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NN\数据\压电性0919\小论文\小论文（二）-投稿文件夹\吴老师稿-230813\Revised-An Interpretable Machine Learning Strategy for Pursuing High -231016【返】\"/>
    </mc:Choice>
  </mc:AlternateContent>
  <bookViews>
    <workbookView xWindow="0" yWindow="0" windowWidth="12480" windowHeight="9180"/>
  </bookViews>
  <sheets>
    <sheet name="feature set Φ1" sheetId="1" r:id="rId1"/>
    <sheet name="feature set Φ2" sheetId="2" r:id="rId2"/>
    <sheet name=" Φ1  6-tuple feature sets" sheetId="3" r:id="rId3"/>
    <sheet name=" Φ2 7-tuple feature sets" sheetId="4" r:id="rId4"/>
    <sheet name="A newly reported data set" sheetId="7" r:id="rId5"/>
  </sheets>
  <calcPr calcId="162913"/>
</workbook>
</file>

<file path=xl/calcChain.xml><?xml version="1.0" encoding="utf-8"?>
<calcChain xmlns="http://schemas.openxmlformats.org/spreadsheetml/2006/main">
  <c r="H64" i="7" l="1"/>
  <c r="G64" i="7"/>
  <c r="I64" i="7" s="1"/>
  <c r="F64" i="7"/>
  <c r="H63" i="7"/>
  <c r="G63" i="7"/>
  <c r="I63" i="7" s="1"/>
  <c r="F63" i="7"/>
  <c r="H62" i="7"/>
  <c r="G62" i="7"/>
  <c r="I62" i="7" s="1"/>
  <c r="F62" i="7"/>
  <c r="H61" i="7"/>
  <c r="G61" i="7"/>
  <c r="I61" i="7" s="1"/>
  <c r="F61" i="7"/>
  <c r="H60" i="7"/>
  <c r="G60" i="7"/>
  <c r="I60" i="7" s="1"/>
  <c r="F60" i="7"/>
  <c r="H59" i="7"/>
  <c r="G59" i="7"/>
  <c r="I59" i="7" s="1"/>
  <c r="F59" i="7"/>
  <c r="H58" i="7"/>
  <c r="G58" i="7"/>
  <c r="I58" i="7" s="1"/>
  <c r="F58" i="7"/>
  <c r="H57" i="7"/>
  <c r="G57" i="7"/>
  <c r="I57" i="7" s="1"/>
  <c r="F57" i="7"/>
  <c r="H56" i="7"/>
  <c r="G56" i="7"/>
  <c r="I56" i="7" s="1"/>
  <c r="F56" i="7"/>
  <c r="H55" i="7"/>
  <c r="G55" i="7"/>
  <c r="I55" i="7" s="1"/>
  <c r="F55" i="7"/>
  <c r="H54" i="7"/>
  <c r="G54" i="7"/>
  <c r="I54" i="7" s="1"/>
  <c r="F54" i="7"/>
  <c r="H53" i="7"/>
  <c r="G53" i="7"/>
  <c r="I53" i="7" s="1"/>
  <c r="F53" i="7"/>
  <c r="H52" i="7"/>
  <c r="G52" i="7"/>
  <c r="I52" i="7" s="1"/>
  <c r="F52" i="7"/>
  <c r="H51" i="7"/>
  <c r="G51" i="7"/>
  <c r="I51" i="7" s="1"/>
  <c r="F51" i="7"/>
  <c r="H50" i="7"/>
  <c r="G50" i="7"/>
  <c r="I50" i="7" s="1"/>
  <c r="F50" i="7"/>
  <c r="H49" i="7"/>
  <c r="G49" i="7"/>
  <c r="I49" i="7" s="1"/>
  <c r="F49" i="7"/>
  <c r="H48" i="7"/>
  <c r="G48" i="7"/>
  <c r="I48" i="7" s="1"/>
  <c r="F48" i="7"/>
  <c r="H47" i="7"/>
  <c r="G47" i="7"/>
  <c r="I47" i="7" s="1"/>
  <c r="F47" i="7"/>
  <c r="H46" i="7"/>
  <c r="G46" i="7"/>
  <c r="I46" i="7" s="1"/>
  <c r="F46" i="7"/>
  <c r="H45" i="7"/>
  <c r="G45" i="7"/>
  <c r="I45" i="7" s="1"/>
  <c r="F45" i="7"/>
  <c r="H44" i="7"/>
  <c r="G44" i="7"/>
  <c r="I44" i="7" s="1"/>
  <c r="F44" i="7"/>
  <c r="H43" i="7"/>
  <c r="G43" i="7"/>
  <c r="I43" i="7" s="1"/>
  <c r="F43" i="7"/>
  <c r="H42" i="7"/>
  <c r="G42" i="7"/>
  <c r="I42" i="7" s="1"/>
  <c r="F42" i="7"/>
  <c r="H41" i="7"/>
  <c r="G41" i="7"/>
  <c r="I41" i="7" s="1"/>
  <c r="F41" i="7"/>
  <c r="H40" i="7"/>
  <c r="G40" i="7"/>
  <c r="I40" i="7" s="1"/>
  <c r="F40" i="7"/>
  <c r="H39" i="7"/>
  <c r="G39" i="7"/>
  <c r="I39" i="7" s="1"/>
  <c r="F39" i="7"/>
  <c r="H38" i="7"/>
  <c r="G38" i="7"/>
  <c r="I38" i="7" s="1"/>
  <c r="F38" i="7"/>
  <c r="H37" i="7"/>
  <c r="G37" i="7"/>
  <c r="I37" i="7" s="1"/>
  <c r="F37" i="7"/>
  <c r="H36" i="7"/>
  <c r="G36" i="7"/>
  <c r="I36" i="7" s="1"/>
  <c r="F36" i="7"/>
  <c r="H35" i="7"/>
  <c r="G35" i="7"/>
  <c r="I35" i="7" s="1"/>
  <c r="F35" i="7"/>
  <c r="H34" i="7"/>
  <c r="G34" i="7"/>
  <c r="I34" i="7" s="1"/>
  <c r="F34" i="7"/>
  <c r="H33" i="7"/>
  <c r="G33" i="7"/>
  <c r="I33" i="7" s="1"/>
  <c r="F33" i="7"/>
  <c r="H32" i="7"/>
  <c r="G32" i="7"/>
  <c r="I32" i="7" s="1"/>
  <c r="F32" i="7"/>
  <c r="H31" i="7"/>
  <c r="G31" i="7"/>
  <c r="I31" i="7" s="1"/>
  <c r="F31" i="7"/>
  <c r="H30" i="7"/>
  <c r="G30" i="7"/>
  <c r="I30" i="7" s="1"/>
  <c r="F30" i="7"/>
  <c r="H29" i="7"/>
  <c r="G29" i="7"/>
  <c r="I29" i="7" s="1"/>
  <c r="F29" i="7"/>
  <c r="H28" i="7"/>
  <c r="G28" i="7"/>
  <c r="I28" i="7" s="1"/>
  <c r="F28" i="7"/>
  <c r="H27" i="7"/>
  <c r="G27" i="7"/>
  <c r="I27" i="7" s="1"/>
  <c r="F27" i="7"/>
  <c r="H26" i="7"/>
  <c r="G26" i="7"/>
  <c r="I26" i="7" s="1"/>
  <c r="F26" i="7"/>
  <c r="H25" i="7"/>
  <c r="G25" i="7"/>
  <c r="I25" i="7" s="1"/>
  <c r="F25" i="7"/>
  <c r="H24" i="7"/>
  <c r="G24" i="7"/>
  <c r="I24" i="7" s="1"/>
  <c r="F24" i="7"/>
  <c r="H23" i="7"/>
  <c r="G23" i="7"/>
  <c r="I23" i="7" s="1"/>
  <c r="F23" i="7"/>
  <c r="H22" i="7"/>
  <c r="G22" i="7"/>
  <c r="I22" i="7" s="1"/>
  <c r="F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F6" i="7"/>
  <c r="I6" i="7" s="1"/>
  <c r="F5" i="7"/>
  <c r="I5" i="7" s="1"/>
  <c r="F4" i="7"/>
  <c r="I4" i="7" s="1"/>
  <c r="F3" i="7"/>
  <c r="I3" i="7" s="1"/>
  <c r="F2" i="7"/>
  <c r="I2" i="7" s="1"/>
  <c r="H187" i="4"/>
  <c r="F187" i="4"/>
  <c r="E187" i="4"/>
  <c r="AZ649" i="2"/>
  <c r="AY649" i="2"/>
  <c r="AX649" i="2"/>
  <c r="AW649" i="2"/>
  <c r="AV649" i="2"/>
  <c r="AU649" i="2"/>
  <c r="AT649" i="2"/>
  <c r="AS649" i="2"/>
  <c r="AR649" i="2"/>
  <c r="AQ649" i="2"/>
  <c r="AP649" i="2"/>
  <c r="AO649" i="2"/>
  <c r="AN649" i="2"/>
  <c r="AM649" i="2"/>
  <c r="AL649" i="2"/>
  <c r="AK649" i="2"/>
  <c r="AJ649" i="2"/>
  <c r="AZ648" i="2"/>
  <c r="AY648" i="2"/>
  <c r="AX648" i="2"/>
  <c r="AW648" i="2"/>
  <c r="AV648" i="2"/>
  <c r="AU648" i="2"/>
  <c r="AT648" i="2"/>
  <c r="AS648" i="2"/>
  <c r="AR648" i="2"/>
  <c r="AQ648" i="2"/>
  <c r="AP648" i="2"/>
  <c r="AO648" i="2"/>
  <c r="AN648" i="2"/>
  <c r="AM648" i="2"/>
  <c r="AL648" i="2"/>
  <c r="AK648" i="2"/>
  <c r="AJ648" i="2"/>
  <c r="AZ647" i="2"/>
  <c r="AY647" i="2"/>
  <c r="AX647" i="2"/>
  <c r="AW647" i="2"/>
  <c r="AV647" i="2"/>
  <c r="AU647" i="2"/>
  <c r="AT647" i="2"/>
  <c r="AS647" i="2"/>
  <c r="AR647" i="2"/>
  <c r="AQ647" i="2"/>
  <c r="AP647" i="2"/>
  <c r="AO647" i="2"/>
  <c r="AN647" i="2"/>
  <c r="AM647" i="2"/>
  <c r="AL647" i="2"/>
  <c r="AK647" i="2"/>
  <c r="AJ647" i="2"/>
  <c r="AZ646" i="2"/>
  <c r="AY646" i="2"/>
  <c r="AX646" i="2"/>
  <c r="AW646" i="2"/>
  <c r="AV646" i="2"/>
  <c r="AU646" i="2"/>
  <c r="AT646" i="2"/>
  <c r="AS646" i="2"/>
  <c r="AR646" i="2"/>
  <c r="AQ646" i="2"/>
  <c r="AP646" i="2"/>
  <c r="AO646" i="2"/>
  <c r="AN646" i="2"/>
  <c r="AM646" i="2"/>
  <c r="AL646" i="2"/>
  <c r="AK646" i="2"/>
  <c r="AJ646" i="2"/>
  <c r="AZ645" i="2"/>
  <c r="AY645" i="2"/>
  <c r="AX645" i="2"/>
  <c r="AW645" i="2"/>
  <c r="AV645" i="2"/>
  <c r="AU645" i="2"/>
  <c r="AT645" i="2"/>
  <c r="AS645" i="2"/>
  <c r="AR645" i="2"/>
  <c r="AQ645" i="2"/>
  <c r="AP645" i="2"/>
  <c r="AO645" i="2"/>
  <c r="AN645" i="2"/>
  <c r="AM645" i="2"/>
  <c r="AL645" i="2"/>
  <c r="AK645" i="2"/>
  <c r="AJ645" i="2"/>
  <c r="AZ644" i="2"/>
  <c r="AY644" i="2"/>
  <c r="AX644" i="2"/>
  <c r="AW644" i="2"/>
  <c r="AV644" i="2"/>
  <c r="AU644" i="2"/>
  <c r="AT644" i="2"/>
  <c r="AS644" i="2"/>
  <c r="AR644" i="2"/>
  <c r="AQ644" i="2"/>
  <c r="AP644" i="2"/>
  <c r="AO644" i="2"/>
  <c r="AN644" i="2"/>
  <c r="AM644" i="2"/>
  <c r="AL644" i="2"/>
  <c r="AK644" i="2"/>
  <c r="AJ644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BB187" i="2" s="1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</calcChain>
</file>

<file path=xl/sharedStrings.xml><?xml version="1.0" encoding="utf-8"?>
<sst xmlns="http://schemas.openxmlformats.org/spreadsheetml/2006/main" count="2443" uniqueCount="614">
  <si>
    <t>No.</t>
  </si>
  <si>
    <t>Compositions</t>
  </si>
  <si>
    <r>
      <rPr>
        <b/>
        <i/>
        <sz val="14"/>
        <color theme="1"/>
        <rFont val="Times New Roman"/>
        <family val="1"/>
      </rPr>
      <t>d</t>
    </r>
    <r>
      <rPr>
        <b/>
        <vertAlign val="subscript"/>
        <sz val="14"/>
        <color theme="1"/>
        <rFont val="Times New Roman"/>
        <family val="1"/>
      </rPr>
      <t>33</t>
    </r>
  </si>
  <si>
    <t>ST</t>
  </si>
  <si>
    <t>sf</t>
  </si>
  <si>
    <t>m</t>
  </si>
  <si>
    <t>nec-c</t>
  </si>
  <si>
    <t>dce</t>
  </si>
  <si>
    <t>dve</t>
  </si>
  <si>
    <t>an</t>
  </si>
  <si>
    <t>e-mb</t>
  </si>
  <si>
    <t>e-p</t>
  </si>
  <si>
    <t>ec</t>
  </si>
  <si>
    <t>ei</t>
  </si>
  <si>
    <t>se</t>
  </si>
  <si>
    <t>mt</t>
  </si>
  <si>
    <t>nm</t>
  </si>
  <si>
    <t>nec-s</t>
  </si>
  <si>
    <t>qn</t>
  </si>
  <si>
    <t>cr</t>
  </si>
  <si>
    <t>pcr</t>
  </si>
  <si>
    <t>ven/nc</t>
  </si>
  <si>
    <t>mv</t>
  </si>
  <si>
    <t>ar</t>
  </si>
  <si>
    <t>ir</t>
  </si>
  <si>
    <t>x-o</t>
  </si>
  <si>
    <t>evr</t>
  </si>
  <si>
    <t>cvr</t>
  </si>
  <si>
    <t>ea</t>
  </si>
  <si>
    <t>p</t>
  </si>
  <si>
    <t>ep</t>
  </si>
  <si>
    <t>c-a</t>
  </si>
  <si>
    <t>c-b</t>
  </si>
  <si>
    <t>c-c</t>
  </si>
  <si>
    <t>id</t>
  </si>
  <si>
    <t>t</t>
  </si>
  <si>
    <t>μ</t>
  </si>
  <si>
    <t>SF</t>
  </si>
  <si>
    <t>M</t>
  </si>
  <si>
    <t>NEC-C</t>
  </si>
  <si>
    <t>DCE</t>
  </si>
  <si>
    <t>DVE</t>
  </si>
  <si>
    <t>AN</t>
  </si>
  <si>
    <t>E-MB</t>
  </si>
  <si>
    <t>E-P</t>
  </si>
  <si>
    <t>EC</t>
  </si>
  <si>
    <t>EI</t>
  </si>
  <si>
    <t>SE</t>
  </si>
  <si>
    <t>MT</t>
  </si>
  <si>
    <t>NM</t>
  </si>
  <si>
    <t>NEC-S</t>
  </si>
  <si>
    <t>QN</t>
  </si>
  <si>
    <t>CR</t>
  </si>
  <si>
    <t>PCR</t>
  </si>
  <si>
    <t>VEN/NC</t>
  </si>
  <si>
    <t>MV</t>
  </si>
  <si>
    <t>AR</t>
  </si>
  <si>
    <t>IR</t>
  </si>
  <si>
    <t>X-O</t>
  </si>
  <si>
    <t>EVR</t>
  </si>
  <si>
    <t>CVR</t>
  </si>
  <si>
    <t>EA</t>
  </si>
  <si>
    <t>P</t>
  </si>
  <si>
    <t>EP</t>
  </si>
  <si>
    <t>C-a</t>
  </si>
  <si>
    <t>C-b</t>
  </si>
  <si>
    <t>C-c</t>
  </si>
  <si>
    <t>ID</t>
  </si>
  <si>
    <r>
      <rPr>
        <sz val="12"/>
        <color theme="1"/>
        <rFont val="Times New Roman"/>
        <family val="1"/>
      </rPr>
      <t>0.96K0.5Na0.5Nb0.96Sb0.04O3-0.04(Bi1-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La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)0.5Na0.5ZrO3   x=0</t>
    </r>
  </si>
  <si>
    <t>x=0.05</t>
  </si>
  <si>
    <t>x=0.1</t>
  </si>
  <si>
    <t>x=0.15</t>
  </si>
  <si>
    <t>x=0.2</t>
  </si>
  <si>
    <t>x=0.3</t>
  </si>
  <si>
    <t>x=0.4</t>
  </si>
  <si>
    <t>x=0.5</t>
  </si>
  <si>
    <t>x=0.6</t>
  </si>
  <si>
    <t>x=0.65</t>
  </si>
  <si>
    <t>x=0.7</t>
  </si>
  <si>
    <t>x=0.75</t>
  </si>
  <si>
    <t>x=0.8</t>
  </si>
  <si>
    <t>x=1</t>
  </si>
  <si>
    <r>
      <rPr>
        <sz val="12"/>
        <color theme="1"/>
        <rFont val="Times New Roman"/>
        <family val="1"/>
      </rPr>
      <t>(1</t>
    </r>
    <r>
      <rPr>
        <i/>
        <sz val="12"/>
        <color theme="1"/>
        <rFont val="Times New Roman"/>
        <family val="1"/>
      </rPr>
      <t>–x</t>
    </r>
    <r>
      <rPr>
        <sz val="12"/>
        <color theme="1"/>
        <rFont val="Times New Roman"/>
        <family val="1"/>
      </rPr>
      <t>)K0.48Na0.56NbO3–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Bi0.5Li0.5ZrO3   x=0</t>
    </r>
  </si>
  <si>
    <t>x=0.01</t>
  </si>
  <si>
    <t>x=0.02</t>
  </si>
  <si>
    <t>x=0.03</t>
  </si>
  <si>
    <t>x=0.04</t>
  </si>
  <si>
    <t>x=0.06</t>
  </si>
  <si>
    <t>(1-x)[(K0.5Na0.5)0.95Li0.05](Nb0.95Sb0.05)O3–xBaTiO3 x=0.0025</t>
  </si>
  <si>
    <t>x=0.005</t>
  </si>
  <si>
    <t>x=0.015</t>
  </si>
  <si>
    <t>0.96(K0.5Na0.5)(Nb0.96Sb0.04)O3–0.04Bi0.5(Na0.5K0.5)0.5ZrO3</t>
  </si>
  <si>
    <t>(1 − x)[(K0.458Na0.542)0.96Li0.04](Nb0.85Ta0.15)O3–xBiFeO3   x=0</t>
  </si>
  <si>
    <t>x=0.002</t>
  </si>
  <si>
    <t>x=0.004</t>
  </si>
  <si>
    <t>x=0.006</t>
  </si>
  <si>
    <t>x=0.008</t>
  </si>
  <si>
    <r>
      <rPr>
        <sz val="12"/>
        <color theme="1"/>
        <rFont val="Times New Roman"/>
        <family val="1"/>
      </rPr>
      <t>(1−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)(K0.5Na0.5)NbO3–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Bi(Mg0.5Zr0.5)O3 x=0</t>
    </r>
  </si>
  <si>
    <t>x=0.0075</t>
  </si>
  <si>
    <r>
      <rPr>
        <sz val="12"/>
        <color theme="1"/>
        <rFont val="Times New Roman"/>
        <family val="1"/>
      </rPr>
      <t>(1−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)K0.5Na0.5NbO3–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Bi(Li1/3Ti2/3)O3   x=0</t>
    </r>
  </si>
  <si>
    <t>x = 0.005</t>
  </si>
  <si>
    <t>x = 0.01</t>
  </si>
  <si>
    <t>x = 0.015</t>
  </si>
  <si>
    <t>x = 0.02</t>
  </si>
  <si>
    <r>
      <rPr>
        <sz val="12"/>
        <color theme="1"/>
        <rFont val="Times New Roman"/>
        <family val="1"/>
      </rPr>
      <t>(K0.50Na0.50)1−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Li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(Nb0.80Ta0.20)O3  x = 0.02</t>
    </r>
  </si>
  <si>
    <t>x = 0.035</t>
  </si>
  <si>
    <t>x = 0.05</t>
  </si>
  <si>
    <t>0.948K0.5Na0.5NbO3–0.052LiSbO3</t>
  </si>
  <si>
    <t>(1-x)(K0.5Na0.5)NbO3–xLiNbO3 0</t>
  </si>
  <si>
    <t>x = 0.06</t>
  </si>
  <si>
    <t>x = 0.08</t>
  </si>
  <si>
    <t>x = 0.1</t>
  </si>
  <si>
    <t>x = 0.12</t>
  </si>
  <si>
    <t>x = 0.14</t>
  </si>
  <si>
    <t xml:space="preserve"> (1-x)K0.5Na0.5NbO3---xBi0.5Na0.5Zr0.8Ti0.2O3   x = 0</t>
  </si>
  <si>
    <t>x = 0.03</t>
  </si>
  <si>
    <t>x = 0.04</t>
  </si>
  <si>
    <t>x = 0.07</t>
  </si>
  <si>
    <t>(1 - x)(0.95K0.5Na0.5NbO3–0.05LiSbO3) - xAl(Fe0.9Mn0.1)O3   x = 0</t>
  </si>
  <si>
    <t>x = 0.002</t>
  </si>
  <si>
    <t>x = 0.004</t>
  </si>
  <si>
    <t>x = 0.006</t>
  </si>
  <si>
    <t>x = 0.008</t>
  </si>
  <si>
    <t>0.97(K0.48Na0.52)(Mo2/3Bi1/3)xNb0.97-xSb0.03O3–0.03Bi0.5Na0.5ZrO3   x = 0</t>
  </si>
  <si>
    <t>(K0.47Na0.51Li0.02)(Nb0.94-xSb0.06Nix)O3       x = 0</t>
  </si>
  <si>
    <t>0.985(Na0.53K0.407Li0.063)Nb0.937Sb0.063O3-0.015Ca0.5Sr0.5TiO3</t>
  </si>
  <si>
    <t>(1-x)(K0.48Na0.52)NbO3-xBi0.5Li0.5ZrO3    x = 0</t>
  </si>
  <si>
    <r>
      <rPr>
        <sz val="12"/>
        <color theme="1"/>
        <rFont val="Times New Roman"/>
        <family val="1"/>
      </rPr>
      <t>(0.96‐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)K0.48Na0.52NbO3‐0.04Bi0.5Na0.5ZrO3‐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LaFeO3   x = 0</t>
    </r>
  </si>
  <si>
    <t>x = 0.001</t>
  </si>
  <si>
    <t>x = 0.003</t>
  </si>
  <si>
    <t>x = 0.007</t>
  </si>
  <si>
    <r>
      <rPr>
        <sz val="12"/>
        <color theme="1"/>
        <rFont val="Times New Roman"/>
        <family val="1"/>
      </rPr>
      <t>0.954K0.5Na</t>
    </r>
    <r>
      <rPr>
        <i/>
        <sz val="12"/>
        <color theme="1"/>
        <rFont val="Times New Roman"/>
        <family val="1"/>
      </rPr>
      <t>0.5</t>
    </r>
    <r>
      <rPr>
        <sz val="12"/>
        <color theme="1"/>
        <rFont val="Times New Roman"/>
        <family val="1"/>
      </rPr>
      <t>NbO3−</t>
    </r>
    <r>
      <rPr>
        <i/>
        <sz val="12"/>
        <color theme="1"/>
        <rFont val="Times New Roman"/>
        <family val="1"/>
      </rPr>
      <t>0.04</t>
    </r>
    <r>
      <rPr>
        <sz val="12"/>
        <color theme="1"/>
        <rFont val="Times New Roman"/>
        <family val="1"/>
      </rPr>
      <t>(0.8Bi0.5Na0.5ZrO3−0.2Bi0.5K0.5ZrO3)−0.006BiFeO3</t>
    </r>
  </si>
  <si>
    <r>
      <rPr>
        <sz val="12"/>
        <color theme="1"/>
        <rFont val="Times New Roman"/>
        <family val="1"/>
      </rPr>
      <t>(1−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)K0.5Na0.5Nb0.96Sb0.04O3‐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Bi0.5Na0.5Zr0.8Sn0.2O3   x = 0</t>
    </r>
  </si>
  <si>
    <t>0.965-x(K0.48Na0.52)NbO3-xBiAlO3-0.035(Bi0.5Na0.5)ZrO3   x = 0</t>
  </si>
  <si>
    <t>(K0.45Na0.55)0.96Li0.04NbO3  SC</t>
  </si>
  <si>
    <t>(1-x)(K0.5Na0.5)0.98Ag0.02(Nb0.96Sb0.04)-O3-x(Bi0.5Na0.5)ZrO3    x = 0.01</t>
  </si>
  <si>
    <t>x = 0.045</t>
  </si>
  <si>
    <r>
      <rPr>
        <sz val="12"/>
        <color theme="1"/>
        <rFont val="Times New Roman"/>
        <family val="1"/>
      </rPr>
      <t>(0.994-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)(K0.40Na0.60)(Nb0.955Sb0.045)O3–0.006BiFeO3–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(Bi0.50Na0.50)ZrO3  x = 0.01</t>
    </r>
  </si>
  <si>
    <t>x = 0.0275</t>
  </si>
  <si>
    <t>x = 0.0325</t>
  </si>
  <si>
    <t>x = 0.0375</t>
  </si>
  <si>
    <t>KNN</t>
  </si>
  <si>
    <r>
      <rPr>
        <sz val="12"/>
        <color theme="1"/>
        <rFont val="Times New Roman"/>
        <family val="1"/>
      </rPr>
      <t>0.97(K0.48Na0.52)(Nb0.98Sb</t>
    </r>
    <r>
      <rPr>
        <i/>
        <sz val="12"/>
        <color theme="1"/>
        <rFont val="Times New Roman"/>
        <family val="1"/>
      </rPr>
      <t>0.02</t>
    </r>
    <r>
      <rPr>
        <sz val="12"/>
        <color theme="1"/>
        <rFont val="Times New Roman"/>
        <family val="1"/>
      </rPr>
      <t>)O3-</t>
    </r>
    <r>
      <rPr>
        <i/>
        <sz val="12"/>
        <color theme="1"/>
        <rFont val="Times New Roman"/>
        <family val="1"/>
      </rPr>
      <t>0.03</t>
    </r>
    <r>
      <rPr>
        <sz val="12"/>
        <color theme="1"/>
        <rFont val="Times New Roman"/>
        <family val="1"/>
      </rPr>
      <t>Bi0.5(Na0.82K0.18)0.5ZrO3</t>
    </r>
  </si>
  <si>
    <t>0.9625(K0.48Na0.52) (Nb0.6Sb0.4)O3-0.0375Bi0.5(Na0.82K0.18)0.5ZrO3</t>
  </si>
  <si>
    <r>
      <rPr>
        <sz val="12"/>
        <color theme="1"/>
        <rFont val="Times New Roman"/>
        <family val="1"/>
      </rPr>
      <t xml:space="preserve">(1 − 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)(K0.48Na0.52)(Nb0.96Sb0.04)O3–x(Bi0.50Na0.50)HfO3   x = 0.035</t>
    </r>
  </si>
  <si>
    <t>x = 0.042</t>
  </si>
  <si>
    <t>x = 0.047</t>
  </si>
  <si>
    <t>0.91K0.48Na0.52Nb1 − xSbxO3−0.04Bi0.5Na0.5ZrO3−0.05AgSbO3−0.2 mol%Fe2O3    x = 0</t>
  </si>
  <si>
    <t>x = 0.013</t>
  </si>
  <si>
    <t>(1−x)KNN–xSr(Sc0.5Nb0.5)O3    x = 0.03</t>
  </si>
  <si>
    <t>x = 0.09</t>
  </si>
  <si>
    <r>
      <rPr>
        <sz val="12"/>
        <color theme="1"/>
        <rFont val="Times New Roman"/>
        <family val="1"/>
      </rPr>
      <t xml:space="preserve">(1  −  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)(K0.48Na0.52)NbO3‐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(Bi0.5Na0.5)(Zr0.55Ni0.45)O3   x = 0.02</t>
    </r>
  </si>
  <si>
    <r>
      <rPr>
        <sz val="12"/>
        <color theme="1"/>
        <rFont val="Times New Roman"/>
        <family val="1"/>
      </rPr>
      <t xml:space="preserve">xBi(Mg0. 5Ti0.5 )O3 </t>
    </r>
    <r>
      <rPr>
        <sz val="12"/>
        <color theme="1"/>
        <rFont val="宋体"/>
        <family val="3"/>
        <charset val="134"/>
      </rPr>
      <t>－</t>
    </r>
    <r>
      <rPr>
        <sz val="12"/>
        <color theme="1"/>
        <rFont val="Times New Roman"/>
        <family val="1"/>
      </rPr>
      <t xml:space="preserve"> 0.95K0.5Na0.5NbO3 </t>
    </r>
    <r>
      <rPr>
        <sz val="12"/>
        <color theme="1"/>
        <rFont val="宋体"/>
        <family val="3"/>
        <charset val="134"/>
      </rPr>
      <t>－</t>
    </r>
    <r>
      <rPr>
        <sz val="12"/>
        <color theme="1"/>
        <rFont val="Times New Roman"/>
        <family val="1"/>
      </rPr>
      <t xml:space="preserve"> 0.05LiSbO3   x =  0.03</t>
    </r>
  </si>
  <si>
    <r>
      <rPr>
        <sz val="12"/>
        <color theme="1"/>
        <rFont val="汉仪仿宋简"/>
        <charset val="134"/>
      </rPr>
      <t>（</t>
    </r>
    <r>
      <rPr>
        <sz val="12"/>
        <color theme="1"/>
        <rFont val="Times New Roman"/>
        <family val="1"/>
      </rPr>
      <t xml:space="preserve">K0.5Na 0.5NbO3 -K0.1Na0.4Bi0.5TiO3 </t>
    </r>
    <r>
      <rPr>
        <sz val="12"/>
        <color theme="1"/>
        <rFont val="汉仪仿宋简"/>
        <charset val="134"/>
      </rPr>
      <t>）</t>
    </r>
    <r>
      <rPr>
        <sz val="12"/>
        <color theme="1"/>
        <rFont val="Times New Roman"/>
        <family val="1"/>
      </rPr>
      <t>-xLiNbO3   x = 0</t>
    </r>
  </si>
  <si>
    <t>0.95(K0.5N0.5)NbO3-0.05Ba(Sc0.5Nb0.5)O3</t>
  </si>
  <si>
    <t>0.956K0.5Na0.5NbO3-0.004BiFeO3-0.04LiSbO3</t>
  </si>
  <si>
    <r>
      <rPr>
        <sz val="12"/>
        <color theme="1"/>
        <rFont val="Times New Roman"/>
        <family val="1"/>
      </rPr>
      <t>(1-x)K0.5Na0.5NbO3–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Ca0.3Ba0.7TiO3    x= 0.01</t>
    </r>
  </si>
  <si>
    <t xml:space="preserve">0.965K0.40Na0.58Li0.02Nb0.96Sb0.04O3–0.035Bi0.5K0.5ZrO3.0.25%Er/xIn    x=0 </t>
  </si>
  <si>
    <t>x = 0.0025</t>
  </si>
  <si>
    <t>x = 0.0075</t>
  </si>
  <si>
    <t>(1-x) (K0.44Na0.52Li0.04)(Nb0.84Ta0.1Sb0.06)O3-x BiFeO3    x = 0</t>
  </si>
  <si>
    <t>0.955(K0.48Na0.52)NbO3-0.045(Bi0.5Na0.5)ZrO3</t>
  </si>
  <si>
    <t>0.955(K0.48Na0.52)NbO3-0.045(Bi0.5K0.5)ZrO3</t>
  </si>
  <si>
    <t>0.955(K0.48Na0.52)NbO3-0.045(Bi0.5Na0.41K0.09)ZrO3</t>
  </si>
  <si>
    <t>0.955(K0.48Na0.52)NbO3-0.045(Bi0.5Na0.7K0.2Li0.1)ZrO3</t>
  </si>
  <si>
    <t>0.955(K0.48Na0.52)NbO3-0.045(Bi0.5Na0.25Li0.25)ZrO3</t>
  </si>
  <si>
    <t>0.955(K0.48Na0.52)NbO3-0.045(Bi0.5K0.25Li0.25)ZrO3</t>
  </si>
  <si>
    <t>0.955(K0.48Na0.52)NbO3-0.045(Bi0.5Li0.5)ZrO3</t>
  </si>
  <si>
    <r>
      <rPr>
        <sz val="12"/>
        <color theme="1"/>
        <rFont val="Times New Roman"/>
        <family val="1"/>
      </rPr>
      <t>(1-x)(K0.45Na0.55)NbO3-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Bi0.5Na0.5ZrO3–1%CuO-0.2%Fe2O3   x = 0.03</t>
    </r>
  </si>
  <si>
    <t>0.96(K0.48Na0.52)0.95Li0.05Nb0.93Sb0.07O3-0.04BaZrO3</t>
  </si>
  <si>
    <t>0.96(K0.48Na0.52)0.95Li0.05Nb0.94Sb0.06O3-0.04Ba0.94Ca0.06ZrO3</t>
  </si>
  <si>
    <t>(1-x)(K0.48Na0.52)0.96Li0.04(Nb0.96Sb0.04)O3-xSrZrO3   x = 0</t>
  </si>
  <si>
    <t>(K0.5 – x/2Na0.5 – x/2Lix)(Nb0.8Ta0.2)O3   x = 0.02</t>
  </si>
  <si>
    <t>x = 0.025</t>
  </si>
  <si>
    <t>(K0.49 – x/2Na0.49 – x/2LixCa0.01)(Nb0.8Ta0.2)O3     x = 0.02</t>
  </si>
  <si>
    <r>
      <rPr>
        <sz val="12"/>
        <color theme="1"/>
        <rFont val="Times New Roman"/>
        <family val="1"/>
      </rPr>
      <t>(0.99–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)(K0.48Na0.52)(Nb0.975Sb0.025)O3–0.01CaZrO3–x(Bi0.5Na0.5)Hf   x = 0</t>
    </r>
  </si>
  <si>
    <r>
      <rPr>
        <sz val="12"/>
        <color theme="1"/>
        <rFont val="Times New Roman"/>
        <family val="1"/>
      </rPr>
      <t>(0.99−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)K0.5Na0.5Nb0.96Sb0.04O3-0.01BaZrO3-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Bi0.5Na0.5ZrO3   x = 0</t>
    </r>
  </si>
  <si>
    <t>0.965(K0.48Na0.52) (Nb0.96Sb0.04)O3-0.035(Bi0.5Na0.5)Zr0.15Hf0.75O3</t>
  </si>
  <si>
    <t>0.95[K0.6Na0.4Nb]O3-0.05[Bi0.5Na0.5]ZrO3</t>
  </si>
  <si>
    <t xml:space="preserve"> (0.96-x)(K0.48Na0.52)(Nb0.96Sb0.04)O3-0.04(Bi0.50Na0.50)ZrO3-xBaZrO3   x = 0</t>
  </si>
  <si>
    <t>(1-x)K0.5Na0.5Nb0.965Sb0.035O3-x (Bi0.9Al0.1)0.5Na0.5Zr0.42Hf0.58O3   x=0</t>
  </si>
  <si>
    <t>0.96(K0.48Na0.52-xLix)NbO3-0.04Bi0.5Na0.5ZrO3   x=0</t>
  </si>
  <si>
    <r>
      <rPr>
        <sz val="12"/>
        <color theme="1"/>
        <rFont val="Times New Roman"/>
        <family val="1"/>
      </rPr>
      <t>(0.965-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)K0.5Na0.5Nb0.975Sb0.25O3-0.035Bi0.5Na0.5ZrO3-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BiFeO3   x=0</t>
    </r>
  </si>
  <si>
    <r>
      <rPr>
        <sz val="12"/>
        <color theme="1"/>
        <rFont val="Times New Roman"/>
        <family val="1"/>
      </rPr>
      <t>0.965K0.54Na0.46Nb1-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Sb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O3-0.03Bi0.5Na0.5ZrO3-0.005BiFeO3   x=0</t>
    </r>
  </si>
  <si>
    <t>(K0.48Na0.48Li0.04)(Nb0.8Ta0.2)O3</t>
  </si>
  <si>
    <r>
      <rPr>
        <sz val="12"/>
        <color theme="1"/>
        <rFont val="Times New Roman"/>
        <family val="1"/>
      </rPr>
      <t>0.95(K0.45Na0.55)Nb1+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O3-0.05Bi0.5Na0.5HfO  x= -0.02</t>
    </r>
  </si>
  <si>
    <t>x=-0.01</t>
  </si>
  <si>
    <t>x=-0.005</t>
  </si>
  <si>
    <t>x=0</t>
  </si>
  <si>
    <t>0.96K0.5Na0.5Nb0.96Sb0.04O3-0.01CaZrO3-0.03Bi0.5Na0.5HfO3</t>
  </si>
  <si>
    <r>
      <rPr>
        <sz val="12"/>
        <color theme="1"/>
        <rFont val="Times New Roman"/>
        <family val="1"/>
      </rPr>
      <t>(K0.5Na0.5)0.99 Ca</t>
    </r>
    <r>
      <rPr>
        <i/>
        <sz val="12"/>
        <color theme="1"/>
        <rFont val="Times New Roman"/>
        <family val="1"/>
      </rPr>
      <t>0.005</t>
    </r>
    <r>
      <rPr>
        <sz val="12"/>
        <color theme="1"/>
        <rFont val="Times New Roman"/>
        <family val="1"/>
      </rPr>
      <t>NbO3</t>
    </r>
  </si>
  <si>
    <r>
      <rPr>
        <sz val="12"/>
        <color theme="1"/>
        <rFont val="Times New Roman"/>
        <family val="1"/>
      </rPr>
      <t>(K0.5Na0.5)0.99 Sr</t>
    </r>
    <r>
      <rPr>
        <i/>
        <sz val="12"/>
        <color theme="1"/>
        <rFont val="Times New Roman"/>
        <family val="1"/>
      </rPr>
      <t>0.005</t>
    </r>
    <r>
      <rPr>
        <sz val="12"/>
        <color theme="1"/>
        <rFont val="Times New Roman"/>
        <family val="1"/>
      </rPr>
      <t>NbO3</t>
    </r>
  </si>
  <si>
    <r>
      <rPr>
        <sz val="12"/>
        <color theme="1"/>
        <rFont val="Times New Roman"/>
        <family val="1"/>
      </rPr>
      <t xml:space="preserve">(1 − 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)(K0.5Na0.5)NbO3–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LiSbO3   x=0.02</t>
    </r>
  </si>
  <si>
    <t>0.995(K0.5Na0.5)NbO3–0.005XTiO3 X=Mg</t>
  </si>
  <si>
    <t>X=Ca</t>
  </si>
  <si>
    <t>X=Sr</t>
  </si>
  <si>
    <t>X=Ba</t>
  </si>
  <si>
    <t>(1-x)(K0.48Na0.52)NbO3–xLiSbO3   x=0.02</t>
  </si>
  <si>
    <t>0.94(K0.5Na0.5)NbO3–0.06LiNbO3</t>
  </si>
  <si>
    <t>0.95(K0.5Na0.5)NbO3–0.05LiTaO3</t>
  </si>
  <si>
    <r>
      <rPr>
        <sz val="12"/>
        <color theme="1"/>
        <rFont val="Times New Roman"/>
        <family val="1"/>
      </rPr>
      <t xml:space="preserve">(1 − 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)(K0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5Na0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5)NbO3–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(Bi0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5Na0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5)TiO3  x= 0.01</t>
    </r>
  </si>
  <si>
    <r>
      <rPr>
        <i/>
        <sz val="12"/>
        <color theme="1"/>
        <rFont val="Times New Roman"/>
        <family val="1"/>
      </rPr>
      <t>(</t>
    </r>
    <r>
      <rPr>
        <sz val="12"/>
        <color theme="1"/>
        <rFont val="Times New Roman"/>
        <family val="1"/>
      </rPr>
      <t xml:space="preserve">1 − </t>
    </r>
    <r>
      <rPr>
        <i/>
        <sz val="12"/>
        <color theme="1"/>
        <rFont val="Times New Roman"/>
        <family val="1"/>
      </rPr>
      <t>x)</t>
    </r>
    <r>
      <rPr>
        <sz val="12"/>
        <color theme="1"/>
        <rFont val="Times New Roman"/>
        <family val="1"/>
      </rPr>
      <t>(K0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5Na0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5)NbO3–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(Bi0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5K0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5)TiO3   x=0.01</t>
    </r>
  </si>
  <si>
    <t>(Li0.04K0.44Na0.52)NbO3</t>
  </si>
  <si>
    <t>(Li0.04K0.44Na0.52)(Nb0.85Ta0.15)O3</t>
  </si>
  <si>
    <t>0.94(K0.5+xNa0.5+x)NbO3-0.06LiNbO3  x=0</t>
  </si>
  <si>
    <t>x = -0.005</t>
  </si>
  <si>
    <t>x = -0.01</t>
  </si>
  <si>
    <t>(1 − x)(K0.5Na0.5)NbO3–xLi0.5Bi0.5TiO3   x=0.01</t>
  </si>
  <si>
    <t>(1 − x)(0.99K0.5Na0.5NbO3–0.01Bi0.5Na0.5TiO3)–xLiSbO3   x=0</t>
  </si>
  <si>
    <t>(1 − x) (0.95K0.5Na0.5NbO3–0.05LiSbO3)–xBiScO3  x= 0</t>
  </si>
  <si>
    <t>(Na0.5K0.5)0.975Li0.025Nb0.82- xSbxTa0.18O3   x=0.05</t>
  </si>
  <si>
    <t>0.94(K0.5Na0.5NbO3)–0.06(LiSbO3)</t>
  </si>
  <si>
    <t>(K0.462Na0.48Li0.058)1+xNbO3   x=0</t>
  </si>
  <si>
    <t>(K050Na0.50)0.94Li0.06NbO3</t>
  </si>
  <si>
    <t>(1-x)K0.5Na0.5NbO3-xCaZrO3   x=0.03</t>
  </si>
  <si>
    <t>x=0.08</t>
  </si>
  <si>
    <t>(0.95-y)K0.5Na0.5NbO3-0.05CaZrO3-yLiNbO3   y=0.02</t>
  </si>
  <si>
    <t>y=0.06</t>
  </si>
  <si>
    <t>y=0.07</t>
  </si>
  <si>
    <t>y=0.08</t>
  </si>
  <si>
    <t>(Na0.53K0.47-xAgx)Nb1-xSbxO3   x=0.03</t>
  </si>
  <si>
    <t>x=0.07</t>
  </si>
  <si>
    <t>0.94(K0.4-xNa0.6BaxNb1-xZrx)O3–0.06LiSbO3   x= 0</t>
  </si>
  <si>
    <t>(1-x)K0.49Na0.51NbO3-xLiNbO3   x=0.03</t>
  </si>
  <si>
    <r>
      <rPr>
        <sz val="12"/>
        <color theme="1"/>
        <rFont val="Times New Roman"/>
        <family val="1"/>
      </rPr>
      <t>0.9K1–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Na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NbO3-0.06LiNbO3-0.04CaTiO3     x=0.54</t>
    </r>
  </si>
  <si>
    <t>0.979K0.5Na0.5Nb1–xSbxO3-0.021Bi0.5Na0.5TiO3   x=0.03</t>
  </si>
  <si>
    <t>(1− x)(K0.48Na0.52)NbO3-xBiCoO3  x=0.005</t>
  </si>
  <si>
    <t>(K0.5Na0.5)0.94Li0.06(W2/3Bi1/3)xNb1 −xO3   x= 0.004</t>
  </si>
  <si>
    <t>x=0.012</t>
  </si>
  <si>
    <t>0.95[(K0.5Na0.5)1-xAgxNbO3]-0.05LiSbO3   x=0.02</t>
  </si>
  <si>
    <t>(Na0.52K0.44Li0.04)Nb0.87Sb0.08Ta0.05O3</t>
  </si>
  <si>
    <t>(1−x) K0.5Na0.5NbO3 –xBiScO3  x= 0.01</t>
  </si>
  <si>
    <t>(K0.48Na0.52)Nb1-x(Mo3/4Sr1/4)xO3    x= 0.004</t>
  </si>
  <si>
    <t>x=0.016</t>
  </si>
  <si>
    <t>(K0.48Na0.52)(W2/3Bi1/3)xNb1-xO3    0.008</t>
  </si>
  <si>
    <t>(1 - x)K0.48Na0.52(Nb0.95Ta0.05)O3-xBaZrO3    x=0.04</t>
  </si>
  <si>
    <t>(K0.4425Na0.52Li0.0375)(Nb0.93- xTaxSb0.07)O3   x=0.0375</t>
  </si>
  <si>
    <t>x=0.0475</t>
  </si>
  <si>
    <t>x=0.0575</t>
  </si>
  <si>
    <t>x=0.0675</t>
  </si>
  <si>
    <t>(1-x)K0.50Na0.50NbO3–xBa0.80Ca0.20ZrO3    x=0.02</t>
  </si>
  <si>
    <t>0.96(K0.5Na0.5)0.95Li0.05Nb1−xSbxO3-0.04BaZrO3   x=0.04</t>
  </si>
  <si>
    <t>x=0.09</t>
  </si>
  <si>
    <t>(0.96–x)K0.5Na0.5NbO3–0.04LiTaO3–xNaSbO3    x=0.04</t>
  </si>
  <si>
    <t xml:space="preserve">0.97K0.5Na0.5NbO3 - 0.03(Ba0.85Ca0.15)(Zr0.1Ti0.9)O3    </t>
  </si>
  <si>
    <t>0.998(0.95Na0.5K0.5NbO3–0.05LiSbO3)–0.002BiMnO3</t>
  </si>
  <si>
    <t>0.82K0.5Na0.5NbO3 –0.18AgNbO3</t>
  </si>
  <si>
    <t>(1 - 0.03)K0.5Na0.5NbO3–0.03AlFeO3</t>
  </si>
  <si>
    <t>(Na0.52K0.44Li0.04)(Nb0.86Ta0.06Sb0.08)O3</t>
  </si>
  <si>
    <t>0.998 [(0.95(K0.5Na0.5)NbO3–0.05LiSbO3]–0.002BiFe(1-x)CoxO3      x=0</t>
  </si>
  <si>
    <r>
      <rPr>
        <sz val="12"/>
        <color theme="1"/>
        <rFont val="Times New Roman"/>
        <family val="1"/>
      </rPr>
      <t>(K0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5Na0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5)1−2</t>
    </r>
    <r>
      <rPr>
        <i/>
        <sz val="12"/>
        <color theme="1"/>
        <rFont val="Times New Roman"/>
        <family val="1"/>
      </rPr>
      <t>y</t>
    </r>
    <r>
      <rPr>
        <sz val="12"/>
        <color theme="1"/>
        <rFont val="Times New Roman"/>
        <family val="1"/>
      </rPr>
      <t>Sr</t>
    </r>
    <r>
      <rPr>
        <i/>
        <sz val="12"/>
        <color theme="1"/>
        <rFont val="Times New Roman"/>
        <family val="1"/>
      </rPr>
      <t>y</t>
    </r>
    <r>
      <rPr>
        <sz val="12"/>
        <color theme="1"/>
        <rFont val="Times New Roman"/>
        <family val="1"/>
      </rPr>
      <t>NbO3    y=0.005</t>
    </r>
  </si>
  <si>
    <t>y=0.02</t>
  </si>
  <si>
    <t>y=0.05</t>
  </si>
  <si>
    <t>(Na0.52K0.44Li0.04) (Nb0.89Sb0.05Ta0.06) O3</t>
  </si>
  <si>
    <t>0.96(K0.48Na0.52)(Nb0.95-xTa0.05Sbx)O3–0.04Bi0.5(Na0.82K0.18)0.5ZrO3    x=0</t>
  </si>
  <si>
    <t>0.96(K0.5Na0.5)NbO3–0.04LiTaO3+ x MgO      x=0</t>
  </si>
  <si>
    <r>
      <rPr>
        <i/>
        <sz val="12"/>
        <color theme="1"/>
        <rFont val="Times New Roman"/>
        <family val="1"/>
      </rPr>
      <t>(K0.5Na0.5)(Nb0.92Sb0.03Ta0.05)O3-</t>
    </r>
    <r>
      <rPr>
        <sz val="12"/>
        <color theme="1"/>
        <rFont val="Times New Roman"/>
        <family val="1"/>
      </rPr>
      <t>x</t>
    </r>
    <r>
      <rPr>
        <i/>
        <sz val="12"/>
        <color theme="1"/>
        <rFont val="Times New Roman"/>
        <family val="1"/>
      </rPr>
      <t>CuO      x=0</t>
    </r>
  </si>
  <si>
    <t>(0.995 − x)K0.48Na0.52NbO3-0.005BiScO3-xBi0.5(Na0.7K0.2Li0.1)0.5ZrO3    x=0</t>
  </si>
  <si>
    <t>0.92(Na0.51K0.49-xLix)NbO3–0.02Bi0.5K0.5TiO3–0.06BaZrO3     x=0.01</t>
  </si>
  <si>
    <r>
      <rPr>
        <sz val="12"/>
        <color theme="1"/>
        <rFont val="Times New Roman"/>
        <family val="1"/>
      </rPr>
      <t>0.95(Na0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96</t>
    </r>
    <r>
      <rPr>
        <i/>
        <sz val="12"/>
        <color theme="1"/>
        <rFont val="Times New Roman"/>
        <family val="1"/>
      </rPr>
      <t>−x</t>
    </r>
    <r>
      <rPr>
        <sz val="12"/>
        <color theme="1"/>
        <rFont val="Times New Roman"/>
        <family val="1"/>
      </rPr>
      <t>K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Li0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04)(Nb0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89Sb0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07Ta0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04)O3-0.05KNbO3    x=0.4</t>
    </r>
  </si>
  <si>
    <t>x=0.44</t>
  </si>
  <si>
    <t>x=0.475</t>
  </si>
  <si>
    <t>x=0.525</t>
  </si>
  <si>
    <r>
      <rPr>
        <sz val="12"/>
        <color theme="1"/>
        <rFont val="Times New Roman"/>
        <family val="1"/>
      </rPr>
      <t>(K0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4425Na0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52Li0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0375)(Nb0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8925Sb0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07Ta0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0375)O3</t>
    </r>
  </si>
  <si>
    <r>
      <rPr>
        <sz val="12"/>
        <color theme="1"/>
        <rFont val="Times New Roman"/>
        <family val="1"/>
      </rPr>
      <t>[(Na0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535K0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48)0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942Li0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058](Nb0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86Ta0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10Sb0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04)O3</t>
    </r>
  </si>
  <si>
    <t>0.9525(Na0.5K0.5NbO3)-0.0475Li(Ta0.4Sb0.6)O3</t>
  </si>
  <si>
    <t>(1 - x)(K0.48Na0.52)NbO3–x(Bi0.5Ag0.5)ZrO3    x=0.02</t>
  </si>
  <si>
    <r>
      <rPr>
        <sz val="12"/>
        <color theme="1"/>
        <rFont val="Times New Roman"/>
        <family val="1"/>
      </rPr>
      <t>(1−</t>
    </r>
    <r>
      <rPr>
        <i/>
        <sz val="12"/>
        <color theme="1"/>
        <rFont val="Times New Roman"/>
        <family val="1"/>
      </rPr>
      <t>x)</t>
    </r>
    <r>
      <rPr>
        <sz val="12"/>
        <color theme="1"/>
        <rFont val="Times New Roman"/>
        <family val="1"/>
      </rPr>
      <t>K0.42Na0.58NbO3-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LiSbO3   x=0.01</t>
    </r>
  </si>
  <si>
    <t>K0.5Na0.5NbO3-xPr   x=0.001</t>
  </si>
  <si>
    <t>x=0.003</t>
  </si>
  <si>
    <t>0.95(Na0.5K0.5)NbO3–0.05(Bi0.5K0.5)Zr1-xTixO3     x=0</t>
  </si>
  <si>
    <t>Li0.03(K0.48Na0.52)0.97(Nb0.8Ta0.2)O3</t>
  </si>
  <si>
    <t>0.948(K0.5Na0.5)NbO3 –0.052LiSbO3</t>
  </si>
  <si>
    <t>KNN–LiSbO3 –0.01CaTiO3</t>
  </si>
  <si>
    <t>KNN–LiSbO3 –0.02CaTiO3</t>
  </si>
  <si>
    <t>{0.996[(0.95(K0.5Na0.5)NbO3-0.05LiSbO3]-0.004BiFeO3}-xZnO    x=0.01</t>
  </si>
  <si>
    <t>0.96(K0.48Na0.52)1-xLixNbO3-0.04Bi0.5Na0.5ZrO3   x=0.01</t>
  </si>
  <si>
    <r>
      <rPr>
        <sz val="12"/>
        <color theme="1"/>
        <rFont val="Times New Roman"/>
        <family val="1"/>
      </rPr>
      <t>(1-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)K0.48Na0.52NbO3-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Bi(Zn0.5Zr0.5)O3    x= 0.003</t>
    </r>
  </si>
  <si>
    <t>0.94Na0.8K0.2NbO3-0.06LiNbO3</t>
  </si>
  <si>
    <t>0.92Na0.535K0.48NbO3-0.08LiNbO3</t>
  </si>
  <si>
    <t>(Na0.5K0.5)0.94Li0.06NbO3</t>
  </si>
  <si>
    <t>(1 − x)(K0.5Na0.5)0.95Li0.05Nb0.93Sb0.07O3-xSrZrO3   x=0.01</t>
  </si>
  <si>
    <r>
      <rPr>
        <sz val="12"/>
        <color theme="1"/>
        <rFont val="Times New Roman"/>
        <family val="1"/>
      </rPr>
      <t>(Na0.5K0.5)(Nb1-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Sb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)O3   x=0.02</t>
    </r>
  </si>
  <si>
    <r>
      <rPr>
        <i/>
        <sz val="12"/>
        <color theme="1"/>
        <rFont val="Times New Roman"/>
        <family val="1"/>
      </rPr>
      <t>(1</t>
    </r>
    <r>
      <rPr>
        <sz val="12"/>
        <color theme="1"/>
        <rFont val="Times New Roman"/>
        <family val="1"/>
      </rPr>
      <t>−x</t>
    </r>
    <r>
      <rPr>
        <i/>
        <sz val="12"/>
        <color theme="1"/>
        <rFont val="Times New Roman"/>
        <family val="1"/>
      </rPr>
      <t>)(K0.5Na0.5)NbO3-</t>
    </r>
    <r>
      <rPr>
        <sz val="12"/>
        <color theme="1"/>
        <rFont val="Times New Roman"/>
        <family val="1"/>
      </rPr>
      <t>x</t>
    </r>
    <r>
      <rPr>
        <i/>
        <sz val="12"/>
        <color theme="1"/>
        <rFont val="Times New Roman"/>
        <family val="1"/>
      </rPr>
      <t>Bi0.5(Na0.9K0.1)0.5TiO3     x=0.01</t>
    </r>
  </si>
  <si>
    <t>x=0.025</t>
  </si>
  <si>
    <t>(1-x)(K0.46Na0.54)NbO3-x(Bi0.5Na0.5)(Zr0.85Ti0.15)O3    x=0.02</t>
  </si>
  <si>
    <t>(0.977-x)(K0.5Na0.5)NbO3-0.023Bi0.5(Na0.9K0.1)0.5TiO3-xSrZrO3    x=0.02</t>
  </si>
  <si>
    <r>
      <rPr>
        <i/>
        <sz val="12"/>
        <color theme="1"/>
        <rFont val="Times New Roman"/>
        <family val="1"/>
      </rPr>
      <t>0.98(K0.52Na0.48)1-</t>
    </r>
    <r>
      <rPr>
        <sz val="12"/>
        <color theme="1"/>
        <rFont val="Times New Roman"/>
        <family val="1"/>
      </rPr>
      <t>x</t>
    </r>
    <r>
      <rPr>
        <i/>
        <sz val="12"/>
        <color theme="1"/>
        <rFont val="Times New Roman"/>
        <family val="1"/>
      </rPr>
      <t>Li</t>
    </r>
    <r>
      <rPr>
        <sz val="12"/>
        <color theme="1"/>
        <rFont val="Times New Roman"/>
        <family val="1"/>
      </rPr>
      <t>x</t>
    </r>
    <r>
      <rPr>
        <i/>
        <sz val="12"/>
        <color theme="1"/>
        <rFont val="Times New Roman"/>
        <family val="1"/>
      </rPr>
      <t>NbO3–0.02(Bi0.5Na0.5)0.9Ca0.1TiO3     x=0</t>
    </r>
  </si>
  <si>
    <t>(K0.50Na0.46Li0.04)(Nb0.84Sb0.04Ta0.12)O3</t>
  </si>
  <si>
    <t>0.97 K0.5Na0.5NbO3-0.03 AlFeO3</t>
  </si>
  <si>
    <t>(Na0.52K0.4425Li0.0375)-(Nb0.9125Ta0.0375Sb0.05)O3</t>
  </si>
  <si>
    <t>(0.996-x) K0.5Na0.5NbO3- 0.004 BiFeO3- xLiSbO3    x=0.03</t>
  </si>
  <si>
    <t>K0.5Na0.5TaxNb1-xO3    x=0.04</t>
  </si>
  <si>
    <t>x=0.12</t>
  </si>
  <si>
    <t>(1-x) (Na0.535K0.485)0.905Li0.095(Nb0.94Ta0.06)O3 + x (Na0.5Bi0.5)TiO3     x=0</t>
  </si>
  <si>
    <r>
      <rPr>
        <sz val="12"/>
        <color theme="1"/>
        <rFont val="Times New Roman"/>
        <family val="1"/>
      </rPr>
      <t>0.95(Na0.95-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K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Li0.05)(Nb0.90Sb0.05Ta0.05)O3-0.05KNbO3      x=0.35</t>
    </r>
  </si>
  <si>
    <t>(1-x)K0.5Na0.5NbO3–xBiGaO3    x=0.005</t>
  </si>
  <si>
    <t>(1- x) K0.5Na0.5NbO3 – x BiFeO3     x=0.004</t>
  </si>
  <si>
    <t>0.95(K0.5Na0.5)0.95Li0.05NbO3-0.05AgSbO3</t>
  </si>
  <si>
    <r>
      <rPr>
        <sz val="12"/>
        <color theme="1"/>
        <rFont val="Times New Roman"/>
        <family val="1"/>
      </rPr>
      <t>(K0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48Na0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48Li0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04) (Nb0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96Sb0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04)O3</t>
    </r>
  </si>
  <si>
    <t>0.948(K0.5Na0.5)NbO3-0.052LiSbO3-0.004Sm2O3</t>
  </si>
  <si>
    <t>(Na0.52K0.4425Li0.0375)(Nb0.87Sb0.07Ta0.06)O3</t>
  </si>
  <si>
    <t>0.96(K0.48Na0.52)(Nb0.95Sb0.05)O3–0.04Bi0.5(Na0.82-K0.18)0.5ZrO3</t>
  </si>
  <si>
    <t>0.964K0.48Na0.52NbO3 -0.006BiFeO3 -0.04Bi0.5Na0.5ZrO3</t>
  </si>
  <si>
    <t>0.9625(K0.5Na0.5NbO3)-0.0375LiTaO3</t>
  </si>
  <si>
    <t>(K0.5Na0.5)NbO3-0.06LiTaO3-xSrZrO3    x=0</t>
  </si>
  <si>
    <t>x=0.045</t>
  </si>
  <si>
    <r>
      <rPr>
        <sz val="12"/>
        <color theme="1"/>
        <rFont val="Times New Roman"/>
        <family val="1"/>
      </rPr>
      <t xml:space="preserve">(K0.49Na0.51)NbO3 + 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Er2O3      x=0.0025</t>
    </r>
  </si>
  <si>
    <t>(1- x)(K0.48Na0.52)(Nb0.96Sb0.04)O3–xBa0.6Ca0.4ZrO3    x=0.035</t>
  </si>
  <si>
    <t>[(K0.5Na0.5)1-2x(Sr0.75Ba0.25)x]0.93Li0.07Nb0.93Bi0.07O3   x=0</t>
  </si>
  <si>
    <t>(1-x)(K0.5Na0.5)0.95Li0.05Nb0.93Sb0.07O3-xBaZrO3     x=0.01</t>
  </si>
  <si>
    <t>(1-x)(K0.474Na0.474Li0.052)(Nb0.948Sb0.052)O3 -xBaTiO3    x=0</t>
  </si>
  <si>
    <t>(1-x)(K0.474Na0.474Li0.052)(Nb0.948Sb0.052)O3-xBaZrO3    x=0</t>
  </si>
  <si>
    <t>(1-x)(K0.48Na0.52)(Nb0.95Sb0.05)O3-x(Bi0.5Na0.42Li0.08)0.9Sr0.1ZrO3   x=0</t>
  </si>
  <si>
    <t>x=0.035</t>
  </si>
  <si>
    <t>(K0.44Na0.52Li0.04)(Nb0.84Ta0.10Sb0.06)O3</t>
  </si>
  <si>
    <t>(Na0.52K0.4425Li0.0375)(Nb0.86Ta0.06Sb0.08)O3</t>
  </si>
  <si>
    <r>
      <rPr>
        <sz val="12"/>
        <color theme="1"/>
        <rFont val="Times New Roman"/>
        <family val="1"/>
      </rPr>
      <t>(0.9925-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)K0.48Na0.52Nb0.96Sb0.04O3-0.0075Bi0.5Na0.5SnO3-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Bi0.5Na0.5ZrO3   x=0</t>
    </r>
  </si>
  <si>
    <t>0.94K0.5+xNa0.5NbO3–0.06LiNbO3   x=0.005</t>
  </si>
  <si>
    <t>0.94K0.5Na0.5+yNbO3–0.06LiNbO3     x=0.005</t>
  </si>
  <si>
    <t>(1 – x)(K0.6Na0.4)NbO3-x(Bi1/2Na1/2)ZrO3   x=0.02</t>
  </si>
  <si>
    <t>0.955(K1-yNay)NbO3-0.045(Bi1/2Na1/2)ZrO3   y=0.45</t>
  </si>
  <si>
    <t>y=0.5</t>
  </si>
  <si>
    <t>y=0.55</t>
  </si>
  <si>
    <t>y=0.6</t>
  </si>
  <si>
    <t>y=0.7</t>
  </si>
  <si>
    <t>0.964K0.4Na0.6Nb0.955Sb0.045O3−0.006BiFeO3−0.03Bi0.5Na0.5ZrO3</t>
  </si>
  <si>
    <r>
      <rPr>
        <sz val="12"/>
        <color theme="1"/>
        <rFont val="Times New Roman"/>
        <family val="1"/>
      </rPr>
      <t>(0.975−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)K0.45Na</t>
    </r>
    <r>
      <rPr>
        <i/>
        <sz val="12"/>
        <color theme="1"/>
        <rFont val="Times New Roman"/>
        <family val="1"/>
      </rPr>
      <t>0.55</t>
    </r>
    <r>
      <rPr>
        <sz val="12"/>
        <color theme="1"/>
        <rFont val="Times New Roman"/>
        <family val="1"/>
      </rPr>
      <t>Nb0.965Sb</t>
    </r>
    <r>
      <rPr>
        <i/>
        <sz val="12"/>
        <color theme="1"/>
        <rFont val="Times New Roman"/>
        <family val="1"/>
      </rPr>
      <t>0.035</t>
    </r>
    <r>
      <rPr>
        <sz val="12"/>
        <color theme="1"/>
        <rFont val="Times New Roman"/>
        <family val="1"/>
      </rPr>
      <t>O3-</t>
    </r>
    <r>
      <rPr>
        <i/>
        <sz val="12"/>
        <color theme="1"/>
        <rFont val="Times New Roman"/>
        <family val="1"/>
      </rPr>
      <t>0.025</t>
    </r>
    <r>
      <rPr>
        <sz val="12"/>
        <color theme="1"/>
        <rFont val="Times New Roman"/>
        <family val="1"/>
      </rPr>
      <t>BaZrO3-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Bi0.5K0.5HfO3  x=0</t>
    </r>
  </si>
  <si>
    <r>
      <rPr>
        <sz val="12"/>
        <color theme="1"/>
        <rFont val="Times New Roman"/>
        <family val="1"/>
      </rPr>
      <t>(0.97−</t>
    </r>
    <r>
      <rPr>
        <i/>
        <sz val="12"/>
        <color theme="1"/>
        <rFont val="Times New Roman"/>
        <family val="1"/>
      </rPr>
      <t>y</t>
    </r>
    <r>
      <rPr>
        <sz val="12"/>
        <color theme="1"/>
        <rFont val="Times New Roman"/>
        <family val="1"/>
      </rPr>
      <t>)K0.45Na</t>
    </r>
    <r>
      <rPr>
        <i/>
        <sz val="12"/>
        <color theme="1"/>
        <rFont val="Times New Roman"/>
        <family val="1"/>
      </rPr>
      <t>0.55</t>
    </r>
    <r>
      <rPr>
        <sz val="12"/>
        <color theme="1"/>
        <rFont val="Times New Roman"/>
        <family val="1"/>
      </rPr>
      <t>Nb0.965Sb</t>
    </r>
    <r>
      <rPr>
        <i/>
        <sz val="12"/>
        <color theme="1"/>
        <rFont val="Times New Roman"/>
        <family val="1"/>
      </rPr>
      <t>0.035</t>
    </r>
    <r>
      <rPr>
        <sz val="12"/>
        <color theme="1"/>
        <rFont val="Times New Roman"/>
        <family val="1"/>
      </rPr>
      <t>O3-</t>
    </r>
    <r>
      <rPr>
        <i/>
        <sz val="12"/>
        <color theme="1"/>
        <rFont val="Times New Roman"/>
        <family val="1"/>
      </rPr>
      <t>y</t>
    </r>
    <r>
      <rPr>
        <sz val="12"/>
        <color theme="1"/>
        <rFont val="Times New Roman"/>
        <family val="1"/>
      </rPr>
      <t>BaZrO3-</t>
    </r>
    <r>
      <rPr>
        <i/>
        <sz val="12"/>
        <color theme="1"/>
        <rFont val="Times New Roman"/>
        <family val="1"/>
      </rPr>
      <t>0.03</t>
    </r>
    <r>
      <rPr>
        <sz val="12"/>
        <color theme="1"/>
        <rFont val="Times New Roman"/>
        <family val="1"/>
      </rPr>
      <t>Bi0.5K0.5HfO3   y=0</t>
    </r>
  </si>
  <si>
    <t>y=0.01</t>
  </si>
  <si>
    <t>y=0.03</t>
  </si>
  <si>
    <t>y=0.035</t>
  </si>
  <si>
    <r>
      <rPr>
        <sz val="12"/>
        <color theme="1"/>
        <rFont val="Times New Roman"/>
        <family val="1"/>
      </rPr>
      <t>0.95K0.45Na</t>
    </r>
    <r>
      <rPr>
        <i/>
        <sz val="12"/>
        <color theme="1"/>
        <rFont val="Times New Roman"/>
        <family val="1"/>
      </rPr>
      <t>0.55</t>
    </r>
    <r>
      <rPr>
        <sz val="12"/>
        <color theme="1"/>
        <rFont val="Times New Roman"/>
        <family val="1"/>
      </rPr>
      <t>Nb1−</t>
    </r>
    <r>
      <rPr>
        <i/>
        <sz val="12"/>
        <color theme="1"/>
        <rFont val="Times New Roman"/>
        <family val="1"/>
      </rPr>
      <t>z</t>
    </r>
    <r>
      <rPr>
        <sz val="12"/>
        <color theme="1"/>
        <rFont val="Times New Roman"/>
        <family val="1"/>
      </rPr>
      <t>Sb</t>
    </r>
    <r>
      <rPr>
        <i/>
        <sz val="12"/>
        <color theme="1"/>
        <rFont val="Times New Roman"/>
        <family val="1"/>
      </rPr>
      <t>z</t>
    </r>
    <r>
      <rPr>
        <sz val="12"/>
        <color theme="1"/>
        <rFont val="Times New Roman"/>
        <family val="1"/>
      </rPr>
      <t>O3-</t>
    </r>
    <r>
      <rPr>
        <i/>
        <sz val="12"/>
        <color theme="1"/>
        <rFont val="Times New Roman"/>
        <family val="1"/>
      </rPr>
      <t>0.02</t>
    </r>
    <r>
      <rPr>
        <sz val="12"/>
        <color theme="1"/>
        <rFont val="Times New Roman"/>
        <family val="1"/>
      </rPr>
      <t>BaZrO3-</t>
    </r>
    <r>
      <rPr>
        <i/>
        <sz val="12"/>
        <color theme="1"/>
        <rFont val="Times New Roman"/>
        <family val="1"/>
      </rPr>
      <t>0.03</t>
    </r>
    <r>
      <rPr>
        <sz val="12"/>
        <color theme="1"/>
        <rFont val="Times New Roman"/>
        <family val="1"/>
      </rPr>
      <t>Bi0.5K0.5HfO3   z=0</t>
    </r>
  </si>
  <si>
    <t>z=0.015</t>
  </si>
  <si>
    <t>z=0.03</t>
  </si>
  <si>
    <t>z=0.035</t>
  </si>
  <si>
    <t>z=0.04</t>
  </si>
  <si>
    <t>z=0.055</t>
  </si>
  <si>
    <r>
      <rPr>
        <sz val="12"/>
        <color theme="1"/>
        <rFont val="Times New Roman"/>
        <family val="1"/>
      </rPr>
      <t>0.95K1-wNa</t>
    </r>
    <r>
      <rPr>
        <i/>
        <sz val="12"/>
        <color theme="1"/>
        <rFont val="Times New Roman"/>
        <family val="1"/>
      </rPr>
      <t>w</t>
    </r>
    <r>
      <rPr>
        <sz val="12"/>
        <color theme="1"/>
        <rFont val="Times New Roman"/>
        <family val="1"/>
      </rPr>
      <t>Nb0.965Sb</t>
    </r>
    <r>
      <rPr>
        <i/>
        <sz val="12"/>
        <color theme="1"/>
        <rFont val="Times New Roman"/>
        <family val="1"/>
      </rPr>
      <t>0.035</t>
    </r>
    <r>
      <rPr>
        <sz val="12"/>
        <color theme="1"/>
        <rFont val="Times New Roman"/>
        <family val="1"/>
      </rPr>
      <t>O3-</t>
    </r>
    <r>
      <rPr>
        <i/>
        <sz val="12"/>
        <color theme="1"/>
        <rFont val="Times New Roman"/>
        <family val="1"/>
      </rPr>
      <t>0.02</t>
    </r>
    <r>
      <rPr>
        <sz val="12"/>
        <color theme="1"/>
        <rFont val="Times New Roman"/>
        <family val="1"/>
      </rPr>
      <t>BaZrO3-</t>
    </r>
    <r>
      <rPr>
        <i/>
        <sz val="12"/>
        <color theme="1"/>
        <rFont val="Times New Roman"/>
        <family val="1"/>
      </rPr>
      <t>0.03</t>
    </r>
    <r>
      <rPr>
        <sz val="12"/>
        <color theme="1"/>
        <rFont val="Times New Roman"/>
        <family val="1"/>
      </rPr>
      <t>Bi0.5K0.5HfO3   w=0.4</t>
    </r>
  </si>
  <si>
    <t>w=0.45</t>
  </si>
  <si>
    <t>w=0.55</t>
  </si>
  <si>
    <t>w=0.6</t>
  </si>
  <si>
    <t>0.94KNN-(0.06-x)LiSbO3-x(Bi0.5Ag0.5)ZrO3   x=0</t>
  </si>
  <si>
    <t>0.9625(K0.48Na0.52)(Nb0.96Sb0.04)O3-0.0375Bi0.50(Na0.82K0.18)0.50ZrO3</t>
  </si>
  <si>
    <t>0.95K0.40Na0.60NbO3-0.05Bi0.5M0.5HfO3  M=Li</t>
  </si>
  <si>
    <t>M=Li Na</t>
  </si>
  <si>
    <t>M=Li K</t>
  </si>
  <si>
    <t>M=Li Ag</t>
  </si>
  <si>
    <t>M=Ag Na</t>
  </si>
  <si>
    <t>M=Ag K</t>
  </si>
  <si>
    <t>M=Ag</t>
  </si>
  <si>
    <t>M=Na</t>
  </si>
  <si>
    <t>M=K</t>
  </si>
  <si>
    <t>M=Na K</t>
  </si>
  <si>
    <t>(K0.5Na0.5)1-3xLaxNbO3 x=0.0025</t>
  </si>
  <si>
    <t>(K0.5Na0.5)0.985Pr0.015NbO3</t>
  </si>
  <si>
    <t>(K0.5Na0.5)0.985Nd0.015NbO3</t>
  </si>
  <si>
    <t>(K0.5Na0.5)0.985Sm0.015NbO3</t>
  </si>
  <si>
    <t>(K0.5Na0.5)0.985Eu0.015NbO3</t>
  </si>
  <si>
    <t>(0.98-x)K0.35Na0.65NbO3-0.02BaZrO3-xBi0.5Na0.5ZrO3    x=0.01</t>
  </si>
  <si>
    <t>(1 - x)(0.948K0.5Na0.5NbO3 - 0.052LiSbO3)- xBi2O3       x= 0.001</t>
  </si>
  <si>
    <t>0.993 (Na0.55K0.45)0.96Li0.04Nb0.965Sb0.035O3-0.007BiFeO3</t>
  </si>
  <si>
    <t>(0.985-x)K0.5Na0.5NbO3-0.015Bi0.5Na0.5TiO3-xBiScO3    x=0.003</t>
  </si>
  <si>
    <t>x=0.009</t>
  </si>
  <si>
    <t>x=0.018</t>
  </si>
  <si>
    <t>(0.985-y)K0.5Na0.5NbO3-0.015Bi0.5Na0.5TiO3-yBiFeO3   y=0.006</t>
  </si>
  <si>
    <t>y=0.009</t>
  </si>
  <si>
    <t>y=0.012</t>
  </si>
  <si>
    <t>y=0.015</t>
  </si>
  <si>
    <t>(K0.5Na0.5)NbO3–0.006Dy</t>
  </si>
  <si>
    <t>(K0.5Na0.5)NbO3–0.006Er</t>
  </si>
  <si>
    <t>(K0.5Na0.5)NbO3–0.006Eu</t>
  </si>
  <si>
    <t>(K0.5Na0.5)NbO3–0.006Pr</t>
  </si>
  <si>
    <r>
      <rPr>
        <sz val="12"/>
        <color theme="1"/>
        <rFont val="Times New Roman"/>
        <family val="1"/>
      </rPr>
      <t>(0.96−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)K0.48Na0.52NbO3–0.04Bi0.5Na0.5ZrO3–xLaAlO3    x=0</t>
    </r>
  </si>
  <si>
    <t>y=0.002</t>
  </si>
  <si>
    <t>y=0.004</t>
  </si>
  <si>
    <t>y=0.005</t>
  </si>
  <si>
    <t>y=0.006</t>
  </si>
  <si>
    <t>(1-x)K0.5Na0.5NbO3-xBi0.5Na0.5Zr0.85Sn0.15O3     x= 0.02</t>
  </si>
  <si>
    <t>0.94(K0.48Na0.52)NbO3-0.06Ba0.8Ca0.2ZrO3</t>
  </si>
  <si>
    <t>0.968[(K0.48Na0.52)]Nb0.95+xSb0.05O3-0.032(Bi0.5Na0.5)ZrO3      x=0</t>
  </si>
  <si>
    <r>
      <rPr>
        <sz val="12"/>
        <color theme="1"/>
        <rFont val="Times New Roman"/>
        <family val="1"/>
      </rPr>
      <t>(0.99-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)K0.5Na0.5Nb0.965Sb</t>
    </r>
    <r>
      <rPr>
        <i/>
        <sz val="12"/>
        <color theme="1"/>
        <rFont val="Times New Roman"/>
        <family val="1"/>
      </rPr>
      <t>0.035</t>
    </r>
    <r>
      <rPr>
        <sz val="12"/>
        <color theme="1"/>
        <rFont val="Times New Roman"/>
        <family val="1"/>
      </rPr>
      <t>O3-0.01CaSnO3-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Bi0.5K0.5HfO3   x=0</t>
    </r>
  </si>
  <si>
    <r>
      <rPr>
        <sz val="12"/>
        <color theme="1"/>
        <rFont val="Times New Roman"/>
        <family val="1"/>
      </rPr>
      <t>0.96K0.5Na0.5Nb1-ySb</t>
    </r>
    <r>
      <rPr>
        <i/>
        <sz val="12"/>
        <color theme="1"/>
        <rFont val="Times New Roman"/>
        <family val="1"/>
      </rPr>
      <t>y</t>
    </r>
    <r>
      <rPr>
        <sz val="12"/>
        <color theme="1"/>
        <rFont val="Times New Roman"/>
        <family val="1"/>
      </rPr>
      <t>O3-0.01CaSnO3-</t>
    </r>
    <r>
      <rPr>
        <i/>
        <sz val="12"/>
        <color theme="1"/>
        <rFont val="Times New Roman"/>
        <family val="1"/>
      </rPr>
      <t>0.03</t>
    </r>
    <r>
      <rPr>
        <sz val="12"/>
        <color theme="1"/>
        <rFont val="Times New Roman"/>
        <family val="1"/>
      </rPr>
      <t>Bi0.5K0.5HfO3    y= 0</t>
    </r>
  </si>
  <si>
    <t>y=0.04</t>
  </si>
  <si>
    <t>0.965(K0.48Na0.52)(Nb0.95Sb0.05)O3-0.035Bi0.5(Na0.82K0.18)0.5HfO3</t>
  </si>
  <si>
    <t>(K0.5Na0.5)NbO3-0.005Er2O3-0.0025Yb2O3</t>
  </si>
  <si>
    <t>(K0.5Na0.5)NbO3-0.005Er2O3-0.005Yb2O3</t>
  </si>
  <si>
    <t>(K0.5Na0.5)NbO3-0.005Er2O3-0.0075Yb2O3</t>
  </si>
  <si>
    <t>(1-x)(K0.52Na0.48) (Nb0.95Sb0.05)O3-xCaZrO3   x=0.01</t>
  </si>
  <si>
    <t>0.99(0.96K0.46Na0.54Nb0.98Ta0.02O3-0.04Bi0.5(Na0.82K0.18)0.5ZrO3)-0.01CaZrO3</t>
  </si>
  <si>
    <t>0.96(K0.48Na0.52)(Nb1-xSbx)O3-0.01SrZrO3-0.03(Bi0.5Na0.5)ZrO3   x=0</t>
  </si>
  <si>
    <r>
      <rPr>
        <sz val="12"/>
        <color theme="1"/>
        <rFont val="Times New Roman"/>
        <family val="1"/>
      </rPr>
      <t>0.925(Li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Na0.53K0.48-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)NbO3-0.065BaZrO3-0.01(Bi0.5Na0.5)TiO3     x=0.01</t>
    </r>
  </si>
  <si>
    <t>K0.5Na0.5Nb1-xTaxO3    x=0.1</t>
  </si>
  <si>
    <t>0.96K0.5Na0.5NbO3-0.04Sr(Al0.5Nb0.5)O3</t>
  </si>
  <si>
    <t>0.98K0.5Na0.5NbO3-0.02Sr(Al0.5Nb0.5)O3</t>
  </si>
  <si>
    <t>0.96(K0.5Na0.5)(Nb0.965Sb0.035)-0.01CaZrO3-0.03(Bi0.5K0.5)HfO3</t>
  </si>
  <si>
    <t>(K0.45Na0.55)0.98Li0.02Nb0.76Ta0.18Sb0.06O3</t>
  </si>
  <si>
    <r>
      <rPr>
        <sz val="12"/>
        <color theme="1"/>
        <rFont val="Times New Roman"/>
        <family val="1"/>
      </rPr>
      <t>0.96(K0.48Na0.52)1+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Nb0.93Sb0.02Ta0.05O3–0.04Bi0.5(K0.12Na0.88)0.5ZrO3   x=0</t>
    </r>
  </si>
  <si>
    <t>0.961(K0.48Na0.52)NbO3−0.004BiInO3−0.035(Bi0.5Na0.5)ZrO3</t>
  </si>
  <si>
    <t>(1–x)(K0.5Na0.5)NbO3−xBiFeO3    x=0.005</t>
  </si>
  <si>
    <t>0.955(Na0.5K0.5)1−xLix(Nb0.96Sb0.04)O3–0.035(Bi0.5Na0.5)0.9(Sr)0.1ZrO3–0.01BaZrO3    x=0</t>
  </si>
  <si>
    <t>(1-x)K0.5Na0.5NbO3–xBaAl0.5Nb0.5O3   x=0.01</t>
  </si>
  <si>
    <t>(1-x)(K0.5Na0.5)(Nb0.955Sb0.045)O3-xBi0.5(Na0.5K0.5)0.5Zr0.8Sn0.1Hf0.1O3   x=0.02</t>
  </si>
  <si>
    <t>(Ka0.5Na0.5)(Nb1-xTax)O3   x=0.05</t>
  </si>
  <si>
    <t>0.965-y (Ka0.5Na0.5)NbO3-0.035Bi0.5(Li0.7Na0.2K0.1)0.5ZrO3-yBiGaO3    y=0</t>
  </si>
  <si>
    <t>y=0.001</t>
  </si>
  <si>
    <t>y=0.003</t>
  </si>
  <si>
    <t>0.955-y (Ka0.5Na0.5)NbO3-0.045Bi0.5(Li0.7Na0.2K0.1)0.5ZrO3-yBiGaO3    y=0</t>
  </si>
  <si>
    <t>0.955(K0.48Na0.52)NbO3-0.045(Bi0.5 (Na0.7K0.2Li0.1)0.5)ZrO3</t>
  </si>
  <si>
    <t>0.955(K0.48Na0.52)NbO3-0.045(Bi0.5 Li0.5)ZrO3</t>
  </si>
  <si>
    <t>0.955(K0.48Na0.52)NbO3-0.045(Bi0.5(Na0.82K0.18)0.5)ZrO3</t>
  </si>
  <si>
    <t>0.955(K0.48Na0.52)NbO3-0.045(Bi0.5(Na0.7K0.2Li0.1)0.5)ZrO3</t>
  </si>
  <si>
    <t>0.955(K0.48Na0.52)NbO3-0.045(Bi0.5(Na0.5Li0.5)0.5)ZrO3</t>
  </si>
  <si>
    <t>0.955(K0.48Na0.52)NbO3-0.045(Bi0.5 (K0.5Li0.5)0.5)ZrO3</t>
  </si>
  <si>
    <t>0.915(K0.45Na0.5Li0.05)NbO3–0.075BaZrO3–0.01(Bi0.5-xSmxNa0.5)TiO3    0</t>
  </si>
  <si>
    <t>x=0.001</t>
  </si>
  <si>
    <t>K0.51Na0.49Nb1−xTaxO3   0.1</t>
  </si>
  <si>
    <t>x=0.25</t>
  </si>
  <si>
    <t>(K0.4675Na0.4675Li0.065)NbO3</t>
  </si>
  <si>
    <t>(K0.4675Na0.4675Li0.065)(Nb0.96Sb0.04)O3</t>
  </si>
  <si>
    <t>0.996(0.95K0.5Na0.5NbO3–0.05LiSbO3)–0.004BiFeO3</t>
  </si>
  <si>
    <t>0.999K0.5Na0.5NbO3–0.001BaCu0.5W0.5O3</t>
  </si>
  <si>
    <t>0.9975K0.5Na0.5NbO3–0.0025BaCu0.5W0.5O3</t>
  </si>
  <si>
    <t>0.995K0.5Na0.5NbO3–0.005BaCu0.5W0.5O3</t>
  </si>
  <si>
    <t>0.95K0.5Na0.5NbO3-0.05 LiSbO3-0.002BiMnO3</t>
  </si>
  <si>
    <r>
      <rPr>
        <sz val="12"/>
        <color theme="1"/>
        <rFont val="Times New Roman"/>
        <family val="1"/>
      </rPr>
      <t>(Na0.52K0.44Li0.04)(Nb0.96-xSb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Ta</t>
    </r>
    <r>
      <rPr>
        <i/>
        <sz val="12"/>
        <color theme="1"/>
        <rFont val="Times New Roman"/>
        <family val="1"/>
      </rPr>
      <t>0.04</t>
    </r>
    <r>
      <rPr>
        <sz val="12"/>
        <color theme="1"/>
        <rFont val="Times New Roman"/>
        <family val="1"/>
      </rPr>
      <t>)O3    x=0.02</t>
    </r>
  </si>
  <si>
    <r>
      <rPr>
        <sz val="12"/>
        <color theme="1"/>
        <rFont val="Times New Roman"/>
        <family val="1"/>
      </rPr>
      <t>(Na0.52K0.44Li0.04)(Nb0.95-ySb</t>
    </r>
    <r>
      <rPr>
        <i/>
        <sz val="12"/>
        <color theme="1"/>
        <rFont val="Times New Roman"/>
        <family val="1"/>
      </rPr>
      <t>0.05</t>
    </r>
    <r>
      <rPr>
        <sz val="12"/>
        <color theme="1"/>
        <rFont val="Times New Roman"/>
        <family val="1"/>
      </rPr>
      <t>Ta</t>
    </r>
    <r>
      <rPr>
        <i/>
        <sz val="12"/>
        <color theme="1"/>
        <rFont val="Times New Roman"/>
        <family val="1"/>
      </rPr>
      <t>y</t>
    </r>
    <r>
      <rPr>
        <sz val="12"/>
        <color theme="1"/>
        <rFont val="Times New Roman"/>
        <family val="1"/>
      </rPr>
      <t>)O3   y=0.02</t>
    </r>
  </si>
  <si>
    <t>94.5(Na0.5K0.5)NbO3-4.5LiNbO3-0.5SrTiO3-0.5BiFeO3</t>
  </si>
  <si>
    <r>
      <rPr>
        <i/>
        <sz val="12"/>
        <color theme="1"/>
        <rFont val="Times New Roman"/>
        <family val="1"/>
      </rPr>
      <t xml:space="preserve">(0.98-x)K0.5Na0.5NbO3- </t>
    </r>
    <r>
      <rPr>
        <sz val="12"/>
        <color theme="1"/>
        <rFont val="Times New Roman"/>
        <family val="1"/>
      </rPr>
      <t>x</t>
    </r>
    <r>
      <rPr>
        <i/>
        <sz val="12"/>
        <color theme="1"/>
        <rFont val="Times New Roman"/>
        <family val="1"/>
      </rPr>
      <t>BaZrO3- 0.02Bi0.5Na0.5TiO3     x=0</t>
    </r>
  </si>
  <si>
    <t>0.96-yK0.5Na0.5NbO3-0.04BaZrO3-yBi0.5Na0.5TiO3    y=0.02</t>
  </si>
  <si>
    <t>y=0.025</t>
  </si>
  <si>
    <r>
      <rPr>
        <sz val="12"/>
        <color theme="1"/>
        <rFont val="Times New Roman"/>
        <family val="1"/>
      </rPr>
      <t>(1</t>
    </r>
    <r>
      <rPr>
        <sz val="12"/>
        <color theme="1"/>
        <rFont val="宋体"/>
        <family val="3"/>
        <charset val="134"/>
      </rPr>
      <t>－</t>
    </r>
    <r>
      <rPr>
        <sz val="12"/>
        <color theme="1"/>
        <rFont val="Times New Roman"/>
        <family val="1"/>
      </rPr>
      <t>x)K0.48Na0.52NbO3-xLi(Ta0.5Nb0.5)O3   x=0.06</t>
    </r>
  </si>
  <si>
    <t>0.955K0.5Na0.5Nb0.96Sb0.04O3-0.01BaSnO3-0.035Bi0.5Na0.5ZrO3</t>
  </si>
  <si>
    <t>0.96(Na0.60K0.40)(Nb0.955Sb0.045)O3−0.04(Bi0.5Na0.5)1−xBaxZrO3    x=0</t>
  </si>
  <si>
    <t>0.90(Na0.5 K0.5) NbO3-0.10(Bi0.5 Li0.5) TiO3+ x Fe2O3    x= 0</t>
  </si>
  <si>
    <t>x=0.14</t>
  </si>
  <si>
    <r>
      <rPr>
        <sz val="12"/>
        <color theme="1"/>
        <rFont val="Times New Roman"/>
        <family val="1"/>
      </rPr>
      <t>K0.5Na0.5NbO3-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Nd   x=0.04</t>
    </r>
  </si>
  <si>
    <t>(1 - x)K0.48Na0.52NbO3–xBi0.46La0.04(Na0.82K0.18)0.5ZrO3    x=0.03</t>
  </si>
  <si>
    <t>(1-x)(K0.445Na0.50Li0.055)NbO3–xBaZrO3     x=0.04</t>
  </si>
  <si>
    <t>0.955(K0.5Na0.5)(Nb0.965Sb0.035)O3-0.045(Bi1-xAlx)Na0.5ZrO3    x=0.08</t>
  </si>
  <si>
    <t>x=0.16</t>
  </si>
  <si>
    <t>0.93K0.5Na0.5NbO3-0.07SrZrO3-xLi2O  x=0</t>
  </si>
  <si>
    <t>(0.96 − x)K0.48Na0.52Nb0.95Sb0.05O3−0.04 Bi0.5(Na0.82K0.18)0.5ZrO3−0.4%Fe2O3−xAgSbO3     x=0.012</t>
  </si>
  <si>
    <r>
      <rPr>
        <sz val="12"/>
        <color theme="1"/>
        <rFont val="Times New Roman"/>
        <family val="1"/>
      </rPr>
      <t>(0.98−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)(K0.4Na0.6)NbO3–0.02CaZrO3–xBi0.5Na0.5HfO3   x=0</t>
    </r>
  </si>
  <si>
    <t>(K0.48,Na0.52) (Nb(1-x)Sbx)O3 −0.05Ca0.2(Bi0.5,Na0.5) 0.8ZrO3    x=0</t>
  </si>
  <si>
    <r>
      <rPr>
        <sz val="12"/>
        <color theme="1"/>
        <rFont val="Times New Roman"/>
        <family val="1"/>
      </rPr>
      <t>(1−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)K0.4Na0.6Nb0.96Sb0.04O3–xBi0.5K0.5Zr0.9Hf0.1O3   x=0</t>
    </r>
  </si>
  <si>
    <t>(0.94−x)K0.48Na0.52NbO3–0.06LiSbO3–xBiFeO3     x=0</t>
  </si>
  <si>
    <t>0.998[0.95(K0.5Na0.5)NbO3–0.05LiSbO3]–0.002BiFe0.8Co0.2O3</t>
  </si>
  <si>
    <t>(1- x)K0.48Na0.52NbO3–x[Bi0.5(Na0.875Li0.125)0.5]0.94Ba0.06ZrO3   x=0.01</t>
  </si>
  <si>
    <t>0.96(K0.48Na0.52+y)(Nb0.95Sb0.05)O3–0.04(Bi0.8La0.2)0.5(Na0.8Li0.2)0.5ZrO3    y=0</t>
  </si>
  <si>
    <t>(1-x)(K0.48Na0.52)(Nb0.95Sb0.05)O3–x(Bi0.8La0.2)0.5(Na0.8Li0.2)0.5ZrO3      x=0</t>
  </si>
  <si>
    <r>
      <rPr>
        <sz val="12"/>
        <color theme="1"/>
        <rFont val="Times New Roman"/>
        <family val="1"/>
      </rPr>
      <t>(0.995−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)K0.48Na0.52NbO3−xLiNbO3−0.005BiAlO3    x=0</t>
    </r>
  </si>
  <si>
    <t>0.975[(Na0.5K0.5)1-2xMgxNbO3]–0.025(Bi0.5Na0.5TiO3)    x=0</t>
  </si>
  <si>
    <t>(0.974-x)(K0.5Na0.5)NbO3–0.026Bi0.5K0.5TiO3–xSrZrO3    x=0</t>
  </si>
  <si>
    <t>0.94K0.48Na0.52Nb–(0.06−x)LiSbO3–x(Bi0.5Na0.5)ZrO3     x=0</t>
  </si>
  <si>
    <t>0.92(Na0.5K0.5)NbO3–0.03(Bi1/2Li1/2)TiO3–0.05BaZrO3</t>
  </si>
  <si>
    <t>0.92(Na0.5K0.5)NbO3–0.02(Bi1/2Li1/2)TiO3–0.06BaZrO3</t>
  </si>
  <si>
    <t>(1-x)(K0.42Na0.585)(Nb0.962Sb0.038)O3-xBi0.5K0.5ZrO3    x=0</t>
  </si>
  <si>
    <t>0.96(K0.42Na0.585)(Nb1-ySby)O3-0.04Bi0.5K0.5ZrO3    y=0</t>
  </si>
  <si>
    <r>
      <rPr>
        <sz val="12"/>
        <color theme="1"/>
        <rFont val="Times New Roman"/>
        <family val="1"/>
      </rPr>
      <t>(0.99-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)K0.48Na0.52NbO3-0.01Bi0.5Na0.5TiO3-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Bi0.5(Na0.7K0.2Li0.1)0.5ZrO3    x=0</t>
    </r>
  </si>
  <si>
    <t>0.92(Na0.5K0.5)NbO3-0.06BaZrO3-0.02(Bi0.5Li0.5)TiO3</t>
  </si>
  <si>
    <t>0.96(K0.48Na0.52)(Nb0.95Sb0.05)O3–0.04(Bi0.5Li0.5)ZrO3</t>
  </si>
  <si>
    <t>0.96(K0.48Na0.52)(Nb0.95Sb0.05)O3–0.04(Bi0.5 (Li0.5, Na0.5)0.5)ZrO3</t>
  </si>
  <si>
    <t>0.96(K0.48Na0.52)(Nb0.95Sb0.05)O3–0.04(Bi0.5 (Li0.5, K0.5)0.5)ZrO3</t>
  </si>
  <si>
    <t>0.96(K0.48Na0.52)(Nb0.95Sb0.05)O3–0.04(Bi0.5[Li0.5, (Na0.82, K0.18)0.5]0.5)ZrO3</t>
  </si>
  <si>
    <t>0.96(K0.48Na0.52)(Nb0.95Sb0.05)O3–0.04(Bi0.5(Ag0.5, Li0.5)0.5)ZrO3</t>
  </si>
  <si>
    <t>0.96(K0.48Na0.52)(Nb0.95Sb0.05)O3–0.04(Bi0.5(Ag0.5, Na0.5)0.5)ZrO3</t>
  </si>
  <si>
    <t>0.96(K0.48Na0.52)(Nb0.95Sb0.05)O3–0.04(Bi0.5(Ag0.5, K0.5)0.5)ZrO3</t>
  </si>
  <si>
    <t>0.96(K0.48Na0.52)(Nb0.95Sb0.05)O3–0.04(Bi0.5 [Ag0.5, (Na0.82, K0.18)0.5]0.5)ZrO3</t>
  </si>
  <si>
    <t>0.96(K0.48Na0.52)(Nb0.95Sb0.05)O3–0.04(Bi0.5 (Na0.82, K0.18)0.5)ZrO3</t>
  </si>
  <si>
    <t>0.96(K0.48Na0.52)(Nb0.95Sb0.05)O3–0.04(Bi0.5Ag0.5)ZrO3</t>
  </si>
  <si>
    <t>0.96(K0.48Na0.52)(Nb0.95Sb0.05)O3–0.04(Bi0.5K0.5)ZrO3</t>
  </si>
  <si>
    <t>0.96(K0.48Na0.52)(Nb0.95Sb0.05)O3–0.04(Bi0.5Na0.5)ZrO3</t>
  </si>
  <si>
    <t>(1 −x)(K0.4Na0.6)(Nb0.96Sb0.04)O3-xBi0.5K0.5Zr0.9Sn0.1O3     x=0</t>
  </si>
  <si>
    <t>0.96(K0.4Na0.6)(Nb0.96Sb0.04)O3-0.04Bi0.5K0.5Zr1-ySnyO3    y=0</t>
  </si>
  <si>
    <t>y=0.1</t>
  </si>
  <si>
    <t>y=0.2</t>
  </si>
  <si>
    <t>y=0.4</t>
  </si>
  <si>
    <t>y=1</t>
  </si>
  <si>
    <t>0.96(K0.48Na0.52)(Nb0.95Sb0.05)O3-0.04Bi0.5(Na0.7K0.2Li0.1)0.5ZrO3</t>
  </si>
  <si>
    <t>(1−x)(K0.48Na0.52)(Nb0.95Sb0.05)O3−xBi0.5(Na0.82K0.18)0.5ZrO3  x=0</t>
  </si>
  <si>
    <t>0.96(K0.48Na0.52)(Nb1-zSbz)O3−0.04Bi0.5(Na0.82K0.18)0.5ZrO3    z=0</t>
  </si>
  <si>
    <t>z=0.02</t>
  </si>
  <si>
    <t>z=0.05</t>
  </si>
  <si>
    <t>z=0.06</t>
  </si>
  <si>
    <t>z=0.08</t>
  </si>
  <si>
    <t>0.96(K1−yNay)(Nb0.95Sb0.05)O3−0.04Bi0.5(Na0.82K0.18)0.5ZrO3    y=0.44</t>
  </si>
  <si>
    <t>y=0.52</t>
  </si>
  <si>
    <t>y=0.68</t>
  </si>
  <si>
    <t>(1-x)K0.5Na0.5NbO3–xBi0.5Na0.5ZrO3    x=0.02</t>
  </si>
  <si>
    <t>0.975(K0.40Na0.60)0.985Li0.015(Nb1-xSbx)O3-0.025Bi0.5Na0.5ZrO3     x=0</t>
  </si>
  <si>
    <t>(1-y)(K0.40Na0.60)0.985Li0.015(Nb0.94Sb0.06)O3-yBi0.5Na0.5ZrO3    y=0</t>
  </si>
  <si>
    <t>y=0.045</t>
  </si>
  <si>
    <t>(1 − x)K0.40Na0.60Nb0.965Sb0.035O3–xBi0.5Li0.5ZrO3   x=0.01</t>
  </si>
  <si>
    <t>0.92(Na0.52K0.40)(Nb0.84Sb0.08) O3–(0.08–x)LiTaO3–xBaZrO3    x=0</t>
  </si>
  <si>
    <t>(Na0.52K0.45)(Nb0.88Sb0.09)O3-0.03LiTaO3</t>
  </si>
  <si>
    <t>(Na0.52K0.437)(Nb0.917Sb0.04)O3-0.043LiTaO3</t>
  </si>
  <si>
    <t>(Na0.52K0.44)(Nb0.9Sb0.06)O3-0.040LiTaO3</t>
  </si>
  <si>
    <t>(Na0.52K0.4425)(Nb0.8825Sb0.08)O3-0.0375LiTaO3</t>
  </si>
  <si>
    <t>0.992(K0.46Na0.54)0.965Li0.035Nb1−xSbxO3-0.008BiScO3    x=0</t>
  </si>
  <si>
    <t>(K0.55Na0.45)0.965Li0.035Nb0.80Ta0.20O3</t>
  </si>
  <si>
    <r>
      <rPr>
        <sz val="12"/>
        <color theme="1"/>
        <rFont val="Times New Roman"/>
        <family val="1"/>
      </rPr>
      <t>Li0.03(Na0.53K0.48)0.97Nb0.8Ta0.2O3–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BiFeO3    x=0.002</t>
    </r>
  </si>
  <si>
    <t>x=0.007</t>
  </si>
  <si>
    <t>(Na0.52K0.44-x)(Nb0.95-xSb0.05)O3-xLiTaO3   x=0.025</t>
  </si>
  <si>
    <t>x=0.0375</t>
  </si>
  <si>
    <t>(K0.5Na0.5)0.92Li0.04Sr0.02Nb0.98Sb0.02O3</t>
  </si>
  <si>
    <t>(1−x)(Na0.5K0.5)NbO3−xBaTiO3   x=0.02</t>
  </si>
  <si>
    <t>(1−x)(Na0.5K0.5)NbO3−xSrTiO3    x=0.02</t>
  </si>
  <si>
    <r>
      <rPr>
        <sz val="12"/>
        <color theme="1"/>
        <rFont val="Times New Roman"/>
        <family val="1"/>
      </rPr>
      <t>0.99</t>
    </r>
    <r>
      <rPr>
        <sz val="12"/>
        <color theme="1"/>
        <rFont val="Times New Roman"/>
        <family val="1"/>
      </rPr>
      <t>Na0.5K0.5NbO3–</t>
    </r>
    <r>
      <rPr>
        <sz val="12"/>
        <color theme="1"/>
        <rFont val="Times New Roman"/>
        <family val="1"/>
      </rPr>
      <t>0.01</t>
    </r>
    <r>
      <rPr>
        <sz val="12"/>
        <color theme="1"/>
        <rFont val="Times New Roman"/>
        <family val="1"/>
      </rPr>
      <t xml:space="preserve">BiFeO3  </t>
    </r>
  </si>
  <si>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Times New Roman"/>
        <family val="1"/>
      </rPr>
      <t>K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Na0.96−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Li0.04</t>
    </r>
    <r>
      <rPr>
        <sz val="12"/>
        <color theme="1"/>
        <rFont val="宋体"/>
        <family val="3"/>
        <charset val="134"/>
      </rPr>
      <t>）</t>
    </r>
    <r>
      <rPr>
        <sz val="12"/>
        <color theme="1"/>
        <rFont val="Times New Roman"/>
        <family val="1"/>
      </rPr>
      <t>Nb0.91Ta0.05Sb0.04O3    x=0.36</t>
    </r>
  </si>
  <si>
    <t>x=0.38</t>
  </si>
  <si>
    <t>x=0.41</t>
  </si>
  <si>
    <t>0.96K0.48Na0.52NbO3-0.03Bi0.5(Na0.7K0.2Li0.1)0.5ZrO3-0.01B0.5Na0.5TiO3</t>
  </si>
  <si>
    <t xml:space="preserve">0.95(Na0.5K0.5)NbO3–0.05AgSbO3  </t>
  </si>
  <si>
    <t>0.97(K0.4Na0.6)(Nb1−xSbx)O3–0.03Bi0.5Li0.5ZrO3   x=0.02</t>
  </si>
  <si>
    <t>(Na0.52K0.48−x)(Nb0.92−xSb0.08)O3–xLiTaO3   x=0.0325</t>
  </si>
  <si>
    <t>(K0.5Na0.5)0.98Li0.02(Nb0.82-yTa0.18Sby)O3    y=0</t>
  </si>
  <si>
    <t>(KxNa1-x)0.98 Li0.02(Nb0.77Ta0.18Sb0.05)O3    x=0.4</t>
  </si>
  <si>
    <t>x=0.45</t>
  </si>
  <si>
    <t>x=0.55</t>
  </si>
  <si>
    <t>0.945K0.4Na0.6NbO3-0.035Bi0.5Li0.5ZrO3-0.02CaZrO3</t>
  </si>
  <si>
    <r>
      <rPr>
        <sz val="12"/>
        <color theme="1"/>
        <rFont val="Times New Roman"/>
        <family val="1"/>
      </rPr>
      <t>0.96(K0.48Na0.52)(Nb1−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Ta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)O3–0.04(Bi0.5Ag0.5)ZrO3  x=0</t>
    </r>
  </si>
  <si>
    <t>(0.97-x)K0.50Na0.50Nb0.965Sb0.035O3-0.03(Bi0.5Na0.5)0.9(Ga0.5Li0.5)0.1ZrO3-xBiFeO3   x= 0</t>
  </si>
  <si>
    <r>
      <rPr>
        <b/>
        <i/>
        <sz val="14"/>
        <rFont val="Times New Roman"/>
        <family val="1"/>
      </rPr>
      <t>SF</t>
    </r>
    <r>
      <rPr>
        <b/>
        <vertAlign val="subscript"/>
        <sz val="14"/>
        <rFont val="Times New Roman"/>
        <family val="1"/>
      </rPr>
      <t>A</t>
    </r>
  </si>
  <si>
    <r>
      <rPr>
        <b/>
        <i/>
        <sz val="14"/>
        <color theme="1"/>
        <rFont val="Times New Roman"/>
        <family val="1"/>
      </rPr>
      <t>M</t>
    </r>
    <r>
      <rPr>
        <b/>
        <vertAlign val="subscript"/>
        <sz val="14"/>
        <color theme="1"/>
        <rFont val="Times New Roman"/>
        <family val="1"/>
      </rPr>
      <t>A</t>
    </r>
  </si>
  <si>
    <r>
      <rPr>
        <b/>
        <i/>
        <sz val="14"/>
        <color theme="1"/>
        <rFont val="Times New Roman"/>
        <family val="1"/>
      </rPr>
      <t>NEC</t>
    </r>
    <r>
      <rPr>
        <vertAlign val="subscript"/>
        <sz val="14"/>
        <color theme="1"/>
        <rFont val="Times New Roman"/>
        <family val="1"/>
      </rPr>
      <t>A</t>
    </r>
    <r>
      <rPr>
        <b/>
        <i/>
        <sz val="14"/>
        <color theme="1"/>
        <rFont val="Times New Roman"/>
        <family val="1"/>
      </rPr>
      <t>-C</t>
    </r>
  </si>
  <si>
    <r>
      <rPr>
        <b/>
        <i/>
        <sz val="14"/>
        <color theme="1"/>
        <rFont val="Times New Roman"/>
        <family val="1"/>
      </rPr>
      <t>DCE</t>
    </r>
    <r>
      <rPr>
        <vertAlign val="subscript"/>
        <sz val="14"/>
        <color theme="1"/>
        <rFont val="Times New Roman"/>
        <family val="1"/>
      </rPr>
      <t>A</t>
    </r>
  </si>
  <si>
    <r>
      <rPr>
        <b/>
        <i/>
        <sz val="14"/>
        <color theme="1"/>
        <rFont val="Times New Roman"/>
        <family val="1"/>
      </rPr>
      <t>DVE</t>
    </r>
    <r>
      <rPr>
        <vertAlign val="subscript"/>
        <sz val="14"/>
        <color theme="1"/>
        <rFont val="Times New Roman"/>
        <family val="1"/>
      </rPr>
      <t>A</t>
    </r>
  </si>
  <si>
    <r>
      <rPr>
        <b/>
        <i/>
        <sz val="14"/>
        <color theme="1"/>
        <rFont val="Times New Roman"/>
        <family val="1"/>
      </rPr>
      <t>AN</t>
    </r>
    <r>
      <rPr>
        <vertAlign val="subscript"/>
        <sz val="14"/>
        <color theme="1"/>
        <rFont val="Times New Roman"/>
        <family val="1"/>
      </rPr>
      <t>A</t>
    </r>
  </si>
  <si>
    <r>
      <rPr>
        <b/>
        <i/>
        <sz val="14"/>
        <color theme="1"/>
        <rFont val="Times New Roman"/>
        <family val="1"/>
      </rPr>
      <t>E</t>
    </r>
    <r>
      <rPr>
        <vertAlign val="subscript"/>
        <sz val="14"/>
        <color theme="1"/>
        <rFont val="Times New Roman"/>
        <family val="1"/>
      </rPr>
      <t>A</t>
    </r>
    <r>
      <rPr>
        <b/>
        <i/>
        <sz val="14"/>
        <color theme="1"/>
        <rFont val="Times New Roman"/>
        <family val="1"/>
      </rPr>
      <t>-MB</t>
    </r>
  </si>
  <si>
    <r>
      <rPr>
        <b/>
        <i/>
        <sz val="14"/>
        <color theme="1"/>
        <rFont val="Times New Roman"/>
        <family val="1"/>
      </rPr>
      <t>E</t>
    </r>
    <r>
      <rPr>
        <vertAlign val="subscript"/>
        <sz val="14"/>
        <color theme="1"/>
        <rFont val="Times New Roman"/>
        <family val="1"/>
      </rPr>
      <t>A</t>
    </r>
    <r>
      <rPr>
        <b/>
        <i/>
        <sz val="14"/>
        <color theme="1"/>
        <rFont val="Times New Roman"/>
        <family val="1"/>
      </rPr>
      <t>-P</t>
    </r>
  </si>
  <si>
    <r>
      <rPr>
        <b/>
        <i/>
        <sz val="14"/>
        <color theme="1"/>
        <rFont val="Times New Roman"/>
        <family val="1"/>
      </rPr>
      <t>EC</t>
    </r>
    <r>
      <rPr>
        <vertAlign val="subscript"/>
        <sz val="14"/>
        <color theme="1"/>
        <rFont val="Times New Roman"/>
        <family val="1"/>
      </rPr>
      <t>A</t>
    </r>
  </si>
  <si>
    <r>
      <rPr>
        <b/>
        <i/>
        <sz val="14"/>
        <color theme="1"/>
        <rFont val="Times New Roman"/>
        <family val="1"/>
      </rPr>
      <t>EI</t>
    </r>
    <r>
      <rPr>
        <b/>
        <vertAlign val="subscript"/>
        <sz val="14"/>
        <color theme="1"/>
        <rFont val="Times New Roman"/>
        <family val="1"/>
      </rPr>
      <t>A</t>
    </r>
  </si>
  <si>
    <r>
      <rPr>
        <b/>
        <i/>
        <sz val="14"/>
        <color theme="1"/>
        <rFont val="Times New Roman"/>
        <family val="1"/>
      </rPr>
      <t>SE</t>
    </r>
    <r>
      <rPr>
        <vertAlign val="subscript"/>
        <sz val="14"/>
        <color theme="1"/>
        <rFont val="Times New Roman"/>
        <family val="1"/>
      </rPr>
      <t>A</t>
    </r>
  </si>
  <si>
    <r>
      <rPr>
        <b/>
        <i/>
        <sz val="14"/>
        <color theme="1"/>
        <rFont val="Times New Roman"/>
        <family val="1"/>
      </rPr>
      <t>MT</t>
    </r>
    <r>
      <rPr>
        <vertAlign val="subscript"/>
        <sz val="14"/>
        <color theme="1"/>
        <rFont val="Times New Roman"/>
        <family val="1"/>
      </rPr>
      <t>A</t>
    </r>
  </si>
  <si>
    <r>
      <rPr>
        <b/>
        <i/>
        <sz val="14"/>
        <color theme="1"/>
        <rFont val="Times New Roman"/>
        <family val="1"/>
      </rPr>
      <t>NM</t>
    </r>
    <r>
      <rPr>
        <vertAlign val="subscript"/>
        <sz val="14"/>
        <color theme="1"/>
        <rFont val="Times New Roman"/>
        <family val="1"/>
      </rPr>
      <t>A</t>
    </r>
  </si>
  <si>
    <r>
      <rPr>
        <b/>
        <i/>
        <sz val="14"/>
        <color theme="1"/>
        <rFont val="Times New Roman"/>
        <family val="1"/>
      </rPr>
      <t>NEC</t>
    </r>
    <r>
      <rPr>
        <vertAlign val="subscript"/>
        <sz val="14"/>
        <color theme="1"/>
        <rFont val="Times New Roman"/>
        <family val="1"/>
      </rPr>
      <t>A</t>
    </r>
    <r>
      <rPr>
        <b/>
        <i/>
        <sz val="14"/>
        <color theme="1"/>
        <rFont val="Times New Roman"/>
        <family val="1"/>
      </rPr>
      <t>-S</t>
    </r>
  </si>
  <si>
    <r>
      <rPr>
        <b/>
        <i/>
        <sz val="14"/>
        <color theme="1"/>
        <rFont val="Times New Roman"/>
        <family val="1"/>
      </rPr>
      <t>QN</t>
    </r>
    <r>
      <rPr>
        <vertAlign val="subscript"/>
        <sz val="14"/>
        <color theme="1"/>
        <rFont val="Times New Roman"/>
        <family val="1"/>
      </rPr>
      <t>A</t>
    </r>
  </si>
  <si>
    <r>
      <rPr>
        <b/>
        <i/>
        <sz val="14"/>
        <color theme="1"/>
        <rFont val="Times New Roman"/>
        <family val="1"/>
      </rPr>
      <t>CR</t>
    </r>
    <r>
      <rPr>
        <vertAlign val="subscript"/>
        <sz val="14"/>
        <color theme="1"/>
        <rFont val="Times New Roman"/>
        <family val="1"/>
      </rPr>
      <t>A</t>
    </r>
  </si>
  <si>
    <r>
      <rPr>
        <b/>
        <i/>
        <sz val="14"/>
        <color theme="1"/>
        <rFont val="Times New Roman"/>
        <family val="1"/>
      </rPr>
      <t>PCR</t>
    </r>
    <r>
      <rPr>
        <vertAlign val="subscript"/>
        <sz val="14"/>
        <color theme="1"/>
        <rFont val="Times New Roman"/>
        <family val="1"/>
      </rPr>
      <t>A</t>
    </r>
  </si>
  <si>
    <r>
      <rPr>
        <b/>
        <i/>
        <sz val="14"/>
        <color theme="1"/>
        <rFont val="Times New Roman"/>
        <family val="1"/>
      </rPr>
      <t>VEN/NC-</t>
    </r>
    <r>
      <rPr>
        <b/>
        <sz val="14"/>
        <color theme="1"/>
        <rFont val="Times New Roman"/>
        <family val="1"/>
      </rPr>
      <t>A</t>
    </r>
  </si>
  <si>
    <r>
      <rPr>
        <b/>
        <i/>
        <sz val="14"/>
        <color theme="1"/>
        <rFont val="Times New Roman"/>
        <family val="1"/>
      </rPr>
      <t>MV</t>
    </r>
    <r>
      <rPr>
        <vertAlign val="subscript"/>
        <sz val="14"/>
        <color theme="1"/>
        <rFont val="Times New Roman"/>
        <family val="1"/>
      </rPr>
      <t>A</t>
    </r>
  </si>
  <si>
    <r>
      <rPr>
        <b/>
        <i/>
        <sz val="14"/>
        <color theme="1"/>
        <rFont val="Times New Roman"/>
        <family val="1"/>
      </rPr>
      <t>AR</t>
    </r>
    <r>
      <rPr>
        <b/>
        <vertAlign val="subscript"/>
        <sz val="14"/>
        <color theme="1"/>
        <rFont val="Times New Roman"/>
        <family val="1"/>
      </rPr>
      <t>A</t>
    </r>
  </si>
  <si>
    <r>
      <rPr>
        <b/>
        <i/>
        <sz val="14"/>
        <color theme="1"/>
        <rFont val="Times New Roman"/>
        <family val="1"/>
      </rPr>
      <t>IR</t>
    </r>
    <r>
      <rPr>
        <vertAlign val="subscript"/>
        <sz val="14"/>
        <color theme="1"/>
        <rFont val="Times New Roman"/>
        <family val="1"/>
      </rPr>
      <t>A</t>
    </r>
  </si>
  <si>
    <t>A-O</t>
  </si>
  <si>
    <r>
      <rPr>
        <b/>
        <i/>
        <sz val="14"/>
        <color theme="1"/>
        <rFont val="Times New Roman"/>
        <family val="1"/>
      </rPr>
      <t>EVR</t>
    </r>
    <r>
      <rPr>
        <vertAlign val="subscript"/>
        <sz val="14"/>
        <color theme="1"/>
        <rFont val="Times New Roman"/>
        <family val="1"/>
      </rPr>
      <t>A</t>
    </r>
  </si>
  <si>
    <r>
      <rPr>
        <b/>
        <i/>
        <sz val="14"/>
        <color theme="1"/>
        <rFont val="Times New Roman"/>
        <family val="1"/>
      </rPr>
      <t>CVR</t>
    </r>
    <r>
      <rPr>
        <vertAlign val="subscript"/>
        <sz val="14"/>
        <color theme="1"/>
        <rFont val="Times New Roman"/>
        <family val="1"/>
      </rPr>
      <t>A</t>
    </r>
  </si>
  <si>
    <r>
      <rPr>
        <b/>
        <i/>
        <sz val="14"/>
        <color theme="1"/>
        <rFont val="Times New Roman"/>
        <family val="1"/>
      </rPr>
      <t>EA</t>
    </r>
    <r>
      <rPr>
        <vertAlign val="subscript"/>
        <sz val="14"/>
        <color theme="1"/>
        <rFont val="Times New Roman"/>
        <family val="1"/>
      </rPr>
      <t>A</t>
    </r>
  </si>
  <si>
    <r>
      <rPr>
        <b/>
        <i/>
        <sz val="14"/>
        <color theme="1"/>
        <rFont val="Times New Roman"/>
        <family val="1"/>
      </rPr>
      <t>P</t>
    </r>
    <r>
      <rPr>
        <vertAlign val="subscript"/>
        <sz val="14"/>
        <color theme="1"/>
        <rFont val="Times New Roman"/>
        <family val="1"/>
      </rPr>
      <t>A</t>
    </r>
  </si>
  <si>
    <r>
      <rPr>
        <b/>
        <i/>
        <sz val="14"/>
        <color theme="1"/>
        <rFont val="Times New Roman"/>
        <family val="1"/>
      </rPr>
      <t>EP</t>
    </r>
    <r>
      <rPr>
        <vertAlign val="subscript"/>
        <sz val="14"/>
        <color theme="1"/>
        <rFont val="Times New Roman"/>
        <family val="1"/>
      </rPr>
      <t>A</t>
    </r>
  </si>
  <si>
    <r>
      <rPr>
        <b/>
        <i/>
        <sz val="14"/>
        <color theme="1"/>
        <rFont val="Times New Roman"/>
        <family val="1"/>
      </rPr>
      <t>C</t>
    </r>
    <r>
      <rPr>
        <vertAlign val="subscript"/>
        <sz val="14"/>
        <color theme="1"/>
        <rFont val="Times New Roman"/>
        <family val="1"/>
      </rPr>
      <t>A</t>
    </r>
    <r>
      <rPr>
        <b/>
        <i/>
        <sz val="14"/>
        <color theme="1"/>
        <rFont val="Times New Roman"/>
        <family val="1"/>
      </rPr>
      <t>-a</t>
    </r>
  </si>
  <si>
    <r>
      <rPr>
        <b/>
        <i/>
        <sz val="14"/>
        <color theme="1"/>
        <rFont val="Times New Roman"/>
        <family val="1"/>
      </rPr>
      <t>C</t>
    </r>
    <r>
      <rPr>
        <vertAlign val="subscript"/>
        <sz val="14"/>
        <color theme="1"/>
        <rFont val="Times New Roman"/>
        <family val="1"/>
      </rPr>
      <t>A</t>
    </r>
    <r>
      <rPr>
        <b/>
        <i/>
        <sz val="14"/>
        <color theme="1"/>
        <rFont val="Times New Roman"/>
        <family val="1"/>
      </rPr>
      <t>-b</t>
    </r>
  </si>
  <si>
    <r>
      <rPr>
        <b/>
        <i/>
        <sz val="14"/>
        <color theme="1"/>
        <rFont val="Times New Roman"/>
        <family val="1"/>
      </rPr>
      <t>C</t>
    </r>
    <r>
      <rPr>
        <vertAlign val="subscript"/>
        <sz val="14"/>
        <color theme="1"/>
        <rFont val="Times New Roman"/>
        <family val="1"/>
      </rPr>
      <t>A</t>
    </r>
    <r>
      <rPr>
        <b/>
        <i/>
        <sz val="14"/>
        <color theme="1"/>
        <rFont val="Times New Roman"/>
        <family val="1"/>
      </rPr>
      <t>-c</t>
    </r>
  </si>
  <si>
    <r>
      <rPr>
        <b/>
        <i/>
        <sz val="14"/>
        <rFont val="Times New Roman"/>
        <family val="1"/>
      </rPr>
      <t>ID</t>
    </r>
    <r>
      <rPr>
        <vertAlign val="subscript"/>
        <sz val="14"/>
        <rFont val="Times New Roman"/>
        <family val="1"/>
      </rPr>
      <t>A</t>
    </r>
  </si>
  <si>
    <r>
      <rPr>
        <b/>
        <i/>
        <sz val="14"/>
        <color theme="1"/>
        <rFont val="Times New Roman"/>
        <family val="1"/>
      </rPr>
      <t>SF</t>
    </r>
    <r>
      <rPr>
        <vertAlign val="subscript"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</si>
  <si>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M</t>
    </r>
    <r>
      <rPr>
        <vertAlign val="subscript"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</si>
  <si>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NEC</t>
    </r>
    <r>
      <rPr>
        <vertAlign val="subscript"/>
        <sz val="14"/>
        <color theme="1"/>
        <rFont val="Times New Roman"/>
        <family val="1"/>
      </rPr>
      <t>B</t>
    </r>
    <r>
      <rPr>
        <b/>
        <i/>
        <sz val="14"/>
        <color theme="1"/>
        <rFont val="Times New Roman"/>
        <family val="1"/>
      </rPr>
      <t>-C</t>
    </r>
  </si>
  <si>
    <r>
      <rPr>
        <b/>
        <i/>
        <sz val="14"/>
        <color theme="1"/>
        <rFont val="Times New Roman"/>
        <family val="1"/>
      </rPr>
      <t>DCE</t>
    </r>
    <r>
      <rPr>
        <vertAlign val="subscript"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</si>
  <si>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DVE</t>
    </r>
    <r>
      <rPr>
        <vertAlign val="subscript"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</si>
  <si>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AN</t>
    </r>
    <r>
      <rPr>
        <vertAlign val="subscript"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</si>
  <si>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E</t>
    </r>
    <r>
      <rPr>
        <vertAlign val="subscript"/>
        <sz val="14"/>
        <color theme="1"/>
        <rFont val="Times New Roman"/>
        <family val="1"/>
      </rPr>
      <t>B</t>
    </r>
    <r>
      <rPr>
        <b/>
        <i/>
        <sz val="14"/>
        <color theme="1"/>
        <rFont val="Times New Roman"/>
        <family val="1"/>
      </rPr>
      <t>-MB</t>
    </r>
  </si>
  <si>
    <r>
      <rPr>
        <b/>
        <i/>
        <sz val="14"/>
        <color theme="1"/>
        <rFont val="Times New Roman"/>
        <family val="1"/>
      </rPr>
      <t>E</t>
    </r>
    <r>
      <rPr>
        <vertAlign val="subscript"/>
        <sz val="14"/>
        <color theme="1"/>
        <rFont val="Times New Roman"/>
        <family val="1"/>
      </rPr>
      <t>B</t>
    </r>
    <r>
      <rPr>
        <b/>
        <i/>
        <sz val="14"/>
        <color theme="1"/>
        <rFont val="Times New Roman"/>
        <family val="1"/>
      </rPr>
      <t>-P</t>
    </r>
  </si>
  <si>
    <r>
      <rPr>
        <b/>
        <i/>
        <sz val="14"/>
        <color theme="1"/>
        <rFont val="Times New Roman"/>
        <family val="1"/>
      </rPr>
      <t>EC</t>
    </r>
    <r>
      <rPr>
        <vertAlign val="subscript"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</si>
  <si>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EI</t>
    </r>
    <r>
      <rPr>
        <vertAlign val="subscript"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</si>
  <si>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SE</t>
    </r>
    <r>
      <rPr>
        <vertAlign val="subscript"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</si>
  <si>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MT</t>
    </r>
    <r>
      <rPr>
        <vertAlign val="subscript"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</si>
  <si>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NM</t>
    </r>
    <r>
      <rPr>
        <vertAlign val="subscript"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</si>
  <si>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NEC</t>
    </r>
    <r>
      <rPr>
        <vertAlign val="subscript"/>
        <sz val="14"/>
        <color theme="1"/>
        <rFont val="Times New Roman"/>
        <family val="1"/>
      </rPr>
      <t>B</t>
    </r>
    <r>
      <rPr>
        <b/>
        <i/>
        <sz val="14"/>
        <color theme="1"/>
        <rFont val="Times New Roman"/>
        <family val="1"/>
      </rPr>
      <t>-S</t>
    </r>
  </si>
  <si>
    <r>
      <rPr>
        <b/>
        <i/>
        <sz val="14"/>
        <color theme="1"/>
        <rFont val="Times New Roman"/>
        <family val="1"/>
      </rPr>
      <t>QN</t>
    </r>
    <r>
      <rPr>
        <vertAlign val="subscript"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</si>
  <si>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CR</t>
    </r>
    <r>
      <rPr>
        <vertAlign val="subscript"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</si>
  <si>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PCR</t>
    </r>
    <r>
      <rPr>
        <vertAlign val="subscript"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</si>
  <si>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VEN/NC-</t>
    </r>
    <r>
      <rPr>
        <b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</si>
  <si>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MV</t>
    </r>
    <r>
      <rPr>
        <vertAlign val="subscript"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</si>
  <si>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AR</t>
    </r>
    <r>
      <rPr>
        <vertAlign val="subscript"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</si>
  <si>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IR</t>
    </r>
    <r>
      <rPr>
        <vertAlign val="subscript"/>
        <sz val="14"/>
        <color theme="1"/>
        <rFont val="Times New Roman"/>
        <family val="1"/>
      </rPr>
      <t>B</t>
    </r>
  </si>
  <si>
    <t>B-O</t>
  </si>
  <si>
    <r>
      <rPr>
        <b/>
        <i/>
        <sz val="14"/>
        <color theme="1"/>
        <rFont val="Times New Roman"/>
        <family val="1"/>
      </rPr>
      <t>EVR</t>
    </r>
    <r>
      <rPr>
        <vertAlign val="subscript"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</si>
  <si>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CVR</t>
    </r>
    <r>
      <rPr>
        <vertAlign val="subscript"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</si>
  <si>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EA</t>
    </r>
    <r>
      <rPr>
        <vertAlign val="subscript"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</si>
  <si>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P</t>
    </r>
    <r>
      <rPr>
        <vertAlign val="subscript"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</si>
  <si>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EP</t>
    </r>
    <r>
      <rPr>
        <vertAlign val="subscript"/>
        <sz val="14"/>
        <color theme="1"/>
        <rFont val="Times New Roman"/>
        <family val="1"/>
      </rPr>
      <t>B</t>
    </r>
  </si>
  <si>
    <r>
      <rPr>
        <b/>
        <i/>
        <sz val="14"/>
        <color theme="1"/>
        <rFont val="Times New Roman"/>
        <family val="1"/>
      </rPr>
      <t>C</t>
    </r>
    <r>
      <rPr>
        <vertAlign val="subscript"/>
        <sz val="14"/>
        <color theme="1"/>
        <rFont val="Times New Roman"/>
        <family val="1"/>
      </rPr>
      <t>B</t>
    </r>
    <r>
      <rPr>
        <b/>
        <i/>
        <sz val="14"/>
        <color theme="1"/>
        <rFont val="Times New Roman"/>
        <family val="1"/>
      </rPr>
      <t>-a</t>
    </r>
  </si>
  <si>
    <r>
      <rPr>
        <b/>
        <i/>
        <sz val="14"/>
        <color theme="1"/>
        <rFont val="Times New Roman"/>
        <family val="1"/>
      </rPr>
      <t>C</t>
    </r>
    <r>
      <rPr>
        <vertAlign val="subscript"/>
        <sz val="14"/>
        <color theme="1"/>
        <rFont val="Times New Roman"/>
        <family val="1"/>
      </rPr>
      <t>B</t>
    </r>
    <r>
      <rPr>
        <b/>
        <i/>
        <sz val="14"/>
        <color theme="1"/>
        <rFont val="Times New Roman"/>
        <family val="1"/>
      </rPr>
      <t>-b</t>
    </r>
  </si>
  <si>
    <r>
      <rPr>
        <b/>
        <i/>
        <sz val="14"/>
        <color theme="1"/>
        <rFont val="Times New Roman"/>
        <family val="1"/>
      </rPr>
      <t>C</t>
    </r>
    <r>
      <rPr>
        <vertAlign val="subscript"/>
        <sz val="14"/>
        <color theme="1"/>
        <rFont val="Times New Roman"/>
        <family val="1"/>
      </rPr>
      <t>B</t>
    </r>
    <r>
      <rPr>
        <b/>
        <i/>
        <sz val="14"/>
        <color theme="1"/>
        <rFont val="Times New Roman"/>
        <family val="1"/>
      </rPr>
      <t>-c</t>
    </r>
  </si>
  <si>
    <r>
      <rPr>
        <b/>
        <i/>
        <sz val="14"/>
        <rFont val="Times New Roman"/>
        <family val="1"/>
      </rPr>
      <t>ID</t>
    </r>
    <r>
      <rPr>
        <vertAlign val="subscript"/>
        <sz val="14"/>
        <rFont val="Times New Roman"/>
        <family val="1"/>
      </rPr>
      <t>B</t>
    </r>
  </si>
  <si>
    <t>No</t>
  </si>
  <si>
    <r>
      <rPr>
        <b/>
        <i/>
        <sz val="16"/>
        <color theme="1"/>
        <rFont val="Times New Roman"/>
        <family val="1"/>
      </rPr>
      <t>d</t>
    </r>
    <r>
      <rPr>
        <b/>
        <vertAlign val="subscript"/>
        <sz val="16"/>
        <color theme="1"/>
        <rFont val="Times New Roman"/>
        <family val="1"/>
      </rPr>
      <t>33</t>
    </r>
  </si>
  <si>
    <r>
      <rPr>
        <b/>
        <i/>
        <sz val="16"/>
        <color theme="1"/>
        <rFont val="Times New Roman"/>
        <family val="1"/>
      </rPr>
      <t>VEN/NC-</t>
    </r>
    <r>
      <rPr>
        <b/>
        <sz val="16"/>
        <color theme="1"/>
        <rFont val="Times New Roman"/>
        <family val="1"/>
      </rPr>
      <t>A</t>
    </r>
  </si>
  <si>
    <r>
      <rPr>
        <b/>
        <i/>
        <sz val="16"/>
        <color theme="1"/>
        <rFont val="Times New Roman"/>
        <family val="1"/>
      </rPr>
      <t>ID</t>
    </r>
    <r>
      <rPr>
        <b/>
        <vertAlign val="subscript"/>
        <sz val="16"/>
        <color theme="1"/>
        <rFont val="Times New Roman"/>
        <family val="1"/>
      </rPr>
      <t>A</t>
    </r>
  </si>
  <si>
    <r>
      <rPr>
        <b/>
        <i/>
        <sz val="16"/>
        <color theme="1"/>
        <rFont val="Times New Roman"/>
        <family val="1"/>
      </rPr>
      <t>NM</t>
    </r>
    <r>
      <rPr>
        <b/>
        <vertAlign val="subscript"/>
        <sz val="16"/>
        <color theme="1"/>
        <rFont val="Times New Roman"/>
        <family val="1"/>
      </rPr>
      <t>B</t>
    </r>
  </si>
  <si>
    <r>
      <rPr>
        <b/>
        <i/>
        <sz val="16"/>
        <color theme="1"/>
        <rFont val="Times New Roman"/>
        <family val="1"/>
      </rPr>
      <t>VEN/NC-</t>
    </r>
    <r>
      <rPr>
        <b/>
        <sz val="16"/>
        <color theme="1"/>
        <rFont val="Times New Roman"/>
        <family val="1"/>
      </rPr>
      <t>B</t>
    </r>
  </si>
  <si>
    <r>
      <rPr>
        <b/>
        <i/>
        <sz val="16"/>
        <color theme="1"/>
        <rFont val="Times New Roman"/>
        <family val="1"/>
      </rPr>
      <t>MV</t>
    </r>
    <r>
      <rPr>
        <b/>
        <vertAlign val="subscript"/>
        <sz val="16"/>
        <color theme="1"/>
        <rFont val="Times New Roman"/>
        <family val="1"/>
      </rPr>
      <t>B</t>
    </r>
  </si>
  <si>
    <t>Ref.</t>
  </si>
  <si>
    <t>Newly reported Compositions</t>
  </si>
  <si>
    <t>SISSO descriptor value</t>
  </si>
  <si>
    <t>0.96(K0.5Na0.5)(Nb0.93Sb0.07)-(0.04-x)CaZrO3-xBiAgZr  x=0</t>
  </si>
  <si>
    <t>0.96K0.48Na0.52Nb0.96Sb0.04O3-0.04Bi0.5-xFexAg0.03Na0.47ZrO3  x=0</t>
  </si>
  <si>
    <t>(1-x) K0.5Na0.5(Nb0.965Sb0.035)O3 - x (Bi0.5Na0.5)HfO3 x=0.01</t>
  </si>
  <si>
    <t>0.957(K0.48Na0.52)-Nb0.94+xTa0.06O3-0.04(Bi0.5Na0.5)ZrO3-0.003BiFeO3  x= -0.01</t>
  </si>
  <si>
    <t>[(Na0.57K0.43)0.94Li0.06][(Nb0.94Sb0.06)0.95Ta0.05]O3</t>
  </si>
  <si>
    <t xml:space="preserve">0.96(K0.5Na0.5)(Nb1-zSbz)O3-0.03(Bi0.5Ag0.5)ZrO3-0.01SrZrO3   x=0  </t>
  </si>
  <si>
    <t>0.96K0.48Na0.52Nb0.96Sb0.04O3-0.04Bi0.5*(1+x)Na0.5ZrO3    x=-0.05</t>
  </si>
  <si>
    <t>x=-0.02</t>
  </si>
  <si>
    <r>
      <rPr>
        <sz val="12"/>
        <color rgb="FF000000"/>
        <rFont val="Times New Roman"/>
        <family val="1"/>
      </rPr>
      <t>0.96K0.5N0.5N-0.03Bi</t>
    </r>
    <r>
      <rPr>
        <vertAlign val="subscript"/>
        <sz val="12"/>
        <color rgb="FF000000"/>
        <rFont val="Times New Roman"/>
        <family val="1"/>
      </rPr>
      <t>0.5</t>
    </r>
    <r>
      <rPr>
        <sz val="12"/>
        <color rgb="FF000000"/>
        <rFont val="Times New Roman"/>
        <family val="1"/>
      </rPr>
      <t>(Na0.2K0.1Li0.7)</t>
    </r>
    <r>
      <rPr>
        <vertAlign val="subscript"/>
        <sz val="12"/>
        <color rgb="FF000000"/>
        <rFont val="Times New Roman"/>
        <family val="1"/>
      </rPr>
      <t>0.5</t>
    </r>
    <r>
      <rPr>
        <sz val="12"/>
        <color rgb="FF000000"/>
        <rFont val="Times New Roman"/>
        <family val="1"/>
      </rPr>
      <t>ZrO3-0.01BiScO3</t>
    </r>
  </si>
  <si>
    <t>(0.97-x)K0.48Na0.52Nb0.96Sb0.04O3–0.03Bi0.5Na0.5Zr0.8Sn0.2O3-xBiFeO3    x=0</t>
  </si>
  <si>
    <t>(1−x)(K0.49Na0.49)(Nb0.95Ta0.05)O3-x(Bi0.5Na0.5)ZrO3</t>
  </si>
  <si>
    <r>
      <rPr>
        <sz val="12"/>
        <color rgb="FF000000"/>
        <rFont val="Times New Roman"/>
        <family val="1"/>
      </rPr>
      <t>(1 − x)K</t>
    </r>
    <r>
      <rPr>
        <sz val="12"/>
        <color rgb="FF231F20"/>
        <rFont val="Times New Roman"/>
        <family val="1"/>
      </rPr>
      <t>0.5</t>
    </r>
    <r>
      <rPr>
        <sz val="12"/>
        <color rgb="FF000000"/>
        <rFont val="Times New Roman"/>
        <family val="1"/>
      </rPr>
      <t>Na</t>
    </r>
    <r>
      <rPr>
        <sz val="12"/>
        <color rgb="FF231F20"/>
        <rFont val="Times New Roman"/>
        <family val="1"/>
      </rPr>
      <t>0.5</t>
    </r>
    <r>
      <rPr>
        <sz val="12"/>
        <color rgb="FF000000"/>
        <rFont val="Times New Roman"/>
        <family val="1"/>
      </rPr>
      <t>Nb</t>
    </r>
    <r>
      <rPr>
        <sz val="12"/>
        <color rgb="FF231F20"/>
        <rFont val="Times New Roman"/>
        <family val="1"/>
      </rPr>
      <t>0.95</t>
    </r>
    <r>
      <rPr>
        <sz val="12"/>
        <color rgb="FF000000"/>
        <rFont val="Times New Roman"/>
        <family val="1"/>
      </rPr>
      <t>Sb</t>
    </r>
    <r>
      <rPr>
        <sz val="12"/>
        <color rgb="FF231F20"/>
        <rFont val="Times New Roman"/>
        <family val="1"/>
      </rPr>
      <t>0.05</t>
    </r>
    <r>
      <rPr>
        <sz val="12"/>
        <color rgb="FF000000"/>
        <rFont val="Times New Roman"/>
        <family val="1"/>
      </rPr>
      <t>O</t>
    </r>
    <r>
      <rPr>
        <sz val="12"/>
        <color rgb="FF231F20"/>
        <rFont val="Times New Roman"/>
        <family val="1"/>
      </rPr>
      <t>3</t>
    </r>
    <r>
      <rPr>
        <sz val="12"/>
        <color rgb="FF000000"/>
        <rFont val="Times New Roman"/>
        <family val="1"/>
      </rPr>
      <t>–xCaHfO</t>
    </r>
    <r>
      <rPr>
        <sz val="12"/>
        <color rgb="FF231F20"/>
        <rFont val="Times New Roman"/>
        <family val="1"/>
      </rPr>
      <t>3   x= 0.01</t>
    </r>
  </si>
  <si>
    <t xml:space="preserve">1 mol% Nd-doped 0.95[(K0.6Na0.4)NbO3]-0.05[(Bi0.5Na0.5)ZrO3]   </t>
  </si>
  <si>
    <t>0.95[(K0.6Na0.4)NbO3]-0.05[(Bi0.5Na0.5)ZrO3]</t>
  </si>
  <si>
    <t>(1-x)K0.48Na0.52(Nb0.97Sb0.03)O3 - x (Bi0.5Zn0.25)ZrO3   x=0.01</t>
  </si>
  <si>
    <t xml:space="preserve">0.96(K0.48Na0.52)0.95Li0.05Nb0.93Sb0.07O3-0.04BaZrO3 </t>
  </si>
  <si>
    <t>(1-x)(K0.5Na0.5)(Nb0.96Sb0.04)O3-x(Bi0.5Na0.5)(Zr0.8Ti0.2)O3   x=0.02</t>
  </si>
  <si>
    <r>
      <rPr>
        <sz val="12"/>
        <color rgb="FF000000"/>
        <rFont val="Times New Roman"/>
        <family val="1"/>
      </rPr>
      <t>(0.964−x)(K0.52Na0.48)(Nb0.96Sb0.04)O3</t>
    </r>
    <r>
      <rPr>
        <sz val="12"/>
        <color rgb="FF000000"/>
        <rFont val="Symbol"/>
        <family val="1"/>
        <charset val="2"/>
      </rPr>
      <t></t>
    </r>
    <r>
      <rPr>
        <sz val="12"/>
        <color rgb="FF000000"/>
        <rFont val="Times New Roman"/>
        <family val="1"/>
      </rPr>
      <t>0.036(Bi0.5Na0.5)ZrO3-xCaZrO3   x=0.003</t>
    </r>
  </si>
  <si>
    <r>
      <t>0.955(K</t>
    </r>
    <r>
      <rPr>
        <sz val="12"/>
        <color rgb="FF231F20"/>
        <rFont val="Times New Roman"/>
        <family val="1"/>
      </rPr>
      <t>0.5</t>
    </r>
    <r>
      <rPr>
        <sz val="12"/>
        <color rgb="FF000000"/>
        <rFont val="Times New Roman"/>
        <family val="1"/>
      </rPr>
      <t>Na</t>
    </r>
    <r>
      <rPr>
        <sz val="12"/>
        <color rgb="FF231F20"/>
        <rFont val="Times New Roman"/>
        <family val="1"/>
      </rPr>
      <t>0.5</t>
    </r>
    <r>
      <rPr>
        <sz val="12"/>
        <color rgb="FF000000"/>
        <rFont val="Times New Roman"/>
        <family val="1"/>
      </rPr>
      <t>)(Nb0.965Sb0.035)O3–0.045(Bi1−xInx)0.5Na0.5ZrO3  x= 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</si>
</sst>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27">
    <font>
      <sz val="11"/>
      <color theme="1"/>
      <name val="宋体"/>
      <charset val="134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131413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name val="Times New Roman"/>
      <family val="1"/>
    </font>
    <font>
      <b/>
      <i/>
      <sz val="14"/>
      <color theme="1"/>
      <name val="Times New Roman"/>
      <family val="1"/>
    </font>
    <font>
      <b/>
      <i/>
      <sz val="14"/>
      <name val="Times New Roman"/>
      <family val="1"/>
    </font>
    <font>
      <sz val="12"/>
      <name val="Times New Roman"/>
      <family val="1"/>
    </font>
    <font>
      <sz val="12"/>
      <color theme="1"/>
      <name val="汉仪仿宋简"/>
      <charset val="134"/>
    </font>
    <font>
      <i/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b/>
      <vertAlign val="subscript"/>
      <sz val="16"/>
      <color theme="1"/>
      <name val="Times New Roman"/>
      <family val="1"/>
    </font>
    <font>
      <vertAlign val="subscript"/>
      <sz val="12"/>
      <color rgb="FF000000"/>
      <name val="Times New Roman"/>
      <family val="1"/>
    </font>
    <font>
      <sz val="12"/>
      <color rgb="FF231F20"/>
      <name val="Times New Roman"/>
      <family val="1"/>
    </font>
    <font>
      <sz val="12"/>
      <color rgb="FF000000"/>
      <name val="Symbol"/>
      <family val="1"/>
      <charset val="2"/>
    </font>
    <font>
      <b/>
      <vertAlign val="subscript"/>
      <sz val="14"/>
      <color theme="1"/>
      <name val="Times New Roman"/>
      <family val="1"/>
    </font>
    <font>
      <b/>
      <vertAlign val="subscript"/>
      <sz val="14"/>
      <name val="Times New Roman"/>
      <family val="1"/>
    </font>
    <font>
      <vertAlign val="subscript"/>
      <sz val="14"/>
      <color theme="1"/>
      <name val="Times New Roman"/>
      <family val="1"/>
    </font>
    <font>
      <vertAlign val="subscript"/>
      <sz val="14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9" fillId="0" borderId="0" xfId="0" applyFont="1">
      <alignment vertical="center"/>
    </xf>
    <xf numFmtId="17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4" fillId="0" borderId="0" xfId="0" applyFont="1" applyFill="1" applyAlignment="1">
      <alignment horizontal="right"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78" fontId="4" fillId="0" borderId="0" xfId="0" applyNumberFormat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 wrapText="1"/>
    </xf>
    <xf numFmtId="0" fontId="17" fillId="0" borderId="0" xfId="0" applyFont="1" applyFill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14"/>
  <sheetViews>
    <sheetView tabSelected="1" topLeftCell="A1089" zoomScale="85" zoomScaleNormal="85" workbookViewId="0">
      <selection activeCell="E1109" sqref="E1109"/>
    </sheetView>
  </sheetViews>
  <sheetFormatPr defaultColWidth="9" defaultRowHeight="15.6"/>
  <cols>
    <col min="1" max="1" width="6.109375" customWidth="1"/>
    <col min="2" max="2" width="71.77734375" style="23" customWidth="1"/>
    <col min="3" max="3" width="7.21875" customWidth="1"/>
    <col min="4" max="4" width="8.33203125" customWidth="1"/>
    <col min="5" max="68" width="14.33203125" customWidth="1"/>
  </cols>
  <sheetData>
    <row r="1" spans="1:68" s="35" customFormat="1" ht="19.8">
      <c r="A1" s="5" t="s">
        <v>0</v>
      </c>
      <c r="B1" s="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36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35</v>
      </c>
      <c r="AK1" s="25" t="s">
        <v>36</v>
      </c>
      <c r="AL1" s="25" t="s">
        <v>37</v>
      </c>
      <c r="AM1" s="25" t="s">
        <v>38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5" t="s">
        <v>45</v>
      </c>
      <c r="AU1" s="25" t="s">
        <v>46</v>
      </c>
      <c r="AV1" s="25" t="s">
        <v>47</v>
      </c>
      <c r="AW1" s="25" t="s">
        <v>48</v>
      </c>
      <c r="AX1" s="25" t="s">
        <v>49</v>
      </c>
      <c r="AY1" s="25" t="s">
        <v>50</v>
      </c>
      <c r="AZ1" s="25" t="s">
        <v>51</v>
      </c>
      <c r="BA1" s="25" t="s">
        <v>52</v>
      </c>
      <c r="BB1" s="25" t="s">
        <v>53</v>
      </c>
      <c r="BC1" s="36" t="s">
        <v>54</v>
      </c>
      <c r="BD1" s="25" t="s">
        <v>55</v>
      </c>
      <c r="BE1" s="25" t="s">
        <v>56</v>
      </c>
      <c r="BF1" s="25" t="s">
        <v>57</v>
      </c>
      <c r="BG1" s="25" t="s">
        <v>58</v>
      </c>
      <c r="BH1" s="25" t="s">
        <v>59</v>
      </c>
      <c r="BI1" s="25" t="s">
        <v>60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25" t="s">
        <v>66</v>
      </c>
      <c r="BP1" s="25" t="s">
        <v>67</v>
      </c>
    </row>
    <row r="2" spans="1:68">
      <c r="A2" s="16">
        <v>1</v>
      </c>
      <c r="B2" s="29" t="s">
        <v>68</v>
      </c>
      <c r="C2" s="16">
        <v>413</v>
      </c>
      <c r="D2" s="16">
        <v>1082.5</v>
      </c>
      <c r="E2" s="16">
        <v>0.213061123074375</v>
      </c>
      <c r="F2" s="16">
        <v>0.36660442346861</v>
      </c>
      <c r="G2" s="16">
        <v>0.469724497149202</v>
      </c>
      <c r="H2" s="16">
        <v>1.23906161954324</v>
      </c>
      <c r="I2" s="16">
        <v>2.3216218654158398</v>
      </c>
      <c r="J2" s="16">
        <v>0.39376934984520101</v>
      </c>
      <c r="K2" s="16">
        <v>0.43136548601105201</v>
      </c>
      <c r="L2" s="16">
        <v>0.54380363200957904</v>
      </c>
      <c r="M2" s="16">
        <v>0.14252373668050899</v>
      </c>
      <c r="N2" s="16">
        <v>0.69085233263046897</v>
      </c>
      <c r="O2" s="16">
        <v>1.56802164230495</v>
      </c>
      <c r="P2" s="16">
        <v>0.13536072306074401</v>
      </c>
      <c r="Q2" s="16">
        <v>0.23559180326881199</v>
      </c>
      <c r="R2" s="16">
        <v>0.67054536906440998</v>
      </c>
      <c r="S2" s="16">
        <v>0.70799999999999996</v>
      </c>
      <c r="T2" s="16">
        <v>1.3175085814735199</v>
      </c>
      <c r="U2" s="16">
        <v>1.1511339043720601</v>
      </c>
      <c r="V2" s="16">
        <v>0.55296821748434699</v>
      </c>
      <c r="W2" s="16">
        <v>3.0578503278562499</v>
      </c>
      <c r="X2" s="16">
        <v>1.3672627235213199</v>
      </c>
      <c r="Y2" s="16">
        <v>2.3198231574787598</v>
      </c>
      <c r="Z2" s="16">
        <v>1.02568881407891</v>
      </c>
      <c r="AA2" s="16">
        <v>1.38239042666028</v>
      </c>
      <c r="AB2" s="16">
        <v>1.29448116201785</v>
      </c>
      <c r="AC2" s="16">
        <v>0.60568346230623504</v>
      </c>
      <c r="AD2" s="16">
        <v>2.1397721030976999</v>
      </c>
      <c r="AE2" s="16">
        <v>0.70799999999999996</v>
      </c>
      <c r="AF2" s="16">
        <v>1.44956830007159</v>
      </c>
      <c r="AG2" s="16">
        <v>1.4462292892609201</v>
      </c>
      <c r="AH2" s="16">
        <v>1.2957299909131901</v>
      </c>
      <c r="AI2" s="37">
        <v>0.337501038464734</v>
      </c>
      <c r="AJ2" s="16">
        <v>1.0049530016469299</v>
      </c>
      <c r="AK2" s="16">
        <v>0.468746743849493</v>
      </c>
      <c r="AL2" s="37">
        <v>0.79514534400000003</v>
      </c>
      <c r="AM2" s="37">
        <v>3235.6186902397399</v>
      </c>
      <c r="AN2" s="37">
        <v>21.8245446048</v>
      </c>
      <c r="AO2" s="37">
        <v>1.1548210496</v>
      </c>
      <c r="AP2" s="37">
        <v>7.3043436799999997</v>
      </c>
      <c r="AQ2" s="37">
        <v>673.08032000000003</v>
      </c>
      <c r="AR2" s="37">
        <v>1.7619287232</v>
      </c>
      <c r="AS2" s="37">
        <v>1.39826944</v>
      </c>
      <c r="AT2" s="37">
        <v>7.6620570399999997</v>
      </c>
      <c r="AU2" s="37">
        <v>310283.00835840002</v>
      </c>
      <c r="AV2" s="37">
        <v>2117.8201904160601</v>
      </c>
      <c r="AW2" s="37">
        <v>947573.68828799995</v>
      </c>
      <c r="AX2" s="37">
        <v>8.042054542272</v>
      </c>
      <c r="AY2" s="37">
        <v>7.7661024000000003</v>
      </c>
      <c r="AZ2" s="37">
        <v>17.7</v>
      </c>
      <c r="BA2" s="37">
        <v>23908.117824000001</v>
      </c>
      <c r="BB2" s="37">
        <v>8.5440747268799999</v>
      </c>
      <c r="BC2" s="37">
        <v>7.95863411962483E-3</v>
      </c>
      <c r="BD2" s="37">
        <v>386.25768305280002</v>
      </c>
      <c r="BE2" s="37">
        <v>28905.52</v>
      </c>
      <c r="BF2" s="37">
        <v>0.97352586240000005</v>
      </c>
      <c r="BG2" s="37">
        <v>3.75915668288</v>
      </c>
      <c r="BH2" s="37">
        <v>4.8368113024000001</v>
      </c>
      <c r="BI2" s="37">
        <v>5.9419540319999999</v>
      </c>
      <c r="BJ2" s="37">
        <v>4380.2980089599996</v>
      </c>
      <c r="BK2" s="37">
        <v>510.01282959999998</v>
      </c>
      <c r="BL2" s="37">
        <v>17.7</v>
      </c>
      <c r="BM2" s="37">
        <v>16.1351651296768</v>
      </c>
      <c r="BN2" s="37">
        <v>16.0979985533952</v>
      </c>
      <c r="BO2" s="37">
        <v>17.551221590828799</v>
      </c>
      <c r="BP2" s="37">
        <v>1.251848E-2</v>
      </c>
    </row>
    <row r="3" spans="1:68">
      <c r="A3" s="16">
        <v>2</v>
      </c>
      <c r="B3" s="29" t="s">
        <v>69</v>
      </c>
      <c r="C3" s="16">
        <v>414</v>
      </c>
      <c r="D3" s="16">
        <v>1082.5</v>
      </c>
      <c r="E3" s="16">
        <v>0.21138914195792599</v>
      </c>
      <c r="F3" s="16">
        <v>0.36445384450655499</v>
      </c>
      <c r="G3" s="16">
        <v>0.46795521816999602</v>
      </c>
      <c r="H3" s="16">
        <v>1.2394448771918201</v>
      </c>
      <c r="I3" s="16">
        <v>2.3220785224607599</v>
      </c>
      <c r="J3" s="16">
        <v>0.39183436532507698</v>
      </c>
      <c r="K3" s="16">
        <v>0.43075193565242198</v>
      </c>
      <c r="L3" s="16">
        <v>0.54324236679305504</v>
      </c>
      <c r="M3" s="16">
        <v>0.142448724187519</v>
      </c>
      <c r="N3" s="16">
        <v>0.69057911925198501</v>
      </c>
      <c r="O3" s="16">
        <v>1.5672435442269199</v>
      </c>
      <c r="P3" s="16">
        <v>0.13532632917623399</v>
      </c>
      <c r="Q3" s="16">
        <v>0.235457786746748</v>
      </c>
      <c r="R3" s="16">
        <v>0.66907616361071898</v>
      </c>
      <c r="S3" s="16">
        <v>0.70720000000000005</v>
      </c>
      <c r="T3" s="16">
        <v>1.31729330229354</v>
      </c>
      <c r="U3" s="16">
        <v>1.15099185432933</v>
      </c>
      <c r="V3" s="16">
        <v>0.55364078056551203</v>
      </c>
      <c r="W3" s="16">
        <v>3.0571127224738799</v>
      </c>
      <c r="X3" s="16">
        <v>1.36715955983494</v>
      </c>
      <c r="Y3" s="16">
        <v>2.31940636731871</v>
      </c>
      <c r="Z3" s="16">
        <v>1.0253785374667901</v>
      </c>
      <c r="AA3" s="16">
        <v>1.3822460823895699</v>
      </c>
      <c r="AB3" s="16">
        <v>1.2943971472312501</v>
      </c>
      <c r="AC3" s="16">
        <v>0.60531070145830601</v>
      </c>
      <c r="AD3" s="16">
        <v>2.1408687079624</v>
      </c>
      <c r="AE3" s="16">
        <v>0.70720000000000005</v>
      </c>
      <c r="AF3" s="16">
        <v>1.4486199490657601</v>
      </c>
      <c r="AG3" s="16">
        <v>1.4454478887956199</v>
      </c>
      <c r="AH3" s="16">
        <v>1.2957859629100601</v>
      </c>
      <c r="AI3" s="37">
        <v>0.333606795713218</v>
      </c>
      <c r="AJ3" s="16">
        <v>1.0048589440656599</v>
      </c>
      <c r="AK3" s="16">
        <v>0.468746743849493</v>
      </c>
      <c r="AL3" s="37">
        <v>0.78890550079999999</v>
      </c>
      <c r="AM3" s="37">
        <v>3216.63786775369</v>
      </c>
      <c r="AN3" s="37">
        <v>21.74233959264</v>
      </c>
      <c r="AO3" s="37">
        <v>1.1551782505599999</v>
      </c>
      <c r="AP3" s="37">
        <v>7.3057804256000001</v>
      </c>
      <c r="AQ3" s="37">
        <v>669.77279999999996</v>
      </c>
      <c r="AR3" s="37">
        <v>1.7594226534399999</v>
      </c>
      <c r="AS3" s="37">
        <v>1.396826272</v>
      </c>
      <c r="AT3" s="37">
        <v>7.6580243784000004</v>
      </c>
      <c r="AU3" s="37">
        <v>310160.29983590398</v>
      </c>
      <c r="AV3" s="37">
        <v>2116.7692662608702</v>
      </c>
      <c r="AW3" s="37">
        <v>947332.9187408</v>
      </c>
      <c r="AX3" s="37">
        <v>8.0374798152863995</v>
      </c>
      <c r="AY3" s="37">
        <v>7.7490864000000004</v>
      </c>
      <c r="AZ3" s="37">
        <v>17.68</v>
      </c>
      <c r="BA3" s="37">
        <v>23904.211268800002</v>
      </c>
      <c r="BB3" s="37">
        <v>8.543020387176</v>
      </c>
      <c r="BC3" s="37">
        <v>7.9683140312655307E-3</v>
      </c>
      <c r="BD3" s="37">
        <v>386.16451114592002</v>
      </c>
      <c r="BE3" s="37">
        <v>28903.339</v>
      </c>
      <c r="BF3" s="37">
        <v>0.97335095423999995</v>
      </c>
      <c r="BG3" s="37">
        <v>3.7580195169247999</v>
      </c>
      <c r="BH3" s="37">
        <v>4.8363062598399997</v>
      </c>
      <c r="BI3" s="37">
        <v>5.9415683856000001</v>
      </c>
      <c r="BJ3" s="37">
        <v>4377.6022054559999</v>
      </c>
      <c r="BK3" s="37">
        <v>510.2742044208</v>
      </c>
      <c r="BL3" s="37">
        <v>17.68</v>
      </c>
      <c r="BM3" s="37">
        <v>16.1246090212966</v>
      </c>
      <c r="BN3" s="37">
        <v>16.089300773829098</v>
      </c>
      <c r="BO3" s="37">
        <v>17.551979755667801</v>
      </c>
      <c r="BP3" s="37">
        <v>1.2374036E-2</v>
      </c>
    </row>
    <row r="4" spans="1:68">
      <c r="A4" s="16">
        <v>3</v>
      </c>
      <c r="B4" s="29" t="s">
        <v>70</v>
      </c>
      <c r="C4" s="16">
        <v>438</v>
      </c>
      <c r="D4" s="16">
        <v>1082.5</v>
      </c>
      <c r="E4" s="16">
        <v>0.20971716084147801</v>
      </c>
      <c r="F4" s="16">
        <v>0.36230326554450099</v>
      </c>
      <c r="G4" s="16">
        <v>0.46618593919079099</v>
      </c>
      <c r="H4" s="16">
        <v>1.2398281348404001</v>
      </c>
      <c r="I4" s="16">
        <v>2.3225351795056799</v>
      </c>
      <c r="J4" s="16">
        <v>0.38989938080495401</v>
      </c>
      <c r="K4" s="16">
        <v>0.430138385293792</v>
      </c>
      <c r="L4" s="16">
        <v>0.54268110157653204</v>
      </c>
      <c r="M4" s="16">
        <v>0.14237371169453</v>
      </c>
      <c r="N4" s="16">
        <v>0.69030590587350005</v>
      </c>
      <c r="O4" s="16">
        <v>1.5664654461489</v>
      </c>
      <c r="P4" s="16">
        <v>0.13529193529172401</v>
      </c>
      <c r="Q4" s="16">
        <v>0.23532377022468501</v>
      </c>
      <c r="R4" s="16">
        <v>0.66760695815702897</v>
      </c>
      <c r="S4" s="16">
        <v>0.70640000000000003</v>
      </c>
      <c r="T4" s="16">
        <v>1.3170780231135599</v>
      </c>
      <c r="U4" s="16">
        <v>1.15084980428661</v>
      </c>
      <c r="V4" s="16">
        <v>0.55432001921075802</v>
      </c>
      <c r="W4" s="16">
        <v>3.0563751170915201</v>
      </c>
      <c r="X4" s="16">
        <v>1.36705639614856</v>
      </c>
      <c r="Y4" s="16">
        <v>2.3189895771586602</v>
      </c>
      <c r="Z4" s="16">
        <v>1.02506826085467</v>
      </c>
      <c r="AA4" s="16">
        <v>1.3821017381188601</v>
      </c>
      <c r="AB4" s="16">
        <v>1.29431313244464</v>
      </c>
      <c r="AC4" s="16">
        <v>0.60493794061037798</v>
      </c>
      <c r="AD4" s="16">
        <v>2.1419653128271001</v>
      </c>
      <c r="AE4" s="16">
        <v>0.70640000000000003</v>
      </c>
      <c r="AF4" s="16">
        <v>1.44767159805993</v>
      </c>
      <c r="AG4" s="16">
        <v>1.44466648833032</v>
      </c>
      <c r="AH4" s="16">
        <v>1.2958419349069401</v>
      </c>
      <c r="AI4" s="37">
        <v>0.32971255296170099</v>
      </c>
      <c r="AJ4" s="16">
        <v>1.0047648864843901</v>
      </c>
      <c r="AK4" s="16">
        <v>0.468746743849493</v>
      </c>
      <c r="AL4" s="37">
        <v>0.78266565759999995</v>
      </c>
      <c r="AM4" s="37">
        <v>3197.6570452676401</v>
      </c>
      <c r="AN4" s="37">
        <v>21.660134580480001</v>
      </c>
      <c r="AO4" s="37">
        <v>1.15553545152</v>
      </c>
      <c r="AP4" s="37">
        <v>7.3072171711999996</v>
      </c>
      <c r="AQ4" s="37">
        <v>666.46528000000001</v>
      </c>
      <c r="AR4" s="37">
        <v>1.75691658368</v>
      </c>
      <c r="AS4" s="37">
        <v>1.395383104</v>
      </c>
      <c r="AT4" s="37">
        <v>7.6539917168000002</v>
      </c>
      <c r="AU4" s="37">
        <v>310037.59131340799</v>
      </c>
      <c r="AV4" s="37">
        <v>2115.7183421056802</v>
      </c>
      <c r="AW4" s="37">
        <v>947092.14919360005</v>
      </c>
      <c r="AX4" s="37">
        <v>8.0329050883008009</v>
      </c>
      <c r="AY4" s="37">
        <v>7.7320703999999996</v>
      </c>
      <c r="AZ4" s="37">
        <v>17.66</v>
      </c>
      <c r="BA4" s="37">
        <v>23900.304713599999</v>
      </c>
      <c r="BB4" s="37">
        <v>8.5419660474720001</v>
      </c>
      <c r="BC4" s="37">
        <v>7.9780900214336797E-3</v>
      </c>
      <c r="BD4" s="37">
        <v>386.07133923904001</v>
      </c>
      <c r="BE4" s="37">
        <v>28901.157999999999</v>
      </c>
      <c r="BF4" s="37">
        <v>0.97317604607999997</v>
      </c>
      <c r="BG4" s="37">
        <v>3.7568823509696001</v>
      </c>
      <c r="BH4" s="37">
        <v>4.8358012172800002</v>
      </c>
      <c r="BI4" s="37">
        <v>5.9411827392000003</v>
      </c>
      <c r="BJ4" s="37">
        <v>4374.9064019520001</v>
      </c>
      <c r="BK4" s="37">
        <v>510.53557924159998</v>
      </c>
      <c r="BL4" s="37">
        <v>17.66</v>
      </c>
      <c r="BM4" s="37">
        <v>16.114052912916499</v>
      </c>
      <c r="BN4" s="37">
        <v>16.080602994263</v>
      </c>
      <c r="BO4" s="37">
        <v>17.5527379205069</v>
      </c>
      <c r="BP4" s="37">
        <v>1.2229591999999999E-2</v>
      </c>
    </row>
    <row r="5" spans="1:68">
      <c r="A5" s="16">
        <v>4</v>
      </c>
      <c r="B5" s="29" t="s">
        <v>71</v>
      </c>
      <c r="C5" s="16">
        <v>429</v>
      </c>
      <c r="D5" s="16">
        <v>1082.5</v>
      </c>
      <c r="E5" s="16">
        <v>0.20804517972502901</v>
      </c>
      <c r="F5" s="16">
        <v>0.36015268658244598</v>
      </c>
      <c r="G5" s="16">
        <v>0.46441666021158601</v>
      </c>
      <c r="H5" s="16">
        <v>1.2402113924889799</v>
      </c>
      <c r="I5" s="16">
        <v>2.3229918365505999</v>
      </c>
      <c r="J5" s="16">
        <v>0.38796439628482998</v>
      </c>
      <c r="K5" s="16">
        <v>0.42952483493516203</v>
      </c>
      <c r="L5" s="16">
        <v>0.54211983636000804</v>
      </c>
      <c r="M5" s="16">
        <v>0.14229869920154001</v>
      </c>
      <c r="N5" s="16">
        <v>0.69003269249501498</v>
      </c>
      <c r="O5" s="16">
        <v>1.56568734807087</v>
      </c>
      <c r="P5" s="16">
        <v>0.13525754140721299</v>
      </c>
      <c r="Q5" s="16">
        <v>0.23518975370262199</v>
      </c>
      <c r="R5" s="16">
        <v>0.66613775270333797</v>
      </c>
      <c r="S5" s="16">
        <v>0.7056</v>
      </c>
      <c r="T5" s="16">
        <v>1.31686274393358</v>
      </c>
      <c r="U5" s="16">
        <v>1.1507077542438799</v>
      </c>
      <c r="V5" s="16">
        <v>0.55500603330383702</v>
      </c>
      <c r="W5" s="16">
        <v>3.0556375117091501</v>
      </c>
      <c r="X5" s="16">
        <v>1.36695323246217</v>
      </c>
      <c r="Y5" s="16">
        <v>2.3185727869986201</v>
      </c>
      <c r="Z5" s="16">
        <v>1.0247579842425401</v>
      </c>
      <c r="AA5" s="16">
        <v>1.38195739384815</v>
      </c>
      <c r="AB5" s="16">
        <v>1.2942291176580401</v>
      </c>
      <c r="AC5" s="16">
        <v>0.60456517976244895</v>
      </c>
      <c r="AD5" s="16">
        <v>2.14306191769181</v>
      </c>
      <c r="AE5" s="16">
        <v>0.7056</v>
      </c>
      <c r="AF5" s="16">
        <v>1.4467232470540901</v>
      </c>
      <c r="AG5" s="16">
        <v>1.44388508786502</v>
      </c>
      <c r="AH5" s="16">
        <v>1.2958979069038099</v>
      </c>
      <c r="AI5" s="37">
        <v>0.32581831021018498</v>
      </c>
      <c r="AJ5" s="16">
        <v>1.0046708289031201</v>
      </c>
      <c r="AK5" s="16">
        <v>0.468746743849493</v>
      </c>
      <c r="AL5" s="37">
        <v>0.77642581440000003</v>
      </c>
      <c r="AM5" s="37">
        <v>3178.6762227815798</v>
      </c>
      <c r="AN5" s="37">
        <v>21.577929568319998</v>
      </c>
      <c r="AO5" s="37">
        <v>1.1558926524799999</v>
      </c>
      <c r="AP5" s="37">
        <v>7.3086539168</v>
      </c>
      <c r="AQ5" s="37">
        <v>663.15776000000005</v>
      </c>
      <c r="AR5" s="37">
        <v>1.7544105139199999</v>
      </c>
      <c r="AS5" s="37">
        <v>1.393939936</v>
      </c>
      <c r="AT5" s="37">
        <v>7.6499590552000001</v>
      </c>
      <c r="AU5" s="37">
        <v>309914.882790912</v>
      </c>
      <c r="AV5" s="37">
        <v>2114.6674179504798</v>
      </c>
      <c r="AW5" s="37">
        <v>946851.37964639999</v>
      </c>
      <c r="AX5" s="37">
        <v>8.0283303613152004</v>
      </c>
      <c r="AY5" s="37">
        <v>7.7150543999999996</v>
      </c>
      <c r="AZ5" s="37">
        <v>17.64</v>
      </c>
      <c r="BA5" s="37">
        <v>23896.398158399999</v>
      </c>
      <c r="BB5" s="37">
        <v>8.5409117077679895</v>
      </c>
      <c r="BC5" s="37">
        <v>7.9879635277132297E-3</v>
      </c>
      <c r="BD5" s="37">
        <v>385.97816733216001</v>
      </c>
      <c r="BE5" s="37">
        <v>28898.976999999999</v>
      </c>
      <c r="BF5" s="37">
        <v>0.97300113791999998</v>
      </c>
      <c r="BG5" s="37">
        <v>3.7557451850143999</v>
      </c>
      <c r="BH5" s="37">
        <v>4.8352961747199998</v>
      </c>
      <c r="BI5" s="37">
        <v>5.9407970927999996</v>
      </c>
      <c r="BJ5" s="37">
        <v>4372.2105984480004</v>
      </c>
      <c r="BK5" s="37">
        <v>510.7969540624</v>
      </c>
      <c r="BL5" s="37">
        <v>17.64</v>
      </c>
      <c r="BM5" s="37">
        <v>16.103496804536299</v>
      </c>
      <c r="BN5" s="37">
        <v>16.071905214697001</v>
      </c>
      <c r="BO5" s="37">
        <v>17.553496085345898</v>
      </c>
      <c r="BP5" s="37">
        <v>1.2085148E-2</v>
      </c>
    </row>
    <row r="6" spans="1:68">
      <c r="A6" s="16">
        <v>5</v>
      </c>
      <c r="B6" s="29" t="s">
        <v>72</v>
      </c>
      <c r="C6" s="16">
        <v>429</v>
      </c>
      <c r="D6" s="16">
        <v>1082.5</v>
      </c>
      <c r="E6" s="16">
        <v>0.20637319860858</v>
      </c>
      <c r="F6" s="16">
        <v>0.35800210762039197</v>
      </c>
      <c r="G6" s="16">
        <v>0.46264738123238103</v>
      </c>
      <c r="H6" s="16">
        <v>1.24059465013756</v>
      </c>
      <c r="I6" s="16">
        <v>2.3234484935955302</v>
      </c>
      <c r="J6" s="16">
        <v>0.38602941176470601</v>
      </c>
      <c r="K6" s="16">
        <v>0.42891128457653199</v>
      </c>
      <c r="L6" s="16">
        <v>0.54155857114348405</v>
      </c>
      <c r="M6" s="16">
        <v>0.14222368670855001</v>
      </c>
      <c r="N6" s="16">
        <v>0.68975947911653002</v>
      </c>
      <c r="O6" s="16">
        <v>1.5649092499928501</v>
      </c>
      <c r="P6" s="16">
        <v>0.13522314752270301</v>
      </c>
      <c r="Q6" s="16">
        <v>0.235055737180558</v>
      </c>
      <c r="R6" s="16">
        <v>0.66466854724964697</v>
      </c>
      <c r="S6" s="16">
        <v>0.70479999999999998</v>
      </c>
      <c r="T6" s="16">
        <v>1.3166474647535999</v>
      </c>
      <c r="U6" s="16">
        <v>1.1505657042011601</v>
      </c>
      <c r="V6" s="16">
        <v>0.55569892473118299</v>
      </c>
      <c r="W6" s="16">
        <v>3.0548999063267899</v>
      </c>
      <c r="X6" s="16">
        <v>1.3668500687757901</v>
      </c>
      <c r="Y6" s="16">
        <v>2.3181559968385699</v>
      </c>
      <c r="Z6" s="16">
        <v>1.0244477076304199</v>
      </c>
      <c r="AA6" s="16">
        <v>1.3818130495774501</v>
      </c>
      <c r="AB6" s="16">
        <v>1.2941451028714399</v>
      </c>
      <c r="AC6" s="16">
        <v>0.60419241891452002</v>
      </c>
      <c r="AD6" s="16">
        <v>2.1441585225565101</v>
      </c>
      <c r="AE6" s="16">
        <v>0.70479999999999998</v>
      </c>
      <c r="AF6" s="16">
        <v>1.4457748960482599</v>
      </c>
      <c r="AG6" s="16">
        <v>1.4431036873997201</v>
      </c>
      <c r="AH6" s="16">
        <v>1.2959538789006799</v>
      </c>
      <c r="AI6" s="37">
        <v>0.32192406745866903</v>
      </c>
      <c r="AJ6" s="16">
        <v>1.0045767713218501</v>
      </c>
      <c r="AK6" s="16">
        <v>0.468746743849493</v>
      </c>
      <c r="AL6" s="37">
        <v>0.77018597119999999</v>
      </c>
      <c r="AM6" s="37">
        <v>3159.6954002955299</v>
      </c>
      <c r="AN6" s="37">
        <v>21.495724556159999</v>
      </c>
      <c r="AO6" s="37">
        <v>1.1562498534400001</v>
      </c>
      <c r="AP6" s="37">
        <v>7.3100906624000004</v>
      </c>
      <c r="AQ6" s="37">
        <v>659.85023999999999</v>
      </c>
      <c r="AR6" s="37">
        <v>1.75190444416</v>
      </c>
      <c r="AS6" s="37">
        <v>1.392496768</v>
      </c>
      <c r="AT6" s="37">
        <v>7.6459263935999999</v>
      </c>
      <c r="AU6" s="37">
        <v>309792.17426841601</v>
      </c>
      <c r="AV6" s="37">
        <v>2113.6164937952899</v>
      </c>
      <c r="AW6" s="37">
        <v>946610.61009920004</v>
      </c>
      <c r="AX6" s="37">
        <v>8.0237556343295999</v>
      </c>
      <c r="AY6" s="37">
        <v>7.6980383999999997</v>
      </c>
      <c r="AZ6" s="37">
        <v>17.62</v>
      </c>
      <c r="BA6" s="37">
        <v>23892.4916032</v>
      </c>
      <c r="BB6" s="37">
        <v>8.5398573680640002</v>
      </c>
      <c r="BC6" s="37">
        <v>7.9979360165118706E-3</v>
      </c>
      <c r="BD6" s="37">
        <v>385.88499542528001</v>
      </c>
      <c r="BE6" s="37">
        <v>28896.795999999998</v>
      </c>
      <c r="BF6" s="37">
        <v>0.97282622975999999</v>
      </c>
      <c r="BG6" s="37">
        <v>3.7546080190592002</v>
      </c>
      <c r="BH6" s="37">
        <v>4.8347911321600003</v>
      </c>
      <c r="BI6" s="37">
        <v>5.9404114463999997</v>
      </c>
      <c r="BJ6" s="37">
        <v>4369.5147949439997</v>
      </c>
      <c r="BK6" s="37">
        <v>511.05832888319998</v>
      </c>
      <c r="BL6" s="37">
        <v>17.62</v>
      </c>
      <c r="BM6" s="37">
        <v>16.092940696156202</v>
      </c>
      <c r="BN6" s="37">
        <v>16.063207435130899</v>
      </c>
      <c r="BO6" s="37">
        <v>17.554254250185</v>
      </c>
      <c r="BP6" s="37">
        <v>1.1940704E-2</v>
      </c>
    </row>
    <row r="7" spans="1:68">
      <c r="A7" s="16">
        <v>6</v>
      </c>
      <c r="B7" s="29" t="s">
        <v>73</v>
      </c>
      <c r="C7" s="16">
        <v>346</v>
      </c>
      <c r="D7" s="16">
        <v>1082.5</v>
      </c>
      <c r="E7" s="16">
        <v>0.20302923637568299</v>
      </c>
      <c r="F7" s="16">
        <v>0.35370094969628302</v>
      </c>
      <c r="G7" s="16">
        <v>0.45910882327397001</v>
      </c>
      <c r="H7" s="16">
        <v>1.2413611654347201</v>
      </c>
      <c r="I7" s="16">
        <v>2.3243618076853698</v>
      </c>
      <c r="J7" s="16">
        <v>0.38215944272445801</v>
      </c>
      <c r="K7" s="16">
        <v>0.42768418385927098</v>
      </c>
      <c r="L7" s="16">
        <v>0.54043604071043705</v>
      </c>
      <c r="M7" s="16">
        <v>0.14207366172257099</v>
      </c>
      <c r="N7" s="16">
        <v>0.68921305235956098</v>
      </c>
      <c r="O7" s="16">
        <v>1.5633530538367999</v>
      </c>
      <c r="P7" s="16">
        <v>0.13515435975368201</v>
      </c>
      <c r="Q7" s="16">
        <v>0.23478770413643099</v>
      </c>
      <c r="R7" s="16">
        <v>0.66173013634226596</v>
      </c>
      <c r="S7" s="16">
        <v>0.70320000000000005</v>
      </c>
      <c r="T7" s="16">
        <v>1.31621690639364</v>
      </c>
      <c r="U7" s="16">
        <v>1.15028160411571</v>
      </c>
      <c r="V7" s="16">
        <v>0.55710575745202096</v>
      </c>
      <c r="W7" s="16">
        <v>3.0534246955620499</v>
      </c>
      <c r="X7" s="16">
        <v>1.3666437414030299</v>
      </c>
      <c r="Y7" s="16">
        <v>2.3173224165184698</v>
      </c>
      <c r="Z7" s="16">
        <v>1.0238271544061801</v>
      </c>
      <c r="AA7" s="16">
        <v>1.3815243610360299</v>
      </c>
      <c r="AB7" s="16">
        <v>1.2939770732982301</v>
      </c>
      <c r="AC7" s="16">
        <v>0.60344689721866296</v>
      </c>
      <c r="AD7" s="16">
        <v>2.1463517322859098</v>
      </c>
      <c r="AE7" s="16">
        <v>0.70320000000000005</v>
      </c>
      <c r="AF7" s="16">
        <v>1.4438781940365999</v>
      </c>
      <c r="AG7" s="16">
        <v>1.4415408864691199</v>
      </c>
      <c r="AH7" s="16">
        <v>1.29606582289443</v>
      </c>
      <c r="AI7" s="37">
        <v>0.31413558195563701</v>
      </c>
      <c r="AJ7" s="16">
        <v>1.00438865615932</v>
      </c>
      <c r="AK7" s="16">
        <v>0.468746743849493</v>
      </c>
      <c r="AL7" s="37">
        <v>0.75770628480000002</v>
      </c>
      <c r="AM7" s="37">
        <v>3121.7337553234202</v>
      </c>
      <c r="AN7" s="37">
        <v>21.33131453184</v>
      </c>
      <c r="AO7" s="37">
        <v>1.1569642553599999</v>
      </c>
      <c r="AP7" s="37">
        <v>7.3129641536000003</v>
      </c>
      <c r="AQ7" s="37">
        <v>653.23519999999996</v>
      </c>
      <c r="AR7" s="37">
        <v>1.74689230464</v>
      </c>
      <c r="AS7" s="37">
        <v>1.389610432</v>
      </c>
      <c r="AT7" s="37">
        <v>7.6378610703999996</v>
      </c>
      <c r="AU7" s="37">
        <v>309546.75722342398</v>
      </c>
      <c r="AV7" s="37">
        <v>2111.5146454849</v>
      </c>
      <c r="AW7" s="37">
        <v>946129.07100480003</v>
      </c>
      <c r="AX7" s="37">
        <v>8.0146061803584008</v>
      </c>
      <c r="AY7" s="37">
        <v>7.6640063999999999</v>
      </c>
      <c r="AZ7" s="37">
        <v>17.579999999999998</v>
      </c>
      <c r="BA7" s="37">
        <v>23884.678492800002</v>
      </c>
      <c r="BB7" s="37">
        <v>8.5377486886560003</v>
      </c>
      <c r="BC7" s="37">
        <v>8.0181839557941798E-3</v>
      </c>
      <c r="BD7" s="37">
        <v>385.69865161152001</v>
      </c>
      <c r="BE7" s="37">
        <v>28892.434000000001</v>
      </c>
      <c r="BF7" s="37">
        <v>0.97247641344000002</v>
      </c>
      <c r="BG7" s="37">
        <v>3.7523336871487998</v>
      </c>
      <c r="BH7" s="37">
        <v>4.8337810470399996</v>
      </c>
      <c r="BI7" s="37">
        <v>5.9396401536000001</v>
      </c>
      <c r="BJ7" s="37">
        <v>4364.1231879360002</v>
      </c>
      <c r="BK7" s="37">
        <v>511.58107852479998</v>
      </c>
      <c r="BL7" s="37">
        <v>17.579999999999998</v>
      </c>
      <c r="BM7" s="37">
        <v>16.071828479395801</v>
      </c>
      <c r="BN7" s="37">
        <v>16.045811875998702</v>
      </c>
      <c r="BO7" s="37">
        <v>17.555770579863001</v>
      </c>
      <c r="BP7" s="37">
        <v>1.1651816000000001E-2</v>
      </c>
    </row>
    <row r="8" spans="1:68">
      <c r="A8" s="16">
        <v>7</v>
      </c>
      <c r="B8" s="29" t="s">
        <v>74</v>
      </c>
      <c r="C8" s="16">
        <v>342</v>
      </c>
      <c r="D8" s="16">
        <v>1082.5</v>
      </c>
      <c r="E8" s="16">
        <v>0.199685274142786</v>
      </c>
      <c r="F8" s="16">
        <v>0.34939979177217401</v>
      </c>
      <c r="G8" s="16">
        <v>0.45557026531556</v>
      </c>
      <c r="H8" s="16">
        <v>1.24212768073188</v>
      </c>
      <c r="I8" s="16">
        <v>2.3252751217752099</v>
      </c>
      <c r="J8" s="16">
        <v>0.37828947368421101</v>
      </c>
      <c r="K8" s="16">
        <v>0.42645708314201097</v>
      </c>
      <c r="L8" s="16">
        <v>0.53931351027739005</v>
      </c>
      <c r="M8" s="16">
        <v>0.141923636736591</v>
      </c>
      <c r="N8" s="16">
        <v>0.68866662560259195</v>
      </c>
      <c r="O8" s="16">
        <v>1.5617968576807499</v>
      </c>
      <c r="P8" s="16">
        <v>0.13508557198466201</v>
      </c>
      <c r="Q8" s="16">
        <v>0.23451967109230401</v>
      </c>
      <c r="R8" s="16">
        <v>0.65879172543488496</v>
      </c>
      <c r="S8" s="16">
        <v>0.7016</v>
      </c>
      <c r="T8" s="16">
        <v>1.31578634803368</v>
      </c>
      <c r="U8" s="16">
        <v>1.1499975040302599</v>
      </c>
      <c r="V8" s="16">
        <v>0.55854137447405305</v>
      </c>
      <c r="W8" s="16">
        <v>3.0519494847973201</v>
      </c>
      <c r="X8" s="16">
        <v>1.36643741403026</v>
      </c>
      <c r="Y8" s="16">
        <v>2.31648883619838</v>
      </c>
      <c r="Z8" s="16">
        <v>1.0232066011819301</v>
      </c>
      <c r="AA8" s="16">
        <v>1.38123567249461</v>
      </c>
      <c r="AB8" s="16">
        <v>1.29380904372503</v>
      </c>
      <c r="AC8" s="16">
        <v>0.602701375522806</v>
      </c>
      <c r="AD8" s="16">
        <v>2.1485449420153202</v>
      </c>
      <c r="AE8" s="16">
        <v>0.7016</v>
      </c>
      <c r="AF8" s="16">
        <v>1.4419814920249301</v>
      </c>
      <c r="AG8" s="16">
        <v>1.43997808553853</v>
      </c>
      <c r="AH8" s="16">
        <v>1.29617776688818</v>
      </c>
      <c r="AI8" s="37">
        <v>0.306347096452604</v>
      </c>
      <c r="AJ8" s="16">
        <v>1.00420054099678</v>
      </c>
      <c r="AK8" s="16">
        <v>0.468746743849493</v>
      </c>
      <c r="AL8" s="37">
        <v>0.74522659840000005</v>
      </c>
      <c r="AM8" s="37">
        <v>3083.7721103513099</v>
      </c>
      <c r="AN8" s="37">
        <v>21.166904507520002</v>
      </c>
      <c r="AO8" s="37">
        <v>1.15767865728</v>
      </c>
      <c r="AP8" s="37">
        <v>7.3158376448000002</v>
      </c>
      <c r="AQ8" s="37">
        <v>646.62016000000006</v>
      </c>
      <c r="AR8" s="37">
        <v>1.74188016512</v>
      </c>
      <c r="AS8" s="37">
        <v>1.386724096</v>
      </c>
      <c r="AT8" s="37">
        <v>7.6297957472000002</v>
      </c>
      <c r="AU8" s="37">
        <v>309301.340178432</v>
      </c>
      <c r="AV8" s="37">
        <v>2109.4127971745202</v>
      </c>
      <c r="AW8" s="37">
        <v>945647.53191040002</v>
      </c>
      <c r="AX8" s="37">
        <v>8.0054567263871999</v>
      </c>
      <c r="AY8" s="37">
        <v>7.6299744</v>
      </c>
      <c r="AZ8" s="37">
        <v>17.54</v>
      </c>
      <c r="BA8" s="37">
        <v>23876.865382399999</v>
      </c>
      <c r="BB8" s="37">
        <v>8.5356400092480005</v>
      </c>
      <c r="BC8" s="37">
        <v>8.0388461751641008E-3</v>
      </c>
      <c r="BD8" s="37">
        <v>385.51230779776</v>
      </c>
      <c r="BE8" s="37">
        <v>28888.072</v>
      </c>
      <c r="BF8" s="37">
        <v>0.97212659712000005</v>
      </c>
      <c r="BG8" s="37">
        <v>3.7500593552383998</v>
      </c>
      <c r="BH8" s="37">
        <v>4.8327709619199997</v>
      </c>
      <c r="BI8" s="37">
        <v>5.9388688608000004</v>
      </c>
      <c r="BJ8" s="37">
        <v>4358.7315809279999</v>
      </c>
      <c r="BK8" s="37">
        <v>512.10382816640004</v>
      </c>
      <c r="BL8" s="37">
        <v>17.54</v>
      </c>
      <c r="BM8" s="37">
        <v>16.0507162626355</v>
      </c>
      <c r="BN8" s="37">
        <v>16.028416316866601</v>
      </c>
      <c r="BO8" s="37">
        <v>17.557286909541101</v>
      </c>
      <c r="BP8" s="37">
        <v>1.1362928E-2</v>
      </c>
    </row>
    <row r="9" spans="1:68">
      <c r="A9" s="16">
        <v>8</v>
      </c>
      <c r="B9" s="29" t="s">
        <v>75</v>
      </c>
      <c r="C9" s="16">
        <v>325</v>
      </c>
      <c r="D9" s="16">
        <v>1082.5</v>
      </c>
      <c r="E9" s="16">
        <v>0.19634131190988899</v>
      </c>
      <c r="F9" s="16">
        <v>0.345098633848065</v>
      </c>
      <c r="G9" s="16">
        <v>0.45203170735714898</v>
      </c>
      <c r="H9" s="16">
        <v>1.2428941960290401</v>
      </c>
      <c r="I9" s="16">
        <v>2.32618843586505</v>
      </c>
      <c r="J9" s="16">
        <v>0.37441950464396301</v>
      </c>
      <c r="K9" s="16">
        <v>0.42522998242475102</v>
      </c>
      <c r="L9" s="16">
        <v>0.53819097984434205</v>
      </c>
      <c r="M9" s="16">
        <v>0.14177361175061201</v>
      </c>
      <c r="N9" s="16">
        <v>0.68812019884562203</v>
      </c>
      <c r="O9" s="16">
        <v>1.5602406615247</v>
      </c>
      <c r="P9" s="16">
        <v>0.13501678421564101</v>
      </c>
      <c r="Q9" s="16">
        <v>0.234251638048177</v>
      </c>
      <c r="R9" s="16">
        <v>0.65585331452750395</v>
      </c>
      <c r="S9" s="16">
        <v>0.7</v>
      </c>
      <c r="T9" s="16">
        <v>1.31535578967373</v>
      </c>
      <c r="U9" s="16">
        <v>1.14971340394481</v>
      </c>
      <c r="V9" s="16">
        <v>0.56000666833375001</v>
      </c>
      <c r="W9" s="16">
        <v>3.0504742740325899</v>
      </c>
      <c r="X9" s="16">
        <v>1.3662310866575</v>
      </c>
      <c r="Y9" s="16">
        <v>2.3156552558782901</v>
      </c>
      <c r="Z9" s="16">
        <v>1.02258604795769</v>
      </c>
      <c r="AA9" s="16">
        <v>1.38094698395319</v>
      </c>
      <c r="AB9" s="16">
        <v>1.29364101415182</v>
      </c>
      <c r="AC9" s="16">
        <v>0.60195585382694905</v>
      </c>
      <c r="AD9" s="16">
        <v>2.1507381517447199</v>
      </c>
      <c r="AE9" s="16">
        <v>0.7</v>
      </c>
      <c r="AF9" s="16">
        <v>1.4400847900132701</v>
      </c>
      <c r="AG9" s="16">
        <v>1.4384152846079299</v>
      </c>
      <c r="AH9" s="16">
        <v>1.29628971088192</v>
      </c>
      <c r="AI9" s="37">
        <v>0.29855861094957198</v>
      </c>
      <c r="AJ9" s="16">
        <v>1.00401242583424</v>
      </c>
      <c r="AK9" s="16">
        <v>0.468746743849493</v>
      </c>
      <c r="AL9" s="37">
        <v>0.73274691199999997</v>
      </c>
      <c r="AM9" s="37">
        <v>3045.8104653792002</v>
      </c>
      <c r="AN9" s="37">
        <v>21.0024944832</v>
      </c>
      <c r="AO9" s="37">
        <v>1.1583930592</v>
      </c>
      <c r="AP9" s="37">
        <v>7.3187111360000001</v>
      </c>
      <c r="AQ9" s="37">
        <v>640.00512000000003</v>
      </c>
      <c r="AR9" s="37">
        <v>1.7368680256</v>
      </c>
      <c r="AS9" s="37">
        <v>1.38383776</v>
      </c>
      <c r="AT9" s="37">
        <v>7.6217304239999999</v>
      </c>
      <c r="AU9" s="37">
        <v>309055.92313344002</v>
      </c>
      <c r="AV9" s="37">
        <v>2107.3109488641298</v>
      </c>
      <c r="AW9" s="37">
        <v>945165.99281600001</v>
      </c>
      <c r="AX9" s="37">
        <v>7.9963072724159998</v>
      </c>
      <c r="AY9" s="37">
        <v>7.5959424000000002</v>
      </c>
      <c r="AZ9" s="37">
        <v>17.5</v>
      </c>
      <c r="BA9" s="37">
        <v>23869.052272000001</v>
      </c>
      <c r="BB9" s="37">
        <v>8.5335313298400006</v>
      </c>
      <c r="BC9" s="37">
        <v>8.0599355205158395E-3</v>
      </c>
      <c r="BD9" s="37">
        <v>385.325963984</v>
      </c>
      <c r="BE9" s="37">
        <v>28883.71</v>
      </c>
      <c r="BF9" s="37">
        <v>0.97177678079999996</v>
      </c>
      <c r="BG9" s="37">
        <v>3.7477850233279999</v>
      </c>
      <c r="BH9" s="37">
        <v>4.8317608767999998</v>
      </c>
      <c r="BI9" s="37">
        <v>5.9380975679999999</v>
      </c>
      <c r="BJ9" s="37">
        <v>4353.3399739200004</v>
      </c>
      <c r="BK9" s="37">
        <v>512.62657780799998</v>
      </c>
      <c r="BL9" s="37">
        <v>17.5</v>
      </c>
      <c r="BM9" s="37">
        <v>16.0296040458752</v>
      </c>
      <c r="BN9" s="37">
        <v>16.0110207577344</v>
      </c>
      <c r="BO9" s="37">
        <v>17.558803239219198</v>
      </c>
      <c r="BP9" s="37">
        <v>1.107404E-2</v>
      </c>
    </row>
    <row r="10" spans="1:68">
      <c r="A10" s="16">
        <v>9</v>
      </c>
      <c r="B10" s="29" t="s">
        <v>76</v>
      </c>
      <c r="C10" s="16">
        <v>311</v>
      </c>
      <c r="D10" s="16">
        <v>1082.5</v>
      </c>
      <c r="E10" s="16">
        <v>0.192997349676992</v>
      </c>
      <c r="F10" s="16">
        <v>0.34079747592395598</v>
      </c>
      <c r="G10" s="16">
        <v>0.44849314939873902</v>
      </c>
      <c r="H10" s="16">
        <v>1.2436607113261999</v>
      </c>
      <c r="I10" s="16">
        <v>2.3271017499548998</v>
      </c>
      <c r="J10" s="16">
        <v>0.37054953560371501</v>
      </c>
      <c r="K10" s="16">
        <v>0.42400288170749101</v>
      </c>
      <c r="L10" s="16">
        <v>0.53706844941129495</v>
      </c>
      <c r="M10" s="16">
        <v>0.14162358676463199</v>
      </c>
      <c r="N10" s="16">
        <v>0.687573772088653</v>
      </c>
      <c r="O10" s="16">
        <v>1.55868446536865</v>
      </c>
      <c r="P10" s="16">
        <v>0.13494799644662001</v>
      </c>
      <c r="Q10" s="16">
        <v>0.23398360500404999</v>
      </c>
      <c r="R10" s="16">
        <v>0.65291490362012194</v>
      </c>
      <c r="S10" s="16">
        <v>0.69840000000000002</v>
      </c>
      <c r="T10" s="16">
        <v>1.31492523131377</v>
      </c>
      <c r="U10" s="16">
        <v>1.1494293038593599</v>
      </c>
      <c r="V10" s="16">
        <v>0.56150256885370198</v>
      </c>
      <c r="W10" s="16">
        <v>3.0489990632678601</v>
      </c>
      <c r="X10" s="16">
        <v>1.3660247592847301</v>
      </c>
      <c r="Y10" s="16">
        <v>2.3148216755581901</v>
      </c>
      <c r="Z10" s="16">
        <v>1.02196549473345</v>
      </c>
      <c r="AA10" s="16">
        <v>1.3806582954117801</v>
      </c>
      <c r="AB10" s="16">
        <v>1.2934729845786199</v>
      </c>
      <c r="AC10" s="16">
        <v>0.60121033213109099</v>
      </c>
      <c r="AD10" s="16">
        <v>2.1529313614741299</v>
      </c>
      <c r="AE10" s="16">
        <v>0.69840000000000002</v>
      </c>
      <c r="AF10" s="16">
        <v>1.4381880880016</v>
      </c>
      <c r="AG10" s="16">
        <v>1.43685248367733</v>
      </c>
      <c r="AH10" s="16">
        <v>1.2964016548756701</v>
      </c>
      <c r="AI10" s="37">
        <v>0.29077012544654002</v>
      </c>
      <c r="AJ10" s="16">
        <v>1.0038243106717</v>
      </c>
      <c r="AK10" s="16">
        <v>0.468746743849493</v>
      </c>
      <c r="AL10" s="37">
        <v>0.72026722560000001</v>
      </c>
      <c r="AM10" s="37">
        <v>3007.84882040709</v>
      </c>
      <c r="AN10" s="37">
        <v>20.838084458880001</v>
      </c>
      <c r="AO10" s="37">
        <v>1.1591074611200001</v>
      </c>
      <c r="AP10" s="37">
        <v>7.3215846272</v>
      </c>
      <c r="AQ10" s="37">
        <v>633.39008000000001</v>
      </c>
      <c r="AR10" s="37">
        <v>1.73185588608</v>
      </c>
      <c r="AS10" s="37">
        <v>1.380951424</v>
      </c>
      <c r="AT10" s="37">
        <v>7.6136651007999996</v>
      </c>
      <c r="AU10" s="37">
        <v>308810.50608844799</v>
      </c>
      <c r="AV10" s="37">
        <v>2105.20910055374</v>
      </c>
      <c r="AW10" s="37">
        <v>944684.4537216</v>
      </c>
      <c r="AX10" s="37">
        <v>7.9871578184447998</v>
      </c>
      <c r="AY10" s="37">
        <v>7.5619104000000004</v>
      </c>
      <c r="AZ10" s="37">
        <v>17.46</v>
      </c>
      <c r="BA10" s="37">
        <v>23861.239161599999</v>
      </c>
      <c r="BB10" s="37">
        <v>8.5314226504320008</v>
      </c>
      <c r="BC10" s="37">
        <v>8.0814653743866705E-3</v>
      </c>
      <c r="BD10" s="37">
        <v>385.13962017023999</v>
      </c>
      <c r="BE10" s="37">
        <v>28879.348000000002</v>
      </c>
      <c r="BF10" s="37">
        <v>0.97142696447999999</v>
      </c>
      <c r="BG10" s="37">
        <v>3.7455106914176</v>
      </c>
      <c r="BH10" s="37">
        <v>4.8307507916799999</v>
      </c>
      <c r="BI10" s="37">
        <v>5.9373262752000002</v>
      </c>
      <c r="BJ10" s="37">
        <v>4347.948366912</v>
      </c>
      <c r="BK10" s="37">
        <v>513.14932744960004</v>
      </c>
      <c r="BL10" s="37">
        <v>17.46</v>
      </c>
      <c r="BM10" s="37">
        <v>16.008491829114899</v>
      </c>
      <c r="BN10" s="37">
        <v>15.993625198602199</v>
      </c>
      <c r="BO10" s="37">
        <v>17.560319568897299</v>
      </c>
      <c r="BP10" s="37">
        <v>1.0785151999999999E-2</v>
      </c>
    </row>
    <row r="11" spans="1:68">
      <c r="A11" s="16">
        <v>10</v>
      </c>
      <c r="B11" s="29" t="s">
        <v>77</v>
      </c>
      <c r="C11" s="16">
        <v>341</v>
      </c>
      <c r="D11" s="16">
        <v>1082.5</v>
      </c>
      <c r="E11" s="16">
        <v>0.191325368560543</v>
      </c>
      <c r="F11" s="16">
        <v>0.33864689696190098</v>
      </c>
      <c r="G11" s="16">
        <v>0.44672387041953299</v>
      </c>
      <c r="H11" s="16">
        <v>1.24404396897478</v>
      </c>
      <c r="I11" s="16">
        <v>2.3275584069998199</v>
      </c>
      <c r="J11" s="16">
        <v>0.36861455108359098</v>
      </c>
      <c r="K11" s="16">
        <v>0.42338933134886098</v>
      </c>
      <c r="L11" s="16">
        <v>0.53650718419477195</v>
      </c>
      <c r="M11" s="16">
        <v>0.141548574271642</v>
      </c>
      <c r="N11" s="16">
        <v>0.68730055871016804</v>
      </c>
      <c r="O11" s="16">
        <v>1.5579063672906299</v>
      </c>
      <c r="P11" s="16">
        <v>0.13491360256210999</v>
      </c>
      <c r="Q11" s="16">
        <v>0.233849588481987</v>
      </c>
      <c r="R11" s="16">
        <v>0.65144569816643205</v>
      </c>
      <c r="S11" s="16">
        <v>0.6976</v>
      </c>
      <c r="T11" s="16">
        <v>1.3147099521337899</v>
      </c>
      <c r="U11" s="16">
        <v>1.1492872538166301</v>
      </c>
      <c r="V11" s="16">
        <v>0.56226229785792903</v>
      </c>
      <c r="W11" s="16">
        <v>3.0482614578854901</v>
      </c>
      <c r="X11" s="16">
        <v>1.3659215955983499</v>
      </c>
      <c r="Y11" s="16">
        <v>2.3144048853981398</v>
      </c>
      <c r="Z11" s="16">
        <v>1.0216552181213201</v>
      </c>
      <c r="AA11" s="16">
        <v>1.38051395114107</v>
      </c>
      <c r="AB11" s="16">
        <v>1.29338896979202</v>
      </c>
      <c r="AC11" s="16">
        <v>0.60083757128316295</v>
      </c>
      <c r="AD11" s="16">
        <v>2.15402796633883</v>
      </c>
      <c r="AE11" s="16">
        <v>0.6976</v>
      </c>
      <c r="AF11" s="16">
        <v>1.4372397369957699</v>
      </c>
      <c r="AG11" s="16">
        <v>1.43607108321203</v>
      </c>
      <c r="AH11" s="16">
        <v>1.2964576268725401</v>
      </c>
      <c r="AI11" s="37">
        <v>0.28687588269502401</v>
      </c>
      <c r="AJ11" s="16">
        <v>1.00373025309043</v>
      </c>
      <c r="AK11" s="16">
        <v>0.468746743849493</v>
      </c>
      <c r="AL11" s="37">
        <v>0.71402738239999997</v>
      </c>
      <c r="AM11" s="37">
        <v>2988.8679979210401</v>
      </c>
      <c r="AN11" s="37">
        <v>20.755879446720002</v>
      </c>
      <c r="AO11" s="37">
        <v>1.15946466208</v>
      </c>
      <c r="AP11" s="37">
        <v>7.3230213728000004</v>
      </c>
      <c r="AQ11" s="37">
        <v>630.08255999999994</v>
      </c>
      <c r="AR11" s="37">
        <v>1.7293498163200001</v>
      </c>
      <c r="AS11" s="37">
        <v>1.379508256</v>
      </c>
      <c r="AT11" s="37">
        <v>7.6096324392000003</v>
      </c>
      <c r="AU11" s="37">
        <v>308687.797565952</v>
      </c>
      <c r="AV11" s="37">
        <v>2104.15817639855</v>
      </c>
      <c r="AW11" s="37">
        <v>944443.68417440006</v>
      </c>
      <c r="AX11" s="37">
        <v>7.9825830914592002</v>
      </c>
      <c r="AY11" s="37">
        <v>7.5448943999999996</v>
      </c>
      <c r="AZ11" s="37">
        <v>17.440000000000001</v>
      </c>
      <c r="BA11" s="37">
        <v>23857.332606399999</v>
      </c>
      <c r="BB11" s="37">
        <v>8.5303683107280008</v>
      </c>
      <c r="BC11" s="37">
        <v>8.0923998277305093E-3</v>
      </c>
      <c r="BD11" s="37">
        <v>385.04644826335999</v>
      </c>
      <c r="BE11" s="37">
        <v>28877.167000000001</v>
      </c>
      <c r="BF11" s="37">
        <v>0.97125205632</v>
      </c>
      <c r="BG11" s="37">
        <v>3.7443735254624002</v>
      </c>
      <c r="BH11" s="37">
        <v>4.8302457491200004</v>
      </c>
      <c r="BI11" s="37">
        <v>5.9369406288000004</v>
      </c>
      <c r="BJ11" s="37">
        <v>4345.2525634080002</v>
      </c>
      <c r="BK11" s="37">
        <v>513.41070227039995</v>
      </c>
      <c r="BL11" s="37">
        <v>17.440000000000001</v>
      </c>
      <c r="BM11" s="37">
        <v>15.9979357207347</v>
      </c>
      <c r="BN11" s="37">
        <v>15.9849274190362</v>
      </c>
      <c r="BO11" s="37">
        <v>17.561077733736301</v>
      </c>
      <c r="BP11" s="37">
        <v>1.0640708E-2</v>
      </c>
    </row>
    <row r="12" spans="1:68">
      <c r="A12" s="16">
        <v>11</v>
      </c>
      <c r="B12" s="29" t="s">
        <v>78</v>
      </c>
      <c r="C12" s="16">
        <v>320</v>
      </c>
      <c r="D12" s="16">
        <v>1082.5</v>
      </c>
      <c r="E12" s="16">
        <v>0.18965338744409499</v>
      </c>
      <c r="F12" s="16">
        <v>0.33649631799984703</v>
      </c>
      <c r="G12" s="16">
        <v>0.44495459144032801</v>
      </c>
      <c r="H12" s="16">
        <v>1.24442722662336</v>
      </c>
      <c r="I12" s="16">
        <v>2.3280150640447399</v>
      </c>
      <c r="J12" s="16">
        <v>0.36667956656346701</v>
      </c>
      <c r="K12" s="16">
        <v>0.422775780990231</v>
      </c>
      <c r="L12" s="16">
        <v>0.53594591897824795</v>
      </c>
      <c r="M12" s="16">
        <v>0.141473561778653</v>
      </c>
      <c r="N12" s="16">
        <v>0.68702734533168297</v>
      </c>
      <c r="O12" s="16">
        <v>1.5571282692126001</v>
      </c>
      <c r="P12" s="16">
        <v>0.1348792086776</v>
      </c>
      <c r="Q12" s="16">
        <v>0.23371557195992301</v>
      </c>
      <c r="R12" s="16">
        <v>0.64997649271274105</v>
      </c>
      <c r="S12" s="16">
        <v>0.69679999999999997</v>
      </c>
      <c r="T12" s="16">
        <v>1.3144946729538101</v>
      </c>
      <c r="U12" s="16">
        <v>1.1491452037739101</v>
      </c>
      <c r="V12" s="16">
        <v>0.56303004511022203</v>
      </c>
      <c r="W12" s="16">
        <v>3.0475238525031201</v>
      </c>
      <c r="X12" s="16">
        <v>1.3658184319119699</v>
      </c>
      <c r="Y12" s="16">
        <v>2.3139880952380998</v>
      </c>
      <c r="Z12" s="16">
        <v>1.0213449415092</v>
      </c>
      <c r="AA12" s="16">
        <v>1.3803696068703599</v>
      </c>
      <c r="AB12" s="16">
        <v>1.2933049550054101</v>
      </c>
      <c r="AC12" s="16">
        <v>0.60046481043523403</v>
      </c>
      <c r="AD12" s="16">
        <v>2.1551245712035301</v>
      </c>
      <c r="AE12" s="16">
        <v>0.69679999999999997</v>
      </c>
      <c r="AF12" s="16">
        <v>1.43629138598994</v>
      </c>
      <c r="AG12" s="16">
        <v>1.4352896827467401</v>
      </c>
      <c r="AH12" s="16">
        <v>1.2965135988694101</v>
      </c>
      <c r="AI12" s="37">
        <v>0.282981639943508</v>
      </c>
      <c r="AJ12" s="16">
        <v>1.0036361955091599</v>
      </c>
      <c r="AK12" s="16">
        <v>0.468746743849493</v>
      </c>
      <c r="AL12" s="37">
        <v>0.70778753920000004</v>
      </c>
      <c r="AM12" s="37">
        <v>2969.8871754349798</v>
      </c>
      <c r="AN12" s="37">
        <v>20.673674434559999</v>
      </c>
      <c r="AO12" s="37">
        <v>1.1598218630399999</v>
      </c>
      <c r="AP12" s="37">
        <v>7.3244581183999999</v>
      </c>
      <c r="AQ12" s="37">
        <v>626.77503999999999</v>
      </c>
      <c r="AR12" s="37">
        <v>1.7268437465599999</v>
      </c>
      <c r="AS12" s="37">
        <v>1.378065088</v>
      </c>
      <c r="AT12" s="37">
        <v>7.6055997776000002</v>
      </c>
      <c r="AU12" s="37">
        <v>308565.08904345601</v>
      </c>
      <c r="AV12" s="37">
        <v>2103.1072522433501</v>
      </c>
      <c r="AW12" s="37">
        <v>944202.91462719999</v>
      </c>
      <c r="AX12" s="37">
        <v>7.9780083644735997</v>
      </c>
      <c r="AY12" s="37">
        <v>7.5278783999999996</v>
      </c>
      <c r="AZ12" s="37">
        <v>17.420000000000002</v>
      </c>
      <c r="BA12" s="37">
        <v>23853.4260512</v>
      </c>
      <c r="BB12" s="37">
        <v>8.5293139710239991</v>
      </c>
      <c r="BC12" s="37">
        <v>8.1034496842758794E-3</v>
      </c>
      <c r="BD12" s="37">
        <v>384.95327635647999</v>
      </c>
      <c r="BE12" s="37">
        <v>28874.986000000001</v>
      </c>
      <c r="BF12" s="37">
        <v>0.97107714816000001</v>
      </c>
      <c r="BG12" s="37">
        <v>3.7432363595072</v>
      </c>
      <c r="BH12" s="37">
        <v>4.82974070656</v>
      </c>
      <c r="BI12" s="37">
        <v>5.9365549823999997</v>
      </c>
      <c r="BJ12" s="37">
        <v>4342.5567599039996</v>
      </c>
      <c r="BK12" s="37">
        <v>513.67207709119998</v>
      </c>
      <c r="BL12" s="37">
        <v>17.420000000000002</v>
      </c>
      <c r="BM12" s="37">
        <v>15.9873796123546</v>
      </c>
      <c r="BN12" s="37">
        <v>15.9762296394701</v>
      </c>
      <c r="BO12" s="37">
        <v>17.561835898575399</v>
      </c>
      <c r="BP12" s="37">
        <v>1.0496264E-2</v>
      </c>
    </row>
    <row r="13" spans="1:68">
      <c r="A13" s="16">
        <v>12</v>
      </c>
      <c r="B13" s="29" t="s">
        <v>79</v>
      </c>
      <c r="C13" s="16">
        <v>312</v>
      </c>
      <c r="D13" s="16">
        <v>1082.5</v>
      </c>
      <c r="E13" s="16">
        <v>0.18798140632764601</v>
      </c>
      <c r="F13" s="16">
        <v>0.33434573903779202</v>
      </c>
      <c r="G13" s="16">
        <v>0.44318531246112303</v>
      </c>
      <c r="H13" s="16">
        <v>1.2448104842719401</v>
      </c>
      <c r="I13" s="16">
        <v>2.3284717210896599</v>
      </c>
      <c r="J13" s="16">
        <v>0.36474458204334398</v>
      </c>
      <c r="K13" s="16">
        <v>0.42216223063160102</v>
      </c>
      <c r="L13" s="16">
        <v>0.53538465376172395</v>
      </c>
      <c r="M13" s="16">
        <v>0.14139854928566301</v>
      </c>
      <c r="N13" s="16">
        <v>0.68675413195319901</v>
      </c>
      <c r="O13" s="16">
        <v>1.55635017113458</v>
      </c>
      <c r="P13" s="16">
        <v>0.13484481479308899</v>
      </c>
      <c r="Q13" s="16">
        <v>0.23358155543785999</v>
      </c>
      <c r="R13" s="16">
        <v>0.64850728725905005</v>
      </c>
      <c r="S13" s="16">
        <v>0.69599999999999995</v>
      </c>
      <c r="T13" s="16">
        <v>1.31427939377383</v>
      </c>
      <c r="U13" s="16">
        <v>1.14900315373118</v>
      </c>
      <c r="V13" s="16">
        <v>0.56380593822195602</v>
      </c>
      <c r="W13" s="16">
        <v>3.0467862471207598</v>
      </c>
      <c r="X13" s="16">
        <v>1.36571526822558</v>
      </c>
      <c r="Y13" s="16">
        <v>2.31357130507805</v>
      </c>
      <c r="Z13" s="16">
        <v>1.0210346648970801</v>
      </c>
      <c r="AA13" s="16">
        <v>1.3802252625996501</v>
      </c>
      <c r="AB13" s="16">
        <v>1.29322094021881</v>
      </c>
      <c r="AC13" s="16">
        <v>0.600092049587305</v>
      </c>
      <c r="AD13" s="16">
        <v>2.1562211760682302</v>
      </c>
      <c r="AE13" s="16">
        <v>0.69599999999999995</v>
      </c>
      <c r="AF13" s="16">
        <v>1.4353430349841101</v>
      </c>
      <c r="AG13" s="16">
        <v>1.4345082822814399</v>
      </c>
      <c r="AH13" s="16">
        <v>1.2965695708662901</v>
      </c>
      <c r="AI13" s="37">
        <v>0.27908739719199099</v>
      </c>
      <c r="AJ13" s="16">
        <v>1.0035421379278999</v>
      </c>
      <c r="AK13" s="16">
        <v>0.468746743849493</v>
      </c>
      <c r="AL13" s="37">
        <v>0.701547696</v>
      </c>
      <c r="AM13" s="37">
        <v>2950.9063529489299</v>
      </c>
      <c r="AN13" s="37">
        <v>20.591469422399999</v>
      </c>
      <c r="AO13" s="37">
        <v>1.160179064</v>
      </c>
      <c r="AP13" s="37">
        <v>7.3258948640000003</v>
      </c>
      <c r="AQ13" s="37">
        <v>623.46752000000004</v>
      </c>
      <c r="AR13" s="37">
        <v>1.7243376768000001</v>
      </c>
      <c r="AS13" s="37">
        <v>1.3766219200000001</v>
      </c>
      <c r="AT13" s="37">
        <v>7.601567116</v>
      </c>
      <c r="AU13" s="37">
        <v>308442.38052096003</v>
      </c>
      <c r="AV13" s="37">
        <v>2102.0563280881602</v>
      </c>
      <c r="AW13" s="37">
        <v>943962.14508000005</v>
      </c>
      <c r="AX13" s="37">
        <v>7.9734336374880002</v>
      </c>
      <c r="AY13" s="37">
        <v>7.5108623999999997</v>
      </c>
      <c r="AZ13" s="37">
        <v>17.399999999999999</v>
      </c>
      <c r="BA13" s="37">
        <v>23849.519496000001</v>
      </c>
      <c r="BB13" s="37">
        <v>8.5282596313199992</v>
      </c>
      <c r="BC13" s="37">
        <v>8.1146167806784904E-3</v>
      </c>
      <c r="BD13" s="37">
        <v>384.86010444959999</v>
      </c>
      <c r="BE13" s="37">
        <v>28872.805</v>
      </c>
      <c r="BF13" s="37">
        <v>0.97090224000000003</v>
      </c>
      <c r="BG13" s="37">
        <v>3.7420991935519998</v>
      </c>
      <c r="BH13" s="37">
        <v>4.8292356639999996</v>
      </c>
      <c r="BI13" s="37">
        <v>5.9361693359999999</v>
      </c>
      <c r="BJ13" s="37">
        <v>4339.8609563999998</v>
      </c>
      <c r="BK13" s="37">
        <v>513.93345191200001</v>
      </c>
      <c r="BL13" s="37">
        <v>17.399999999999999</v>
      </c>
      <c r="BM13" s="37">
        <v>15.9768235039744</v>
      </c>
      <c r="BN13" s="37">
        <v>15.967531859904</v>
      </c>
      <c r="BO13" s="37">
        <v>17.562594063414402</v>
      </c>
      <c r="BP13" s="37">
        <v>1.0351819999999999E-2</v>
      </c>
    </row>
    <row r="14" spans="1:68">
      <c r="A14" s="16">
        <v>13</v>
      </c>
      <c r="B14" s="29" t="s">
        <v>80</v>
      </c>
      <c r="C14" s="16">
        <v>0</v>
      </c>
      <c r="D14" s="16">
        <v>1082.5</v>
      </c>
      <c r="E14" s="16">
        <v>0.186309425211198</v>
      </c>
      <c r="F14" s="16">
        <v>0.33219516007573802</v>
      </c>
      <c r="G14" s="16">
        <v>0.44141603348191799</v>
      </c>
      <c r="H14" s="16">
        <v>1.2451937419205099</v>
      </c>
      <c r="I14" s="16">
        <v>2.32892837813458</v>
      </c>
      <c r="J14" s="16">
        <v>0.36280959752322001</v>
      </c>
      <c r="K14" s="16">
        <v>0.42154868027297099</v>
      </c>
      <c r="L14" s="16">
        <v>0.53482338854520095</v>
      </c>
      <c r="M14" s="16">
        <v>0.14132353679267301</v>
      </c>
      <c r="N14" s="16">
        <v>0.68648091857471405</v>
      </c>
      <c r="O14" s="16">
        <v>1.5555720730565601</v>
      </c>
      <c r="P14" s="16">
        <v>0.134810420908579</v>
      </c>
      <c r="Q14" s="16">
        <v>0.233447538915796</v>
      </c>
      <c r="R14" s="16">
        <v>0.64703808180536004</v>
      </c>
      <c r="S14" s="16">
        <v>0.69520000000000004</v>
      </c>
      <c r="T14" s="16">
        <v>1.3140641145938501</v>
      </c>
      <c r="U14" s="16">
        <v>1.14886110368846</v>
      </c>
      <c r="V14" s="16">
        <v>0.56459010752688199</v>
      </c>
      <c r="W14" s="16">
        <v>3.0460486417383899</v>
      </c>
      <c r="X14" s="16">
        <v>1.3656121045392</v>
      </c>
      <c r="Y14" s="16">
        <v>2.3131545149180002</v>
      </c>
      <c r="Z14" s="16">
        <v>1.0207243882849599</v>
      </c>
      <c r="AA14" s="16">
        <v>1.38008091832894</v>
      </c>
      <c r="AB14" s="16">
        <v>1.29313692543221</v>
      </c>
      <c r="AC14" s="16">
        <v>0.59971928873937697</v>
      </c>
      <c r="AD14" s="16">
        <v>2.15731778093294</v>
      </c>
      <c r="AE14" s="16">
        <v>0.69520000000000004</v>
      </c>
      <c r="AF14" s="16">
        <v>1.43439468397827</v>
      </c>
      <c r="AG14" s="16">
        <v>1.4337268818161399</v>
      </c>
      <c r="AH14" s="16">
        <v>1.2966255428631599</v>
      </c>
      <c r="AI14" s="37">
        <v>0.27519315444047499</v>
      </c>
      <c r="AJ14" s="16">
        <v>1.0034480803466299</v>
      </c>
      <c r="AK14" s="16">
        <v>0.468746743849493</v>
      </c>
      <c r="AL14" s="37">
        <v>0.69530785279999996</v>
      </c>
      <c r="AM14" s="37">
        <v>2931.92553046287</v>
      </c>
      <c r="AN14" s="37">
        <v>20.50926441024</v>
      </c>
      <c r="AO14" s="37">
        <v>1.16053626496</v>
      </c>
      <c r="AP14" s="37">
        <v>7.3273316095999999</v>
      </c>
      <c r="AQ14" s="37">
        <v>620.16</v>
      </c>
      <c r="AR14" s="37">
        <v>1.7218316070399999</v>
      </c>
      <c r="AS14" s="37">
        <v>1.3751787520000001</v>
      </c>
      <c r="AT14" s="37">
        <v>7.5975344543999999</v>
      </c>
      <c r="AU14" s="37">
        <v>308319.67199846398</v>
      </c>
      <c r="AV14" s="37">
        <v>2101.0054039329698</v>
      </c>
      <c r="AW14" s="37">
        <v>943721.37553279998</v>
      </c>
      <c r="AX14" s="37">
        <v>7.9688589105023997</v>
      </c>
      <c r="AY14" s="37">
        <v>7.4938463999999998</v>
      </c>
      <c r="AZ14" s="37">
        <v>17.38</v>
      </c>
      <c r="BA14" s="37">
        <v>23845.612940800002</v>
      </c>
      <c r="BB14" s="37">
        <v>8.5272052916159993</v>
      </c>
      <c r="BC14" s="37">
        <v>8.1259029927760601E-3</v>
      </c>
      <c r="BD14" s="37">
        <v>384.76693254271999</v>
      </c>
      <c r="BE14" s="37">
        <v>28870.624</v>
      </c>
      <c r="BF14" s="37">
        <v>0.97072733184000004</v>
      </c>
      <c r="BG14" s="37">
        <v>3.7409620275968001</v>
      </c>
      <c r="BH14" s="37">
        <v>4.8287306214400001</v>
      </c>
      <c r="BI14" s="37">
        <v>5.9357836896</v>
      </c>
      <c r="BJ14" s="37">
        <v>4337.1651528960001</v>
      </c>
      <c r="BK14" s="37">
        <v>514.19482673280004</v>
      </c>
      <c r="BL14" s="37">
        <v>17.38</v>
      </c>
      <c r="BM14" s="37">
        <v>15.966267395594199</v>
      </c>
      <c r="BN14" s="37">
        <v>15.958834080337899</v>
      </c>
      <c r="BO14" s="37">
        <v>17.5633522282534</v>
      </c>
      <c r="BP14" s="37">
        <v>1.0207376000000001E-2</v>
      </c>
    </row>
    <row r="15" spans="1:68">
      <c r="A15" s="16">
        <v>14</v>
      </c>
      <c r="B15" s="29" t="s">
        <v>81</v>
      </c>
      <c r="C15" s="16">
        <v>0</v>
      </c>
      <c r="D15" s="16">
        <v>1082.5</v>
      </c>
      <c r="E15" s="16">
        <v>0.17962150074540301</v>
      </c>
      <c r="F15" s="16">
        <v>0.32359284422751899</v>
      </c>
      <c r="G15" s="16">
        <v>0.43433891756509702</v>
      </c>
      <c r="H15" s="16">
        <v>1.2467267725148301</v>
      </c>
      <c r="I15" s="16">
        <v>2.3307550063142699</v>
      </c>
      <c r="J15" s="16">
        <v>0.35506965944272401</v>
      </c>
      <c r="K15" s="16">
        <v>0.41909447883845002</v>
      </c>
      <c r="L15" s="16">
        <v>0.53257832767910596</v>
      </c>
      <c r="M15" s="16">
        <v>0.141023486820714</v>
      </c>
      <c r="N15" s="16">
        <v>0.68538806506077499</v>
      </c>
      <c r="O15" s="16">
        <v>1.5524596807444599</v>
      </c>
      <c r="P15" s="16">
        <v>0.134672845370538</v>
      </c>
      <c r="Q15" s="16">
        <v>0.23291147282754299</v>
      </c>
      <c r="R15" s="16">
        <v>0.64116125999059703</v>
      </c>
      <c r="S15" s="16">
        <v>0.69199999999999995</v>
      </c>
      <c r="T15" s="16">
        <v>1.3132029978739299</v>
      </c>
      <c r="U15" s="16">
        <v>1.14829290351756</v>
      </c>
      <c r="V15" s="16">
        <v>0.56781225279071801</v>
      </c>
      <c r="W15" s="16">
        <v>3.0430982202089298</v>
      </c>
      <c r="X15" s="16">
        <v>1.3651994497936699</v>
      </c>
      <c r="Y15" s="16">
        <v>2.3114873542778098</v>
      </c>
      <c r="Z15" s="16">
        <v>1.0194832818364701</v>
      </c>
      <c r="AA15" s="16">
        <v>1.3795035412461101</v>
      </c>
      <c r="AB15" s="16">
        <v>1.2928008662857999</v>
      </c>
      <c r="AC15" s="16">
        <v>0.59822824534766195</v>
      </c>
      <c r="AD15" s="16">
        <v>2.1617042003917502</v>
      </c>
      <c r="AE15" s="16">
        <v>0.69199999999999995</v>
      </c>
      <c r="AF15" s="16">
        <v>1.4306012799549399</v>
      </c>
      <c r="AG15" s="16">
        <v>1.4306012799549399</v>
      </c>
      <c r="AH15" s="16">
        <v>1.29684943085065</v>
      </c>
      <c r="AI15" s="37">
        <v>0.25961618343441101</v>
      </c>
      <c r="AJ15" s="16">
        <v>1.0030718500215501</v>
      </c>
      <c r="AK15" s="16">
        <v>0.468746743849493</v>
      </c>
      <c r="AL15" s="37">
        <v>0.67034848000000002</v>
      </c>
      <c r="AM15" s="37">
        <v>2856.0022405186601</v>
      </c>
      <c r="AN15" s="37">
        <v>20.180444361599999</v>
      </c>
      <c r="AO15" s="37">
        <v>1.1619650688000001</v>
      </c>
      <c r="AP15" s="37">
        <v>7.3330785919999997</v>
      </c>
      <c r="AQ15" s="37">
        <v>606.92992000000004</v>
      </c>
      <c r="AR15" s="37">
        <v>1.7118073279999999</v>
      </c>
      <c r="AS15" s="37">
        <v>1.3694060800000001</v>
      </c>
      <c r="AT15" s="37">
        <v>7.5814038080000001</v>
      </c>
      <c r="AU15" s="37">
        <v>307828.83790848003</v>
      </c>
      <c r="AV15" s="37">
        <v>2096.80170731219</v>
      </c>
      <c r="AW15" s="37">
        <v>942758.29734399996</v>
      </c>
      <c r="AX15" s="37">
        <v>7.9505600025599996</v>
      </c>
      <c r="AY15" s="37">
        <v>7.4257824000000001</v>
      </c>
      <c r="AZ15" s="37">
        <v>17.3</v>
      </c>
      <c r="BA15" s="37">
        <v>23829.986720000001</v>
      </c>
      <c r="BB15" s="37">
        <v>8.5229879327999996</v>
      </c>
      <c r="BC15" s="37">
        <v>8.1722779460271094E-3</v>
      </c>
      <c r="BD15" s="37">
        <v>384.39424491519998</v>
      </c>
      <c r="BE15" s="37">
        <v>28861.9</v>
      </c>
      <c r="BF15" s="37">
        <v>0.97002769919999998</v>
      </c>
      <c r="BG15" s="37">
        <v>3.7364133637760002</v>
      </c>
      <c r="BH15" s="37">
        <v>4.8267104512000003</v>
      </c>
      <c r="BI15" s="37">
        <v>5.9342411039999998</v>
      </c>
      <c r="BJ15" s="37">
        <v>4326.3819388800002</v>
      </c>
      <c r="BK15" s="37">
        <v>515.24032601600004</v>
      </c>
      <c r="BL15" s="37">
        <v>17.3</v>
      </c>
      <c r="BM15" s="37">
        <v>15.924042962073599</v>
      </c>
      <c r="BN15" s="37">
        <v>15.924042962073599</v>
      </c>
      <c r="BO15" s="37">
        <v>17.566384887609601</v>
      </c>
      <c r="BP15" s="37">
        <v>9.6296000000000003E-3</v>
      </c>
    </row>
    <row r="16" spans="1:68">
      <c r="A16" s="16">
        <v>15</v>
      </c>
      <c r="B16" s="29" t="s">
        <v>82</v>
      </c>
      <c r="C16" s="16">
        <v>108</v>
      </c>
      <c r="D16" s="16">
        <v>1110</v>
      </c>
      <c r="E16" s="16">
        <v>0.18858333333333299</v>
      </c>
      <c r="F16" s="16">
        <v>0.34056874690547401</v>
      </c>
      <c r="G16" s="16">
        <v>0.46053731343283599</v>
      </c>
      <c r="H16" s="16">
        <v>1.29768421052632</v>
      </c>
      <c r="I16" s="16">
        <v>2.4553142857142798</v>
      </c>
      <c r="J16" s="16">
        <v>0.37268292682926801</v>
      </c>
      <c r="K16" s="16">
        <v>0.434679802955665</v>
      </c>
      <c r="L16" s="16">
        <v>0.55500000000000005</v>
      </c>
      <c r="M16" s="16">
        <v>0.14108322324966999</v>
      </c>
      <c r="N16" s="16">
        <v>0.72110876770111498</v>
      </c>
      <c r="O16" s="16">
        <v>1.6415764277839</v>
      </c>
      <c r="P16" s="16">
        <v>0.13481211236774901</v>
      </c>
      <c r="Q16" s="16">
        <v>0.23252604166666699</v>
      </c>
      <c r="R16" s="16">
        <v>0.69333333333333302</v>
      </c>
      <c r="S16" s="16">
        <v>0.72</v>
      </c>
      <c r="T16" s="16">
        <v>1.37074626865672</v>
      </c>
      <c r="U16" s="16">
        <v>1.1794202898550701</v>
      </c>
      <c r="V16" s="16">
        <v>0.55811518324607301</v>
      </c>
      <c r="W16" s="16">
        <v>3.2657433056324998</v>
      </c>
      <c r="X16" s="16">
        <v>1.4234482758620699</v>
      </c>
      <c r="Y16" s="16">
        <v>2.44625</v>
      </c>
      <c r="Z16" s="16">
        <v>1.06248037676609</v>
      </c>
      <c r="AA16" s="16">
        <v>1.4417204301075299</v>
      </c>
      <c r="AB16" s="16">
        <v>1.3517370892018801</v>
      </c>
      <c r="AC16" s="16">
        <v>0.61317865429234297</v>
      </c>
      <c r="AD16" s="16">
        <v>2.1868535031847101</v>
      </c>
      <c r="AE16" s="16">
        <v>0.72</v>
      </c>
      <c r="AF16" s="16">
        <v>1.50290146648891</v>
      </c>
      <c r="AG16" s="16">
        <v>1.50290146648891</v>
      </c>
      <c r="AH16" s="16">
        <v>1.50290146648891</v>
      </c>
      <c r="AI16" s="37">
        <v>0.30588235294117599</v>
      </c>
      <c r="AJ16" s="16">
        <v>1.0307952266199101</v>
      </c>
      <c r="AK16" s="16">
        <v>0.46309696092619401</v>
      </c>
      <c r="AL16" s="37">
        <v>0.69519359999999997</v>
      </c>
      <c r="AM16" s="37">
        <v>2939.6275972799999</v>
      </c>
      <c r="AN16" s="37">
        <v>20.67352</v>
      </c>
      <c r="AO16" s="37">
        <v>1.17116</v>
      </c>
      <c r="AP16" s="37">
        <v>7.5194000000000001</v>
      </c>
      <c r="AQ16" s="37">
        <v>626.48</v>
      </c>
      <c r="AR16" s="37">
        <v>1.791272</v>
      </c>
      <c r="AS16" s="37">
        <v>1.4208000000000001</v>
      </c>
      <c r="AT16" s="37">
        <v>8.0847599999999993</v>
      </c>
      <c r="AU16" s="37">
        <v>317742.47360000003</v>
      </c>
      <c r="AV16" s="37">
        <v>2160.705930784</v>
      </c>
      <c r="AW16" s="37">
        <v>1012854.32</v>
      </c>
      <c r="AX16" s="37">
        <v>8.7775641600000007</v>
      </c>
      <c r="AY16" s="37">
        <v>7.5503999999999998</v>
      </c>
      <c r="AZ16" s="37">
        <v>18</v>
      </c>
      <c r="BA16" s="37">
        <v>24613.119999999999</v>
      </c>
      <c r="BB16" s="37">
        <v>8.9843519999999994</v>
      </c>
      <c r="BC16" s="37">
        <v>8.3003447835525504E-3</v>
      </c>
      <c r="BD16" s="37">
        <v>383.03543999999999</v>
      </c>
      <c r="BE16" s="37">
        <v>29928</v>
      </c>
      <c r="BF16" s="37">
        <v>1.001984</v>
      </c>
      <c r="BG16" s="37">
        <v>3.8800943999999999</v>
      </c>
      <c r="BH16" s="37">
        <v>4.9877760000000002</v>
      </c>
      <c r="BI16" s="37">
        <v>6.1326960000000001</v>
      </c>
      <c r="BJ16" s="37">
        <v>4556.1872000000003</v>
      </c>
      <c r="BK16" s="37">
        <v>539.03751999999997</v>
      </c>
      <c r="BL16" s="37">
        <v>18</v>
      </c>
      <c r="BM16" s="37">
        <v>16.370564870399999</v>
      </c>
      <c r="BN16" s="37">
        <v>16.370564870399999</v>
      </c>
      <c r="BO16" s="37">
        <v>16.370564870399999</v>
      </c>
      <c r="BP16" s="37">
        <v>8.8400000000000006E-3</v>
      </c>
    </row>
    <row r="17" spans="1:68">
      <c r="A17" s="16">
        <v>16</v>
      </c>
      <c r="B17" s="29" t="s">
        <v>83</v>
      </c>
      <c r="C17" s="16">
        <v>118</v>
      </c>
      <c r="D17" s="16">
        <v>1110</v>
      </c>
      <c r="E17" s="16">
        <v>0.19556636799333199</v>
      </c>
      <c r="F17" s="16">
        <v>0.34884661701179798</v>
      </c>
      <c r="G17" s="16">
        <v>0.46701664800298598</v>
      </c>
      <c r="H17" s="16">
        <v>1.3007702830685</v>
      </c>
      <c r="I17" s="16">
        <v>2.4430009702642499</v>
      </c>
      <c r="J17" s="16">
        <v>0.37953647231032001</v>
      </c>
      <c r="K17" s="16">
        <v>0.43853357675038301</v>
      </c>
      <c r="L17" s="16">
        <v>0.55921151439299099</v>
      </c>
      <c r="M17" s="16">
        <v>0.142437275037053</v>
      </c>
      <c r="N17" s="16">
        <v>0.723154956143919</v>
      </c>
      <c r="O17" s="16">
        <v>1.6357121595064501</v>
      </c>
      <c r="P17" s="16">
        <v>0.13558738353980501</v>
      </c>
      <c r="Q17" s="16">
        <v>0.23801477801802601</v>
      </c>
      <c r="R17" s="16">
        <v>0.69855019714892297</v>
      </c>
      <c r="S17" s="16">
        <v>0.7208</v>
      </c>
      <c r="T17" s="16">
        <v>1.36617851017821</v>
      </c>
      <c r="U17" s="16">
        <v>1.17388404904642</v>
      </c>
      <c r="V17" s="16">
        <v>0.55948427850996796</v>
      </c>
      <c r="W17" s="16">
        <v>3.2393936604093199</v>
      </c>
      <c r="X17" s="16">
        <v>1.4187525844245299</v>
      </c>
      <c r="Y17" s="16">
        <v>2.4327309612983798</v>
      </c>
      <c r="Z17" s="16">
        <v>1.0609367642288301</v>
      </c>
      <c r="AA17" s="16">
        <v>1.4374712520150501</v>
      </c>
      <c r="AB17" s="16">
        <v>1.34839902402402</v>
      </c>
      <c r="AC17" s="16">
        <v>0.61903858937130496</v>
      </c>
      <c r="AD17" s="16">
        <v>2.1720464317516899</v>
      </c>
      <c r="AE17" s="16">
        <v>0.7208</v>
      </c>
      <c r="AF17" s="16">
        <v>1.5036125048337501</v>
      </c>
      <c r="AG17" s="16">
        <v>1.50276849280362</v>
      </c>
      <c r="AH17" s="16">
        <v>1.4898595604643301</v>
      </c>
      <c r="AI17" s="37">
        <v>0.32859669811320802</v>
      </c>
      <c r="AJ17" s="16">
        <v>1.0280433508754401</v>
      </c>
      <c r="AK17" s="16">
        <v>0.46367583212735197</v>
      </c>
      <c r="AL17" s="37">
        <v>0.72063550032000001</v>
      </c>
      <c r="AM17" s="37">
        <v>3009.98806687552</v>
      </c>
      <c r="AN17" s="37">
        <v>20.948735190000001</v>
      </c>
      <c r="AO17" s="37">
        <v>1.1746867366</v>
      </c>
      <c r="AP17" s="37">
        <v>7.4996573022000002</v>
      </c>
      <c r="AQ17" s="37">
        <v>637.68962799999997</v>
      </c>
      <c r="AR17" s="37">
        <v>1.8012823192</v>
      </c>
      <c r="AS17" s="37">
        <v>1.4280047600000001</v>
      </c>
      <c r="AT17" s="37">
        <v>8.1339128160000005</v>
      </c>
      <c r="AU17" s="37">
        <v>318607.60525835998</v>
      </c>
      <c r="AV17" s="37">
        <v>2156.09238590834</v>
      </c>
      <c r="AW17" s="37">
        <v>1014105.473432</v>
      </c>
      <c r="AX17" s="37">
        <v>8.8435837644440003</v>
      </c>
      <c r="AY17" s="37">
        <v>7.5933866400000003</v>
      </c>
      <c r="AZ17" s="37">
        <v>18.02</v>
      </c>
      <c r="BA17" s="37">
        <v>24571.392801999998</v>
      </c>
      <c r="BB17" s="37">
        <v>8.94639152395</v>
      </c>
      <c r="BC17" s="37">
        <v>8.2915007047911406E-3</v>
      </c>
      <c r="BD17" s="37">
        <v>382.186487543</v>
      </c>
      <c r="BE17" s="37">
        <v>29870.431100000002</v>
      </c>
      <c r="BF17" s="37">
        <v>0.99893927520000003</v>
      </c>
      <c r="BG17" s="37">
        <v>3.8755115947599998</v>
      </c>
      <c r="BH17" s="37">
        <v>4.9784243740000003</v>
      </c>
      <c r="BI17" s="37">
        <v>6.1244464896000004</v>
      </c>
      <c r="BJ17" s="37">
        <v>4551.7232730599999</v>
      </c>
      <c r="BK17" s="37">
        <v>536.88922590799996</v>
      </c>
      <c r="BL17" s="37">
        <v>18.02</v>
      </c>
      <c r="BM17" s="37">
        <v>16.371521927635801</v>
      </c>
      <c r="BN17" s="37">
        <v>16.362332218575801</v>
      </c>
      <c r="BO17" s="37">
        <v>16.4106116502318</v>
      </c>
      <c r="BP17" s="37">
        <v>9.4518080000000008E-3</v>
      </c>
    </row>
    <row r="18" spans="1:68">
      <c r="A18" s="16">
        <v>17</v>
      </c>
      <c r="B18" s="29" t="s">
        <v>84</v>
      </c>
      <c r="C18" s="16">
        <v>150</v>
      </c>
      <c r="D18" s="16">
        <v>1110</v>
      </c>
      <c r="E18" s="16">
        <v>0.20255231346394301</v>
      </c>
      <c r="F18" s="16">
        <v>0.357127485508067</v>
      </c>
      <c r="G18" s="16">
        <v>0.47350082150858802</v>
      </c>
      <c r="H18" s="16">
        <v>1.3038544077424801</v>
      </c>
      <c r="I18" s="16">
        <v>2.4307171360164199</v>
      </c>
      <c r="J18" s="16">
        <v>0.38639336261591001</v>
      </c>
      <c r="K18" s="16">
        <v>0.44239992092517599</v>
      </c>
      <c r="L18" s="16">
        <v>0.56343358395989995</v>
      </c>
      <c r="M18" s="16">
        <v>0.14379606553900001</v>
      </c>
      <c r="N18" s="16">
        <v>0.72520137888640501</v>
      </c>
      <c r="O18" s="16">
        <v>1.62985633398004</v>
      </c>
      <c r="P18" s="16">
        <v>0.136366155063987</v>
      </c>
      <c r="Q18" s="16">
        <v>0.24359148547728801</v>
      </c>
      <c r="R18" s="16">
        <v>0.70377656344869499</v>
      </c>
      <c r="S18" s="16">
        <v>0.72160000000000002</v>
      </c>
      <c r="T18" s="16">
        <v>1.3616182387125599</v>
      </c>
      <c r="U18" s="16">
        <v>1.1683504146597601</v>
      </c>
      <c r="V18" s="16">
        <v>0.56084510831686296</v>
      </c>
      <c r="W18" s="16">
        <v>3.21319833299675</v>
      </c>
      <c r="X18" s="16">
        <v>1.4140633608815401</v>
      </c>
      <c r="Y18" s="16">
        <v>2.4192456359102201</v>
      </c>
      <c r="Z18" s="16">
        <v>1.0593935716079399</v>
      </c>
      <c r="AA18" s="16">
        <v>1.43322663802363</v>
      </c>
      <c r="AB18" s="16">
        <v>1.3450647158131701</v>
      </c>
      <c r="AC18" s="16">
        <v>0.62496049145349297</v>
      </c>
      <c r="AD18" s="16">
        <v>2.1572807418699198</v>
      </c>
      <c r="AE18" s="16">
        <v>0.72160000000000002</v>
      </c>
      <c r="AF18" s="16">
        <v>1.5043238380227899</v>
      </c>
      <c r="AG18" s="16">
        <v>1.50263546397853</v>
      </c>
      <c r="AH18" s="16">
        <v>1.4769619804083001</v>
      </c>
      <c r="AI18" s="37">
        <v>0.35141843971631198</v>
      </c>
      <c r="AJ18" s="16">
        <v>1.02529365095681</v>
      </c>
      <c r="AK18" s="16">
        <v>0.46425470332850899</v>
      </c>
      <c r="AL18" s="37">
        <v>0.74606673727999995</v>
      </c>
      <c r="AM18" s="37">
        <v>3080.32286255086</v>
      </c>
      <c r="AN18" s="37">
        <v>21.223739160000001</v>
      </c>
      <c r="AO18" s="37">
        <v>1.1782154664</v>
      </c>
      <c r="AP18" s="37">
        <v>7.4798456487999996</v>
      </c>
      <c r="AQ18" s="37">
        <v>648.89371200000005</v>
      </c>
      <c r="AR18" s="37">
        <v>1.8112505567999999</v>
      </c>
      <c r="AS18" s="37">
        <v>1.43518704</v>
      </c>
      <c r="AT18" s="37">
        <v>8.1828446639999992</v>
      </c>
      <c r="AU18" s="37">
        <v>319472.63577743998</v>
      </c>
      <c r="AV18" s="37">
        <v>2151.4699500442798</v>
      </c>
      <c r="AW18" s="37">
        <v>1015340.736528</v>
      </c>
      <c r="AX18" s="37">
        <v>8.9074528497759999</v>
      </c>
      <c r="AY18" s="37">
        <v>7.6362825599999997</v>
      </c>
      <c r="AZ18" s="37">
        <v>18.04</v>
      </c>
      <c r="BA18" s="37">
        <v>24529.564008000001</v>
      </c>
      <c r="BB18" s="37">
        <v>8.9084121758000006</v>
      </c>
      <c r="BC18" s="37">
        <v>8.2824288486864003E-3</v>
      </c>
      <c r="BD18" s="37">
        <v>381.32592157200003</v>
      </c>
      <c r="BE18" s="37">
        <v>29812.754400000002</v>
      </c>
      <c r="BF18" s="37">
        <v>0.99588382080000004</v>
      </c>
      <c r="BG18" s="37">
        <v>3.8709273990400002</v>
      </c>
      <c r="BH18" s="37">
        <v>4.9690598159999997</v>
      </c>
      <c r="BI18" s="37">
        <v>6.1161837983999998</v>
      </c>
      <c r="BJ18" s="37">
        <v>4547.0555482399996</v>
      </c>
      <c r="BK18" s="37">
        <v>534.73280563200001</v>
      </c>
      <c r="BL18" s="37">
        <v>18.04</v>
      </c>
      <c r="BM18" s="37">
        <v>16.3724771815194</v>
      </c>
      <c r="BN18" s="37">
        <v>16.354101573279401</v>
      </c>
      <c r="BO18" s="37">
        <v>16.450084811103402</v>
      </c>
      <c r="BP18" s="37">
        <v>1.0060632E-2</v>
      </c>
    </row>
    <row r="19" spans="1:68">
      <c r="A19" s="16">
        <v>18</v>
      </c>
      <c r="B19" s="29" t="s">
        <v>85</v>
      </c>
      <c r="C19" s="16">
        <v>217</v>
      </c>
      <c r="D19" s="16">
        <v>1110</v>
      </c>
      <c r="E19" s="16">
        <v>0.20954117156556201</v>
      </c>
      <c r="F19" s="16">
        <v>0.36541135402368002</v>
      </c>
      <c r="G19" s="16">
        <v>0.479989839372432</v>
      </c>
      <c r="H19" s="16">
        <v>1.3069365863918401</v>
      </c>
      <c r="I19" s="16">
        <v>2.41846267721915</v>
      </c>
      <c r="J19" s="16">
        <v>0.39325360019526501</v>
      </c>
      <c r="K19" s="16">
        <v>0.44627889708430302</v>
      </c>
      <c r="L19" s="16">
        <v>0.56766624843161895</v>
      </c>
      <c r="M19" s="16">
        <v>0.145159619674918</v>
      </c>
      <c r="N19" s="16">
        <v>0.72724803596881704</v>
      </c>
      <c r="O19" s="16">
        <v>1.62400893298534</v>
      </c>
      <c r="P19" s="16">
        <v>0.13714845070008699</v>
      </c>
      <c r="Q19" s="16">
        <v>0.24925829607476399</v>
      </c>
      <c r="R19" s="16">
        <v>0.70901245821938597</v>
      </c>
      <c r="S19" s="16">
        <v>0.72240000000000004</v>
      </c>
      <c r="T19" s="16">
        <v>1.3570654358669001</v>
      </c>
      <c r="U19" s="16">
        <v>1.1628193848549</v>
      </c>
      <c r="V19" s="16">
        <v>0.562198334624046</v>
      </c>
      <c r="W19" s="16">
        <v>3.1871559716997502</v>
      </c>
      <c r="X19" s="16">
        <v>1.40938059187887</v>
      </c>
      <c r="Y19" s="16">
        <v>2.4057938978829401</v>
      </c>
      <c r="Z19" s="16">
        <v>1.05785079873207</v>
      </c>
      <c r="AA19" s="16">
        <v>1.4289865807836799</v>
      </c>
      <c r="AB19" s="16">
        <v>1.34173415823022</v>
      </c>
      <c r="AC19" s="16">
        <v>0.63094534868645902</v>
      </c>
      <c r="AD19" s="16">
        <v>2.1425562603069901</v>
      </c>
      <c r="AE19" s="16">
        <v>0.72240000000000004</v>
      </c>
      <c r="AF19" s="16">
        <v>1.5050354662394601</v>
      </c>
      <c r="AG19" s="16">
        <v>1.50250237997931</v>
      </c>
      <c r="AH19" s="16">
        <v>1.46420634376682</v>
      </c>
      <c r="AI19" s="37">
        <v>0.37434834123222799</v>
      </c>
      <c r="AJ19" s="16">
        <v>1.02254612428451</v>
      </c>
      <c r="AK19" s="16">
        <v>0.464833574529667</v>
      </c>
      <c r="AL19" s="37">
        <v>0.77148731088</v>
      </c>
      <c r="AM19" s="37">
        <v>3150.6319843060401</v>
      </c>
      <c r="AN19" s="37">
        <v>21.498531910000001</v>
      </c>
      <c r="AO19" s="37">
        <v>1.1817461894000001</v>
      </c>
      <c r="AP19" s="37">
        <v>7.4599650398000001</v>
      </c>
      <c r="AQ19" s="37">
        <v>660.09225200000003</v>
      </c>
      <c r="AR19" s="37">
        <v>1.8211767128</v>
      </c>
      <c r="AS19" s="37">
        <v>1.4423468399999999</v>
      </c>
      <c r="AT19" s="37">
        <v>8.2315555440000008</v>
      </c>
      <c r="AU19" s="37">
        <v>320337.56515724002</v>
      </c>
      <c r="AV19" s="37">
        <v>2146.8386231918198</v>
      </c>
      <c r="AW19" s="37">
        <v>1016560.109288</v>
      </c>
      <c r="AX19" s="37">
        <v>8.9691714159959997</v>
      </c>
      <c r="AY19" s="37">
        <v>7.6790877599999998</v>
      </c>
      <c r="AZ19" s="37">
        <v>18.059999999999999</v>
      </c>
      <c r="BA19" s="37">
        <v>24487.633618</v>
      </c>
      <c r="BB19" s="37">
        <v>8.8704139555499992</v>
      </c>
      <c r="BC19" s="37">
        <v>8.2731405852041404E-3</v>
      </c>
      <c r="BD19" s="37">
        <v>380.45374208700002</v>
      </c>
      <c r="BE19" s="37">
        <v>29754.9699</v>
      </c>
      <c r="BF19" s="37">
        <v>0.99281763680000001</v>
      </c>
      <c r="BG19" s="37">
        <v>3.86634181284</v>
      </c>
      <c r="BH19" s="37">
        <v>4.9596823260000003</v>
      </c>
      <c r="BI19" s="37">
        <v>6.1079079264000002</v>
      </c>
      <c r="BJ19" s="37">
        <v>4542.1840255400002</v>
      </c>
      <c r="BK19" s="37">
        <v>532.56825917200001</v>
      </c>
      <c r="BL19" s="37">
        <v>18.059999999999999</v>
      </c>
      <c r="BM19" s="37">
        <v>16.373430632050599</v>
      </c>
      <c r="BN19" s="37">
        <v>16.345872934510599</v>
      </c>
      <c r="BO19" s="37">
        <v>16.488984353014601</v>
      </c>
      <c r="BP19" s="37">
        <v>1.0666472E-2</v>
      </c>
    </row>
    <row r="20" spans="1:68">
      <c r="A20" s="16">
        <v>19</v>
      </c>
      <c r="B20" s="29" t="s">
        <v>86</v>
      </c>
      <c r="C20" s="16">
        <v>239</v>
      </c>
      <c r="D20" s="16">
        <v>1110</v>
      </c>
      <c r="E20" s="16">
        <v>0.21653294412009999</v>
      </c>
      <c r="F20" s="16">
        <v>0.373698224189217</v>
      </c>
      <c r="G20" s="16">
        <v>0.48648370702541099</v>
      </c>
      <c r="H20" s="16">
        <v>1.31001682085786</v>
      </c>
      <c r="I20" s="16">
        <v>2.40623748862602</v>
      </c>
      <c r="J20" s="16">
        <v>0.40011718750000003</v>
      </c>
      <c r="K20" s="16">
        <v>0.45017056723522397</v>
      </c>
      <c r="L20" s="16">
        <v>0.57190954773869396</v>
      </c>
      <c r="M20" s="16">
        <v>0.146527962539243</v>
      </c>
      <c r="N20" s="16">
        <v>0.72929492743141</v>
      </c>
      <c r="O20" s="16">
        <v>1.61816993835537</v>
      </c>
      <c r="P20" s="16">
        <v>0.13793429442342001</v>
      </c>
      <c r="Q20" s="16">
        <v>0.25501741129650302</v>
      </c>
      <c r="R20" s="16">
        <v>0.71425790754257901</v>
      </c>
      <c r="S20" s="16">
        <v>0.72319999999999995</v>
      </c>
      <c r="T20" s="16">
        <v>1.35252008330854</v>
      </c>
      <c r="U20" s="16">
        <v>1.1572909577933801</v>
      </c>
      <c r="V20" s="16">
        <v>0.56354457646921696</v>
      </c>
      <c r="W20" s="16">
        <v>3.1612652405636301</v>
      </c>
      <c r="X20" s="16">
        <v>1.4047042640990399</v>
      </c>
      <c r="Y20" s="16">
        <v>2.3923756218905501</v>
      </c>
      <c r="Z20" s="16">
        <v>1.05630844543001</v>
      </c>
      <c r="AA20" s="16">
        <v>1.4247510729613699</v>
      </c>
      <c r="AB20" s="16">
        <v>1.33840734495035</v>
      </c>
      <c r="AC20" s="16">
        <v>0.63699417033982697</v>
      </c>
      <c r="AD20" s="16">
        <v>2.1278728147960502</v>
      </c>
      <c r="AE20" s="16">
        <v>0.72319999999999995</v>
      </c>
      <c r="AF20" s="16">
        <v>1.5057473896673499</v>
      </c>
      <c r="AG20" s="16">
        <v>1.50236924077165</v>
      </c>
      <c r="AH20" s="16">
        <v>1.4515903201409299</v>
      </c>
      <c r="AI20" s="37">
        <v>0.39738717339667501</v>
      </c>
      <c r="AJ20" s="16">
        <v>1.0198007682830901</v>
      </c>
      <c r="AK20" s="16">
        <v>0.46541244573082502</v>
      </c>
      <c r="AL20" s="37">
        <v>0.79689722112000005</v>
      </c>
      <c r="AM20" s="37">
        <v>3220.9154321410601</v>
      </c>
      <c r="AN20" s="37">
        <v>21.773113439999999</v>
      </c>
      <c r="AO20" s="37">
        <v>1.1852789055999999</v>
      </c>
      <c r="AP20" s="37">
        <v>7.4400154752000001</v>
      </c>
      <c r="AQ20" s="37">
        <v>671.28524800000002</v>
      </c>
      <c r="AR20" s="37">
        <v>1.8310607872</v>
      </c>
      <c r="AS20" s="37">
        <v>1.4494841599999999</v>
      </c>
      <c r="AT20" s="37">
        <v>8.2800454559999999</v>
      </c>
      <c r="AU20" s="37">
        <v>321202.39339776</v>
      </c>
      <c r="AV20" s="37">
        <v>2142.19840535098</v>
      </c>
      <c r="AW20" s="37">
        <v>1017763.591712</v>
      </c>
      <c r="AX20" s="37">
        <v>9.0287394631039994</v>
      </c>
      <c r="AY20" s="37">
        <v>7.7218022399999997</v>
      </c>
      <c r="AZ20" s="37">
        <v>18.079999999999998</v>
      </c>
      <c r="BA20" s="37">
        <v>24445.601632000002</v>
      </c>
      <c r="BB20" s="37">
        <v>8.8323968631999996</v>
      </c>
      <c r="BC20" s="37">
        <v>8.2636465146929596E-3</v>
      </c>
      <c r="BD20" s="37">
        <v>379.56994908799999</v>
      </c>
      <c r="BE20" s="37">
        <v>29697.077600000001</v>
      </c>
      <c r="BF20" s="37">
        <v>0.98974072319999995</v>
      </c>
      <c r="BG20" s="37">
        <v>3.8617548361599998</v>
      </c>
      <c r="BH20" s="37">
        <v>4.9502919040000002</v>
      </c>
      <c r="BI20" s="37">
        <v>6.0996188735999999</v>
      </c>
      <c r="BJ20" s="37">
        <v>4537.1087049600001</v>
      </c>
      <c r="BK20" s="37">
        <v>530.39558652799997</v>
      </c>
      <c r="BL20" s="37">
        <v>18.079999999999998</v>
      </c>
      <c r="BM20" s="37">
        <v>16.374382279229401</v>
      </c>
      <c r="BN20" s="37">
        <v>16.337646302269398</v>
      </c>
      <c r="BO20" s="37">
        <v>16.527310275965402</v>
      </c>
      <c r="BP20" s="37">
        <v>1.1269328E-2</v>
      </c>
    </row>
    <row r="21" spans="1:68">
      <c r="A21" s="16">
        <v>20</v>
      </c>
      <c r="B21" s="29" t="s">
        <v>69</v>
      </c>
      <c r="C21" s="16">
        <v>210</v>
      </c>
      <c r="D21" s="16">
        <v>1110</v>
      </c>
      <c r="E21" s="16">
        <v>0.22352763295099101</v>
      </c>
      <c r="F21" s="16">
        <v>0.38198809763644098</v>
      </c>
      <c r="G21" s="16">
        <v>0.49298242990654201</v>
      </c>
      <c r="H21" s="16">
        <v>1.3130951129795101</v>
      </c>
      <c r="I21" s="16">
        <v>2.39404146549276</v>
      </c>
      <c r="J21" s="16">
        <v>0.406984126984127</v>
      </c>
      <c r="K21" s="16">
        <v>0.45407499379190502</v>
      </c>
      <c r="L21" s="16">
        <v>0.57616352201257903</v>
      </c>
      <c r="M21" s="16">
        <v>0.147901119402985</v>
      </c>
      <c r="N21" s="16">
        <v>0.73134205331444702</v>
      </c>
      <c r="O21" s="16">
        <v>1.61233933197537</v>
      </c>
      <c r="P21" s="16">
        <v>0.13872371042727499</v>
      </c>
      <c r="Q21" s="16">
        <v>0.26087110493586602</v>
      </c>
      <c r="R21" s="16">
        <v>0.71951293759512902</v>
      </c>
      <c r="S21" s="16">
        <v>0.72399999999999998</v>
      </c>
      <c r="T21" s="16">
        <v>1.3479821627647699</v>
      </c>
      <c r="U21" s="16">
        <v>1.1517651316384701</v>
      </c>
      <c r="V21" s="16">
        <v>0.56488441355836005</v>
      </c>
      <c r="W21" s="16">
        <v>3.1355248191455498</v>
      </c>
      <c r="X21" s="16">
        <v>1.4000343642611699</v>
      </c>
      <c r="Y21" s="16">
        <v>2.37899068322981</v>
      </c>
      <c r="Z21" s="16">
        <v>1.05476651153062</v>
      </c>
      <c r="AA21" s="16">
        <v>1.42052010723861</v>
      </c>
      <c r="AB21" s="16">
        <v>1.3350842696629199</v>
      </c>
      <c r="AC21" s="16">
        <v>0.64310798737268404</v>
      </c>
      <c r="AD21" s="16">
        <v>2.1132302340290998</v>
      </c>
      <c r="AE21" s="16">
        <v>0.72399999999999998</v>
      </c>
      <c r="AF21" s="16">
        <v>1.50645960849019</v>
      </c>
      <c r="AG21" s="16">
        <v>1.5022360463211799</v>
      </c>
      <c r="AH21" s="16">
        <v>1.4391116298673901</v>
      </c>
      <c r="AI21" s="37">
        <v>0.42053571428571401</v>
      </c>
      <c r="AJ21" s="16">
        <v>1.0170575803811901</v>
      </c>
      <c r="AK21" s="16">
        <v>0.46599131693198298</v>
      </c>
      <c r="AL21" s="37">
        <v>0.822296468</v>
      </c>
      <c r="AM21" s="37">
        <v>3291.1732060559002</v>
      </c>
      <c r="AN21" s="37">
        <v>22.047483750000001</v>
      </c>
      <c r="AO21" s="37">
        <v>1.1888136149999999</v>
      </c>
      <c r="AP21" s="37">
        <v>7.4199969550000002</v>
      </c>
      <c r="AQ21" s="37">
        <v>682.47270000000003</v>
      </c>
      <c r="AR21" s="37">
        <v>1.84090278</v>
      </c>
      <c r="AS21" s="37">
        <v>1.456599</v>
      </c>
      <c r="AT21" s="37">
        <v>8.3283144</v>
      </c>
      <c r="AU21" s="37">
        <v>322067.12049900001</v>
      </c>
      <c r="AV21" s="37">
        <v>2137.54929652173</v>
      </c>
      <c r="AW21" s="37">
        <v>1018951.1838</v>
      </c>
      <c r="AX21" s="37">
        <v>9.0861569910999993</v>
      </c>
      <c r="AY21" s="37">
        <v>7.7644260000000003</v>
      </c>
      <c r="AZ21" s="37">
        <v>18.100000000000001</v>
      </c>
      <c r="BA21" s="37">
        <v>24403.468049999999</v>
      </c>
      <c r="BB21" s="37">
        <v>8.7943608987499999</v>
      </c>
      <c r="BC21" s="37">
        <v>8.25395653188765E-3</v>
      </c>
      <c r="BD21" s="37">
        <v>378.67454257499998</v>
      </c>
      <c r="BE21" s="37">
        <v>29639.077499999999</v>
      </c>
      <c r="BF21" s="37">
        <v>0.98665307999999996</v>
      </c>
      <c r="BG21" s="37">
        <v>3.857166469</v>
      </c>
      <c r="BH21" s="37">
        <v>4.9408885500000004</v>
      </c>
      <c r="BI21" s="37">
        <v>6.0913166399999996</v>
      </c>
      <c r="BJ21" s="37">
        <v>4531.8295865</v>
      </c>
      <c r="BK21" s="37">
        <v>528.21478769999999</v>
      </c>
      <c r="BL21" s="37">
        <v>18.100000000000001</v>
      </c>
      <c r="BM21" s="37">
        <v>16.375332123056001</v>
      </c>
      <c r="BN21" s="37">
        <v>16.329421676555999</v>
      </c>
      <c r="BO21" s="37">
        <v>16.565062579955999</v>
      </c>
      <c r="BP21" s="37">
        <v>1.18692E-2</v>
      </c>
    </row>
    <row r="22" spans="1:68">
      <c r="A22" s="16">
        <v>21</v>
      </c>
      <c r="B22" s="29" t="s">
        <v>87</v>
      </c>
      <c r="C22" s="16">
        <v>120</v>
      </c>
      <c r="D22" s="16">
        <v>1110</v>
      </c>
      <c r="E22" s="16">
        <v>0.23052523988318699</v>
      </c>
      <c r="F22" s="16">
        <v>0.39028097599829698</v>
      </c>
      <c r="G22" s="16">
        <v>0.499486013462977</v>
      </c>
      <c r="H22" s="16">
        <v>1.3161714645934</v>
      </c>
      <c r="I22" s="16">
        <v>2.3818745035742701</v>
      </c>
      <c r="J22" s="16">
        <v>0.41385442110405501</v>
      </c>
      <c r="K22" s="16">
        <v>0.45799223957815099</v>
      </c>
      <c r="L22" s="16">
        <v>0.58042821158690205</v>
      </c>
      <c r="M22" s="16">
        <v>0.14927911571527699</v>
      </c>
      <c r="N22" s="16">
        <v>0.73338941365820198</v>
      </c>
      <c r="O22" s="16">
        <v>1.6065170957825801</v>
      </c>
      <c r="P22" s="16">
        <v>0.13951672312539801</v>
      </c>
      <c r="Q22" s="16">
        <v>0.26682172608674898</v>
      </c>
      <c r="R22" s="16">
        <v>0.72477757464960402</v>
      </c>
      <c r="S22" s="16">
        <v>0.7248</v>
      </c>
      <c r="T22" s="16">
        <v>1.34345165602258</v>
      </c>
      <c r="U22" s="16">
        <v>1.14624190455516</v>
      </c>
      <c r="V22" s="16">
        <v>0.56621838950163195</v>
      </c>
      <c r="W22" s="16">
        <v>3.10993340229009</v>
      </c>
      <c r="X22" s="16">
        <v>1.3953708791208801</v>
      </c>
      <c r="Y22" s="16">
        <v>2.3656389578163801</v>
      </c>
      <c r="Z22" s="16">
        <v>1.05322499686284</v>
      </c>
      <c r="AA22" s="16">
        <v>1.4162936763129701</v>
      </c>
      <c r="AB22" s="16">
        <v>1.3317649260715001</v>
      </c>
      <c r="AC22" s="16">
        <v>0.64928785301937897</v>
      </c>
      <c r="AD22" s="16">
        <v>2.09862834765033</v>
      </c>
      <c r="AE22" s="16">
        <v>0.7248</v>
      </c>
      <c r="AF22" s="16">
        <v>1.50717212289188</v>
      </c>
      <c r="AG22" s="16">
        <v>1.5021027965935101</v>
      </c>
      <c r="AH22" s="16">
        <v>1.4267680426454501</v>
      </c>
      <c r="AI22" s="37">
        <v>0.44379474940334102</v>
      </c>
      <c r="AJ22" s="16">
        <v>1.0143165580114699</v>
      </c>
      <c r="AK22" s="16">
        <v>0.46657018813314</v>
      </c>
      <c r="AL22" s="37">
        <v>0.84768505151999995</v>
      </c>
      <c r="AM22" s="37">
        <v>3361.4053060505798</v>
      </c>
      <c r="AN22" s="37">
        <v>22.321642839999999</v>
      </c>
      <c r="AO22" s="37">
        <v>1.1923503176000001</v>
      </c>
      <c r="AP22" s="37">
        <v>7.3999094791999998</v>
      </c>
      <c r="AQ22" s="37">
        <v>693.65460800000005</v>
      </c>
      <c r="AR22" s="37">
        <v>1.8507026912</v>
      </c>
      <c r="AS22" s="37">
        <v>1.4636913600000001</v>
      </c>
      <c r="AT22" s="37">
        <v>8.3763623759999994</v>
      </c>
      <c r="AU22" s="37">
        <v>322931.74646096001</v>
      </c>
      <c r="AV22" s="37">
        <v>2132.8912967040901</v>
      </c>
      <c r="AW22" s="37">
        <v>1020122.885552</v>
      </c>
      <c r="AX22" s="37">
        <v>9.1414239999839992</v>
      </c>
      <c r="AY22" s="37">
        <v>7.8069590399999997</v>
      </c>
      <c r="AZ22" s="37">
        <v>18.12</v>
      </c>
      <c r="BA22" s="37">
        <v>24361.232872</v>
      </c>
      <c r="BB22" s="37">
        <v>8.7563060622000002</v>
      </c>
      <c r="BC22" s="37">
        <v>8.2440798836299206E-3</v>
      </c>
      <c r="BD22" s="37">
        <v>377.76752254799999</v>
      </c>
      <c r="BE22" s="37">
        <v>29580.9696</v>
      </c>
      <c r="BF22" s="37">
        <v>0.98355470720000004</v>
      </c>
      <c r="BG22" s="37">
        <v>3.8525767113599998</v>
      </c>
      <c r="BH22" s="37">
        <v>4.9314722639999999</v>
      </c>
      <c r="BI22" s="37">
        <v>6.0830012256000003</v>
      </c>
      <c r="BJ22" s="37">
        <v>4526.34667016</v>
      </c>
      <c r="BK22" s="37">
        <v>526.02586268799996</v>
      </c>
      <c r="BL22" s="37">
        <v>18.12</v>
      </c>
      <c r="BM22" s="37">
        <v>16.3762801635302</v>
      </c>
      <c r="BN22" s="37">
        <v>16.321199057370201</v>
      </c>
      <c r="BO22" s="37">
        <v>16.602241264986201</v>
      </c>
      <c r="BP22" s="37">
        <v>1.2466088E-2</v>
      </c>
    </row>
    <row r="23" spans="1:68">
      <c r="A23" s="16">
        <v>22</v>
      </c>
      <c r="B23" s="29" t="s">
        <v>88</v>
      </c>
      <c r="C23" s="16">
        <v>160</v>
      </c>
      <c r="D23" s="16">
        <v>1120</v>
      </c>
      <c r="E23" s="16">
        <v>0.178540019180533</v>
      </c>
      <c r="F23" s="16">
        <v>0.319499719002029</v>
      </c>
      <c r="G23" s="16">
        <v>0.42721053315428398</v>
      </c>
      <c r="H23" s="16">
        <v>1.26327091210211</v>
      </c>
      <c r="I23" s="16">
        <v>2.3206884498050999</v>
      </c>
      <c r="J23" s="16">
        <v>0.34990500889599202</v>
      </c>
      <c r="K23" s="16">
        <v>0.41685753930010699</v>
      </c>
      <c r="L23" s="16">
        <v>0.53112009103787805</v>
      </c>
      <c r="M23" s="16">
        <v>0.14374602483134</v>
      </c>
      <c r="N23" s="16">
        <v>0.68507964589033898</v>
      </c>
      <c r="O23" s="16">
        <v>1.5329530052937499</v>
      </c>
      <c r="P23" s="16">
        <v>0.136191404294005</v>
      </c>
      <c r="Q23" s="16">
        <v>0.23368100961836399</v>
      </c>
      <c r="R23" s="16">
        <v>0.62527723418134395</v>
      </c>
      <c r="S23" s="16">
        <v>0.68663081540770399</v>
      </c>
      <c r="T23" s="16">
        <v>1.3084359848262801</v>
      </c>
      <c r="U23" s="16">
        <v>1.1412772358269201</v>
      </c>
      <c r="V23" s="16">
        <v>0.57329930995558398</v>
      </c>
      <c r="W23" s="16">
        <v>3.0172980677834</v>
      </c>
      <c r="X23" s="16">
        <v>1.3607681696698</v>
      </c>
      <c r="Y23" s="16">
        <v>2.2876414214329701</v>
      </c>
      <c r="Z23" s="16">
        <v>1.0141456191302101</v>
      </c>
      <c r="AA23" s="16">
        <v>1.3730787475170001</v>
      </c>
      <c r="AB23" s="16">
        <v>1.2887759929906499</v>
      </c>
      <c r="AC23" s="16">
        <v>0.58733082665641001</v>
      </c>
      <c r="AD23" s="16">
        <v>2.1845400587631798</v>
      </c>
      <c r="AE23" s="16">
        <v>0.68663081540770399</v>
      </c>
      <c r="AF23" s="16">
        <v>1.41654518859866</v>
      </c>
      <c r="AG23" s="16">
        <v>1.41654518859866</v>
      </c>
      <c r="AH23" s="16">
        <v>1.28192599375035</v>
      </c>
      <c r="AI23" s="37">
        <v>0.247989733225045</v>
      </c>
      <c r="AJ23" s="16">
        <v>0.99710647859206003</v>
      </c>
      <c r="AK23" s="16">
        <v>0.46736432706222902</v>
      </c>
      <c r="AL23" s="37">
        <v>0.66887839942656202</v>
      </c>
      <c r="AM23" s="37">
        <v>2837.0518329562101</v>
      </c>
      <c r="AN23" s="37">
        <v>20.100774228589799</v>
      </c>
      <c r="AO23" s="37">
        <v>1.18458048494297</v>
      </c>
      <c r="AP23" s="37">
        <v>7.2713063913124998</v>
      </c>
      <c r="AQ23" s="37">
        <v>601.20893000000001</v>
      </c>
      <c r="AR23" s="37">
        <v>1.72640478212578</v>
      </c>
      <c r="AS23" s="37">
        <v>1.38478753195313</v>
      </c>
      <c r="AT23" s="37">
        <v>7.7081558280593701</v>
      </c>
      <c r="AU23" s="37">
        <v>309609.76803928602</v>
      </c>
      <c r="AV23" s="37">
        <v>2069.4267835102301</v>
      </c>
      <c r="AW23" s="37">
        <v>954499.22531464102</v>
      </c>
      <c r="AX23" s="37">
        <v>8.3868994349694592</v>
      </c>
      <c r="AY23" s="37">
        <v>7.439126821875</v>
      </c>
      <c r="AZ23" s="37">
        <v>17.148608906250001</v>
      </c>
      <c r="BA23" s="37">
        <v>23615.102654085898</v>
      </c>
      <c r="BB23" s="37">
        <v>8.3811863588906199</v>
      </c>
      <c r="BC23" s="37">
        <v>8.3331991592340508E-3</v>
      </c>
      <c r="BD23" s="37">
        <v>378.15935456407499</v>
      </c>
      <c r="BE23" s="37">
        <v>28605.2181953125</v>
      </c>
      <c r="BF23" s="37">
        <v>0.95436643910781305</v>
      </c>
      <c r="BG23" s="37">
        <v>3.7146434390997198</v>
      </c>
      <c r="BH23" s="37">
        <v>4.7929405129218798</v>
      </c>
      <c r="BI23" s="37">
        <v>5.9020785375000004</v>
      </c>
      <c r="BJ23" s="37">
        <v>4429.3135842337497</v>
      </c>
      <c r="BK23" s="37">
        <v>507.60161216574198</v>
      </c>
      <c r="BL23" s="37">
        <v>17.148608906250001</v>
      </c>
      <c r="BM23" s="37">
        <v>15.894617612833899</v>
      </c>
      <c r="BN23" s="37">
        <v>15.894617612833899</v>
      </c>
      <c r="BO23" s="37">
        <v>17.5637628176998</v>
      </c>
      <c r="BP23" s="37">
        <v>1.00810625E-2</v>
      </c>
    </row>
    <row r="24" spans="1:68">
      <c r="A24" s="16">
        <v>23</v>
      </c>
      <c r="B24" s="29" t="s">
        <v>89</v>
      </c>
      <c r="C24" s="16">
        <v>270</v>
      </c>
      <c r="D24" s="16">
        <v>1120</v>
      </c>
      <c r="E24" s="16">
        <v>0.18144716172449199</v>
      </c>
      <c r="F24" s="16">
        <v>0.32274942211080998</v>
      </c>
      <c r="G24" s="16">
        <v>0.42922922948480002</v>
      </c>
      <c r="H24" s="16">
        <v>1.26402269141687</v>
      </c>
      <c r="I24" s="16">
        <v>2.3194843802960099</v>
      </c>
      <c r="J24" s="16">
        <v>0.352828935450758</v>
      </c>
      <c r="K24" s="16">
        <v>0.41723280362819198</v>
      </c>
      <c r="L24" s="16">
        <v>0.53128048686064699</v>
      </c>
      <c r="M24" s="16">
        <v>0.144158048712483</v>
      </c>
      <c r="N24" s="16">
        <v>0.68527395705171201</v>
      </c>
      <c r="O24" s="16">
        <v>1.5341714638106501</v>
      </c>
      <c r="P24" s="16">
        <v>0.13688745815291001</v>
      </c>
      <c r="Q24" s="16">
        <v>0.23399423669064401</v>
      </c>
      <c r="R24" s="16">
        <v>0.62591706539074998</v>
      </c>
      <c r="S24" s="16">
        <v>0.68826326326326304</v>
      </c>
      <c r="T24" s="16">
        <v>1.30890773848848</v>
      </c>
      <c r="U24" s="16">
        <v>1.1417004085937099</v>
      </c>
      <c r="V24" s="16">
        <v>0.570251419272504</v>
      </c>
      <c r="W24" s="16">
        <v>3.0186539905085201</v>
      </c>
      <c r="X24" s="16">
        <v>1.3611915847559899</v>
      </c>
      <c r="Y24" s="16">
        <v>2.2885184152865801</v>
      </c>
      <c r="Z24" s="16">
        <v>1.01473410519258</v>
      </c>
      <c r="AA24" s="16">
        <v>1.37339865616256</v>
      </c>
      <c r="AB24" s="16">
        <v>1.2888837616822399</v>
      </c>
      <c r="AC24" s="16">
        <v>0.58760523090204797</v>
      </c>
      <c r="AD24" s="16">
        <v>2.18582358353932</v>
      </c>
      <c r="AE24" s="16">
        <v>0.68826326326326304</v>
      </c>
      <c r="AF24" s="16">
        <v>1.4171798947622001</v>
      </c>
      <c r="AG24" s="16">
        <v>1.4171798947622001</v>
      </c>
      <c r="AH24" s="16">
        <v>1.2812639213246899</v>
      </c>
      <c r="AI24" s="37">
        <v>0.24784068800574999</v>
      </c>
      <c r="AJ24" s="16">
        <v>0.99727260706020504</v>
      </c>
      <c r="AK24" s="16">
        <v>0.46729015918958</v>
      </c>
      <c r="AL24" s="37">
        <v>0.67840504520625</v>
      </c>
      <c r="AM24" s="37">
        <v>2858.84424123397</v>
      </c>
      <c r="AN24" s="37">
        <v>20.165669958109401</v>
      </c>
      <c r="AO24" s="37">
        <v>1.18492743602188</v>
      </c>
      <c r="AP24" s="37">
        <v>7.2683549027499996</v>
      </c>
      <c r="AQ24" s="37">
        <v>604.80772000000002</v>
      </c>
      <c r="AR24" s="37">
        <v>1.7272139297531199</v>
      </c>
      <c r="AS24" s="37">
        <v>1.3847125028125</v>
      </c>
      <c r="AT24" s="37">
        <v>7.7171708322374997</v>
      </c>
      <c r="AU24" s="37">
        <v>309664.65721739398</v>
      </c>
      <c r="AV24" s="37">
        <v>2069.36095230199</v>
      </c>
      <c r="AW24" s="37">
        <v>958080.33743356203</v>
      </c>
      <c r="AX24" s="37">
        <v>8.3616151398778094</v>
      </c>
      <c r="AY24" s="37">
        <v>7.4435010374999999</v>
      </c>
      <c r="AZ24" s="37">
        <v>17.172185625000001</v>
      </c>
      <c r="BA24" s="37">
        <v>23621.550903843701</v>
      </c>
      <c r="BB24" s="37">
        <v>8.3822792130624997</v>
      </c>
      <c r="BC24" s="37">
        <v>8.3001172670216592E-3</v>
      </c>
      <c r="BD24" s="37">
        <v>378.23526657629998</v>
      </c>
      <c r="BE24" s="37">
        <v>28609.18528125</v>
      </c>
      <c r="BF24" s="37">
        <v>0.95442931018124999</v>
      </c>
      <c r="BG24" s="37">
        <v>3.7158367396988701</v>
      </c>
      <c r="BH24" s="37">
        <v>4.7931784016875003</v>
      </c>
      <c r="BI24" s="37">
        <v>5.9025720750000001</v>
      </c>
      <c r="BJ24" s="37">
        <v>4411.1376559350001</v>
      </c>
      <c r="BK24" s="37">
        <v>507.79240385046899</v>
      </c>
      <c r="BL24" s="37">
        <v>17.172185625000001</v>
      </c>
      <c r="BM24" s="37">
        <v>15.892248193040899</v>
      </c>
      <c r="BN24" s="37">
        <v>15.892248193040899</v>
      </c>
      <c r="BO24" s="37">
        <v>17.578091638187299</v>
      </c>
      <c r="BP24" s="37">
        <v>1.0087125000000001E-2</v>
      </c>
    </row>
    <row r="25" spans="1:68">
      <c r="A25" s="16">
        <v>24</v>
      </c>
      <c r="B25" s="29" t="s">
        <v>83</v>
      </c>
      <c r="C25" s="16">
        <v>205</v>
      </c>
      <c r="D25" s="16">
        <v>1120</v>
      </c>
      <c r="E25" s="16">
        <v>0.18727901644016601</v>
      </c>
      <c r="F25" s="16">
        <v>0.32927296200686801</v>
      </c>
      <c r="G25" s="16">
        <v>0.43327566771453502</v>
      </c>
      <c r="H25" s="16">
        <v>1.2655269316004001</v>
      </c>
      <c r="I25" s="16">
        <v>2.3170766493447799</v>
      </c>
      <c r="J25" s="16">
        <v>0.35869749425009101</v>
      </c>
      <c r="K25" s="16">
        <v>0.417983818030284</v>
      </c>
      <c r="L25" s="16">
        <v>0.53160144994888003</v>
      </c>
      <c r="M25" s="16">
        <v>0.144984194046995</v>
      </c>
      <c r="N25" s="16">
        <v>0.68566264136217403</v>
      </c>
      <c r="O25" s="16">
        <v>1.5366114045511701</v>
      </c>
      <c r="P25" s="16">
        <v>0.13828239600588699</v>
      </c>
      <c r="Q25" s="16">
        <v>0.234624809152161</v>
      </c>
      <c r="R25" s="16">
        <v>0.62719756309834696</v>
      </c>
      <c r="S25" s="16">
        <v>0.69153306613226495</v>
      </c>
      <c r="T25" s="16">
        <v>1.30985136961061</v>
      </c>
      <c r="U25" s="16">
        <v>1.14254705932839</v>
      </c>
      <c r="V25" s="16">
        <v>0.56427717746508099</v>
      </c>
      <c r="W25" s="16">
        <v>3.02136684736351</v>
      </c>
      <c r="X25" s="16">
        <v>1.3620386340117301</v>
      </c>
      <c r="Y25" s="16">
        <v>2.29027323843306</v>
      </c>
      <c r="Z25" s="16">
        <v>1.0159115345754</v>
      </c>
      <c r="AA25" s="16">
        <v>1.3740386494379799</v>
      </c>
      <c r="AB25" s="16">
        <v>1.28909929906542</v>
      </c>
      <c r="AC25" s="16">
        <v>0.58815783066034699</v>
      </c>
      <c r="AD25" s="16">
        <v>2.1883914480052198</v>
      </c>
      <c r="AE25" s="16">
        <v>0.69153306613226495</v>
      </c>
      <c r="AF25" s="16">
        <v>1.4184504447877999</v>
      </c>
      <c r="AG25" s="16">
        <v>1.4184504447877999</v>
      </c>
      <c r="AH25" s="16">
        <v>1.27994241788531</v>
      </c>
      <c r="AI25" s="37">
        <v>0.24754313439116801</v>
      </c>
      <c r="AJ25" s="16">
        <v>0.99760491438587695</v>
      </c>
      <c r="AK25" s="16">
        <v>0.46714182344428401</v>
      </c>
      <c r="AL25" s="37">
        <v>0.69739682582499996</v>
      </c>
      <c r="AM25" s="37">
        <v>2902.2417002791099</v>
      </c>
      <c r="AN25" s="37">
        <v>20.295104044937499</v>
      </c>
      <c r="AO25" s="37">
        <v>1.1856208615874999</v>
      </c>
      <c r="AP25" s="37">
        <v>7.2624507859999996</v>
      </c>
      <c r="AQ25" s="37">
        <v>611.97487999999998</v>
      </c>
      <c r="AR25" s="37">
        <v>1.7288306965125</v>
      </c>
      <c r="AS25" s="37">
        <v>1.3845622612499999</v>
      </c>
      <c r="AT25" s="37">
        <v>7.7351218689500003</v>
      </c>
      <c r="AU25" s="37">
        <v>309774.412815077</v>
      </c>
      <c r="AV25" s="37">
        <v>2069.2273334912402</v>
      </c>
      <c r="AW25" s="37">
        <v>965225.39958424994</v>
      </c>
      <c r="AX25" s="37">
        <v>8.3111385220112499</v>
      </c>
      <c r="AY25" s="37">
        <v>7.4522416500000004</v>
      </c>
      <c r="AZ25" s="37">
        <v>17.2192425</v>
      </c>
      <c r="BA25" s="37">
        <v>23634.445440374999</v>
      </c>
      <c r="BB25" s="37">
        <v>8.3844634072499993</v>
      </c>
      <c r="BC25" s="37">
        <v>8.2354687499591496E-3</v>
      </c>
      <c r="BD25" s="37">
        <v>378.38699894519999</v>
      </c>
      <c r="BE25" s="37">
        <v>28617.116125</v>
      </c>
      <c r="BF25" s="37">
        <v>0.95455484822500003</v>
      </c>
      <c r="BG25" s="37">
        <v>3.7182220403955002</v>
      </c>
      <c r="BH25" s="37">
        <v>4.7936538067500001</v>
      </c>
      <c r="BI25" s="37">
        <v>5.9035591500000004</v>
      </c>
      <c r="BJ25" s="37">
        <v>4374.8964617399997</v>
      </c>
      <c r="BK25" s="37">
        <v>508.173832026875</v>
      </c>
      <c r="BL25" s="37">
        <v>17.2192425</v>
      </c>
      <c r="BM25" s="37">
        <v>15.887505099224599</v>
      </c>
      <c r="BN25" s="37">
        <v>15.887505099224599</v>
      </c>
      <c r="BO25" s="37">
        <v>17.6067597726753</v>
      </c>
      <c r="BP25" s="37">
        <v>1.0099250000000001E-2</v>
      </c>
    </row>
    <row r="26" spans="1:68">
      <c r="A26" s="16">
        <v>25</v>
      </c>
      <c r="B26" s="29" t="s">
        <v>90</v>
      </c>
      <c r="C26" s="16">
        <v>160</v>
      </c>
      <c r="D26" s="16">
        <v>1120</v>
      </c>
      <c r="E26" s="16">
        <v>0.193134415546483</v>
      </c>
      <c r="F26" s="16">
        <v>0.33582887977618903</v>
      </c>
      <c r="G26" s="16">
        <v>0.437334211805747</v>
      </c>
      <c r="H26" s="16">
        <v>1.2670320812093601</v>
      </c>
      <c r="I26" s="16">
        <v>2.3146694623291499</v>
      </c>
      <c r="J26" s="16">
        <v>0.36459382393981699</v>
      </c>
      <c r="K26" s="16">
        <v>0.41873548079252598</v>
      </c>
      <c r="L26" s="16">
        <v>0.53192264183105797</v>
      </c>
      <c r="M26" s="16">
        <v>0.14581314802967399</v>
      </c>
      <c r="N26" s="16">
        <v>0.68605140834489997</v>
      </c>
      <c r="O26" s="16">
        <v>1.5390553852448301</v>
      </c>
      <c r="P26" s="16">
        <v>0.13968112017560599</v>
      </c>
      <c r="Q26" s="16">
        <v>0.23526093313193799</v>
      </c>
      <c r="R26" s="16">
        <v>0.62847917573646805</v>
      </c>
      <c r="S26" s="16">
        <v>0.69480942828485504</v>
      </c>
      <c r="T26" s="16">
        <v>1.3107951658324899</v>
      </c>
      <c r="U26" s="16">
        <v>1.1433941172425299</v>
      </c>
      <c r="V26" s="16">
        <v>0.55845935703810001</v>
      </c>
      <c r="W26" s="16">
        <v>3.02408105359665</v>
      </c>
      <c r="X26" s="16">
        <v>1.3628859755045699</v>
      </c>
      <c r="Y26" s="16">
        <v>2.2920291763830898</v>
      </c>
      <c r="Z26" s="16">
        <v>1.0170895740305099</v>
      </c>
      <c r="AA26" s="16">
        <v>1.37467887746674</v>
      </c>
      <c r="AB26" s="16">
        <v>1.2893148364486</v>
      </c>
      <c r="AC26" s="16">
        <v>0.58871554391229197</v>
      </c>
      <c r="AD26" s="16">
        <v>2.1909603995976501</v>
      </c>
      <c r="AE26" s="16">
        <v>0.69480942828485504</v>
      </c>
      <c r="AF26" s="16">
        <v>1.419722514012</v>
      </c>
      <c r="AG26" s="16">
        <v>1.419722514012</v>
      </c>
      <c r="AH26" s="16">
        <v>1.2786244246349601</v>
      </c>
      <c r="AI26" s="37">
        <v>0.247246294396163</v>
      </c>
      <c r="AJ26" s="16">
        <v>0.99793728891437705</v>
      </c>
      <c r="AK26" s="16">
        <v>0.46699348769898702</v>
      </c>
      <c r="AL26" s="37">
        <v>0.71630659185625001</v>
      </c>
      <c r="AM26" s="37">
        <v>2945.3893493104501</v>
      </c>
      <c r="AN26" s="37">
        <v>20.424061635484399</v>
      </c>
      <c r="AO26" s="37">
        <v>1.18631365169688</v>
      </c>
      <c r="AP26" s="37">
        <v>7.25654514975</v>
      </c>
      <c r="AQ26" s="37">
        <v>619.10148000000004</v>
      </c>
      <c r="AR26" s="37">
        <v>1.7304454252781201</v>
      </c>
      <c r="AS26" s="37">
        <v>1.3844117753125</v>
      </c>
      <c r="AT26" s="37">
        <v>7.7529676101374996</v>
      </c>
      <c r="AU26" s="37">
        <v>309884.13806804898</v>
      </c>
      <c r="AV26" s="37">
        <v>2069.0911061547999</v>
      </c>
      <c r="AW26" s="37">
        <v>972347.57895206194</v>
      </c>
      <c r="AX26" s="37">
        <v>8.2607845339003099</v>
      </c>
      <c r="AY26" s="37">
        <v>7.4609718374999998</v>
      </c>
      <c r="AZ26" s="37">
        <v>17.266170625000001</v>
      </c>
      <c r="BA26" s="37">
        <v>23647.337359593701</v>
      </c>
      <c r="BB26" s="37">
        <v>8.3866455825624993</v>
      </c>
      <c r="BC26" s="37">
        <v>8.17277161088357E-3</v>
      </c>
      <c r="BD26" s="37">
        <v>378.53860910669999</v>
      </c>
      <c r="BE26" s="37">
        <v>28625.042531250001</v>
      </c>
      <c r="BF26" s="37">
        <v>0.95468011413124998</v>
      </c>
      <c r="BG26" s="37">
        <v>3.7206056070898699</v>
      </c>
      <c r="BH26" s="37">
        <v>4.7941287151875001</v>
      </c>
      <c r="BI26" s="37">
        <v>5.9045462249999998</v>
      </c>
      <c r="BJ26" s="37">
        <v>4338.8028174150004</v>
      </c>
      <c r="BK26" s="37">
        <v>508.55505327921901</v>
      </c>
      <c r="BL26" s="37">
        <v>17.266170625000001</v>
      </c>
      <c r="BM26" s="37">
        <v>15.8827563331012</v>
      </c>
      <c r="BN26" s="37">
        <v>15.8827563331012</v>
      </c>
      <c r="BO26" s="37">
        <v>17.6354418985138</v>
      </c>
      <c r="BP26" s="37">
        <v>1.0111375000000001E-2</v>
      </c>
    </row>
    <row r="27" spans="1:68">
      <c r="A27" s="16">
        <v>26</v>
      </c>
      <c r="B27" s="29" t="s">
        <v>84</v>
      </c>
      <c r="C27" s="16">
        <v>150</v>
      </c>
      <c r="D27" s="16">
        <v>1120</v>
      </c>
      <c r="E27" s="16">
        <v>0.199013501912121</v>
      </c>
      <c r="F27" s="16">
        <v>0.34241741706702999</v>
      </c>
      <c r="G27" s="16">
        <v>0.44140491616607602</v>
      </c>
      <c r="H27" s="16">
        <v>1.26853814106871</v>
      </c>
      <c r="I27" s="16">
        <v>2.3122628190648302</v>
      </c>
      <c r="J27" s="16">
        <v>0.370518122111408</v>
      </c>
      <c r="K27" s="16">
        <v>0.41948779275488601</v>
      </c>
      <c r="L27" s="16">
        <v>0.53224406275190705</v>
      </c>
      <c r="M27" s="16">
        <v>0.14664492500776199</v>
      </c>
      <c r="N27" s="16">
        <v>0.68644025802626796</v>
      </c>
      <c r="O27" s="16">
        <v>1.54150341593373</v>
      </c>
      <c r="P27" s="16">
        <v>0.14108364609896601</v>
      </c>
      <c r="Q27" s="16">
        <v>0.23590268226692099</v>
      </c>
      <c r="R27" s="16">
        <v>0.62976190476190497</v>
      </c>
      <c r="S27" s="16">
        <v>0.69809236947791198</v>
      </c>
      <c r="T27" s="16">
        <v>1.3117391271974601</v>
      </c>
      <c r="U27" s="16">
        <v>1.1442415826299199</v>
      </c>
      <c r="V27" s="16">
        <v>0.55279152323580005</v>
      </c>
      <c r="W27" s="16">
        <v>3.0267966102149502</v>
      </c>
      <c r="X27" s="16">
        <v>1.3637336093857799</v>
      </c>
      <c r="Y27" s="16">
        <v>2.2937862301993199</v>
      </c>
      <c r="Z27" s="16">
        <v>1.0182682240322001</v>
      </c>
      <c r="AA27" s="16">
        <v>1.37531934037801</v>
      </c>
      <c r="AB27" s="16">
        <v>1.28953037383178</v>
      </c>
      <c r="AC27" s="16">
        <v>0.58927844196453605</v>
      </c>
      <c r="AD27" s="16">
        <v>2.1935304390071</v>
      </c>
      <c r="AE27" s="16">
        <v>0.69809236947791198</v>
      </c>
      <c r="AF27" s="16">
        <v>1.4209961051611899</v>
      </c>
      <c r="AG27" s="16">
        <v>1.4209961051611899</v>
      </c>
      <c r="AH27" s="16">
        <v>1.2773099276065001</v>
      </c>
      <c r="AI27" s="37">
        <v>0.246950165456611</v>
      </c>
      <c r="AJ27" s="16">
        <v>0.99826973066609104</v>
      </c>
      <c r="AK27" s="16">
        <v>0.46684515195368997</v>
      </c>
      <c r="AL27" s="37">
        <v>0.73513434330000005</v>
      </c>
      <c r="AM27" s="37">
        <v>2988.2871883279599</v>
      </c>
      <c r="AN27" s="37">
        <v>20.552542729750002</v>
      </c>
      <c r="AO27" s="37">
        <v>1.18700580635</v>
      </c>
      <c r="AP27" s="37">
        <v>7.2506379939999999</v>
      </c>
      <c r="AQ27" s="37">
        <v>626.18751999999995</v>
      </c>
      <c r="AR27" s="37">
        <v>1.7320581160499999</v>
      </c>
      <c r="AS27" s="37">
        <v>1.3842610449999999</v>
      </c>
      <c r="AT27" s="37">
        <v>7.7707080558000001</v>
      </c>
      <c r="AU27" s="37">
        <v>309993.83297630999</v>
      </c>
      <c r="AV27" s="37">
        <v>2068.9522702926702</v>
      </c>
      <c r="AW27" s="37">
        <v>979446.87553700001</v>
      </c>
      <c r="AX27" s="37">
        <v>8.2105531755449999</v>
      </c>
      <c r="AY27" s="37">
        <v>7.4696916</v>
      </c>
      <c r="AZ27" s="37">
        <v>17.31297</v>
      </c>
      <c r="BA27" s="37">
        <v>23660.226661500001</v>
      </c>
      <c r="BB27" s="37">
        <v>8.3888257389999996</v>
      </c>
      <c r="BC27" s="37">
        <v>8.1119470410397198E-3</v>
      </c>
      <c r="BD27" s="37">
        <v>378.69009706079999</v>
      </c>
      <c r="BE27" s="37">
        <v>28632.964499999998</v>
      </c>
      <c r="BF27" s="37">
        <v>0.95480510789999995</v>
      </c>
      <c r="BG27" s="37">
        <v>3.722987439782</v>
      </c>
      <c r="BH27" s="37">
        <v>4.7946031270000002</v>
      </c>
      <c r="BI27" s="37">
        <v>5.9055333000000001</v>
      </c>
      <c r="BJ27" s="37">
        <v>4302.8567229600003</v>
      </c>
      <c r="BK27" s="37">
        <v>508.93606760749998</v>
      </c>
      <c r="BL27" s="37">
        <v>17.31297</v>
      </c>
      <c r="BM27" s="37">
        <v>15.8780018946706</v>
      </c>
      <c r="BN27" s="37">
        <v>15.8780018946706</v>
      </c>
      <c r="BO27" s="37">
        <v>17.664138015702999</v>
      </c>
      <c r="BP27" s="37">
        <v>1.0123500000000001E-2</v>
      </c>
    </row>
    <row r="28" spans="1:68">
      <c r="A28" s="16">
        <v>27</v>
      </c>
      <c r="B28" s="29" t="s">
        <v>85</v>
      </c>
      <c r="C28" s="16">
        <v>118</v>
      </c>
      <c r="D28" s="16">
        <v>1120</v>
      </c>
      <c r="E28" s="16">
        <v>0.21084331369911299</v>
      </c>
      <c r="F28" s="16">
        <v>0.35569332888983402</v>
      </c>
      <c r="G28" s="16">
        <v>0.44958302495970598</v>
      </c>
      <c r="H28" s="16">
        <v>1.27155299484352</v>
      </c>
      <c r="I28" s="16">
        <v>2.3074511630533001</v>
      </c>
      <c r="J28" s="16">
        <v>0.38245142368324597</v>
      </c>
      <c r="K28" s="16">
        <v>0.42099436764709502</v>
      </c>
      <c r="L28" s="16">
        <v>0.53288759269026698</v>
      </c>
      <c r="M28" s="16">
        <v>0.14831700582938101</v>
      </c>
      <c r="N28" s="16">
        <v>0.68721820559050395</v>
      </c>
      <c r="O28" s="16">
        <v>1.5464116676323201</v>
      </c>
      <c r="P28" s="16">
        <v>0.143900165374931</v>
      </c>
      <c r="Q28" s="16">
        <v>0.23720335712000201</v>
      </c>
      <c r="R28" s="16">
        <v>0.63233071781458905</v>
      </c>
      <c r="S28" s="16">
        <v>0.70467806841046299</v>
      </c>
      <c r="T28" s="16">
        <v>1.3136275455300299</v>
      </c>
      <c r="U28" s="16">
        <v>1.1459377370011401</v>
      </c>
      <c r="V28" s="16">
        <v>0.54188178662979902</v>
      </c>
      <c r="W28" s="16">
        <v>3.03223177864015</v>
      </c>
      <c r="X28" s="16">
        <v>1.3654297549188801</v>
      </c>
      <c r="Y28" s="16">
        <v>2.2973036896878001</v>
      </c>
      <c r="Z28" s="16">
        <v>1.0206273575748801</v>
      </c>
      <c r="AA28" s="16">
        <v>1.37660097136535</v>
      </c>
      <c r="AB28" s="16">
        <v>1.2899614485981299</v>
      </c>
      <c r="AC28" s="16">
        <v>0.59042008438778704</v>
      </c>
      <c r="AD28" s="16">
        <v>2.19867378404206</v>
      </c>
      <c r="AE28" s="16">
        <v>0.70467806841046299</v>
      </c>
      <c r="AF28" s="16">
        <v>1.4235478641727499</v>
      </c>
      <c r="AG28" s="16">
        <v>1.4235478641727499</v>
      </c>
      <c r="AH28" s="16">
        <v>1.2746913667162101</v>
      </c>
      <c r="AI28" s="37">
        <v>0.246360030548644</v>
      </c>
      <c r="AJ28" s="16">
        <v>0.99893481592075595</v>
      </c>
      <c r="AK28" s="16">
        <v>0.46654848046309699</v>
      </c>
      <c r="AL28" s="37">
        <v>0.77254380242499998</v>
      </c>
      <c r="AM28" s="37">
        <v>3073.3334363215299</v>
      </c>
      <c r="AN28" s="37">
        <v>20.808075429437501</v>
      </c>
      <c r="AO28" s="37">
        <v>1.1883882092875</v>
      </c>
      <c r="AP28" s="37">
        <v>7.2388191239999999</v>
      </c>
      <c r="AQ28" s="37">
        <v>640.23792000000003</v>
      </c>
      <c r="AR28" s="37">
        <v>1.7352773836124999</v>
      </c>
      <c r="AS28" s="37">
        <v>1.3839588512500001</v>
      </c>
      <c r="AT28" s="37">
        <v>7.8058730605499997</v>
      </c>
      <c r="AU28" s="37">
        <v>310213.13175869698</v>
      </c>
      <c r="AV28" s="37">
        <v>2068.6667729913602</v>
      </c>
      <c r="AW28" s="37">
        <v>993576.82035825006</v>
      </c>
      <c r="AX28" s="37">
        <v>8.1104583481012504</v>
      </c>
      <c r="AY28" s="37">
        <v>7.4870998499999999</v>
      </c>
      <c r="AZ28" s="37">
        <v>17.4061825</v>
      </c>
      <c r="BA28" s="37">
        <v>23685.997413375</v>
      </c>
      <c r="BB28" s="37">
        <v>8.3931799952499997</v>
      </c>
      <c r="BC28" s="37">
        <v>7.99562137775282E-3</v>
      </c>
      <c r="BD28" s="37">
        <v>378.99270634679999</v>
      </c>
      <c r="BE28" s="37">
        <v>28648.795125000001</v>
      </c>
      <c r="BF28" s="37">
        <v>0.95505427902499995</v>
      </c>
      <c r="BG28" s="37">
        <v>3.7277459031595002</v>
      </c>
      <c r="BH28" s="37">
        <v>4.7955504607500004</v>
      </c>
      <c r="BI28" s="37">
        <v>5.9075074499999998</v>
      </c>
      <c r="BJ28" s="37">
        <v>4231.4071836599996</v>
      </c>
      <c r="BK28" s="37">
        <v>509.69747549187502</v>
      </c>
      <c r="BL28" s="37">
        <v>17.4061825</v>
      </c>
      <c r="BM28" s="37">
        <v>15.868476000887901</v>
      </c>
      <c r="BN28" s="37">
        <v>15.868476000887901</v>
      </c>
      <c r="BO28" s="37">
        <v>17.7215722241333</v>
      </c>
      <c r="BP28" s="37">
        <v>1.0147750000000001E-2</v>
      </c>
    </row>
    <row r="29" spans="1:68">
      <c r="A29" s="16">
        <v>28</v>
      </c>
      <c r="B29" s="29" t="s">
        <v>91</v>
      </c>
      <c r="C29" s="16">
        <v>449</v>
      </c>
      <c r="D29" s="16">
        <v>1090</v>
      </c>
      <c r="E29" s="16">
        <v>0.21384793771740901</v>
      </c>
      <c r="F29" s="16">
        <v>0.36831912590228499</v>
      </c>
      <c r="G29" s="16">
        <v>0.47117689034108601</v>
      </c>
      <c r="H29" s="16">
        <v>1.2416511982498599</v>
      </c>
      <c r="I29" s="16">
        <v>2.3265267003427699</v>
      </c>
      <c r="J29" s="16">
        <v>0.39570433436532498</v>
      </c>
      <c r="K29" s="16">
        <v>0.43092016720236898</v>
      </c>
      <c r="L29" s="16">
        <v>0.54318000399121902</v>
      </c>
      <c r="M29" s="16">
        <v>0.14227824124890601</v>
      </c>
      <c r="N29" s="16">
        <v>0.68970337413001503</v>
      </c>
      <c r="O29" s="16">
        <v>1.57164441169126</v>
      </c>
      <c r="P29" s="16">
        <v>0.13523221843729899</v>
      </c>
      <c r="Q29" s="16">
        <v>0.23246817424242799</v>
      </c>
      <c r="R29" s="16">
        <v>0.67054536906440998</v>
      </c>
      <c r="S29" s="16">
        <v>0.71</v>
      </c>
      <c r="T29" s="16">
        <v>1.3211460572731699</v>
      </c>
      <c r="U29" s="16">
        <v>1.15495126986131</v>
      </c>
      <c r="V29" s="16">
        <v>0.55026421642085399</v>
      </c>
      <c r="W29" s="16">
        <v>3.0775672582220301</v>
      </c>
      <c r="X29" s="16">
        <v>1.3700137551581799</v>
      </c>
      <c r="Y29" s="16">
        <v>2.3236823256273502</v>
      </c>
      <c r="Z29" s="16">
        <v>1.02741257303514</v>
      </c>
      <c r="AA29" s="16">
        <v>1.3853842337564599</v>
      </c>
      <c r="AB29" s="16">
        <v>1.29648818192002</v>
      </c>
      <c r="AC29" s="16">
        <v>0.60515430652841795</v>
      </c>
      <c r="AD29" s="16">
        <v>2.1522667917215101</v>
      </c>
      <c r="AE29" s="16">
        <v>0.71</v>
      </c>
      <c r="AF29" s="16">
        <v>1.4526777164225699</v>
      </c>
      <c r="AG29" s="16">
        <v>1.4493387056119</v>
      </c>
      <c r="AH29" s="16">
        <v>1.2985486972023199</v>
      </c>
      <c r="AI29" s="37">
        <v>0.337501038464734</v>
      </c>
      <c r="AJ29" s="16">
        <v>1.0058239051772</v>
      </c>
      <c r="AK29" s="16">
        <v>0.468746743849493</v>
      </c>
      <c r="AL29" s="37">
        <v>0.79808174080000005</v>
      </c>
      <c r="AM29" s="37">
        <v>3250.75250447501</v>
      </c>
      <c r="AN29" s="37">
        <v>21.8920263312</v>
      </c>
      <c r="AO29" s="37">
        <v>1.1572345695999999</v>
      </c>
      <c r="AP29" s="37">
        <v>7.3197753920000004</v>
      </c>
      <c r="AQ29" s="37">
        <v>676.38783999999998</v>
      </c>
      <c r="AR29" s="37">
        <v>1.7601098016000001</v>
      </c>
      <c r="AS29" s="37">
        <v>1.39666592</v>
      </c>
      <c r="AT29" s="37">
        <v>7.6488592384</v>
      </c>
      <c r="AU29" s="37">
        <v>309766.97579519998</v>
      </c>
      <c r="AV29" s="37">
        <v>2122.7132186399999</v>
      </c>
      <c r="AW29" s="37">
        <v>946674.10976000002</v>
      </c>
      <c r="AX29" s="37">
        <v>7.9354277638720001</v>
      </c>
      <c r="AY29" s="37">
        <v>7.7661024000000003</v>
      </c>
      <c r="AZ29" s="37">
        <v>17.75</v>
      </c>
      <c r="BA29" s="37">
        <v>23974.125135999999</v>
      </c>
      <c r="BB29" s="37">
        <v>8.5724084036800008</v>
      </c>
      <c r="BC29" s="37">
        <v>7.9197165933674995E-3</v>
      </c>
      <c r="BD29" s="37">
        <v>388.74826140800002</v>
      </c>
      <c r="BE29" s="37">
        <v>28963.68</v>
      </c>
      <c r="BF29" s="37">
        <v>0.97514538240000004</v>
      </c>
      <c r="BG29" s="37">
        <v>3.76547427152</v>
      </c>
      <c r="BH29" s="37">
        <v>4.8472862591999997</v>
      </c>
      <c r="BI29" s="37">
        <v>5.9511666959999996</v>
      </c>
      <c r="BJ29" s="37">
        <v>4376.4711585599998</v>
      </c>
      <c r="BK29" s="37">
        <v>512.99092782399998</v>
      </c>
      <c r="BL29" s="37">
        <v>17.75</v>
      </c>
      <c r="BM29" s="37">
        <v>16.169776086799398</v>
      </c>
      <c r="BN29" s="37">
        <v>16.132609510517799</v>
      </c>
      <c r="BO29" s="37">
        <v>17.589402183257</v>
      </c>
      <c r="BP29" s="37">
        <v>1.251848E-2</v>
      </c>
    </row>
    <row r="30" spans="1:68">
      <c r="A30" s="16">
        <v>29</v>
      </c>
      <c r="B30" s="29" t="s">
        <v>92</v>
      </c>
      <c r="C30" s="16">
        <v>225</v>
      </c>
      <c r="D30" s="16">
        <v>1130</v>
      </c>
      <c r="E30" s="16">
        <v>0.16182101825168099</v>
      </c>
      <c r="F30" s="16">
        <v>0.277346595258043</v>
      </c>
      <c r="G30" s="16">
        <v>0.40649634360305997</v>
      </c>
      <c r="H30" s="16">
        <v>1.2706526315789499</v>
      </c>
      <c r="I30" s="16">
        <v>2.3447469727403201</v>
      </c>
      <c r="J30" s="16">
        <v>0.30998777292576402</v>
      </c>
      <c r="K30" s="16">
        <v>0.421933449045376</v>
      </c>
      <c r="L30" s="16">
        <v>0.54260694006309196</v>
      </c>
      <c r="M30" s="16">
        <v>0.13748056735734401</v>
      </c>
      <c r="N30" s="16">
        <v>0.68234608099642602</v>
      </c>
      <c r="O30" s="16">
        <v>1.5128792062522201</v>
      </c>
      <c r="P30" s="16">
        <v>0.12738615995462299</v>
      </c>
      <c r="Q30" s="16">
        <v>0.26109448451573503</v>
      </c>
      <c r="R30" s="16">
        <v>0.65575757575757598</v>
      </c>
      <c r="S30" s="16">
        <v>0.66013203883495097</v>
      </c>
      <c r="T30" s="16">
        <v>1.3007785074626901</v>
      </c>
      <c r="U30" s="16">
        <v>1.1089409296437001</v>
      </c>
      <c r="V30" s="16">
        <v>0.64518673789077496</v>
      </c>
      <c r="W30" s="16">
        <v>3.0548240376627001</v>
      </c>
      <c r="X30" s="16">
        <v>1.35301517241379</v>
      </c>
      <c r="Y30" s="16">
        <v>2.3042500000000001</v>
      </c>
      <c r="Z30" s="16">
        <v>1.01013642900097</v>
      </c>
      <c r="AA30" s="16">
        <v>1.36955186677411</v>
      </c>
      <c r="AB30" s="16">
        <v>1.28913727699531</v>
      </c>
      <c r="AC30" s="16">
        <v>0.65682222364791198</v>
      </c>
      <c r="AD30" s="16">
        <v>2.1293420770738098</v>
      </c>
      <c r="AE30" s="16">
        <v>0.66013203883495097</v>
      </c>
      <c r="AF30" s="16">
        <v>1.4287077797993399</v>
      </c>
      <c r="AG30" s="16">
        <v>1.4287077797993399</v>
      </c>
      <c r="AH30" s="16">
        <v>1.4287077797993399</v>
      </c>
      <c r="AI30" s="37">
        <v>0.29411764705882398</v>
      </c>
      <c r="AJ30" s="16">
        <v>0.99901388919447798</v>
      </c>
      <c r="AK30" s="16">
        <v>0.46309696092619401</v>
      </c>
      <c r="AL30" s="37">
        <v>0.70144945152000004</v>
      </c>
      <c r="AM30" s="37">
        <v>3122.8727988189798</v>
      </c>
      <c r="AN30" s="37">
        <v>20.6331447584</v>
      </c>
      <c r="AO30" s="37">
        <v>1.1467639999999999</v>
      </c>
      <c r="AP30" s="37">
        <v>7.1193698879999996</v>
      </c>
      <c r="AQ30" s="37">
        <v>650.242752</v>
      </c>
      <c r="AR30" s="37">
        <v>1.7156962752</v>
      </c>
      <c r="AS30" s="37">
        <v>1.3631507199999999</v>
      </c>
      <c r="AT30" s="37">
        <v>8.0446548111999991</v>
      </c>
      <c r="AU30" s="37">
        <v>314056.935192</v>
      </c>
      <c r="AV30" s="37">
        <v>2077.3382519802099</v>
      </c>
      <c r="AW30" s="37">
        <v>1013600.546304</v>
      </c>
      <c r="AX30" s="37">
        <v>8.1103225055999992</v>
      </c>
      <c r="AY30" s="37">
        <v>7.1412000000000004</v>
      </c>
      <c r="AZ30" s="37">
        <v>17.508351999999999</v>
      </c>
      <c r="BA30" s="37">
        <v>23356.778880000002</v>
      </c>
      <c r="BB30" s="37">
        <v>8.4750369744</v>
      </c>
      <c r="BC30" s="37">
        <v>7.6894359600643402E-3</v>
      </c>
      <c r="BD30" s="37">
        <v>358.49548103040001</v>
      </c>
      <c r="BE30" s="37">
        <v>28447.144</v>
      </c>
      <c r="BF30" s="37">
        <v>0.94382080000000002</v>
      </c>
      <c r="BG30" s="37">
        <v>3.6941522798399999</v>
      </c>
      <c r="BH30" s="37">
        <v>4.7457468191999999</v>
      </c>
      <c r="BI30" s="37">
        <v>5.8486869119999998</v>
      </c>
      <c r="BJ30" s="37">
        <v>3989.4490064000001</v>
      </c>
      <c r="BK30" s="37">
        <v>499.109478432</v>
      </c>
      <c r="BL30" s="37">
        <v>17.508351999999999</v>
      </c>
      <c r="BM30" s="37">
        <v>15.563672898117099</v>
      </c>
      <c r="BN30" s="37">
        <v>15.563672898117099</v>
      </c>
      <c r="BO30" s="37">
        <v>15.563672898117099</v>
      </c>
      <c r="BP30" s="37">
        <v>8.5000000000000006E-3</v>
      </c>
    </row>
    <row r="31" spans="1:68">
      <c r="A31" s="16">
        <v>30</v>
      </c>
      <c r="B31" s="29" t="s">
        <v>93</v>
      </c>
      <c r="C31" s="16">
        <v>238</v>
      </c>
      <c r="D31" s="16">
        <v>1130</v>
      </c>
      <c r="E31" s="16">
        <v>0.164796056940268</v>
      </c>
      <c r="F31" s="16">
        <v>0.28099696400086699</v>
      </c>
      <c r="G31" s="16">
        <v>0.409623025620581</v>
      </c>
      <c r="H31" s="16">
        <v>1.2716055436202001</v>
      </c>
      <c r="I31" s="16">
        <v>2.34420726442643</v>
      </c>
      <c r="J31" s="16">
        <v>0.31326310783996603</v>
      </c>
      <c r="K31" s="16">
        <v>0.42335756468749203</v>
      </c>
      <c r="L31" s="16">
        <v>0.54377168086891203</v>
      </c>
      <c r="M31" s="16">
        <v>0.137897061650888</v>
      </c>
      <c r="N31" s="16">
        <v>0.68289190544908196</v>
      </c>
      <c r="O31" s="16">
        <v>1.51372964601333</v>
      </c>
      <c r="P31" s="16">
        <v>0.12760872890005001</v>
      </c>
      <c r="Q31" s="16">
        <v>0.26253827767315902</v>
      </c>
      <c r="R31" s="16">
        <v>0.65808476476112598</v>
      </c>
      <c r="S31" s="16">
        <v>0.66143727101423899</v>
      </c>
      <c r="T31" s="16">
        <v>1.30079507449763</v>
      </c>
      <c r="U31" s="16">
        <v>1.10869276340289</v>
      </c>
      <c r="V31" s="16">
        <v>0.64277715733739904</v>
      </c>
      <c r="W31" s="16">
        <v>3.05475961533097</v>
      </c>
      <c r="X31" s="16">
        <v>1.35260932202221</v>
      </c>
      <c r="Y31" s="16">
        <v>2.3031661392528702</v>
      </c>
      <c r="Z31" s="16">
        <v>1.01043262524442</v>
      </c>
      <c r="AA31" s="16">
        <v>1.3694554058752</v>
      </c>
      <c r="AB31" s="16">
        <v>1.2890370646957701</v>
      </c>
      <c r="AC31" s="16">
        <v>0.65890389282787298</v>
      </c>
      <c r="AD31" s="16">
        <v>2.1279709538982901</v>
      </c>
      <c r="AE31" s="16">
        <v>0.66143727101423899</v>
      </c>
      <c r="AF31" s="16">
        <v>1.43027073097223</v>
      </c>
      <c r="AG31" s="16">
        <v>1.42993312113959</v>
      </c>
      <c r="AH31" s="16">
        <v>1.4282281005665001</v>
      </c>
      <c r="AI31" s="37">
        <v>0.30294117647058799</v>
      </c>
      <c r="AJ31" s="16">
        <v>0.99874483096261502</v>
      </c>
      <c r="AK31" s="16">
        <v>0.46303545586107098</v>
      </c>
      <c r="AL31" s="37">
        <v>0.713313734880891</v>
      </c>
      <c r="AM31" s="37">
        <v>3157.9830455587398</v>
      </c>
      <c r="AN31" s="37">
        <v>20.772074514050299</v>
      </c>
      <c r="AO31" s="37">
        <v>1.1465611870656001</v>
      </c>
      <c r="AP31" s="37">
        <v>7.1082168097913296</v>
      </c>
      <c r="AQ31" s="37">
        <v>655.97739870924795</v>
      </c>
      <c r="AR31" s="37">
        <v>1.7203040914999199</v>
      </c>
      <c r="AS31" s="37">
        <v>1.3668181266924799</v>
      </c>
      <c r="AT31" s="37">
        <v>8.0548149932123305</v>
      </c>
      <c r="AU31" s="37">
        <v>314458.04910285899</v>
      </c>
      <c r="AV31" s="37">
        <v>2076.2891459255002</v>
      </c>
      <c r="AW31" s="37">
        <v>1013913.76684933</v>
      </c>
      <c r="AX31" s="37">
        <v>8.1231084015109793</v>
      </c>
      <c r="AY31" s="37">
        <v>7.1704526448000001</v>
      </c>
      <c r="AZ31" s="37">
        <v>17.527304070528</v>
      </c>
      <c r="BA31" s="37">
        <v>23344.527972631</v>
      </c>
      <c r="BB31" s="37">
        <v>8.46511815285713</v>
      </c>
      <c r="BC31" s="37">
        <v>7.69241136955175E-3</v>
      </c>
      <c r="BD31" s="37">
        <v>357.99263542677301</v>
      </c>
      <c r="BE31" s="37">
        <v>28434.688563743999</v>
      </c>
      <c r="BF31" s="37">
        <v>0.94312628280239996</v>
      </c>
      <c r="BG31" s="37">
        <v>3.6940503156617202</v>
      </c>
      <c r="BH31" s="37">
        <v>4.7432561515531999</v>
      </c>
      <c r="BI31" s="37">
        <v>5.8463653665464301</v>
      </c>
      <c r="BJ31" s="37">
        <v>3989.3195046675901</v>
      </c>
      <c r="BK31" s="37">
        <v>497.88800886951202</v>
      </c>
      <c r="BL31" s="37">
        <v>17.527304070528</v>
      </c>
      <c r="BM31" s="37">
        <v>15.572504309158001</v>
      </c>
      <c r="BN31" s="37">
        <v>15.568828480198</v>
      </c>
      <c r="BO31" s="37">
        <v>15.5502645540498</v>
      </c>
      <c r="BP31" s="37">
        <v>8.7550000000000006E-3</v>
      </c>
    </row>
    <row r="32" spans="1:68">
      <c r="A32" s="16">
        <v>31</v>
      </c>
      <c r="B32" s="29" t="s">
        <v>94</v>
      </c>
      <c r="C32" s="16">
        <v>258</v>
      </c>
      <c r="D32" s="16">
        <v>1130</v>
      </c>
      <c r="E32" s="16">
        <v>0.1677754000785</v>
      </c>
      <c r="F32" s="16">
        <v>0.28465426257973298</v>
      </c>
      <c r="G32" s="16">
        <v>0.41275268508660501</v>
      </c>
      <c r="H32" s="16">
        <v>1.27255933917734</v>
      </c>
      <c r="I32" s="16">
        <v>2.3436668334702899</v>
      </c>
      <c r="J32" s="16">
        <v>0.31654411646340402</v>
      </c>
      <c r="K32" s="16">
        <v>0.42478265983959201</v>
      </c>
      <c r="L32" s="16">
        <v>0.54493579004451798</v>
      </c>
      <c r="M32" s="16">
        <v>0.13831429107983201</v>
      </c>
      <c r="N32" s="16">
        <v>0.68343746975499797</v>
      </c>
      <c r="O32" s="16">
        <v>1.5145809940286601</v>
      </c>
      <c r="P32" s="16">
        <v>0.12783161795613401</v>
      </c>
      <c r="Q32" s="16">
        <v>0.263987775193956</v>
      </c>
      <c r="R32" s="16">
        <v>0.66041068508086498</v>
      </c>
      <c r="S32" s="16">
        <v>0.66274367007424095</v>
      </c>
      <c r="T32" s="16">
        <v>1.3008116504390399</v>
      </c>
      <c r="U32" s="16">
        <v>1.1084443619242199</v>
      </c>
      <c r="V32" s="16">
        <v>0.64039568921548595</v>
      </c>
      <c r="W32" s="16">
        <v>3.0546951038396299</v>
      </c>
      <c r="X32" s="16">
        <v>1.3522034156435401</v>
      </c>
      <c r="Y32" s="16">
        <v>2.30208199052873</v>
      </c>
      <c r="Z32" s="16">
        <v>1.0107289165254301</v>
      </c>
      <c r="AA32" s="16">
        <v>1.36935890111756</v>
      </c>
      <c r="AB32" s="16">
        <v>1.28893682039336</v>
      </c>
      <c r="AC32" s="16">
        <v>0.66099223258329698</v>
      </c>
      <c r="AD32" s="16">
        <v>2.1265973508803602</v>
      </c>
      <c r="AE32" s="16">
        <v>0.66274367007424095</v>
      </c>
      <c r="AF32" s="16">
        <v>1.43183450471788</v>
      </c>
      <c r="AG32" s="16">
        <v>1.43115910737037</v>
      </c>
      <c r="AH32" s="16">
        <v>1.42774816888108</v>
      </c>
      <c r="AI32" s="37">
        <v>0.311764705882353</v>
      </c>
      <c r="AJ32" s="16">
        <v>0.99847575010773204</v>
      </c>
      <c r="AK32" s="16">
        <v>0.462973950795948</v>
      </c>
      <c r="AL32" s="37">
        <v>0.72516013214052299</v>
      </c>
      <c r="AM32" s="37">
        <v>3193.0210911753802</v>
      </c>
      <c r="AN32" s="37">
        <v>20.9108626919645</v>
      </c>
      <c r="AO32" s="37">
        <v>1.1463580698624001</v>
      </c>
      <c r="AP32" s="37">
        <v>7.0970722860453099</v>
      </c>
      <c r="AQ32" s="37">
        <v>661.70114709299196</v>
      </c>
      <c r="AR32" s="37">
        <v>1.72490833421727</v>
      </c>
      <c r="AS32" s="37">
        <v>1.3704873221299201</v>
      </c>
      <c r="AT32" s="37">
        <v>8.0649447596269308</v>
      </c>
      <c r="AU32" s="37">
        <v>314859.31853916403</v>
      </c>
      <c r="AV32" s="37">
        <v>2075.2399769038798</v>
      </c>
      <c r="AW32" s="37">
        <v>1014225.49113157</v>
      </c>
      <c r="AX32" s="37">
        <v>8.1357809526487301</v>
      </c>
      <c r="AY32" s="37">
        <v>7.1997201791999998</v>
      </c>
      <c r="AZ32" s="37">
        <v>17.546232218111999</v>
      </c>
      <c r="BA32" s="37">
        <v>23332.280277084199</v>
      </c>
      <c r="BB32" s="37">
        <v>8.4552049268557194</v>
      </c>
      <c r="BC32" s="37">
        <v>7.6956070310157301E-3</v>
      </c>
      <c r="BD32" s="37">
        <v>357.49014265056701</v>
      </c>
      <c r="BE32" s="37">
        <v>28422.234574975999</v>
      </c>
      <c r="BF32" s="37">
        <v>0.94243191680960003</v>
      </c>
      <c r="BG32" s="37">
        <v>3.6939481941271999</v>
      </c>
      <c r="BH32" s="37">
        <v>4.74076612588639</v>
      </c>
      <c r="BI32" s="37">
        <v>5.8440442642657304</v>
      </c>
      <c r="BJ32" s="37">
        <v>3989.1700326895698</v>
      </c>
      <c r="BK32" s="37">
        <v>496.66793237558301</v>
      </c>
      <c r="BL32" s="37">
        <v>17.546232218111999</v>
      </c>
      <c r="BM32" s="37">
        <v>15.581328919738599</v>
      </c>
      <c r="BN32" s="37">
        <v>15.573979195878501</v>
      </c>
      <c r="BO32" s="37">
        <v>15.5368611111058</v>
      </c>
      <c r="BP32" s="37">
        <v>9.0100000000000006E-3</v>
      </c>
    </row>
    <row r="33" spans="1:68">
      <c r="A33" s="16">
        <v>32</v>
      </c>
      <c r="B33" s="29" t="s">
        <v>95</v>
      </c>
      <c r="C33" s="16">
        <v>235</v>
      </c>
      <c r="D33" s="16">
        <v>1130</v>
      </c>
      <c r="E33" s="16">
        <v>0.17075905701501001</v>
      </c>
      <c r="F33" s="16">
        <v>0.28831851074672199</v>
      </c>
      <c r="G33" s="16">
        <v>0.41588532625616498</v>
      </c>
      <c r="H33" s="16">
        <v>1.2735140194797001</v>
      </c>
      <c r="I33" s="16">
        <v>2.3431256784195602</v>
      </c>
      <c r="J33" s="16">
        <v>0.31983081355130799</v>
      </c>
      <c r="K33" s="16">
        <v>0.42620873551258698</v>
      </c>
      <c r="L33" s="16">
        <v>0.54609926810356202</v>
      </c>
      <c r="M33" s="16">
        <v>0.13873225759222699</v>
      </c>
      <c r="N33" s="16">
        <v>0.68398277410011099</v>
      </c>
      <c r="O33" s="16">
        <v>1.5154332517539699</v>
      </c>
      <c r="P33" s="16">
        <v>0.12805482781397501</v>
      </c>
      <c r="Q33" s="16">
        <v>0.26544301095157602</v>
      </c>
      <c r="R33" s="16">
        <v>0.66273533775395899</v>
      </c>
      <c r="S33" s="16">
        <v>0.66405123758044704</v>
      </c>
      <c r="T33" s="16">
        <v>1.3008282352941201</v>
      </c>
      <c r="U33" s="16">
        <v>1.1081957248730601</v>
      </c>
      <c r="V33" s="16">
        <v>0.63804160212471195</v>
      </c>
      <c r="W33" s="16">
        <v>3.0546305030034602</v>
      </c>
      <c r="X33" s="16">
        <v>1.3517974532661901</v>
      </c>
      <c r="Y33" s="16">
        <v>2.30099755371281</v>
      </c>
      <c r="Z33" s="16">
        <v>1.01102530288974</v>
      </c>
      <c r="AA33" s="16">
        <v>1.3692623524712799</v>
      </c>
      <c r="AB33" s="16">
        <v>1.2888365440727501</v>
      </c>
      <c r="AC33" s="16">
        <v>0.66308727502878695</v>
      </c>
      <c r="AD33" s="16">
        <v>2.12522126128628</v>
      </c>
      <c r="AE33" s="16">
        <v>0.66405123758044704</v>
      </c>
      <c r="AF33" s="16">
        <v>1.4333991016858201</v>
      </c>
      <c r="AG33" s="16">
        <v>1.43238573900091</v>
      </c>
      <c r="AH33" s="16">
        <v>1.4272679845437299</v>
      </c>
      <c r="AI33" s="37">
        <v>0.32058823529411801</v>
      </c>
      <c r="AJ33" s="16">
        <v>0.998206646626977</v>
      </c>
      <c r="AK33" s="16">
        <v>0.46291244573082502</v>
      </c>
      <c r="AL33" s="37">
        <v>0.73698864329889802</v>
      </c>
      <c r="AM33" s="37">
        <v>3227.9869356689101</v>
      </c>
      <c r="AN33" s="37">
        <v>21.049509292142599</v>
      </c>
      <c r="AO33" s="37">
        <v>1.1461546483903999</v>
      </c>
      <c r="AP33" s="37">
        <v>7.0859363167619502</v>
      </c>
      <c r="AQ33" s="37">
        <v>667.41399715123202</v>
      </c>
      <c r="AR33" s="37">
        <v>1.7295090033520499</v>
      </c>
      <c r="AS33" s="37">
        <v>1.3741583063123199</v>
      </c>
      <c r="AT33" s="37">
        <v>8.0750441104437893</v>
      </c>
      <c r="AU33" s="37">
        <v>315260.74350091501</v>
      </c>
      <c r="AV33" s="37">
        <v>2074.19074491534</v>
      </c>
      <c r="AW33" s="37">
        <v>1014535.71915074</v>
      </c>
      <c r="AX33" s="37">
        <v>8.1483401590132392</v>
      </c>
      <c r="AY33" s="37">
        <v>7.2290026031999997</v>
      </c>
      <c r="AZ33" s="37">
        <v>17.565136442751999</v>
      </c>
      <c r="BA33" s="37">
        <v>23320.035793359399</v>
      </c>
      <c r="BB33" s="37">
        <v>8.4452972963957595</v>
      </c>
      <c r="BC33" s="37">
        <v>7.6990174343551602E-3</v>
      </c>
      <c r="BD33" s="37">
        <v>356.98800270178202</v>
      </c>
      <c r="BE33" s="37">
        <v>28409.782033695999</v>
      </c>
      <c r="BF33" s="37">
        <v>0.94173770202160001</v>
      </c>
      <c r="BG33" s="37">
        <v>3.6938459152364498</v>
      </c>
      <c r="BH33" s="37">
        <v>4.7382767421995702</v>
      </c>
      <c r="BI33" s="37">
        <v>5.84172360515789</v>
      </c>
      <c r="BJ33" s="37">
        <v>3989.0005904659401</v>
      </c>
      <c r="BK33" s="37">
        <v>495.44924895021398</v>
      </c>
      <c r="BL33" s="37">
        <v>17.565136442751999</v>
      </c>
      <c r="BM33" s="37">
        <v>15.590146729858899</v>
      </c>
      <c r="BN33" s="37">
        <v>15.579125045158699</v>
      </c>
      <c r="BO33" s="37">
        <v>15.523462569285099</v>
      </c>
      <c r="BP33" s="37">
        <v>9.2650000000000007E-3</v>
      </c>
    </row>
    <row r="34" spans="1:68">
      <c r="A34" s="16">
        <v>33</v>
      </c>
      <c r="B34" s="29" t="s">
        <v>96</v>
      </c>
      <c r="C34" s="16">
        <v>218</v>
      </c>
      <c r="D34" s="16">
        <v>1130</v>
      </c>
      <c r="E34" s="16">
        <v>0.173747037125527</v>
      </c>
      <c r="F34" s="16">
        <v>0.29198972832905401</v>
      </c>
      <c r="G34" s="16">
        <v>0.41902095339240503</v>
      </c>
      <c r="H34" s="16">
        <v>1.2744695857588799</v>
      </c>
      <c r="I34" s="16">
        <v>2.34258379781798</v>
      </c>
      <c r="J34" s="16">
        <v>0.323123213910117</v>
      </c>
      <c r="K34" s="16">
        <v>0.427635792718778</v>
      </c>
      <c r="L34" s="16">
        <v>0.54726211555914095</v>
      </c>
      <c r="M34" s="16">
        <v>0.13915096314301401</v>
      </c>
      <c r="N34" s="16">
        <v>0.68452781867018497</v>
      </c>
      <c r="O34" s="16">
        <v>1.5162864206481601</v>
      </c>
      <c r="P34" s="16">
        <v>0.128278359166659</v>
      </c>
      <c r="Q34" s="16">
        <v>0.266904019088195</v>
      </c>
      <c r="R34" s="16">
        <v>0.66505872381644304</v>
      </c>
      <c r="S34" s="16">
        <v>0.66535997510115197</v>
      </c>
      <c r="T34" s="16">
        <v>1.3008448290700501</v>
      </c>
      <c r="U34" s="16">
        <v>1.10794685191413</v>
      </c>
      <c r="V34" s="16">
        <v>0.63571419166433896</v>
      </c>
      <c r="W34" s="16">
        <v>3.0545658126367199</v>
      </c>
      <c r="X34" s="16">
        <v>1.35139143487859</v>
      </c>
      <c r="Y34" s="16">
        <v>2.2999128286902399</v>
      </c>
      <c r="Z34" s="16">
        <v>1.0113217843831299</v>
      </c>
      <c r="AA34" s="16">
        <v>1.3691657599064</v>
      </c>
      <c r="AB34" s="16">
        <v>1.2887362357185801</v>
      </c>
      <c r="AC34" s="16">
        <v>0.66518905248542304</v>
      </c>
      <c r="AD34" s="16">
        <v>2.1238426783579101</v>
      </c>
      <c r="AE34" s="16">
        <v>0.66535997510115197</v>
      </c>
      <c r="AF34" s="16">
        <v>1.4349645225262799</v>
      </c>
      <c r="AG34" s="16">
        <v>1.4336130165409799</v>
      </c>
      <c r="AH34" s="16">
        <v>1.4267875473548799</v>
      </c>
      <c r="AI34" s="37">
        <v>0.32941176470588202</v>
      </c>
      <c r="AJ34" s="16">
        <v>0.99793752051749496</v>
      </c>
      <c r="AK34" s="16">
        <v>0.46285094066570198</v>
      </c>
      <c r="AL34" s="37">
        <v>0.74879926835601396</v>
      </c>
      <c r="AM34" s="37">
        <v>3262.8805790393199</v>
      </c>
      <c r="AN34" s="37">
        <v>21.1880143145845</v>
      </c>
      <c r="AO34" s="37">
        <v>1.1459509226496001</v>
      </c>
      <c r="AP34" s="37">
        <v>7.0748089019412497</v>
      </c>
      <c r="AQ34" s="37">
        <v>673.11594888396803</v>
      </c>
      <c r="AR34" s="37">
        <v>1.73410609890427</v>
      </c>
      <c r="AS34" s="37">
        <v>1.37783107923968</v>
      </c>
      <c r="AT34" s="37">
        <v>8.0851130456629203</v>
      </c>
      <c r="AU34" s="37">
        <v>315662.32398811099</v>
      </c>
      <c r="AV34" s="37">
        <v>2073.14144995988</v>
      </c>
      <c r="AW34" s="37">
        <v>1014844.45090683</v>
      </c>
      <c r="AX34" s="37">
        <v>8.1607860206045206</v>
      </c>
      <c r="AY34" s="37">
        <v>7.2582999168000004</v>
      </c>
      <c r="AZ34" s="37">
        <v>17.584016744448</v>
      </c>
      <c r="BA34" s="37">
        <v>23307.794521456599</v>
      </c>
      <c r="BB34" s="37">
        <v>8.4353952614772698</v>
      </c>
      <c r="BC34" s="37">
        <v>7.7026372775691803E-3</v>
      </c>
      <c r="BD34" s="37">
        <v>356.48621558041901</v>
      </c>
      <c r="BE34" s="37">
        <v>28397.330939904001</v>
      </c>
      <c r="BF34" s="37">
        <v>0.9410436384384</v>
      </c>
      <c r="BG34" s="37">
        <v>3.6937434789894601</v>
      </c>
      <c r="BH34" s="37">
        <v>4.7357880004927502</v>
      </c>
      <c r="BI34" s="37">
        <v>5.8394033892229098</v>
      </c>
      <c r="BJ34" s="37">
        <v>3988.8111779966998</v>
      </c>
      <c r="BK34" s="37">
        <v>494.23195859340501</v>
      </c>
      <c r="BL34" s="37">
        <v>17.584016744448</v>
      </c>
      <c r="BM34" s="37">
        <v>15.5989577395189</v>
      </c>
      <c r="BN34" s="37">
        <v>15.5842660280386</v>
      </c>
      <c r="BO34" s="37">
        <v>15.5100689285877</v>
      </c>
      <c r="BP34" s="37">
        <v>9.5200000000000007E-3</v>
      </c>
    </row>
    <row r="35" spans="1:68">
      <c r="A35" s="16">
        <v>34</v>
      </c>
      <c r="B35" s="29" t="s">
        <v>97</v>
      </c>
      <c r="C35" s="16">
        <v>78</v>
      </c>
      <c r="D35" s="16">
        <v>1155</v>
      </c>
      <c r="E35" s="16">
        <v>0.18437500000000001</v>
      </c>
      <c r="F35" s="16">
        <v>0.33413880696618098</v>
      </c>
      <c r="G35" s="16">
        <v>0.44850746268656699</v>
      </c>
      <c r="H35" s="16">
        <v>1.2578947368421101</v>
      </c>
      <c r="I35" s="16">
        <v>2.38</v>
      </c>
      <c r="J35" s="16">
        <v>0.36585365853658502</v>
      </c>
      <c r="K35" s="16">
        <v>0.41625615763546803</v>
      </c>
      <c r="L35" s="16">
        <v>0.53125</v>
      </c>
      <c r="M35" s="16">
        <v>0.13474240422721301</v>
      </c>
      <c r="N35" s="16">
        <v>0.68891232298885197</v>
      </c>
      <c r="O35" s="16">
        <v>1.5925534729878701</v>
      </c>
      <c r="P35" s="16">
        <v>0.12914994527544699</v>
      </c>
      <c r="Q35" s="16">
        <v>0.212158203125</v>
      </c>
      <c r="R35" s="16">
        <v>0.66666666666666696</v>
      </c>
      <c r="S35" s="16">
        <v>0.7</v>
      </c>
      <c r="T35" s="16">
        <v>1.3320895522388101</v>
      </c>
      <c r="U35" s="16">
        <v>1.14855072463768</v>
      </c>
      <c r="V35" s="16">
        <v>0.54666666666666697</v>
      </c>
      <c r="W35" s="16">
        <v>3.2188365650969502</v>
      </c>
      <c r="X35" s="16">
        <v>1.3793103448275901</v>
      </c>
      <c r="Y35" s="16">
        <v>2.3671875</v>
      </c>
      <c r="Z35" s="16">
        <v>1.02825745682889</v>
      </c>
      <c r="AA35" s="16">
        <v>1.3978494623655899</v>
      </c>
      <c r="AB35" s="16">
        <v>1.3075117370892</v>
      </c>
      <c r="AC35" s="16">
        <v>0.58758700696055699</v>
      </c>
      <c r="AD35" s="16">
        <v>2.15</v>
      </c>
      <c r="AE35" s="16">
        <v>0.7</v>
      </c>
      <c r="AF35" s="16">
        <v>1.4571870076354401</v>
      </c>
      <c r="AG35" s="16">
        <v>1.4571870076354401</v>
      </c>
      <c r="AH35" s="16">
        <v>1.4571870076354401</v>
      </c>
      <c r="AI35" s="37">
        <v>0.29411764705882398</v>
      </c>
      <c r="AJ35" s="16">
        <v>1.0131000717593599</v>
      </c>
      <c r="AK35" s="16">
        <v>0.46309696092619401</v>
      </c>
      <c r="AL35" s="37">
        <v>0.67967999999999995</v>
      </c>
      <c r="AM35" s="37">
        <v>2884.1274109999999</v>
      </c>
      <c r="AN35" s="37">
        <v>20.133500000000002</v>
      </c>
      <c r="AO35" s="37">
        <v>1.1352500000000001</v>
      </c>
      <c r="AP35" s="37">
        <v>7.2887500000000003</v>
      </c>
      <c r="AQ35" s="37">
        <v>615</v>
      </c>
      <c r="AR35" s="37">
        <v>1.7153499999999999</v>
      </c>
      <c r="AS35" s="37">
        <v>1.36</v>
      </c>
      <c r="AT35" s="37">
        <v>7.7214</v>
      </c>
      <c r="AU35" s="37">
        <v>303555.74</v>
      </c>
      <c r="AV35" s="37">
        <v>2096.1800352</v>
      </c>
      <c r="AW35" s="37">
        <v>970314</v>
      </c>
      <c r="AX35" s="37">
        <v>8.0087039999999998</v>
      </c>
      <c r="AY35" s="37">
        <v>7.26</v>
      </c>
      <c r="AZ35" s="37">
        <v>17.5</v>
      </c>
      <c r="BA35" s="37">
        <v>23919</v>
      </c>
      <c r="BB35" s="37">
        <v>8.7492000000000001</v>
      </c>
      <c r="BC35" s="37">
        <v>8.1300813008130107E-3</v>
      </c>
      <c r="BD35" s="37">
        <v>377.53379999999999</v>
      </c>
      <c r="BE35" s="37">
        <v>29000</v>
      </c>
      <c r="BF35" s="37">
        <v>0.96960000000000002</v>
      </c>
      <c r="BG35" s="37">
        <v>3.755115</v>
      </c>
      <c r="BH35" s="37">
        <v>4.8360000000000003</v>
      </c>
      <c r="BI35" s="37">
        <v>5.9320500000000003</v>
      </c>
      <c r="BJ35" s="37">
        <v>4366.03</v>
      </c>
      <c r="BK35" s="37">
        <v>529.95349999999996</v>
      </c>
      <c r="BL35" s="37">
        <v>17.5</v>
      </c>
      <c r="BM35" s="37">
        <v>15.87261372</v>
      </c>
      <c r="BN35" s="37">
        <v>15.87261372</v>
      </c>
      <c r="BO35" s="37">
        <v>15.87261372</v>
      </c>
      <c r="BP35" s="37">
        <v>8.5000000000000006E-3</v>
      </c>
    </row>
    <row r="36" spans="1:68">
      <c r="A36" s="16">
        <v>35</v>
      </c>
      <c r="B36" s="29" t="s">
        <v>89</v>
      </c>
      <c r="C36" s="16">
        <v>118</v>
      </c>
      <c r="D36" s="16">
        <v>1155</v>
      </c>
      <c r="E36" s="16">
        <v>0.19249198776502999</v>
      </c>
      <c r="F36" s="16">
        <v>0.344366243641472</v>
      </c>
      <c r="G36" s="16">
        <v>0.45684063429434002</v>
      </c>
      <c r="H36" s="16">
        <v>1.25830549491017</v>
      </c>
      <c r="I36" s="16">
        <v>2.3719533078372099</v>
      </c>
      <c r="J36" s="16">
        <v>0.37483200977397702</v>
      </c>
      <c r="K36" s="16">
        <v>0.41998890190517302</v>
      </c>
      <c r="L36" s="16">
        <v>0.53503284329058498</v>
      </c>
      <c r="M36" s="16">
        <v>0.13583966205613399</v>
      </c>
      <c r="N36" s="16">
        <v>0.69058296977183997</v>
      </c>
      <c r="O36" s="16">
        <v>1.59253250692479</v>
      </c>
      <c r="P36" s="16">
        <v>0.12978477373590599</v>
      </c>
      <c r="Q36" s="16">
        <v>0.21527212850847699</v>
      </c>
      <c r="R36" s="16">
        <v>0.67326132272124295</v>
      </c>
      <c r="S36" s="16">
        <v>0.70320320320320295</v>
      </c>
      <c r="T36" s="16">
        <v>1.3307779829519</v>
      </c>
      <c r="U36" s="16">
        <v>1.1471166961983399</v>
      </c>
      <c r="V36" s="16">
        <v>0.54533447599240203</v>
      </c>
      <c r="W36" s="16">
        <v>3.2078711771268398</v>
      </c>
      <c r="X36" s="16">
        <v>1.3775747651469401</v>
      </c>
      <c r="Y36" s="16">
        <v>2.3619222361024401</v>
      </c>
      <c r="Z36" s="16">
        <v>1.0287644201578601</v>
      </c>
      <c r="AA36" s="16">
        <v>1.39631819403386</v>
      </c>
      <c r="AB36" s="16">
        <v>1.3062563067608499</v>
      </c>
      <c r="AC36" s="16">
        <v>0.59219999592415395</v>
      </c>
      <c r="AD36" s="16">
        <v>2.1425961032961101</v>
      </c>
      <c r="AE36" s="16">
        <v>0.70320320320320295</v>
      </c>
      <c r="AF36" s="16">
        <v>1.4601882756719999</v>
      </c>
      <c r="AG36" s="16">
        <v>1.4593443366616701</v>
      </c>
      <c r="AH36" s="16">
        <v>1.4507778055573</v>
      </c>
      <c r="AI36" s="37">
        <v>0.31678208339472502</v>
      </c>
      <c r="AJ36" s="16">
        <v>1.0120518251350099</v>
      </c>
      <c r="AK36" s="16">
        <v>0.46338639652677299</v>
      </c>
      <c r="AL36" s="37">
        <v>0.70651609959999995</v>
      </c>
      <c r="AM36" s="37">
        <v>2961.1733536808802</v>
      </c>
      <c r="AN36" s="37">
        <v>20.451906757500002</v>
      </c>
      <c r="AO36" s="37">
        <v>1.1366370181250001</v>
      </c>
      <c r="AP36" s="37">
        <v>7.2798890575000001</v>
      </c>
      <c r="AQ36" s="37">
        <v>627.78949999999998</v>
      </c>
      <c r="AR36" s="37">
        <v>1.7262591281249999</v>
      </c>
      <c r="AS36" s="37">
        <v>1.367117125</v>
      </c>
      <c r="AT36" s="37">
        <v>7.7463799900000003</v>
      </c>
      <c r="AU36" s="37">
        <v>304452.5713825</v>
      </c>
      <c r="AV36" s="37">
        <v>2095.87346573995</v>
      </c>
      <c r="AW36" s="37">
        <v>970757.19187500002</v>
      </c>
      <c r="AX36" s="37">
        <v>8.0593645750937508</v>
      </c>
      <c r="AY36" s="37">
        <v>7.3234865625000003</v>
      </c>
      <c r="AZ36" s="37">
        <v>17.5449375</v>
      </c>
      <c r="BA36" s="37">
        <v>23907.041943749999</v>
      </c>
      <c r="BB36" s="37">
        <v>8.7277522255625009</v>
      </c>
      <c r="BC36" s="37">
        <v>8.1074946299675293E-3</v>
      </c>
      <c r="BD36" s="37">
        <v>377.35326427500002</v>
      </c>
      <c r="BE36" s="37">
        <v>28978.4925</v>
      </c>
      <c r="BF36" s="37">
        <v>0.96865303000000003</v>
      </c>
      <c r="BG36" s="37">
        <v>3.755079297</v>
      </c>
      <c r="BH36" s="37">
        <v>4.8332999250000004</v>
      </c>
      <c r="BI36" s="37">
        <v>5.9299718137499999</v>
      </c>
      <c r="BJ36" s="37">
        <v>4366.8575706874999</v>
      </c>
      <c r="BK36" s="37">
        <v>527.64086411874996</v>
      </c>
      <c r="BL36" s="37">
        <v>17.5449375</v>
      </c>
      <c r="BM36" s="37">
        <v>15.9014647779352</v>
      </c>
      <c r="BN36" s="37">
        <v>15.892274273757801</v>
      </c>
      <c r="BO36" s="37">
        <v>15.8928739169988</v>
      </c>
      <c r="BP36" s="37">
        <v>9.1200312500000005E-3</v>
      </c>
    </row>
    <row r="37" spans="1:68">
      <c r="A37" s="16">
        <v>36</v>
      </c>
      <c r="B37" s="29" t="s">
        <v>98</v>
      </c>
      <c r="C37" s="16">
        <v>110</v>
      </c>
      <c r="D37" s="16">
        <v>1155</v>
      </c>
      <c r="E37" s="16">
        <v>0.19656377858945601</v>
      </c>
      <c r="F37" s="16">
        <v>0.349494510149648</v>
      </c>
      <c r="G37" s="16">
        <v>0.46101572606878199</v>
      </c>
      <c r="H37" s="16">
        <v>1.25851073621649</v>
      </c>
      <c r="I37" s="16">
        <v>2.3679365034087301</v>
      </c>
      <c r="J37" s="16">
        <v>0.37933353714460399</v>
      </c>
      <c r="K37" s="16">
        <v>0.42185890119381803</v>
      </c>
      <c r="L37" s="16">
        <v>0.53692692849319401</v>
      </c>
      <c r="M37" s="16">
        <v>0.13639030405080699</v>
      </c>
      <c r="N37" s="16">
        <v>0.69141796249338605</v>
      </c>
      <c r="O37" s="16">
        <v>1.59252202284674</v>
      </c>
      <c r="P37" s="16">
        <v>0.130103248920725</v>
      </c>
      <c r="Q37" s="16">
        <v>0.21683878238493101</v>
      </c>
      <c r="R37" s="16">
        <v>0.67656146336840095</v>
      </c>
      <c r="S37" s="16">
        <v>0.70480721081622399</v>
      </c>
      <c r="T37" s="16">
        <v>1.3301224368000399</v>
      </c>
      <c r="U37" s="16">
        <v>1.14639903354707</v>
      </c>
      <c r="V37" s="16">
        <v>0.54469178004678098</v>
      </c>
      <c r="W37" s="16">
        <v>3.20240053068727</v>
      </c>
      <c r="X37" s="16">
        <v>1.3767073118186901</v>
      </c>
      <c r="Y37" s="16">
        <v>2.35929206993444</v>
      </c>
      <c r="Z37" s="16">
        <v>1.02901799736164</v>
      </c>
      <c r="AA37" s="16">
        <v>1.39555286846702</v>
      </c>
      <c r="AB37" s="16">
        <v>1.30562887879961</v>
      </c>
      <c r="AC37" s="16">
        <v>0.59451974080485803</v>
      </c>
      <c r="AD37" s="16">
        <v>2.1388915889190798</v>
      </c>
      <c r="AE37" s="16">
        <v>0.70480721081622399</v>
      </c>
      <c r="AF37" s="16">
        <v>1.4616891815259501</v>
      </c>
      <c r="AG37" s="16">
        <v>1.4604231965718599</v>
      </c>
      <c r="AH37" s="16">
        <v>1.4475868261734199</v>
      </c>
      <c r="AI37" s="37">
        <v>0.32814689182213702</v>
      </c>
      <c r="AJ37" s="16">
        <v>1.0115278573029101</v>
      </c>
      <c r="AK37" s="16">
        <v>0.46353111432706201</v>
      </c>
      <c r="AL37" s="37">
        <v>0.71988781410000002</v>
      </c>
      <c r="AM37" s="37">
        <v>2999.5790821054202</v>
      </c>
      <c r="AN37" s="37">
        <v>20.610757454375001</v>
      </c>
      <c r="AO37" s="37">
        <v>1.1373308220312499</v>
      </c>
      <c r="AP37" s="37">
        <v>7.2754449418749996</v>
      </c>
      <c r="AQ37" s="37">
        <v>634.16512499999999</v>
      </c>
      <c r="AR37" s="37">
        <v>1.7317009445312499</v>
      </c>
      <c r="AS37" s="37">
        <v>1.3706697812499999</v>
      </c>
      <c r="AT37" s="37">
        <v>7.7587897275</v>
      </c>
      <c r="AU37" s="37">
        <v>304901.14874187502</v>
      </c>
      <c r="AV37" s="37">
        <v>2095.7201893492102</v>
      </c>
      <c r="AW37" s="37">
        <v>970974.45046874997</v>
      </c>
      <c r="AX37" s="37">
        <v>8.0844349473984405</v>
      </c>
      <c r="AY37" s="37">
        <v>7.3552010156250001</v>
      </c>
      <c r="AZ37" s="37">
        <v>17.567359374999999</v>
      </c>
      <c r="BA37" s="37">
        <v>23901.0596859375</v>
      </c>
      <c r="BB37" s="37">
        <v>8.7170356512656308</v>
      </c>
      <c r="BC37" s="37">
        <v>8.0965505632306697E-3</v>
      </c>
      <c r="BD37" s="37">
        <v>377.26218849374999</v>
      </c>
      <c r="BE37" s="37">
        <v>28967.733124999999</v>
      </c>
      <c r="BF37" s="37">
        <v>0.96817881750000001</v>
      </c>
      <c r="BG37" s="37">
        <v>3.7550612745</v>
      </c>
      <c r="BH37" s="37">
        <v>4.8319490812500003</v>
      </c>
      <c r="BI37" s="37">
        <v>5.9289318309374996</v>
      </c>
      <c r="BJ37" s="37">
        <v>4367.2213184218799</v>
      </c>
      <c r="BK37" s="37">
        <v>526.48526270468801</v>
      </c>
      <c r="BL37" s="37">
        <v>17.567359374999999</v>
      </c>
      <c r="BM37" s="37">
        <v>15.9158875203418</v>
      </c>
      <c r="BN37" s="37">
        <v>15.902102596442401</v>
      </c>
      <c r="BO37" s="37">
        <v>15.9029509960097</v>
      </c>
      <c r="BP37" s="37">
        <v>9.4291328124999994E-3</v>
      </c>
    </row>
    <row r="38" spans="1:68">
      <c r="A38" s="16">
        <v>37</v>
      </c>
      <c r="B38" s="29" t="s">
        <v>83</v>
      </c>
      <c r="C38" s="16">
        <v>105</v>
      </c>
      <c r="D38" s="16">
        <v>1155</v>
      </c>
      <c r="E38" s="16">
        <v>0.200644472808688</v>
      </c>
      <c r="F38" s="16">
        <v>0.35463251226289899</v>
      </c>
      <c r="G38" s="16">
        <v>0.46519650393606499</v>
      </c>
      <c r="H38" s="16">
        <v>1.2587158857864</v>
      </c>
      <c r="I38" s="16">
        <v>2.3639240506329098</v>
      </c>
      <c r="J38" s="16">
        <v>0.38384332925336601</v>
      </c>
      <c r="K38" s="16">
        <v>0.42373132485491999</v>
      </c>
      <c r="L38" s="16">
        <v>0.53882279273638101</v>
      </c>
      <c r="M38" s="16">
        <v>0.13694229467284399</v>
      </c>
      <c r="N38" s="16">
        <v>0.69225273488463801</v>
      </c>
      <c r="O38" s="16">
        <v>1.5925115380709101</v>
      </c>
      <c r="P38" s="16">
        <v>0.13042243456432701</v>
      </c>
      <c r="Q38" s="16">
        <v>0.21841195078220799</v>
      </c>
      <c r="R38" s="16">
        <v>0.67986348122866902</v>
      </c>
      <c r="S38" s="16">
        <v>0.70641282565130303</v>
      </c>
      <c r="T38" s="16">
        <v>1.3294670495655101</v>
      </c>
      <c r="U38" s="16">
        <v>1.14568093808664</v>
      </c>
      <c r="V38" s="16">
        <v>0.54406401114662695</v>
      </c>
      <c r="W38" s="16">
        <v>3.1969378924303502</v>
      </c>
      <c r="X38" s="16">
        <v>1.3758400827158399</v>
      </c>
      <c r="Y38" s="16">
        <v>2.3566635455680398</v>
      </c>
      <c r="Z38" s="16">
        <v>1.0292716382903</v>
      </c>
      <c r="AA38" s="16">
        <v>1.3947877485222999</v>
      </c>
      <c r="AB38" s="16">
        <v>1.30500164219021</v>
      </c>
      <c r="AC38" s="16">
        <v>0.59684838707791898</v>
      </c>
      <c r="AD38" s="16">
        <v>2.1351853622772601</v>
      </c>
      <c r="AE38" s="16">
        <v>0.70641282565130303</v>
      </c>
      <c r="AF38" s="16">
        <v>1.46319026864747</v>
      </c>
      <c r="AG38" s="16">
        <v>1.4615021867782301</v>
      </c>
      <c r="AH38" s="16">
        <v>1.4444048764983</v>
      </c>
      <c r="AI38" s="37">
        <v>0.33953351048125202</v>
      </c>
      <c r="AJ38" s="16">
        <v>1.01100399308319</v>
      </c>
      <c r="AK38" s="16">
        <v>0.46367583212735197</v>
      </c>
      <c r="AL38" s="37">
        <v>0.73322863839999997</v>
      </c>
      <c r="AM38" s="37">
        <v>3037.9066485860299</v>
      </c>
      <c r="AN38" s="37">
        <v>20.769373030000001</v>
      </c>
      <c r="AO38" s="37">
        <v>1.1380248225</v>
      </c>
      <c r="AP38" s="37">
        <v>7.2709917300000004</v>
      </c>
      <c r="AQ38" s="37">
        <v>640.52800000000002</v>
      </c>
      <c r="AR38" s="37">
        <v>1.7371342624999999</v>
      </c>
      <c r="AS38" s="37">
        <v>1.3742185</v>
      </c>
      <c r="AT38" s="37">
        <v>7.7711459600000001</v>
      </c>
      <c r="AU38" s="37">
        <v>305349.83387999999</v>
      </c>
      <c r="AV38" s="37">
        <v>2095.56691851801</v>
      </c>
      <c r="AW38" s="37">
        <v>971188.8175</v>
      </c>
      <c r="AX38" s="37">
        <v>8.1093320428749998</v>
      </c>
      <c r="AY38" s="37">
        <v>7.3868962500000004</v>
      </c>
      <c r="AZ38" s="37">
        <v>17.589749999999999</v>
      </c>
      <c r="BA38" s="37">
        <v>23895.075274999999</v>
      </c>
      <c r="BB38" s="37">
        <v>8.7063239522500009</v>
      </c>
      <c r="BC38" s="37">
        <v>8.0858291909174894E-3</v>
      </c>
      <c r="BD38" s="37">
        <v>377.17057410000001</v>
      </c>
      <c r="BE38" s="37">
        <v>28956.97</v>
      </c>
      <c r="BF38" s="37">
        <v>0.96770411999999995</v>
      </c>
      <c r="BG38" s="37">
        <v>3.755043138</v>
      </c>
      <c r="BH38" s="37">
        <v>4.8305977000000002</v>
      </c>
      <c r="BI38" s="37">
        <v>5.9278912549999996</v>
      </c>
      <c r="BJ38" s="37">
        <v>4367.5517077499999</v>
      </c>
      <c r="BK38" s="37">
        <v>525.33013897499995</v>
      </c>
      <c r="BL38" s="37">
        <v>17.589749999999999</v>
      </c>
      <c r="BM38" s="37">
        <v>15.930308405041</v>
      </c>
      <c r="BN38" s="37">
        <v>15.911929616330999</v>
      </c>
      <c r="BO38" s="37">
        <v>15.912992728695</v>
      </c>
      <c r="BP38" s="37">
        <v>9.7376249999999998E-3</v>
      </c>
    </row>
    <row r="39" spans="1:68">
      <c r="A39" s="16">
        <v>38</v>
      </c>
      <c r="B39" s="29" t="s">
        <v>90</v>
      </c>
      <c r="C39" s="16">
        <v>10</v>
      </c>
      <c r="D39" s="16">
        <v>1155</v>
      </c>
      <c r="E39" s="16">
        <v>0.208832688496744</v>
      </c>
      <c r="F39" s="16">
        <v>0.36493783440916999</v>
      </c>
      <c r="G39" s="16">
        <v>0.473575164476149</v>
      </c>
      <c r="H39" s="16">
        <v>1.2591259099629399</v>
      </c>
      <c r="I39" s="16">
        <v>2.3559121717833298</v>
      </c>
      <c r="J39" s="16">
        <v>0.39288779889638298</v>
      </c>
      <c r="K39" s="16">
        <v>0.42748346417753602</v>
      </c>
      <c r="L39" s="16">
        <v>0.54261986837981802</v>
      </c>
      <c r="M39" s="16">
        <v>0.13805034166594601</v>
      </c>
      <c r="N39" s="16">
        <v>0.69392161902500404</v>
      </c>
      <c r="O39" s="16">
        <v>1.5924905664256801</v>
      </c>
      <c r="P39" s="16">
        <v>0.13106294675854699</v>
      </c>
      <c r="Q39" s="16">
        <v>0.22157799435150399</v>
      </c>
      <c r="R39" s="16">
        <v>0.68647315499905204</v>
      </c>
      <c r="S39" s="16">
        <v>0.70962888665998003</v>
      </c>
      <c r="T39" s="16">
        <v>1.3281567516172901</v>
      </c>
      <c r="U39" s="16">
        <v>1.1442434471712899</v>
      </c>
      <c r="V39" s="16">
        <v>0.54285136537075096</v>
      </c>
      <c r="W39" s="16">
        <v>3.18603657023084</v>
      </c>
      <c r="X39" s="16">
        <v>1.3741062968386599</v>
      </c>
      <c r="Y39" s="16">
        <v>2.3514114160948201</v>
      </c>
      <c r="Z39" s="16">
        <v>1.0297791114183401</v>
      </c>
      <c r="AA39" s="16">
        <v>1.3932581251678799</v>
      </c>
      <c r="AB39" s="16">
        <v>1.30374774267689</v>
      </c>
      <c r="AC39" s="16">
        <v>0.60153258953063005</v>
      </c>
      <c r="AD39" s="16">
        <v>2.12776776744853</v>
      </c>
      <c r="AE39" s="16">
        <v>0.70962888665998003</v>
      </c>
      <c r="AF39" s="16">
        <v>1.46619298682455</v>
      </c>
      <c r="AG39" s="16">
        <v>1.4636605581739499</v>
      </c>
      <c r="AH39" s="16">
        <v>1.4380679133954399</v>
      </c>
      <c r="AI39" s="37">
        <v>0.36237243011388798</v>
      </c>
      <c r="AJ39" s="16">
        <v>1.00995657535799</v>
      </c>
      <c r="AK39" s="16">
        <v>0.46396526772793101</v>
      </c>
      <c r="AL39" s="37">
        <v>0.75981761640000001</v>
      </c>
      <c r="AM39" s="37">
        <v>3114.32729571543</v>
      </c>
      <c r="AN39" s="37">
        <v>21.085898817499999</v>
      </c>
      <c r="AO39" s="37">
        <v>1.139413413125</v>
      </c>
      <c r="AP39" s="37">
        <v>7.2620580175000002</v>
      </c>
      <c r="AQ39" s="37">
        <v>653.21550000000002</v>
      </c>
      <c r="AR39" s="37">
        <v>1.7479754031250001</v>
      </c>
      <c r="AS39" s="37">
        <v>1.381304125</v>
      </c>
      <c r="AT39" s="37">
        <v>7.7956979100000003</v>
      </c>
      <c r="AU39" s="37">
        <v>306247.52749250003</v>
      </c>
      <c r="AV39" s="37">
        <v>2095.2603935341899</v>
      </c>
      <c r="AW39" s="37">
        <v>971608.87687499996</v>
      </c>
      <c r="AX39" s="37">
        <v>8.1586064033437502</v>
      </c>
      <c r="AY39" s="37">
        <v>7.4502290625000001</v>
      </c>
      <c r="AZ39" s="37">
        <v>17.634437500000001</v>
      </c>
      <c r="BA39" s="37">
        <v>23883.099993749998</v>
      </c>
      <c r="BB39" s="37">
        <v>8.6849151800625002</v>
      </c>
      <c r="BC39" s="37">
        <v>8.0650260136203092E-3</v>
      </c>
      <c r="BD39" s="37">
        <v>376.98572947500003</v>
      </c>
      <c r="BE39" s="37">
        <v>28935.432499999999</v>
      </c>
      <c r="BF39" s="37">
        <v>0.96675327</v>
      </c>
      <c r="BG39" s="37">
        <v>3.755006523</v>
      </c>
      <c r="BH39" s="37">
        <v>4.8278933249999998</v>
      </c>
      <c r="BI39" s="37">
        <v>5.9258083237500001</v>
      </c>
      <c r="BJ39" s="37">
        <v>4368.1124111874997</v>
      </c>
      <c r="BK39" s="37">
        <v>523.02132456874995</v>
      </c>
      <c r="BL39" s="37">
        <v>17.634437500000001</v>
      </c>
      <c r="BM39" s="37">
        <v>15.959144601317201</v>
      </c>
      <c r="BN39" s="37">
        <v>15.931579747719701</v>
      </c>
      <c r="BO39" s="37">
        <v>15.9329701550887</v>
      </c>
      <c r="BP39" s="37">
        <v>1.035278125E-2</v>
      </c>
    </row>
    <row r="40" spans="1:68">
      <c r="A40" s="16">
        <v>39</v>
      </c>
      <c r="B40" s="29" t="s">
        <v>84</v>
      </c>
      <c r="C40" s="16">
        <v>7</v>
      </c>
      <c r="D40" s="16">
        <v>1155</v>
      </c>
      <c r="E40" s="16">
        <v>0.21705687024505099</v>
      </c>
      <c r="F40" s="16">
        <v>0.37528243334800698</v>
      </c>
      <c r="G40" s="16">
        <v>0.48197670928627201</v>
      </c>
      <c r="H40" s="16">
        <v>1.25953556793107</v>
      </c>
      <c r="I40" s="16">
        <v>2.3479176149294498</v>
      </c>
      <c r="J40" s="16">
        <v>0.40196560196560199</v>
      </c>
      <c r="K40" s="16">
        <v>0.43124535776182199</v>
      </c>
      <c r="L40" s="16">
        <v>0.54642409033877004</v>
      </c>
      <c r="M40" s="16">
        <v>0.139163843013794</v>
      </c>
      <c r="N40" s="16">
        <v>0.69558962288995796</v>
      </c>
      <c r="O40" s="16">
        <v>1.5924695919885301</v>
      </c>
      <c r="P40" s="16">
        <v>0.13170632948668401</v>
      </c>
      <c r="Q40" s="16">
        <v>0.224770589062746</v>
      </c>
      <c r="R40" s="16">
        <v>0.69309035687167797</v>
      </c>
      <c r="S40" s="16">
        <v>0.71285140562249005</v>
      </c>
      <c r="T40" s="16">
        <v>1.3268470886453401</v>
      </c>
      <c r="U40" s="16">
        <v>1.1428042203134401</v>
      </c>
      <c r="V40" s="16">
        <v>0.54169295685779695</v>
      </c>
      <c r="W40" s="16">
        <v>3.1751670705735502</v>
      </c>
      <c r="X40" s="16">
        <v>1.37237340682053</v>
      </c>
      <c r="Y40" s="16">
        <v>2.3461658354114698</v>
      </c>
      <c r="Z40" s="16">
        <v>1.0302868397343199</v>
      </c>
      <c r="AA40" s="16">
        <v>1.3917293233082699</v>
      </c>
      <c r="AB40" s="16">
        <v>1.3024946075213399</v>
      </c>
      <c r="AC40" s="16">
        <v>0.60625301871900295</v>
      </c>
      <c r="AD40" s="16">
        <v>2.12034330929743</v>
      </c>
      <c r="AE40" s="16">
        <v>0.71285140562249005</v>
      </c>
      <c r="AF40" s="16">
        <v>1.4691964304660501</v>
      </c>
      <c r="AG40" s="16">
        <v>1.46581945103774</v>
      </c>
      <c r="AH40" s="16">
        <v>1.43176661264182</v>
      </c>
      <c r="AI40" s="37">
        <v>0.38529934795495002</v>
      </c>
      <c r="AJ40" s="16">
        <v>1.00890957171374</v>
      </c>
      <c r="AK40" s="16">
        <v>0.46425470332850899</v>
      </c>
      <c r="AL40" s="37">
        <v>0.78628303359999996</v>
      </c>
      <c r="AM40" s="37">
        <v>3190.4352950691</v>
      </c>
      <c r="AN40" s="37">
        <v>21.401484119999999</v>
      </c>
      <c r="AO40" s="37">
        <v>1.14080279</v>
      </c>
      <c r="AP40" s="37">
        <v>7.2530879199999996</v>
      </c>
      <c r="AQ40" s="37">
        <v>665.85199999999998</v>
      </c>
      <c r="AR40" s="37">
        <v>1.7587825500000001</v>
      </c>
      <c r="AS40" s="37">
        <v>1.388374</v>
      </c>
      <c r="AT40" s="37">
        <v>7.8200358400000001</v>
      </c>
      <c r="AU40" s="37">
        <v>307145.65221999999</v>
      </c>
      <c r="AV40" s="37">
        <v>2094.9538907884898</v>
      </c>
      <c r="AW40" s="37">
        <v>972017.37</v>
      </c>
      <c r="AX40" s="37">
        <v>8.2071876565000004</v>
      </c>
      <c r="AY40" s="37">
        <v>7.5134850000000002</v>
      </c>
      <c r="AZ40" s="37">
        <v>17.678999999999998</v>
      </c>
      <c r="BA40" s="37">
        <v>23871.116099999999</v>
      </c>
      <c r="BB40" s="37">
        <v>8.6635259090000005</v>
      </c>
      <c r="BC40" s="37">
        <v>8.0450310279161098E-3</v>
      </c>
      <c r="BD40" s="37">
        <v>376.79873040000001</v>
      </c>
      <c r="BE40" s="37">
        <v>28913.88</v>
      </c>
      <c r="BF40" s="37">
        <v>0.96580047999999996</v>
      </c>
      <c r="BG40" s="37">
        <v>3.7549694520000001</v>
      </c>
      <c r="BH40" s="37">
        <v>4.8251868</v>
      </c>
      <c r="BI40" s="37">
        <v>5.9237230199999997</v>
      </c>
      <c r="BJ40" s="37">
        <v>4368.5396810000002</v>
      </c>
      <c r="BK40" s="37">
        <v>520.71442090000005</v>
      </c>
      <c r="BL40" s="37">
        <v>17.678999999999998</v>
      </c>
      <c r="BM40" s="37">
        <v>15.987973366764001</v>
      </c>
      <c r="BN40" s="37">
        <v>15.951224667924</v>
      </c>
      <c r="BO40" s="37">
        <v>15.952806196179999</v>
      </c>
      <c r="BP40" s="37">
        <v>1.09655E-2</v>
      </c>
    </row>
    <row r="41" spans="1:68">
      <c r="A41" s="16">
        <v>40</v>
      </c>
      <c r="B41" s="29" t="s">
        <v>99</v>
      </c>
      <c r="C41" s="16">
        <v>82.5</v>
      </c>
      <c r="D41" s="16">
        <v>1125</v>
      </c>
      <c r="E41" s="16">
        <v>0.18437500000000001</v>
      </c>
      <c r="F41" s="16">
        <v>0.33413880696618098</v>
      </c>
      <c r="G41" s="16">
        <v>0.44850746268656699</v>
      </c>
      <c r="H41" s="16">
        <v>1.2578947368421101</v>
      </c>
      <c r="I41" s="16">
        <v>2.38</v>
      </c>
      <c r="J41" s="16">
        <v>0.36585365853658502</v>
      </c>
      <c r="K41" s="16">
        <v>0.41625615763546803</v>
      </c>
      <c r="L41" s="16">
        <v>0.53125</v>
      </c>
      <c r="M41" s="16">
        <v>0.13474240422721301</v>
      </c>
      <c r="N41" s="16">
        <v>0.68891232298885197</v>
      </c>
      <c r="O41" s="16">
        <v>1.5925534729878701</v>
      </c>
      <c r="P41" s="16">
        <v>0.12914994527544699</v>
      </c>
      <c r="Q41" s="16">
        <v>0.212158203125</v>
      </c>
      <c r="R41" s="16">
        <v>0.66666666666666696</v>
      </c>
      <c r="S41" s="16">
        <v>0.7</v>
      </c>
      <c r="T41" s="16">
        <v>1.3320895522388101</v>
      </c>
      <c r="U41" s="16">
        <v>1.14855072463768</v>
      </c>
      <c r="V41" s="16">
        <v>0.54666666666666697</v>
      </c>
      <c r="W41" s="16">
        <v>3.2188365650969502</v>
      </c>
      <c r="X41" s="16">
        <v>1.3793103448275901</v>
      </c>
      <c r="Y41" s="16">
        <v>2.3671875</v>
      </c>
      <c r="Z41" s="16">
        <v>1.02825745682889</v>
      </c>
      <c r="AA41" s="16">
        <v>1.3978494623655899</v>
      </c>
      <c r="AB41" s="16">
        <v>1.3075117370892</v>
      </c>
      <c r="AC41" s="16">
        <v>0.58758700696055699</v>
      </c>
      <c r="AD41" s="16">
        <v>2.15</v>
      </c>
      <c r="AE41" s="16">
        <v>0.7</v>
      </c>
      <c r="AF41" s="16">
        <v>1.4571870076354401</v>
      </c>
      <c r="AG41" s="16">
        <v>1.4571870076354401</v>
      </c>
      <c r="AH41" s="16">
        <v>1.4571870076354401</v>
      </c>
      <c r="AI41" s="37">
        <v>0.29411764705882398</v>
      </c>
      <c r="AJ41" s="16">
        <v>1.0131000717593599</v>
      </c>
      <c r="AK41" s="16">
        <v>0.46309696092619401</v>
      </c>
      <c r="AL41" s="37">
        <v>0.67967999999999995</v>
      </c>
      <c r="AM41" s="37">
        <v>2884.1274109999999</v>
      </c>
      <c r="AN41" s="37">
        <v>20.133500000000002</v>
      </c>
      <c r="AO41" s="37">
        <v>1.1352500000000001</v>
      </c>
      <c r="AP41" s="37">
        <v>7.2887500000000003</v>
      </c>
      <c r="AQ41" s="37">
        <v>615</v>
      </c>
      <c r="AR41" s="37">
        <v>1.7153499999999999</v>
      </c>
      <c r="AS41" s="37">
        <v>1.36</v>
      </c>
      <c r="AT41" s="37">
        <v>7.7214</v>
      </c>
      <c r="AU41" s="37">
        <v>303555.74</v>
      </c>
      <c r="AV41" s="37">
        <v>2096.1800352</v>
      </c>
      <c r="AW41" s="37">
        <v>970314</v>
      </c>
      <c r="AX41" s="37">
        <v>8.0087039999999998</v>
      </c>
      <c r="AY41" s="37">
        <v>7.26</v>
      </c>
      <c r="AZ41" s="37">
        <v>17.5</v>
      </c>
      <c r="BA41" s="37">
        <v>23919</v>
      </c>
      <c r="BB41" s="37">
        <v>8.7492000000000001</v>
      </c>
      <c r="BC41" s="37">
        <v>8.1300813008130107E-3</v>
      </c>
      <c r="BD41" s="37">
        <v>377.53379999999999</v>
      </c>
      <c r="BE41" s="37">
        <v>29000</v>
      </c>
      <c r="BF41" s="37">
        <v>0.96960000000000002</v>
      </c>
      <c r="BG41" s="37">
        <v>3.755115</v>
      </c>
      <c r="BH41" s="37">
        <v>4.8360000000000003</v>
      </c>
      <c r="BI41" s="37">
        <v>5.9320500000000003</v>
      </c>
      <c r="BJ41" s="37">
        <v>4366.03</v>
      </c>
      <c r="BK41" s="37">
        <v>529.95349999999996</v>
      </c>
      <c r="BL41" s="37">
        <v>17.5</v>
      </c>
      <c r="BM41" s="37">
        <v>15.87261372</v>
      </c>
      <c r="BN41" s="37">
        <v>15.87261372</v>
      </c>
      <c r="BO41" s="37">
        <v>15.87261372</v>
      </c>
      <c r="BP41" s="37">
        <v>8.5000000000000006E-3</v>
      </c>
    </row>
    <row r="42" spans="1:68">
      <c r="A42" s="16">
        <v>41</v>
      </c>
      <c r="B42" s="29" t="s">
        <v>100</v>
      </c>
      <c r="C42" s="16">
        <v>140</v>
      </c>
      <c r="D42" s="16">
        <v>1160</v>
      </c>
      <c r="E42" s="16">
        <v>0.19263476807354801</v>
      </c>
      <c r="F42" s="16">
        <v>0.34480388439606902</v>
      </c>
      <c r="G42" s="16">
        <v>0.45726434993343001</v>
      </c>
      <c r="H42" s="16">
        <v>1.2572802775441501</v>
      </c>
      <c r="I42" s="16">
        <v>2.37129908790885</v>
      </c>
      <c r="J42" s="16">
        <v>0.375305822867395</v>
      </c>
      <c r="K42" s="16">
        <v>0.41995265221572797</v>
      </c>
      <c r="L42" s="16">
        <v>0.53497706422018398</v>
      </c>
      <c r="M42" s="16">
        <v>0.13584895665493901</v>
      </c>
      <c r="N42" s="16">
        <v>0.69103457006446201</v>
      </c>
      <c r="O42" s="16">
        <v>1.59383285589151</v>
      </c>
      <c r="P42" s="16">
        <v>0.12980466826273701</v>
      </c>
      <c r="Q42" s="16">
        <v>0.215178319090786</v>
      </c>
      <c r="R42" s="16">
        <v>0.67366132375992305</v>
      </c>
      <c r="S42" s="16">
        <v>0.70367278797996702</v>
      </c>
      <c r="T42" s="16">
        <v>1.3313491323008</v>
      </c>
      <c r="U42" s="16">
        <v>1.14747203065597</v>
      </c>
      <c r="V42" s="16">
        <v>0.54464600648493899</v>
      </c>
      <c r="W42" s="16">
        <v>3.2116861877501002</v>
      </c>
      <c r="X42" s="16">
        <v>1.3780894355673099</v>
      </c>
      <c r="Y42" s="16">
        <v>2.3630907433927901</v>
      </c>
      <c r="Z42" s="16">
        <v>1.0290777276404199</v>
      </c>
      <c r="AA42" s="16">
        <v>1.39679367696609</v>
      </c>
      <c r="AB42" s="16">
        <v>1.30652202827568</v>
      </c>
      <c r="AC42" s="16">
        <v>0.59204888990651205</v>
      </c>
      <c r="AD42" s="16">
        <v>2.14014584524576</v>
      </c>
      <c r="AE42" s="16">
        <v>0.70367278797996702</v>
      </c>
      <c r="AF42" s="16">
        <v>1.46037303490379</v>
      </c>
      <c r="AG42" s="16">
        <v>1.45952898910893</v>
      </c>
      <c r="AH42" s="16">
        <v>1.4527205204385301</v>
      </c>
      <c r="AI42" s="37">
        <v>0.31605252842022702</v>
      </c>
      <c r="AJ42" s="16">
        <v>1.01221031666337</v>
      </c>
      <c r="AK42" s="16">
        <v>0.46315726000964802</v>
      </c>
      <c r="AL42" s="37">
        <v>0.70599243199999995</v>
      </c>
      <c r="AM42" s="37">
        <v>2957.4148979335901</v>
      </c>
      <c r="AN42" s="37">
        <v>20.4329553725</v>
      </c>
      <c r="AO42" s="37">
        <v>1.13756386</v>
      </c>
      <c r="AP42" s="37">
        <v>7.2818975129166699</v>
      </c>
      <c r="AQ42" s="37">
        <v>626.996933333333</v>
      </c>
      <c r="AR42" s="37">
        <v>1.7264081362499999</v>
      </c>
      <c r="AS42" s="37">
        <v>1.3672596666666701</v>
      </c>
      <c r="AT42" s="37">
        <v>7.74584999333333</v>
      </c>
      <c r="AU42" s="37">
        <v>304253.60757333302</v>
      </c>
      <c r="AV42" s="37">
        <v>2094.1635205060602</v>
      </c>
      <c r="AW42" s="37">
        <v>970608.40866666695</v>
      </c>
      <c r="AX42" s="37">
        <v>8.0628781460750005</v>
      </c>
      <c r="AY42" s="37">
        <v>7.3191380833333302</v>
      </c>
      <c r="AZ42" s="37">
        <v>17.5332291666667</v>
      </c>
      <c r="BA42" s="37">
        <v>23896.785812499998</v>
      </c>
      <c r="BB42" s="37">
        <v>8.7250495269166706</v>
      </c>
      <c r="BC42" s="37">
        <v>8.1177430532887208E-3</v>
      </c>
      <c r="BD42" s="37">
        <v>376.90502412083299</v>
      </c>
      <c r="BE42" s="37">
        <v>28967.67</v>
      </c>
      <c r="BF42" s="37">
        <v>0.96817404791666695</v>
      </c>
      <c r="BG42" s="37">
        <v>3.7539360457083299</v>
      </c>
      <c r="BH42" s="37">
        <v>4.8316546200000001</v>
      </c>
      <c r="BI42" s="37">
        <v>5.9287657712500001</v>
      </c>
      <c r="BJ42" s="37">
        <v>4367.9721044166699</v>
      </c>
      <c r="BK42" s="37">
        <v>528.24496139458302</v>
      </c>
      <c r="BL42" s="37">
        <v>17.5332291666667</v>
      </c>
      <c r="BM42" s="37">
        <v>15.899453002624</v>
      </c>
      <c r="BN42" s="37">
        <v>15.890263661183999</v>
      </c>
      <c r="BO42" s="37">
        <v>15.8716204671922</v>
      </c>
      <c r="BP42" s="37">
        <v>9.1410833333333396E-3</v>
      </c>
    </row>
    <row r="43" spans="1:68">
      <c r="A43" s="16">
        <v>42</v>
      </c>
      <c r="B43" s="29" t="s">
        <v>101</v>
      </c>
      <c r="C43" s="16">
        <v>145</v>
      </c>
      <c r="D43" s="16">
        <v>1160</v>
      </c>
      <c r="E43" s="16">
        <v>0.200943000838223</v>
      </c>
      <c r="F43" s="16">
        <v>0.35553675243467803</v>
      </c>
      <c r="G43" s="16">
        <v>0.46606141481992402</v>
      </c>
      <c r="H43" s="16">
        <v>1.25666736665267</v>
      </c>
      <c r="I43" s="16">
        <v>2.3626218110670001</v>
      </c>
      <c r="J43" s="16">
        <v>0.384816753926702</v>
      </c>
      <c r="K43" s="16">
        <v>0.42365809095847101</v>
      </c>
      <c r="L43" s="16">
        <v>0.53871035058430705</v>
      </c>
      <c r="M43" s="16">
        <v>0.13696108195183301</v>
      </c>
      <c r="N43" s="16">
        <v>0.69315847240593298</v>
      </c>
      <c r="O43" s="16">
        <v>1.59511450052582</v>
      </c>
      <c r="P43" s="16">
        <v>0.13046251447954299</v>
      </c>
      <c r="Q43" s="16">
        <v>0.218220887867171</v>
      </c>
      <c r="R43" s="16">
        <v>0.68067226890756305</v>
      </c>
      <c r="S43" s="16">
        <v>0.70735785953177299</v>
      </c>
      <c r="T43" s="16">
        <v>1.3306084359835799</v>
      </c>
      <c r="U43" s="16">
        <v>1.14639136589674</v>
      </c>
      <c r="V43" s="16">
        <v>0.54268775783405698</v>
      </c>
      <c r="W43" s="16">
        <v>3.2045397916211602</v>
      </c>
      <c r="X43" s="16">
        <v>1.3768682455737</v>
      </c>
      <c r="Y43" s="16">
        <v>2.3589950533715198</v>
      </c>
      <c r="Z43" s="16">
        <v>1.0298989108777801</v>
      </c>
      <c r="AA43" s="16">
        <v>1.3957377401777999</v>
      </c>
      <c r="AB43" s="16">
        <v>1.30553252077042</v>
      </c>
      <c r="AC43" s="16">
        <v>0.596542712706709</v>
      </c>
      <c r="AD43" s="16">
        <v>2.13030512485079</v>
      </c>
      <c r="AE43" s="16">
        <v>0.70735785953177299</v>
      </c>
      <c r="AF43" s="16">
        <v>1.4635606383959101</v>
      </c>
      <c r="AG43" s="16">
        <v>1.46187212923128</v>
      </c>
      <c r="AH43" s="16">
        <v>1.44826743495467</v>
      </c>
      <c r="AI43" s="37">
        <v>0.33797021943573702</v>
      </c>
      <c r="AJ43" s="16">
        <v>1.0113206349008499</v>
      </c>
      <c r="AK43" s="16">
        <v>0.46321755909310203</v>
      </c>
      <c r="AL43" s="37">
        <v>0.73213932800000003</v>
      </c>
      <c r="AM43" s="37">
        <v>3030.1803102793501</v>
      </c>
      <c r="AN43" s="37">
        <v>20.730829490000001</v>
      </c>
      <c r="AO43" s="37">
        <v>1.1398799399999999</v>
      </c>
      <c r="AP43" s="37">
        <v>7.2749993850000001</v>
      </c>
      <c r="AQ43" s="37">
        <v>638.907733333333</v>
      </c>
      <c r="AR43" s="37">
        <v>1.7374345449999999</v>
      </c>
      <c r="AS43" s="37">
        <v>1.3745053333333299</v>
      </c>
      <c r="AT43" s="37">
        <v>7.7700799733333303</v>
      </c>
      <c r="AU43" s="37">
        <v>304950.83882666699</v>
      </c>
      <c r="AV43" s="37">
        <v>2092.1473006731098</v>
      </c>
      <c r="AW43" s="37">
        <v>970890.45466666704</v>
      </c>
      <c r="AX43" s="37">
        <v>8.1164321543</v>
      </c>
      <c r="AY43" s="37">
        <v>7.3781189999999999</v>
      </c>
      <c r="AZ43" s="37">
        <v>17.56625</v>
      </c>
      <c r="BA43" s="37">
        <v>23874.578249999999</v>
      </c>
      <c r="BB43" s="37">
        <v>8.7009285743333304</v>
      </c>
      <c r="BC43" s="37">
        <v>8.1063348114114794E-3</v>
      </c>
      <c r="BD43" s="37">
        <v>376.27583948333302</v>
      </c>
      <c r="BE43" s="37">
        <v>28935.346666666701</v>
      </c>
      <c r="BF43" s="37">
        <v>0.96674769166666696</v>
      </c>
      <c r="BG43" s="37">
        <v>3.7527560828333302</v>
      </c>
      <c r="BH43" s="37">
        <v>4.8273098133333301</v>
      </c>
      <c r="BI43" s="37">
        <v>5.9254807516666697</v>
      </c>
      <c r="BJ43" s="37">
        <v>4369.7896843333301</v>
      </c>
      <c r="BK43" s="37">
        <v>526.53359841166696</v>
      </c>
      <c r="BL43" s="37">
        <v>17.56625</v>
      </c>
      <c r="BM43" s="37">
        <v>15.926277069296001</v>
      </c>
      <c r="BN43" s="37">
        <v>15.907902931536</v>
      </c>
      <c r="BO43" s="37">
        <v>15.870552456168699</v>
      </c>
      <c r="BP43" s="37">
        <v>9.7826666666666704E-3</v>
      </c>
    </row>
    <row r="44" spans="1:68">
      <c r="A44" s="16">
        <v>43</v>
      </c>
      <c r="B44" s="29" t="s">
        <v>102</v>
      </c>
      <c r="C44" s="16">
        <v>115</v>
      </c>
      <c r="D44" s="16">
        <v>1165</v>
      </c>
      <c r="E44" s="16">
        <v>0.20930012610340501</v>
      </c>
      <c r="F44" s="16">
        <v>0.36633805949060899</v>
      </c>
      <c r="G44" s="16">
        <v>0.47489893449151599</v>
      </c>
      <c r="H44" s="16">
        <v>1.25605599832215</v>
      </c>
      <c r="I44" s="16">
        <v>2.3539680733005102</v>
      </c>
      <c r="J44" s="16">
        <v>0.39438700147710498</v>
      </c>
      <c r="K44" s="16">
        <v>0.42737250636541202</v>
      </c>
      <c r="L44" s="16">
        <v>0.54244987468671702</v>
      </c>
      <c r="M44" s="16">
        <v>0.13807882232367499</v>
      </c>
      <c r="N44" s="16">
        <v>0.69528403195057797</v>
      </c>
      <c r="O44" s="16">
        <v>1.5963984128936499</v>
      </c>
      <c r="P44" s="16">
        <v>0.13112350632743999</v>
      </c>
      <c r="Q44" s="16">
        <v>0.22128616077380001</v>
      </c>
      <c r="R44" s="16">
        <v>0.68769955906948499</v>
      </c>
      <c r="S44" s="16">
        <v>0.71105527638191002</v>
      </c>
      <c r="T44" s="16">
        <v>1.3298674631323499</v>
      </c>
      <c r="U44" s="16">
        <v>1.1453087249541301</v>
      </c>
      <c r="V44" s="16">
        <v>0.54078779794874099</v>
      </c>
      <c r="W44" s="16">
        <v>3.1973973733860399</v>
      </c>
      <c r="X44" s="16">
        <v>1.3756467747499099</v>
      </c>
      <c r="Y44" s="16">
        <v>2.35490042951972</v>
      </c>
      <c r="Z44" s="16">
        <v>1.0307210080642</v>
      </c>
      <c r="AA44" s="16">
        <v>1.39468165196816</v>
      </c>
      <c r="AB44" s="16">
        <v>1.3045432145119999</v>
      </c>
      <c r="AC44" s="16">
        <v>0.60106881954948899</v>
      </c>
      <c r="AD44" s="16">
        <v>2.1204778113608098</v>
      </c>
      <c r="AE44" s="16">
        <v>0.71105527638191002</v>
      </c>
      <c r="AF44" s="16">
        <v>1.4667498192817801</v>
      </c>
      <c r="AG44" s="16">
        <v>1.4642164288625199</v>
      </c>
      <c r="AH44" s="16">
        <v>1.4438276909563801</v>
      </c>
      <c r="AI44" s="37">
        <v>0.35987074030552302</v>
      </c>
      <c r="AJ44" s="16">
        <v>1.0104310264627501</v>
      </c>
      <c r="AK44" s="16">
        <v>0.46327785817655598</v>
      </c>
      <c r="AL44" s="37">
        <v>0.75812068799999999</v>
      </c>
      <c r="AM44" s="37">
        <v>3102.4236480372901</v>
      </c>
      <c r="AN44" s="37">
        <v>21.027122352500001</v>
      </c>
      <c r="AO44" s="37">
        <v>1.1421982399999999</v>
      </c>
      <c r="AP44" s="37">
        <v>7.2680556162499999</v>
      </c>
      <c r="AQ44" s="37">
        <v>650.73239999999998</v>
      </c>
      <c r="AR44" s="37">
        <v>1.7484292262500001</v>
      </c>
      <c r="AS44" s="37">
        <v>1.381737</v>
      </c>
      <c r="AT44" s="37">
        <v>7.7940899400000001</v>
      </c>
      <c r="AU44" s="37">
        <v>305647.43375999999</v>
      </c>
      <c r="AV44" s="37">
        <v>2090.1313757011699</v>
      </c>
      <c r="AW44" s="37">
        <v>971160.13800000004</v>
      </c>
      <c r="AX44" s="37">
        <v>8.1693660246749999</v>
      </c>
      <c r="AY44" s="37">
        <v>7.43694275</v>
      </c>
      <c r="AZ44" s="37">
        <v>17.599062499999999</v>
      </c>
      <c r="BA44" s="37">
        <v>23852.377312500001</v>
      </c>
      <c r="BB44" s="37">
        <v>8.6768371422499992</v>
      </c>
      <c r="BC44" s="37">
        <v>8.0958009774832196E-3</v>
      </c>
      <c r="BD44" s="37">
        <v>375.6462460875</v>
      </c>
      <c r="BE44" s="37">
        <v>28903.03</v>
      </c>
      <c r="BF44" s="37">
        <v>0.96532093124999996</v>
      </c>
      <c r="BG44" s="37">
        <v>3.7515751113750002</v>
      </c>
      <c r="BH44" s="37">
        <v>4.82296558</v>
      </c>
      <c r="BI44" s="37">
        <v>5.9221949412499999</v>
      </c>
      <c r="BJ44" s="37">
        <v>4371.4827397500003</v>
      </c>
      <c r="BK44" s="37">
        <v>524.81941105124997</v>
      </c>
      <c r="BL44" s="37">
        <v>17.599062499999999</v>
      </c>
      <c r="BM44" s="37">
        <v>15.953085920015999</v>
      </c>
      <c r="BN44" s="37">
        <v>15.925531531056</v>
      </c>
      <c r="BO44" s="37">
        <v>15.869409686929499</v>
      </c>
      <c r="BP44" s="37">
        <v>1.042475E-2</v>
      </c>
    </row>
    <row r="45" spans="1:68">
      <c r="A45" s="16">
        <v>44</v>
      </c>
      <c r="B45" s="29" t="s">
        <v>103</v>
      </c>
      <c r="C45" s="16">
        <v>87</v>
      </c>
      <c r="D45" s="16">
        <v>1170</v>
      </c>
      <c r="E45" s="16">
        <v>0.217706576728499</v>
      </c>
      <c r="F45" s="16">
        <v>0.377208462268176</v>
      </c>
      <c r="G45" s="16">
        <v>0.48377718864855102</v>
      </c>
      <c r="H45" s="16">
        <v>1.25544616673649</v>
      </c>
      <c r="I45" s="16">
        <v>2.3453377789565399</v>
      </c>
      <c r="J45" s="16">
        <v>0.404017122160026</v>
      </c>
      <c r="K45" s="16">
        <v>0.43109593109593097</v>
      </c>
      <c r="L45" s="16">
        <v>0.54619565217391297</v>
      </c>
      <c r="M45" s="16">
        <v>0.13920222040351601</v>
      </c>
      <c r="N45" s="16">
        <v>0.69741125063873799</v>
      </c>
      <c r="O45" s="16">
        <v>1.59768459901908</v>
      </c>
      <c r="P45" s="16">
        <v>0.131787666422752</v>
      </c>
      <c r="Q45" s="16">
        <v>0.224374392895139</v>
      </c>
      <c r="R45" s="16">
        <v>0.69474325147148397</v>
      </c>
      <c r="S45" s="16">
        <v>0.71476510067114096</v>
      </c>
      <c r="T45" s="16">
        <v>1.3291262135922299</v>
      </c>
      <c r="U45" s="16">
        <v>1.14422410240248</v>
      </c>
      <c r="V45" s="16">
        <v>0.53894234561085297</v>
      </c>
      <c r="W45" s="16">
        <v>3.1902589297243402</v>
      </c>
      <c r="X45" s="16">
        <v>1.37442502299908</v>
      </c>
      <c r="Y45" s="16">
        <v>2.3508068714211299</v>
      </c>
      <c r="Z45" s="16">
        <v>1.03154402072633</v>
      </c>
      <c r="AA45" s="16">
        <v>1.3936254123045999</v>
      </c>
      <c r="AB45" s="16">
        <v>1.3035541094390399</v>
      </c>
      <c r="AC45" s="16">
        <v>0.60562755958638703</v>
      </c>
      <c r="AD45" s="16">
        <v>2.1106638773963202</v>
      </c>
      <c r="AE45" s="16">
        <v>0.71476510067114096</v>
      </c>
      <c r="AF45" s="16">
        <v>1.4699405787325699</v>
      </c>
      <c r="AG45" s="16">
        <v>1.4665618888635501</v>
      </c>
      <c r="AH45" s="16">
        <v>1.4394012285765101</v>
      </c>
      <c r="AI45" s="37">
        <v>0.38175411119812103</v>
      </c>
      <c r="AJ45" s="16">
        <v>1.00954149134</v>
      </c>
      <c r="AK45" s="16">
        <v>0.46333815726000999</v>
      </c>
      <c r="AL45" s="37">
        <v>0.78393651200000003</v>
      </c>
      <c r="AM45" s="37">
        <v>3174.1449112074001</v>
      </c>
      <c r="AN45" s="37">
        <v>21.321833959999999</v>
      </c>
      <c r="AO45" s="37">
        <v>1.14451876</v>
      </c>
      <c r="AP45" s="37">
        <v>7.26106620666667</v>
      </c>
      <c r="AQ45" s="37">
        <v>662.47093333333305</v>
      </c>
      <c r="AR45" s="37">
        <v>1.7593921800000001</v>
      </c>
      <c r="AS45" s="37">
        <v>1.3889546666666699</v>
      </c>
      <c r="AT45" s="37">
        <v>7.8178798933333304</v>
      </c>
      <c r="AU45" s="37">
        <v>306343.39237333299</v>
      </c>
      <c r="AV45" s="37">
        <v>2088.1157455902098</v>
      </c>
      <c r="AW45" s="37">
        <v>971417.45866666699</v>
      </c>
      <c r="AX45" s="37">
        <v>8.2216797572000004</v>
      </c>
      <c r="AY45" s="37">
        <v>7.4956093333333298</v>
      </c>
      <c r="AZ45" s="37">
        <v>17.6316666666667</v>
      </c>
      <c r="BA45" s="37">
        <v>23830.183000000001</v>
      </c>
      <c r="BB45" s="37">
        <v>8.6527752306666592</v>
      </c>
      <c r="BC45" s="37">
        <v>8.0860906199255594E-3</v>
      </c>
      <c r="BD45" s="37">
        <v>375.01624393333299</v>
      </c>
      <c r="BE45" s="37">
        <v>28870.720000000001</v>
      </c>
      <c r="BF45" s="37">
        <v>0.96389376666666704</v>
      </c>
      <c r="BG45" s="37">
        <v>3.7503931313333299</v>
      </c>
      <c r="BH45" s="37">
        <v>4.81862192</v>
      </c>
      <c r="BI45" s="37">
        <v>5.9189083399999998</v>
      </c>
      <c r="BJ45" s="37">
        <v>4373.0512706666696</v>
      </c>
      <c r="BK45" s="37">
        <v>523.10239931333297</v>
      </c>
      <c r="BL45" s="37">
        <v>17.6316666666667</v>
      </c>
      <c r="BM45" s="37">
        <v>15.979879554784</v>
      </c>
      <c r="BN45" s="37">
        <v>15.943149459743999</v>
      </c>
      <c r="BO45" s="37">
        <v>15.868192159474701</v>
      </c>
      <c r="BP45" s="37">
        <v>1.1067333333333301E-2</v>
      </c>
    </row>
    <row r="46" spans="1:68">
      <c r="A46" s="16">
        <v>45</v>
      </c>
      <c r="B46" s="29" t="s">
        <v>104</v>
      </c>
      <c r="C46" s="16">
        <v>155</v>
      </c>
      <c r="D46" s="16">
        <v>1145</v>
      </c>
      <c r="E46" s="16">
        <v>0.16316479400749101</v>
      </c>
      <c r="F46" s="16">
        <v>0.276538170591344</v>
      </c>
      <c r="G46" s="16">
        <v>0.40882191026699699</v>
      </c>
      <c r="H46" s="16">
        <v>1.26957894736842</v>
      </c>
      <c r="I46" s="16">
        <v>2.3809770114942501</v>
      </c>
      <c r="J46" s="16">
        <v>0.31139240506329102</v>
      </c>
      <c r="K46" s="16">
        <v>0.42052683896620302</v>
      </c>
      <c r="L46" s="16">
        <v>0.53987341772151898</v>
      </c>
      <c r="M46" s="16">
        <v>0.13447107868681599</v>
      </c>
      <c r="N46" s="16">
        <v>0.67109322405970995</v>
      </c>
      <c r="O46" s="16">
        <v>1.5326073225758701</v>
      </c>
      <c r="P46" s="16">
        <v>0.12501931586710699</v>
      </c>
      <c r="Q46" s="16">
        <v>0.249396269876653</v>
      </c>
      <c r="R46" s="16">
        <v>0.66121212121212103</v>
      </c>
      <c r="S46" s="16">
        <v>0.66730769230769205</v>
      </c>
      <c r="T46" s="16">
        <v>1.3238059701492499</v>
      </c>
      <c r="U46" s="16">
        <v>1.1347794649313101</v>
      </c>
      <c r="V46" s="16">
        <v>0.64227642276422803</v>
      </c>
      <c r="W46" s="16">
        <v>3.1773306258076399</v>
      </c>
      <c r="X46" s="16">
        <v>1.3717241379310301</v>
      </c>
      <c r="Y46" s="16">
        <v>2.3435937500000001</v>
      </c>
      <c r="Z46" s="16">
        <v>1.0220723546633199</v>
      </c>
      <c r="AA46" s="16">
        <v>1.38882921589688</v>
      </c>
      <c r="AB46" s="16">
        <v>1.30239436619718</v>
      </c>
      <c r="AC46" s="16">
        <v>0.67609736632082995</v>
      </c>
      <c r="AD46" s="16">
        <v>2.2112318840579701</v>
      </c>
      <c r="AE46" s="16">
        <v>0.66730769230769205</v>
      </c>
      <c r="AF46" s="16">
        <v>1.4492343769882901</v>
      </c>
      <c r="AG46" s="16">
        <v>1.4492343769882901</v>
      </c>
      <c r="AH46" s="16">
        <v>1.4492343769882901</v>
      </c>
      <c r="AI46" s="37">
        <v>0.29411764705882398</v>
      </c>
      <c r="AJ46" s="16">
        <v>1.00781950183062</v>
      </c>
      <c r="AK46" s="16">
        <v>0.46309696092619401</v>
      </c>
      <c r="AL46" s="37">
        <v>0.74443872</v>
      </c>
      <c r="AM46" s="37">
        <v>3377.4803098799998</v>
      </c>
      <c r="AN46" s="37">
        <v>21.583653000000002</v>
      </c>
      <c r="AO46" s="37">
        <v>1.1457949999999999</v>
      </c>
      <c r="AP46" s="37">
        <v>7.2086459999999999</v>
      </c>
      <c r="AQ46" s="37">
        <v>699.62400000000002</v>
      </c>
      <c r="AR46" s="37">
        <v>1.7023531999999999</v>
      </c>
      <c r="AS46" s="37">
        <v>1.3477399999999999</v>
      </c>
      <c r="AT46" s="37">
        <v>7.9231672</v>
      </c>
      <c r="AU46" s="37">
        <v>313332.6814</v>
      </c>
      <c r="AV46" s="37">
        <v>2133.88664227664</v>
      </c>
      <c r="AW46" s="37">
        <v>1013617.452</v>
      </c>
      <c r="AX46" s="37">
        <v>7.2272151600000001</v>
      </c>
      <c r="AY46" s="37">
        <v>7.2005999999999997</v>
      </c>
      <c r="AZ46" s="37">
        <v>18.044</v>
      </c>
      <c r="BA46" s="37">
        <v>23770.26</v>
      </c>
      <c r="BB46" s="37">
        <v>8.6819208000000003</v>
      </c>
      <c r="BC46" s="37">
        <v>7.1466959395332296E-3</v>
      </c>
      <c r="BD46" s="37">
        <v>372.9409488</v>
      </c>
      <c r="BE46" s="37">
        <v>28840.5</v>
      </c>
      <c r="BF46" s="37">
        <v>0.95993600000000001</v>
      </c>
      <c r="BG46" s="37">
        <v>3.7395622560000001</v>
      </c>
      <c r="BH46" s="37">
        <v>4.8151320000000002</v>
      </c>
      <c r="BI46" s="37">
        <v>5.9088329999999996</v>
      </c>
      <c r="BJ46" s="37">
        <v>3821.32422</v>
      </c>
      <c r="BK46" s="37">
        <v>509.53946999999999</v>
      </c>
      <c r="BL46" s="37">
        <v>18.044</v>
      </c>
      <c r="BM46" s="37">
        <v>15.787710522119999</v>
      </c>
      <c r="BN46" s="37">
        <v>15.787710522119999</v>
      </c>
      <c r="BO46" s="37">
        <v>15.787710522119999</v>
      </c>
      <c r="BP46" s="37">
        <v>8.5000000000000006E-3</v>
      </c>
    </row>
    <row r="47" spans="1:68">
      <c r="A47" s="16">
        <v>46</v>
      </c>
      <c r="B47" s="29" t="s">
        <v>105</v>
      </c>
      <c r="C47" s="16">
        <v>200</v>
      </c>
      <c r="D47" s="16">
        <v>1135</v>
      </c>
      <c r="E47" s="16">
        <v>0.16124063670412001</v>
      </c>
      <c r="F47" s="16">
        <v>0.27326676433116398</v>
      </c>
      <c r="G47" s="16">
        <v>0.40526080374346302</v>
      </c>
      <c r="H47" s="16">
        <v>1.2783421052631601</v>
      </c>
      <c r="I47" s="16">
        <v>2.3714511494252899</v>
      </c>
      <c r="J47" s="16">
        <v>0.30759493670886101</v>
      </c>
      <c r="K47" s="16">
        <v>0.42093687872763402</v>
      </c>
      <c r="L47" s="16">
        <v>0.54129746835443004</v>
      </c>
      <c r="M47" s="16">
        <v>0.13566310578426299</v>
      </c>
      <c r="N47" s="16">
        <v>0.67247402312307902</v>
      </c>
      <c r="O47" s="16">
        <v>1.5207416498060899</v>
      </c>
      <c r="P47" s="16">
        <v>0.12554084427899101</v>
      </c>
      <c r="Q47" s="16">
        <v>0.25483680710358098</v>
      </c>
      <c r="R47" s="16">
        <v>0.65712121212121199</v>
      </c>
      <c r="S47" s="16">
        <v>0.66298076923076898</v>
      </c>
      <c r="T47" s="16">
        <v>1.31759328358209</v>
      </c>
      <c r="U47" s="16">
        <v>1.1263195950831499</v>
      </c>
      <c r="V47" s="16">
        <v>0.65020576131687202</v>
      </c>
      <c r="W47" s="16">
        <v>3.1470924866162102</v>
      </c>
      <c r="X47" s="16">
        <v>1.3660344827586199</v>
      </c>
      <c r="Y47" s="16">
        <v>2.3258984374999998</v>
      </c>
      <c r="Z47" s="16">
        <v>1.0181592429945601</v>
      </c>
      <c r="AA47" s="16">
        <v>1.3831901181525199</v>
      </c>
      <c r="AB47" s="16">
        <v>1.2985563380281699</v>
      </c>
      <c r="AC47" s="16">
        <v>0.67788308060654401</v>
      </c>
      <c r="AD47" s="16">
        <v>2.2019186429512501</v>
      </c>
      <c r="AE47" s="16">
        <v>0.66298076923076898</v>
      </c>
      <c r="AF47" s="16">
        <v>1.44332950572324</v>
      </c>
      <c r="AG47" s="16">
        <v>1.44332950572324</v>
      </c>
      <c r="AH47" s="16">
        <v>1.44332950572324</v>
      </c>
      <c r="AI47" s="37">
        <v>0.29411764705882398</v>
      </c>
      <c r="AJ47" s="16">
        <v>1.0038590743840601</v>
      </c>
      <c r="AK47" s="16">
        <v>0.46309696092619401</v>
      </c>
      <c r="AL47" s="37">
        <v>0.73565976</v>
      </c>
      <c r="AM47" s="37">
        <v>3337.5252099899999</v>
      </c>
      <c r="AN47" s="37">
        <v>21.395645250000001</v>
      </c>
      <c r="AO47" s="37">
        <v>1.15370375</v>
      </c>
      <c r="AP47" s="37">
        <v>7.1798054999999996</v>
      </c>
      <c r="AQ47" s="37">
        <v>691.09199999999998</v>
      </c>
      <c r="AR47" s="37">
        <v>1.7040131000000001</v>
      </c>
      <c r="AS47" s="37">
        <v>1.3512949999999999</v>
      </c>
      <c r="AT47" s="37">
        <v>7.9934025999999996</v>
      </c>
      <c r="AU47" s="37">
        <v>313977.37495000003</v>
      </c>
      <c r="AV47" s="37">
        <v>2117.36577600379</v>
      </c>
      <c r="AW47" s="37">
        <v>1017845.841</v>
      </c>
      <c r="AX47" s="37">
        <v>7.3848756299999998</v>
      </c>
      <c r="AY47" s="37">
        <v>7.1560499999999996</v>
      </c>
      <c r="AZ47" s="37">
        <v>17.927</v>
      </c>
      <c r="BA47" s="37">
        <v>23658.705000000002</v>
      </c>
      <c r="BB47" s="37">
        <v>8.6171963999999992</v>
      </c>
      <c r="BC47" s="37">
        <v>7.2349267536015501E-3</v>
      </c>
      <c r="BD47" s="37">
        <v>369.39173039999997</v>
      </c>
      <c r="BE47" s="37">
        <v>28720.875</v>
      </c>
      <c r="BF47" s="37">
        <v>0.95268799999999998</v>
      </c>
      <c r="BG47" s="37">
        <v>3.7252449479999998</v>
      </c>
      <c r="BH47" s="37">
        <v>4.7955810000000003</v>
      </c>
      <c r="BI47" s="37">
        <v>5.8914202500000004</v>
      </c>
      <c r="BJ47" s="37">
        <v>3831.4171350000001</v>
      </c>
      <c r="BK47" s="37">
        <v>507.39339749999999</v>
      </c>
      <c r="BL47" s="37">
        <v>17.927</v>
      </c>
      <c r="BM47" s="37">
        <v>15.72338386821</v>
      </c>
      <c r="BN47" s="37">
        <v>15.72338386821</v>
      </c>
      <c r="BO47" s="37">
        <v>15.72338386821</v>
      </c>
      <c r="BP47" s="37">
        <v>8.5000000000000006E-3</v>
      </c>
    </row>
    <row r="48" spans="1:68">
      <c r="A48" s="16">
        <v>47</v>
      </c>
      <c r="B48" s="29" t="s">
        <v>106</v>
      </c>
      <c r="C48" s="16">
        <v>170</v>
      </c>
      <c r="D48" s="16">
        <v>1125</v>
      </c>
      <c r="E48" s="16">
        <v>0.159316479400749</v>
      </c>
      <c r="F48" s="16">
        <v>0.26999535807098402</v>
      </c>
      <c r="G48" s="16">
        <v>0.40169969721992799</v>
      </c>
      <c r="H48" s="16">
        <v>1.2871052631578901</v>
      </c>
      <c r="I48" s="16">
        <v>2.3619252873563199</v>
      </c>
      <c r="J48" s="16">
        <v>0.30379746835443</v>
      </c>
      <c r="K48" s="16">
        <v>0.42134691848906602</v>
      </c>
      <c r="L48" s="16">
        <v>0.542721518987342</v>
      </c>
      <c r="M48" s="16">
        <v>0.136855132881709</v>
      </c>
      <c r="N48" s="16">
        <v>0.67385482218644799</v>
      </c>
      <c r="O48" s="16">
        <v>1.50887597703631</v>
      </c>
      <c r="P48" s="16">
        <v>0.126062372690876</v>
      </c>
      <c r="Q48" s="16">
        <v>0.26027734433050997</v>
      </c>
      <c r="R48" s="16">
        <v>0.65303030303030296</v>
      </c>
      <c r="S48" s="16">
        <v>0.65865384615384603</v>
      </c>
      <c r="T48" s="16">
        <v>1.3113805970149299</v>
      </c>
      <c r="U48" s="16">
        <v>1.117859725235</v>
      </c>
      <c r="V48" s="16">
        <v>0.65833333333333299</v>
      </c>
      <c r="W48" s="16">
        <v>3.1168543474247699</v>
      </c>
      <c r="X48" s="16">
        <v>1.36034482758621</v>
      </c>
      <c r="Y48" s="16">
        <v>2.3082031249999999</v>
      </c>
      <c r="Z48" s="16">
        <v>1.0142461313258</v>
      </c>
      <c r="AA48" s="16">
        <v>1.37755102040816</v>
      </c>
      <c r="AB48" s="16">
        <v>1.2947183098591599</v>
      </c>
      <c r="AC48" s="16">
        <v>0.67966879489225895</v>
      </c>
      <c r="AD48" s="16">
        <v>2.19260540184453</v>
      </c>
      <c r="AE48" s="16">
        <v>0.65865384615384603</v>
      </c>
      <c r="AF48" s="16">
        <v>1.43742463445819</v>
      </c>
      <c r="AG48" s="16">
        <v>1.43742463445819</v>
      </c>
      <c r="AH48" s="16">
        <v>1.43742463445819</v>
      </c>
      <c r="AI48" s="37">
        <v>0.29411764705882398</v>
      </c>
      <c r="AJ48" s="16">
        <v>0.99989864693750496</v>
      </c>
      <c r="AK48" s="16">
        <v>0.46309696092619401</v>
      </c>
      <c r="AL48" s="37">
        <v>0.72688079999999999</v>
      </c>
      <c r="AM48" s="37">
        <v>3297.5701101</v>
      </c>
      <c r="AN48" s="37">
        <v>21.207637500000001</v>
      </c>
      <c r="AO48" s="37">
        <v>1.1616124999999999</v>
      </c>
      <c r="AP48" s="37">
        <v>7.1509650000000002</v>
      </c>
      <c r="AQ48" s="37">
        <v>682.56</v>
      </c>
      <c r="AR48" s="37">
        <v>1.705673</v>
      </c>
      <c r="AS48" s="37">
        <v>1.3548500000000001</v>
      </c>
      <c r="AT48" s="37">
        <v>8.0636379999999992</v>
      </c>
      <c r="AU48" s="37">
        <v>314622.06849999999</v>
      </c>
      <c r="AV48" s="37">
        <v>2100.8449097309499</v>
      </c>
      <c r="AW48" s="37">
        <v>1022074.23</v>
      </c>
      <c r="AX48" s="37">
        <v>7.5425361000000004</v>
      </c>
      <c r="AY48" s="37">
        <v>7.1115000000000004</v>
      </c>
      <c r="AZ48" s="37">
        <v>17.809999999999999</v>
      </c>
      <c r="BA48" s="37">
        <v>23547.15</v>
      </c>
      <c r="BB48" s="37">
        <v>8.5524719999999999</v>
      </c>
      <c r="BC48" s="37">
        <v>7.3253633380215696E-3</v>
      </c>
      <c r="BD48" s="37">
        <v>365.842512</v>
      </c>
      <c r="BE48" s="37">
        <v>28601.25</v>
      </c>
      <c r="BF48" s="37">
        <v>0.94543999999999995</v>
      </c>
      <c r="BG48" s="37">
        <v>3.71092764</v>
      </c>
      <c r="BH48" s="37">
        <v>4.7760300000000004</v>
      </c>
      <c r="BI48" s="37">
        <v>5.8740075000000003</v>
      </c>
      <c r="BJ48" s="37">
        <v>3841.5100499999999</v>
      </c>
      <c r="BK48" s="37">
        <v>505.24732499999999</v>
      </c>
      <c r="BL48" s="37">
        <v>17.809999999999999</v>
      </c>
      <c r="BM48" s="37">
        <v>15.659057214300001</v>
      </c>
      <c r="BN48" s="37">
        <v>15.659057214300001</v>
      </c>
      <c r="BO48" s="37">
        <v>15.659057214300001</v>
      </c>
      <c r="BP48" s="37">
        <v>8.5000000000000006E-3</v>
      </c>
    </row>
    <row r="49" spans="1:68">
      <c r="A49" s="16">
        <v>48</v>
      </c>
      <c r="B49" s="29" t="s">
        <v>107</v>
      </c>
      <c r="C49" s="16">
        <v>248</v>
      </c>
      <c r="D49" s="16">
        <v>1090</v>
      </c>
      <c r="E49" s="16">
        <v>0.17529253946961099</v>
      </c>
      <c r="F49" s="16">
        <v>0.31555415272403298</v>
      </c>
      <c r="G49" s="16">
        <v>0.42428555627354098</v>
      </c>
      <c r="H49" s="16">
        <v>1.26270067269201</v>
      </c>
      <c r="I49" s="16">
        <v>2.3195956629771901</v>
      </c>
      <c r="J49" s="16">
        <v>0.34624277456647401</v>
      </c>
      <c r="K49" s="16">
        <v>0.41649146248010499</v>
      </c>
      <c r="L49" s="16">
        <v>0.53094825451844496</v>
      </c>
      <c r="M49" s="16">
        <v>0.14369015870240001</v>
      </c>
      <c r="N49" s="16">
        <v>0.68472639239004596</v>
      </c>
      <c r="O49" s="16">
        <v>1.5293356511505201</v>
      </c>
      <c r="P49" s="16">
        <v>0.13575931136778399</v>
      </c>
      <c r="Q49" s="16">
        <v>0.23423819031271501</v>
      </c>
      <c r="R49" s="16">
        <v>0.62303240740740795</v>
      </c>
      <c r="S49" s="16">
        <v>0.68440000000000001</v>
      </c>
      <c r="T49" s="16">
        <v>1.30700187550237</v>
      </c>
      <c r="U49" s="16">
        <v>1.14054042078678</v>
      </c>
      <c r="V49" s="16">
        <v>0.57762938230383998</v>
      </c>
      <c r="W49" s="16">
        <v>3.0081026405831301</v>
      </c>
      <c r="X49" s="16">
        <v>1.3595862068965501</v>
      </c>
      <c r="Y49" s="16">
        <v>2.2835788561525101</v>
      </c>
      <c r="Z49" s="16">
        <v>1.0129702688922499</v>
      </c>
      <c r="AA49" s="16">
        <v>1.3717600222598001</v>
      </c>
      <c r="AB49" s="16">
        <v>1.2879181461409099</v>
      </c>
      <c r="AC49" s="16">
        <v>0.58703671376858202</v>
      </c>
      <c r="AD49" s="16">
        <v>2.1846284183150799</v>
      </c>
      <c r="AE49" s="16">
        <v>0.68440000000000001</v>
      </c>
      <c r="AF49" s="16">
        <v>1.4142855915717001</v>
      </c>
      <c r="AG49" s="16">
        <v>1.4142855915717001</v>
      </c>
      <c r="AH49" s="16">
        <v>1.2763844022431201</v>
      </c>
      <c r="AI49" s="37">
        <v>0.24659696192542899</v>
      </c>
      <c r="AJ49" s="16">
        <v>0.99629596737469195</v>
      </c>
      <c r="AK49" s="16">
        <v>0.46761215629522401</v>
      </c>
      <c r="AL49" s="37">
        <v>0.65850732639999998</v>
      </c>
      <c r="AM49" s="37">
        <v>2812.3674525209599</v>
      </c>
      <c r="AN49" s="37">
        <v>20.031259523999999</v>
      </c>
      <c r="AO49" s="37">
        <v>1.1862140664</v>
      </c>
      <c r="AP49" s="37">
        <v>7.2736318320000004</v>
      </c>
      <c r="AQ49" s="37">
        <v>596.89152000000001</v>
      </c>
      <c r="AR49" s="37">
        <v>1.7260055592000001</v>
      </c>
      <c r="AS49" s="37">
        <v>1.3858616800000001</v>
      </c>
      <c r="AT49" s="37">
        <v>7.6979172992000002</v>
      </c>
      <c r="AU49" s="37">
        <v>309795.94794384</v>
      </c>
      <c r="AV49" s="37">
        <v>2068.39515458511</v>
      </c>
      <c r="AW49" s="37">
        <v>950117.41444800003</v>
      </c>
      <c r="AX49" s="37">
        <v>8.4277858288799994</v>
      </c>
      <c r="AY49" s="37">
        <v>7.4414591999999997</v>
      </c>
      <c r="AZ49" s="37">
        <v>17.11</v>
      </c>
      <c r="BA49" s="37">
        <v>23596.199496000001</v>
      </c>
      <c r="BB49" s="37">
        <v>8.3654901487999993</v>
      </c>
      <c r="BC49" s="37">
        <v>8.3767315039087898E-3</v>
      </c>
      <c r="BD49" s="37">
        <v>378.08874741120002</v>
      </c>
      <c r="BE49" s="37">
        <v>28585.3</v>
      </c>
      <c r="BF49" s="37">
        <v>0.95368221760000005</v>
      </c>
      <c r="BG49" s="37">
        <v>3.7117798756479998</v>
      </c>
      <c r="BH49" s="37">
        <v>4.7909582239999997</v>
      </c>
      <c r="BI49" s="37">
        <v>5.9003550640000002</v>
      </c>
      <c r="BJ49" s="37">
        <v>4450.8018934399997</v>
      </c>
      <c r="BK49" s="37">
        <v>506.51797931999999</v>
      </c>
      <c r="BL49" s="37">
        <v>17.11</v>
      </c>
      <c r="BM49" s="37">
        <v>15.8978244712925</v>
      </c>
      <c r="BN49" s="37">
        <v>15.8978244712925</v>
      </c>
      <c r="BO49" s="37">
        <v>17.615433130937301</v>
      </c>
      <c r="BP49" s="37">
        <v>1.0137999999999999E-2</v>
      </c>
    </row>
    <row r="50" spans="1:68">
      <c r="A50" s="16">
        <v>49</v>
      </c>
      <c r="B50" s="29" t="s">
        <v>108</v>
      </c>
      <c r="C50" s="16">
        <v>113</v>
      </c>
      <c r="D50" s="16">
        <v>950</v>
      </c>
      <c r="E50" s="16">
        <v>0.18437500000000001</v>
      </c>
      <c r="F50" s="16">
        <v>0.33413880696618098</v>
      </c>
      <c r="G50" s="16">
        <v>0.44850746268656699</v>
      </c>
      <c r="H50" s="16">
        <v>1.2578947368421101</v>
      </c>
      <c r="I50" s="16">
        <v>2.38</v>
      </c>
      <c r="J50" s="16">
        <v>0.36585365853658502</v>
      </c>
      <c r="K50" s="16">
        <v>0.41625615763546803</v>
      </c>
      <c r="L50" s="16">
        <v>0.53125</v>
      </c>
      <c r="M50" s="16">
        <v>0.13474240422721301</v>
      </c>
      <c r="N50" s="16">
        <v>0.68891232298885197</v>
      </c>
      <c r="O50" s="16">
        <v>1.5925534729878701</v>
      </c>
      <c r="P50" s="16">
        <v>0.12914994527544699</v>
      </c>
      <c r="Q50" s="16">
        <v>0.212158203125</v>
      </c>
      <c r="R50" s="16">
        <v>0.66666666666666696</v>
      </c>
      <c r="S50" s="16">
        <v>0.7</v>
      </c>
      <c r="T50" s="16">
        <v>1.3320895522388101</v>
      </c>
      <c r="U50" s="16">
        <v>1.14855072463768</v>
      </c>
      <c r="V50" s="16">
        <v>0.54666666666666697</v>
      </c>
      <c r="W50" s="16">
        <v>3.2188365650969502</v>
      </c>
      <c r="X50" s="16">
        <v>1.3793103448275901</v>
      </c>
      <c r="Y50" s="16">
        <v>2.3671875</v>
      </c>
      <c r="Z50" s="16">
        <v>1.02825745682889</v>
      </c>
      <c r="AA50" s="16">
        <v>1.3978494623655899</v>
      </c>
      <c r="AB50" s="16">
        <v>1.3075117370892</v>
      </c>
      <c r="AC50" s="16">
        <v>0.58758700696055699</v>
      </c>
      <c r="AD50" s="16">
        <v>2.15</v>
      </c>
      <c r="AE50" s="16">
        <v>0.7</v>
      </c>
      <c r="AF50" s="16">
        <v>1.4571870076354401</v>
      </c>
      <c r="AG50" s="16">
        <v>1.4571870076354401</v>
      </c>
      <c r="AH50" s="16">
        <v>1.4571870076354401</v>
      </c>
      <c r="AI50" s="37">
        <v>0.29411764705882398</v>
      </c>
      <c r="AJ50" s="16">
        <v>1.0131000717593599</v>
      </c>
      <c r="AK50" s="16">
        <v>0.46309696092619401</v>
      </c>
      <c r="AL50" s="37">
        <v>0.67967999999999995</v>
      </c>
      <c r="AM50" s="37">
        <v>2884.1274109999999</v>
      </c>
      <c r="AN50" s="37">
        <v>20.133500000000002</v>
      </c>
      <c r="AO50" s="37">
        <v>1.1352500000000001</v>
      </c>
      <c r="AP50" s="37">
        <v>7.2887500000000003</v>
      </c>
      <c r="AQ50" s="37">
        <v>615</v>
      </c>
      <c r="AR50" s="37">
        <v>1.7153499999999999</v>
      </c>
      <c r="AS50" s="37">
        <v>1.36</v>
      </c>
      <c r="AT50" s="37">
        <v>7.7214</v>
      </c>
      <c r="AU50" s="37">
        <v>303555.74</v>
      </c>
      <c r="AV50" s="37">
        <v>2096.1800352</v>
      </c>
      <c r="AW50" s="37">
        <v>970314</v>
      </c>
      <c r="AX50" s="37">
        <v>8.0087039999999998</v>
      </c>
      <c r="AY50" s="37">
        <v>7.26</v>
      </c>
      <c r="AZ50" s="37">
        <v>17.5</v>
      </c>
      <c r="BA50" s="37">
        <v>23919</v>
      </c>
      <c r="BB50" s="37">
        <v>8.7492000000000001</v>
      </c>
      <c r="BC50" s="37">
        <v>8.1300813008130107E-3</v>
      </c>
      <c r="BD50" s="37">
        <v>377.53379999999999</v>
      </c>
      <c r="BE50" s="37">
        <v>29000</v>
      </c>
      <c r="BF50" s="37">
        <v>0.96960000000000002</v>
      </c>
      <c r="BG50" s="37">
        <v>3.755115</v>
      </c>
      <c r="BH50" s="37">
        <v>4.8360000000000003</v>
      </c>
      <c r="BI50" s="37">
        <v>5.9320500000000003</v>
      </c>
      <c r="BJ50" s="37">
        <v>4366.03</v>
      </c>
      <c r="BK50" s="37">
        <v>529.95349999999996</v>
      </c>
      <c r="BL50" s="37">
        <v>17.5</v>
      </c>
      <c r="BM50" s="37">
        <v>15.87261372</v>
      </c>
      <c r="BN50" s="37">
        <v>15.87261372</v>
      </c>
      <c r="BO50" s="37">
        <v>15.87261372</v>
      </c>
      <c r="BP50" s="37">
        <v>8.5000000000000006E-3</v>
      </c>
    </row>
    <row r="51" spans="1:68">
      <c r="A51" s="16">
        <v>50</v>
      </c>
      <c r="B51" s="29" t="s">
        <v>109</v>
      </c>
      <c r="C51" s="16">
        <v>120</v>
      </c>
      <c r="D51" s="16">
        <v>950</v>
      </c>
      <c r="E51" s="16">
        <v>0.17581250000000001</v>
      </c>
      <c r="F51" s="16">
        <v>0.31857307385959999</v>
      </c>
      <c r="G51" s="16">
        <v>0.43305970149253697</v>
      </c>
      <c r="H51" s="16">
        <v>1.29294736842105</v>
      </c>
      <c r="I51" s="16">
        <v>2.34211428571429</v>
      </c>
      <c r="J51" s="16">
        <v>0.34829268292682902</v>
      </c>
      <c r="K51" s="16">
        <v>0.417881773399015</v>
      </c>
      <c r="L51" s="16">
        <v>0.53687499999999999</v>
      </c>
      <c r="M51" s="16">
        <v>0.13957727873183601</v>
      </c>
      <c r="N51" s="16">
        <v>0.69459777041277504</v>
      </c>
      <c r="O51" s="16">
        <v>1.5437382469680301</v>
      </c>
      <c r="P51" s="16">
        <v>0.131317037577526</v>
      </c>
      <c r="Q51" s="16">
        <v>0.23122558593750001</v>
      </c>
      <c r="R51" s="16">
        <v>0.65030303030303005</v>
      </c>
      <c r="S51" s="16">
        <v>0.68200000000000005</v>
      </c>
      <c r="T51" s="16">
        <v>1.3072388059701501</v>
      </c>
      <c r="U51" s="16">
        <v>1.1146376811594201</v>
      </c>
      <c r="V51" s="16">
        <v>0.57422969187675099</v>
      </c>
      <c r="W51" s="16">
        <v>3.0978393351800602</v>
      </c>
      <c r="X51" s="16">
        <v>1.3565517241379299</v>
      </c>
      <c r="Y51" s="16">
        <v>2.29640625</v>
      </c>
      <c r="Z51" s="16">
        <v>1.0125902668759801</v>
      </c>
      <c r="AA51" s="16">
        <v>1.3752688172042999</v>
      </c>
      <c r="AB51" s="16">
        <v>1.2921596244131499</v>
      </c>
      <c r="AC51" s="16">
        <v>0.59381670533642705</v>
      </c>
      <c r="AD51" s="16">
        <v>2.11398089171974</v>
      </c>
      <c r="AE51" s="16">
        <v>0.68200000000000005</v>
      </c>
      <c r="AF51" s="16">
        <v>1.43356623439583</v>
      </c>
      <c r="AG51" s="16">
        <v>1.43356623439583</v>
      </c>
      <c r="AH51" s="16">
        <v>1.43356623439583</v>
      </c>
      <c r="AI51" s="37">
        <v>0.29411764705882398</v>
      </c>
      <c r="AJ51" s="16">
        <v>0.997258361973134</v>
      </c>
      <c r="AK51" s="16">
        <v>0.46309696092619401</v>
      </c>
      <c r="AL51" s="37">
        <v>0.6481152</v>
      </c>
      <c r="AM51" s="37">
        <v>2749.7713991000001</v>
      </c>
      <c r="AN51" s="37">
        <v>19.440049999999999</v>
      </c>
      <c r="AO51" s="37">
        <v>1.166885</v>
      </c>
      <c r="AP51" s="37">
        <v>7.1727249999999998</v>
      </c>
      <c r="AQ51" s="37">
        <v>585.48</v>
      </c>
      <c r="AR51" s="37">
        <v>1.7220489999999999</v>
      </c>
      <c r="AS51" s="37">
        <v>1.3744000000000001</v>
      </c>
      <c r="AT51" s="37">
        <v>7.998462</v>
      </c>
      <c r="AU51" s="37">
        <v>306060.92119999998</v>
      </c>
      <c r="AV51" s="37">
        <v>2031.9275602079999</v>
      </c>
      <c r="AW51" s="37">
        <v>986595.54</v>
      </c>
      <c r="AX51" s="37">
        <v>8.7284735999999992</v>
      </c>
      <c r="AY51" s="37">
        <v>7.0818000000000003</v>
      </c>
      <c r="AZ51" s="37">
        <v>17.05</v>
      </c>
      <c r="BA51" s="37">
        <v>23472.78</v>
      </c>
      <c r="BB51" s="37">
        <v>8.4908640000000002</v>
      </c>
      <c r="BC51" s="37">
        <v>8.5400013664002194E-3</v>
      </c>
      <c r="BD51" s="37">
        <v>363.34216800000002</v>
      </c>
      <c r="BE51" s="37">
        <v>28521.5</v>
      </c>
      <c r="BF51" s="37">
        <v>0.940608</v>
      </c>
      <c r="BG51" s="37">
        <v>3.69789966</v>
      </c>
      <c r="BH51" s="37">
        <v>4.7578800000000001</v>
      </c>
      <c r="BI51" s="37">
        <v>5.8623989999999999</v>
      </c>
      <c r="BJ51" s="37">
        <v>4412.3194000000003</v>
      </c>
      <c r="BK51" s="37">
        <v>521.07515000000001</v>
      </c>
      <c r="BL51" s="37">
        <v>17.05</v>
      </c>
      <c r="BM51" s="37">
        <v>15.6153211368</v>
      </c>
      <c r="BN51" s="37">
        <v>15.6153211368</v>
      </c>
      <c r="BO51" s="37">
        <v>15.6153211368</v>
      </c>
      <c r="BP51" s="37">
        <v>8.5000000000000006E-3</v>
      </c>
    </row>
    <row r="52" spans="1:68">
      <c r="A52" s="16">
        <v>51</v>
      </c>
      <c r="B52" s="29" t="s">
        <v>110</v>
      </c>
      <c r="C52" s="16">
        <v>140</v>
      </c>
      <c r="D52" s="16">
        <v>950</v>
      </c>
      <c r="E52" s="16">
        <v>0.17295833333333299</v>
      </c>
      <c r="F52" s="16">
        <v>0.31338449615740599</v>
      </c>
      <c r="G52" s="16">
        <v>0.42791044776119402</v>
      </c>
      <c r="H52" s="16">
        <v>1.3046315789473699</v>
      </c>
      <c r="I52" s="16">
        <v>2.3294857142857102</v>
      </c>
      <c r="J52" s="16">
        <v>0.34243902439024398</v>
      </c>
      <c r="K52" s="16">
        <v>0.41842364532019699</v>
      </c>
      <c r="L52" s="16">
        <v>0.53874999999999995</v>
      </c>
      <c r="M52" s="16">
        <v>0.14118890356671099</v>
      </c>
      <c r="N52" s="16">
        <v>0.69649291955408299</v>
      </c>
      <c r="O52" s="16">
        <v>1.52746650496141</v>
      </c>
      <c r="P52" s="16">
        <v>0.13203940167822001</v>
      </c>
      <c r="Q52" s="16">
        <v>0.237581380208333</v>
      </c>
      <c r="R52" s="16">
        <v>0.644848484848485</v>
      </c>
      <c r="S52" s="16">
        <v>0.67600000000000005</v>
      </c>
      <c r="T52" s="16">
        <v>1.2989552238805999</v>
      </c>
      <c r="U52" s="16">
        <v>1.1033333333333299</v>
      </c>
      <c r="V52" s="16">
        <v>0.58404558404558404</v>
      </c>
      <c r="W52" s="16">
        <v>3.0575069252077598</v>
      </c>
      <c r="X52" s="16">
        <v>1.3489655172413799</v>
      </c>
      <c r="Y52" s="16">
        <v>2.2728125000000001</v>
      </c>
      <c r="Z52" s="16">
        <v>1.00736787022501</v>
      </c>
      <c r="AA52" s="16">
        <v>1.36774193548387</v>
      </c>
      <c r="AB52" s="16">
        <v>1.2870422535211301</v>
      </c>
      <c r="AC52" s="16">
        <v>0.595893271461717</v>
      </c>
      <c r="AD52" s="16">
        <v>2.10197452229299</v>
      </c>
      <c r="AE52" s="16">
        <v>0.67600000000000005</v>
      </c>
      <c r="AF52" s="16">
        <v>1.42569264331596</v>
      </c>
      <c r="AG52" s="16">
        <v>1.42569264331596</v>
      </c>
      <c r="AH52" s="16">
        <v>1.42569264331596</v>
      </c>
      <c r="AI52" s="37">
        <v>0.29411764705882398</v>
      </c>
      <c r="AJ52" s="16">
        <v>0.99197779204439196</v>
      </c>
      <c r="AK52" s="16">
        <v>0.46309696092619401</v>
      </c>
      <c r="AL52" s="37">
        <v>0.63759359999999998</v>
      </c>
      <c r="AM52" s="37">
        <v>2704.9860617999998</v>
      </c>
      <c r="AN52" s="37">
        <v>19.2089</v>
      </c>
      <c r="AO52" s="37">
        <v>1.17743</v>
      </c>
      <c r="AP52" s="37">
        <v>7.1340500000000002</v>
      </c>
      <c r="AQ52" s="37">
        <v>575.64</v>
      </c>
      <c r="AR52" s="37">
        <v>1.7242820000000001</v>
      </c>
      <c r="AS52" s="37">
        <v>1.3792</v>
      </c>
      <c r="AT52" s="37">
        <v>8.0908160000000002</v>
      </c>
      <c r="AU52" s="37">
        <v>306895.9816</v>
      </c>
      <c r="AV52" s="37">
        <v>2010.510068544</v>
      </c>
      <c r="AW52" s="37">
        <v>992022.72</v>
      </c>
      <c r="AX52" s="37">
        <v>8.9683968000000007</v>
      </c>
      <c r="AY52" s="37">
        <v>7.0224000000000002</v>
      </c>
      <c r="AZ52" s="37">
        <v>16.899999999999999</v>
      </c>
      <c r="BA52" s="37">
        <v>23324.04</v>
      </c>
      <c r="BB52" s="37">
        <v>8.4047520000000002</v>
      </c>
      <c r="BC52" s="37">
        <v>8.6859842957403895E-3</v>
      </c>
      <c r="BD52" s="37">
        <v>358.61162400000001</v>
      </c>
      <c r="BE52" s="37">
        <v>28362</v>
      </c>
      <c r="BF52" s="37">
        <v>0.93094399999999999</v>
      </c>
      <c r="BG52" s="37">
        <v>3.6788278800000001</v>
      </c>
      <c r="BH52" s="37">
        <v>4.73184</v>
      </c>
      <c r="BI52" s="37">
        <v>5.8391820000000001</v>
      </c>
      <c r="BJ52" s="37">
        <v>4427.7492000000002</v>
      </c>
      <c r="BK52" s="37">
        <v>518.11569999999995</v>
      </c>
      <c r="BL52" s="37">
        <v>16.899999999999999</v>
      </c>
      <c r="BM52" s="37">
        <v>15.529556942399999</v>
      </c>
      <c r="BN52" s="37">
        <v>15.529556942399999</v>
      </c>
      <c r="BO52" s="37">
        <v>15.529556942399999</v>
      </c>
      <c r="BP52" s="37">
        <v>8.5000000000000006E-3</v>
      </c>
    </row>
    <row r="53" spans="1:68">
      <c r="A53" s="16">
        <v>52</v>
      </c>
      <c r="B53" s="29" t="s">
        <v>111</v>
      </c>
      <c r="C53" s="16">
        <v>163</v>
      </c>
      <c r="D53" s="16">
        <v>950</v>
      </c>
      <c r="E53" s="16">
        <v>0.170104166666667</v>
      </c>
      <c r="F53" s="16">
        <v>0.30819591845521299</v>
      </c>
      <c r="G53" s="16">
        <v>0.42276119402985102</v>
      </c>
      <c r="H53" s="16">
        <v>1.3163157894736801</v>
      </c>
      <c r="I53" s="16">
        <v>2.3168571428571401</v>
      </c>
      <c r="J53" s="16">
        <v>0.336585365853659</v>
      </c>
      <c r="K53" s="16">
        <v>0.41896551724137898</v>
      </c>
      <c r="L53" s="16">
        <v>0.54062500000000002</v>
      </c>
      <c r="M53" s="16">
        <v>0.142800528401585</v>
      </c>
      <c r="N53" s="16">
        <v>0.69838806869539005</v>
      </c>
      <c r="O53" s="16">
        <v>1.5111947629547999</v>
      </c>
      <c r="P53" s="16">
        <v>0.13276176577891299</v>
      </c>
      <c r="Q53" s="16">
        <v>0.24393717447916699</v>
      </c>
      <c r="R53" s="16">
        <v>0.63939393939393996</v>
      </c>
      <c r="S53" s="16">
        <v>0.67</v>
      </c>
      <c r="T53" s="16">
        <v>1.29067164179104</v>
      </c>
      <c r="U53" s="16">
        <v>1.09202898550725</v>
      </c>
      <c r="V53" s="16">
        <v>0.59420289855072495</v>
      </c>
      <c r="W53" s="16">
        <v>3.0171745152354599</v>
      </c>
      <c r="X53" s="16">
        <v>1.3413793103448299</v>
      </c>
      <c r="Y53" s="16">
        <v>2.2492187499999998</v>
      </c>
      <c r="Z53" s="16">
        <v>1.00214547357404</v>
      </c>
      <c r="AA53" s="16">
        <v>1.3602150537634401</v>
      </c>
      <c r="AB53" s="16">
        <v>1.2819248826291101</v>
      </c>
      <c r="AC53" s="16">
        <v>0.59796983758700695</v>
      </c>
      <c r="AD53" s="16">
        <v>2.0899681528662399</v>
      </c>
      <c r="AE53" s="16">
        <v>0.67</v>
      </c>
      <c r="AF53" s="16">
        <v>1.4178190522360901</v>
      </c>
      <c r="AG53" s="16">
        <v>1.4178190522360901</v>
      </c>
      <c r="AH53" s="16">
        <v>1.4178190522360901</v>
      </c>
      <c r="AI53" s="37">
        <v>0.29411764705882398</v>
      </c>
      <c r="AJ53" s="16">
        <v>0.98669722211565003</v>
      </c>
      <c r="AK53" s="16">
        <v>0.46309696092619401</v>
      </c>
      <c r="AL53" s="37">
        <v>0.62707199999999996</v>
      </c>
      <c r="AM53" s="37">
        <v>2660.2007245</v>
      </c>
      <c r="AN53" s="37">
        <v>18.97775</v>
      </c>
      <c r="AO53" s="37">
        <v>1.187975</v>
      </c>
      <c r="AP53" s="37">
        <v>7.0953749999999998</v>
      </c>
      <c r="AQ53" s="37">
        <v>565.79999999999995</v>
      </c>
      <c r="AR53" s="37">
        <v>1.726515</v>
      </c>
      <c r="AS53" s="37">
        <v>1.3839999999999999</v>
      </c>
      <c r="AT53" s="37">
        <v>8.1831700000000005</v>
      </c>
      <c r="AU53" s="37">
        <v>307731.04200000002</v>
      </c>
      <c r="AV53" s="37">
        <v>1989.09257688</v>
      </c>
      <c r="AW53" s="37">
        <v>997449.9</v>
      </c>
      <c r="AX53" s="37">
        <v>9.2083200000000005</v>
      </c>
      <c r="AY53" s="37">
        <v>6.9630000000000001</v>
      </c>
      <c r="AZ53" s="37">
        <v>16.75</v>
      </c>
      <c r="BA53" s="37">
        <v>23175.3</v>
      </c>
      <c r="BB53" s="37">
        <v>8.3186400000000003</v>
      </c>
      <c r="BC53" s="37">
        <v>8.8370448921880496E-3</v>
      </c>
      <c r="BD53" s="37">
        <v>353.88108</v>
      </c>
      <c r="BE53" s="37">
        <v>28202.5</v>
      </c>
      <c r="BF53" s="37">
        <v>0.92127999999999999</v>
      </c>
      <c r="BG53" s="37">
        <v>3.6597561000000001</v>
      </c>
      <c r="BH53" s="37">
        <v>4.7058</v>
      </c>
      <c r="BI53" s="37">
        <v>5.8159650000000003</v>
      </c>
      <c r="BJ53" s="37">
        <v>4443.1790000000001</v>
      </c>
      <c r="BK53" s="37">
        <v>515.15625</v>
      </c>
      <c r="BL53" s="37">
        <v>16.75</v>
      </c>
      <c r="BM53" s="37">
        <v>15.443792748</v>
      </c>
      <c r="BN53" s="37">
        <v>15.443792748</v>
      </c>
      <c r="BO53" s="37">
        <v>15.443792748</v>
      </c>
      <c r="BP53" s="37">
        <v>8.5000000000000006E-3</v>
      </c>
    </row>
    <row r="54" spans="1:68">
      <c r="A54" s="16">
        <v>53</v>
      </c>
      <c r="B54" s="29" t="s">
        <v>112</v>
      </c>
      <c r="C54" s="16">
        <v>105</v>
      </c>
      <c r="D54" s="16">
        <v>950</v>
      </c>
      <c r="E54" s="16">
        <v>0.16725000000000001</v>
      </c>
      <c r="F54" s="16">
        <v>0.30300734075301899</v>
      </c>
      <c r="G54" s="16">
        <v>0.41761194029850701</v>
      </c>
      <c r="H54" s="16">
        <v>1.3280000000000001</v>
      </c>
      <c r="I54" s="16">
        <v>2.30422857142857</v>
      </c>
      <c r="J54" s="16">
        <v>0.33073170731707302</v>
      </c>
      <c r="K54" s="16">
        <v>0.41950738916256203</v>
      </c>
      <c r="L54" s="16">
        <v>0.54249999999999998</v>
      </c>
      <c r="M54" s="16">
        <v>0.14441215323646001</v>
      </c>
      <c r="N54" s="16">
        <v>0.700283217836698</v>
      </c>
      <c r="O54" s="16">
        <v>1.4949230209481801</v>
      </c>
      <c r="P54" s="16">
        <v>0.13348412987960601</v>
      </c>
      <c r="Q54" s="16">
        <v>0.25029296875000001</v>
      </c>
      <c r="R54" s="16">
        <v>0.63393939393939402</v>
      </c>
      <c r="S54" s="16">
        <v>0.66400000000000003</v>
      </c>
      <c r="T54" s="16">
        <v>1.2823880597014901</v>
      </c>
      <c r="U54" s="16">
        <v>1.0807246376811599</v>
      </c>
      <c r="V54" s="16">
        <v>0.60471976401179905</v>
      </c>
      <c r="W54" s="16">
        <v>2.97684210526316</v>
      </c>
      <c r="X54" s="16">
        <v>1.3337931034482799</v>
      </c>
      <c r="Y54" s="16">
        <v>2.225625</v>
      </c>
      <c r="Z54" s="16">
        <v>0.99692307692307702</v>
      </c>
      <c r="AA54" s="16">
        <v>1.35268817204301</v>
      </c>
      <c r="AB54" s="16">
        <v>1.2768075117370901</v>
      </c>
      <c r="AC54" s="16">
        <v>0.60004640371229701</v>
      </c>
      <c r="AD54" s="16">
        <v>2.0779617834394899</v>
      </c>
      <c r="AE54" s="16">
        <v>0.66400000000000003</v>
      </c>
      <c r="AF54" s="16">
        <v>1.4099454611562201</v>
      </c>
      <c r="AG54" s="16">
        <v>1.4099454611562201</v>
      </c>
      <c r="AH54" s="16">
        <v>1.4099454611562201</v>
      </c>
      <c r="AI54" s="37">
        <v>0.29411764705882398</v>
      </c>
      <c r="AJ54" s="16">
        <v>0.98141665218690699</v>
      </c>
      <c r="AK54" s="16">
        <v>0.46309696092619401</v>
      </c>
      <c r="AL54" s="37">
        <v>0.61655040000000005</v>
      </c>
      <c r="AM54" s="37">
        <v>2615.4153872000002</v>
      </c>
      <c r="AN54" s="37">
        <v>18.746600000000001</v>
      </c>
      <c r="AO54" s="37">
        <v>1.19852</v>
      </c>
      <c r="AP54" s="37">
        <v>7.0567000000000002</v>
      </c>
      <c r="AQ54" s="37">
        <v>555.96</v>
      </c>
      <c r="AR54" s="37">
        <v>1.728748</v>
      </c>
      <c r="AS54" s="37">
        <v>1.3888</v>
      </c>
      <c r="AT54" s="37">
        <v>8.2755240000000008</v>
      </c>
      <c r="AU54" s="37">
        <v>308566.10239999997</v>
      </c>
      <c r="AV54" s="37">
        <v>1967.6750852160001</v>
      </c>
      <c r="AW54" s="37">
        <v>1002877.08</v>
      </c>
      <c r="AX54" s="37">
        <v>9.4482432000000003</v>
      </c>
      <c r="AY54" s="37">
        <v>6.9036</v>
      </c>
      <c r="AZ54" s="37">
        <v>16.600000000000001</v>
      </c>
      <c r="BA54" s="37">
        <v>23026.560000000001</v>
      </c>
      <c r="BB54" s="37">
        <v>8.2325280000000003</v>
      </c>
      <c r="BC54" s="37">
        <v>8.9934527663860699E-3</v>
      </c>
      <c r="BD54" s="37">
        <v>349.15053599999999</v>
      </c>
      <c r="BE54" s="37">
        <v>28043</v>
      </c>
      <c r="BF54" s="37">
        <v>0.91161599999999998</v>
      </c>
      <c r="BG54" s="37">
        <v>3.6406843200000001</v>
      </c>
      <c r="BH54" s="37">
        <v>4.6797599999999999</v>
      </c>
      <c r="BI54" s="37">
        <v>5.7927479999999996</v>
      </c>
      <c r="BJ54" s="37">
        <v>4458.6088</v>
      </c>
      <c r="BK54" s="37">
        <v>512.19680000000005</v>
      </c>
      <c r="BL54" s="37">
        <v>16.600000000000001</v>
      </c>
      <c r="BM54" s="37">
        <v>15.358028553600001</v>
      </c>
      <c r="BN54" s="37">
        <v>15.358028553600001</v>
      </c>
      <c r="BO54" s="37">
        <v>15.358028553600001</v>
      </c>
      <c r="BP54" s="37">
        <v>8.5000000000000006E-3</v>
      </c>
    </row>
    <row r="55" spans="1:68">
      <c r="A55" s="16">
        <v>54</v>
      </c>
      <c r="B55" s="29" t="s">
        <v>113</v>
      </c>
      <c r="C55" s="16">
        <v>110</v>
      </c>
      <c r="D55" s="16">
        <v>950</v>
      </c>
      <c r="E55" s="16">
        <v>0.16439583333333299</v>
      </c>
      <c r="F55" s="16">
        <v>0.297818763050826</v>
      </c>
      <c r="G55" s="16">
        <v>0.41246268656716401</v>
      </c>
      <c r="H55" s="16">
        <v>1.33968421052632</v>
      </c>
      <c r="I55" s="16">
        <v>2.2915999999999999</v>
      </c>
      <c r="J55" s="16">
        <v>0.32487804878048798</v>
      </c>
      <c r="K55" s="16">
        <v>0.42004926108374402</v>
      </c>
      <c r="L55" s="16">
        <v>0.54437500000000005</v>
      </c>
      <c r="M55" s="16">
        <v>0.14602377807133399</v>
      </c>
      <c r="N55" s="16">
        <v>0.70217836697800595</v>
      </c>
      <c r="O55" s="16">
        <v>1.47865127894157</v>
      </c>
      <c r="P55" s="16">
        <v>0.13420649398029899</v>
      </c>
      <c r="Q55" s="16">
        <v>0.256648763020833</v>
      </c>
      <c r="R55" s="16">
        <v>0.62848484848484898</v>
      </c>
      <c r="S55" s="16">
        <v>0.65800000000000003</v>
      </c>
      <c r="T55" s="16">
        <v>1.2741044776119399</v>
      </c>
      <c r="U55" s="16">
        <v>1.06942028985507</v>
      </c>
      <c r="V55" s="16">
        <v>0.61561561561561595</v>
      </c>
      <c r="W55" s="16">
        <v>2.93650969529086</v>
      </c>
      <c r="X55" s="16">
        <v>1.32620689655172</v>
      </c>
      <c r="Y55" s="16">
        <v>2.2020312500000001</v>
      </c>
      <c r="Z55" s="16">
        <v>0.991700680272109</v>
      </c>
      <c r="AA55" s="16">
        <v>1.34516129032258</v>
      </c>
      <c r="AB55" s="16">
        <v>1.27169014084507</v>
      </c>
      <c r="AC55" s="16">
        <v>0.60212296983758695</v>
      </c>
      <c r="AD55" s="16">
        <v>2.0659554140127399</v>
      </c>
      <c r="AE55" s="16">
        <v>0.65800000000000003</v>
      </c>
      <c r="AF55" s="16">
        <v>1.4020718700763499</v>
      </c>
      <c r="AG55" s="16">
        <v>1.4020718700763499</v>
      </c>
      <c r="AH55" s="16">
        <v>1.4020718700763499</v>
      </c>
      <c r="AI55" s="37">
        <v>0.29411764705882398</v>
      </c>
      <c r="AJ55" s="16">
        <v>0.97613608225816495</v>
      </c>
      <c r="AK55" s="16">
        <v>0.46309696092619401</v>
      </c>
      <c r="AL55" s="37">
        <v>0.60602880000000003</v>
      </c>
      <c r="AM55" s="37">
        <v>2570.6300498999999</v>
      </c>
      <c r="AN55" s="37">
        <v>18.515450000000001</v>
      </c>
      <c r="AO55" s="37">
        <v>1.2090650000000001</v>
      </c>
      <c r="AP55" s="37">
        <v>7.0180249999999997</v>
      </c>
      <c r="AQ55" s="37">
        <v>546.12</v>
      </c>
      <c r="AR55" s="37">
        <v>1.7309810000000001</v>
      </c>
      <c r="AS55" s="37">
        <v>1.3935999999999999</v>
      </c>
      <c r="AT55" s="37">
        <v>8.3678779999999993</v>
      </c>
      <c r="AU55" s="37">
        <v>309401.16279999999</v>
      </c>
      <c r="AV55" s="37">
        <v>1946.2575935519999</v>
      </c>
      <c r="AW55" s="37">
        <v>1008304.26</v>
      </c>
      <c r="AX55" s="37">
        <v>9.6881664000000001</v>
      </c>
      <c r="AY55" s="37">
        <v>6.8441999999999998</v>
      </c>
      <c r="AZ55" s="37">
        <v>16.45</v>
      </c>
      <c r="BA55" s="37">
        <v>22877.82</v>
      </c>
      <c r="BB55" s="37">
        <v>8.1464160000000003</v>
      </c>
      <c r="BC55" s="37">
        <v>9.1554969603750095E-3</v>
      </c>
      <c r="BD55" s="37">
        <v>344.41999199999998</v>
      </c>
      <c r="BE55" s="37">
        <v>27883.5</v>
      </c>
      <c r="BF55" s="37">
        <v>0.90195199999999998</v>
      </c>
      <c r="BG55" s="37">
        <v>3.6216125400000001</v>
      </c>
      <c r="BH55" s="37">
        <v>4.6537199999999999</v>
      </c>
      <c r="BI55" s="37">
        <v>5.7695309999999997</v>
      </c>
      <c r="BJ55" s="37">
        <v>4474.0385999999999</v>
      </c>
      <c r="BK55" s="37">
        <v>509.23734999999999</v>
      </c>
      <c r="BL55" s="37">
        <v>16.45</v>
      </c>
      <c r="BM55" s="37">
        <v>15.272264359199999</v>
      </c>
      <c r="BN55" s="37">
        <v>15.272264359199999</v>
      </c>
      <c r="BO55" s="37">
        <v>15.272264359199999</v>
      </c>
      <c r="BP55" s="37">
        <v>8.5000000000000006E-3</v>
      </c>
    </row>
    <row r="56" spans="1:68">
      <c r="A56" s="16">
        <v>55</v>
      </c>
      <c r="B56" s="29" t="s">
        <v>114</v>
      </c>
      <c r="C56" s="16">
        <v>75</v>
      </c>
      <c r="D56" s="16">
        <v>1110</v>
      </c>
      <c r="E56" s="16">
        <v>0.18437500000000001</v>
      </c>
      <c r="F56" s="16">
        <v>0.33413880696618098</v>
      </c>
      <c r="G56" s="16">
        <v>0.44850746268656699</v>
      </c>
      <c r="H56" s="16">
        <v>1.2578947368421101</v>
      </c>
      <c r="I56" s="16">
        <v>2.38</v>
      </c>
      <c r="J56" s="16">
        <v>0.36585365853658502</v>
      </c>
      <c r="K56" s="16">
        <v>0.41625615763546803</v>
      </c>
      <c r="L56" s="16">
        <v>0.53125</v>
      </c>
      <c r="M56" s="16">
        <v>0.13474240422721301</v>
      </c>
      <c r="N56" s="16">
        <v>0.68891232298885197</v>
      </c>
      <c r="O56" s="16">
        <v>1.5925534729878701</v>
      </c>
      <c r="P56" s="16">
        <v>0.12914994527544699</v>
      </c>
      <c r="Q56" s="16">
        <v>0.212158203125</v>
      </c>
      <c r="R56" s="16">
        <v>0.66666666666666696</v>
      </c>
      <c r="S56" s="16">
        <v>0.7</v>
      </c>
      <c r="T56" s="16">
        <v>1.3320895522388101</v>
      </c>
      <c r="U56" s="16">
        <v>1.14855072463768</v>
      </c>
      <c r="V56" s="16">
        <v>0.54666666666666697</v>
      </c>
      <c r="W56" s="16">
        <v>3.2188365650969502</v>
      </c>
      <c r="X56" s="16">
        <v>1.3793103448275901</v>
      </c>
      <c r="Y56" s="16">
        <v>2.3671875</v>
      </c>
      <c r="Z56" s="16">
        <v>1.02825745682889</v>
      </c>
      <c r="AA56" s="16">
        <v>1.3978494623655899</v>
      </c>
      <c r="AB56" s="16">
        <v>1.3075117370892</v>
      </c>
      <c r="AC56" s="16">
        <v>0.58758700696055699</v>
      </c>
      <c r="AD56" s="16">
        <v>2.15</v>
      </c>
      <c r="AE56" s="16">
        <v>0.7</v>
      </c>
      <c r="AF56" s="16">
        <v>1.4571870076354401</v>
      </c>
      <c r="AG56" s="16">
        <v>1.4571870076354401</v>
      </c>
      <c r="AH56" s="16">
        <v>1.4571870076354401</v>
      </c>
      <c r="AI56" s="37">
        <v>0.29411764705882398</v>
      </c>
      <c r="AJ56" s="16">
        <v>1.0131000717593599</v>
      </c>
      <c r="AK56" s="16">
        <v>0.46309696092619401</v>
      </c>
      <c r="AL56" s="37">
        <v>0.67967999999999995</v>
      </c>
      <c r="AM56" s="37">
        <v>2884.1274109999999</v>
      </c>
      <c r="AN56" s="37">
        <v>20.133500000000002</v>
      </c>
      <c r="AO56" s="37">
        <v>1.1352500000000001</v>
      </c>
      <c r="AP56" s="37">
        <v>7.2887500000000003</v>
      </c>
      <c r="AQ56" s="37">
        <v>615</v>
      </c>
      <c r="AR56" s="37">
        <v>1.7153499999999999</v>
      </c>
      <c r="AS56" s="37">
        <v>1.36</v>
      </c>
      <c r="AT56" s="37">
        <v>7.7214</v>
      </c>
      <c r="AU56" s="37">
        <v>303555.74</v>
      </c>
      <c r="AV56" s="37">
        <v>2096.1800352</v>
      </c>
      <c r="AW56" s="37">
        <v>970314</v>
      </c>
      <c r="AX56" s="37">
        <v>8.0087039999999998</v>
      </c>
      <c r="AY56" s="37">
        <v>7.26</v>
      </c>
      <c r="AZ56" s="37">
        <v>17.5</v>
      </c>
      <c r="BA56" s="37">
        <v>23919</v>
      </c>
      <c r="BB56" s="37">
        <v>8.7492000000000001</v>
      </c>
      <c r="BC56" s="37">
        <v>8.1300813008130107E-3</v>
      </c>
      <c r="BD56" s="37">
        <v>377.53379999999999</v>
      </c>
      <c r="BE56" s="37">
        <v>29000</v>
      </c>
      <c r="BF56" s="37">
        <v>0.96960000000000002</v>
      </c>
      <c r="BG56" s="37">
        <v>3.755115</v>
      </c>
      <c r="BH56" s="37">
        <v>4.8360000000000003</v>
      </c>
      <c r="BI56" s="37">
        <v>5.9320500000000003</v>
      </c>
      <c r="BJ56" s="37">
        <v>4366.03</v>
      </c>
      <c r="BK56" s="37">
        <v>529.95349999999996</v>
      </c>
      <c r="BL56" s="37">
        <v>17.5</v>
      </c>
      <c r="BM56" s="37">
        <v>15.87261372</v>
      </c>
      <c r="BN56" s="37">
        <v>15.87261372</v>
      </c>
      <c r="BO56" s="37">
        <v>15.87261372</v>
      </c>
      <c r="BP56" s="37">
        <v>8.5000000000000006E-3</v>
      </c>
    </row>
    <row r="57" spans="1:68">
      <c r="A57" s="16">
        <v>56</v>
      </c>
      <c r="B57" s="29" t="s">
        <v>103</v>
      </c>
      <c r="C57" s="16">
        <v>140</v>
      </c>
      <c r="D57" s="16">
        <v>1110</v>
      </c>
      <c r="E57" s="16">
        <v>0.19975786924939501</v>
      </c>
      <c r="F57" s="16">
        <v>0.35321140485199998</v>
      </c>
      <c r="G57" s="16">
        <v>0.46399181876898798</v>
      </c>
      <c r="H57" s="16">
        <v>1.2581025338833201</v>
      </c>
      <c r="I57" s="16">
        <v>2.3617130474452601</v>
      </c>
      <c r="J57" s="16">
        <v>0.38232130634594702</v>
      </c>
      <c r="K57" s="16">
        <v>0.42410229046856801</v>
      </c>
      <c r="L57" s="16">
        <v>0.53933851165121505</v>
      </c>
      <c r="M57" s="16">
        <v>0.13697267179623199</v>
      </c>
      <c r="N57" s="16">
        <v>0.69328598376413997</v>
      </c>
      <c r="O57" s="16">
        <v>1.58961161215767</v>
      </c>
      <c r="P57" s="16">
        <v>0.13052840414206901</v>
      </c>
      <c r="Q57" s="16">
        <v>0.221666173700206</v>
      </c>
      <c r="R57" s="16">
        <v>0.68020397013294498</v>
      </c>
      <c r="S57" s="16">
        <v>0.70456365092073603</v>
      </c>
      <c r="T57" s="16">
        <v>1.32662035656789</v>
      </c>
      <c r="U57" s="16">
        <v>1.1422842279156</v>
      </c>
      <c r="V57" s="16">
        <v>0.54622993251779495</v>
      </c>
      <c r="W57" s="16">
        <v>3.1813243776814599</v>
      </c>
      <c r="X57" s="16">
        <v>1.3738459418492499</v>
      </c>
      <c r="Y57" s="16">
        <v>2.3534641419970699</v>
      </c>
      <c r="Z57" s="16">
        <v>1.0278739445493299</v>
      </c>
      <c r="AA57" s="16">
        <v>1.3930137104053</v>
      </c>
      <c r="AB57" s="16">
        <v>1.30358918553819</v>
      </c>
      <c r="AC57" s="16">
        <v>0.59977220421774502</v>
      </c>
      <c r="AD57" s="16">
        <v>2.1229053830701599</v>
      </c>
      <c r="AE57" s="16">
        <v>0.70456365092073603</v>
      </c>
      <c r="AF57" s="16">
        <v>1.46236983260172</v>
      </c>
      <c r="AG57" s="16">
        <v>1.4606808827125299</v>
      </c>
      <c r="AH57" s="16">
        <v>1.43579076632311</v>
      </c>
      <c r="AI57" s="37">
        <v>0.33887317303158898</v>
      </c>
      <c r="AJ57" s="16">
        <v>1.0103972012476601</v>
      </c>
      <c r="AK57" s="16">
        <v>0.463921852387844</v>
      </c>
      <c r="AL57" s="37">
        <v>0.73356729600000004</v>
      </c>
      <c r="AM57" s="37">
        <v>3035.17809520224</v>
      </c>
      <c r="AN57" s="37">
        <v>20.757028832</v>
      </c>
      <c r="AO57" s="37">
        <v>1.1362025920000001</v>
      </c>
      <c r="AP57" s="37">
        <v>7.2625343999999998</v>
      </c>
      <c r="AQ57" s="37">
        <v>639.80111999999997</v>
      </c>
      <c r="AR57" s="37">
        <v>1.737435936</v>
      </c>
      <c r="AS57" s="37">
        <v>1.3745004000000001</v>
      </c>
      <c r="AT57" s="37">
        <v>7.782985</v>
      </c>
      <c r="AU57" s="37">
        <v>305405.59882000001</v>
      </c>
      <c r="AV57" s="37">
        <v>2094.5541513626199</v>
      </c>
      <c r="AW57" s="37">
        <v>971327.62583999999</v>
      </c>
      <c r="AX57" s="37">
        <v>8.1002273392799999</v>
      </c>
      <c r="AY57" s="37">
        <v>7.3831986000000001</v>
      </c>
      <c r="AZ57" s="37">
        <v>17.585920000000002</v>
      </c>
      <c r="BA57" s="37">
        <v>23880.562320000001</v>
      </c>
      <c r="BB57" s="37">
        <v>8.7034821824000002</v>
      </c>
      <c r="BC57" s="37">
        <v>8.0950155260747295E-3</v>
      </c>
      <c r="BD57" s="37">
        <v>376.60674783600001</v>
      </c>
      <c r="BE57" s="37">
        <v>28940.916000000001</v>
      </c>
      <c r="BF57" s="37">
        <v>0.96741614600000003</v>
      </c>
      <c r="BG57" s="37">
        <v>3.7538401576</v>
      </c>
      <c r="BH57" s="37">
        <v>4.826320344</v>
      </c>
      <c r="BI57" s="37">
        <v>5.9251432319999999</v>
      </c>
      <c r="BJ57" s="37">
        <v>4350.0919560000002</v>
      </c>
      <c r="BK57" s="37">
        <v>525.33006599999999</v>
      </c>
      <c r="BL57" s="37">
        <v>17.585920000000002</v>
      </c>
      <c r="BM57" s="37">
        <v>15.905014927871999</v>
      </c>
      <c r="BN57" s="37">
        <v>15.886645584768001</v>
      </c>
      <c r="BO57" s="37">
        <v>15.97384258316</v>
      </c>
      <c r="BP57" s="37">
        <v>9.7566000000000007E-3</v>
      </c>
    </row>
    <row r="58" spans="1:68">
      <c r="A58" s="16">
        <v>57</v>
      </c>
      <c r="B58" s="29" t="s">
        <v>115</v>
      </c>
      <c r="C58" s="16">
        <v>175</v>
      </c>
      <c r="D58" s="16">
        <v>1110</v>
      </c>
      <c r="E58" s="16">
        <v>0.207471480506456</v>
      </c>
      <c r="F58" s="16">
        <v>0.36277969235576901</v>
      </c>
      <c r="G58" s="16">
        <v>0.47175401632868103</v>
      </c>
      <c r="H58" s="16">
        <v>1.2582063799343499</v>
      </c>
      <c r="I58" s="16">
        <v>2.3525976985302499</v>
      </c>
      <c r="J58" s="16">
        <v>0.39058293769272201</v>
      </c>
      <c r="K58" s="16">
        <v>0.42804271026095198</v>
      </c>
      <c r="L58" s="16">
        <v>0.54339646306283695</v>
      </c>
      <c r="M58" s="16">
        <v>0.13809492156341399</v>
      </c>
      <c r="N58" s="16">
        <v>0.69547322932644595</v>
      </c>
      <c r="O58" s="16">
        <v>1.5881418648680701</v>
      </c>
      <c r="P58" s="16">
        <v>0.13122260568949101</v>
      </c>
      <c r="Q58" s="16">
        <v>0.226537864557637</v>
      </c>
      <c r="R58" s="16">
        <v>0.68698927670949905</v>
      </c>
      <c r="S58" s="16">
        <v>0.70684821786143404</v>
      </c>
      <c r="T58" s="16">
        <v>1.3238908917558001</v>
      </c>
      <c r="U58" s="16">
        <v>1.1391515243725701</v>
      </c>
      <c r="V58" s="16">
        <v>0.54605477476387199</v>
      </c>
      <c r="W58" s="16">
        <v>3.1626979978762799</v>
      </c>
      <c r="X58" s="16">
        <v>1.37111769161903</v>
      </c>
      <c r="Y58" s="16">
        <v>2.3466207476897698</v>
      </c>
      <c r="Z58" s="16">
        <v>1.0276821932259199</v>
      </c>
      <c r="AA58" s="16">
        <v>1.3905984833838201</v>
      </c>
      <c r="AB58" s="16">
        <v>1.3016306131443001</v>
      </c>
      <c r="AC58" s="16">
        <v>0.60597665571911297</v>
      </c>
      <c r="AD58" s="16">
        <v>2.1093978229668102</v>
      </c>
      <c r="AE58" s="16">
        <v>0.70684821786143404</v>
      </c>
      <c r="AF58" s="16">
        <v>1.4649641843649801</v>
      </c>
      <c r="AG58" s="16">
        <v>1.4624298016951001</v>
      </c>
      <c r="AH58" s="16">
        <v>1.4252605629119199</v>
      </c>
      <c r="AI58" s="37">
        <v>0.361314299197735</v>
      </c>
      <c r="AJ58" s="16">
        <v>1.0090469079312601</v>
      </c>
      <c r="AK58" s="16">
        <v>0.464334298118669</v>
      </c>
      <c r="AL58" s="37">
        <v>0.76043145599999995</v>
      </c>
      <c r="AM58" s="37">
        <v>3110.4396088585399</v>
      </c>
      <c r="AN58" s="37">
        <v>21.067943071999998</v>
      </c>
      <c r="AO58" s="37">
        <v>1.136679032</v>
      </c>
      <c r="AP58" s="37">
        <v>7.2493631499999998</v>
      </c>
      <c r="AQ58" s="37">
        <v>652.15751999999998</v>
      </c>
      <c r="AR58" s="37">
        <v>1.748419006</v>
      </c>
      <c r="AS58" s="37">
        <v>1.3817208999999999</v>
      </c>
      <c r="AT58" s="37">
        <v>7.8134775000000003</v>
      </c>
      <c r="AU58" s="37">
        <v>306330.34899500001</v>
      </c>
      <c r="AV58" s="37">
        <v>2093.7401028549598</v>
      </c>
      <c r="AW58" s="37">
        <v>971814.11964000005</v>
      </c>
      <c r="AX58" s="37">
        <v>8.1432813538800009</v>
      </c>
      <c r="AY58" s="37">
        <v>7.4446318500000004</v>
      </c>
      <c r="AZ58" s="37">
        <v>17.628820000000001</v>
      </c>
      <c r="BA58" s="37">
        <v>23861.27922</v>
      </c>
      <c r="BB58" s="37">
        <v>8.6806192103999997</v>
      </c>
      <c r="BC58" s="37">
        <v>8.0781097180325397E-3</v>
      </c>
      <c r="BD58" s="37">
        <v>376.133933781</v>
      </c>
      <c r="BE58" s="37">
        <v>28911.311000000002</v>
      </c>
      <c r="BF58" s="37">
        <v>0.9663190035</v>
      </c>
      <c r="BG58" s="37">
        <v>3.7532027196</v>
      </c>
      <c r="BH58" s="37">
        <v>4.8214732739999997</v>
      </c>
      <c r="BI58" s="37">
        <v>5.9216813220000004</v>
      </c>
      <c r="BJ58" s="37">
        <v>4341.7896010000004</v>
      </c>
      <c r="BK58" s="37">
        <v>523.01003300000002</v>
      </c>
      <c r="BL58" s="37">
        <v>17.628820000000001</v>
      </c>
      <c r="BM58" s="37">
        <v>15.921190366992001</v>
      </c>
      <c r="BN58" s="37">
        <v>15.893646766008001</v>
      </c>
      <c r="BO58" s="37">
        <v>16.023924409260001</v>
      </c>
      <c r="BP58" s="37">
        <v>1.0383099999999999E-2</v>
      </c>
    </row>
    <row r="59" spans="1:68">
      <c r="A59" s="16">
        <v>58</v>
      </c>
      <c r="B59" s="29" t="s">
        <v>116</v>
      </c>
      <c r="C59" s="16">
        <v>275</v>
      </c>
      <c r="D59" s="16">
        <v>1110</v>
      </c>
      <c r="E59" s="16">
        <v>0.215199933076794</v>
      </c>
      <c r="F59" s="16">
        <v>0.37236940105348099</v>
      </c>
      <c r="G59" s="16">
        <v>0.47952960628789199</v>
      </c>
      <c r="H59" s="16">
        <v>1.2583101910292001</v>
      </c>
      <c r="I59" s="16">
        <v>2.3435010243569301</v>
      </c>
      <c r="J59" s="16">
        <v>0.39886319090552702</v>
      </c>
      <c r="K59" s="16">
        <v>0.431994767303576</v>
      </c>
      <c r="L59" s="16">
        <v>0.54746358613761903</v>
      </c>
      <c r="M59" s="16">
        <v>0.13922195576871799</v>
      </c>
      <c r="N59" s="16">
        <v>0.69766075174192899</v>
      </c>
      <c r="O59" s="16">
        <v>1.5866729054831401</v>
      </c>
      <c r="P59" s="16">
        <v>0.13192015393999801</v>
      </c>
      <c r="Q59" s="16">
        <v>0.23149063785302301</v>
      </c>
      <c r="R59" s="16">
        <v>0.69378572297215102</v>
      </c>
      <c r="S59" s="16">
        <v>0.70913461538461497</v>
      </c>
      <c r="T59" s="16">
        <v>1.3211648404001901</v>
      </c>
      <c r="U59" s="16">
        <v>1.1360191839573399</v>
      </c>
      <c r="V59" s="16">
        <v>0.54590631687405899</v>
      </c>
      <c r="W59" s="16">
        <v>3.1441572984366801</v>
      </c>
      <c r="X59" s="16">
        <v>1.36839207048458</v>
      </c>
      <c r="Y59" s="16">
        <v>2.3397894999065798</v>
      </c>
      <c r="Z59" s="16">
        <v>1.0274904451133</v>
      </c>
      <c r="AA59" s="16">
        <v>1.3881850197560599</v>
      </c>
      <c r="AB59" s="16">
        <v>1.2996738396940799</v>
      </c>
      <c r="AC59" s="16">
        <v>0.61225751236211501</v>
      </c>
      <c r="AD59" s="16">
        <v>2.0959166582072899</v>
      </c>
      <c r="AE59" s="16">
        <v>0.70913461538461497</v>
      </c>
      <c r="AF59" s="16">
        <v>1.4675604986128601</v>
      </c>
      <c r="AG59" s="16">
        <v>1.4641800436388199</v>
      </c>
      <c r="AH59" s="16">
        <v>1.4148399737492601</v>
      </c>
      <c r="AI59" s="37">
        <v>0.38379782711383997</v>
      </c>
      <c r="AJ59" s="16">
        <v>1.0076973750503599</v>
      </c>
      <c r="AK59" s="16">
        <v>0.46474674384949299</v>
      </c>
      <c r="AL59" s="37">
        <v>0.787242624</v>
      </c>
      <c r="AM59" s="37">
        <v>3185.5252368849601</v>
      </c>
      <c r="AN59" s="37">
        <v>21.378290528000001</v>
      </c>
      <c r="AO59" s="37">
        <v>1.1371555680000001</v>
      </c>
      <c r="AP59" s="37">
        <v>7.2361496000000001</v>
      </c>
      <c r="AQ59" s="37">
        <v>664.48447999999996</v>
      </c>
      <c r="AR59" s="37">
        <v>1.759362144</v>
      </c>
      <c r="AS59" s="37">
        <v>1.3889216</v>
      </c>
      <c r="AT59" s="37">
        <v>7.8437700000000001</v>
      </c>
      <c r="AU59" s="37">
        <v>307254.97967999999</v>
      </c>
      <c r="AV59" s="37">
        <v>2092.9253166213298</v>
      </c>
      <c r="AW59" s="37">
        <v>972287.06735999999</v>
      </c>
      <c r="AX59" s="37">
        <v>8.1845302651199994</v>
      </c>
      <c r="AY59" s="37">
        <v>7.5059544000000002</v>
      </c>
      <c r="AZ59" s="37">
        <v>17.671679999999999</v>
      </c>
      <c r="BA59" s="37">
        <v>23841.953280000002</v>
      </c>
      <c r="BB59" s="37">
        <v>8.6577535296000008</v>
      </c>
      <c r="BC59" s="37">
        <v>8.0615878342260201E-3</v>
      </c>
      <c r="BD59" s="37">
        <v>375.65492774400002</v>
      </c>
      <c r="BE59" s="37">
        <v>28881.664000000001</v>
      </c>
      <c r="BF59" s="37">
        <v>0.96521838400000004</v>
      </c>
      <c r="BG59" s="37">
        <v>3.7525652703999999</v>
      </c>
      <c r="BH59" s="37">
        <v>4.8166213759999996</v>
      </c>
      <c r="BI59" s="37">
        <v>5.9182137279999996</v>
      </c>
      <c r="BJ59" s="37">
        <v>4333.2650240000003</v>
      </c>
      <c r="BK59" s="37">
        <v>520.68445599999995</v>
      </c>
      <c r="BL59" s="37">
        <v>17.671679999999999</v>
      </c>
      <c r="BM59" s="37">
        <v>15.937349029568001</v>
      </c>
      <c r="BN59" s="37">
        <v>15.900638113152</v>
      </c>
      <c r="BO59" s="37">
        <v>16.073651165040001</v>
      </c>
      <c r="BP59" s="37">
        <v>1.10084E-2</v>
      </c>
    </row>
    <row r="60" spans="1:68">
      <c r="A60" s="16">
        <v>59</v>
      </c>
      <c r="B60" s="29" t="s">
        <v>106</v>
      </c>
      <c r="C60" s="16">
        <v>220</v>
      </c>
      <c r="D60" s="16">
        <v>1110</v>
      </c>
      <c r="E60" s="16">
        <v>0.22294326983462401</v>
      </c>
      <c r="F60" s="16">
        <v>0.38198060296143499</v>
      </c>
      <c r="G60" s="16">
        <v>0.48731862333613102</v>
      </c>
      <c r="H60" s="16">
        <v>1.2584139671855299</v>
      </c>
      <c r="I60" s="16">
        <v>2.3344229675952199</v>
      </c>
      <c r="J60" s="16">
        <v>0.407162129016434</v>
      </c>
      <c r="K60" s="16">
        <v>0.43595851322515</v>
      </c>
      <c r="L60" s="16">
        <v>0.55153991200502805</v>
      </c>
      <c r="M60" s="16">
        <v>0.14035380507343101</v>
      </c>
      <c r="N60" s="16">
        <v>0.69984855106315702</v>
      </c>
      <c r="O60" s="16">
        <v>1.5852047333694601</v>
      </c>
      <c r="P60" s="16">
        <v>0.13262107315344099</v>
      </c>
      <c r="Q60" s="16">
        <v>0.23652653482775601</v>
      </c>
      <c r="R60" s="16">
        <v>0.70059333637608401</v>
      </c>
      <c r="S60" s="16">
        <v>0.71142284569138303</v>
      </c>
      <c r="T60" s="16">
        <v>1.31844219610177</v>
      </c>
      <c r="U60" s="16">
        <v>1.1328872066067801</v>
      </c>
      <c r="V60" s="16">
        <v>0.54578313253012001</v>
      </c>
      <c r="W60" s="16">
        <v>3.1257016895314802</v>
      </c>
      <c r="X60" s="16">
        <v>1.3656690746474001</v>
      </c>
      <c r="Y60" s="16">
        <v>2.3329703663374</v>
      </c>
      <c r="Z60" s="16">
        <v>1.0272987002114</v>
      </c>
      <c r="AA60" s="16">
        <v>1.3857733175914999</v>
      </c>
      <c r="AB60" s="16">
        <v>1.2977188627102001</v>
      </c>
      <c r="AC60" s="16">
        <v>0.61861619423513903</v>
      </c>
      <c r="AD60" s="16">
        <v>2.0824618114977498</v>
      </c>
      <c r="AE60" s="16">
        <v>0.71142284569138303</v>
      </c>
      <c r="AF60" s="16">
        <v>1.4701587775729701</v>
      </c>
      <c r="AG60" s="16">
        <v>1.4659316100453901</v>
      </c>
      <c r="AH60" s="16">
        <v>1.4045272961513999</v>
      </c>
      <c r="AI60" s="37">
        <v>0.40632387706855799</v>
      </c>
      <c r="AJ60" s="16">
        <v>1.0063486019627801</v>
      </c>
      <c r="AK60" s="16">
        <v>0.46515918958031799</v>
      </c>
      <c r="AL60" s="37">
        <v>0.81400079999999997</v>
      </c>
      <c r="AM60" s="37">
        <v>3260.4349792815001</v>
      </c>
      <c r="AN60" s="37">
        <v>21.6880712</v>
      </c>
      <c r="AO60" s="37">
        <v>1.1376322000000001</v>
      </c>
      <c r="AP60" s="37">
        <v>7.2228937499999999</v>
      </c>
      <c r="AQ60" s="37">
        <v>676.78200000000004</v>
      </c>
      <c r="AR60" s="37">
        <v>1.7702653500000001</v>
      </c>
      <c r="AS60" s="37">
        <v>1.3961025</v>
      </c>
      <c r="AT60" s="37">
        <v>7.8738625000000004</v>
      </c>
      <c r="AU60" s="37">
        <v>308179.49087500002</v>
      </c>
      <c r="AV60" s="37">
        <v>2092.1097926617199</v>
      </c>
      <c r="AW60" s="37">
        <v>972746.46900000004</v>
      </c>
      <c r="AX60" s="37">
        <v>8.2239740730000008</v>
      </c>
      <c r="AY60" s="37">
        <v>7.5671662499999996</v>
      </c>
      <c r="AZ60" s="37">
        <v>17.714500000000001</v>
      </c>
      <c r="BA60" s="37">
        <v>23822.584500000001</v>
      </c>
      <c r="BB60" s="37">
        <v>8.6348851399999997</v>
      </c>
      <c r="BC60" s="37">
        <v>8.0454267400728793E-3</v>
      </c>
      <c r="BD60" s="37">
        <v>375.16972972500002</v>
      </c>
      <c r="BE60" s="37">
        <v>28851.974999999999</v>
      </c>
      <c r="BF60" s="37">
        <v>0.96411428749999994</v>
      </c>
      <c r="BG60" s="37">
        <v>3.7519278100000002</v>
      </c>
      <c r="BH60" s="37">
        <v>4.8117646499999998</v>
      </c>
      <c r="BI60" s="37">
        <v>5.91474045</v>
      </c>
      <c r="BJ60" s="37">
        <v>4324.5182249999998</v>
      </c>
      <c r="BK60" s="37">
        <v>518.35333500000002</v>
      </c>
      <c r="BL60" s="37">
        <v>17.714500000000001</v>
      </c>
      <c r="BM60" s="37">
        <v>15.9534909156</v>
      </c>
      <c r="BN60" s="37">
        <v>15.907619626200001</v>
      </c>
      <c r="BO60" s="37">
        <v>16.1230228505</v>
      </c>
      <c r="BP60" s="37">
        <v>1.16325E-2</v>
      </c>
    </row>
    <row r="61" spans="1:68">
      <c r="A61" s="16">
        <v>60</v>
      </c>
      <c r="B61" s="29" t="s">
        <v>109</v>
      </c>
      <c r="C61" s="16">
        <v>165</v>
      </c>
      <c r="D61" s="16">
        <v>1110</v>
      </c>
      <c r="E61" s="16">
        <v>0.23070153381946201</v>
      </c>
      <c r="F61" s="16">
        <v>0.39161337041910999</v>
      </c>
      <c r="G61" s="16">
        <v>0.49512110228282002</v>
      </c>
      <c r="H61" s="16">
        <v>1.25851770842096</v>
      </c>
      <c r="I61" s="16">
        <v>2.3253634711494802</v>
      </c>
      <c r="J61" s="16">
        <v>0.41547981534230399</v>
      </c>
      <c r="K61" s="16">
        <v>0.43993399996024102</v>
      </c>
      <c r="L61" s="16">
        <v>0.555625471935565</v>
      </c>
      <c r="M61" s="16">
        <v>0.141490500401391</v>
      </c>
      <c r="N61" s="16">
        <v>0.702036627342709</v>
      </c>
      <c r="O61" s="16">
        <v>1.58373734789433</v>
      </c>
      <c r="P61" s="16">
        <v>0.13332538782471701</v>
      </c>
      <c r="Q61" s="16">
        <v>0.24164766582043601</v>
      </c>
      <c r="R61" s="16">
        <v>0.70741214446677603</v>
      </c>
      <c r="S61" s="16">
        <v>0.71371291098636702</v>
      </c>
      <c r="T61" s="16">
        <v>1.31572295247725</v>
      </c>
      <c r="U61" s="16">
        <v>1.12975559225777</v>
      </c>
      <c r="V61" s="16">
        <v>0.54568390425053404</v>
      </c>
      <c r="W61" s="16">
        <v>3.1073305867310701</v>
      </c>
      <c r="X61" s="16">
        <v>1.3629487003163301</v>
      </c>
      <c r="Y61" s="16">
        <v>2.3261633147866099</v>
      </c>
      <c r="Z61" s="16">
        <v>1.02710695852014</v>
      </c>
      <c r="AA61" s="16">
        <v>1.3833633749624501</v>
      </c>
      <c r="AB61" s="16">
        <v>1.29576567971983</v>
      </c>
      <c r="AC61" s="16">
        <v>0.62505415683820398</v>
      </c>
      <c r="AD61" s="16">
        <v>2.0690332058458498</v>
      </c>
      <c r="AE61" s="16">
        <v>0.71371291098636702</v>
      </c>
      <c r="AF61" s="16">
        <v>1.4727590234762999</v>
      </c>
      <c r="AG61" s="16">
        <v>1.4676845024187599</v>
      </c>
      <c r="AH61" s="16">
        <v>1.39432086251761</v>
      </c>
      <c r="AI61" s="37">
        <v>0.42889256980596302</v>
      </c>
      <c r="AJ61" s="16">
        <v>1.0050005880270301</v>
      </c>
      <c r="AK61" s="16">
        <v>0.46557163531114298</v>
      </c>
      <c r="AL61" s="37">
        <v>0.84070598399999996</v>
      </c>
      <c r="AM61" s="37">
        <v>3335.1688360481598</v>
      </c>
      <c r="AN61" s="37">
        <v>21.997285088000002</v>
      </c>
      <c r="AO61" s="37">
        <v>1.1381089280000001</v>
      </c>
      <c r="AP61" s="37">
        <v>7.2095956000000001</v>
      </c>
      <c r="AQ61" s="37">
        <v>689.05007999999998</v>
      </c>
      <c r="AR61" s="37">
        <v>1.7811286239999999</v>
      </c>
      <c r="AS61" s="37">
        <v>1.4032636000000001</v>
      </c>
      <c r="AT61" s="37">
        <v>7.9037550000000003</v>
      </c>
      <c r="AU61" s="37">
        <v>309103.88257999998</v>
      </c>
      <c r="AV61" s="37">
        <v>2091.2935309761301</v>
      </c>
      <c r="AW61" s="37">
        <v>973192.32455999998</v>
      </c>
      <c r="AX61" s="37">
        <v>8.2616127775199999</v>
      </c>
      <c r="AY61" s="37">
        <v>7.6282674000000004</v>
      </c>
      <c r="AZ61" s="37">
        <v>17.757280000000002</v>
      </c>
      <c r="BA61" s="37">
        <v>23803.172879999998</v>
      </c>
      <c r="BB61" s="37">
        <v>8.6120140416000002</v>
      </c>
      <c r="BC61" s="37">
        <v>8.0296050469945493E-3</v>
      </c>
      <c r="BD61" s="37">
        <v>374.67833972400001</v>
      </c>
      <c r="BE61" s="37">
        <v>28822.243999999999</v>
      </c>
      <c r="BF61" s="37">
        <v>0.96300671400000004</v>
      </c>
      <c r="BG61" s="37">
        <v>3.7512903384</v>
      </c>
      <c r="BH61" s="37">
        <v>4.8069030960000001</v>
      </c>
      <c r="BI61" s="37">
        <v>5.9112614880000001</v>
      </c>
      <c r="BJ61" s="37">
        <v>4315.5492039999999</v>
      </c>
      <c r="BK61" s="37">
        <v>516.01666999999998</v>
      </c>
      <c r="BL61" s="37">
        <v>17.757280000000002</v>
      </c>
      <c r="BM61" s="37">
        <v>15.969616025087999</v>
      </c>
      <c r="BN61" s="37">
        <v>15.914591305151999</v>
      </c>
      <c r="BO61" s="37">
        <v>16.172039465640001</v>
      </c>
      <c r="BP61" s="37">
        <v>1.22554E-2</v>
      </c>
    </row>
    <row r="62" spans="1:68">
      <c r="A62" s="16">
        <v>61</v>
      </c>
      <c r="B62" s="29" t="s">
        <v>117</v>
      </c>
      <c r="C62" s="16">
        <v>150</v>
      </c>
      <c r="D62" s="16">
        <v>1110</v>
      </c>
      <c r="E62" s="16">
        <v>0.23847476823692301</v>
      </c>
      <c r="F62" s="16">
        <v>0.40126777609098002</v>
      </c>
      <c r="G62" s="16">
        <v>0.50293707805780496</v>
      </c>
      <c r="H62" s="16">
        <v>1.2586214147531301</v>
      </c>
      <c r="I62" s="16">
        <v>2.3163224781572702</v>
      </c>
      <c r="J62" s="16">
        <v>0.42381631348640503</v>
      </c>
      <c r="K62" s="16">
        <v>0.443921279751535</v>
      </c>
      <c r="L62" s="16">
        <v>0.55972029734156503</v>
      </c>
      <c r="M62" s="16">
        <v>0.14263207294180699</v>
      </c>
      <c r="N62" s="16">
        <v>0.70422498063318195</v>
      </c>
      <c r="O62" s="16">
        <v>1.5822707484256999</v>
      </c>
      <c r="P62" s="16">
        <v>0.13403312268662099</v>
      </c>
      <c r="Q62" s="16">
        <v>0.24685621321554699</v>
      </c>
      <c r="R62" s="16">
        <v>0.714242174880376</v>
      </c>
      <c r="S62" s="16">
        <v>0.71600481347773803</v>
      </c>
      <c r="T62" s="16">
        <v>1.3130071031592701</v>
      </c>
      <c r="U62" s="16">
        <v>1.1266243408471901</v>
      </c>
      <c r="V62" s="16">
        <v>0.54560741329894602</v>
      </c>
      <c r="W62" s="16">
        <v>3.0890434109456901</v>
      </c>
      <c r="X62" s="16">
        <v>1.36023094370747</v>
      </c>
      <c r="Y62" s="16">
        <v>2.3193683131725602</v>
      </c>
      <c r="Z62" s="16">
        <v>1.02691522003943</v>
      </c>
      <c r="AA62" s="16">
        <v>1.38095518994401</v>
      </c>
      <c r="AB62" s="16">
        <v>1.2938142882547301</v>
      </c>
      <c r="AC62" s="16">
        <v>0.63157289219366897</v>
      </c>
      <c r="AD62" s="16">
        <v>2.05563076455927</v>
      </c>
      <c r="AE62" s="16">
        <v>0.71600481347773803</v>
      </c>
      <c r="AF62" s="16">
        <v>1.4753612385571899</v>
      </c>
      <c r="AG62" s="16">
        <v>1.4694387222651899</v>
      </c>
      <c r="AH62" s="16">
        <v>1.3842190394312199</v>
      </c>
      <c r="AI62" s="37">
        <v>0.45150402652771199</v>
      </c>
      <c r="AJ62" s="16">
        <v>1.00365333260238</v>
      </c>
      <c r="AK62" s="16">
        <v>0.46598408104196798</v>
      </c>
      <c r="AL62" s="37">
        <v>0.86735817599999998</v>
      </c>
      <c r="AM62" s="37">
        <v>3409.7268071849398</v>
      </c>
      <c r="AN62" s="37">
        <v>22.305932192</v>
      </c>
      <c r="AO62" s="37">
        <v>1.138585752</v>
      </c>
      <c r="AP62" s="37">
        <v>7.1962551499999998</v>
      </c>
      <c r="AQ62" s="37">
        <v>701.28872000000001</v>
      </c>
      <c r="AR62" s="37">
        <v>1.7919519660000001</v>
      </c>
      <c r="AS62" s="37">
        <v>1.4104049000000001</v>
      </c>
      <c r="AT62" s="37">
        <v>7.9334474999999998</v>
      </c>
      <c r="AU62" s="37">
        <v>310028.15479499998</v>
      </c>
      <c r="AV62" s="37">
        <v>2090.47653156456</v>
      </c>
      <c r="AW62" s="37">
        <v>973624.63404000003</v>
      </c>
      <c r="AX62" s="37">
        <v>8.2974463786800001</v>
      </c>
      <c r="AY62" s="37">
        <v>7.6892578499999997</v>
      </c>
      <c r="AZ62" s="37">
        <v>17.80002</v>
      </c>
      <c r="BA62" s="37">
        <v>23783.718420000001</v>
      </c>
      <c r="BB62" s="37">
        <v>8.5891402344000003</v>
      </c>
      <c r="BC62" s="37">
        <v>8.0141029503511801E-3</v>
      </c>
      <c r="BD62" s="37">
        <v>374.18075774099998</v>
      </c>
      <c r="BE62" s="37">
        <v>28792.471000000001</v>
      </c>
      <c r="BF62" s="37">
        <v>0.9618956635</v>
      </c>
      <c r="BG62" s="37">
        <v>3.7506528555999998</v>
      </c>
      <c r="BH62" s="37">
        <v>4.8020367139999998</v>
      </c>
      <c r="BI62" s="37">
        <v>5.9077768419999996</v>
      </c>
      <c r="BJ62" s="37">
        <v>4306.3579609999997</v>
      </c>
      <c r="BK62" s="37">
        <v>513.67446099999995</v>
      </c>
      <c r="BL62" s="37">
        <v>17.80002</v>
      </c>
      <c r="BM62" s="37">
        <v>15.985724358032</v>
      </c>
      <c r="BN62" s="37">
        <v>15.921553150008</v>
      </c>
      <c r="BO62" s="37">
        <v>16.220701010460001</v>
      </c>
      <c r="BP62" s="37">
        <v>1.2877100000000001E-2</v>
      </c>
    </row>
    <row r="63" spans="1:68">
      <c r="A63" s="16">
        <v>62</v>
      </c>
      <c r="B63" s="29" t="s">
        <v>118</v>
      </c>
      <c r="C63" s="16">
        <v>150</v>
      </c>
      <c r="D63" s="16">
        <v>1050</v>
      </c>
      <c r="E63" s="16">
        <v>0.17563870967741901</v>
      </c>
      <c r="F63" s="16">
        <v>0.316258020820747</v>
      </c>
      <c r="G63" s="16">
        <v>0.42519484303299598</v>
      </c>
      <c r="H63" s="16">
        <v>1.2625193598347999</v>
      </c>
      <c r="I63" s="16">
        <v>2.3218926553672299</v>
      </c>
      <c r="J63" s="16">
        <v>0.34698795180722902</v>
      </c>
      <c r="K63" s="16">
        <v>0.416482436747728</v>
      </c>
      <c r="L63" s="16">
        <v>0.530959752321981</v>
      </c>
      <c r="M63" s="16">
        <v>0.143334697775959</v>
      </c>
      <c r="N63" s="16">
        <v>0.68488535538714401</v>
      </c>
      <c r="O63" s="16">
        <v>1.5317355530143599</v>
      </c>
      <c r="P63" s="16">
        <v>0.13549629126323501</v>
      </c>
      <c r="Q63" s="16">
        <v>0.23336914339013001</v>
      </c>
      <c r="R63" s="16">
        <v>0.62463768115941998</v>
      </c>
      <c r="S63" s="16">
        <v>0.68500000000000005</v>
      </c>
      <c r="T63" s="16">
        <v>1.30796427242278</v>
      </c>
      <c r="U63" s="16">
        <v>1.1408541647449499</v>
      </c>
      <c r="V63" s="16">
        <v>0.57638888888888895</v>
      </c>
      <c r="W63" s="16">
        <v>3.01594248202563</v>
      </c>
      <c r="X63" s="16">
        <v>1.36034482758621</v>
      </c>
      <c r="Y63" s="16">
        <v>2.2867647058823501</v>
      </c>
      <c r="Z63" s="16">
        <v>1.0135572854082899</v>
      </c>
      <c r="AA63" s="16">
        <v>1.37275889751137</v>
      </c>
      <c r="AB63" s="16">
        <v>1.2886682242990699</v>
      </c>
      <c r="AC63" s="16">
        <v>0.58705767463235303</v>
      </c>
      <c r="AD63" s="16">
        <v>2.1832568055100001</v>
      </c>
      <c r="AE63" s="16">
        <v>0.68500000000000005</v>
      </c>
      <c r="AF63" s="16">
        <v>1.4159108612153199</v>
      </c>
      <c r="AG63" s="16">
        <v>1.4159108612153199</v>
      </c>
      <c r="AH63" s="16">
        <v>1.28258894899474</v>
      </c>
      <c r="AI63" s="37">
        <v>0.24813895781637699</v>
      </c>
      <c r="AJ63" s="16">
        <v>0.99694036691697996</v>
      </c>
      <c r="AK63" s="16">
        <v>0.46743849493487699</v>
      </c>
      <c r="AL63" s="37">
        <v>0.65933125000000004</v>
      </c>
      <c r="AM63" s="37">
        <v>2815.1969721750002</v>
      </c>
      <c r="AN63" s="37">
        <v>20.035759375000001</v>
      </c>
      <c r="AO63" s="37">
        <v>1.184233375</v>
      </c>
      <c r="AP63" s="37">
        <v>7.2742575</v>
      </c>
      <c r="AQ63" s="37">
        <v>597.6</v>
      </c>
      <c r="AR63" s="37">
        <v>1.7255951249999999</v>
      </c>
      <c r="AS63" s="37">
        <v>1.3848625000000001</v>
      </c>
      <c r="AT63" s="37">
        <v>7.6991145000000003</v>
      </c>
      <c r="AU63" s="37">
        <v>309554.87127499998</v>
      </c>
      <c r="AV63" s="37">
        <v>2069.4919625870498</v>
      </c>
      <c r="AW63" s="37">
        <v>950912.39249999996</v>
      </c>
      <c r="AX63" s="37">
        <v>8.4122143875000006</v>
      </c>
      <c r="AY63" s="37">
        <v>7.4347500000000002</v>
      </c>
      <c r="AZ63" s="37">
        <v>17.125</v>
      </c>
      <c r="BA63" s="37">
        <v>23608.653750000001</v>
      </c>
      <c r="BB63" s="37">
        <v>8.3800930000000005</v>
      </c>
      <c r="BC63" s="37">
        <v>8.3668005354752394E-3</v>
      </c>
      <c r="BD63" s="37">
        <v>378.08341200000001</v>
      </c>
      <c r="BE63" s="37">
        <v>28601.25</v>
      </c>
      <c r="BF63" s="37">
        <v>0.95430349999999997</v>
      </c>
      <c r="BG63" s="37">
        <v>3.7134497049999999</v>
      </c>
      <c r="BH63" s="37">
        <v>4.7927024999999999</v>
      </c>
      <c r="BI63" s="37">
        <v>5.9015849999999999</v>
      </c>
      <c r="BJ63" s="37">
        <v>4447.5263999999997</v>
      </c>
      <c r="BK63" s="37">
        <v>507.41076874999999</v>
      </c>
      <c r="BL63" s="37">
        <v>17.125</v>
      </c>
      <c r="BM63" s="37">
        <v>15.896985614549999</v>
      </c>
      <c r="BN63" s="37">
        <v>15.896985614549999</v>
      </c>
      <c r="BO63" s="37">
        <v>17.54943749505</v>
      </c>
      <c r="BP63" s="37">
        <v>1.0075000000000001E-2</v>
      </c>
    </row>
    <row r="64" spans="1:68">
      <c r="A64" s="16">
        <v>63</v>
      </c>
      <c r="B64" s="29" t="s">
        <v>119</v>
      </c>
      <c r="C64" s="16">
        <v>200</v>
      </c>
      <c r="D64" s="16">
        <v>1050</v>
      </c>
      <c r="E64" s="16">
        <v>0.17570802111474801</v>
      </c>
      <c r="F64" s="16">
        <v>0.31645635720412002</v>
      </c>
      <c r="G64" s="16">
        <v>0.42571066972659799</v>
      </c>
      <c r="H64" s="16">
        <v>1.2631821163490999</v>
      </c>
      <c r="I64" s="16">
        <v>2.3210936793306201</v>
      </c>
      <c r="J64" s="16">
        <v>0.34718149548576299</v>
      </c>
      <c r="K64" s="16">
        <v>0.41739559268208898</v>
      </c>
      <c r="L64" s="16">
        <v>0.53165336684599196</v>
      </c>
      <c r="M64" s="16">
        <v>0.14409836356609601</v>
      </c>
      <c r="N64" s="16">
        <v>0.68506510187815794</v>
      </c>
      <c r="O64" s="16">
        <v>1.53097232164605</v>
      </c>
      <c r="P64" s="16">
        <v>0.13601903022414699</v>
      </c>
      <c r="Q64" s="16">
        <v>0.23455034739998301</v>
      </c>
      <c r="R64" s="16">
        <v>0.62531407854354504</v>
      </c>
      <c r="S64" s="16">
        <v>0.68510404161664695</v>
      </c>
      <c r="T64" s="16">
        <v>1.30756439226139</v>
      </c>
      <c r="U64" s="16">
        <v>1.14030434412676</v>
      </c>
      <c r="V64" s="16">
        <v>0.57770170499089901</v>
      </c>
      <c r="W64" s="16">
        <v>3.0138936619635901</v>
      </c>
      <c r="X64" s="16">
        <v>1.35944203048486</v>
      </c>
      <c r="Y64" s="16">
        <v>2.2841798961458801</v>
      </c>
      <c r="Z64" s="16">
        <v>1.0134193929323501</v>
      </c>
      <c r="AA64" s="16">
        <v>1.3722059992559099</v>
      </c>
      <c r="AB64" s="16">
        <v>1.2882795703950201</v>
      </c>
      <c r="AC64" s="16">
        <v>0.58784725283097194</v>
      </c>
      <c r="AD64" s="16">
        <v>2.1817129424462798</v>
      </c>
      <c r="AE64" s="16">
        <v>0.68510404161664695</v>
      </c>
      <c r="AF64" s="16">
        <v>1.4153944328382899</v>
      </c>
      <c r="AG64" s="16">
        <v>1.4153944328382899</v>
      </c>
      <c r="AH64" s="16">
        <v>1.2823713005250199</v>
      </c>
      <c r="AI64" s="37">
        <v>0.24852429391994199</v>
      </c>
      <c r="AJ64" s="16">
        <v>0.99632947551735096</v>
      </c>
      <c r="AK64" s="16">
        <v>0.46737047756874101</v>
      </c>
      <c r="AL64" s="37">
        <v>0.65875899917379999</v>
      </c>
      <c r="AM64" s="37">
        <v>2812.3553743258099</v>
      </c>
      <c r="AN64" s="37">
        <v>20.043067544527499</v>
      </c>
      <c r="AO64" s="37">
        <v>1.1837175541575</v>
      </c>
      <c r="AP64" s="37">
        <v>7.2618977243999998</v>
      </c>
      <c r="AQ64" s="37">
        <v>597.03460736</v>
      </c>
      <c r="AR64" s="37">
        <v>1.7282623619835</v>
      </c>
      <c r="AS64" s="37">
        <v>1.38720399835</v>
      </c>
      <c r="AT64" s="37">
        <v>7.7266854007700001</v>
      </c>
      <c r="AU64" s="37">
        <v>309788.69903056498</v>
      </c>
      <c r="AV64" s="37">
        <v>2066.4131406721699</v>
      </c>
      <c r="AW64" s="37">
        <v>953327.20289157005</v>
      </c>
      <c r="AX64" s="37">
        <v>8.4234088343997993</v>
      </c>
      <c r="AY64" s="37">
        <v>7.4452603833</v>
      </c>
      <c r="AZ64" s="37">
        <v>17.1139017</v>
      </c>
      <c r="BA64" s="37">
        <v>23588.613682924999</v>
      </c>
      <c r="BB64" s="37">
        <v>8.3687715693690006</v>
      </c>
      <c r="BC64" s="37">
        <v>8.4179763418128408E-3</v>
      </c>
      <c r="BD64" s="37">
        <v>377.27598246929603</v>
      </c>
      <c r="BE64" s="37">
        <v>28578.326444999999</v>
      </c>
      <c r="BF64" s="37">
        <v>0.95294742864299997</v>
      </c>
      <c r="BG64" s="37">
        <v>3.711741927501</v>
      </c>
      <c r="BH64" s="37">
        <v>4.78854177905</v>
      </c>
      <c r="BI64" s="37">
        <v>5.8978203063799999</v>
      </c>
      <c r="BJ64" s="37">
        <v>4438.5985959608997</v>
      </c>
      <c r="BK64" s="37">
        <v>506.15499595657502</v>
      </c>
      <c r="BL64" s="37">
        <v>17.1139017</v>
      </c>
      <c r="BM64" s="37">
        <v>15.893471022249599</v>
      </c>
      <c r="BN64" s="37">
        <v>15.893471022249599</v>
      </c>
      <c r="BO64" s="37">
        <v>17.542134944971799</v>
      </c>
      <c r="BP64" s="37">
        <v>1.008353574E-2</v>
      </c>
    </row>
    <row r="65" spans="1:68">
      <c r="A65" s="16">
        <v>64</v>
      </c>
      <c r="B65" s="29" t="s">
        <v>120</v>
      </c>
      <c r="C65" s="16">
        <v>285</v>
      </c>
      <c r="D65" s="16">
        <v>1050</v>
      </c>
      <c r="E65" s="16">
        <v>0.17577742016501899</v>
      </c>
      <c r="F65" s="16">
        <v>0.31665501862862999</v>
      </c>
      <c r="G65" s="16">
        <v>0.426226933979444</v>
      </c>
      <c r="H65" s="16">
        <v>1.2638455098855901</v>
      </c>
      <c r="I65" s="16">
        <v>2.3202936184657199</v>
      </c>
      <c r="J65" s="16">
        <v>0.34737533061760301</v>
      </c>
      <c r="K65" s="16">
        <v>0.41830933847740598</v>
      </c>
      <c r="L65" s="16">
        <v>0.53234671519292898</v>
      </c>
      <c r="M65" s="16">
        <v>0.14486335914797999</v>
      </c>
      <c r="N65" s="16">
        <v>0.68524475984627797</v>
      </c>
      <c r="O65" s="16">
        <v>1.5302083337935699</v>
      </c>
      <c r="P65" s="16">
        <v>0.136542456892006</v>
      </c>
      <c r="Q65" s="16">
        <v>0.235735956483029</v>
      </c>
      <c r="R65" s="16">
        <v>0.62599025249627605</v>
      </c>
      <c r="S65" s="16">
        <v>0.68520816653322603</v>
      </c>
      <c r="T65" s="16">
        <v>1.3071642947042299</v>
      </c>
      <c r="U65" s="16">
        <v>1.13975404493457</v>
      </c>
      <c r="V65" s="16">
        <v>0.579008792082777</v>
      </c>
      <c r="W65" s="16">
        <v>3.0118418508184801</v>
      </c>
      <c r="X65" s="16">
        <v>1.3585391088426</v>
      </c>
      <c r="Y65" s="16">
        <v>2.2815943339547702</v>
      </c>
      <c r="Z65" s="16">
        <v>1.0132814557769101</v>
      </c>
      <c r="AA65" s="16">
        <v>1.37165284344329</v>
      </c>
      <c r="AB65" s="16">
        <v>1.2878907856849</v>
      </c>
      <c r="AC65" s="16">
        <v>0.58863948551880396</v>
      </c>
      <c r="AD65" s="16">
        <v>2.1801663422705402</v>
      </c>
      <c r="AE65" s="16">
        <v>0.68520816653322603</v>
      </c>
      <c r="AF65" s="16">
        <v>1.41487807865829</v>
      </c>
      <c r="AG65" s="16">
        <v>1.41487807865829</v>
      </c>
      <c r="AH65" s="16">
        <v>1.28215359839707</v>
      </c>
      <c r="AI65" s="37">
        <v>0.24890990176700201</v>
      </c>
      <c r="AJ65" s="16">
        <v>0.99571852748151402</v>
      </c>
      <c r="AK65" s="16">
        <v>0.46730246020260502</v>
      </c>
      <c r="AL65" s="37">
        <v>0.65818694549519996</v>
      </c>
      <c r="AM65" s="37">
        <v>2809.5146583446999</v>
      </c>
      <c r="AN65" s="37">
        <v>20.05036231811</v>
      </c>
      <c r="AO65" s="37">
        <v>1.18320168263</v>
      </c>
      <c r="AP65" s="37">
        <v>7.2495480276000004</v>
      </c>
      <c r="AQ65" s="37">
        <v>596.46938943999999</v>
      </c>
      <c r="AR65" s="37">
        <v>1.7309275169339999</v>
      </c>
      <c r="AS65" s="37">
        <v>1.3895462934</v>
      </c>
      <c r="AT65" s="37">
        <v>7.7541966910799998</v>
      </c>
      <c r="AU65" s="37">
        <v>310022.60440366098</v>
      </c>
      <c r="AV65" s="37">
        <v>2063.3363538275898</v>
      </c>
      <c r="AW65" s="37">
        <v>955738.01720628003</v>
      </c>
      <c r="AX65" s="37">
        <v>8.4345034398492</v>
      </c>
      <c r="AY65" s="37">
        <v>7.4557738332000003</v>
      </c>
      <c r="AZ65" s="37">
        <v>17.1028068</v>
      </c>
      <c r="BA65" s="37">
        <v>23568.5810217</v>
      </c>
      <c r="BB65" s="37">
        <v>8.3574568184760007</v>
      </c>
      <c r="BC65" s="37">
        <v>8.4693244773932502E-3</v>
      </c>
      <c r="BD65" s="37">
        <v>376.46932882118398</v>
      </c>
      <c r="BE65" s="37">
        <v>28555.405780000001</v>
      </c>
      <c r="BF65" s="37">
        <v>0.95159171157199995</v>
      </c>
      <c r="BG65" s="37">
        <v>3.7100345084240001</v>
      </c>
      <c r="BH65" s="37">
        <v>4.7843824762000002</v>
      </c>
      <c r="BI65" s="37">
        <v>5.8940565455199998</v>
      </c>
      <c r="BJ65" s="37">
        <v>4429.6757483436004</v>
      </c>
      <c r="BK65" s="37">
        <v>504.9006522263</v>
      </c>
      <c r="BL65" s="37">
        <v>17.1028068</v>
      </c>
      <c r="BM65" s="37">
        <v>15.889955760851</v>
      </c>
      <c r="BN65" s="37">
        <v>15.889955760851</v>
      </c>
      <c r="BO65" s="37">
        <v>17.5348336618835</v>
      </c>
      <c r="BP65" s="37">
        <v>1.009206296E-2</v>
      </c>
    </row>
    <row r="66" spans="1:68">
      <c r="A66" s="16">
        <v>65</v>
      </c>
      <c r="B66" s="29" t="s">
        <v>121</v>
      </c>
      <c r="C66" s="16">
        <v>120</v>
      </c>
      <c r="D66" s="16">
        <v>1050</v>
      </c>
      <c r="E66" s="16">
        <v>0.17584690699445801</v>
      </c>
      <c r="F66" s="16">
        <v>0.31685400589396701</v>
      </c>
      <c r="G66" s="16">
        <v>0.42674363634851997</v>
      </c>
      <c r="H66" s="16">
        <v>1.26450954136314</v>
      </c>
      <c r="I66" s="16">
        <v>2.31949247056159</v>
      </c>
      <c r="J66" s="16">
        <v>0.34756945786158699</v>
      </c>
      <c r="K66" s="16">
        <v>0.41922367470540101</v>
      </c>
      <c r="L66" s="16">
        <v>0.53303979751598196</v>
      </c>
      <c r="M66" s="16">
        <v>0.14562968799804099</v>
      </c>
      <c r="N66" s="16">
        <v>0.68542432935688302</v>
      </c>
      <c r="O66" s="16">
        <v>1.52944358833165</v>
      </c>
      <c r="P66" s="16">
        <v>0.13706657262481101</v>
      </c>
      <c r="Q66" s="16">
        <v>0.23692599532711101</v>
      </c>
      <c r="R66" s="16">
        <v>0.62666620312830501</v>
      </c>
      <c r="S66" s="16">
        <v>0.68531237484981999</v>
      </c>
      <c r="T66" s="16">
        <v>1.3067639795739701</v>
      </c>
      <c r="U66" s="16">
        <v>1.1392032665432601</v>
      </c>
      <c r="V66" s="16">
        <v>0.58031016846387995</v>
      </c>
      <c r="W66" s="16">
        <v>3.00978704203547</v>
      </c>
      <c r="X66" s="16">
        <v>1.3576360626336501</v>
      </c>
      <c r="Y66" s="16">
        <v>2.27900801898042</v>
      </c>
      <c r="Z66" s="16">
        <v>1.0131434739202501</v>
      </c>
      <c r="AA66" s="16">
        <v>1.3710994298935</v>
      </c>
      <c r="AB66" s="16">
        <v>1.2875018701026699</v>
      </c>
      <c r="AC66" s="16">
        <v>0.58943438610461096</v>
      </c>
      <c r="AD66" s="16">
        <v>2.1786169976974001</v>
      </c>
      <c r="AE66" s="16">
        <v>0.68531237484981999</v>
      </c>
      <c r="AF66" s="16">
        <v>1.41436179865933</v>
      </c>
      <c r="AG66" s="16">
        <v>1.41436179865933</v>
      </c>
      <c r="AH66" s="16">
        <v>1.2819358425910601</v>
      </c>
      <c r="AI66" s="37">
        <v>0.24929578164511401</v>
      </c>
      <c r="AJ66" s="16">
        <v>0.99510752280159198</v>
      </c>
      <c r="AK66" s="16">
        <v>0.46723444283646898</v>
      </c>
      <c r="AL66" s="37">
        <v>0.65761508896419996</v>
      </c>
      <c r="AM66" s="37">
        <v>2806.6748242316698</v>
      </c>
      <c r="AN66" s="37">
        <v>20.057643695747501</v>
      </c>
      <c r="AO66" s="37">
        <v>1.1826857604175001</v>
      </c>
      <c r="AP66" s="37">
        <v>7.2372084096</v>
      </c>
      <c r="AQ66" s="37">
        <v>595.90434624</v>
      </c>
      <c r="AR66" s="37">
        <v>1.7335905898515001</v>
      </c>
      <c r="AS66" s="37">
        <v>1.39188938515</v>
      </c>
      <c r="AT66" s="37">
        <v>7.7816483709300002</v>
      </c>
      <c r="AU66" s="37">
        <v>310256.58739428798</v>
      </c>
      <c r="AV66" s="37">
        <v>2060.2616020533001</v>
      </c>
      <c r="AW66" s="37">
        <v>958144.83544413</v>
      </c>
      <c r="AX66" s="37">
        <v>8.4454982038481994</v>
      </c>
      <c r="AY66" s="37">
        <v>7.4662903497000004</v>
      </c>
      <c r="AZ66" s="37">
        <v>17.091715300000001</v>
      </c>
      <c r="BA66" s="37">
        <v>23548.555766325</v>
      </c>
      <c r="BB66" s="37">
        <v>8.3461487473209992</v>
      </c>
      <c r="BC66" s="37">
        <v>8.5208453874155796E-3</v>
      </c>
      <c r="BD66" s="37">
        <v>375.66345105566398</v>
      </c>
      <c r="BE66" s="37">
        <v>28532.488004999999</v>
      </c>
      <c r="BF66" s="37">
        <v>0.95023634878700003</v>
      </c>
      <c r="BG66" s="37">
        <v>3.7083274477689998</v>
      </c>
      <c r="BH66" s="37">
        <v>4.7802245914499997</v>
      </c>
      <c r="BI66" s="37">
        <v>5.8902937174199996</v>
      </c>
      <c r="BJ66" s="37">
        <v>4420.7578571480999</v>
      </c>
      <c r="BK66" s="37">
        <v>503.64773755917503</v>
      </c>
      <c r="BL66" s="37">
        <v>17.091715300000001</v>
      </c>
      <c r="BM66" s="37">
        <v>15.886439830354</v>
      </c>
      <c r="BN66" s="37">
        <v>15.886439830354</v>
      </c>
      <c r="BO66" s="37">
        <v>17.527533645785098</v>
      </c>
      <c r="BP66" s="37">
        <v>1.010058166E-2</v>
      </c>
    </row>
    <row r="67" spans="1:68">
      <c r="A67" s="16">
        <v>66</v>
      </c>
      <c r="B67" s="29" t="s">
        <v>122</v>
      </c>
      <c r="C67" s="16">
        <v>70</v>
      </c>
      <c r="D67" s="16">
        <v>1050</v>
      </c>
      <c r="E67" s="16">
        <v>0.175916481769712</v>
      </c>
      <c r="F67" s="16">
        <v>0.317053319802446</v>
      </c>
      <c r="G67" s="16">
        <v>0.42726077739175899</v>
      </c>
      <c r="H67" s="16">
        <v>1.2651742117023901</v>
      </c>
      <c r="I67" s="16">
        <v>2.31869023340131</v>
      </c>
      <c r="J67" s="16">
        <v>0.34776387787853602</v>
      </c>
      <c r="K67" s="16">
        <v>0.42013860193853803</v>
      </c>
      <c r="L67" s="16">
        <v>0.53373261396822302</v>
      </c>
      <c r="M67" s="16">
        <v>0.14639735360483699</v>
      </c>
      <c r="N67" s="16">
        <v>0.68560381047528796</v>
      </c>
      <c r="O67" s="16">
        <v>1.52867808413282</v>
      </c>
      <c r="P67" s="16">
        <v>0.13759137878413499</v>
      </c>
      <c r="Q67" s="16">
        <v>0.2381204888049</v>
      </c>
      <c r="R67" s="16">
        <v>0.62734193055024501</v>
      </c>
      <c r="S67" s="16">
        <v>0.68541666666666701</v>
      </c>
      <c r="T67" s="16">
        <v>1.30636344669309</v>
      </c>
      <c r="U67" s="16">
        <v>1.13865200832663</v>
      </c>
      <c r="V67" s="16">
        <v>0.58160585234783002</v>
      </c>
      <c r="W67" s="16">
        <v>3.0077292290405802</v>
      </c>
      <c r="X67" s="16">
        <v>1.3567328918322299</v>
      </c>
      <c r="Y67" s="16">
        <v>2.2764209508940199</v>
      </c>
      <c r="Z67" s="16">
        <v>1.01300544734063</v>
      </c>
      <c r="AA67" s="16">
        <v>1.3705457584263601</v>
      </c>
      <c r="AB67" s="16">
        <v>1.28711282358222</v>
      </c>
      <c r="AC67" s="16">
        <v>0.59023196808761602</v>
      </c>
      <c r="AD67" s="16">
        <v>2.1770649014155699</v>
      </c>
      <c r="AE67" s="16">
        <v>0.68541666666666701</v>
      </c>
      <c r="AF67" s="16">
        <v>1.4138455928254201</v>
      </c>
      <c r="AG67" s="16">
        <v>1.4138455928254201</v>
      </c>
      <c r="AH67" s="16">
        <v>1.2817180330871201</v>
      </c>
      <c r="AI67" s="37">
        <v>0.249681933842239</v>
      </c>
      <c r="AJ67" s="16">
        <v>0.99449646146970605</v>
      </c>
      <c r="AK67" s="16">
        <v>0.46716642547033299</v>
      </c>
      <c r="AL67" s="37">
        <v>0.65704342958079998</v>
      </c>
      <c r="AM67" s="37">
        <v>2803.8358719867201</v>
      </c>
      <c r="AN67" s="37">
        <v>20.064911677440001</v>
      </c>
      <c r="AO67" s="37">
        <v>1.1821697875199999</v>
      </c>
      <c r="AP67" s="37">
        <v>7.2248788704000004</v>
      </c>
      <c r="AQ67" s="37">
        <v>595.33947776000002</v>
      </c>
      <c r="AR67" s="37">
        <v>1.7362515807359999</v>
      </c>
      <c r="AS67" s="37">
        <v>1.3942332736</v>
      </c>
      <c r="AT67" s="37">
        <v>7.8090404403200004</v>
      </c>
      <c r="AU67" s="37">
        <v>310490.648002445</v>
      </c>
      <c r="AV67" s="37">
        <v>2057.1888853493101</v>
      </c>
      <c r="AW67" s="37">
        <v>960547.65760511998</v>
      </c>
      <c r="AX67" s="37">
        <v>8.4563931263968009</v>
      </c>
      <c r="AY67" s="37">
        <v>7.4768099328000002</v>
      </c>
      <c r="AZ67" s="37">
        <v>17.080627199999999</v>
      </c>
      <c r="BA67" s="37">
        <v>23528.5379168</v>
      </c>
      <c r="BB67" s="37">
        <v>8.3348473559039995</v>
      </c>
      <c r="BC67" s="37">
        <v>8.5725395184651394E-3</v>
      </c>
      <c r="BD67" s="37">
        <v>374.85834917273598</v>
      </c>
      <c r="BE67" s="37">
        <v>28509.573120000001</v>
      </c>
      <c r="BF67" s="37">
        <v>0.94888134028799997</v>
      </c>
      <c r="BG67" s="37">
        <v>3.7066207455360001</v>
      </c>
      <c r="BH67" s="37">
        <v>4.7760681248000001</v>
      </c>
      <c r="BI67" s="37">
        <v>5.8865318220800003</v>
      </c>
      <c r="BJ67" s="37">
        <v>4411.8449223744001</v>
      </c>
      <c r="BK67" s="37">
        <v>502.3962519552</v>
      </c>
      <c r="BL67" s="37">
        <v>17.080627199999999</v>
      </c>
      <c r="BM67" s="37">
        <v>15.882923230758699</v>
      </c>
      <c r="BN67" s="37">
        <v>15.882923230758699</v>
      </c>
      <c r="BO67" s="37">
        <v>17.520234896676701</v>
      </c>
      <c r="BP67" s="37">
        <v>1.0109091840000001E-2</v>
      </c>
    </row>
    <row r="68" spans="1:68">
      <c r="A68" s="16">
        <v>67</v>
      </c>
      <c r="B68" s="29" t="s">
        <v>123</v>
      </c>
      <c r="C68" s="16">
        <v>325</v>
      </c>
      <c r="D68" s="16">
        <v>1090</v>
      </c>
      <c r="E68" s="16">
        <v>0.20438271940943001</v>
      </c>
      <c r="F68" s="16">
        <v>0.35518705135418399</v>
      </c>
      <c r="G68" s="16">
        <v>0.46159158509298198</v>
      </c>
      <c r="H68" s="16">
        <v>1.23852643378633</v>
      </c>
      <c r="I68" s="16">
        <v>2.3263640168783999</v>
      </c>
      <c r="J68" s="16">
        <v>0.38304452146094398</v>
      </c>
      <c r="K68" s="16">
        <v>0.42843155813198303</v>
      </c>
      <c r="L68" s="16">
        <v>0.54185046763958999</v>
      </c>
      <c r="M68" s="16">
        <v>0.14103146653012399</v>
      </c>
      <c r="N68" s="16">
        <v>0.69255229001135798</v>
      </c>
      <c r="O68" s="16">
        <v>1.56692229145587</v>
      </c>
      <c r="P68" s="16">
        <v>0.134041257095701</v>
      </c>
      <c r="Q68" s="16">
        <v>0.23552572823988999</v>
      </c>
      <c r="R68" s="16">
        <v>0.66941953053310799</v>
      </c>
      <c r="S68" s="16">
        <v>0.70211999999999997</v>
      </c>
      <c r="T68" s="16">
        <v>1.3140529101630301</v>
      </c>
      <c r="U68" s="16">
        <v>1.14322508031938</v>
      </c>
      <c r="V68" s="16">
        <v>0.55680127535816204</v>
      </c>
      <c r="W68" s="16">
        <v>3.05778228087379</v>
      </c>
      <c r="X68" s="16">
        <v>1.3649277357192</v>
      </c>
      <c r="Y68" s="16">
        <v>2.3239179305518598</v>
      </c>
      <c r="Z68" s="16">
        <v>1.0229745835066999</v>
      </c>
      <c r="AA68" s="16">
        <v>1.3803849895098701</v>
      </c>
      <c r="AB68" s="16">
        <v>1.2937889708425601</v>
      </c>
      <c r="AC68" s="16">
        <v>0.60210078105481502</v>
      </c>
      <c r="AD68" s="16">
        <v>2.1185969593302199</v>
      </c>
      <c r="AE68" s="16">
        <v>0.70211999999999997</v>
      </c>
      <c r="AF68" s="16">
        <v>1.44527784053664</v>
      </c>
      <c r="AG68" s="16">
        <v>1.44276705215527</v>
      </c>
      <c r="AH68" s="16">
        <v>1.32638763715485</v>
      </c>
      <c r="AI68" s="37">
        <v>0.32730731618688302</v>
      </c>
      <c r="AJ68" s="16">
        <v>1.00527486185695</v>
      </c>
      <c r="AK68" s="16">
        <v>0.46736034732272103</v>
      </c>
      <c r="AL68" s="37">
        <v>0.76050465103200005</v>
      </c>
      <c r="AM68" s="37">
        <v>3118.0927722931501</v>
      </c>
      <c r="AN68" s="37">
        <v>21.270227353166</v>
      </c>
      <c r="AO68" s="37">
        <v>1.1453934803500001</v>
      </c>
      <c r="AP68" s="37">
        <v>7.2713109236799998</v>
      </c>
      <c r="AQ68" s="37">
        <v>652.12185280000006</v>
      </c>
      <c r="AR68" s="37">
        <v>1.7538903786460001</v>
      </c>
      <c r="AS68" s="37">
        <v>1.3918748411999999</v>
      </c>
      <c r="AT68" s="37">
        <v>7.7023122093960001</v>
      </c>
      <c r="AU68" s="37">
        <v>309616.71869451698</v>
      </c>
      <c r="AV68" s="37">
        <v>2103.1257637080098</v>
      </c>
      <c r="AW68" s="37">
        <v>954896.36389917997</v>
      </c>
      <c r="AX68" s="37">
        <v>8.2461931235249999</v>
      </c>
      <c r="AY68" s="37">
        <v>7.6400254500000004</v>
      </c>
      <c r="AZ68" s="37">
        <v>17.553000000000001</v>
      </c>
      <c r="BA68" s="37">
        <v>23783.459434280001</v>
      </c>
      <c r="BB68" s="37">
        <v>8.5390503970695004</v>
      </c>
      <c r="BC68" s="37">
        <v>8.0785515427524105E-3</v>
      </c>
      <c r="BD68" s="37">
        <v>379.401637975938</v>
      </c>
      <c r="BE68" s="37">
        <v>28816.477200000001</v>
      </c>
      <c r="BF68" s="37">
        <v>0.96948389199999996</v>
      </c>
      <c r="BG68" s="37">
        <v>3.7459329235415999</v>
      </c>
      <c r="BH68" s="37">
        <v>4.8164751882420003</v>
      </c>
      <c r="BI68" s="37">
        <v>5.9218247043599996</v>
      </c>
      <c r="BJ68" s="37">
        <v>4384.6257831040002</v>
      </c>
      <c r="BK68" s="37">
        <v>509.07107752105998</v>
      </c>
      <c r="BL68" s="37">
        <v>17.553000000000001</v>
      </c>
      <c r="BM68" s="37">
        <v>16.0038337736835</v>
      </c>
      <c r="BN68" s="37">
        <v>15.9760313409822</v>
      </c>
      <c r="BO68" s="37">
        <v>17.073677588649499</v>
      </c>
      <c r="BP68" s="37">
        <v>1.1461896250000001E-2</v>
      </c>
    </row>
    <row r="69" spans="1:68">
      <c r="A69" s="16">
        <v>68</v>
      </c>
      <c r="B69" s="29" t="s">
        <v>119</v>
      </c>
      <c r="C69" s="16">
        <v>344</v>
      </c>
      <c r="D69" s="16">
        <v>1090</v>
      </c>
      <c r="E69" s="16">
        <v>0.20428341861020999</v>
      </c>
      <c r="F69" s="16">
        <v>0.35488787951211298</v>
      </c>
      <c r="G69" s="16">
        <v>0.46127520004357497</v>
      </c>
      <c r="H69" s="16">
        <v>1.23825165789842</v>
      </c>
      <c r="I69" s="16">
        <v>2.3264320927672499</v>
      </c>
      <c r="J69" s="16">
        <v>0.38278055832821201</v>
      </c>
      <c r="K69" s="16">
        <v>0.428441143508766</v>
      </c>
      <c r="L69" s="16">
        <v>0.54169747344241104</v>
      </c>
      <c r="M69" s="16">
        <v>0.141116546061097</v>
      </c>
      <c r="N69" s="16">
        <v>0.69249757142494395</v>
      </c>
      <c r="O69" s="16">
        <v>1.56677825079176</v>
      </c>
      <c r="P69" s="16">
        <v>0.13410295706112699</v>
      </c>
      <c r="Q69" s="16">
        <v>0.23584980458952001</v>
      </c>
      <c r="R69" s="16">
        <v>0.66899693944623695</v>
      </c>
      <c r="S69" s="16">
        <v>0.70202920422292103</v>
      </c>
      <c r="T69" s="16">
        <v>1.3140023817651501</v>
      </c>
      <c r="U69" s="16">
        <v>1.1434531604811999</v>
      </c>
      <c r="V69" s="16">
        <v>0.55704028461479604</v>
      </c>
      <c r="W69" s="16">
        <v>3.0564372915104698</v>
      </c>
      <c r="X69" s="16">
        <v>1.3648366213680201</v>
      </c>
      <c r="Y69" s="16">
        <v>2.3232433819035498</v>
      </c>
      <c r="Z69" s="16">
        <v>1.0229258423129199</v>
      </c>
      <c r="AA69" s="16">
        <v>1.38033242503856</v>
      </c>
      <c r="AB69" s="16">
        <v>1.2937303138979499</v>
      </c>
      <c r="AC69" s="16">
        <v>0.60220710977913094</v>
      </c>
      <c r="AD69" s="16">
        <v>2.1198438788562299</v>
      </c>
      <c r="AE69" s="16">
        <v>0.70202920422292103</v>
      </c>
      <c r="AF69" s="16">
        <v>1.44441700105488</v>
      </c>
      <c r="AG69" s="16">
        <v>1.4420637083065899</v>
      </c>
      <c r="AH69" s="16">
        <v>1.326460126732</v>
      </c>
      <c r="AI69" s="37">
        <v>0.32669768116653197</v>
      </c>
      <c r="AJ69" s="16">
        <v>1.0051819056672799</v>
      </c>
      <c r="AK69" s="16">
        <v>0.46749604438012499</v>
      </c>
      <c r="AL69" s="37">
        <v>0.76087432724053305</v>
      </c>
      <c r="AM69" s="37">
        <v>3120.72133644619</v>
      </c>
      <c r="AN69" s="37">
        <v>21.284816435629999</v>
      </c>
      <c r="AO69" s="37">
        <v>1.1456476504199999</v>
      </c>
      <c r="AP69" s="37">
        <v>7.2710981511018602</v>
      </c>
      <c r="AQ69" s="37">
        <v>652.57155204266701</v>
      </c>
      <c r="AR69" s="37">
        <v>1.7538511394170699</v>
      </c>
      <c r="AS69" s="37">
        <v>1.3922679550399999</v>
      </c>
      <c r="AT69" s="37">
        <v>7.6976684654236003</v>
      </c>
      <c r="AU69" s="37">
        <v>309641.18345782597</v>
      </c>
      <c r="AV69" s="37">
        <v>2103.3191131060898</v>
      </c>
      <c r="AW69" s="37">
        <v>954457.021815088</v>
      </c>
      <c r="AX69" s="37">
        <v>8.2348621997175009</v>
      </c>
      <c r="AY69" s="37">
        <v>7.6448514909999998</v>
      </c>
      <c r="AZ69" s="37">
        <v>17.555270188000001</v>
      </c>
      <c r="BA69" s="37">
        <v>23784.373998909301</v>
      </c>
      <c r="BB69" s="37">
        <v>8.5373471458444392</v>
      </c>
      <c r="BC69" s="37">
        <v>8.0750852789071605E-3</v>
      </c>
      <c r="BD69" s="37">
        <v>379.56859417979098</v>
      </c>
      <c r="BE69" s="37">
        <v>28818.400942799999</v>
      </c>
      <c r="BF69" s="37">
        <v>0.96976537953333297</v>
      </c>
      <c r="BG69" s="37">
        <v>3.74611141276824</v>
      </c>
      <c r="BH69" s="37">
        <v>4.8166586045461299</v>
      </c>
      <c r="BI69" s="37">
        <v>5.9220931962860002</v>
      </c>
      <c r="BJ69" s="37">
        <v>4383.8516114634704</v>
      </c>
      <c r="BK69" s="37">
        <v>508.77163534372801</v>
      </c>
      <c r="BL69" s="37">
        <v>17.555270188000001</v>
      </c>
      <c r="BM69" s="37">
        <v>16.013371692415902</v>
      </c>
      <c r="BN69" s="37">
        <v>15.983823398507299</v>
      </c>
      <c r="BO69" s="37">
        <v>17.0727445310748</v>
      </c>
      <c r="BP69" s="37">
        <v>1.1483284749999999E-2</v>
      </c>
    </row>
    <row r="70" spans="1:68">
      <c r="A70" s="16">
        <v>69</v>
      </c>
      <c r="B70" s="29" t="s">
        <v>120</v>
      </c>
      <c r="C70" s="16">
        <v>390</v>
      </c>
      <c r="D70" s="16">
        <v>1090</v>
      </c>
      <c r="E70" s="16">
        <v>0.20418421425613201</v>
      </c>
      <c r="F70" s="16">
        <v>0.35458921122706</v>
      </c>
      <c r="G70" s="16">
        <v>0.46095924841167102</v>
      </c>
      <c r="H70" s="16">
        <v>1.2379770039054401</v>
      </c>
      <c r="I70" s="16">
        <v>2.3265001726404</v>
      </c>
      <c r="J70" s="16">
        <v>0.38251695874879699</v>
      </c>
      <c r="K70" s="16">
        <v>0.42845072931446898</v>
      </c>
      <c r="L70" s="16">
        <v>0.54154456561820197</v>
      </c>
      <c r="M70" s="16">
        <v>0.14120172830526001</v>
      </c>
      <c r="N70" s="16">
        <v>0.69244286148448297</v>
      </c>
      <c r="O70" s="16">
        <v>1.56663423660733</v>
      </c>
      <c r="P70" s="16">
        <v>0.134164713854413</v>
      </c>
      <c r="Q70" s="16">
        <v>0.23617477400669101</v>
      </c>
      <c r="R70" s="16">
        <v>0.66857488156926903</v>
      </c>
      <c r="S70" s="16">
        <v>0.70193843192560801</v>
      </c>
      <c r="T70" s="16">
        <v>1.31395185725299</v>
      </c>
      <c r="U70" s="16">
        <v>1.14368133166787</v>
      </c>
      <c r="V70" s="16">
        <v>0.55727916954231904</v>
      </c>
      <c r="W70" s="16">
        <v>3.0550934848350302</v>
      </c>
      <c r="X70" s="16">
        <v>1.36474551918051</v>
      </c>
      <c r="Y70" s="16">
        <v>2.32256922473537</v>
      </c>
      <c r="Z70" s="16">
        <v>1.0228771057636199</v>
      </c>
      <c r="AA70" s="16">
        <v>1.38027986457035</v>
      </c>
      <c r="AB70" s="16">
        <v>1.2936716622717901</v>
      </c>
      <c r="AC70" s="16">
        <v>0.60231347606458197</v>
      </c>
      <c r="AD70" s="16">
        <v>2.1210922670182999</v>
      </c>
      <c r="AE70" s="16">
        <v>0.70193843192560801</v>
      </c>
      <c r="AF70" s="16">
        <v>1.4435571864328101</v>
      </c>
      <c r="AG70" s="16">
        <v>1.4413610498790601</v>
      </c>
      <c r="AH70" s="16">
        <v>1.32653262423296</v>
      </c>
      <c r="AI70" s="37">
        <v>0.326090312908278</v>
      </c>
      <c r="AJ70" s="16">
        <v>1.0050889666670499</v>
      </c>
      <c r="AK70" s="16">
        <v>0.46763174143753</v>
      </c>
      <c r="AL70" s="37">
        <v>0.76124400344906695</v>
      </c>
      <c r="AM70" s="37">
        <v>3123.3499005992298</v>
      </c>
      <c r="AN70" s="37">
        <v>21.299405518094002</v>
      </c>
      <c r="AO70" s="37">
        <v>1.14590182049</v>
      </c>
      <c r="AP70" s="37">
        <v>7.2708853785237304</v>
      </c>
      <c r="AQ70" s="37">
        <v>653.02125128533305</v>
      </c>
      <c r="AR70" s="37">
        <v>1.75381190018813</v>
      </c>
      <c r="AS70" s="37">
        <v>1.3926610688800001</v>
      </c>
      <c r="AT70" s="37">
        <v>7.6930247214512004</v>
      </c>
      <c r="AU70" s="37">
        <v>309665.64822113502</v>
      </c>
      <c r="AV70" s="37">
        <v>2103.5124625041699</v>
      </c>
      <c r="AW70" s="37">
        <v>954017.67973099602</v>
      </c>
      <c r="AX70" s="37">
        <v>8.2235312759100001</v>
      </c>
      <c r="AY70" s="37">
        <v>7.6496775320000001</v>
      </c>
      <c r="AZ70" s="37">
        <v>17.557540375999999</v>
      </c>
      <c r="BA70" s="37">
        <v>23785.288563538699</v>
      </c>
      <c r="BB70" s="37">
        <v>8.5356438946193798</v>
      </c>
      <c r="BC70" s="37">
        <v>8.0716237891063098E-3</v>
      </c>
      <c r="BD70" s="37">
        <v>379.73555038364401</v>
      </c>
      <c r="BE70" s="37">
        <v>28820.324685600001</v>
      </c>
      <c r="BF70" s="37">
        <v>0.97004686706666599</v>
      </c>
      <c r="BG70" s="37">
        <v>3.7462899019948801</v>
      </c>
      <c r="BH70" s="37">
        <v>4.8168420208502702</v>
      </c>
      <c r="BI70" s="37">
        <v>5.9223616882119998</v>
      </c>
      <c r="BJ70" s="37">
        <v>4383.0774398229296</v>
      </c>
      <c r="BK70" s="37">
        <v>508.47219316639598</v>
      </c>
      <c r="BL70" s="37">
        <v>17.557540375999999</v>
      </c>
      <c r="BM70" s="37">
        <v>16.0229096111483</v>
      </c>
      <c r="BN70" s="37">
        <v>15.9916154560325</v>
      </c>
      <c r="BO70" s="37">
        <v>17.071811473500102</v>
      </c>
      <c r="BP70" s="37">
        <v>1.150467325E-2</v>
      </c>
    </row>
    <row r="71" spans="1:68">
      <c r="A71" s="16">
        <v>70</v>
      </c>
      <c r="B71" s="29" t="s">
        <v>121</v>
      </c>
      <c r="C71" s="16">
        <v>337</v>
      </c>
      <c r="D71" s="16">
        <v>1090</v>
      </c>
      <c r="E71" s="16">
        <v>0.20408510620675699</v>
      </c>
      <c r="F71" s="16">
        <v>0.354291045228734</v>
      </c>
      <c r="G71" s="16">
        <v>0.46064372930726799</v>
      </c>
      <c r="H71" s="16">
        <v>1.2377024717262799</v>
      </c>
      <c r="I71" s="16">
        <v>2.3265682564981902</v>
      </c>
      <c r="J71" s="16">
        <v>0.38225372197214003</v>
      </c>
      <c r="K71" s="16">
        <v>0.42846031554912101</v>
      </c>
      <c r="L71" s="16">
        <v>0.54139174409384005</v>
      </c>
      <c r="M71" s="16">
        <v>0.14128701344872899</v>
      </c>
      <c r="N71" s="16">
        <v>0.69238816018792504</v>
      </c>
      <c r="O71" s="16">
        <v>1.5664902488952901</v>
      </c>
      <c r="P71" s="16">
        <v>0.134226527554105</v>
      </c>
      <c r="Q71" s="16">
        <v>0.23650064018807801</v>
      </c>
      <c r="R71" s="16">
        <v>0.66815335589366498</v>
      </c>
      <c r="S71" s="16">
        <v>0.70184768309895795</v>
      </c>
      <c r="T71" s="16">
        <v>1.3139013366261101</v>
      </c>
      <c r="U71" s="16">
        <v>1.1439095939338799</v>
      </c>
      <c r="V71" s="16">
        <v>0.55751793023771801</v>
      </c>
      <c r="W71" s="16">
        <v>3.0537508592882099</v>
      </c>
      <c r="X71" s="16">
        <v>1.36465442915424</v>
      </c>
      <c r="Y71" s="16">
        <v>2.3218954587066101</v>
      </c>
      <c r="Z71" s="16">
        <v>1.0228283738581301</v>
      </c>
      <c r="AA71" s="16">
        <v>1.38022730810481</v>
      </c>
      <c r="AB71" s="16">
        <v>1.2936130159633701</v>
      </c>
      <c r="AC71" s="16">
        <v>0.60241987993107504</v>
      </c>
      <c r="AD71" s="16">
        <v>2.1223421264126099</v>
      </c>
      <c r="AE71" s="16">
        <v>0.70184768309895795</v>
      </c>
      <c r="AF71" s="16">
        <v>1.4426983948413099</v>
      </c>
      <c r="AG71" s="16">
        <v>1.4406590758712301</v>
      </c>
      <c r="AH71" s="16">
        <v>1.32660512965905</v>
      </c>
      <c r="AI71" s="37">
        <v>0.32548519879307403</v>
      </c>
      <c r="AJ71" s="16">
        <v>1.0049960448514901</v>
      </c>
      <c r="AK71" s="16">
        <v>0.46776743849493502</v>
      </c>
      <c r="AL71" s="37">
        <v>0.76161367965759996</v>
      </c>
      <c r="AM71" s="37">
        <v>3125.9784647522802</v>
      </c>
      <c r="AN71" s="37">
        <v>21.313994600558001</v>
      </c>
      <c r="AO71" s="37">
        <v>1.1461559905600001</v>
      </c>
      <c r="AP71" s="37">
        <v>7.2706726059455997</v>
      </c>
      <c r="AQ71" s="37">
        <v>653.470950528</v>
      </c>
      <c r="AR71" s="37">
        <v>1.7537726609591999</v>
      </c>
      <c r="AS71" s="37">
        <v>1.39305418272</v>
      </c>
      <c r="AT71" s="37">
        <v>7.6883809774787997</v>
      </c>
      <c r="AU71" s="37">
        <v>309690.11298444401</v>
      </c>
      <c r="AV71" s="37">
        <v>2103.7058119022599</v>
      </c>
      <c r="AW71" s="37">
        <v>953578.33764690405</v>
      </c>
      <c r="AX71" s="37">
        <v>8.2122003521024993</v>
      </c>
      <c r="AY71" s="37">
        <v>7.6545035730000004</v>
      </c>
      <c r="AZ71" s="37">
        <v>17.559810563999999</v>
      </c>
      <c r="BA71" s="37">
        <v>23786.203128167999</v>
      </c>
      <c r="BB71" s="37">
        <v>8.5339406433943203</v>
      </c>
      <c r="BC71" s="37">
        <v>8.0681670634938103E-3</v>
      </c>
      <c r="BD71" s="37">
        <v>379.90250658749699</v>
      </c>
      <c r="BE71" s="37">
        <v>28822.248428399998</v>
      </c>
      <c r="BF71" s="37">
        <v>0.9703283546</v>
      </c>
      <c r="BG71" s="37">
        <v>3.7464683912215202</v>
      </c>
      <c r="BH71" s="37">
        <v>4.8170254371543999</v>
      </c>
      <c r="BI71" s="37">
        <v>5.9226301801380004</v>
      </c>
      <c r="BJ71" s="37">
        <v>4382.3032681823997</v>
      </c>
      <c r="BK71" s="37">
        <v>508.17275098906401</v>
      </c>
      <c r="BL71" s="37">
        <v>17.559810563999999</v>
      </c>
      <c r="BM71" s="37">
        <v>16.032447529880798</v>
      </c>
      <c r="BN71" s="37">
        <v>15.9994075135576</v>
      </c>
      <c r="BO71" s="37">
        <v>17.070878415925399</v>
      </c>
      <c r="BP71" s="37">
        <v>1.152606175E-2</v>
      </c>
    </row>
    <row r="72" spans="1:68">
      <c r="A72" s="16">
        <v>71</v>
      </c>
      <c r="B72" s="29" t="s">
        <v>124</v>
      </c>
      <c r="C72" s="16">
        <v>145</v>
      </c>
      <c r="D72" s="16">
        <v>1090</v>
      </c>
      <c r="E72" s="16">
        <v>0.17799072642967501</v>
      </c>
      <c r="F72" s="16">
        <v>0.31953025804804602</v>
      </c>
      <c r="G72" s="16">
        <v>0.42779888073766897</v>
      </c>
      <c r="H72" s="16">
        <v>1.2354453816087201</v>
      </c>
      <c r="I72" s="16">
        <v>2.3255355129650499</v>
      </c>
      <c r="J72" s="16">
        <v>0.35096153846153799</v>
      </c>
      <c r="K72" s="16">
        <v>0.41633114013551997</v>
      </c>
      <c r="L72" s="16">
        <v>0.52843016069221305</v>
      </c>
      <c r="M72" s="16">
        <v>0.142264586309197</v>
      </c>
      <c r="N72" s="16">
        <v>0.68264405914592696</v>
      </c>
      <c r="O72" s="16">
        <v>1.5445733188182</v>
      </c>
      <c r="P72" s="16">
        <v>0.13557195964694899</v>
      </c>
      <c r="Q72" s="16">
        <v>0.23076935949182401</v>
      </c>
      <c r="R72" s="16">
        <v>0.62701149425287395</v>
      </c>
      <c r="S72" s="16">
        <v>0.69</v>
      </c>
      <c r="T72" s="16">
        <v>1.3123791102514499</v>
      </c>
      <c r="U72" s="16">
        <v>1.154686516313</v>
      </c>
      <c r="V72" s="16">
        <v>0.56986301369863002</v>
      </c>
      <c r="W72" s="16">
        <v>3.0151378019130801</v>
      </c>
      <c r="X72" s="16">
        <v>1.36620689655172</v>
      </c>
      <c r="Y72" s="16">
        <v>2.3097960444993801</v>
      </c>
      <c r="Z72" s="16">
        <v>1.0176004846661699</v>
      </c>
      <c r="AA72" s="16">
        <v>1.37675114960967</v>
      </c>
      <c r="AB72" s="16">
        <v>1.2910830999066301</v>
      </c>
      <c r="AC72" s="16">
        <v>0.58387991927346095</v>
      </c>
      <c r="AD72" s="16">
        <v>2.1895671109938002</v>
      </c>
      <c r="AE72" s="16">
        <v>0.69</v>
      </c>
      <c r="AF72" s="16">
        <v>1.41709464067441</v>
      </c>
      <c r="AG72" s="16">
        <v>1.41709464067441</v>
      </c>
      <c r="AH72" s="16">
        <v>1.26035287803711</v>
      </c>
      <c r="AI72" s="37">
        <v>0.240615976900866</v>
      </c>
      <c r="AJ72" s="16">
        <v>1.00250123141907</v>
      </c>
      <c r="AK72" s="16">
        <v>0.46830680173661399</v>
      </c>
      <c r="AL72" s="37">
        <v>0.67057668000000004</v>
      </c>
      <c r="AM72" s="37">
        <v>2861.7429088528002</v>
      </c>
      <c r="AN72" s="37">
        <v>20.35215818</v>
      </c>
      <c r="AO72" s="37">
        <v>1.16770942</v>
      </c>
      <c r="AP72" s="37">
        <v>7.3186369999999998</v>
      </c>
      <c r="AQ72" s="37">
        <v>607.36</v>
      </c>
      <c r="AR72" s="37">
        <v>1.7268331400000001</v>
      </c>
      <c r="AS72" s="37">
        <v>1.3833899999999999</v>
      </c>
      <c r="AT72" s="37">
        <v>7.5414526400000002</v>
      </c>
      <c r="AU72" s="37">
        <v>310103.29141200002</v>
      </c>
      <c r="AV72" s="37">
        <v>2097.68311927167</v>
      </c>
      <c r="AW72" s="37">
        <v>938293.99479999999</v>
      </c>
      <c r="AX72" s="37">
        <v>8.2410373139999997</v>
      </c>
      <c r="AY72" s="37">
        <v>7.5933599999999997</v>
      </c>
      <c r="AZ72" s="37">
        <v>17.25</v>
      </c>
      <c r="BA72" s="37">
        <v>23713.032200000001</v>
      </c>
      <c r="BB72" s="37">
        <v>8.4195353999999991</v>
      </c>
      <c r="BC72" s="37">
        <v>8.2323498419388796E-3</v>
      </c>
      <c r="BD72" s="37">
        <v>382.94780400000002</v>
      </c>
      <c r="BE72" s="37">
        <v>28724.5</v>
      </c>
      <c r="BF72" s="37">
        <v>0.96749927999999996</v>
      </c>
      <c r="BG72" s="37">
        <v>3.7306787423999999</v>
      </c>
      <c r="BH72" s="37">
        <v>4.8153909600000002</v>
      </c>
      <c r="BI72" s="37">
        <v>5.9237010000000003</v>
      </c>
      <c r="BJ72" s="37">
        <v>4440.5441520000004</v>
      </c>
      <c r="BK72" s="37">
        <v>502.82032779999997</v>
      </c>
      <c r="BL72" s="37">
        <v>17.25</v>
      </c>
      <c r="BM72" s="37">
        <v>16.006012762535999</v>
      </c>
      <c r="BN72" s="37">
        <v>16.006012762535999</v>
      </c>
      <c r="BO72" s="37">
        <v>17.996574847895999</v>
      </c>
      <c r="BP72" s="37">
        <v>1.039E-2</v>
      </c>
    </row>
    <row r="73" spans="1:68">
      <c r="A73" s="16">
        <v>72</v>
      </c>
      <c r="B73" s="29" t="s">
        <v>119</v>
      </c>
      <c r="C73" s="16">
        <v>160</v>
      </c>
      <c r="D73" s="16">
        <v>1090</v>
      </c>
      <c r="E73" s="16">
        <v>0.17808431014752699</v>
      </c>
      <c r="F73" s="16">
        <v>0.31976147840297497</v>
      </c>
      <c r="G73" s="16">
        <v>0.42792172195457301</v>
      </c>
      <c r="H73" s="16">
        <v>1.23498807271531</v>
      </c>
      <c r="I73" s="16">
        <v>2.3225243483645799</v>
      </c>
      <c r="J73" s="16">
        <v>0.35118102660316503</v>
      </c>
      <c r="K73" s="16">
        <v>0.41644155869669902</v>
      </c>
      <c r="L73" s="16">
        <v>0.52823427653527699</v>
      </c>
      <c r="M73" s="16">
        <v>0.14238701003774801</v>
      </c>
      <c r="N73" s="16">
        <v>0.68249641988204801</v>
      </c>
      <c r="O73" s="16">
        <v>1.54510883094337</v>
      </c>
      <c r="P73" s="16">
        <v>0.135676652401331</v>
      </c>
      <c r="Q73" s="16">
        <v>0.231187021004231</v>
      </c>
      <c r="R73" s="16">
        <v>0.62674134712049401</v>
      </c>
      <c r="S73" s="16">
        <v>0.69027611044417803</v>
      </c>
      <c r="T73" s="16">
        <v>1.3127502195234499</v>
      </c>
      <c r="U73" s="16">
        <v>1.1551827619167601</v>
      </c>
      <c r="V73" s="16">
        <v>0.56837010909687502</v>
      </c>
      <c r="W73" s="16">
        <v>3.01740826119851</v>
      </c>
      <c r="X73" s="16">
        <v>1.3663953648779099</v>
      </c>
      <c r="Y73" s="16">
        <v>2.3094392090220901</v>
      </c>
      <c r="Z73" s="16">
        <v>1.0178737293687301</v>
      </c>
      <c r="AA73" s="16">
        <v>1.3770898627616699</v>
      </c>
      <c r="AB73" s="16">
        <v>1.29131218423436</v>
      </c>
      <c r="AC73" s="16">
        <v>0.58354133575372502</v>
      </c>
      <c r="AD73" s="16">
        <v>2.1921420171509398</v>
      </c>
      <c r="AE73" s="16">
        <v>0.69027611044417803</v>
      </c>
      <c r="AF73" s="16">
        <v>1.4169061018851601</v>
      </c>
      <c r="AG73" s="16">
        <v>1.4169061018851601</v>
      </c>
      <c r="AH73" s="16">
        <v>1.2602037381848099</v>
      </c>
      <c r="AI73" s="37">
        <v>0.24082458337347101</v>
      </c>
      <c r="AJ73" s="16">
        <v>1.00245183008701</v>
      </c>
      <c r="AK73" s="16">
        <v>0.468379160636758</v>
      </c>
      <c r="AL73" s="37">
        <v>0.67022429039999998</v>
      </c>
      <c r="AM73" s="37">
        <v>2859.6735751281599</v>
      </c>
      <c r="AN73" s="37">
        <v>20.346315793999999</v>
      </c>
      <c r="AO73" s="37">
        <v>1.1681418160000001</v>
      </c>
      <c r="AP73" s="37">
        <v>7.3281256499999996</v>
      </c>
      <c r="AQ73" s="37">
        <v>606.98040000000003</v>
      </c>
      <c r="AR73" s="37">
        <v>1.726375274</v>
      </c>
      <c r="AS73" s="37">
        <v>1.3839030000000001</v>
      </c>
      <c r="AT73" s="37">
        <v>7.5349685319999997</v>
      </c>
      <c r="AU73" s="37">
        <v>310170.3737004</v>
      </c>
      <c r="AV73" s="37">
        <v>2096.956092979</v>
      </c>
      <c r="AW73" s="37">
        <v>937569.97499999998</v>
      </c>
      <c r="AX73" s="37">
        <v>8.2261490901999998</v>
      </c>
      <c r="AY73" s="37">
        <v>7.5966329999999997</v>
      </c>
      <c r="AZ73" s="37">
        <v>17.243099999999998</v>
      </c>
      <c r="BA73" s="37">
        <v>23706.32862</v>
      </c>
      <c r="BB73" s="37">
        <v>8.41591852</v>
      </c>
      <c r="BC73" s="37">
        <v>8.2539732749195797E-3</v>
      </c>
      <c r="BD73" s="37">
        <v>382.65965360000001</v>
      </c>
      <c r="BE73" s="37">
        <v>28720.538</v>
      </c>
      <c r="BF73" s="37">
        <v>0.96764877000000005</v>
      </c>
      <c r="BG73" s="37">
        <v>3.7296772545199999</v>
      </c>
      <c r="BH73" s="37">
        <v>4.8142065519999999</v>
      </c>
      <c r="BI73" s="37">
        <v>5.9226501100000002</v>
      </c>
      <c r="BJ73" s="37">
        <v>4443.1206534000003</v>
      </c>
      <c r="BK73" s="37">
        <v>502.22971133999999</v>
      </c>
      <c r="BL73" s="37">
        <v>17.243099999999998</v>
      </c>
      <c r="BM73" s="37">
        <v>16.0081425820512</v>
      </c>
      <c r="BN73" s="37">
        <v>16.0081425820512</v>
      </c>
      <c r="BO73" s="37">
        <v>17.9987046674112</v>
      </c>
      <c r="BP73" s="37">
        <v>1.0381E-2</v>
      </c>
    </row>
    <row r="74" spans="1:68">
      <c r="A74" s="16">
        <v>73</v>
      </c>
      <c r="B74" s="29" t="s">
        <v>100</v>
      </c>
      <c r="C74" s="16">
        <v>193</v>
      </c>
      <c r="D74" s="16">
        <v>1090</v>
      </c>
      <c r="E74" s="16">
        <v>0.17822487038613299</v>
      </c>
      <c r="F74" s="16">
        <v>0.32010893705600202</v>
      </c>
      <c r="G74" s="16">
        <v>0.428106116112558</v>
      </c>
      <c r="H74" s="16">
        <v>1.23430274380845</v>
      </c>
      <c r="I74" s="16">
        <v>2.3180221941283898</v>
      </c>
      <c r="J74" s="16">
        <v>0.35151077404598502</v>
      </c>
      <c r="K74" s="16">
        <v>0.41660729640093402</v>
      </c>
      <c r="L74" s="16">
        <v>0.52794072244519896</v>
      </c>
      <c r="M74" s="16">
        <v>0.14257104120355399</v>
      </c>
      <c r="N74" s="16">
        <v>0.68227508068779397</v>
      </c>
      <c r="O74" s="16">
        <v>1.5459127957372201</v>
      </c>
      <c r="P74" s="16">
        <v>0.135833995060374</v>
      </c>
      <c r="Q74" s="16">
        <v>0.23181635565626499</v>
      </c>
      <c r="R74" s="16">
        <v>0.626336562612128</v>
      </c>
      <c r="S74" s="16">
        <v>0.690690690690691</v>
      </c>
      <c r="T74" s="16">
        <v>1.3133072771263701</v>
      </c>
      <c r="U74" s="16">
        <v>1.15592793059984</v>
      </c>
      <c r="V74" s="16">
        <v>0.56614189327335895</v>
      </c>
      <c r="W74" s="16">
        <v>3.0208203687570001</v>
      </c>
      <c r="X74" s="16">
        <v>1.3666781648844399</v>
      </c>
      <c r="Y74" s="16">
        <v>2.3089041624835902</v>
      </c>
      <c r="Z74" s="16">
        <v>1.01828387167581</v>
      </c>
      <c r="AA74" s="16">
        <v>1.3775982450977799</v>
      </c>
      <c r="AB74" s="16">
        <v>1.2916559631956299</v>
      </c>
      <c r="AC74" s="16">
        <v>0.58303419610806695</v>
      </c>
      <c r="AD74" s="16">
        <v>2.1960157516794099</v>
      </c>
      <c r="AE74" s="16">
        <v>0.690690690690691</v>
      </c>
      <c r="AF74" s="16">
        <v>1.41662338774876</v>
      </c>
      <c r="AG74" s="16">
        <v>1.41662338774876</v>
      </c>
      <c r="AH74" s="16">
        <v>1.25998009457458</v>
      </c>
      <c r="AI74" s="37">
        <v>0.24113817217265501</v>
      </c>
      <c r="AJ74" s="16">
        <v>1.00237773721727</v>
      </c>
      <c r="AK74" s="16">
        <v>0.46848769898697501</v>
      </c>
      <c r="AL74" s="37">
        <v>0.66969570599999995</v>
      </c>
      <c r="AM74" s="37">
        <v>2856.5695745411999</v>
      </c>
      <c r="AN74" s="37">
        <v>20.337552214999999</v>
      </c>
      <c r="AO74" s="37">
        <v>1.1687904099999999</v>
      </c>
      <c r="AP74" s="37">
        <v>7.3423586250000001</v>
      </c>
      <c r="AQ74" s="37">
        <v>606.41099999999994</v>
      </c>
      <c r="AR74" s="37">
        <v>1.7256884750000001</v>
      </c>
      <c r="AS74" s="37">
        <v>1.3846725</v>
      </c>
      <c r="AT74" s="37">
        <v>7.52524237</v>
      </c>
      <c r="AU74" s="37">
        <v>310270.997133</v>
      </c>
      <c r="AV74" s="37">
        <v>2095.8655535399898</v>
      </c>
      <c r="AW74" s="37">
        <v>936483.94530000002</v>
      </c>
      <c r="AX74" s="37">
        <v>8.2038167545</v>
      </c>
      <c r="AY74" s="37">
        <v>7.6015424999999999</v>
      </c>
      <c r="AZ74" s="37">
        <v>17.232749999999999</v>
      </c>
      <c r="BA74" s="37">
        <v>23696.273249999998</v>
      </c>
      <c r="BB74" s="37">
        <v>8.4104931999999994</v>
      </c>
      <c r="BC74" s="37">
        <v>8.2864591836229896E-3</v>
      </c>
      <c r="BD74" s="37">
        <v>382.22742799999997</v>
      </c>
      <c r="BE74" s="37">
        <v>28714.595000000001</v>
      </c>
      <c r="BF74" s="37">
        <v>0.96787300499999995</v>
      </c>
      <c r="BG74" s="37">
        <v>3.7281750226999999</v>
      </c>
      <c r="BH74" s="37">
        <v>4.8124299400000004</v>
      </c>
      <c r="BI74" s="37">
        <v>5.921073775</v>
      </c>
      <c r="BJ74" s="37">
        <v>4446.9854054999996</v>
      </c>
      <c r="BK74" s="37">
        <v>501.34378665000003</v>
      </c>
      <c r="BL74" s="37">
        <v>17.232749999999999</v>
      </c>
      <c r="BM74" s="37">
        <v>16.011337311323999</v>
      </c>
      <c r="BN74" s="37">
        <v>16.011337311323999</v>
      </c>
      <c r="BO74" s="37">
        <v>18.001899396683999</v>
      </c>
      <c r="BP74" s="37">
        <v>1.03675E-2</v>
      </c>
    </row>
    <row r="75" spans="1:68">
      <c r="A75" s="16">
        <v>74</v>
      </c>
      <c r="B75" s="29" t="s">
        <v>122</v>
      </c>
      <c r="C75" s="16">
        <v>165</v>
      </c>
      <c r="D75" s="16">
        <v>1090</v>
      </c>
      <c r="E75" s="16">
        <v>0.178365652685707</v>
      </c>
      <c r="F75" s="16">
        <v>0.32045715164025501</v>
      </c>
      <c r="G75" s="16">
        <v>0.42829066925225101</v>
      </c>
      <c r="H75" s="16">
        <v>1.23361817509552</v>
      </c>
      <c r="I75" s="16">
        <v>2.3135374607447301</v>
      </c>
      <c r="J75" s="16">
        <v>0.35184114131482602</v>
      </c>
      <c r="K75" s="16">
        <v>0.41677316608010101</v>
      </c>
      <c r="L75" s="16">
        <v>0.52764749444581605</v>
      </c>
      <c r="M75" s="16">
        <v>0.14275554869510601</v>
      </c>
      <c r="N75" s="16">
        <v>0.68205388501123398</v>
      </c>
      <c r="O75" s="16">
        <v>1.5467175976188801</v>
      </c>
      <c r="P75" s="16">
        <v>0.13599170308007899</v>
      </c>
      <c r="Q75" s="16">
        <v>0.23244912599600601</v>
      </c>
      <c r="R75" s="16">
        <v>0.62593230063109595</v>
      </c>
      <c r="S75" s="16">
        <v>0.69110576923076905</v>
      </c>
      <c r="T75" s="16">
        <v>1.3138648076980399</v>
      </c>
      <c r="U75" s="16">
        <v>1.15667406126885</v>
      </c>
      <c r="V75" s="16">
        <v>0.56392694063926896</v>
      </c>
      <c r="W75" s="16">
        <v>3.0242402019245498</v>
      </c>
      <c r="X75" s="16">
        <v>1.3669610819762601</v>
      </c>
      <c r="Y75" s="16">
        <v>2.3083693638048199</v>
      </c>
      <c r="Z75" s="16">
        <v>1.01869434464182</v>
      </c>
      <c r="AA75" s="16">
        <v>1.37810700293305</v>
      </c>
      <c r="AB75" s="16">
        <v>1.29199992525041</v>
      </c>
      <c r="AC75" s="16">
        <v>0.58252793717910001</v>
      </c>
      <c r="AD75" s="16">
        <v>2.1999032009971602</v>
      </c>
      <c r="AE75" s="16">
        <v>0.69110576923076905</v>
      </c>
      <c r="AF75" s="16">
        <v>1.41634078640931</v>
      </c>
      <c r="AG75" s="16">
        <v>1.41634078640931</v>
      </c>
      <c r="AH75" s="16">
        <v>1.25975653032864</v>
      </c>
      <c r="AI75" s="37">
        <v>0.24145257871354101</v>
      </c>
      <c r="AJ75" s="16">
        <v>1.0023036552993601</v>
      </c>
      <c r="AK75" s="16">
        <v>0.46859623733719202</v>
      </c>
      <c r="AL75" s="37">
        <v>0.66916712160000003</v>
      </c>
      <c r="AM75" s="37">
        <v>2853.46557395424</v>
      </c>
      <c r="AN75" s="37">
        <v>20.328788635999999</v>
      </c>
      <c r="AO75" s="37">
        <v>1.169439004</v>
      </c>
      <c r="AP75" s="37">
        <v>7.3565915999999998</v>
      </c>
      <c r="AQ75" s="37">
        <v>605.84159999999997</v>
      </c>
      <c r="AR75" s="37">
        <v>1.725001676</v>
      </c>
      <c r="AS75" s="37">
        <v>1.3854420000000001</v>
      </c>
      <c r="AT75" s="37">
        <v>7.5155162080000002</v>
      </c>
      <c r="AU75" s="37">
        <v>310371.62056559999</v>
      </c>
      <c r="AV75" s="37">
        <v>2094.7750141009901</v>
      </c>
      <c r="AW75" s="37">
        <v>935397.91559999995</v>
      </c>
      <c r="AX75" s="37">
        <v>8.1814844188000002</v>
      </c>
      <c r="AY75" s="37">
        <v>7.606452</v>
      </c>
      <c r="AZ75" s="37">
        <v>17.2224</v>
      </c>
      <c r="BA75" s="37">
        <v>23686.21788</v>
      </c>
      <c r="BB75" s="37">
        <v>8.4050678800000007</v>
      </c>
      <c r="BC75" s="37">
        <v>8.3190061560645592E-3</v>
      </c>
      <c r="BD75" s="37">
        <v>381.79520239999999</v>
      </c>
      <c r="BE75" s="37">
        <v>28708.651999999998</v>
      </c>
      <c r="BF75" s="37">
        <v>0.96809723999999997</v>
      </c>
      <c r="BG75" s="37">
        <v>3.7266727908799999</v>
      </c>
      <c r="BH75" s="37">
        <v>4.8106533279999999</v>
      </c>
      <c r="BI75" s="37">
        <v>5.9194974399999998</v>
      </c>
      <c r="BJ75" s="37">
        <v>4450.8501575999999</v>
      </c>
      <c r="BK75" s="37">
        <v>500.45786196</v>
      </c>
      <c r="BL75" s="37">
        <v>17.2224</v>
      </c>
      <c r="BM75" s="37">
        <v>16.014532040596801</v>
      </c>
      <c r="BN75" s="37">
        <v>16.014532040596801</v>
      </c>
      <c r="BO75" s="37">
        <v>18.005094125956798</v>
      </c>
      <c r="BP75" s="37">
        <v>1.0354E-2</v>
      </c>
    </row>
    <row r="76" spans="1:68">
      <c r="A76" s="16">
        <v>75</v>
      </c>
      <c r="B76" s="29" t="s">
        <v>125</v>
      </c>
      <c r="C76" s="16">
        <v>202</v>
      </c>
      <c r="D76" s="16">
        <v>1093</v>
      </c>
      <c r="E76" s="16">
        <v>0.178211013540895</v>
      </c>
      <c r="F76" s="16">
        <v>0.30912526146518099</v>
      </c>
      <c r="G76" s="16">
        <v>0.41760466949714098</v>
      </c>
      <c r="H76" s="16">
        <v>1.2507411989804</v>
      </c>
      <c r="I76" s="16">
        <v>2.2657836080197198</v>
      </c>
      <c r="J76" s="16">
        <v>0.338225087122344</v>
      </c>
      <c r="K76" s="16">
        <v>0.42198795979532899</v>
      </c>
      <c r="L76" s="16">
        <v>0.53652040530165901</v>
      </c>
      <c r="M76" s="16">
        <v>0.149397416623121</v>
      </c>
      <c r="N76" s="16">
        <v>0.69343524833091097</v>
      </c>
      <c r="O76" s="16">
        <v>1.49444907444677</v>
      </c>
      <c r="P76" s="16">
        <v>0.14266328538089201</v>
      </c>
      <c r="Q76" s="16">
        <v>0.25705072089873499</v>
      </c>
      <c r="R76" s="16">
        <v>0.61824140370818503</v>
      </c>
      <c r="S76" s="16">
        <v>0.67429087261785303</v>
      </c>
      <c r="T76" s="16">
        <v>1.2808745042060901</v>
      </c>
      <c r="U76" s="16">
        <v>1.1163631582364799</v>
      </c>
      <c r="V76" s="16">
        <v>0.60199801921801799</v>
      </c>
      <c r="W76" s="16">
        <v>2.8443923059955001</v>
      </c>
      <c r="X76" s="16">
        <v>1.33871916508539</v>
      </c>
      <c r="Y76" s="16">
        <v>2.2431297702843702</v>
      </c>
      <c r="Z76" s="16">
        <v>1.0009402440852899</v>
      </c>
      <c r="AA76" s="16">
        <v>1.3486155037574299</v>
      </c>
      <c r="AB76" s="16">
        <v>1.2712738167081401</v>
      </c>
      <c r="AC76" s="16">
        <v>0.58995656510648997</v>
      </c>
      <c r="AD76" s="16">
        <v>2.1085994063219098</v>
      </c>
      <c r="AE76" s="16">
        <v>0.67429087261785303</v>
      </c>
      <c r="AF76" s="16">
        <v>1.3942132537505501</v>
      </c>
      <c r="AG76" s="16">
        <v>1.3942132537505501</v>
      </c>
      <c r="AH76" s="16">
        <v>1.2267667457129601</v>
      </c>
      <c r="AI76" s="37">
        <v>0.23776163587613899</v>
      </c>
      <c r="AJ76" s="16">
        <v>0.98738403622246396</v>
      </c>
      <c r="AK76" s="16">
        <v>0.46810535455861102</v>
      </c>
      <c r="AL76" s="37">
        <v>0.66403783282488804</v>
      </c>
      <c r="AM76" s="37">
        <v>2732.6123934705902</v>
      </c>
      <c r="AN76" s="37">
        <v>19.743863928925698</v>
      </c>
      <c r="AO76" s="37">
        <v>1.1825566050739</v>
      </c>
      <c r="AP76" s="37">
        <v>7.1444430910995997</v>
      </c>
      <c r="AQ76" s="37">
        <v>577.90075059599997</v>
      </c>
      <c r="AR76" s="37">
        <v>1.746303932362</v>
      </c>
      <c r="AS76" s="37">
        <v>1.403036149264</v>
      </c>
      <c r="AT76" s="37">
        <v>7.8096412319467499</v>
      </c>
      <c r="AU76" s="37">
        <v>315250.46762151702</v>
      </c>
      <c r="AV76" s="37">
        <v>2022.5324899007401</v>
      </c>
      <c r="AW76" s="37">
        <v>975477.81561411696</v>
      </c>
      <c r="AX76" s="37">
        <v>8.9169234579772105</v>
      </c>
      <c r="AY76" s="37">
        <v>7.5040062604575004</v>
      </c>
      <c r="AZ76" s="37">
        <v>16.756279899999999</v>
      </c>
      <c r="BA76" s="37">
        <v>23138.407060332702</v>
      </c>
      <c r="BB76" s="37">
        <v>8.1115150708581094</v>
      </c>
      <c r="BC76" s="37">
        <v>8.7554393981696E-3</v>
      </c>
      <c r="BD76" s="37">
        <v>362.04512032449901</v>
      </c>
      <c r="BE76" s="37">
        <v>28117.460834375001</v>
      </c>
      <c r="BF76" s="37">
        <v>0.93876675917856001</v>
      </c>
      <c r="BG76" s="37">
        <v>3.6645702705120198</v>
      </c>
      <c r="BH76" s="37">
        <v>4.7142051047302296</v>
      </c>
      <c r="BI76" s="37">
        <v>5.8358684429337</v>
      </c>
      <c r="BJ76" s="37">
        <v>4369.7670771232897</v>
      </c>
      <c r="BK76" s="37">
        <v>481.97964241827401</v>
      </c>
      <c r="BL76" s="37">
        <v>16.756279899999999</v>
      </c>
      <c r="BM76" s="37">
        <v>15.717824628903401</v>
      </c>
      <c r="BN76" s="37">
        <v>15.717824628903401</v>
      </c>
      <c r="BO76" s="37">
        <v>17.8632160468356</v>
      </c>
      <c r="BP76" s="37">
        <v>1.05147325E-2</v>
      </c>
    </row>
    <row r="77" spans="1:68">
      <c r="A77" s="16">
        <v>76</v>
      </c>
      <c r="B77" s="29" t="s">
        <v>126</v>
      </c>
      <c r="C77" s="16">
        <v>110</v>
      </c>
      <c r="D77" s="16">
        <v>1120</v>
      </c>
      <c r="E77" s="16">
        <v>0.18279166666666699</v>
      </c>
      <c r="F77" s="16">
        <v>0.33067100079650402</v>
      </c>
      <c r="G77" s="16">
        <v>0.44555223880597</v>
      </c>
      <c r="H77" s="16">
        <v>1.2526315789473701</v>
      </c>
      <c r="I77" s="16">
        <v>2.37005714285714</v>
      </c>
      <c r="J77" s="16">
        <v>0.361951219512195</v>
      </c>
      <c r="K77" s="16">
        <v>0.41714285714285698</v>
      </c>
      <c r="L77" s="16">
        <v>0.53249999999999997</v>
      </c>
      <c r="M77" s="16">
        <v>0.13521796565389699</v>
      </c>
      <c r="N77" s="16">
        <v>0.69123229888520599</v>
      </c>
      <c r="O77" s="16">
        <v>1.58521388092613</v>
      </c>
      <c r="P77" s="16">
        <v>0.12939802991608901</v>
      </c>
      <c r="Q77" s="16">
        <v>0.21809895833333301</v>
      </c>
      <c r="R77" s="16">
        <v>0.66666666666666696</v>
      </c>
      <c r="S77" s="16">
        <v>0.69599999999999995</v>
      </c>
      <c r="T77" s="16">
        <v>1.3247761194029899</v>
      </c>
      <c r="U77" s="16">
        <v>1.1410144927536201</v>
      </c>
      <c r="V77" s="16">
        <v>0.55256064690026996</v>
      </c>
      <c r="W77" s="16">
        <v>3.17791320406279</v>
      </c>
      <c r="X77" s="16">
        <v>1.37379310344828</v>
      </c>
      <c r="Y77" s="16">
        <v>2.359375</v>
      </c>
      <c r="Z77" s="16">
        <v>1.0248037676609101</v>
      </c>
      <c r="AA77" s="16">
        <v>1.39182795698925</v>
      </c>
      <c r="AB77" s="16">
        <v>1.30347417840376</v>
      </c>
      <c r="AC77" s="16">
        <v>0.58863109048723905</v>
      </c>
      <c r="AD77" s="16">
        <v>2.1254267515923599</v>
      </c>
      <c r="AE77" s="16">
        <v>0.69599999999999995</v>
      </c>
      <c r="AF77" s="16">
        <v>1.4509004969094701</v>
      </c>
      <c r="AG77" s="16">
        <v>1.4509004969094701</v>
      </c>
      <c r="AH77" s="16">
        <v>1.4509004969094701</v>
      </c>
      <c r="AI77" s="37">
        <v>0.29411764705882398</v>
      </c>
      <c r="AJ77" s="16">
        <v>1.01135153867037</v>
      </c>
      <c r="AK77" s="16">
        <v>0.46309696092619401</v>
      </c>
      <c r="AL77" s="37">
        <v>0.67384319999999998</v>
      </c>
      <c r="AM77" s="37">
        <v>2854.1949559200002</v>
      </c>
      <c r="AN77" s="37">
        <v>20.00084</v>
      </c>
      <c r="AO77" s="37">
        <v>1.1305000000000001</v>
      </c>
      <c r="AP77" s="37">
        <v>7.2583000000000002</v>
      </c>
      <c r="AQ77" s="37">
        <v>608.44000000000005</v>
      </c>
      <c r="AR77" s="37">
        <v>1.719004</v>
      </c>
      <c r="AS77" s="37">
        <v>1.3632</v>
      </c>
      <c r="AT77" s="37">
        <v>7.7486519999999999</v>
      </c>
      <c r="AU77" s="37">
        <v>304577.99200000003</v>
      </c>
      <c r="AV77" s="37">
        <v>2086.5193822880001</v>
      </c>
      <c r="AW77" s="37">
        <v>972177.88</v>
      </c>
      <c r="AX77" s="37">
        <v>8.2329600000000003</v>
      </c>
      <c r="AY77" s="37">
        <v>7.26</v>
      </c>
      <c r="AZ77" s="37">
        <v>17.399999999999999</v>
      </c>
      <c r="BA77" s="37">
        <v>23787.68</v>
      </c>
      <c r="BB77" s="37">
        <v>8.6917919999999995</v>
      </c>
      <c r="BC77" s="37">
        <v>8.21773716389455E-3</v>
      </c>
      <c r="BD77" s="37">
        <v>372.73394400000001</v>
      </c>
      <c r="BE77" s="37">
        <v>28884</v>
      </c>
      <c r="BF77" s="37">
        <v>0.96640000000000004</v>
      </c>
      <c r="BG77" s="37">
        <v>3.7425023999999998</v>
      </c>
      <c r="BH77" s="37">
        <v>4.8151679999999999</v>
      </c>
      <c r="BI77" s="37">
        <v>5.9137320000000004</v>
      </c>
      <c r="BJ77" s="37">
        <v>4373.7879999999996</v>
      </c>
      <c r="BK77" s="37">
        <v>523.89643999999998</v>
      </c>
      <c r="BL77" s="37">
        <v>17.399999999999999</v>
      </c>
      <c r="BM77" s="37">
        <v>15.804137020800001</v>
      </c>
      <c r="BN77" s="37">
        <v>15.804137020800001</v>
      </c>
      <c r="BO77" s="37">
        <v>15.804137020800001</v>
      </c>
      <c r="BP77" s="37">
        <v>8.5000000000000006E-3</v>
      </c>
    </row>
    <row r="78" spans="1:68">
      <c r="A78" s="16">
        <v>77</v>
      </c>
      <c r="B78" s="29" t="s">
        <v>101</v>
      </c>
      <c r="C78" s="16">
        <v>175</v>
      </c>
      <c r="D78" s="16">
        <v>1120</v>
      </c>
      <c r="E78" s="16">
        <v>0.18983142321316901</v>
      </c>
      <c r="F78" s="16">
        <v>0.33904607404220799</v>
      </c>
      <c r="G78" s="16">
        <v>0.45217588652482299</v>
      </c>
      <c r="H78" s="16">
        <v>1.2561822582342399</v>
      </c>
      <c r="I78" s="16">
        <v>2.35869756292449</v>
      </c>
      <c r="J78" s="16">
        <v>0.36890949011954099</v>
      </c>
      <c r="K78" s="16">
        <v>0.42114373118863202</v>
      </c>
      <c r="L78" s="16">
        <v>0.53690863579474302</v>
      </c>
      <c r="M78" s="16">
        <v>0.13662052720728399</v>
      </c>
      <c r="N78" s="16">
        <v>0.69357555870929699</v>
      </c>
      <c r="O78" s="16">
        <v>1.57995343373429</v>
      </c>
      <c r="P78" s="16">
        <v>0.13021536908923401</v>
      </c>
      <c r="Q78" s="16">
        <v>0.22361841608782801</v>
      </c>
      <c r="R78" s="16">
        <v>0.67212617531088903</v>
      </c>
      <c r="S78" s="16">
        <v>0.69703999999999999</v>
      </c>
      <c r="T78" s="16">
        <v>1.32070539109686</v>
      </c>
      <c r="U78" s="16">
        <v>1.13587126220274</v>
      </c>
      <c r="V78" s="16">
        <v>0.55408934470358595</v>
      </c>
      <c r="W78" s="16">
        <v>3.1526972260838302</v>
      </c>
      <c r="X78" s="16">
        <v>1.3696278428669899</v>
      </c>
      <c r="Y78" s="16">
        <v>2.34683208489388</v>
      </c>
      <c r="Z78" s="16">
        <v>1.0236419953329201</v>
      </c>
      <c r="AA78" s="16">
        <v>1.38810424502955</v>
      </c>
      <c r="AB78" s="16">
        <v>1.3006456456456501</v>
      </c>
      <c r="AC78" s="16">
        <v>0.59460868348318896</v>
      </c>
      <c r="AD78" s="16">
        <v>2.1113190433787001</v>
      </c>
      <c r="AE78" s="16">
        <v>0.69703999999999999</v>
      </c>
      <c r="AF78" s="16">
        <v>1.45212087343274</v>
      </c>
      <c r="AG78" s="16">
        <v>1.4512768614026199</v>
      </c>
      <c r="AH78" s="16">
        <v>1.43866503799792</v>
      </c>
      <c r="AI78" s="37">
        <v>0.31692216981132099</v>
      </c>
      <c r="AJ78" s="16">
        <v>1.00880171271861</v>
      </c>
      <c r="AK78" s="16">
        <v>0.46367583212735197</v>
      </c>
      <c r="AL78" s="37">
        <v>0.69950300783999997</v>
      </c>
      <c r="AM78" s="37">
        <v>2925.4250642583202</v>
      </c>
      <c r="AN78" s="37">
        <v>20.283030480000001</v>
      </c>
      <c r="AO78" s="37">
        <v>1.134420625</v>
      </c>
      <c r="AP78" s="37">
        <v>7.2408581154</v>
      </c>
      <c r="AQ78" s="37">
        <v>619.834384</v>
      </c>
      <c r="AR78" s="37">
        <v>1.7298533044</v>
      </c>
      <c r="AS78" s="37">
        <v>1.3710520399999999</v>
      </c>
      <c r="AT78" s="37">
        <v>7.8017461152000003</v>
      </c>
      <c r="AU78" s="37">
        <v>305575.5145542</v>
      </c>
      <c r="AV78" s="37">
        <v>2082.5947577427701</v>
      </c>
      <c r="AW78" s="37">
        <v>973926.29808800004</v>
      </c>
      <c r="AX78" s="37">
        <v>8.3086781854999998</v>
      </c>
      <c r="AY78" s="37">
        <v>7.306152</v>
      </c>
      <c r="AZ78" s="37">
        <v>17.425999999999998</v>
      </c>
      <c r="BA78" s="37">
        <v>23753.536378000001</v>
      </c>
      <c r="BB78" s="37">
        <v>8.6566889129500009</v>
      </c>
      <c r="BC78" s="37">
        <v>8.2115483286903292E-3</v>
      </c>
      <c r="BD78" s="37">
        <v>371.95796665580002</v>
      </c>
      <c r="BE78" s="37">
        <v>28836.158299999999</v>
      </c>
      <c r="BF78" s="37">
        <v>0.96366708000000001</v>
      </c>
      <c r="BG78" s="37">
        <v>3.7392769819599998</v>
      </c>
      <c r="BH78" s="37">
        <v>4.8074505820000004</v>
      </c>
      <c r="BI78" s="37">
        <v>5.9075500031999999</v>
      </c>
      <c r="BJ78" s="37">
        <v>4372.0928378999997</v>
      </c>
      <c r="BK78" s="37">
        <v>521.87855207600001</v>
      </c>
      <c r="BL78" s="37">
        <v>17.425999999999998</v>
      </c>
      <c r="BM78" s="37">
        <v>15.810874573439699</v>
      </c>
      <c r="BN78" s="37">
        <v>15.8016848643797</v>
      </c>
      <c r="BO78" s="37">
        <v>15.846710562431699</v>
      </c>
      <c r="BP78" s="37">
        <v>9.1160000000000008E-3</v>
      </c>
    </row>
    <row r="79" spans="1:68">
      <c r="A79" s="16">
        <v>78</v>
      </c>
      <c r="B79" s="29" t="s">
        <v>103</v>
      </c>
      <c r="C79" s="16">
        <v>200</v>
      </c>
      <c r="D79" s="16">
        <v>1120</v>
      </c>
      <c r="E79" s="16">
        <v>0.19687411421425599</v>
      </c>
      <c r="F79" s="16">
        <v>0.34742418088654098</v>
      </c>
      <c r="G79" s="16">
        <v>0.45880448095593701</v>
      </c>
      <c r="H79" s="16">
        <v>1.2597306964022701</v>
      </c>
      <c r="I79" s="16">
        <v>2.34736518070916</v>
      </c>
      <c r="J79" s="16">
        <v>0.375871156661786</v>
      </c>
      <c r="K79" s="16">
        <v>0.42515765543145201</v>
      </c>
      <c r="L79" s="16">
        <v>0.54132832080200499</v>
      </c>
      <c r="M79" s="16">
        <v>0.13802799724269599</v>
      </c>
      <c r="N79" s="16">
        <v>0.695919086849353</v>
      </c>
      <c r="O79" s="16">
        <v>1.574700559976</v>
      </c>
      <c r="P79" s="16">
        <v>0.131036398551681</v>
      </c>
      <c r="Q79" s="16">
        <v>0.22922633733967501</v>
      </c>
      <c r="R79" s="16">
        <v>0.67759562841530097</v>
      </c>
      <c r="S79" s="16">
        <v>0.69808000000000003</v>
      </c>
      <c r="T79" s="16">
        <v>1.3166413351214401</v>
      </c>
      <c r="U79" s="16">
        <v>1.13073045304748</v>
      </c>
      <c r="V79" s="16">
        <v>0.55560352973126503</v>
      </c>
      <c r="W79" s="16">
        <v>3.1276289265453698</v>
      </c>
      <c r="X79" s="16">
        <v>1.3654683195592301</v>
      </c>
      <c r="Y79" s="16">
        <v>2.33432044887781</v>
      </c>
      <c r="Z79" s="16">
        <v>1.0224805390474601</v>
      </c>
      <c r="AA79" s="16">
        <v>1.38438453276047</v>
      </c>
      <c r="AB79" s="16">
        <v>1.2978202963796699</v>
      </c>
      <c r="AC79" s="16">
        <v>0.60064948767849202</v>
      </c>
      <c r="AD79" s="16">
        <v>2.0972507621951202</v>
      </c>
      <c r="AE79" s="16">
        <v>0.69808000000000003</v>
      </c>
      <c r="AF79" s="16">
        <v>1.453341756006</v>
      </c>
      <c r="AG79" s="16">
        <v>1.4516533819617401</v>
      </c>
      <c r="AH79" s="16">
        <v>1.42656498064921</v>
      </c>
      <c r="AI79" s="37">
        <v>0.33983451536643</v>
      </c>
      <c r="AJ79" s="16">
        <v>1.00625390283796</v>
      </c>
      <c r="AK79" s="16">
        <v>0.46425470332850899</v>
      </c>
      <c r="AL79" s="37">
        <v>0.72515206336000004</v>
      </c>
      <c r="AM79" s="37">
        <v>2996.6291893365001</v>
      </c>
      <c r="AN79" s="37">
        <v>20.565004720000001</v>
      </c>
      <c r="AO79" s="37">
        <v>1.1383435</v>
      </c>
      <c r="AP79" s="37">
        <v>7.2233535415999999</v>
      </c>
      <c r="AQ79" s="37">
        <v>631.22313599999995</v>
      </c>
      <c r="AR79" s="37">
        <v>1.7406581776000001</v>
      </c>
      <c r="AS79" s="37">
        <v>1.37888016</v>
      </c>
      <c r="AT79" s="37">
        <v>7.8546075408</v>
      </c>
      <c r="AU79" s="37">
        <v>306572.9208968</v>
      </c>
      <c r="AV79" s="37">
        <v>2078.6623118082298</v>
      </c>
      <c r="AW79" s="37">
        <v>975656.99755199999</v>
      </c>
      <c r="AX79" s="37">
        <v>8.3821599419999995</v>
      </c>
      <c r="AY79" s="37">
        <v>7.3522080000000001</v>
      </c>
      <c r="AZ79" s="37">
        <v>17.452000000000002</v>
      </c>
      <c r="BA79" s="37">
        <v>23719.304712000001</v>
      </c>
      <c r="BB79" s="37">
        <v>8.6215683318000007</v>
      </c>
      <c r="BC79" s="37">
        <v>8.20502244708597E-3</v>
      </c>
      <c r="BD79" s="37">
        <v>371.17098266319999</v>
      </c>
      <c r="BE79" s="37">
        <v>28788.2232</v>
      </c>
      <c r="BF79" s="37">
        <v>0.96092432000000005</v>
      </c>
      <c r="BG79" s="37">
        <v>3.7360505478400001</v>
      </c>
      <c r="BH79" s="37">
        <v>4.7997220880000002</v>
      </c>
      <c r="BI79" s="37">
        <v>5.9013572928000002</v>
      </c>
      <c r="BJ79" s="37">
        <v>4370.1747916000004</v>
      </c>
      <c r="BK79" s="37">
        <v>519.85296230400002</v>
      </c>
      <c r="BL79" s="37">
        <v>17.452000000000002</v>
      </c>
      <c r="BM79" s="37">
        <v>15.8176079749107</v>
      </c>
      <c r="BN79" s="37">
        <v>15.799232366670701</v>
      </c>
      <c r="BO79" s="37">
        <v>15.888773869278699</v>
      </c>
      <c r="BP79" s="37">
        <v>9.7289999999999998E-3</v>
      </c>
    </row>
    <row r="80" spans="1:68">
      <c r="A80" s="16">
        <v>79</v>
      </c>
      <c r="B80" s="29" t="s">
        <v>115</v>
      </c>
      <c r="C80" s="16">
        <v>280</v>
      </c>
      <c r="D80" s="16">
        <v>1120</v>
      </c>
      <c r="E80" s="16">
        <v>0.203919741505107</v>
      </c>
      <c r="F80" s="16">
        <v>0.35580532297803702</v>
      </c>
      <c r="G80" s="16">
        <v>0.465438027642884</v>
      </c>
      <c r="H80" s="16">
        <v>1.2632768955726199</v>
      </c>
      <c r="I80" s="16">
        <v>2.3360598986505701</v>
      </c>
      <c r="J80" s="16">
        <v>0.38283622162558001</v>
      </c>
      <c r="K80" s="16">
        <v>0.429184693827038</v>
      </c>
      <c r="L80" s="16">
        <v>0.54575909661229605</v>
      </c>
      <c r="M80" s="16">
        <v>0.13944040157229401</v>
      </c>
      <c r="N80" s="16">
        <v>0.69826288335146502</v>
      </c>
      <c r="O80" s="16">
        <v>1.5694552433078599</v>
      </c>
      <c r="P80" s="16">
        <v>0.131861143352482</v>
      </c>
      <c r="Q80" s="16">
        <v>0.23492486605252499</v>
      </c>
      <c r="R80" s="16">
        <v>0.68307505317532702</v>
      </c>
      <c r="S80" s="16">
        <v>0.69911999999999996</v>
      </c>
      <c r="T80" s="16">
        <v>1.31258393508524</v>
      </c>
      <c r="U80" s="16">
        <v>1.1255920635782699</v>
      </c>
      <c r="V80" s="16">
        <v>0.55710422896452505</v>
      </c>
      <c r="W80" s="16">
        <v>3.1027070119076998</v>
      </c>
      <c r="X80" s="16">
        <v>1.3613145216792799</v>
      </c>
      <c r="Y80" s="16">
        <v>2.3218399750934</v>
      </c>
      <c r="Z80" s="16">
        <v>1.02131939867558</v>
      </c>
      <c r="AA80" s="16">
        <v>1.3806688137412799</v>
      </c>
      <c r="AB80" s="16">
        <v>1.2949981252343501</v>
      </c>
      <c r="AC80" s="16">
        <v>0.60675451106108602</v>
      </c>
      <c r="AD80" s="16">
        <v>2.0832217429912498</v>
      </c>
      <c r="AE80" s="16">
        <v>0.69911999999999996</v>
      </c>
      <c r="AF80" s="16">
        <v>1.4545631449440799</v>
      </c>
      <c r="AG80" s="16">
        <v>1.4520300586839201</v>
      </c>
      <c r="AH80" s="16">
        <v>1.4145980896347199</v>
      </c>
      <c r="AI80" s="37">
        <v>0.36285545023696703</v>
      </c>
      <c r="AJ80" s="16">
        <v>1.00370810663831</v>
      </c>
      <c r="AK80" s="16">
        <v>0.464833574529667</v>
      </c>
      <c r="AL80" s="37">
        <v>0.75079036655999998</v>
      </c>
      <c r="AM80" s="37">
        <v>3067.8073311545199</v>
      </c>
      <c r="AN80" s="37">
        <v>20.846762720000001</v>
      </c>
      <c r="AO80" s="37">
        <v>1.142268625</v>
      </c>
      <c r="AP80" s="37">
        <v>7.2057862785999998</v>
      </c>
      <c r="AQ80" s="37">
        <v>642.60625600000003</v>
      </c>
      <c r="AR80" s="37">
        <v>1.7514186195999999</v>
      </c>
      <c r="AS80" s="37">
        <v>1.3866843600000001</v>
      </c>
      <c r="AT80" s="37">
        <v>7.9072362768</v>
      </c>
      <c r="AU80" s="37">
        <v>307570.21102779999</v>
      </c>
      <c r="AV80" s="37">
        <v>2074.7220444843801</v>
      </c>
      <c r="AW80" s="37">
        <v>977369.97839199996</v>
      </c>
      <c r="AX80" s="37">
        <v>8.4534052694999993</v>
      </c>
      <c r="AY80" s="37">
        <v>7.3981680000000001</v>
      </c>
      <c r="AZ80" s="37">
        <v>17.478000000000002</v>
      </c>
      <c r="BA80" s="37">
        <v>23684.985002000001</v>
      </c>
      <c r="BB80" s="37">
        <v>8.5864302565500008</v>
      </c>
      <c r="BC80" s="37">
        <v>8.1981772676673094E-3</v>
      </c>
      <c r="BD80" s="37">
        <v>370.37299202219998</v>
      </c>
      <c r="BE80" s="37">
        <v>28740.1947</v>
      </c>
      <c r="BF80" s="37">
        <v>0.95817171999999995</v>
      </c>
      <c r="BG80" s="37">
        <v>3.7328230976399999</v>
      </c>
      <c r="BH80" s="37">
        <v>4.7919825180000002</v>
      </c>
      <c r="BI80" s="37">
        <v>5.8951538687999996</v>
      </c>
      <c r="BJ80" s="37">
        <v>4368.0338610999997</v>
      </c>
      <c r="BK80" s="37">
        <v>517.81967068400002</v>
      </c>
      <c r="BL80" s="37">
        <v>17.478000000000002</v>
      </c>
      <c r="BM80" s="37">
        <v>15.8243372252131</v>
      </c>
      <c r="BN80" s="37">
        <v>15.796779527673101</v>
      </c>
      <c r="BO80" s="37">
        <v>15.9303269413411</v>
      </c>
      <c r="BP80" s="37">
        <v>1.0338999999999999E-2</v>
      </c>
    </row>
    <row r="81" spans="1:68">
      <c r="A81" s="16">
        <v>80</v>
      </c>
      <c r="B81" s="29" t="s">
        <v>116</v>
      </c>
      <c r="C81" s="16">
        <v>120</v>
      </c>
      <c r="D81" s="16">
        <v>1120</v>
      </c>
      <c r="E81" s="16">
        <v>0.21096830692243501</v>
      </c>
      <c r="F81" s="16">
        <v>0.36418950196642103</v>
      </c>
      <c r="G81" s="16">
        <v>0.47207653213751899</v>
      </c>
      <c r="H81" s="16">
        <v>1.2668208578637501</v>
      </c>
      <c r="I81" s="16">
        <v>2.3247816196542299</v>
      </c>
      <c r="J81" s="16">
        <v>0.38980468750000002</v>
      </c>
      <c r="K81" s="16">
        <v>0.43322491074970298</v>
      </c>
      <c r="L81" s="16">
        <v>0.55020100502512603</v>
      </c>
      <c r="M81" s="16">
        <v>0.14085776618953899</v>
      </c>
      <c r="N81" s="16">
        <v>0.70060694826172898</v>
      </c>
      <c r="O81" s="16">
        <v>1.5642174674335201</v>
      </c>
      <c r="P81" s="16">
        <v>0.13268962876790999</v>
      </c>
      <c r="Q81" s="16">
        <v>0.240716216034527</v>
      </c>
      <c r="R81" s="16">
        <v>0.68856447688564504</v>
      </c>
      <c r="S81" s="16">
        <v>0.70016</v>
      </c>
      <c r="T81" s="16">
        <v>1.3085331746504001</v>
      </c>
      <c r="U81" s="16">
        <v>1.12045609208716</v>
      </c>
      <c r="V81" s="16">
        <v>0.55859239887635004</v>
      </c>
      <c r="W81" s="16">
        <v>3.07793020369424</v>
      </c>
      <c r="X81" s="16">
        <v>1.35716643741403</v>
      </c>
      <c r="Y81" s="16">
        <v>2.3093905472636802</v>
      </c>
      <c r="Z81" s="16">
        <v>1.02015857408841</v>
      </c>
      <c r="AA81" s="16">
        <v>1.37695708154506</v>
      </c>
      <c r="AB81" s="16">
        <v>1.29217912685029</v>
      </c>
      <c r="AC81" s="16">
        <v>0.61292478316507903</v>
      </c>
      <c r="AD81" s="16">
        <v>2.0692318216366901</v>
      </c>
      <c r="AE81" s="16">
        <v>0.70016</v>
      </c>
      <c r="AF81" s="16">
        <v>1.45578504056205</v>
      </c>
      <c r="AG81" s="16">
        <v>1.45240689166634</v>
      </c>
      <c r="AH81" s="16">
        <v>1.40276217865585</v>
      </c>
      <c r="AI81" s="37">
        <v>0.38598574821852699</v>
      </c>
      <c r="AJ81" s="16">
        <v>1.0011643217333099</v>
      </c>
      <c r="AK81" s="16">
        <v>0.46541244573082502</v>
      </c>
      <c r="AL81" s="37">
        <v>0.77641791743999999</v>
      </c>
      <c r="AM81" s="37">
        <v>3138.9594897123802</v>
      </c>
      <c r="AN81" s="37">
        <v>21.128304480000001</v>
      </c>
      <c r="AO81" s="37">
        <v>1.146196</v>
      </c>
      <c r="AP81" s="37">
        <v>7.1881563263999997</v>
      </c>
      <c r="AQ81" s="37">
        <v>653.983744</v>
      </c>
      <c r="AR81" s="37">
        <v>1.7621346304000001</v>
      </c>
      <c r="AS81" s="37">
        <v>1.39446464</v>
      </c>
      <c r="AT81" s="37">
        <v>7.9596323232000001</v>
      </c>
      <c r="AU81" s="37">
        <v>308567.38494720001</v>
      </c>
      <c r="AV81" s="37">
        <v>2070.7739557712098</v>
      </c>
      <c r="AW81" s="37">
        <v>979065.24060799996</v>
      </c>
      <c r="AX81" s="37">
        <v>8.5224141679999992</v>
      </c>
      <c r="AY81" s="37">
        <v>7.444032</v>
      </c>
      <c r="AZ81" s="37">
        <v>17.504000000000001</v>
      </c>
      <c r="BA81" s="37">
        <v>23650.577248000001</v>
      </c>
      <c r="BB81" s="37">
        <v>8.5512746871999994</v>
      </c>
      <c r="BC81" s="37">
        <v>8.1910292865016495E-3</v>
      </c>
      <c r="BD81" s="37">
        <v>369.56399473279998</v>
      </c>
      <c r="BE81" s="37">
        <v>28692.072800000002</v>
      </c>
      <c r="BF81" s="37">
        <v>0.95540928000000003</v>
      </c>
      <c r="BG81" s="37">
        <v>3.7295946313599999</v>
      </c>
      <c r="BH81" s="37">
        <v>4.7842318720000003</v>
      </c>
      <c r="BI81" s="37">
        <v>5.8889397311999998</v>
      </c>
      <c r="BJ81" s="37">
        <v>4365.6700463999996</v>
      </c>
      <c r="BK81" s="37">
        <v>515.77867721600001</v>
      </c>
      <c r="BL81" s="37">
        <v>17.504000000000001</v>
      </c>
      <c r="BM81" s="37">
        <v>15.831062324346901</v>
      </c>
      <c r="BN81" s="37">
        <v>15.7943263473869</v>
      </c>
      <c r="BO81" s="37">
        <v>15.9713697786189</v>
      </c>
      <c r="BP81" s="37">
        <v>1.0946000000000001E-2</v>
      </c>
    </row>
    <row r="82" spans="1:68">
      <c r="A82" s="16">
        <v>81</v>
      </c>
      <c r="B82" s="29" t="s">
        <v>106</v>
      </c>
      <c r="C82" s="16">
        <v>80</v>
      </c>
      <c r="D82" s="16">
        <v>1120</v>
      </c>
      <c r="E82" s="16">
        <v>0.218019812304484</v>
      </c>
      <c r="F82" s="16">
        <v>0.372576719502617</v>
      </c>
      <c r="G82" s="16">
        <v>0.47871999999999998</v>
      </c>
      <c r="H82" s="16">
        <v>1.2703625853914899</v>
      </c>
      <c r="I82" s="16">
        <v>2.3135302470889001</v>
      </c>
      <c r="J82" s="16">
        <v>0.39677655677655699</v>
      </c>
      <c r="K82" s="16">
        <v>0.43727837099577899</v>
      </c>
      <c r="L82" s="16">
        <v>0.55465408805031402</v>
      </c>
      <c r="M82" s="16">
        <v>0.14228011727078901</v>
      </c>
      <c r="N82" s="16">
        <v>0.70295128162625697</v>
      </c>
      <c r="O82" s="16">
        <v>1.55898721610339</v>
      </c>
      <c r="P82" s="16">
        <v>0.133521880304037</v>
      </c>
      <c r="Q82" s="16">
        <v>0.24660267380585299</v>
      </c>
      <c r="R82" s="16">
        <v>0.69406392694063901</v>
      </c>
      <c r="S82" s="16">
        <v>0.70120000000000005</v>
      </c>
      <c r="T82" s="16">
        <v>1.30448903753252</v>
      </c>
      <c r="U82" s="16">
        <v>1.1153225368678199</v>
      </c>
      <c r="V82" s="16">
        <v>0.56006893156080795</v>
      </c>
      <c r="W82" s="16">
        <v>3.0532972382728998</v>
      </c>
      <c r="X82" s="16">
        <v>1.3530240549828201</v>
      </c>
      <c r="Y82" s="16">
        <v>2.2969720496894399</v>
      </c>
      <c r="Z82" s="16">
        <v>1.01899806515714</v>
      </c>
      <c r="AA82" s="16">
        <v>1.3732493297587101</v>
      </c>
      <c r="AB82" s="16">
        <v>1.28936329588015</v>
      </c>
      <c r="AC82" s="16">
        <v>0.61916135564953201</v>
      </c>
      <c r="AD82" s="16">
        <v>2.0552808349146101</v>
      </c>
      <c r="AE82" s="16">
        <v>0.70120000000000005</v>
      </c>
      <c r="AF82" s="16">
        <v>1.45700744317527</v>
      </c>
      <c r="AG82" s="16">
        <v>1.4527838810062501</v>
      </c>
      <c r="AH82" s="16">
        <v>1.3910551090125101</v>
      </c>
      <c r="AI82" s="37">
        <v>0.40922619047619002</v>
      </c>
      <c r="AJ82" s="16">
        <v>0.99862254574038001</v>
      </c>
      <c r="AK82" s="16">
        <v>0.46599131693198298</v>
      </c>
      <c r="AL82" s="37">
        <v>0.80203471599999998</v>
      </c>
      <c r="AM82" s="37">
        <v>3210.0856650101</v>
      </c>
      <c r="AN82" s="37">
        <v>21.40963</v>
      </c>
      <c r="AO82" s="37">
        <v>1.150125625</v>
      </c>
      <c r="AP82" s="37">
        <v>7.1704636849999996</v>
      </c>
      <c r="AQ82" s="37">
        <v>665.35559999999998</v>
      </c>
      <c r="AR82" s="37">
        <v>1.7728062099999999</v>
      </c>
      <c r="AS82" s="37">
        <v>1.4022209999999999</v>
      </c>
      <c r="AT82" s="37">
        <v>8.0117956800000005</v>
      </c>
      <c r="AU82" s="37">
        <v>309564.44265500002</v>
      </c>
      <c r="AV82" s="37">
        <v>2066.8180456687301</v>
      </c>
      <c r="AW82" s="37">
        <v>980742.78419999999</v>
      </c>
      <c r="AX82" s="37">
        <v>8.5891866374999992</v>
      </c>
      <c r="AY82" s="37">
        <v>7.4897999999999998</v>
      </c>
      <c r="AZ82" s="37">
        <v>17.53</v>
      </c>
      <c r="BA82" s="37">
        <v>23616.081450000001</v>
      </c>
      <c r="BB82" s="37">
        <v>8.51610162375</v>
      </c>
      <c r="BC82" s="37">
        <v>8.1835938556765794E-3</v>
      </c>
      <c r="BD82" s="37">
        <v>368.743990795</v>
      </c>
      <c r="BE82" s="37">
        <v>28643.857499999998</v>
      </c>
      <c r="BF82" s="37">
        <v>0.95263699999999996</v>
      </c>
      <c r="BG82" s="37">
        <v>3.7263651489999998</v>
      </c>
      <c r="BH82" s="37">
        <v>4.7764701499999997</v>
      </c>
      <c r="BI82" s="37">
        <v>5.88271488</v>
      </c>
      <c r="BJ82" s="37">
        <v>4363.0833474999999</v>
      </c>
      <c r="BK82" s="37">
        <v>513.72998189999998</v>
      </c>
      <c r="BL82" s="37">
        <v>17.53</v>
      </c>
      <c r="BM82" s="37">
        <v>15.837783272312</v>
      </c>
      <c r="BN82" s="37">
        <v>15.791872825812</v>
      </c>
      <c r="BO82" s="37">
        <v>16.011902381112002</v>
      </c>
      <c r="BP82" s="37">
        <v>1.155E-2</v>
      </c>
    </row>
    <row r="83" spans="1:68">
      <c r="A83" s="16">
        <v>82</v>
      </c>
      <c r="B83" s="29" t="s">
        <v>127</v>
      </c>
      <c r="C83" s="16">
        <v>250</v>
      </c>
      <c r="D83" s="16">
        <v>1095</v>
      </c>
      <c r="E83" s="16">
        <v>0.21303252710592199</v>
      </c>
      <c r="F83" s="16">
        <v>0.36764668017827001</v>
      </c>
      <c r="G83" s="16">
        <v>0.47575366218236198</v>
      </c>
      <c r="H83" s="16">
        <v>1.2525231286795599</v>
      </c>
      <c r="I83" s="16">
        <v>2.3324021838034601</v>
      </c>
      <c r="J83" s="16">
        <v>0.39371093750000002</v>
      </c>
      <c r="K83" s="16">
        <v>0.43312574375247898</v>
      </c>
      <c r="L83" s="16">
        <v>0.54894472361808999</v>
      </c>
      <c r="M83" s="16">
        <v>0.13947427233544399</v>
      </c>
      <c r="N83" s="16">
        <v>0.69987161868942604</v>
      </c>
      <c r="O83" s="16">
        <v>1.57678317968616</v>
      </c>
      <c r="P83" s="16">
        <v>0.132085879633038</v>
      </c>
      <c r="Q83" s="16">
        <v>0.23722051171733199</v>
      </c>
      <c r="R83" s="16">
        <v>0.69403892944038903</v>
      </c>
      <c r="S83" s="16">
        <v>0.70416000000000001</v>
      </c>
      <c r="T83" s="16">
        <v>1.3131448973519799</v>
      </c>
      <c r="U83" s="16">
        <v>1.1279852313038401</v>
      </c>
      <c r="V83" s="16">
        <v>0.55305025780207295</v>
      </c>
      <c r="W83" s="16">
        <v>3.0975695407753499</v>
      </c>
      <c r="X83" s="16">
        <v>1.36198074277854</v>
      </c>
      <c r="Y83" s="16">
        <v>2.3289800995024899</v>
      </c>
      <c r="Z83" s="16">
        <v>1.02365222484885</v>
      </c>
      <c r="AA83" s="16">
        <v>1.3814635193133</v>
      </c>
      <c r="AB83" s="16">
        <v>1.2952707513584401</v>
      </c>
      <c r="AC83" s="16">
        <v>0.61133703019100405</v>
      </c>
      <c r="AD83" s="16">
        <v>2.0689531289587002</v>
      </c>
      <c r="AE83" s="16">
        <v>0.70416000000000001</v>
      </c>
      <c r="AF83" s="16">
        <v>1.46051930093545</v>
      </c>
      <c r="AG83" s="16">
        <v>1.4571411520397499</v>
      </c>
      <c r="AH83" s="16">
        <v>1.40738896541587</v>
      </c>
      <c r="AI83" s="37">
        <v>0.38598574821852699</v>
      </c>
      <c r="AJ83" s="16">
        <v>1.0055636627578799</v>
      </c>
      <c r="AK83" s="16">
        <v>0.46541244573082502</v>
      </c>
      <c r="AL83" s="37">
        <v>0.78401478144000003</v>
      </c>
      <c r="AM83" s="37">
        <v>3168.7570052835799</v>
      </c>
      <c r="AN83" s="37">
        <v>21.292878479999999</v>
      </c>
      <c r="AO83" s="37">
        <v>1.1332596800000001</v>
      </c>
      <c r="AP83" s="37">
        <v>7.2117188863999999</v>
      </c>
      <c r="AQ83" s="37">
        <v>660.53734399999996</v>
      </c>
      <c r="AR83" s="37">
        <v>1.7617312704000001</v>
      </c>
      <c r="AS83" s="37">
        <v>1.39128064</v>
      </c>
      <c r="AT83" s="37">
        <v>7.8814534431999999</v>
      </c>
      <c r="AU83" s="37">
        <v>308243.52472320001</v>
      </c>
      <c r="AV83" s="37">
        <v>2087.4089507193098</v>
      </c>
      <c r="AW83" s="37">
        <v>974610.41020799999</v>
      </c>
      <c r="AX83" s="37">
        <v>8.3986508400000002</v>
      </c>
      <c r="AY83" s="37">
        <v>7.5032160000000001</v>
      </c>
      <c r="AZ83" s="37">
        <v>17.603999999999999</v>
      </c>
      <c r="BA83" s="37">
        <v>23733.930047999998</v>
      </c>
      <c r="BB83" s="37">
        <v>8.6087367671999999</v>
      </c>
      <c r="BC83" s="37">
        <v>8.1097610129973203E-3</v>
      </c>
      <c r="BD83" s="37">
        <v>371.92207025279998</v>
      </c>
      <c r="BE83" s="37">
        <v>28793.852800000001</v>
      </c>
      <c r="BF83" s="37">
        <v>0.96351359999999997</v>
      </c>
      <c r="BG83" s="37">
        <v>3.7423670585600002</v>
      </c>
      <c r="BH83" s="37">
        <v>4.7998894720000003</v>
      </c>
      <c r="BI83" s="37">
        <v>5.9030294112000004</v>
      </c>
      <c r="BJ83" s="37">
        <v>4354.3609823999996</v>
      </c>
      <c r="BK83" s="37">
        <v>515.70921001600004</v>
      </c>
      <c r="BL83" s="37">
        <v>17.603999999999999</v>
      </c>
      <c r="BM83" s="37">
        <v>15.882545454714901</v>
      </c>
      <c r="BN83" s="37">
        <v>15.8458094777549</v>
      </c>
      <c r="BO83" s="37">
        <v>16.024048788186899</v>
      </c>
      <c r="BP83" s="37">
        <v>1.0946000000000001E-2</v>
      </c>
    </row>
    <row r="84" spans="1:68">
      <c r="A84" s="16">
        <v>83</v>
      </c>
      <c r="B84" s="29" t="s">
        <v>128</v>
      </c>
      <c r="C84" s="16">
        <v>260</v>
      </c>
      <c r="D84" s="16">
        <v>1095</v>
      </c>
      <c r="E84" s="16">
        <v>0.21420820623523701</v>
      </c>
      <c r="F84" s="16">
        <v>0.368959256882266</v>
      </c>
      <c r="G84" s="16">
        <v>0.47678958486887602</v>
      </c>
      <c r="H84" s="16">
        <v>1.2529706197817001</v>
      </c>
      <c r="I84" s="16">
        <v>2.3322022289098401</v>
      </c>
      <c r="J84" s="16">
        <v>0.394884845524484</v>
      </c>
      <c r="K84" s="16">
        <v>0.43345261946797298</v>
      </c>
      <c r="L84" s="16">
        <v>0.548968722522296</v>
      </c>
      <c r="M84" s="16">
        <v>0.13999401110740001</v>
      </c>
      <c r="N84" s="16">
        <v>0.69989033414263202</v>
      </c>
      <c r="O84" s="16">
        <v>1.5771622738170701</v>
      </c>
      <c r="P84" s="16">
        <v>0.13243998825967301</v>
      </c>
      <c r="Q84" s="16">
        <v>0.237701178276431</v>
      </c>
      <c r="R84" s="16">
        <v>0.69414161687117004</v>
      </c>
      <c r="S84" s="16">
        <v>0.70480496099219803</v>
      </c>
      <c r="T84" s="16">
        <v>1.31325735370698</v>
      </c>
      <c r="U84" s="16">
        <v>1.12822563768352</v>
      </c>
      <c r="V84" s="16">
        <v>0.55209335298410001</v>
      </c>
      <c r="W84" s="16">
        <v>3.0975291997524201</v>
      </c>
      <c r="X84" s="16">
        <v>1.3619986932150301</v>
      </c>
      <c r="Y84" s="16">
        <v>2.3289007746935999</v>
      </c>
      <c r="Z84" s="16">
        <v>1.0238453298519601</v>
      </c>
      <c r="AA84" s="16">
        <v>1.3814588553431399</v>
      </c>
      <c r="AB84" s="16">
        <v>1.29524910640251</v>
      </c>
      <c r="AC84" s="16">
        <v>0.61181564295497803</v>
      </c>
      <c r="AD84" s="16">
        <v>2.06976641086897</v>
      </c>
      <c r="AE84" s="16">
        <v>0.70480496099219803</v>
      </c>
      <c r="AF84" s="16">
        <v>1.4604031935775399</v>
      </c>
      <c r="AG84" s="16">
        <v>1.45702460013331</v>
      </c>
      <c r="AH84" s="16">
        <v>1.4097501139728399</v>
      </c>
      <c r="AI84" s="37">
        <v>0.38598574821852699</v>
      </c>
      <c r="AJ84" s="16">
        <v>1.00553239133256</v>
      </c>
      <c r="AK84" s="16">
        <v>0.465381693198263</v>
      </c>
      <c r="AL84" s="37">
        <v>0.78785675349840001</v>
      </c>
      <c r="AM84" s="37">
        <v>3177.5318311569499</v>
      </c>
      <c r="AN84" s="37">
        <v>21.331141213664001</v>
      </c>
      <c r="AO84" s="37">
        <v>1.1331402189999999</v>
      </c>
      <c r="AP84" s="37">
        <v>7.2062623292039998</v>
      </c>
      <c r="AQ84" s="37">
        <v>662.02168919999997</v>
      </c>
      <c r="AR84" s="37">
        <v>1.762431472928</v>
      </c>
      <c r="AS84" s="37">
        <v>1.3916910696</v>
      </c>
      <c r="AT84" s="37">
        <v>7.9038999623840001</v>
      </c>
      <c r="AU84" s="37">
        <v>308340.48976521002</v>
      </c>
      <c r="AV84" s="37">
        <v>2086.8656644739699</v>
      </c>
      <c r="AW84" s="37">
        <v>976552.05328823999</v>
      </c>
      <c r="AX84" s="37">
        <v>8.3985521936259993</v>
      </c>
      <c r="AY84" s="37">
        <v>7.5063803924999997</v>
      </c>
      <c r="AZ84" s="37">
        <v>17.613076679999999</v>
      </c>
      <c r="BA84" s="37">
        <v>23729.607066960001</v>
      </c>
      <c r="BB84" s="37">
        <v>8.6065201284599997</v>
      </c>
      <c r="BC84" s="37">
        <v>8.1114653607333807E-3</v>
      </c>
      <c r="BD84" s="37">
        <v>371.663387558632</v>
      </c>
      <c r="BE84" s="37">
        <v>28792.251981000001</v>
      </c>
      <c r="BF84" s="37">
        <v>0.963353461375</v>
      </c>
      <c r="BG84" s="37">
        <v>3.7424779337088001</v>
      </c>
      <c r="BH84" s="37">
        <v>4.7987918114679999</v>
      </c>
      <c r="BI84" s="37">
        <v>5.9019906712879999</v>
      </c>
      <c r="BJ84" s="37">
        <v>4350.4925253299998</v>
      </c>
      <c r="BK84" s="37">
        <v>515.43494863796002</v>
      </c>
      <c r="BL84" s="37">
        <v>17.613076679999999</v>
      </c>
      <c r="BM84" s="37">
        <v>15.8771038554592</v>
      </c>
      <c r="BN84" s="37">
        <v>15.8403727121452</v>
      </c>
      <c r="BO84" s="37">
        <v>16.046804271505199</v>
      </c>
      <c r="BP84" s="37">
        <v>1.0946000000000001E-2</v>
      </c>
    </row>
    <row r="85" spans="1:68">
      <c r="A85" s="16">
        <v>84</v>
      </c>
      <c r="B85" s="29" t="s">
        <v>119</v>
      </c>
      <c r="C85" s="16">
        <v>275</v>
      </c>
      <c r="D85" s="16">
        <v>1095</v>
      </c>
      <c r="E85" s="16">
        <v>0.21538460896506401</v>
      </c>
      <c r="F85" s="16">
        <v>0.370272882322074</v>
      </c>
      <c r="G85" s="16">
        <v>0.47782590101473499</v>
      </c>
      <c r="H85" s="16">
        <v>1.2534183179772</v>
      </c>
      <c r="I85" s="16">
        <v>2.33200213974346</v>
      </c>
      <c r="J85" s="16">
        <v>0.39605961397507899</v>
      </c>
      <c r="K85" s="16">
        <v>0.43377961192016201</v>
      </c>
      <c r="L85" s="16">
        <v>0.54899271539814098</v>
      </c>
      <c r="M85" s="16">
        <v>0.140514205218744</v>
      </c>
      <c r="N85" s="16">
        <v>0.69990904421102096</v>
      </c>
      <c r="O85" s="16">
        <v>1.5775415578301</v>
      </c>
      <c r="P85" s="16">
        <v>0.132794340307991</v>
      </c>
      <c r="Q85" s="16">
        <v>0.23818282493989601</v>
      </c>
      <c r="R85" s="16">
        <v>0.69424427620176998</v>
      </c>
      <c r="S85" s="16">
        <v>0.70545018007202898</v>
      </c>
      <c r="T85" s="16">
        <v>1.31336984018333</v>
      </c>
      <c r="U85" s="16">
        <v>1.1284661572447801</v>
      </c>
      <c r="V85" s="16">
        <v>0.55114009549409504</v>
      </c>
      <c r="W85" s="16">
        <v>3.0974888311726301</v>
      </c>
      <c r="X85" s="16">
        <v>1.3620166448861699</v>
      </c>
      <c r="Y85" s="16">
        <v>2.3288214394004201</v>
      </c>
      <c r="Z85" s="16">
        <v>1.0240384655621899</v>
      </c>
      <c r="AA85" s="16">
        <v>1.38145419032185</v>
      </c>
      <c r="AB85" s="16">
        <v>1.29522745799874</v>
      </c>
      <c r="AC85" s="16">
        <v>0.61229505667319395</v>
      </c>
      <c r="AD85" s="16">
        <v>2.0705804455602501</v>
      </c>
      <c r="AE85" s="16">
        <v>0.70545018007202898</v>
      </c>
      <c r="AF85" s="16">
        <v>1.46028705565725</v>
      </c>
      <c r="AG85" s="16">
        <v>1.45690801754746</v>
      </c>
      <c r="AH85" s="16">
        <v>1.4121118699309601</v>
      </c>
      <c r="AI85" s="37">
        <v>0.38598574821852699</v>
      </c>
      <c r="AJ85" s="16">
        <v>1.0055011185947</v>
      </c>
      <c r="AK85" s="16">
        <v>0.46535094066570198</v>
      </c>
      <c r="AL85" s="37">
        <v>0.79169621328960005</v>
      </c>
      <c r="AM85" s="37">
        <v>3186.2986385982099</v>
      </c>
      <c r="AN85" s="37">
        <v>21.369387882336</v>
      </c>
      <c r="AO85" s="37">
        <v>1.1330206920000001</v>
      </c>
      <c r="AP85" s="37">
        <v>7.2008078105760003</v>
      </c>
      <c r="AQ85" s="37">
        <v>663.50476960000003</v>
      </c>
      <c r="AR85" s="37">
        <v>1.7631313131519999</v>
      </c>
      <c r="AS85" s="37">
        <v>1.3921015584</v>
      </c>
      <c r="AT85" s="37">
        <v>7.9263238042559996</v>
      </c>
      <c r="AU85" s="37">
        <v>308437.46994588</v>
      </c>
      <c r="AV85" s="37">
        <v>2086.3223886310402</v>
      </c>
      <c r="AW85" s="37">
        <v>978492.13206335995</v>
      </c>
      <c r="AX85" s="37">
        <v>8.3984363417840004</v>
      </c>
      <c r="AY85" s="37">
        <v>7.5095453699999997</v>
      </c>
      <c r="AZ85" s="37">
        <v>17.622148320000001</v>
      </c>
      <c r="BA85" s="37">
        <v>23725.284392639998</v>
      </c>
      <c r="BB85" s="37">
        <v>8.6043035796799998</v>
      </c>
      <c r="BC85" s="37">
        <v>8.1131956342156801E-3</v>
      </c>
      <c r="BD85" s="37">
        <v>371.40479482492799</v>
      </c>
      <c r="BE85" s="37">
        <v>28790.651204000002</v>
      </c>
      <c r="BF85" s="37">
        <v>0.96319333549999997</v>
      </c>
      <c r="BG85" s="37">
        <v>3.7425887439232</v>
      </c>
      <c r="BH85" s="37">
        <v>4.7976942764319999</v>
      </c>
      <c r="BI85" s="37">
        <v>5.9009520219520004</v>
      </c>
      <c r="BJ85" s="37">
        <v>4346.6244545999998</v>
      </c>
      <c r="BK85" s="37">
        <v>515.16072039024004</v>
      </c>
      <c r="BL85" s="37">
        <v>17.622148320000001</v>
      </c>
      <c r="BM85" s="37">
        <v>15.8716631383673</v>
      </c>
      <c r="BN85" s="37">
        <v>15.8349368286993</v>
      </c>
      <c r="BO85" s="37">
        <v>16.0695533717657</v>
      </c>
      <c r="BP85" s="37">
        <v>1.0946000000000001E-2</v>
      </c>
    </row>
    <row r="86" spans="1:68">
      <c r="A86" s="16">
        <v>85</v>
      </c>
      <c r="B86" s="29" t="s">
        <v>129</v>
      </c>
      <c r="C86" s="16">
        <v>262</v>
      </c>
      <c r="D86" s="16">
        <v>1095</v>
      </c>
      <c r="E86" s="16">
        <v>0.216561735963645</v>
      </c>
      <c r="F86" s="16">
        <v>0.371587557755089</v>
      </c>
      <c r="G86" s="16">
        <v>0.478862610844143</v>
      </c>
      <c r="H86" s="16">
        <v>1.2538662234098501</v>
      </c>
      <c r="I86" s="16">
        <v>2.33180191616903</v>
      </c>
      <c r="J86" s="16">
        <v>0.39723524379811798</v>
      </c>
      <c r="K86" s="16">
        <v>0.43410672117159099</v>
      </c>
      <c r="L86" s="16">
        <v>0.549016702247896</v>
      </c>
      <c r="M86" s="16">
        <v>0.14103485526811799</v>
      </c>
      <c r="N86" s="16">
        <v>0.699927748896917</v>
      </c>
      <c r="O86" s="16">
        <v>1.57792103186792</v>
      </c>
      <c r="P86" s="16">
        <v>0.13314893602907801</v>
      </c>
      <c r="Q86" s="16">
        <v>0.238665454708515</v>
      </c>
      <c r="R86" s="16">
        <v>0.69434690744371996</v>
      </c>
      <c r="S86" s="16">
        <v>0.70609565739443703</v>
      </c>
      <c r="T86" s="16">
        <v>1.31348235679312</v>
      </c>
      <c r="U86" s="16">
        <v>1.12870679006756</v>
      </c>
      <c r="V86" s="16">
        <v>0.55019045935123401</v>
      </c>
      <c r="W86" s="16">
        <v>3.09744843500774</v>
      </c>
      <c r="X86" s="16">
        <v>1.36203459779207</v>
      </c>
      <c r="Y86" s="16">
        <v>2.32874209362086</v>
      </c>
      <c r="Z86" s="16">
        <v>1.0242316319868801</v>
      </c>
      <c r="AA86" s="16">
        <v>1.3814495242490801</v>
      </c>
      <c r="AB86" s="16">
        <v>1.2952058061463101</v>
      </c>
      <c r="AC86" s="16">
        <v>0.61277527335792203</v>
      </c>
      <c r="AD86" s="16">
        <v>2.0713952340781798</v>
      </c>
      <c r="AE86" s="16">
        <v>0.70609565739443703</v>
      </c>
      <c r="AF86" s="16">
        <v>1.4601708871624901</v>
      </c>
      <c r="AG86" s="16">
        <v>1.4567914042701</v>
      </c>
      <c r="AH86" s="16">
        <v>1.4144742335246401</v>
      </c>
      <c r="AI86" s="37">
        <v>0.38598574821852699</v>
      </c>
      <c r="AJ86" s="16">
        <v>1.0054698445441901</v>
      </c>
      <c r="AK86" s="16">
        <v>0.46532018813314002</v>
      </c>
      <c r="AL86" s="37">
        <v>0.79553316081360004</v>
      </c>
      <c r="AM86" s="37">
        <v>3195.0574276073498</v>
      </c>
      <c r="AN86" s="37">
        <v>21.407618486015998</v>
      </c>
      <c r="AO86" s="37">
        <v>1.1329010989999999</v>
      </c>
      <c r="AP86" s="37">
        <v>7.1953553305159996</v>
      </c>
      <c r="AQ86" s="37">
        <v>664.98658520000004</v>
      </c>
      <c r="AR86" s="37">
        <v>1.7638307910719999</v>
      </c>
      <c r="AS86" s="37">
        <v>1.3925121063999999</v>
      </c>
      <c r="AT86" s="37">
        <v>7.9487249688160002</v>
      </c>
      <c r="AU86" s="37">
        <v>308534.46526521002</v>
      </c>
      <c r="AV86" s="37">
        <v>2085.7791231905098</v>
      </c>
      <c r="AW86" s="37">
        <v>980430.64653336001</v>
      </c>
      <c r="AX86" s="37">
        <v>8.3983032844740002</v>
      </c>
      <c r="AY86" s="37">
        <v>7.5127109325000001</v>
      </c>
      <c r="AZ86" s="37">
        <v>17.631214920000001</v>
      </c>
      <c r="BA86" s="37">
        <v>23720.96202504</v>
      </c>
      <c r="BB86" s="37">
        <v>8.6020871208600003</v>
      </c>
      <c r="BC86" s="37">
        <v>8.1149516698551302E-3</v>
      </c>
      <c r="BD86" s="37">
        <v>371.14629205168802</v>
      </c>
      <c r="BE86" s="37">
        <v>28789.050469000002</v>
      </c>
      <c r="BF86" s="37">
        <v>0.963033222375</v>
      </c>
      <c r="BG86" s="37">
        <v>3.7426994892032002</v>
      </c>
      <c r="BH86" s="37">
        <v>4.796596866892</v>
      </c>
      <c r="BI86" s="37">
        <v>5.8999134631920001</v>
      </c>
      <c r="BJ86" s="37">
        <v>4342.7567702099996</v>
      </c>
      <c r="BK86" s="37">
        <v>514.88652527284</v>
      </c>
      <c r="BL86" s="37">
        <v>17.631214920000001</v>
      </c>
      <c r="BM86" s="37">
        <v>15.866223303439201</v>
      </c>
      <c r="BN86" s="37">
        <v>15.8295018274172</v>
      </c>
      <c r="BO86" s="37">
        <v>16.0922960889684</v>
      </c>
      <c r="BP86" s="37">
        <v>1.0946000000000001E-2</v>
      </c>
    </row>
    <row r="87" spans="1:68">
      <c r="A87" s="16">
        <v>86</v>
      </c>
      <c r="B87" s="29" t="s">
        <v>120</v>
      </c>
      <c r="C87" s="16">
        <v>280</v>
      </c>
      <c r="D87" s="16">
        <v>1095</v>
      </c>
      <c r="E87" s="16">
        <v>0.217739587900044</v>
      </c>
      <c r="F87" s="16">
        <v>0.37290328444072002</v>
      </c>
      <c r="G87" s="16">
        <v>0.47989971458147601</v>
      </c>
      <c r="H87" s="16">
        <v>1.25431433622359</v>
      </c>
      <c r="I87" s="16">
        <v>2.3316015580510698</v>
      </c>
      <c r="J87" s="16">
        <v>0.39841173594132001</v>
      </c>
      <c r="K87" s="16">
        <v>0.43443394728485202</v>
      </c>
      <c r="L87" s="16">
        <v>0.54904068307383203</v>
      </c>
      <c r="M87" s="16">
        <v>0.14155596185521399</v>
      </c>
      <c r="N87" s="16">
        <v>0.69994644820264196</v>
      </c>
      <c r="O87" s="16">
        <v>1.5783006960734001</v>
      </c>
      <c r="P87" s="16">
        <v>0.133503775674364</v>
      </c>
      <c r="Q87" s="16">
        <v>0.23914907059533499</v>
      </c>
      <c r="R87" s="16">
        <v>0.69444951060854798</v>
      </c>
      <c r="S87" s="16">
        <v>0.70674139311449202</v>
      </c>
      <c r="T87" s="16">
        <v>1.31359490354846</v>
      </c>
      <c r="U87" s="16">
        <v>1.1289475362318799</v>
      </c>
      <c r="V87" s="16">
        <v>0.54924441883778996</v>
      </c>
      <c r="W87" s="16">
        <v>3.09740801122947</v>
      </c>
      <c r="X87" s="16">
        <v>1.3620525519328699</v>
      </c>
      <c r="Y87" s="16">
        <v>2.3286627373528401</v>
      </c>
      <c r="Z87" s="16">
        <v>1.02442482913334</v>
      </c>
      <c r="AA87" s="16">
        <v>1.38144485712446</v>
      </c>
      <c r="AB87" s="16">
        <v>1.29518415084438</v>
      </c>
      <c r="AC87" s="16">
        <v>0.61325629502817602</v>
      </c>
      <c r="AD87" s="16">
        <v>2.07221077747037</v>
      </c>
      <c r="AE87" s="16">
        <v>0.70674139311449202</v>
      </c>
      <c r="AF87" s="16">
        <v>1.46005468808121</v>
      </c>
      <c r="AG87" s="16">
        <v>1.4566747602890899</v>
      </c>
      <c r="AH87" s="16">
        <v>1.4168372049883999</v>
      </c>
      <c r="AI87" s="37">
        <v>0.38598574821852699</v>
      </c>
      <c r="AJ87" s="16">
        <v>1.00543856918097</v>
      </c>
      <c r="AK87" s="16">
        <v>0.465289435600579</v>
      </c>
      <c r="AL87" s="37">
        <v>0.79936759607039998</v>
      </c>
      <c r="AM87" s="37">
        <v>3203.8081981843902</v>
      </c>
      <c r="AN87" s="37">
        <v>21.445833024704001</v>
      </c>
      <c r="AO87" s="37">
        <v>1.13278144</v>
      </c>
      <c r="AP87" s="37">
        <v>7.1899048890239996</v>
      </c>
      <c r="AQ87" s="37">
        <v>666.46713599999998</v>
      </c>
      <c r="AR87" s="37">
        <v>1.764529906688</v>
      </c>
      <c r="AS87" s="37">
        <v>1.3929227136</v>
      </c>
      <c r="AT87" s="37">
        <v>7.9711034560640002</v>
      </c>
      <c r="AU87" s="37">
        <v>308631.47572320001</v>
      </c>
      <c r="AV87" s="37">
        <v>2085.2358681524001</v>
      </c>
      <c r="AW87" s="37">
        <v>982367.59669824003</v>
      </c>
      <c r="AX87" s="37">
        <v>8.3981530216960003</v>
      </c>
      <c r="AY87" s="37">
        <v>7.5158770800000001</v>
      </c>
      <c r="AZ87" s="37">
        <v>17.640276480000001</v>
      </c>
      <c r="BA87" s="37">
        <v>23716.63996416</v>
      </c>
      <c r="BB87" s="37">
        <v>8.5998707519999993</v>
      </c>
      <c r="BC87" s="37">
        <v>8.1167333058115004E-3</v>
      </c>
      <c r="BD87" s="37">
        <v>370.88787923891198</v>
      </c>
      <c r="BE87" s="37">
        <v>28787.449776000001</v>
      </c>
      <c r="BF87" s="37">
        <v>0.96287312199999997</v>
      </c>
      <c r="BG87" s="37">
        <v>3.7428101695487999</v>
      </c>
      <c r="BH87" s="37">
        <v>4.7954995828479996</v>
      </c>
      <c r="BI87" s="37">
        <v>5.8988749950079997</v>
      </c>
      <c r="BJ87" s="37">
        <v>4338.88947216</v>
      </c>
      <c r="BK87" s="37">
        <v>514.61236328576001</v>
      </c>
      <c r="BL87" s="37">
        <v>17.640276480000001</v>
      </c>
      <c r="BM87" s="37">
        <v>15.860784350675001</v>
      </c>
      <c r="BN87" s="37">
        <v>15.824067708298999</v>
      </c>
      <c r="BO87" s="37">
        <v>16.115032423113401</v>
      </c>
      <c r="BP87" s="37">
        <v>1.0946000000000001E-2</v>
      </c>
    </row>
    <row r="88" spans="1:68">
      <c r="A88" s="16">
        <v>87</v>
      </c>
      <c r="B88" s="29" t="s">
        <v>100</v>
      </c>
      <c r="C88" s="16">
        <v>320</v>
      </c>
      <c r="D88" s="16">
        <v>1095</v>
      </c>
      <c r="E88" s="16">
        <v>0.21891816544415199</v>
      </c>
      <c r="F88" s="16">
        <v>0.37422006364038901</v>
      </c>
      <c r="G88" s="16">
        <v>0.48093721245128002</v>
      </c>
      <c r="H88" s="16">
        <v>1.2547626565624701</v>
      </c>
      <c r="I88" s="16">
        <v>2.3314010652539201</v>
      </c>
      <c r="J88" s="16">
        <v>0.399589091353797</v>
      </c>
      <c r="K88" s="16">
        <v>0.43476129032258098</v>
      </c>
      <c r="L88" s="16">
        <v>0.54906465787821701</v>
      </c>
      <c r="M88" s="16">
        <v>0.14207752558077499</v>
      </c>
      <c r="N88" s="16">
        <v>0.69996514213051597</v>
      </c>
      <c r="O88" s="16">
        <v>1.5786805505895001</v>
      </c>
      <c r="P88" s="16">
        <v>0.13385885949562901</v>
      </c>
      <c r="Q88" s="16">
        <v>0.23963367562573001</v>
      </c>
      <c r="R88" s="16">
        <v>0.69455208570777305</v>
      </c>
      <c r="S88" s="16">
        <v>0.70738738738738705</v>
      </c>
      <c r="T88" s="16">
        <v>1.3137074804614799</v>
      </c>
      <c r="U88" s="16">
        <v>1.1291883958178599</v>
      </c>
      <c r="V88" s="16">
        <v>0.54830194849575398</v>
      </c>
      <c r="W88" s="16">
        <v>3.0973675598094901</v>
      </c>
      <c r="X88" s="16">
        <v>1.3620705073086801</v>
      </c>
      <c r="Y88" s="16">
        <v>2.3285833705943002</v>
      </c>
      <c r="Z88" s="16">
        <v>1.0246180570089201</v>
      </c>
      <c r="AA88" s="16">
        <v>1.38144018894764</v>
      </c>
      <c r="AB88" s="16">
        <v>1.2951624920921301</v>
      </c>
      <c r="AC88" s="16">
        <v>0.61373812370974501</v>
      </c>
      <c r="AD88" s="16">
        <v>2.0730270767863401</v>
      </c>
      <c r="AE88" s="16">
        <v>0.70738738738738705</v>
      </c>
      <c r="AF88" s="16">
        <v>1.45993845840131</v>
      </c>
      <c r="AG88" s="16">
        <v>1.4565580855923099</v>
      </c>
      <c r="AH88" s="16">
        <v>1.4192007845568999</v>
      </c>
      <c r="AI88" s="37">
        <v>0.38598574821852699</v>
      </c>
      <c r="AJ88" s="16">
        <v>1.00540729250495</v>
      </c>
      <c r="AK88" s="16">
        <v>0.46525868306801699</v>
      </c>
      <c r="AL88" s="37">
        <v>0.80319951905999998</v>
      </c>
      <c r="AM88" s="37">
        <v>3212.5509503293101</v>
      </c>
      <c r="AN88" s="37">
        <v>21.4840314984</v>
      </c>
      <c r="AO88" s="37">
        <v>1.132661715</v>
      </c>
      <c r="AP88" s="37">
        <v>7.1844564861000002</v>
      </c>
      <c r="AQ88" s="37">
        <v>667.94642199999998</v>
      </c>
      <c r="AR88" s="37">
        <v>1.76522866</v>
      </c>
      <c r="AS88" s="37">
        <v>1.3933333800000001</v>
      </c>
      <c r="AT88" s="37">
        <v>7.9934592660000003</v>
      </c>
      <c r="AU88" s="37">
        <v>308728.50131984998</v>
      </c>
      <c r="AV88" s="37">
        <v>2084.6926235166902</v>
      </c>
      <c r="AW88" s="37">
        <v>984302.98255800002</v>
      </c>
      <c r="AX88" s="37">
        <v>8.3979855534500008</v>
      </c>
      <c r="AY88" s="37">
        <v>7.5190438124999996</v>
      </c>
      <c r="AZ88" s="37">
        <v>17.649332999999999</v>
      </c>
      <c r="BA88" s="37">
        <v>23712.318210000001</v>
      </c>
      <c r="BB88" s="37">
        <v>8.5976544731000004</v>
      </c>
      <c r="BC88" s="37">
        <v>8.1185403819709293E-3</v>
      </c>
      <c r="BD88" s="37">
        <v>370.62955638659997</v>
      </c>
      <c r="BE88" s="37">
        <v>28785.849125000001</v>
      </c>
      <c r="BF88" s="37">
        <v>0.962713034375</v>
      </c>
      <c r="BG88" s="37">
        <v>3.7429207849599999</v>
      </c>
      <c r="BH88" s="37">
        <v>4.7944024243000003</v>
      </c>
      <c r="BI88" s="37">
        <v>5.8978366174000003</v>
      </c>
      <c r="BJ88" s="37">
        <v>4335.0225604500001</v>
      </c>
      <c r="BK88" s="37">
        <v>514.33823442899995</v>
      </c>
      <c r="BL88" s="37">
        <v>17.649332999999999</v>
      </c>
      <c r="BM88" s="37">
        <v>15.855346280074601</v>
      </c>
      <c r="BN88" s="37">
        <v>15.8186344713446</v>
      </c>
      <c r="BO88" s="37">
        <v>16.137762374200602</v>
      </c>
      <c r="BP88" s="37">
        <v>1.0946000000000001E-2</v>
      </c>
    </row>
    <row r="89" spans="1:68">
      <c r="A89" s="16">
        <v>88</v>
      </c>
      <c r="B89" s="29" t="s">
        <v>121</v>
      </c>
      <c r="C89" s="16">
        <v>345</v>
      </c>
      <c r="D89" s="16">
        <v>1095</v>
      </c>
      <c r="E89" s="16">
        <v>0.220097469266683</v>
      </c>
      <c r="F89" s="16">
        <v>0.375537896617537</v>
      </c>
      <c r="G89" s="16">
        <v>0.48197510467827298</v>
      </c>
      <c r="H89" s="16">
        <v>1.2552111845706799</v>
      </c>
      <c r="I89" s="16">
        <v>2.3312004376417499</v>
      </c>
      <c r="J89" s="16">
        <v>0.400767310986053</v>
      </c>
      <c r="K89" s="16">
        <v>0.43508875034745698</v>
      </c>
      <c r="L89" s="16">
        <v>0.54908862666331903</v>
      </c>
      <c r="M89" s="16">
        <v>0.14259954704659999</v>
      </c>
      <c r="N89" s="16">
        <v>0.69998383068285996</v>
      </c>
      <c r="O89" s="16">
        <v>1.57906059555937</v>
      </c>
      <c r="P89" s="16">
        <v>0.13421418774499599</v>
      </c>
      <c r="Q89" s="16">
        <v>0.24011927283746101</v>
      </c>
      <c r="R89" s="16">
        <v>0.69465463275290995</v>
      </c>
      <c r="S89" s="16">
        <v>0.70803364036844196</v>
      </c>
      <c r="T89" s="16">
        <v>1.31382008754429</v>
      </c>
      <c r="U89" s="16">
        <v>1.1294293689056401</v>
      </c>
      <c r="V89" s="16">
        <v>0.54736302312350904</v>
      </c>
      <c r="W89" s="16">
        <v>3.09732708071944</v>
      </c>
      <c r="X89" s="16">
        <v>1.36208846391965</v>
      </c>
      <c r="Y89" s="16">
        <v>2.32850399334313</v>
      </c>
      <c r="Z89" s="16">
        <v>1.02481131562093</v>
      </c>
      <c r="AA89" s="16">
        <v>1.38143551971826</v>
      </c>
      <c r="AB89" s="16">
        <v>1.2951408298887399</v>
      </c>
      <c r="AC89" s="16">
        <v>0.61422076143522297</v>
      </c>
      <c r="AD89" s="16">
        <v>2.0738441330775799</v>
      </c>
      <c r="AE89" s="16">
        <v>0.70803364036844196</v>
      </c>
      <c r="AF89" s="16">
        <v>1.45982219811071</v>
      </c>
      <c r="AG89" s="16">
        <v>1.4564413801676399</v>
      </c>
      <c r="AH89" s="16">
        <v>1.4215649724649</v>
      </c>
      <c r="AI89" s="37">
        <v>0.38598574821852699</v>
      </c>
      <c r="AJ89" s="16">
        <v>1.00537601451604</v>
      </c>
      <c r="AK89" s="16">
        <v>0.46522793053545602</v>
      </c>
      <c r="AL89" s="37">
        <v>0.80702892978240004</v>
      </c>
      <c r="AM89" s="37">
        <v>3221.28568404211</v>
      </c>
      <c r="AN89" s="37">
        <v>21.522213907104</v>
      </c>
      <c r="AO89" s="37">
        <v>1.1325419240000001</v>
      </c>
      <c r="AP89" s="37">
        <v>7.1790101217439997</v>
      </c>
      <c r="AQ89" s="37">
        <v>669.42444320000004</v>
      </c>
      <c r="AR89" s="37">
        <v>1.7659270510080001</v>
      </c>
      <c r="AS89" s="37">
        <v>1.3937441055999999</v>
      </c>
      <c r="AT89" s="37">
        <v>8.0157923986240007</v>
      </c>
      <c r="AU89" s="37">
        <v>308825.54205515998</v>
      </c>
      <c r="AV89" s="37">
        <v>2084.1493892834001</v>
      </c>
      <c r="AW89" s="37">
        <v>986236.80411263998</v>
      </c>
      <c r="AX89" s="37">
        <v>8.3978008797359998</v>
      </c>
      <c r="AY89" s="37">
        <v>7.5222111299999996</v>
      </c>
      <c r="AZ89" s="37">
        <v>17.658384479999999</v>
      </c>
      <c r="BA89" s="37">
        <v>23707.99676256</v>
      </c>
      <c r="BB89" s="37">
        <v>8.5954382841600001</v>
      </c>
      <c r="BC89" s="37">
        <v>8.1203727399238798E-3</v>
      </c>
      <c r="BD89" s="37">
        <v>370.371323494752</v>
      </c>
      <c r="BE89" s="37">
        <v>28784.248516</v>
      </c>
      <c r="BF89" s="37">
        <v>0.96255295949999997</v>
      </c>
      <c r="BG89" s="37">
        <v>3.7430313354367999</v>
      </c>
      <c r="BH89" s="37">
        <v>4.7933053912480004</v>
      </c>
      <c r="BI89" s="37">
        <v>5.8967983303680001</v>
      </c>
      <c r="BJ89" s="37">
        <v>4331.15603508</v>
      </c>
      <c r="BK89" s="37">
        <v>514.06413870255994</v>
      </c>
      <c r="BL89" s="37">
        <v>17.658384479999999</v>
      </c>
      <c r="BM89" s="37">
        <v>15.849909091638001</v>
      </c>
      <c r="BN89" s="37">
        <v>15.813202116554001</v>
      </c>
      <c r="BO89" s="37">
        <v>16.16048594223</v>
      </c>
      <c r="BP89" s="37">
        <v>1.0946000000000001E-2</v>
      </c>
    </row>
    <row r="90" spans="1:68">
      <c r="A90" s="16">
        <v>89</v>
      </c>
      <c r="B90" s="29" t="s">
        <v>130</v>
      </c>
      <c r="C90" s="16">
        <v>300</v>
      </c>
      <c r="D90" s="16">
        <v>1095</v>
      </c>
      <c r="E90" s="16">
        <v>0.22127750003917901</v>
      </c>
      <c r="F90" s="16">
        <v>0.37685678463763</v>
      </c>
      <c r="G90" s="16">
        <v>0.48301339148734301</v>
      </c>
      <c r="H90" s="16">
        <v>1.25565992039256</v>
      </c>
      <c r="I90" s="16">
        <v>2.33099967507852</v>
      </c>
      <c r="J90" s="16">
        <v>0.40194639578998898</v>
      </c>
      <c r="K90" s="16">
        <v>0.43541632742220499</v>
      </c>
      <c r="L90" s="16">
        <v>0.54911258943140495</v>
      </c>
      <c r="M90" s="16">
        <v>0.14312202685554201</v>
      </c>
      <c r="N90" s="16">
        <v>0.70000251386199197</v>
      </c>
      <c r="O90" s="16">
        <v>1.57944083112626</v>
      </c>
      <c r="P90" s="16">
        <v>0.13456976067493601</v>
      </c>
      <c r="Q90" s="16">
        <v>0.24060586528074299</v>
      </c>
      <c r="R90" s="16">
        <v>0.69475715175546504</v>
      </c>
      <c r="S90" s="16">
        <v>0.70868015221309799</v>
      </c>
      <c r="T90" s="16">
        <v>1.31393272480903</v>
      </c>
      <c r="U90" s="16">
        <v>1.1296704555754999</v>
      </c>
      <c r="V90" s="16">
        <v>0.54642761777255999</v>
      </c>
      <c r="W90" s="16">
        <v>3.0972865739309201</v>
      </c>
      <c r="X90" s="16">
        <v>1.3621064217659</v>
      </c>
      <c r="Y90" s="16">
        <v>2.3284246055972702</v>
      </c>
      <c r="Z90" s="16">
        <v>1.0250046049767201</v>
      </c>
      <c r="AA90" s="16">
        <v>1.3814308494359799</v>
      </c>
      <c r="AB90" s="16">
        <v>1.2951191642333899</v>
      </c>
      <c r="AC90" s="16">
        <v>0.61470421024403299</v>
      </c>
      <c r="AD90" s="16">
        <v>2.0746619473975199</v>
      </c>
      <c r="AE90" s="16">
        <v>0.70868015221309799</v>
      </c>
      <c r="AF90" s="16">
        <v>1.45970590719732</v>
      </c>
      <c r="AG90" s="16">
        <v>1.4563246440029201</v>
      </c>
      <c r="AH90" s="16">
        <v>1.42392976894731</v>
      </c>
      <c r="AI90" s="37">
        <v>0.38598574821852699</v>
      </c>
      <c r="AJ90" s="16">
        <v>1.00534473521417</v>
      </c>
      <c r="AK90" s="16">
        <v>0.46519717800289401</v>
      </c>
      <c r="AL90" s="37">
        <v>0.81085582823760005</v>
      </c>
      <c r="AM90" s="37">
        <v>3230.0123993228099</v>
      </c>
      <c r="AN90" s="37">
        <v>21.560380250815999</v>
      </c>
      <c r="AO90" s="37">
        <v>1.132422067</v>
      </c>
      <c r="AP90" s="37">
        <v>7.1735657959559997</v>
      </c>
      <c r="AQ90" s="37">
        <v>670.90119960000004</v>
      </c>
      <c r="AR90" s="37">
        <v>1.766625079712</v>
      </c>
      <c r="AS90" s="37">
        <v>1.3941548904000001</v>
      </c>
      <c r="AT90" s="37">
        <v>8.0381028539359995</v>
      </c>
      <c r="AU90" s="37">
        <v>308922.59792913002</v>
      </c>
      <c r="AV90" s="37">
        <v>2083.6061654525101</v>
      </c>
      <c r="AW90" s="37">
        <v>988169.06136216002</v>
      </c>
      <c r="AX90" s="37">
        <v>8.3975990005540009</v>
      </c>
      <c r="AY90" s="37">
        <v>7.5253790325000001</v>
      </c>
      <c r="AZ90" s="37">
        <v>17.667430920000001</v>
      </c>
      <c r="BA90" s="37">
        <v>23703.675621840001</v>
      </c>
      <c r="BB90" s="37">
        <v>8.5932221851800001</v>
      </c>
      <c r="BC90" s="37">
        <v>8.1222302229432396E-3</v>
      </c>
      <c r="BD90" s="37">
        <v>370.11318056336802</v>
      </c>
      <c r="BE90" s="37">
        <v>28782.647948999998</v>
      </c>
      <c r="BF90" s="37">
        <v>0.962392897375</v>
      </c>
      <c r="BG90" s="37">
        <v>3.7431418209791998</v>
      </c>
      <c r="BH90" s="37">
        <v>4.7922084836919998</v>
      </c>
      <c r="BI90" s="37">
        <v>5.8957601339119998</v>
      </c>
      <c r="BJ90" s="37">
        <v>4327.2898960499997</v>
      </c>
      <c r="BK90" s="37">
        <v>513.79007610643998</v>
      </c>
      <c r="BL90" s="37">
        <v>17.667430920000001</v>
      </c>
      <c r="BM90" s="37">
        <v>15.8444727853653</v>
      </c>
      <c r="BN90" s="37">
        <v>15.8077706439273</v>
      </c>
      <c r="BO90" s="37">
        <v>16.183203127201701</v>
      </c>
      <c r="BP90" s="37">
        <v>1.0946000000000001E-2</v>
      </c>
    </row>
    <row r="91" spans="1:68">
      <c r="A91" s="16">
        <v>90</v>
      </c>
      <c r="B91" s="29" t="s">
        <v>122</v>
      </c>
      <c r="C91" s="16">
        <v>150</v>
      </c>
      <c r="D91" s="16">
        <v>1095</v>
      </c>
      <c r="E91" s="16">
        <v>0.22245825843401201</v>
      </c>
      <c r="F91" s="16">
        <v>0.37817672896815702</v>
      </c>
      <c r="G91" s="16">
        <v>0.48405207310354698</v>
      </c>
      <c r="H91" s="16">
        <v>1.2561088641725699</v>
      </c>
      <c r="I91" s="16">
        <v>2.3307987774280399</v>
      </c>
      <c r="J91" s="16">
        <v>0.40312634671890302</v>
      </c>
      <c r="K91" s="16">
        <v>0.43574402160959702</v>
      </c>
      <c r="L91" s="16">
        <v>0.54913654618473895</v>
      </c>
      <c r="M91" s="16">
        <v>0.14364496561151699</v>
      </c>
      <c r="N91" s="16">
        <v>0.70002119167022903</v>
      </c>
      <c r="O91" s="16">
        <v>1.5798212574336099</v>
      </c>
      <c r="P91" s="16">
        <v>0.134925578538268</v>
      </c>
      <c r="Q91" s="16">
        <v>0.24109345601830501</v>
      </c>
      <c r="R91" s="16">
        <v>0.69485964272694201</v>
      </c>
      <c r="S91" s="16">
        <v>0.70932692307692302</v>
      </c>
      <c r="T91" s="16">
        <v>1.3140453922678299</v>
      </c>
      <c r="U91" s="16">
        <v>1.12991165590774</v>
      </c>
      <c r="V91" s="16">
        <v>0.545495707744305</v>
      </c>
      <c r="W91" s="16">
        <v>3.0972460394154999</v>
      </c>
      <c r="X91" s="16">
        <v>1.3621243808475501</v>
      </c>
      <c r="Y91" s="16">
        <v>2.32834520735463</v>
      </c>
      <c r="Z91" s="16">
        <v>1.0251979250836301</v>
      </c>
      <c r="AA91" s="16">
        <v>1.38142617810043</v>
      </c>
      <c r="AB91" s="16">
        <v>1.2950974951252401</v>
      </c>
      <c r="AC91" s="16">
        <v>0.61518847218245998</v>
      </c>
      <c r="AD91" s="16">
        <v>2.0754805208015501</v>
      </c>
      <c r="AE91" s="16">
        <v>0.70932692307692302</v>
      </c>
      <c r="AF91" s="16">
        <v>1.45958958564903</v>
      </c>
      <c r="AG91" s="16">
        <v>1.4562078770860001</v>
      </c>
      <c r="AH91" s="16">
        <v>1.4262951742391301</v>
      </c>
      <c r="AI91" s="37">
        <v>0.38598574821852699</v>
      </c>
      <c r="AJ91" s="16">
        <v>1.0053134545992499</v>
      </c>
      <c r="AK91" s="16">
        <v>0.46516642547033299</v>
      </c>
      <c r="AL91" s="37">
        <v>0.81468021442560001</v>
      </c>
      <c r="AM91" s="37">
        <v>3238.7310961713902</v>
      </c>
      <c r="AN91" s="37">
        <v>21.598530529535999</v>
      </c>
      <c r="AO91" s="37">
        <v>1.1323021440000001</v>
      </c>
      <c r="AP91" s="37">
        <v>7.1681235087359996</v>
      </c>
      <c r="AQ91" s="37">
        <v>672.37669119999998</v>
      </c>
      <c r="AR91" s="37">
        <v>1.767322746112</v>
      </c>
      <c r="AS91" s="37">
        <v>1.3945657344</v>
      </c>
      <c r="AT91" s="37">
        <v>8.0603906319360004</v>
      </c>
      <c r="AU91" s="37">
        <v>309019.66894176003</v>
      </c>
      <c r="AV91" s="37">
        <v>2083.06295202403</v>
      </c>
      <c r="AW91" s="37">
        <v>990099.75430656003</v>
      </c>
      <c r="AX91" s="37">
        <v>8.3973799159040006</v>
      </c>
      <c r="AY91" s="37">
        <v>7.52854752</v>
      </c>
      <c r="AZ91" s="37">
        <v>17.676472319999998</v>
      </c>
      <c r="BA91" s="37">
        <v>23699.354787839999</v>
      </c>
      <c r="BB91" s="37">
        <v>8.5910061761600005</v>
      </c>
      <c r="BC91" s="37">
        <v>8.1241126759630296E-3</v>
      </c>
      <c r="BD91" s="37">
        <v>369.85512759244801</v>
      </c>
      <c r="BE91" s="37">
        <v>28781.047424</v>
      </c>
      <c r="BF91" s="37">
        <v>0.96223284799999997</v>
      </c>
      <c r="BG91" s="37">
        <v>3.7432522415872</v>
      </c>
      <c r="BH91" s="37">
        <v>4.7911117016320004</v>
      </c>
      <c r="BI91" s="37">
        <v>5.8947220280319996</v>
      </c>
      <c r="BJ91" s="37">
        <v>4323.42414336</v>
      </c>
      <c r="BK91" s="37">
        <v>513.51604664063996</v>
      </c>
      <c r="BL91" s="37">
        <v>17.676472319999998</v>
      </c>
      <c r="BM91" s="37">
        <v>15.8390373612564</v>
      </c>
      <c r="BN91" s="37">
        <v>15.8023400534644</v>
      </c>
      <c r="BO91" s="37">
        <v>16.205913929115599</v>
      </c>
      <c r="BP91" s="37">
        <v>1.0946000000000001E-2</v>
      </c>
    </row>
    <row r="92" spans="1:68">
      <c r="A92" s="16">
        <v>91</v>
      </c>
      <c r="B92" s="29" t="s">
        <v>101</v>
      </c>
      <c r="C92" s="16">
        <v>100</v>
      </c>
      <c r="D92" s="16">
        <v>1095</v>
      </c>
      <c r="E92" s="16">
        <v>0.22482196078431399</v>
      </c>
      <c r="F92" s="16">
        <v>0.380819791640644</v>
      </c>
      <c r="G92" s="16">
        <v>0.486130621658455</v>
      </c>
      <c r="H92" s="16">
        <v>1.2570073761854601</v>
      </c>
      <c r="I92" s="16">
        <v>2.33039657631954</v>
      </c>
      <c r="J92" s="16">
        <v>0.40548885077187002</v>
      </c>
      <c r="K92" s="16">
        <v>0.43639976157361399</v>
      </c>
      <c r="L92" s="16">
        <v>0.54918444165621105</v>
      </c>
      <c r="M92" s="16">
        <v>0.14469222238552701</v>
      </c>
      <c r="N92" s="16">
        <v>0.70005853118327799</v>
      </c>
      <c r="O92" s="16">
        <v>1.5805826828440299</v>
      </c>
      <c r="P92" s="16">
        <v>0.13563795007813001</v>
      </c>
      <c r="Q92" s="16">
        <v>0.24207164469015</v>
      </c>
      <c r="R92" s="16">
        <v>0.69506454062262701</v>
      </c>
      <c r="S92" s="16">
        <v>0.71062124248497005</v>
      </c>
      <c r="T92" s="16">
        <v>1.3142708178161799</v>
      </c>
      <c r="U92" s="16">
        <v>1.13039439788106</v>
      </c>
      <c r="V92" s="16">
        <v>0.54364227609194704</v>
      </c>
      <c r="W92" s="16">
        <v>3.0971648870899799</v>
      </c>
      <c r="X92" s="16">
        <v>1.3621603027175799</v>
      </c>
      <c r="Y92" s="16">
        <v>2.3281863793706998</v>
      </c>
      <c r="Z92" s="16">
        <v>1.0255846575801399</v>
      </c>
      <c r="AA92" s="16">
        <v>1.38141683226811</v>
      </c>
      <c r="AB92" s="16">
        <v>1.29505414654728</v>
      </c>
      <c r="AC92" s="16">
        <v>0.61615944366777797</v>
      </c>
      <c r="AD92" s="16">
        <v>2.0771199490932202</v>
      </c>
      <c r="AE92" s="16">
        <v>0.71062124248497005</v>
      </c>
      <c r="AF92" s="16">
        <v>1.45935685059932</v>
      </c>
      <c r="AG92" s="16">
        <v>1.45597425094699</v>
      </c>
      <c r="AH92" s="16">
        <v>1.43102781219167</v>
      </c>
      <c r="AI92" s="37">
        <v>0.38598574821852699</v>
      </c>
      <c r="AJ92" s="16">
        <v>1.0052508894299299</v>
      </c>
      <c r="AK92" s="16">
        <v>0.46510492040521001</v>
      </c>
      <c r="AL92" s="37">
        <v>0.82232145000000001</v>
      </c>
      <c r="AM92" s="37">
        <v>3256.1444345722198</v>
      </c>
      <c r="AN92" s="37">
        <v>21.674782892</v>
      </c>
      <c r="AO92" s="37">
        <v>1.1320621</v>
      </c>
      <c r="AP92" s="37">
        <v>7.1572450500000002</v>
      </c>
      <c r="AQ92" s="37">
        <v>675.32388000000003</v>
      </c>
      <c r="AR92" s="37">
        <v>1.7687169920000001</v>
      </c>
      <c r="AS92" s="37">
        <v>1.3953876000000001</v>
      </c>
      <c r="AT92" s="37">
        <v>8.1048981560000009</v>
      </c>
      <c r="AU92" s="37">
        <v>309213.85638299998</v>
      </c>
      <c r="AV92" s="37">
        <v>2081.9765563742999</v>
      </c>
      <c r="AW92" s="37">
        <v>993956.44727999996</v>
      </c>
      <c r="AX92" s="37">
        <v>8.3968901301999992</v>
      </c>
      <c r="AY92" s="37">
        <v>7.5348862499999996</v>
      </c>
      <c r="AZ92" s="37">
        <v>17.69454</v>
      </c>
      <c r="BA92" s="37">
        <v>23690.714039999999</v>
      </c>
      <c r="BB92" s="37">
        <v>8.5865744280000005</v>
      </c>
      <c r="BC92" s="37">
        <v>8.1279518799187208E-3</v>
      </c>
      <c r="BD92" s="37">
        <v>369.339291532</v>
      </c>
      <c r="BE92" s="37">
        <v>28777.8465</v>
      </c>
      <c r="BF92" s="37">
        <v>0.96191278749999998</v>
      </c>
      <c r="BG92" s="37">
        <v>3.7434728879999999</v>
      </c>
      <c r="BH92" s="37">
        <v>4.7889185139999997</v>
      </c>
      <c r="BI92" s="37">
        <v>5.8926460880000002</v>
      </c>
      <c r="BJ92" s="37">
        <v>4315.6937969999999</v>
      </c>
      <c r="BK92" s="37">
        <v>512.96808710000005</v>
      </c>
      <c r="BL92" s="37">
        <v>17.69454</v>
      </c>
      <c r="BM92" s="37">
        <v>15.828169159530001</v>
      </c>
      <c r="BN92" s="37">
        <v>15.79148151903</v>
      </c>
      <c r="BO92" s="37">
        <v>16.25131638377</v>
      </c>
      <c r="BP92" s="37">
        <v>1.0946000000000001E-2</v>
      </c>
    </row>
    <row r="93" spans="1:68">
      <c r="A93" s="16">
        <v>92</v>
      </c>
      <c r="B93" s="29" t="s">
        <v>131</v>
      </c>
      <c r="C93" s="16">
        <v>405</v>
      </c>
      <c r="D93" s="16">
        <v>1090</v>
      </c>
      <c r="E93" s="16">
        <v>0.22453025286443901</v>
      </c>
      <c r="F93" s="16">
        <v>0.38409188933195698</v>
      </c>
      <c r="G93" s="16">
        <v>0.48901289660270703</v>
      </c>
      <c r="H93" s="16">
        <v>1.26153829957468</v>
      </c>
      <c r="I93" s="16">
        <v>2.3420614749894599</v>
      </c>
      <c r="J93" s="16">
        <v>0.40910203082945901</v>
      </c>
      <c r="K93" s="16">
        <v>0.43641047532065302</v>
      </c>
      <c r="L93" s="16">
        <v>0.55102937484308301</v>
      </c>
      <c r="M93" s="16">
        <v>0.14021281874128</v>
      </c>
      <c r="N93" s="16">
        <v>0.69880054981700401</v>
      </c>
      <c r="O93" s="16">
        <v>1.5875050052823101</v>
      </c>
      <c r="P93" s="16">
        <v>0.13248820811270001</v>
      </c>
      <c r="Q93" s="16">
        <v>0.23429344337583899</v>
      </c>
      <c r="R93" s="16">
        <v>0.70094508767131603</v>
      </c>
      <c r="S93" s="16">
        <v>0.71265518622346802</v>
      </c>
      <c r="T93" s="16">
        <v>1.3214796176637</v>
      </c>
      <c r="U93" s="16">
        <v>1.1357748214738801</v>
      </c>
      <c r="V93" s="16">
        <v>0.54210391752418796</v>
      </c>
      <c r="W93" s="16">
        <v>3.1435059020626999</v>
      </c>
      <c r="X93" s="16">
        <v>1.3669945655912501</v>
      </c>
      <c r="Y93" s="16">
        <v>2.3343987432828599</v>
      </c>
      <c r="Z93" s="16">
        <v>1.0284449811838901</v>
      </c>
      <c r="AA93" s="16">
        <v>1.38798758817656</v>
      </c>
      <c r="AB93" s="16">
        <v>1.2995388465540001</v>
      </c>
      <c r="AC93" s="16">
        <v>0.61607778690769699</v>
      </c>
      <c r="AD93" s="16">
        <v>2.0930901538344302</v>
      </c>
      <c r="AE93" s="16">
        <v>0.71265518622346802</v>
      </c>
      <c r="AF93" s="16">
        <v>1.47237286015316</v>
      </c>
      <c r="AG93" s="16">
        <v>1.4679777968271699</v>
      </c>
      <c r="AH93" s="16">
        <v>1.4129351572338</v>
      </c>
      <c r="AI93" s="37">
        <v>0.41270783847981002</v>
      </c>
      <c r="AJ93" s="16">
        <v>1.0066994750054401</v>
      </c>
      <c r="AK93" s="16">
        <v>0.46522793053545602</v>
      </c>
      <c r="AL93" s="37">
        <v>0.82328256783999998</v>
      </c>
      <c r="AM93" s="37">
        <v>3294.66004790937</v>
      </c>
      <c r="AN93" s="37">
        <v>21.836480892600001</v>
      </c>
      <c r="AO93" s="37">
        <v>1.1382507028</v>
      </c>
      <c r="AP93" s="37">
        <v>7.2124570514000004</v>
      </c>
      <c r="AQ93" s="37">
        <v>683.34640000000002</v>
      </c>
      <c r="AR93" s="37">
        <v>1.7712916344</v>
      </c>
      <c r="AS93" s="37">
        <v>1.3986702799999999</v>
      </c>
      <c r="AT93" s="37">
        <v>7.8816298504000004</v>
      </c>
      <c r="AU93" s="37">
        <v>308303.490918</v>
      </c>
      <c r="AV93" s="37">
        <v>2095.29488389989</v>
      </c>
      <c r="AW93" s="37">
        <v>973553.90772799996</v>
      </c>
      <c r="AX93" s="37">
        <v>8.1940514880280002</v>
      </c>
      <c r="AY93" s="37">
        <v>7.5903286200000002</v>
      </c>
      <c r="AZ93" s="37">
        <v>17.773645999999999</v>
      </c>
      <c r="BA93" s="37">
        <v>23846.213643999999</v>
      </c>
      <c r="BB93" s="37">
        <v>8.6437298794000004</v>
      </c>
      <c r="BC93" s="37">
        <v>8.0423515803990497E-3</v>
      </c>
      <c r="BD93" s="37">
        <v>375.89328185839997</v>
      </c>
      <c r="BE93" s="37">
        <v>28887.9264</v>
      </c>
      <c r="BF93" s="37">
        <v>0.96498972105000003</v>
      </c>
      <c r="BG93" s="37">
        <v>3.7563029727199999</v>
      </c>
      <c r="BH93" s="37">
        <v>4.8160397603999998</v>
      </c>
      <c r="BI93" s="37">
        <v>5.9168225754000003</v>
      </c>
      <c r="BJ93" s="37">
        <v>4344.2507846999997</v>
      </c>
      <c r="BK93" s="37">
        <v>518.83483912600002</v>
      </c>
      <c r="BL93" s="37">
        <v>17.773645999999999</v>
      </c>
      <c r="BM93" s="37">
        <v>15.9861769554027</v>
      </c>
      <c r="BN93" s="37">
        <v>15.938457887793501</v>
      </c>
      <c r="BO93" s="37">
        <v>16.062381381110701</v>
      </c>
      <c r="BP93" s="37">
        <v>1.17038E-2</v>
      </c>
    </row>
    <row r="94" spans="1:68">
      <c r="A94" s="16">
        <v>93</v>
      </c>
      <c r="B94" s="29" t="s">
        <v>132</v>
      </c>
      <c r="C94" s="16">
        <v>175</v>
      </c>
      <c r="D94" s="16">
        <v>1070</v>
      </c>
      <c r="E94" s="16">
        <v>0.183040330920372</v>
      </c>
      <c r="F94" s="16">
        <v>0.33004017871191699</v>
      </c>
      <c r="G94" s="16">
        <v>0.43986767375139102</v>
      </c>
      <c r="H94" s="16">
        <v>1.2385986733001699</v>
      </c>
      <c r="I94" s="16">
        <v>2.3584371460928701</v>
      </c>
      <c r="J94" s="16">
        <v>0.36231884057970998</v>
      </c>
      <c r="K94" s="16">
        <v>0.41535587888320902</v>
      </c>
      <c r="L94" s="16">
        <v>0.52729528535980197</v>
      </c>
      <c r="M94" s="16">
        <v>0.13826383993927199</v>
      </c>
      <c r="N94" s="16">
        <v>0.68193070045153903</v>
      </c>
      <c r="O94" s="16">
        <v>1.57597728482862</v>
      </c>
      <c r="P94" s="16">
        <v>0.132707533589251</v>
      </c>
      <c r="Q94" s="16">
        <v>0.21610034615843701</v>
      </c>
      <c r="R94" s="16">
        <v>0.64327485380117</v>
      </c>
      <c r="S94" s="16">
        <v>0.7</v>
      </c>
      <c r="T94" s="16">
        <v>1.32931188561215</v>
      </c>
      <c r="U94" s="16">
        <v>1.1653554885670201</v>
      </c>
      <c r="V94" s="16">
        <v>0.55200000000000005</v>
      </c>
      <c r="W94" s="16">
        <v>3.1339902186421198</v>
      </c>
      <c r="X94" s="16">
        <v>1.3793103448275901</v>
      </c>
      <c r="Y94" s="16">
        <v>2.3495657568238202</v>
      </c>
      <c r="Z94" s="16">
        <v>1.0269247653489999</v>
      </c>
      <c r="AA94" s="16">
        <v>1.3927576601671301</v>
      </c>
      <c r="AB94" s="16">
        <v>1.3026192703461199</v>
      </c>
      <c r="AC94" s="16">
        <v>0.58304171654848502</v>
      </c>
      <c r="AD94" s="16">
        <v>2.2010302556077201</v>
      </c>
      <c r="AE94" s="16">
        <v>0.7</v>
      </c>
      <c r="AF94" s="16">
        <v>1.4396239789455001</v>
      </c>
      <c r="AG94" s="16">
        <v>1.4396239789455001</v>
      </c>
      <c r="AH94" s="16">
        <v>1.3287913919361301</v>
      </c>
      <c r="AI94" s="37">
        <v>0.25614754098360698</v>
      </c>
      <c r="AJ94" s="16">
        <v>1.0107007820689899</v>
      </c>
      <c r="AK94" s="16">
        <v>0.46657018813314</v>
      </c>
      <c r="AL94" s="37">
        <v>0.68463600000000002</v>
      </c>
      <c r="AM94" s="37">
        <v>2919.9441595600001</v>
      </c>
      <c r="AN94" s="37">
        <v>20.528957999999999</v>
      </c>
      <c r="AO94" s="37">
        <v>1.152936</v>
      </c>
      <c r="AP94" s="37">
        <v>7.3553899999999999</v>
      </c>
      <c r="AQ94" s="37">
        <v>621</v>
      </c>
      <c r="AR94" s="37">
        <v>1.719068</v>
      </c>
      <c r="AS94" s="37">
        <v>1.3702000000000001</v>
      </c>
      <c r="AT94" s="37">
        <v>7.5247440000000001</v>
      </c>
      <c r="AU94" s="37">
        <v>306663.55080000003</v>
      </c>
      <c r="AV94" s="37">
        <v>2118.2277353881</v>
      </c>
      <c r="AW94" s="37">
        <v>944302.07999999996</v>
      </c>
      <c r="AX94" s="37">
        <v>7.8626077199999997</v>
      </c>
      <c r="AY94" s="37">
        <v>7.524</v>
      </c>
      <c r="AZ94" s="37">
        <v>17.5</v>
      </c>
      <c r="BA94" s="37">
        <v>23968.98</v>
      </c>
      <c r="BB94" s="37">
        <v>8.6230340000000005</v>
      </c>
      <c r="BC94" s="37">
        <v>8.05152979066023E-3</v>
      </c>
      <c r="BD94" s="37">
        <v>387.754752</v>
      </c>
      <c r="BE94" s="37">
        <v>29000</v>
      </c>
      <c r="BF94" s="37">
        <v>0.97687199999999996</v>
      </c>
      <c r="BG94" s="37">
        <v>3.7599882</v>
      </c>
      <c r="BH94" s="37">
        <v>4.8536799999999998</v>
      </c>
      <c r="BI94" s="37">
        <v>5.9543299999999997</v>
      </c>
      <c r="BJ94" s="37">
        <v>4400.0667999999996</v>
      </c>
      <c r="BK94" s="37">
        <v>517.66668000000004</v>
      </c>
      <c r="BL94" s="37">
        <v>17.5</v>
      </c>
      <c r="BM94" s="37">
        <v>16.066255375200001</v>
      </c>
      <c r="BN94" s="37">
        <v>16.066255375200001</v>
      </c>
      <c r="BO94" s="37">
        <v>17.406318727199999</v>
      </c>
      <c r="BP94" s="37">
        <v>9.7599999999999996E-3</v>
      </c>
    </row>
    <row r="95" spans="1:68">
      <c r="A95" s="16">
        <v>94</v>
      </c>
      <c r="B95" s="29" t="s">
        <v>101</v>
      </c>
      <c r="C95" s="16">
        <v>188</v>
      </c>
      <c r="D95" s="16">
        <v>1070</v>
      </c>
      <c r="E95" s="16">
        <v>0.19046831215295401</v>
      </c>
      <c r="F95" s="16">
        <v>0.33897480058494001</v>
      </c>
      <c r="G95" s="16">
        <v>0.44697240660293402</v>
      </c>
      <c r="H95" s="16">
        <v>1.23761146061552</v>
      </c>
      <c r="I95" s="16">
        <v>2.3482998043672501</v>
      </c>
      <c r="J95" s="16">
        <v>0.369994686760373</v>
      </c>
      <c r="K95" s="16">
        <v>0.419264197978159</v>
      </c>
      <c r="L95" s="16">
        <v>0.53114212630690105</v>
      </c>
      <c r="M95" s="16">
        <v>0.139441673501177</v>
      </c>
      <c r="N95" s="16">
        <v>0.68406088371141704</v>
      </c>
      <c r="O95" s="16">
        <v>1.5729312617712301</v>
      </c>
      <c r="P95" s="16">
        <v>0.13352929238557901</v>
      </c>
      <c r="Q95" s="16">
        <v>0.22103034852004599</v>
      </c>
      <c r="R95" s="16">
        <v>0.64906024378124005</v>
      </c>
      <c r="S95" s="16">
        <v>0.70199999999999996</v>
      </c>
      <c r="T95" s="16">
        <v>1.32645270179763</v>
      </c>
      <c r="U95" s="16">
        <v>1.16260345272671</v>
      </c>
      <c r="V95" s="16">
        <v>0.55246419732415197</v>
      </c>
      <c r="W95" s="16">
        <v>3.1135394060685302</v>
      </c>
      <c r="X95" s="16">
        <v>1.37648194099807</v>
      </c>
      <c r="Y95" s="16">
        <v>2.3423218258320802</v>
      </c>
      <c r="Z95" s="16">
        <v>1.0266499976589301</v>
      </c>
      <c r="AA95" s="16">
        <v>1.39011731499011</v>
      </c>
      <c r="AB95" s="16">
        <v>1.30053290949888</v>
      </c>
      <c r="AC95" s="16">
        <v>0.58759360695567897</v>
      </c>
      <c r="AD95" s="16">
        <v>2.1885453848580698</v>
      </c>
      <c r="AE95" s="16">
        <v>0.70199999999999996</v>
      </c>
      <c r="AF95" s="16">
        <v>1.43986581395251</v>
      </c>
      <c r="AG95" s="16">
        <v>1.43903317248394</v>
      </c>
      <c r="AH95" s="16">
        <v>1.32185118240345</v>
      </c>
      <c r="AI95" s="37">
        <v>0.27537553538127302</v>
      </c>
      <c r="AJ95" s="16">
        <v>1.0092921054262201</v>
      </c>
      <c r="AK95" s="16">
        <v>0.46707091172214199</v>
      </c>
      <c r="AL95" s="37">
        <v>0.71255191200000001</v>
      </c>
      <c r="AM95" s="37">
        <v>3000.6882709655001</v>
      </c>
      <c r="AN95" s="37">
        <v>20.869605152799998</v>
      </c>
      <c r="AO95" s="37">
        <v>1.1544350835999999</v>
      </c>
      <c r="AP95" s="37">
        <v>7.3455210150000001</v>
      </c>
      <c r="AQ95" s="37">
        <v>634.33992000000001</v>
      </c>
      <c r="AR95" s="37">
        <v>1.7301570072000001</v>
      </c>
      <c r="AS95" s="37">
        <v>1.37793674</v>
      </c>
      <c r="AT95" s="37">
        <v>7.5529003350000004</v>
      </c>
      <c r="AU95" s="37">
        <v>307613.45520089997</v>
      </c>
      <c r="AV95" s="37">
        <v>2119.5470161450899</v>
      </c>
      <c r="AW95" s="37">
        <v>943986.51391800004</v>
      </c>
      <c r="AX95" s="37">
        <v>7.9038767268720003</v>
      </c>
      <c r="AY95" s="37">
        <v>7.5965525500000002</v>
      </c>
      <c r="AZ95" s="37">
        <v>17.55</v>
      </c>
      <c r="BA95" s="37">
        <v>23952.064014</v>
      </c>
      <c r="BB95" s="37">
        <v>8.5973454945299999</v>
      </c>
      <c r="BC95" s="37">
        <v>8.0237737520917791E-3</v>
      </c>
      <c r="BD95" s="37">
        <v>387.54889228979999</v>
      </c>
      <c r="BE95" s="37">
        <v>28972.475999999999</v>
      </c>
      <c r="BF95" s="37">
        <v>0.97595162940000002</v>
      </c>
      <c r="BG95" s="37">
        <v>3.7596548300800001</v>
      </c>
      <c r="BH95" s="37">
        <v>4.8496285384000002</v>
      </c>
      <c r="BI95" s="37">
        <v>5.95146832</v>
      </c>
      <c r="BJ95" s="37">
        <v>4403.0386471600004</v>
      </c>
      <c r="BK95" s="37">
        <v>515.082133</v>
      </c>
      <c r="BL95" s="37">
        <v>17.55</v>
      </c>
      <c r="BM95" s="37">
        <v>16.1085461826688</v>
      </c>
      <c r="BN95" s="37">
        <v>16.099230978835202</v>
      </c>
      <c r="BO95" s="37">
        <v>17.424146514376801</v>
      </c>
      <c r="BP95" s="37">
        <v>1.0491355000000001E-2</v>
      </c>
    </row>
    <row r="96" spans="1:68">
      <c r="A96" s="16">
        <v>95</v>
      </c>
      <c r="B96" s="29" t="s">
        <v>103</v>
      </c>
      <c r="C96" s="16">
        <v>225</v>
      </c>
      <c r="D96" s="16">
        <v>1070</v>
      </c>
      <c r="E96" s="16">
        <v>0.197894910978308</v>
      </c>
      <c r="F96" s="16">
        <v>0.34790436917884798</v>
      </c>
      <c r="G96" s="16">
        <v>0.45407405413187801</v>
      </c>
      <c r="H96" s="16">
        <v>1.23662631461362</v>
      </c>
      <c r="I96" s="16">
        <v>2.3381924527449698</v>
      </c>
      <c r="J96" s="16">
        <v>0.377668308702791</v>
      </c>
      <c r="K96" s="16">
        <v>0.42318401602814398</v>
      </c>
      <c r="L96" s="16">
        <v>0.53499527762588905</v>
      </c>
      <c r="M96" s="16">
        <v>0.14062511917383</v>
      </c>
      <c r="N96" s="16">
        <v>0.68619112262594495</v>
      </c>
      <c r="O96" s="16">
        <v>1.5698930133439499</v>
      </c>
      <c r="P96" s="16">
        <v>0.13435642491390101</v>
      </c>
      <c r="Q96" s="16">
        <v>0.22604687242952201</v>
      </c>
      <c r="R96" s="16">
        <v>0.65484191455788698</v>
      </c>
      <c r="S96" s="16">
        <v>0.70399999999999996</v>
      </c>
      <c r="T96" s="16">
        <v>1.3235976513001699</v>
      </c>
      <c r="U96" s="16">
        <v>1.1598497121223501</v>
      </c>
      <c r="V96" s="16">
        <v>0.55295966474594005</v>
      </c>
      <c r="W96" s="16">
        <v>3.0932110693841799</v>
      </c>
      <c r="X96" s="16">
        <v>1.37365665472582</v>
      </c>
      <c r="Y96" s="16">
        <v>2.3350934099265799</v>
      </c>
      <c r="Z96" s="16">
        <v>1.02637527912726</v>
      </c>
      <c r="AA96" s="16">
        <v>1.38747977294326</v>
      </c>
      <c r="AB96" s="16">
        <v>1.29844888805831</v>
      </c>
      <c r="AC96" s="16">
        <v>0.59217799633092905</v>
      </c>
      <c r="AD96" s="16">
        <v>2.1760690399361899</v>
      </c>
      <c r="AE96" s="16">
        <v>0.70399999999999996</v>
      </c>
      <c r="AF96" s="16">
        <v>1.4401070549371799</v>
      </c>
      <c r="AG96" s="16">
        <v>1.4384438172276499</v>
      </c>
      <c r="AH96" s="16">
        <v>1.3149542177612501</v>
      </c>
      <c r="AI96" s="37">
        <v>0.29460589416731597</v>
      </c>
      <c r="AJ96" s="16">
        <v>1.0078843900416301</v>
      </c>
      <c r="AK96" s="16">
        <v>0.46757163531114299</v>
      </c>
      <c r="AL96" s="37">
        <v>0.74047300800000004</v>
      </c>
      <c r="AM96" s="37">
        <v>3081.4775954460201</v>
      </c>
      <c r="AN96" s="37">
        <v>21.2103983312</v>
      </c>
      <c r="AO96" s="37">
        <v>1.1559347743999999</v>
      </c>
      <c r="AP96" s="37">
        <v>7.3355904599999997</v>
      </c>
      <c r="AQ96" s="37">
        <v>647.68367999999998</v>
      </c>
      <c r="AR96" s="37">
        <v>1.7412060288</v>
      </c>
      <c r="AS96" s="37">
        <v>1.38565896</v>
      </c>
      <c r="AT96" s="37">
        <v>7.5808380199999998</v>
      </c>
      <c r="AU96" s="37">
        <v>308563.33467960003</v>
      </c>
      <c r="AV96" s="37">
        <v>2120.8627422368199</v>
      </c>
      <c r="AW96" s="37">
        <v>943653.01087200001</v>
      </c>
      <c r="AX96" s="37">
        <v>7.943248146288</v>
      </c>
      <c r="AY96" s="37">
        <v>7.6691501999999998</v>
      </c>
      <c r="AZ96" s="37">
        <v>17.600000000000001</v>
      </c>
      <c r="BA96" s="37">
        <v>23935.098456</v>
      </c>
      <c r="BB96" s="37">
        <v>8.5716712441199991</v>
      </c>
      <c r="BC96" s="37">
        <v>7.9964960673395407E-3</v>
      </c>
      <c r="BD96" s="37">
        <v>387.3347795592</v>
      </c>
      <c r="BE96" s="37">
        <v>28944.903999999999</v>
      </c>
      <c r="BF96" s="37">
        <v>0.97502703759999998</v>
      </c>
      <c r="BG96" s="37">
        <v>3.7593213403200001</v>
      </c>
      <c r="BH96" s="37">
        <v>4.8455700335999996</v>
      </c>
      <c r="BI96" s="37">
        <v>5.9485996800000001</v>
      </c>
      <c r="BJ96" s="37">
        <v>4405.8783966399997</v>
      </c>
      <c r="BK96" s="37">
        <v>512.49569959999997</v>
      </c>
      <c r="BL96" s="37">
        <v>17.600000000000001</v>
      </c>
      <c r="BM96" s="37">
        <v>16.150892350579198</v>
      </c>
      <c r="BN96" s="37">
        <v>16.132239033724801</v>
      </c>
      <c r="BO96" s="37">
        <v>17.441744643131202</v>
      </c>
      <c r="BP96" s="37">
        <v>1.1222620000000001E-2</v>
      </c>
    </row>
    <row r="97" spans="1:68">
      <c r="A97" s="16">
        <v>96</v>
      </c>
      <c r="B97" s="29" t="s">
        <v>115</v>
      </c>
      <c r="C97" s="16">
        <v>363</v>
      </c>
      <c r="D97" s="16">
        <v>1070</v>
      </c>
      <c r="E97" s="16">
        <v>0.20532012778231501</v>
      </c>
      <c r="F97" s="16">
        <v>0.35682888877951002</v>
      </c>
      <c r="G97" s="16">
        <v>0.46117261834754902</v>
      </c>
      <c r="H97" s="16">
        <v>1.23564322881149</v>
      </c>
      <c r="I97" s="16">
        <v>2.32811495833944</v>
      </c>
      <c r="J97" s="16">
        <v>0.38533970737360601</v>
      </c>
      <c r="K97" s="16">
        <v>0.42711538385581899</v>
      </c>
      <c r="L97" s="16">
        <v>0.53885475485684398</v>
      </c>
      <c r="M97" s="16">
        <v>0.14181421716367701</v>
      </c>
      <c r="N97" s="16">
        <v>0.688321417197305</v>
      </c>
      <c r="O97" s="16">
        <v>1.5668625098189</v>
      </c>
      <c r="P97" s="16">
        <v>0.13518898405784199</v>
      </c>
      <c r="Q97" s="16">
        <v>0.23115221573035899</v>
      </c>
      <c r="R97" s="16">
        <v>0.660619869716356</v>
      </c>
      <c r="S97" s="16">
        <v>0.70599999999999996</v>
      </c>
      <c r="T97" s="16">
        <v>1.32074672516341</v>
      </c>
      <c r="U97" s="16">
        <v>1.1570942651694101</v>
      </c>
      <c r="V97" s="16">
        <v>0.55348481868655497</v>
      </c>
      <c r="W97" s="16">
        <v>3.0730041116477902</v>
      </c>
      <c r="X97" s="16">
        <v>1.3708344808592701</v>
      </c>
      <c r="Y97" s="16">
        <v>2.3278804593152298</v>
      </c>
      <c r="Z97" s="16">
        <v>1.0261006097408101</v>
      </c>
      <c r="AA97" s="16">
        <v>1.3848450295650401</v>
      </c>
      <c r="AB97" s="16">
        <v>1.2963672020918899</v>
      </c>
      <c r="AC97" s="16">
        <v>0.59679523396872303</v>
      </c>
      <c r="AD97" s="16">
        <v>2.1636012121117401</v>
      </c>
      <c r="AE97" s="16">
        <v>0.70599999999999996</v>
      </c>
      <c r="AF97" s="16">
        <v>1.44034770408548</v>
      </c>
      <c r="AG97" s="16">
        <v>1.43785590783626</v>
      </c>
      <c r="AH97" s="16">
        <v>1.30810009507234</v>
      </c>
      <c r="AI97" s="37">
        <v>0.31383861777786898</v>
      </c>
      <c r="AJ97" s="16">
        <v>1.00647763493164</v>
      </c>
      <c r="AK97" s="16">
        <v>0.46807235890014498</v>
      </c>
      <c r="AL97" s="37">
        <v>0.76839928800000001</v>
      </c>
      <c r="AM97" s="37">
        <v>3162.3121330015401</v>
      </c>
      <c r="AN97" s="37">
        <v>21.551337535199998</v>
      </c>
      <c r="AO97" s="37">
        <v>1.1574350724</v>
      </c>
      <c r="AP97" s="37">
        <v>7.3255983349999996</v>
      </c>
      <c r="AQ97" s="37">
        <v>661.03128000000004</v>
      </c>
      <c r="AR97" s="37">
        <v>1.7522150648000001</v>
      </c>
      <c r="AS97" s="37">
        <v>1.3933666600000001</v>
      </c>
      <c r="AT97" s="37">
        <v>7.6085570550000003</v>
      </c>
      <c r="AU97" s="37">
        <v>309513.18923610001</v>
      </c>
      <c r="AV97" s="37">
        <v>2122.1749136632802</v>
      </c>
      <c r="AW97" s="37">
        <v>943301.57086199999</v>
      </c>
      <c r="AX97" s="37">
        <v>7.9807219782479999</v>
      </c>
      <c r="AY97" s="37">
        <v>7.7417929499999998</v>
      </c>
      <c r="AZ97" s="37">
        <v>17.649999999999999</v>
      </c>
      <c r="BA97" s="37">
        <v>23918.083326</v>
      </c>
      <c r="BB97" s="37">
        <v>8.5460112487700002</v>
      </c>
      <c r="BC97" s="37">
        <v>7.9696682432335107E-3</v>
      </c>
      <c r="BD97" s="37">
        <v>387.11241380820002</v>
      </c>
      <c r="BE97" s="37">
        <v>28917.284</v>
      </c>
      <c r="BF97" s="37">
        <v>0.97409822459999995</v>
      </c>
      <c r="BG97" s="37">
        <v>3.7589877307199999</v>
      </c>
      <c r="BH97" s="37">
        <v>4.8415044855999998</v>
      </c>
      <c r="BI97" s="37">
        <v>5.9457240799999997</v>
      </c>
      <c r="BJ97" s="37">
        <v>4408.58604844</v>
      </c>
      <c r="BK97" s="37">
        <v>509.9073798</v>
      </c>
      <c r="BL97" s="37">
        <v>17.649999999999999</v>
      </c>
      <c r="BM97" s="37">
        <v>16.1932938789312</v>
      </c>
      <c r="BN97" s="37">
        <v>16.165279539868799</v>
      </c>
      <c r="BO97" s="37">
        <v>17.4591131134632</v>
      </c>
      <c r="BP97" s="37">
        <v>1.1953795E-2</v>
      </c>
    </row>
    <row r="98" spans="1:68">
      <c r="A98" s="16">
        <v>97</v>
      </c>
      <c r="B98" s="29" t="s">
        <v>116</v>
      </c>
      <c r="C98" s="16">
        <v>465</v>
      </c>
      <c r="D98" s="16">
        <v>1070</v>
      </c>
      <c r="E98" s="16">
        <v>0.21274396295071099</v>
      </c>
      <c r="F98" s="16">
        <v>0.36574836366794899</v>
      </c>
      <c r="G98" s="16">
        <v>0.46826810125752899</v>
      </c>
      <c r="H98" s="16">
        <v>1.2346621967532601</v>
      </c>
      <c r="I98" s="16">
        <v>2.318067189048</v>
      </c>
      <c r="J98" s="16">
        <v>0.39300888373889498</v>
      </c>
      <c r="K98" s="16">
        <v>0.431058352583779</v>
      </c>
      <c r="L98" s="16">
        <v>0.54272057359091797</v>
      </c>
      <c r="M98" s="16">
        <v>0.14300900806215</v>
      </c>
      <c r="N98" s="16">
        <v>0.690451767427677</v>
      </c>
      <c r="O98" s="16">
        <v>1.5638397216195901</v>
      </c>
      <c r="P98" s="16">
        <v>0.136027023397225</v>
      </c>
      <c r="Q98" s="16">
        <v>0.236348758361134</v>
      </c>
      <c r="R98" s="16">
        <v>0.666394112837285</v>
      </c>
      <c r="S98" s="16">
        <v>0.70799999999999996</v>
      </c>
      <c r="T98" s="16">
        <v>1.3178999144568</v>
      </c>
      <c r="U98" s="16">
        <v>1.15433711028139</v>
      </c>
      <c r="V98" s="16">
        <v>0.554038202425299</v>
      </c>
      <c r="W98" s="16">
        <v>3.05291744897858</v>
      </c>
      <c r="X98" s="16">
        <v>1.36801541425819</v>
      </c>
      <c r="Y98" s="16">
        <v>2.3206829244187501</v>
      </c>
      <c r="Z98" s="16">
        <v>1.0258259894863799</v>
      </c>
      <c r="AA98" s="16">
        <v>1.3822130804033399</v>
      </c>
      <c r="AB98" s="16">
        <v>1.2942878476759401</v>
      </c>
      <c r="AC98" s="16">
        <v>0.60144567418711203</v>
      </c>
      <c r="AD98" s="16">
        <v>2.15114189266626</v>
      </c>
      <c r="AE98" s="16">
        <v>0.70799999999999996</v>
      </c>
      <c r="AF98" s="16">
        <v>1.44058776357267</v>
      </c>
      <c r="AG98" s="16">
        <v>1.43726943899559</v>
      </c>
      <c r="AH98" s="16">
        <v>1.3012884163899401</v>
      </c>
      <c r="AI98" s="37">
        <v>0.33307370664917602</v>
      </c>
      <c r="AJ98" s="16">
        <v>1.0050718391140101</v>
      </c>
      <c r="AK98" s="16">
        <v>0.46857308248914598</v>
      </c>
      <c r="AL98" s="37">
        <v>0.79633075200000003</v>
      </c>
      <c r="AM98" s="37">
        <v>3243.1918836320601</v>
      </c>
      <c r="AN98" s="37">
        <v>21.892422764799999</v>
      </c>
      <c r="AO98" s="37">
        <v>1.1589359775999999</v>
      </c>
      <c r="AP98" s="37">
        <v>7.3155446399999997</v>
      </c>
      <c r="AQ98" s="37">
        <v>674.38271999999995</v>
      </c>
      <c r="AR98" s="37">
        <v>1.7631841152000001</v>
      </c>
      <c r="AS98" s="37">
        <v>1.4010598400000001</v>
      </c>
      <c r="AT98" s="37">
        <v>7.6360574400000001</v>
      </c>
      <c r="AU98" s="37">
        <v>310463.01887039997</v>
      </c>
      <c r="AV98" s="37">
        <v>2123.4835304244598</v>
      </c>
      <c r="AW98" s="37">
        <v>942932.19388799998</v>
      </c>
      <c r="AX98" s="37">
        <v>8.0162982227520008</v>
      </c>
      <c r="AY98" s="37">
        <v>7.8144808000000001</v>
      </c>
      <c r="AZ98" s="37">
        <v>17.7</v>
      </c>
      <c r="BA98" s="37">
        <v>23901.018624</v>
      </c>
      <c r="BB98" s="37">
        <v>8.5203655084799994</v>
      </c>
      <c r="BC98" s="37">
        <v>7.9432640266939199E-3</v>
      </c>
      <c r="BD98" s="37">
        <v>386.88179503679999</v>
      </c>
      <c r="BE98" s="37">
        <v>28889.616000000002</v>
      </c>
      <c r="BF98" s="37">
        <v>0.97316519040000005</v>
      </c>
      <c r="BG98" s="37">
        <v>3.75865400128</v>
      </c>
      <c r="BH98" s="37">
        <v>4.8374318943999999</v>
      </c>
      <c r="BI98" s="37">
        <v>5.94284152</v>
      </c>
      <c r="BJ98" s="37">
        <v>4411.1616025599997</v>
      </c>
      <c r="BK98" s="37">
        <v>507.31717359999999</v>
      </c>
      <c r="BL98" s="37">
        <v>17.7</v>
      </c>
      <c r="BM98" s="37">
        <v>16.235750767724799</v>
      </c>
      <c r="BN98" s="37">
        <v>16.198352497267201</v>
      </c>
      <c r="BO98" s="37">
        <v>17.4762519253728</v>
      </c>
      <c r="BP98" s="37">
        <v>1.2684880000000001E-2</v>
      </c>
    </row>
    <row r="99" spans="1:68">
      <c r="A99" s="16">
        <v>98</v>
      </c>
      <c r="B99" s="29" t="s">
        <v>106</v>
      </c>
      <c r="C99" s="16">
        <v>230</v>
      </c>
      <c r="D99" s="16">
        <v>1070</v>
      </c>
      <c r="E99" s="16">
        <v>0.220166416869089</v>
      </c>
      <c r="F99" s="16">
        <v>0.37466279812034903</v>
      </c>
      <c r="G99" s="16">
        <v>0.47536050486765602</v>
      </c>
      <c r="H99" s="16">
        <v>1.2336832120099801</v>
      </c>
      <c r="I99" s="16">
        <v>2.3080490135461802</v>
      </c>
      <c r="J99" s="16">
        <v>0.400675838764181</v>
      </c>
      <c r="K99" s="16">
        <v>0.43501297363677799</v>
      </c>
      <c r="L99" s="16">
        <v>0.54659274947053704</v>
      </c>
      <c r="M99" s="16">
        <v>0.14420953285027999</v>
      </c>
      <c r="N99" s="16">
        <v>0.69258217331924399</v>
      </c>
      <c r="O99" s="16">
        <v>1.56082461931993</v>
      </c>
      <c r="P99" s="16">
        <v>0.13687059721956499</v>
      </c>
      <c r="Q99" s="16">
        <v>0.24163896605481</v>
      </c>
      <c r="R99" s="16">
        <v>0.67216464749671601</v>
      </c>
      <c r="S99" s="16">
        <v>0.71</v>
      </c>
      <c r="T99" s="16">
        <v>1.31505721027559</v>
      </c>
      <c r="U99" s="16">
        <v>1.15157824586983</v>
      </c>
      <c r="V99" s="16">
        <v>0.55461847389558205</v>
      </c>
      <c r="W99" s="16">
        <v>3.03295001036247</v>
      </c>
      <c r="X99" s="16">
        <v>1.3651994497936699</v>
      </c>
      <c r="Y99" s="16">
        <v>2.3135007558695602</v>
      </c>
      <c r="Z99" s="16">
        <v>1.0255514183508001</v>
      </c>
      <c r="AA99" s="16">
        <v>1.3795839210155101</v>
      </c>
      <c r="AB99" s="16">
        <v>1.2922108208955201</v>
      </c>
      <c r="AC99" s="16">
        <v>0.60612967641833604</v>
      </c>
      <c r="AD99" s="16">
        <v>2.1386910728932098</v>
      </c>
      <c r="AE99" s="16">
        <v>0.71</v>
      </c>
      <c r="AF99" s="16">
        <v>1.44082723556338</v>
      </c>
      <c r="AG99" s="16">
        <v>1.4366844054174499</v>
      </c>
      <c r="AH99" s="16">
        <v>1.29451878868057</v>
      </c>
      <c r="AI99" s="37">
        <v>0.35231116121758699</v>
      </c>
      <c r="AJ99" s="16">
        <v>1.0036670016078399</v>
      </c>
      <c r="AK99" s="16">
        <v>0.46907380607814803</v>
      </c>
      <c r="AL99" s="37">
        <v>0.82426739999999998</v>
      </c>
      <c r="AM99" s="37">
        <v>3324.1168473376001</v>
      </c>
      <c r="AN99" s="37">
        <v>22.233654019999999</v>
      </c>
      <c r="AO99" s="37">
        <v>1.1604374900000001</v>
      </c>
      <c r="AP99" s="37">
        <v>7.3054293750000001</v>
      </c>
      <c r="AQ99" s="37">
        <v>687.73800000000006</v>
      </c>
      <c r="AR99" s="37">
        <v>1.7741131800000001</v>
      </c>
      <c r="AS99" s="37">
        <v>1.4087384999999999</v>
      </c>
      <c r="AT99" s="37">
        <v>7.6633391749999999</v>
      </c>
      <c r="AU99" s="37">
        <v>311412.82358249999</v>
      </c>
      <c r="AV99" s="37">
        <v>2124.78859252038</v>
      </c>
      <c r="AW99" s="37">
        <v>942544.87994999997</v>
      </c>
      <c r="AX99" s="37">
        <v>8.0499768798000009</v>
      </c>
      <c r="AY99" s="37">
        <v>7.8872137499999999</v>
      </c>
      <c r="AZ99" s="37">
        <v>17.75</v>
      </c>
      <c r="BA99" s="37">
        <v>23883.904350000001</v>
      </c>
      <c r="BB99" s="37">
        <v>8.4947340232500004</v>
      </c>
      <c r="BC99" s="37">
        <v>7.9172591888189998E-3</v>
      </c>
      <c r="BD99" s="37">
        <v>386.64292324500002</v>
      </c>
      <c r="BE99" s="37">
        <v>28861.9</v>
      </c>
      <c r="BF99" s="37">
        <v>0.97222793500000004</v>
      </c>
      <c r="BG99" s="37">
        <v>3.758320152</v>
      </c>
      <c r="BH99" s="37">
        <v>4.8333522599999998</v>
      </c>
      <c r="BI99" s="37">
        <v>5.9399519999999999</v>
      </c>
      <c r="BJ99" s="37">
        <v>4413.6050590000004</v>
      </c>
      <c r="BK99" s="37">
        <v>504.72508099999999</v>
      </c>
      <c r="BL99" s="37">
        <v>17.75</v>
      </c>
      <c r="BM99" s="37">
        <v>16.27826301696</v>
      </c>
      <c r="BN99" s="37">
        <v>16.231457905919999</v>
      </c>
      <c r="BO99" s="37">
        <v>17.493161078859998</v>
      </c>
      <c r="BP99" s="37">
        <v>1.3415875000000001E-2</v>
      </c>
    </row>
    <row r="100" spans="1:68">
      <c r="A100" s="16">
        <v>99</v>
      </c>
      <c r="B100" s="29" t="s">
        <v>109</v>
      </c>
      <c r="C100" s="16">
        <v>10</v>
      </c>
      <c r="D100" s="16">
        <v>1070</v>
      </c>
      <c r="E100" s="16">
        <v>0.22758748992289701</v>
      </c>
      <c r="F100" s="16">
        <v>0.383572196408066</v>
      </c>
      <c r="G100" s="16">
        <v>0.48244983118203</v>
      </c>
      <c r="H100" s="16">
        <v>1.23270626817953</v>
      </c>
      <c r="I100" s="16">
        <v>2.2980603012819101</v>
      </c>
      <c r="J100" s="16">
        <v>0.40834057341442198</v>
      </c>
      <c r="K100" s="16">
        <v>0.43897929874396002</v>
      </c>
      <c r="L100" s="16">
        <v>0.55047129818961604</v>
      </c>
      <c r="M100" s="16">
        <v>0.145415832903388</v>
      </c>
      <c r="N100" s="16">
        <v>0.694712634874185</v>
      </c>
      <c r="O100" s="16">
        <v>1.5578171736433</v>
      </c>
      <c r="P100" s="16">
        <v>0.13771976053179</v>
      </c>
      <c r="Q100" s="16">
        <v>0.247025394239899</v>
      </c>
      <c r="R100" s="16">
        <v>0.67793147726609504</v>
      </c>
      <c r="S100" s="16">
        <v>0.71199999999999997</v>
      </c>
      <c r="T100" s="16">
        <v>1.31221860374068</v>
      </c>
      <c r="U100" s="16">
        <v>1.14881767034431</v>
      </c>
      <c r="V100" s="16">
        <v>0.55522439486605202</v>
      </c>
      <c r="W100" s="16">
        <v>3.01310073746177</v>
      </c>
      <c r="X100" s="16">
        <v>1.3623865823480901</v>
      </c>
      <c r="Y100" s="16">
        <v>2.3063339045106601</v>
      </c>
      <c r="Z100" s="16">
        <v>1.02527689632089</v>
      </c>
      <c r="AA100" s="16">
        <v>1.37695754696831</v>
      </c>
      <c r="AB100" s="16">
        <v>1.2901361178444899</v>
      </c>
      <c r="AC100" s="16">
        <v>0.610847605301438</v>
      </c>
      <c r="AD100" s="16">
        <v>2.1262487440979099</v>
      </c>
      <c r="AE100" s="16">
        <v>0.71199999999999997</v>
      </c>
      <c r="AF100" s="16">
        <v>1.4410661222116099</v>
      </c>
      <c r="AG100" s="16">
        <v>1.4361008018395101</v>
      </c>
      <c r="AH100" s="16">
        <v>1.28779082374853</v>
      </c>
      <c r="AI100" s="37">
        <v>0.37155098191955999</v>
      </c>
      <c r="AJ100" s="16">
        <v>1.00226312143355</v>
      </c>
      <c r="AK100" s="16">
        <v>0.46957452966714902</v>
      </c>
      <c r="AL100" s="37">
        <v>0.85220923199999998</v>
      </c>
      <c r="AM100" s="37">
        <v>3405.0870241181401</v>
      </c>
      <c r="AN100" s="37">
        <v>22.575031300799999</v>
      </c>
      <c r="AO100" s="37">
        <v>1.1619396096000001</v>
      </c>
      <c r="AP100" s="37">
        <v>7.2952525399999999</v>
      </c>
      <c r="AQ100" s="37">
        <v>701.09712000000002</v>
      </c>
      <c r="AR100" s="37">
        <v>1.7850022592000001</v>
      </c>
      <c r="AS100" s="37">
        <v>1.41640264</v>
      </c>
      <c r="AT100" s="37">
        <v>7.6904022599999999</v>
      </c>
      <c r="AU100" s="37">
        <v>312362.60337239999</v>
      </c>
      <c r="AV100" s="37">
        <v>2126.09009995103</v>
      </c>
      <c r="AW100" s="37">
        <v>942139.62904799997</v>
      </c>
      <c r="AX100" s="37">
        <v>8.0817579493919993</v>
      </c>
      <c r="AY100" s="37">
        <v>7.9599918000000001</v>
      </c>
      <c r="AZ100" s="37">
        <v>17.8</v>
      </c>
      <c r="BA100" s="37">
        <v>23866.740504000001</v>
      </c>
      <c r="BB100" s="37">
        <v>8.4691167930799995</v>
      </c>
      <c r="BC100" s="37">
        <v>7.8916313334734603E-3</v>
      </c>
      <c r="BD100" s="37">
        <v>386.39579843280001</v>
      </c>
      <c r="BE100" s="37">
        <v>28834.135999999999</v>
      </c>
      <c r="BF100" s="37">
        <v>0.97128645840000005</v>
      </c>
      <c r="BG100" s="37">
        <v>3.7579861828799999</v>
      </c>
      <c r="BH100" s="37">
        <v>4.8292655823999997</v>
      </c>
      <c r="BI100" s="37">
        <v>5.9370555200000004</v>
      </c>
      <c r="BJ100" s="37">
        <v>4415.9164177599996</v>
      </c>
      <c r="BK100" s="37">
        <v>502.131102</v>
      </c>
      <c r="BL100" s="37">
        <v>17.8</v>
      </c>
      <c r="BM100" s="37">
        <v>16.320830626636798</v>
      </c>
      <c r="BN100" s="37">
        <v>16.264595765827199</v>
      </c>
      <c r="BO100" s="37">
        <v>17.509840573924802</v>
      </c>
      <c r="BP100" s="37">
        <v>1.4146779999999999E-2</v>
      </c>
    </row>
    <row r="101" spans="1:68">
      <c r="A101" s="16">
        <v>100</v>
      </c>
      <c r="B101" s="29" t="s">
        <v>133</v>
      </c>
      <c r="C101" s="16">
        <v>220</v>
      </c>
      <c r="D101" s="16">
        <v>1080</v>
      </c>
      <c r="E101" s="16">
        <v>0.20924966121130001</v>
      </c>
      <c r="F101" s="16">
        <v>0.36302178968805998</v>
      </c>
      <c r="G101" s="16">
        <v>0.47197354754343401</v>
      </c>
      <c r="H101" s="16">
        <v>1.2525366699963201</v>
      </c>
      <c r="I101" s="16">
        <v>2.33708936751359</v>
      </c>
      <c r="J101" s="16">
        <v>0.38973758086171101</v>
      </c>
      <c r="K101" s="16">
        <v>0.43111645074190602</v>
      </c>
      <c r="L101" s="16">
        <v>0.54688010043942203</v>
      </c>
      <c r="M101" s="16">
        <v>0.138938967011351</v>
      </c>
      <c r="N101" s="16">
        <v>0.69879148729709295</v>
      </c>
      <c r="O101" s="16">
        <v>1.5778343650986599</v>
      </c>
      <c r="P101" s="16">
        <v>0.13174723472479599</v>
      </c>
      <c r="Q101" s="16">
        <v>0.23476246110481599</v>
      </c>
      <c r="R101" s="16">
        <v>0.69060647514819895</v>
      </c>
      <c r="S101" s="16">
        <v>0.70313999999999999</v>
      </c>
      <c r="T101" s="16">
        <v>1.3145946348178701</v>
      </c>
      <c r="U101" s="16">
        <v>1.1296125476283101</v>
      </c>
      <c r="V101" s="16">
        <v>0.55295811977624998</v>
      </c>
      <c r="W101" s="16">
        <v>3.10751001905563</v>
      </c>
      <c r="X101" s="16">
        <v>1.3634537323701399</v>
      </c>
      <c r="Y101" s="16">
        <v>2.33276291225887</v>
      </c>
      <c r="Z101" s="16">
        <v>1.02379609918877</v>
      </c>
      <c r="AA101" s="16">
        <v>1.38275664072981</v>
      </c>
      <c r="AB101" s="16">
        <v>1.29629416174679</v>
      </c>
      <c r="AC101" s="16">
        <v>0.60844584414126401</v>
      </c>
      <c r="AD101" s="16">
        <v>2.07597787919123</v>
      </c>
      <c r="AE101" s="16">
        <v>0.70313999999999999</v>
      </c>
      <c r="AF101" s="16">
        <v>1.4593160776542</v>
      </c>
      <c r="AG101" s="16">
        <v>1.4563605038923499</v>
      </c>
      <c r="AH101" s="16">
        <v>1.41272344296382</v>
      </c>
      <c r="AI101" s="37">
        <v>0.37440688018979801</v>
      </c>
      <c r="AJ101" s="16">
        <v>1.0062861467745099</v>
      </c>
      <c r="AK101" s="16">
        <v>0.46512301013024598</v>
      </c>
      <c r="AL101" s="37">
        <v>0.77025343503999999</v>
      </c>
      <c r="AM101" s="37">
        <v>3129.4618463301699</v>
      </c>
      <c r="AN101" s="37">
        <v>21.13158978625</v>
      </c>
      <c r="AO101" s="37">
        <v>1.1329145362499999</v>
      </c>
      <c r="AP101" s="37">
        <v>7.2175840673999998</v>
      </c>
      <c r="AQ101" s="37">
        <v>654.03080399999999</v>
      </c>
      <c r="AR101" s="37">
        <v>1.7564289501499999</v>
      </c>
      <c r="AS101" s="37">
        <v>1.3877897400000001</v>
      </c>
      <c r="AT101" s="37">
        <v>7.8649968061999997</v>
      </c>
      <c r="AU101" s="37">
        <v>307785.42670494999</v>
      </c>
      <c r="AV101" s="37">
        <v>2087.2993670032201</v>
      </c>
      <c r="AW101" s="37">
        <v>974317.42792799999</v>
      </c>
      <c r="AX101" s="37">
        <v>8.3794553743750004</v>
      </c>
      <c r="AY101" s="37">
        <v>7.4729216249999997</v>
      </c>
      <c r="AZ101" s="37">
        <v>17.578499999999998</v>
      </c>
      <c r="BA101" s="37">
        <v>23740.695993000001</v>
      </c>
      <c r="BB101" s="37">
        <v>8.6191280636375005</v>
      </c>
      <c r="BC101" s="37">
        <v>8.1227825471046206E-3</v>
      </c>
      <c r="BD101" s="37">
        <v>372.03018190354999</v>
      </c>
      <c r="BE101" s="37">
        <v>28805.172299999998</v>
      </c>
      <c r="BF101" s="37">
        <v>0.96387860000000003</v>
      </c>
      <c r="BG101" s="37">
        <v>3.7423841054600002</v>
      </c>
      <c r="BH101" s="37">
        <v>4.8018053045000002</v>
      </c>
      <c r="BI101" s="37">
        <v>5.9043731442</v>
      </c>
      <c r="BJ101" s="37">
        <v>4356.9579433999997</v>
      </c>
      <c r="BK101" s="37">
        <v>516.739395231</v>
      </c>
      <c r="BL101" s="37">
        <v>17.578499999999998</v>
      </c>
      <c r="BM101" s="37">
        <v>15.872752704639099</v>
      </c>
      <c r="BN101" s="37">
        <v>15.840605391154099</v>
      </c>
      <c r="BO101" s="37">
        <v>15.996880145303599</v>
      </c>
      <c r="BP101" s="37">
        <v>1.0642875E-2</v>
      </c>
    </row>
    <row r="102" spans="1:68">
      <c r="A102" s="16">
        <v>101</v>
      </c>
      <c r="B102" s="29" t="s">
        <v>128</v>
      </c>
      <c r="C102" s="16">
        <v>260</v>
      </c>
      <c r="D102" s="16">
        <v>1080</v>
      </c>
      <c r="E102" s="16">
        <v>0.210970088368162</v>
      </c>
      <c r="F102" s="16">
        <v>0.36520100827316299</v>
      </c>
      <c r="G102" s="16">
        <v>0.47370725201910102</v>
      </c>
      <c r="H102" s="16">
        <v>1.25234140957587</v>
      </c>
      <c r="I102" s="16">
        <v>2.33566399827038</v>
      </c>
      <c r="J102" s="16">
        <v>0.39166915015755899</v>
      </c>
      <c r="K102" s="16">
        <v>0.431840579566514</v>
      </c>
      <c r="L102" s="16">
        <v>0.54757235231339096</v>
      </c>
      <c r="M102" s="16">
        <v>0.13916998465347999</v>
      </c>
      <c r="N102" s="16">
        <v>0.69925065643852302</v>
      </c>
      <c r="O102" s="16">
        <v>1.5781606766646801</v>
      </c>
      <c r="P102" s="16">
        <v>0.13190454778277599</v>
      </c>
      <c r="Q102" s="16">
        <v>0.23531288696952499</v>
      </c>
      <c r="R102" s="16">
        <v>0.69181080341672496</v>
      </c>
      <c r="S102" s="16">
        <v>0.70392557022809099</v>
      </c>
      <c r="T102" s="16">
        <v>1.31449276656546</v>
      </c>
      <c r="U102" s="16">
        <v>1.12963914109496</v>
      </c>
      <c r="V102" s="16">
        <v>0.55251063315039195</v>
      </c>
      <c r="W102" s="16">
        <v>3.1065477907506001</v>
      </c>
      <c r="X102" s="16">
        <v>1.36337163696415</v>
      </c>
      <c r="Y102" s="16">
        <v>2.3323971712865399</v>
      </c>
      <c r="Z102" s="16">
        <v>1.02398849161719</v>
      </c>
      <c r="AA102" s="16">
        <v>1.3826135162258</v>
      </c>
      <c r="AB102" s="16">
        <v>1.2961393134599699</v>
      </c>
      <c r="AC102" s="16">
        <v>0.60923905653841004</v>
      </c>
      <c r="AD102" s="16">
        <v>2.0755026794604299</v>
      </c>
      <c r="AE102" s="16">
        <v>0.70392557022809099</v>
      </c>
      <c r="AF102" s="16">
        <v>1.4595562513870799</v>
      </c>
      <c r="AG102" s="16">
        <v>1.45643249721691</v>
      </c>
      <c r="AH102" s="16">
        <v>1.41196795001551</v>
      </c>
      <c r="AI102" s="37">
        <v>0.37905762269301502</v>
      </c>
      <c r="AJ102" s="16">
        <v>1.00617069668966</v>
      </c>
      <c r="AK102" s="16">
        <v>0.465047033285094</v>
      </c>
      <c r="AL102" s="37">
        <v>0.77527547997120005</v>
      </c>
      <c r="AM102" s="37">
        <v>3143.7788981951198</v>
      </c>
      <c r="AN102" s="37">
        <v>21.192543324035999</v>
      </c>
      <c r="AO102" s="37">
        <v>1.1334526602499999</v>
      </c>
      <c r="AP102" s="37">
        <v>7.2153166685040002</v>
      </c>
      <c r="AQ102" s="37">
        <v>656.37403312000004</v>
      </c>
      <c r="AR102" s="37">
        <v>1.7586993324119999</v>
      </c>
      <c r="AS102" s="37">
        <v>1.3893719812000001</v>
      </c>
      <c r="AT102" s="37">
        <v>7.8693229359480004</v>
      </c>
      <c r="AU102" s="37">
        <v>307907.66913724801</v>
      </c>
      <c r="AV102" s="37">
        <v>2086.8201588809002</v>
      </c>
      <c r="AW102" s="37">
        <v>974184.16212863999</v>
      </c>
      <c r="AX102" s="37">
        <v>8.3920600729274994</v>
      </c>
      <c r="AY102" s="37">
        <v>7.486863745</v>
      </c>
      <c r="AZ102" s="37">
        <v>17.584063560000001</v>
      </c>
      <c r="BA102" s="37">
        <v>23735.676761279999</v>
      </c>
      <c r="BB102" s="37">
        <v>8.6125610944769999</v>
      </c>
      <c r="BC102" s="37">
        <v>8.1207691514900392E-3</v>
      </c>
      <c r="BD102" s="37">
        <v>371.85856169576402</v>
      </c>
      <c r="BE102" s="37">
        <v>28795.511804000002</v>
      </c>
      <c r="BF102" s="37">
        <v>0.96341265890000005</v>
      </c>
      <c r="BG102" s="37">
        <v>3.7420694035399999</v>
      </c>
      <c r="BH102" s="37">
        <v>4.8007414723980002</v>
      </c>
      <c r="BI102" s="37">
        <v>5.9035571914279998</v>
      </c>
      <c r="BJ102" s="37">
        <v>4358.1435636639999</v>
      </c>
      <c r="BK102" s="37">
        <v>516.03841123177995</v>
      </c>
      <c r="BL102" s="37">
        <v>17.584063560000001</v>
      </c>
      <c r="BM102" s="37">
        <v>15.88257762918</v>
      </c>
      <c r="BN102" s="37">
        <v>15.848585607252099</v>
      </c>
      <c r="BO102" s="37">
        <v>15.995444584887199</v>
      </c>
      <c r="BP102" s="37">
        <v>1.076357625E-2</v>
      </c>
    </row>
    <row r="103" spans="1:68">
      <c r="A103" s="16">
        <v>102</v>
      </c>
      <c r="B103" s="29" t="s">
        <v>119</v>
      </c>
      <c r="C103" s="16">
        <v>275</v>
      </c>
      <c r="D103" s="16">
        <v>1080</v>
      </c>
      <c r="E103" s="16">
        <v>0.21269342577896599</v>
      </c>
      <c r="F103" s="16">
        <v>0.367383325868545</v>
      </c>
      <c r="G103" s="16">
        <v>0.47544232043422102</v>
      </c>
      <c r="H103" s="16">
        <v>1.25214627226396</v>
      </c>
      <c r="I103" s="16">
        <v>2.3342390506692801</v>
      </c>
      <c r="J103" s="16">
        <v>0.39360336356303</v>
      </c>
      <c r="K103" s="16">
        <v>0.43256498832812101</v>
      </c>
      <c r="L103" s="16">
        <v>0.54826469110999498</v>
      </c>
      <c r="M103" s="16">
        <v>0.13940125927424099</v>
      </c>
      <c r="N103" s="16">
        <v>0.69970994488877503</v>
      </c>
      <c r="O103" s="16">
        <v>1.5784871306789101</v>
      </c>
      <c r="P103" s="16">
        <v>0.13206207029616099</v>
      </c>
      <c r="Q103" s="16">
        <v>0.23586377479738299</v>
      </c>
      <c r="R103" s="16">
        <v>0.69301498525791105</v>
      </c>
      <c r="S103" s="16">
        <v>0.70471176941553204</v>
      </c>
      <c r="T103" s="16">
        <v>1.3143908846666199</v>
      </c>
      <c r="U103" s="16">
        <v>1.12966575546945</v>
      </c>
      <c r="V103" s="16">
        <v>0.55206565882644598</v>
      </c>
      <c r="W103" s="16">
        <v>3.10558541644005</v>
      </c>
      <c r="X103" s="16">
        <v>1.36328951895947</v>
      </c>
      <c r="Y103" s="16">
        <v>2.3320313107891502</v>
      </c>
      <c r="Z103" s="16">
        <v>1.0241809363866099</v>
      </c>
      <c r="AA103" s="16">
        <v>1.3824703748228899</v>
      </c>
      <c r="AB103" s="16">
        <v>1.2959844622708701</v>
      </c>
      <c r="AC103" s="16">
        <v>0.61003308716106897</v>
      </c>
      <c r="AD103" s="16">
        <v>2.0750269429920301</v>
      </c>
      <c r="AE103" s="16">
        <v>0.70471176941553204</v>
      </c>
      <c r="AF103" s="16">
        <v>1.4597963160647001</v>
      </c>
      <c r="AG103" s="16">
        <v>1.45650445785158</v>
      </c>
      <c r="AH103" s="16">
        <v>1.4112127932827701</v>
      </c>
      <c r="AI103" s="37">
        <v>0.38371333570834798</v>
      </c>
      <c r="AJ103" s="16">
        <v>1.00605523462978</v>
      </c>
      <c r="AK103" s="16">
        <v>0.46497105643994202</v>
      </c>
      <c r="AL103" s="37">
        <v>0.78028793761280002</v>
      </c>
      <c r="AM103" s="37">
        <v>3158.0724470096202</v>
      </c>
      <c r="AN103" s="37">
        <v>21.253442395574002</v>
      </c>
      <c r="AO103" s="37">
        <v>1.13399089825</v>
      </c>
      <c r="AP103" s="37">
        <v>7.2130482828559996</v>
      </c>
      <c r="AQ103" s="37">
        <v>658.71344527999997</v>
      </c>
      <c r="AR103" s="37">
        <v>1.7609687059779999</v>
      </c>
      <c r="AS103" s="37">
        <v>1.3909540128</v>
      </c>
      <c r="AT103" s="37">
        <v>7.8736393981920001</v>
      </c>
      <c r="AU103" s="37">
        <v>308029.86942464201</v>
      </c>
      <c r="AV103" s="37">
        <v>2086.3409611510301</v>
      </c>
      <c r="AW103" s="37">
        <v>974050.21174815996</v>
      </c>
      <c r="AX103" s="37">
        <v>8.4046512494899996</v>
      </c>
      <c r="AY103" s="37">
        <v>7.500807505</v>
      </c>
      <c r="AZ103" s="37">
        <v>17.58961704</v>
      </c>
      <c r="BA103" s="37">
        <v>23730.65798892</v>
      </c>
      <c r="BB103" s="37">
        <v>8.6059966255904996</v>
      </c>
      <c r="BC103" s="37">
        <v>8.1187928352164408E-3</v>
      </c>
      <c r="BD103" s="37">
        <v>371.68696324526599</v>
      </c>
      <c r="BE103" s="37">
        <v>28785.852876000001</v>
      </c>
      <c r="BF103" s="37">
        <v>0.96294681859999998</v>
      </c>
      <c r="BG103" s="37">
        <v>3.741754648788</v>
      </c>
      <c r="BH103" s="37">
        <v>4.7996777324320004</v>
      </c>
      <c r="BI103" s="37">
        <v>5.9027412529119996</v>
      </c>
      <c r="BJ103" s="37">
        <v>4359.3256470959996</v>
      </c>
      <c r="BK103" s="37">
        <v>515.33788948432004</v>
      </c>
      <c r="BL103" s="37">
        <v>17.58961704</v>
      </c>
      <c r="BM103" s="37">
        <v>15.892405378499101</v>
      </c>
      <c r="BN103" s="37">
        <v>15.8565678136308</v>
      </c>
      <c r="BO103" s="37">
        <v>15.994006800315001</v>
      </c>
      <c r="BP103" s="37">
        <v>1.0884142499999999E-2</v>
      </c>
    </row>
    <row r="104" spans="1:68">
      <c r="A104" s="16">
        <v>103</v>
      </c>
      <c r="B104" s="29" t="s">
        <v>129</v>
      </c>
      <c r="C104" s="16">
        <v>300</v>
      </c>
      <c r="D104" s="16">
        <v>1080</v>
      </c>
      <c r="E104" s="16">
        <v>0.21441968083438701</v>
      </c>
      <c r="F104" s="16">
        <v>0.36956874908944298</v>
      </c>
      <c r="G104" s="16">
        <v>0.47717875439898499</v>
      </c>
      <c r="H104" s="16">
        <v>1.25195125794422</v>
      </c>
      <c r="I104" s="16">
        <v>2.3328145245232101</v>
      </c>
      <c r="J104" s="16">
        <v>0.395540226511093</v>
      </c>
      <c r="K104" s="16">
        <v>0.43328967718908601</v>
      </c>
      <c r="L104" s="16">
        <v>0.548957116845608</v>
      </c>
      <c r="M104" s="16">
        <v>0.13963279130265799</v>
      </c>
      <c r="N104" s="16">
        <v>0.70016935269435798</v>
      </c>
      <c r="O104" s="16">
        <v>1.5788137272346401</v>
      </c>
      <c r="P104" s="16">
        <v>0.13221980268355099</v>
      </c>
      <c r="Q104" s="16">
        <v>0.23641512517021099</v>
      </c>
      <c r="R104" s="16">
        <v>0.69421902069845898</v>
      </c>
      <c r="S104" s="16">
        <v>0.70549859831798201</v>
      </c>
      <c r="T104" s="16">
        <v>1.31428898911862</v>
      </c>
      <c r="U104" s="16">
        <v>1.12969239077644</v>
      </c>
      <c r="V104" s="16">
        <v>0.55162316349737095</v>
      </c>
      <c r="W104" s="16">
        <v>3.1046228960907398</v>
      </c>
      <c r="X104" s="16">
        <v>1.36320737834675</v>
      </c>
      <c r="Y104" s="16">
        <v>2.3316653307081099</v>
      </c>
      <c r="Z104" s="16">
        <v>1.0243734335183901</v>
      </c>
      <c r="AA104" s="16">
        <v>1.38232721651808</v>
      </c>
      <c r="AB104" s="16">
        <v>1.2958296081794101</v>
      </c>
      <c r="AC104" s="16">
        <v>0.61082793727593698</v>
      </c>
      <c r="AD104" s="16">
        <v>2.0745506688761499</v>
      </c>
      <c r="AE104" s="16">
        <v>0.70549859831798201</v>
      </c>
      <c r="AF104" s="16">
        <v>1.46003627176132</v>
      </c>
      <c r="AG104" s="16">
        <v>1.45657638581863</v>
      </c>
      <c r="AH104" s="16">
        <v>1.4104579725412101</v>
      </c>
      <c r="AI104" s="37">
        <v>0.38837402720845998</v>
      </c>
      <c r="AJ104" s="16">
        <v>1.0059397605930001</v>
      </c>
      <c r="AK104" s="16">
        <v>0.46489507959478998</v>
      </c>
      <c r="AL104" s="37">
        <v>0.7852908079648</v>
      </c>
      <c r="AM104" s="37">
        <v>3172.3424927736901</v>
      </c>
      <c r="AN104" s="37">
        <v>21.314287000863999</v>
      </c>
      <c r="AO104" s="37">
        <v>1.13452925025</v>
      </c>
      <c r="AP104" s="37">
        <v>7.2107789104559998</v>
      </c>
      <c r="AQ104" s="37">
        <v>661.04904048000003</v>
      </c>
      <c r="AR104" s="37">
        <v>1.7632370708480001</v>
      </c>
      <c r="AS104" s="37">
        <v>1.3925358348000001</v>
      </c>
      <c r="AT104" s="37">
        <v>7.8779461929319998</v>
      </c>
      <c r="AU104" s="37">
        <v>308152.02756713203</v>
      </c>
      <c r="AV104" s="37">
        <v>2085.8617738136199</v>
      </c>
      <c r="AW104" s="37">
        <v>973915.57678656001</v>
      </c>
      <c r="AX104" s="37">
        <v>8.4172289040624992</v>
      </c>
      <c r="AY104" s="37">
        <v>7.5147529049999999</v>
      </c>
      <c r="AZ104" s="37">
        <v>17.595160440000001</v>
      </c>
      <c r="BA104" s="37">
        <v>23725.63967592</v>
      </c>
      <c r="BB104" s="37">
        <v>8.5994346569779996</v>
      </c>
      <c r="BC104" s="37">
        <v>8.1168531703849304E-3</v>
      </c>
      <c r="BD104" s="37">
        <v>371.51538655205599</v>
      </c>
      <c r="BE104" s="37">
        <v>28776.195516</v>
      </c>
      <c r="BF104" s="37">
        <v>0.96248107910000003</v>
      </c>
      <c r="BG104" s="37">
        <v>3.741439841204</v>
      </c>
      <c r="BH104" s="37">
        <v>4.7986140846019998</v>
      </c>
      <c r="BI104" s="37">
        <v>5.9019253286520001</v>
      </c>
      <c r="BJ104" s="37">
        <v>4360.5041936959997</v>
      </c>
      <c r="BK104" s="37">
        <v>514.63782998861996</v>
      </c>
      <c r="BL104" s="37">
        <v>17.595160440000001</v>
      </c>
      <c r="BM104" s="37">
        <v>15.902235952596399</v>
      </c>
      <c r="BN104" s="37">
        <v>15.864552010290399</v>
      </c>
      <c r="BO104" s="37">
        <v>15.992566791587</v>
      </c>
      <c r="BP104" s="37">
        <v>1.100457375E-2</v>
      </c>
    </row>
    <row r="105" spans="1:68">
      <c r="A105" s="16">
        <v>104</v>
      </c>
      <c r="B105" s="29" t="s">
        <v>120</v>
      </c>
      <c r="C105" s="16">
        <v>288</v>
      </c>
      <c r="D105" s="16">
        <v>1080</v>
      </c>
      <c r="E105" s="16">
        <v>0.21614886095015001</v>
      </c>
      <c r="F105" s="16">
        <v>0.37175728456993701</v>
      </c>
      <c r="G105" s="16">
        <v>0.478916555526118</v>
      </c>
      <c r="H105" s="16">
        <v>1.2517563665003899</v>
      </c>
      <c r="I105" s="16">
        <v>2.3313904196452402</v>
      </c>
      <c r="J105" s="16">
        <v>0.39747974444961198</v>
      </c>
      <c r="K105" s="16">
        <v>0.43401464631189601</v>
      </c>
      <c r="L105" s="16">
        <v>0.54964962953660701</v>
      </c>
      <c r="M105" s="16">
        <v>0.13986458116871001</v>
      </c>
      <c r="N105" s="16">
        <v>0.700628879901803</v>
      </c>
      <c r="O105" s="16">
        <v>1.57914046642525</v>
      </c>
      <c r="P105" s="16">
        <v>0.13237774536466199</v>
      </c>
      <c r="Q105" s="16">
        <v>0.23696693867080701</v>
      </c>
      <c r="R105" s="16">
        <v>0.69542290976506704</v>
      </c>
      <c r="S105" s="16">
        <v>0.70628605769230801</v>
      </c>
      <c r="T105" s="16">
        <v>1.3141870799187201</v>
      </c>
      <c r="U105" s="16">
        <v>1.12971904704063</v>
      </c>
      <c r="V105" s="16">
        <v>0.55118311441287604</v>
      </c>
      <c r="W105" s="16">
        <v>3.1036602296694298</v>
      </c>
      <c r="X105" s="16">
        <v>1.3631252151166799</v>
      </c>
      <c r="Y105" s="16">
        <v>2.33129923098477</v>
      </c>
      <c r="Z105" s="16">
        <v>1.02456598303391</v>
      </c>
      <c r="AA105" s="16">
        <v>1.3821840413083899</v>
      </c>
      <c r="AB105" s="16">
        <v>1.2956747511855</v>
      </c>
      <c r="AC105" s="16">
        <v>0.61162360815232197</v>
      </c>
      <c r="AD105" s="16">
        <v>2.0740738562008501</v>
      </c>
      <c r="AE105" s="16">
        <v>0.70628605769230801</v>
      </c>
      <c r="AF105" s="16">
        <v>1.4602761185511399</v>
      </c>
      <c r="AG105" s="16">
        <v>1.4566482811403001</v>
      </c>
      <c r="AH105" s="16">
        <v>1.4097034875666401</v>
      </c>
      <c r="AI105" s="37">
        <v>0.39303970518307202</v>
      </c>
      <c r="AJ105" s="16">
        <v>1.0058242745774799</v>
      </c>
      <c r="AK105" s="16">
        <v>0.464819102749638</v>
      </c>
      <c r="AL105" s="37">
        <v>0.79028409102719999</v>
      </c>
      <c r="AM105" s="37">
        <v>3186.58903548731</v>
      </c>
      <c r="AN105" s="37">
        <v>21.375077139906001</v>
      </c>
      <c r="AO105" s="37">
        <v>1.13506771625</v>
      </c>
      <c r="AP105" s="37">
        <v>7.2085085513039999</v>
      </c>
      <c r="AQ105" s="37">
        <v>663.38081871999998</v>
      </c>
      <c r="AR105" s="37">
        <v>1.7655044270219999</v>
      </c>
      <c r="AS105" s="37">
        <v>1.3941174472</v>
      </c>
      <c r="AT105" s="37">
        <v>7.8822433201679996</v>
      </c>
      <c r="AU105" s="37">
        <v>308274.14356471802</v>
      </c>
      <c r="AV105" s="37">
        <v>2085.3825968686701</v>
      </c>
      <c r="AW105" s="37">
        <v>973780.25724384002</v>
      </c>
      <c r="AX105" s="37">
        <v>8.429793036645</v>
      </c>
      <c r="AY105" s="37">
        <v>7.5286999449999996</v>
      </c>
      <c r="AZ105" s="37">
        <v>17.600693759999999</v>
      </c>
      <c r="BA105" s="37">
        <v>23720.621822280002</v>
      </c>
      <c r="BB105" s="37">
        <v>8.5928751886394998</v>
      </c>
      <c r="BC105" s="37">
        <v>8.1149497363929395E-3</v>
      </c>
      <c r="BD105" s="37">
        <v>371.34383161613403</v>
      </c>
      <c r="BE105" s="37">
        <v>28766.539723999998</v>
      </c>
      <c r="BF105" s="37">
        <v>0.96201544039999998</v>
      </c>
      <c r="BG105" s="37">
        <v>3.7411249807879998</v>
      </c>
      <c r="BH105" s="37">
        <v>4.7975505289080003</v>
      </c>
      <c r="BI105" s="37">
        <v>5.9011094186479998</v>
      </c>
      <c r="BJ105" s="37">
        <v>4361.6792034640002</v>
      </c>
      <c r="BK105" s="37">
        <v>513.93823274468002</v>
      </c>
      <c r="BL105" s="37">
        <v>17.600693759999999</v>
      </c>
      <c r="BM105" s="37">
        <v>15.912069351471899</v>
      </c>
      <c r="BN105" s="37">
        <v>15.8725381972307</v>
      </c>
      <c r="BO105" s="37">
        <v>15.9911245587032</v>
      </c>
      <c r="BP105" s="37">
        <v>1.112487E-2</v>
      </c>
    </row>
    <row r="106" spans="1:68">
      <c r="A106" s="16">
        <v>105</v>
      </c>
      <c r="B106" s="29" t="s">
        <v>100</v>
      </c>
      <c r="C106" s="16">
        <v>38</v>
      </c>
      <c r="D106" s="16">
        <v>1080</v>
      </c>
      <c r="E106" s="16">
        <v>0.21788097356712899</v>
      </c>
      <c r="F106" s="16">
        <v>0.37394893896301401</v>
      </c>
      <c r="G106" s="16">
        <v>0.48065572543088603</v>
      </c>
      <c r="H106" s="16">
        <v>1.2515615978163901</v>
      </c>
      <c r="I106" s="16">
        <v>2.3299667358485201</v>
      </c>
      <c r="J106" s="16">
        <v>0.39942192284139599</v>
      </c>
      <c r="K106" s="16">
        <v>0.43473989585916201</v>
      </c>
      <c r="L106" s="16">
        <v>0.55034222919937203</v>
      </c>
      <c r="M106" s="16">
        <v>0.140096629303336</v>
      </c>
      <c r="N106" s="16">
        <v>0.70108852655766596</v>
      </c>
      <c r="O106" s="16">
        <v>1.5794673483442001</v>
      </c>
      <c r="P106" s="16">
        <v>0.13253589876033101</v>
      </c>
      <c r="Q106" s="16">
        <v>0.237519215882949</v>
      </c>
      <c r="R106" s="16">
        <v>0.69662665248442501</v>
      </c>
      <c r="S106" s="16">
        <v>0.70707414829659299</v>
      </c>
      <c r="T106" s="16">
        <v>1.3140851570641701</v>
      </c>
      <c r="U106" s="16">
        <v>1.1297457242867801</v>
      </c>
      <c r="V106" s="16">
        <v>0.55074547936778595</v>
      </c>
      <c r="W106" s="16">
        <v>3.1026974171428598</v>
      </c>
      <c r="X106" s="16">
        <v>1.3630430292599001</v>
      </c>
      <c r="Y106" s="16">
        <v>2.3309330115604698</v>
      </c>
      <c r="Z106" s="16">
        <v>1.02475858495454</v>
      </c>
      <c r="AA106" s="16">
        <v>1.3820408491908001</v>
      </c>
      <c r="AB106" s="16">
        <v>1.29551989128907</v>
      </c>
      <c r="AC106" s="16">
        <v>0.61242010106216005</v>
      </c>
      <c r="AD106" s="16">
        <v>2.0735965040521198</v>
      </c>
      <c r="AE106" s="16">
        <v>0.70707414829659299</v>
      </c>
      <c r="AF106" s="16">
        <v>1.4605158565082801</v>
      </c>
      <c r="AG106" s="16">
        <v>1.45672014383881</v>
      </c>
      <c r="AH106" s="16">
        <v>1.4089493381350799</v>
      </c>
      <c r="AI106" s="37">
        <v>0.39771037763901301</v>
      </c>
      <c r="AJ106" s="16">
        <v>1.0057087765813399</v>
      </c>
      <c r="AK106" s="16">
        <v>0.46474312590448602</v>
      </c>
      <c r="AL106" s="37">
        <v>0.79526778679999999</v>
      </c>
      <c r="AM106" s="37">
        <v>3200.8120751504998</v>
      </c>
      <c r="AN106" s="37">
        <v>21.4358128127</v>
      </c>
      <c r="AO106" s="37">
        <v>1.13560629625</v>
      </c>
      <c r="AP106" s="37">
        <v>7.2062372053999999</v>
      </c>
      <c r="AQ106" s="37">
        <v>665.70878000000005</v>
      </c>
      <c r="AR106" s="37">
        <v>1.7677707745</v>
      </c>
      <c r="AS106" s="37">
        <v>1.39569885</v>
      </c>
      <c r="AT106" s="37">
        <v>7.8865307799000002</v>
      </c>
      <c r="AU106" s="37">
        <v>308396.21741739998</v>
      </c>
      <c r="AV106" s="37">
        <v>2084.9034303161702</v>
      </c>
      <c r="AW106" s="37">
        <v>973644.25312000001</v>
      </c>
      <c r="AX106" s="37">
        <v>8.4423436472375002</v>
      </c>
      <c r="AY106" s="37">
        <v>7.542648625</v>
      </c>
      <c r="AZ106" s="37">
        <v>17.606217000000001</v>
      </c>
      <c r="BA106" s="37">
        <v>23715.604427999999</v>
      </c>
      <c r="BB106" s="37">
        <v>8.5863182205750004</v>
      </c>
      <c r="BC106" s="37">
        <v>8.1130821197821692E-3</v>
      </c>
      <c r="BD106" s="37">
        <v>371.17229843749999</v>
      </c>
      <c r="BE106" s="37">
        <v>28756.8855</v>
      </c>
      <c r="BF106" s="37">
        <v>0.96154990250000005</v>
      </c>
      <c r="BG106" s="37">
        <v>3.74081006754</v>
      </c>
      <c r="BH106" s="37">
        <v>4.79648706535</v>
      </c>
      <c r="BI106" s="37">
        <v>5.9002935229000002</v>
      </c>
      <c r="BJ106" s="37">
        <v>4362.8506764000003</v>
      </c>
      <c r="BK106" s="37">
        <v>513.23909775250002</v>
      </c>
      <c r="BL106" s="37">
        <v>17.606217000000001</v>
      </c>
      <c r="BM106" s="37">
        <v>15.921905575125599</v>
      </c>
      <c r="BN106" s="37">
        <v>15.8805263744519</v>
      </c>
      <c r="BO106" s="37">
        <v>15.9896801016636</v>
      </c>
      <c r="BP106" s="37">
        <v>1.1245031250000001E-2</v>
      </c>
    </row>
    <row r="107" spans="1:68">
      <c r="A107" s="16">
        <v>106</v>
      </c>
      <c r="B107" s="29" t="s">
        <v>134</v>
      </c>
      <c r="C107" s="16">
        <v>689</v>
      </c>
      <c r="D107" s="16">
        <v>1080</v>
      </c>
      <c r="E107" s="16">
        <v>0.174866666666667</v>
      </c>
      <c r="F107" s="16">
        <v>0.31543891675456898</v>
      </c>
      <c r="G107" s="16">
        <v>0.43111641791044802</v>
      </c>
      <c r="H107" s="16">
        <v>1.2686315789473701</v>
      </c>
      <c r="I107" s="16">
        <v>2.3308800000000001</v>
      </c>
      <c r="J107" s="16">
        <v>0.34478048780487802</v>
      </c>
      <c r="K107" s="16">
        <v>0.41946798029556698</v>
      </c>
      <c r="L107" s="16">
        <v>0.53800000000000003</v>
      </c>
      <c r="M107" s="16">
        <v>0.13910700132100401</v>
      </c>
      <c r="N107" s="16">
        <v>0.69827056342271798</v>
      </c>
      <c r="O107" s="16">
        <v>1.5423949680264599</v>
      </c>
      <c r="P107" s="16">
        <v>0.13119007661437401</v>
      </c>
      <c r="Q107" s="16">
        <v>0.23912760416666701</v>
      </c>
      <c r="R107" s="16">
        <v>0.65575757575757598</v>
      </c>
      <c r="S107" s="16">
        <v>0.6784</v>
      </c>
      <c r="T107" s="16">
        <v>1.2979701492537301</v>
      </c>
      <c r="U107" s="16">
        <v>1.1078550724637699</v>
      </c>
      <c r="V107" s="16">
        <v>0.58007923033389897</v>
      </c>
      <c r="W107" s="16">
        <v>3.0399556786703599</v>
      </c>
      <c r="X107" s="16">
        <v>1.35089655172414</v>
      </c>
      <c r="Y107" s="16">
        <v>2.30125</v>
      </c>
      <c r="Z107" s="16">
        <v>1.0095238095238099</v>
      </c>
      <c r="AA107" s="16">
        <v>1.3683440860215099</v>
      </c>
      <c r="AB107" s="16">
        <v>1.2875868544600899</v>
      </c>
      <c r="AC107" s="16">
        <v>0.59424593967517403</v>
      </c>
      <c r="AD107" s="16">
        <v>2.0670114649681501</v>
      </c>
      <c r="AE107" s="16">
        <v>0.6784</v>
      </c>
      <c r="AF107" s="16">
        <v>1.4263521997333699</v>
      </c>
      <c r="AG107" s="16">
        <v>1.4263521997333699</v>
      </c>
      <c r="AH107" s="16">
        <v>1.4263521997333699</v>
      </c>
      <c r="AI107" s="37">
        <v>0.29411764705882398</v>
      </c>
      <c r="AJ107" s="16">
        <v>0.998342452488307</v>
      </c>
      <c r="AK107" s="16">
        <v>0.46309696092619401</v>
      </c>
      <c r="AL107" s="37">
        <v>0.64462847999999995</v>
      </c>
      <c r="AM107" s="37">
        <v>2722.7188442080001</v>
      </c>
      <c r="AN107" s="37">
        <v>19.352816000000001</v>
      </c>
      <c r="AO107" s="37">
        <v>1.1449400000000001</v>
      </c>
      <c r="AP107" s="37">
        <v>7.1383200000000002</v>
      </c>
      <c r="AQ107" s="37">
        <v>579.57600000000002</v>
      </c>
      <c r="AR107" s="37">
        <v>1.7285855999999999</v>
      </c>
      <c r="AS107" s="37">
        <v>1.3772800000000001</v>
      </c>
      <c r="AT107" s="37">
        <v>7.9715128000000002</v>
      </c>
      <c r="AU107" s="37">
        <v>307679.26559999998</v>
      </c>
      <c r="AV107" s="37">
        <v>2030.1594848832001</v>
      </c>
      <c r="AW107" s="37">
        <v>985641.67200000002</v>
      </c>
      <c r="AX107" s="37">
        <v>9.0267648000000005</v>
      </c>
      <c r="AY107" s="37">
        <v>7.1412000000000004</v>
      </c>
      <c r="AZ107" s="37">
        <v>16.96</v>
      </c>
      <c r="BA107" s="37">
        <v>23306.351999999999</v>
      </c>
      <c r="BB107" s="37">
        <v>8.4391967999999995</v>
      </c>
      <c r="BC107" s="37">
        <v>8.6269962869408006E-3</v>
      </c>
      <c r="BD107" s="37">
        <v>356.55305759999999</v>
      </c>
      <c r="BE107" s="37">
        <v>28402.6</v>
      </c>
      <c r="BF107" s="37">
        <v>0.94259199999999999</v>
      </c>
      <c r="BG107" s="37">
        <v>3.6867011999999999</v>
      </c>
      <c r="BH107" s="37">
        <v>4.7339232000000004</v>
      </c>
      <c r="BI107" s="37">
        <v>5.8416528000000003</v>
      </c>
      <c r="BJ107" s="37">
        <v>4415.5087999999996</v>
      </c>
      <c r="BK107" s="37">
        <v>509.49765600000001</v>
      </c>
      <c r="BL107" s="37">
        <v>16.96</v>
      </c>
      <c r="BM107" s="37">
        <v>15.536741253120001</v>
      </c>
      <c r="BN107" s="37">
        <v>15.536741253120001</v>
      </c>
      <c r="BO107" s="37">
        <v>15.536741253120001</v>
      </c>
      <c r="BP107" s="37">
        <v>8.5000000000000006E-3</v>
      </c>
    </row>
    <row r="108" spans="1:68">
      <c r="A108" s="16">
        <v>107</v>
      </c>
      <c r="B108" s="29" t="s">
        <v>135</v>
      </c>
      <c r="C108" s="16">
        <v>195</v>
      </c>
      <c r="D108" s="16">
        <v>1085</v>
      </c>
      <c r="E108" s="16">
        <v>0.20872673859298899</v>
      </c>
      <c r="F108" s="16">
        <v>0.355349747500948</v>
      </c>
      <c r="G108" s="16">
        <v>0.46189144237720497</v>
      </c>
      <c r="H108" s="16">
        <v>1.24086897586616</v>
      </c>
      <c r="I108" s="16">
        <v>2.3350356912564898</v>
      </c>
      <c r="J108" s="16">
        <v>0.38548301357947101</v>
      </c>
      <c r="K108" s="16">
        <v>0.42153195185164799</v>
      </c>
      <c r="L108" s="16">
        <v>0.54432007354585399</v>
      </c>
      <c r="M108" s="16">
        <v>0.1445118659862</v>
      </c>
      <c r="N108" s="16">
        <v>0.69224258722769405</v>
      </c>
      <c r="O108" s="16">
        <v>1.5657283350581499</v>
      </c>
      <c r="P108" s="16">
        <v>0.139911997123468</v>
      </c>
      <c r="Q108" s="16">
        <v>0.21617108085498701</v>
      </c>
      <c r="R108" s="16">
        <v>0.66166051876573595</v>
      </c>
      <c r="S108" s="16">
        <v>0.70794000000000001</v>
      </c>
      <c r="T108" s="16">
        <v>1.31979757000667</v>
      </c>
      <c r="U108" s="16">
        <v>1.1560115064852601</v>
      </c>
      <c r="V108" s="16">
        <v>0.63320086165712197</v>
      </c>
      <c r="W108" s="16">
        <v>3.0711488564375999</v>
      </c>
      <c r="X108" s="16">
        <v>1.3708339076499001</v>
      </c>
      <c r="Y108" s="16">
        <v>2.3309090514784199</v>
      </c>
      <c r="Z108" s="16">
        <v>1.0249602448682</v>
      </c>
      <c r="AA108" s="16">
        <v>1.3813630649365101</v>
      </c>
      <c r="AB108" s="16">
        <v>1.2945187740753199</v>
      </c>
      <c r="AC108" s="16">
        <v>0.60578540954110804</v>
      </c>
      <c r="AD108" s="16">
        <v>2.1514116331329198</v>
      </c>
      <c r="AE108" s="16">
        <v>0.70794000000000001</v>
      </c>
      <c r="AF108" s="16">
        <v>1.43781511322738</v>
      </c>
      <c r="AG108" s="16">
        <v>1.4369811753664501</v>
      </c>
      <c r="AH108" s="16">
        <v>1.3164777047640699</v>
      </c>
      <c r="AI108" s="37">
        <v>0.30681374262392802</v>
      </c>
      <c r="AJ108" s="16">
        <v>1.00674182891841</v>
      </c>
      <c r="AK108" s="16">
        <v>0.467114327062229</v>
      </c>
      <c r="AL108" s="37">
        <v>0.78027639820799999</v>
      </c>
      <c r="AM108" s="37">
        <v>3141.9685802958202</v>
      </c>
      <c r="AN108" s="37">
        <v>21.532748261879998</v>
      </c>
      <c r="AO108" s="37">
        <v>1.1554132608080001</v>
      </c>
      <c r="AP108" s="37">
        <v>7.2984152118200001</v>
      </c>
      <c r="AQ108" s="37">
        <v>660.25568959999998</v>
      </c>
      <c r="AR108" s="37">
        <v>1.7388987496799999</v>
      </c>
      <c r="AS108" s="37">
        <v>1.4107217452</v>
      </c>
      <c r="AT108" s="37">
        <v>7.8407651825920004</v>
      </c>
      <c r="AU108" s="37">
        <v>311202.42722806998</v>
      </c>
      <c r="AV108" s="37">
        <v>2107.0176531476</v>
      </c>
      <c r="AW108" s="37">
        <v>991521.16711319995</v>
      </c>
      <c r="AX108" s="37">
        <v>7.7422120842686404</v>
      </c>
      <c r="AY108" s="37">
        <v>7.7200495800000004</v>
      </c>
      <c r="AZ108" s="37">
        <v>17.698499999999999</v>
      </c>
      <c r="BA108" s="37">
        <v>23835.437902080001</v>
      </c>
      <c r="BB108" s="37">
        <v>8.5604856309119999</v>
      </c>
      <c r="BC108" s="37">
        <v>9.2052519890924393E-3</v>
      </c>
      <c r="BD108" s="37">
        <v>381.96139713062399</v>
      </c>
      <c r="BE108" s="37">
        <v>28861.550800000001</v>
      </c>
      <c r="BF108" s="37">
        <v>0.97137694209600001</v>
      </c>
      <c r="BG108" s="37">
        <v>3.7537179179264002</v>
      </c>
      <c r="BH108" s="37">
        <v>4.8187784437119996</v>
      </c>
      <c r="BI108" s="37">
        <v>5.9235035047200002</v>
      </c>
      <c r="BJ108" s="37">
        <v>4523.6588007228002</v>
      </c>
      <c r="BK108" s="37">
        <v>507.69008166603999</v>
      </c>
      <c r="BL108" s="37">
        <v>17.698499999999999</v>
      </c>
      <c r="BM108" s="37">
        <v>16.035631243709702</v>
      </c>
      <c r="BN108" s="37">
        <v>16.026330520762102</v>
      </c>
      <c r="BO108" s="37">
        <v>17.390905806635001</v>
      </c>
      <c r="BP108" s="37">
        <v>1.161257012E-2</v>
      </c>
    </row>
    <row r="109" spans="1:68">
      <c r="A109" s="16">
        <v>108</v>
      </c>
      <c r="B109" s="29" t="s">
        <v>103</v>
      </c>
      <c r="C109" s="16">
        <v>220</v>
      </c>
      <c r="D109" s="16">
        <v>1085</v>
      </c>
      <c r="E109" s="16">
        <v>0.21605115576433601</v>
      </c>
      <c r="F109" s="16">
        <v>0.36432947754900802</v>
      </c>
      <c r="G109" s="16">
        <v>0.46921234097229098</v>
      </c>
      <c r="H109" s="16">
        <v>1.2409626320064999</v>
      </c>
      <c r="I109" s="16">
        <v>2.3259802924492101</v>
      </c>
      <c r="J109" s="16">
        <v>0.39319346417867201</v>
      </c>
      <c r="K109" s="16">
        <v>0.42550914528295902</v>
      </c>
      <c r="L109" s="16">
        <v>0.54832810867293602</v>
      </c>
      <c r="M109" s="16">
        <v>0.14553066791975</v>
      </c>
      <c r="N109" s="16">
        <v>0.69439226540105203</v>
      </c>
      <c r="O109" s="16">
        <v>1.5638265880356901</v>
      </c>
      <c r="P109" s="16">
        <v>0.140521049361953</v>
      </c>
      <c r="Q109" s="16">
        <v>0.22101451960452501</v>
      </c>
      <c r="R109" s="16">
        <v>0.66836674873959401</v>
      </c>
      <c r="S109" s="16">
        <v>0.70987999999999996</v>
      </c>
      <c r="T109" s="16">
        <v>1.31691579723765</v>
      </c>
      <c r="U109" s="16">
        <v>1.15251537672612</v>
      </c>
      <c r="V109" s="16">
        <v>0.63122303317726502</v>
      </c>
      <c r="W109" s="16">
        <v>3.0526179093072501</v>
      </c>
      <c r="X109" s="16">
        <v>1.3678787878787899</v>
      </c>
      <c r="Y109" s="16">
        <v>2.3235907560528801</v>
      </c>
      <c r="Z109" s="16">
        <v>1.0246681418703401</v>
      </c>
      <c r="AA109" s="16">
        <v>1.3788631878176101</v>
      </c>
      <c r="AB109" s="16">
        <v>1.2925475647590901</v>
      </c>
      <c r="AC109" s="16">
        <v>0.61133228225978298</v>
      </c>
      <c r="AD109" s="16">
        <v>2.1364738927217801</v>
      </c>
      <c r="AE109" s="16">
        <v>0.70987999999999996</v>
      </c>
      <c r="AF109" s="16">
        <v>1.4403423592562801</v>
      </c>
      <c r="AG109" s="16">
        <v>1.43867394066023</v>
      </c>
      <c r="AH109" s="16">
        <v>1.3082343764219699</v>
      </c>
      <c r="AI109" s="37">
        <v>0.32687626356397198</v>
      </c>
      <c r="AJ109" s="16">
        <v>1.0053307353432099</v>
      </c>
      <c r="AK109" s="16">
        <v>0.467658465991317</v>
      </c>
      <c r="AL109" s="37">
        <v>0.80720594803199996</v>
      </c>
      <c r="AM109" s="37">
        <v>3219.42381735459</v>
      </c>
      <c r="AN109" s="37">
        <v>21.84959489952</v>
      </c>
      <c r="AO109" s="37">
        <v>1.155864526432</v>
      </c>
      <c r="AP109" s="37">
        <v>7.2860756152799997</v>
      </c>
      <c r="AQ109" s="37">
        <v>673.00659840000003</v>
      </c>
      <c r="AR109" s="37">
        <v>1.74953019072</v>
      </c>
      <c r="AS109" s="37">
        <v>1.4173690608</v>
      </c>
      <c r="AT109" s="37">
        <v>7.871894247168</v>
      </c>
      <c r="AU109" s="37">
        <v>312070.17129644199</v>
      </c>
      <c r="AV109" s="37">
        <v>2107.0221456798399</v>
      </c>
      <c r="AW109" s="37">
        <v>991782.5817328</v>
      </c>
      <c r="AX109" s="37">
        <v>7.7909469857305602</v>
      </c>
      <c r="AY109" s="37">
        <v>7.7791303200000002</v>
      </c>
      <c r="AZ109" s="37">
        <v>17.747</v>
      </c>
      <c r="BA109" s="37">
        <v>23821.35224032</v>
      </c>
      <c r="BB109" s="37">
        <v>8.5411710324480001</v>
      </c>
      <c r="BC109" s="37">
        <v>9.1459430184392104E-3</v>
      </c>
      <c r="BD109" s="37">
        <v>381.63158213209601</v>
      </c>
      <c r="BE109" s="37">
        <v>28839.0432</v>
      </c>
      <c r="BF109" s="37">
        <v>0.97058444678400002</v>
      </c>
      <c r="BG109" s="37">
        <v>3.7535706222655998</v>
      </c>
      <c r="BH109" s="37">
        <v>4.8148594596479999</v>
      </c>
      <c r="BI109" s="37">
        <v>5.9206786068800001</v>
      </c>
      <c r="BJ109" s="37">
        <v>4516.8470340111999</v>
      </c>
      <c r="BK109" s="37">
        <v>505.84947488016002</v>
      </c>
      <c r="BL109" s="37">
        <v>17.747</v>
      </c>
      <c r="BM109" s="37">
        <v>16.053364986074101</v>
      </c>
      <c r="BN109" s="37">
        <v>16.034769592763698</v>
      </c>
      <c r="BO109" s="37">
        <v>17.4275956265272</v>
      </c>
      <c r="BP109" s="37">
        <v>1.228912848E-2</v>
      </c>
    </row>
    <row r="110" spans="1:68">
      <c r="A110" s="16">
        <v>109</v>
      </c>
      <c r="B110" s="29" t="s">
        <v>115</v>
      </c>
      <c r="C110" s="16">
        <v>290</v>
      </c>
      <c r="D110" s="16">
        <v>1085</v>
      </c>
      <c r="E110" s="16">
        <v>0.22337966652521801</v>
      </c>
      <c r="F110" s="16">
        <v>0.373314627005218</v>
      </c>
      <c r="G110" s="16">
        <v>0.47654143192116499</v>
      </c>
      <c r="H110" s="16">
        <v>1.24105625865056</v>
      </c>
      <c r="I110" s="16">
        <v>2.3169447235046401</v>
      </c>
      <c r="J110" s="16">
        <v>0.40090913487112501</v>
      </c>
      <c r="K110" s="16">
        <v>0.429499478355714</v>
      </c>
      <c r="L110" s="16">
        <v>0.55234672778455995</v>
      </c>
      <c r="M110" s="16">
        <v>0.14655259754903199</v>
      </c>
      <c r="N110" s="16">
        <v>0.696542623232279</v>
      </c>
      <c r="O110" s="16">
        <v>1.5619271542379101</v>
      </c>
      <c r="P110" s="16">
        <v>0.141132594188601</v>
      </c>
      <c r="Q110" s="16">
        <v>0.225935815167328</v>
      </c>
      <c r="R110" s="16">
        <v>0.67508951106415505</v>
      </c>
      <c r="S110" s="16">
        <v>0.71182000000000001</v>
      </c>
      <c r="T110" s="16">
        <v>1.314038614697</v>
      </c>
      <c r="U110" s="16">
        <v>1.1490219377353701</v>
      </c>
      <c r="V110" s="16">
        <v>0.62935428842474905</v>
      </c>
      <c r="W110" s="16">
        <v>3.03418273371951</v>
      </c>
      <c r="X110" s="16">
        <v>1.3649277357192</v>
      </c>
      <c r="Y110" s="16">
        <v>2.3162894710813302</v>
      </c>
      <c r="Z110" s="16">
        <v>1.0243761106550999</v>
      </c>
      <c r="AA110" s="16">
        <v>1.3763658030932899</v>
      </c>
      <c r="AB110" s="16">
        <v>1.29057841745433</v>
      </c>
      <c r="AC110" s="16">
        <v>0.61693854559898098</v>
      </c>
      <c r="AD110" s="16">
        <v>2.1215858513506798</v>
      </c>
      <c r="AE110" s="16">
        <v>0.71182000000000001</v>
      </c>
      <c r="AF110" s="16">
        <v>1.44287125099937</v>
      </c>
      <c r="AG110" s="16">
        <v>1.4403678082637199</v>
      </c>
      <c r="AH110" s="16">
        <v>1.30005976751393</v>
      </c>
      <c r="AI110" s="37">
        <v>0.34707416530396801</v>
      </c>
      <c r="AJ110" s="16">
        <v>1.0039206877148701</v>
      </c>
      <c r="AK110" s="16">
        <v>0.468202604920405</v>
      </c>
      <c r="AL110" s="37">
        <v>0.83412032947199999</v>
      </c>
      <c r="AM110" s="37">
        <v>3296.8317513787101</v>
      </c>
      <c r="AN110" s="37">
        <v>22.166073712919999</v>
      </c>
      <c r="AO110" s="37">
        <v>1.1563158768720001</v>
      </c>
      <c r="AP110" s="37">
        <v>7.2736914103799997</v>
      </c>
      <c r="AQ110" s="37">
        <v>685.74872640000001</v>
      </c>
      <c r="AR110" s="37">
        <v>1.7601171231199999</v>
      </c>
      <c r="AS110" s="37">
        <v>1.4239939468</v>
      </c>
      <c r="AT110" s="37">
        <v>7.9028911137279998</v>
      </c>
      <c r="AU110" s="37">
        <v>312937.625509114</v>
      </c>
      <c r="AV110" s="37">
        <v>2107.0250821111999</v>
      </c>
      <c r="AW110" s="37">
        <v>992034.67585879995</v>
      </c>
      <c r="AX110" s="37">
        <v>7.8379281307857598</v>
      </c>
      <c r="AY110" s="37">
        <v>7.8380422200000002</v>
      </c>
      <c r="AZ110" s="37">
        <v>17.795500000000001</v>
      </c>
      <c r="BA110" s="37">
        <v>23807.213814719998</v>
      </c>
      <c r="BB110" s="37">
        <v>8.5218390246079991</v>
      </c>
      <c r="BC110" s="37">
        <v>9.0884310244633698E-3</v>
      </c>
      <c r="BD110" s="37">
        <v>381.29491724441601</v>
      </c>
      <c r="BE110" s="37">
        <v>28816.477200000001</v>
      </c>
      <c r="BF110" s="37">
        <v>0.96978747406400001</v>
      </c>
      <c r="BG110" s="37">
        <v>3.7534231770175999</v>
      </c>
      <c r="BH110" s="37">
        <v>4.810934167808</v>
      </c>
      <c r="BI110" s="37">
        <v>5.9178475064800002</v>
      </c>
      <c r="BJ110" s="37">
        <v>4509.8526278651998</v>
      </c>
      <c r="BK110" s="37">
        <v>503.99991004236</v>
      </c>
      <c r="BL110" s="37">
        <v>17.795500000000001</v>
      </c>
      <c r="BM110" s="37">
        <v>16.071083787573201</v>
      </c>
      <c r="BN110" s="37">
        <v>16.043199776484698</v>
      </c>
      <c r="BO110" s="37">
        <v>17.463980664956701</v>
      </c>
      <c r="BP110" s="37">
        <v>1.296087508E-2</v>
      </c>
    </row>
    <row r="111" spans="1:68">
      <c r="A111" s="16">
        <v>110</v>
      </c>
      <c r="B111" s="29" t="s">
        <v>105</v>
      </c>
      <c r="C111" s="16">
        <v>300</v>
      </c>
      <c r="D111" s="16">
        <v>1085</v>
      </c>
      <c r="E111" s="16">
        <v>0.22704545807433299</v>
      </c>
      <c r="F111" s="16">
        <v>0.37780923554474899</v>
      </c>
      <c r="G111" s="16">
        <v>0.48020905382676199</v>
      </c>
      <c r="H111" s="16">
        <v>1.24110306091583</v>
      </c>
      <c r="I111" s="16">
        <v>2.3124343548869302</v>
      </c>
      <c r="J111" s="16">
        <v>0.404768929409204</v>
      </c>
      <c r="K111" s="16">
        <v>0.43149959262291498</v>
      </c>
      <c r="L111" s="16">
        <v>0.55436001944434099</v>
      </c>
      <c r="M111" s="16">
        <v>0.14706473975394099</v>
      </c>
      <c r="N111" s="16">
        <v>0.69761805712032798</v>
      </c>
      <c r="O111" s="16">
        <v>1.56097830347975</v>
      </c>
      <c r="P111" s="16">
        <v>0.14143930610914299</v>
      </c>
      <c r="Q111" s="16">
        <v>0.22842624827299701</v>
      </c>
      <c r="R111" s="16">
        <v>0.67845711097407002</v>
      </c>
      <c r="S111" s="16">
        <v>0.71279000000000003</v>
      </c>
      <c r="T111" s="16">
        <v>1.31260174133639</v>
      </c>
      <c r="U111" s="16">
        <v>1.14727622630759</v>
      </c>
      <c r="V111" s="16">
        <v>0.62845897046460297</v>
      </c>
      <c r="W111" s="16">
        <v>3.0250008285382002</v>
      </c>
      <c r="X111" s="16">
        <v>1.3634537323701399</v>
      </c>
      <c r="Y111" s="16">
        <v>2.3126451889928199</v>
      </c>
      <c r="Z111" s="16">
        <v>1.0242301219576899</v>
      </c>
      <c r="AA111" s="16">
        <v>1.3751180442145801</v>
      </c>
      <c r="AB111" s="16">
        <v>1.2895946160454199</v>
      </c>
      <c r="AC111" s="16">
        <v>0.61976424762853199</v>
      </c>
      <c r="AD111" s="16">
        <v>2.1141603903605302</v>
      </c>
      <c r="AE111" s="16">
        <v>0.71279000000000003</v>
      </c>
      <c r="AF111" s="16">
        <v>1.4441363145161601</v>
      </c>
      <c r="AG111" s="16">
        <v>1.4412151557681401</v>
      </c>
      <c r="AH111" s="16">
        <v>1.29599796487306</v>
      </c>
      <c r="AI111" s="37">
        <v>0.35722431292051499</v>
      </c>
      <c r="AJ111" s="16">
        <v>1.0032160557674199</v>
      </c>
      <c r="AK111" s="16">
        <v>0.468474674384949</v>
      </c>
      <c r="AL111" s="37">
        <v>0.84757183204800002</v>
      </c>
      <c r="AM111" s="37">
        <v>3335.5179797527699</v>
      </c>
      <c r="AN111" s="37">
        <v>22.324175185529999</v>
      </c>
      <c r="AO111" s="37">
        <v>1.156541583898</v>
      </c>
      <c r="AP111" s="37">
        <v>7.2674825797949998</v>
      </c>
      <c r="AQ111" s="37">
        <v>692.1164976</v>
      </c>
      <c r="AR111" s="37">
        <v>1.76539389858</v>
      </c>
      <c r="AS111" s="37">
        <v>1.4272979787</v>
      </c>
      <c r="AT111" s="37">
        <v>7.9183399727520003</v>
      </c>
      <c r="AU111" s="37">
        <v>313371.24391956202</v>
      </c>
      <c r="AV111" s="37">
        <v>2107.02596678905</v>
      </c>
      <c r="AW111" s="37">
        <v>992157.22773669998</v>
      </c>
      <c r="AX111" s="37">
        <v>7.8607610446608396</v>
      </c>
      <c r="AY111" s="37">
        <v>7.8674348549999999</v>
      </c>
      <c r="AZ111" s="37">
        <v>17.819749999999999</v>
      </c>
      <c r="BA111" s="37">
        <v>23800.124815480001</v>
      </c>
      <c r="BB111" s="37">
        <v>8.5121664921719997</v>
      </c>
      <c r="BC111" s="37">
        <v>9.0603171890061302E-3</v>
      </c>
      <c r="BD111" s="37">
        <v>381.12401609214402</v>
      </c>
      <c r="BE111" s="37">
        <v>28805.172299999998</v>
      </c>
      <c r="BF111" s="37">
        <v>0.96938730867599998</v>
      </c>
      <c r="BG111" s="37">
        <v>3.7533493982984001</v>
      </c>
      <c r="BH111" s="37">
        <v>4.8089691564720001</v>
      </c>
      <c r="BI111" s="37">
        <v>5.9164296303199997</v>
      </c>
      <c r="BJ111" s="37">
        <v>4506.2869350043002</v>
      </c>
      <c r="BK111" s="37">
        <v>503.07176835399002</v>
      </c>
      <c r="BL111" s="37">
        <v>17.819749999999999</v>
      </c>
      <c r="BM111" s="37">
        <v>16.0799375854982</v>
      </c>
      <c r="BN111" s="37">
        <v>16.047411535240101</v>
      </c>
      <c r="BO111" s="37">
        <v>17.482058891122801</v>
      </c>
      <c r="BP111" s="37">
        <v>1.329494397E-2</v>
      </c>
    </row>
    <row r="112" spans="1:68">
      <c r="A112" s="16">
        <v>111</v>
      </c>
      <c r="B112" s="29" t="s">
        <v>116</v>
      </c>
      <c r="C112" s="16">
        <v>440</v>
      </c>
      <c r="D112" s="16">
        <v>1085</v>
      </c>
      <c r="E112" s="16">
        <v>0.230712274308431</v>
      </c>
      <c r="F112" s="16">
        <v>0.382305200777104</v>
      </c>
      <c r="G112" s="16">
        <v>0.48387872898284401</v>
      </c>
      <c r="H112" s="16">
        <v>1.24114985581226</v>
      </c>
      <c r="I112" s="16">
        <v>2.3079289193577499</v>
      </c>
      <c r="J112" s="16">
        <v>0.40863003095975198</v>
      </c>
      <c r="K112" s="16">
        <v>0.43350301629273102</v>
      </c>
      <c r="L112" s="16">
        <v>0.55637597285970897</v>
      </c>
      <c r="M112" s="16">
        <v>0.14757766929910501</v>
      </c>
      <c r="N112" s="16">
        <v>0.69869366104375397</v>
      </c>
      <c r="O112" s="16">
        <v>1.5600300294467899</v>
      </c>
      <c r="P112" s="16">
        <v>0.14174664693642</v>
      </c>
      <c r="Q112" s="16">
        <v>0.23093686004115499</v>
      </c>
      <c r="R112" s="16">
        <v>0.681828866948754</v>
      </c>
      <c r="S112" s="16">
        <v>0.71375999999999995</v>
      </c>
      <c r="T112" s="16">
        <v>1.3111660114261301</v>
      </c>
      <c r="U112" s="16">
        <v>1.1455311864078299</v>
      </c>
      <c r="V112" s="16">
        <v>0.62758875626663102</v>
      </c>
      <c r="W112" s="16">
        <v>3.0158425891390301</v>
      </c>
      <c r="X112" s="16">
        <v>1.36198074277854</v>
      </c>
      <c r="Y112" s="16">
        <v>2.3090051373246401</v>
      </c>
      <c r="Z112" s="16">
        <v>1.0240841511960199</v>
      </c>
      <c r="AA112" s="16">
        <v>1.37387090703801</v>
      </c>
      <c r="AB112" s="16">
        <v>1.2886113289272201</v>
      </c>
      <c r="AC112" s="16">
        <v>0.62260515853977505</v>
      </c>
      <c r="AD112" s="16">
        <v>2.1067472614026199</v>
      </c>
      <c r="AE112" s="16">
        <v>0.71375999999999995</v>
      </c>
      <c r="AF112" s="16">
        <v>1.4454017900646801</v>
      </c>
      <c r="AG112" s="16">
        <v>1.4420627792539999</v>
      </c>
      <c r="AH112" s="16">
        <v>1.2919530223008999</v>
      </c>
      <c r="AI112" s="37">
        <v>0.36740882279637799</v>
      </c>
      <c r="AJ112" s="16">
        <v>1.0025116848708799</v>
      </c>
      <c r="AK112" s="16">
        <v>0.468746743849493</v>
      </c>
      <c r="AL112" s="37">
        <v>0.86101954252799995</v>
      </c>
      <c r="AM112" s="37">
        <v>3374.19238236816</v>
      </c>
      <c r="AN112" s="37">
        <v>22.482184702080001</v>
      </c>
      <c r="AO112" s="37">
        <v>1.156767312128</v>
      </c>
      <c r="AP112" s="37">
        <v>7.26126259712</v>
      </c>
      <c r="AQ112" s="37">
        <v>698.48207360000004</v>
      </c>
      <c r="AR112" s="37">
        <v>1.7706595468799999</v>
      </c>
      <c r="AS112" s="37">
        <v>1.4305964032</v>
      </c>
      <c r="AT112" s="37">
        <v>7.9337557822719997</v>
      </c>
      <c r="AU112" s="37">
        <v>313804.78986608598</v>
      </c>
      <c r="AV112" s="37">
        <v>2107.02646244167</v>
      </c>
      <c r="AW112" s="37">
        <v>992277.44949120004</v>
      </c>
      <c r="AX112" s="37">
        <v>7.88315551943424</v>
      </c>
      <c r="AY112" s="37">
        <v>7.8967852799999996</v>
      </c>
      <c r="AZ112" s="37">
        <v>17.844000000000001</v>
      </c>
      <c r="BA112" s="37">
        <v>23793.022625279998</v>
      </c>
      <c r="BB112" s="37">
        <v>8.5024896073920004</v>
      </c>
      <c r="BC112" s="37">
        <v>9.0326154935982603E-3</v>
      </c>
      <c r="BD112" s="37">
        <v>380.95140246758399</v>
      </c>
      <c r="BE112" s="37">
        <v>28793.852800000001</v>
      </c>
      <c r="BF112" s="37">
        <v>0.96898602393599997</v>
      </c>
      <c r="BG112" s="37">
        <v>3.7532755821824</v>
      </c>
      <c r="BH112" s="37">
        <v>4.8070025681919999</v>
      </c>
      <c r="BI112" s="37">
        <v>5.9150102035199996</v>
      </c>
      <c r="BJ112" s="37">
        <v>4502.6755822847999</v>
      </c>
      <c r="BK112" s="37">
        <v>502.14138715263999</v>
      </c>
      <c r="BL112" s="37">
        <v>17.844000000000001</v>
      </c>
      <c r="BM112" s="37">
        <v>16.0887876482068</v>
      </c>
      <c r="BN112" s="37">
        <v>16.051621071925201</v>
      </c>
      <c r="BO112" s="37">
        <v>17.5000609219233</v>
      </c>
      <c r="BP112" s="37">
        <v>1.3627809919999999E-2</v>
      </c>
    </row>
    <row r="113" spans="1:68">
      <c r="A113" s="16">
        <v>112</v>
      </c>
      <c r="B113" s="29" t="s">
        <v>136</v>
      </c>
      <c r="C113" s="16">
        <v>390</v>
      </c>
      <c r="D113" s="16">
        <v>1085</v>
      </c>
      <c r="E113" s="16">
        <v>0.23438011565721101</v>
      </c>
      <c r="F113" s="16">
        <v>0.38680252331664899</v>
      </c>
      <c r="G113" s="16">
        <v>0.487550459114103</v>
      </c>
      <c r="H113" s="16">
        <v>1.24119664334158</v>
      </c>
      <c r="I113" s="16">
        <v>2.3034284088283901</v>
      </c>
      <c r="J113" s="16">
        <v>0.41249244018675801</v>
      </c>
      <c r="K113" s="16">
        <v>0.43550975758560201</v>
      </c>
      <c r="L113" s="16">
        <v>0.55839459331278196</v>
      </c>
      <c r="M113" s="16">
        <v>0.14809138800154401</v>
      </c>
      <c r="N113" s="16">
        <v>0.69976943504288303</v>
      </c>
      <c r="O113" s="16">
        <v>1.5590823316133899</v>
      </c>
      <c r="P113" s="16">
        <v>0.142054618606756</v>
      </c>
      <c r="Q113" s="16">
        <v>0.23346789671493601</v>
      </c>
      <c r="R113" s="16">
        <v>0.68520478668665996</v>
      </c>
      <c r="S113" s="16">
        <v>0.71472999999999998</v>
      </c>
      <c r="T113" s="16">
        <v>1.30973142360184</v>
      </c>
      <c r="U113" s="16">
        <v>1.1437868176486901</v>
      </c>
      <c r="V113" s="16">
        <v>0.62674297872936802</v>
      </c>
      <c r="W113" s="16">
        <v>3.0067079241441501</v>
      </c>
      <c r="X113" s="16">
        <v>1.3605087658989301</v>
      </c>
      <c r="Y113" s="16">
        <v>2.3053693087148099</v>
      </c>
      <c r="Z113" s="16">
        <v>1.0239381983667699</v>
      </c>
      <c r="AA113" s="16">
        <v>1.3726243910990601</v>
      </c>
      <c r="AB113" s="16">
        <v>1.2876285556965801</v>
      </c>
      <c r="AC113" s="16">
        <v>0.62546140145304496</v>
      </c>
      <c r="AD113" s="16">
        <v>2.0993464337813199</v>
      </c>
      <c r="AE113" s="16">
        <v>0.71472999999999998</v>
      </c>
      <c r="AF113" s="16">
        <v>1.44666767784624</v>
      </c>
      <c r="AG113" s="16">
        <v>1.4429106788561601</v>
      </c>
      <c r="AH113" s="16">
        <v>1.2879248350385799</v>
      </c>
      <c r="AI113" s="37">
        <v>0.37762786972215601</v>
      </c>
      <c r="AJ113" s="16">
        <v>1.00180757488021</v>
      </c>
      <c r="AK113" s="16">
        <v>0.469018813314038</v>
      </c>
      <c r="AL113" s="37">
        <v>0.874463460912</v>
      </c>
      <c r="AM113" s="37">
        <v>3412.8549592249001</v>
      </c>
      <c r="AN113" s="37">
        <v>22.64010226257</v>
      </c>
      <c r="AO113" s="37">
        <v>1.1569930615620001</v>
      </c>
      <c r="AP113" s="37">
        <v>7.2550314623550003</v>
      </c>
      <c r="AQ113" s="37">
        <v>704.84545439999999</v>
      </c>
      <c r="AR113" s="37">
        <v>1.7759140680200001</v>
      </c>
      <c r="AS113" s="37">
        <v>1.4338892203</v>
      </c>
      <c r="AT113" s="37">
        <v>7.9491385422879999</v>
      </c>
      <c r="AU113" s="37">
        <v>314238.26334868598</v>
      </c>
      <c r="AV113" s="37">
        <v>2107.0265690690699</v>
      </c>
      <c r="AW113" s="37">
        <v>992395.34112230001</v>
      </c>
      <c r="AX113" s="37">
        <v>7.9051115551059601</v>
      </c>
      <c r="AY113" s="37">
        <v>7.9260934949999999</v>
      </c>
      <c r="AZ113" s="37">
        <v>17.86825</v>
      </c>
      <c r="BA113" s="37">
        <v>23785.907244120001</v>
      </c>
      <c r="BB113" s="37">
        <v>8.4928083702679995</v>
      </c>
      <c r="BC113" s="37">
        <v>9.0053145130987496E-3</v>
      </c>
      <c r="BD113" s="37">
        <v>380.77707637073598</v>
      </c>
      <c r="BE113" s="37">
        <v>28782.518700000001</v>
      </c>
      <c r="BF113" s="37">
        <v>0.96858361984399999</v>
      </c>
      <c r="BG113" s="37">
        <v>3.7532017286696</v>
      </c>
      <c r="BH113" s="37">
        <v>4.8050344029680003</v>
      </c>
      <c r="BI113" s="37">
        <v>5.91358922608</v>
      </c>
      <c r="BJ113" s="37">
        <v>4499.0185697067</v>
      </c>
      <c r="BK113" s="37">
        <v>501.20876643831002</v>
      </c>
      <c r="BL113" s="37">
        <v>17.86825</v>
      </c>
      <c r="BM113" s="37">
        <v>16.0976339756992</v>
      </c>
      <c r="BN113" s="37">
        <v>16.055828386540298</v>
      </c>
      <c r="BO113" s="37">
        <v>17.517986757358099</v>
      </c>
      <c r="BP113" s="37">
        <v>1.3959472929999999E-2</v>
      </c>
    </row>
    <row r="114" spans="1:68">
      <c r="A114" s="16">
        <v>113</v>
      </c>
      <c r="B114" s="29" t="s">
        <v>106</v>
      </c>
      <c r="C114" s="16">
        <v>300</v>
      </c>
      <c r="D114" s="16">
        <v>1085</v>
      </c>
      <c r="E114" s="16">
        <v>0.23804898255061399</v>
      </c>
      <c r="F114" s="16">
        <v>0.391301203778122</v>
      </c>
      <c r="G114" s="16">
        <v>0.49122424594716801</v>
      </c>
      <c r="H114" s="16">
        <v>1.2412434235055301</v>
      </c>
      <c r="I114" s="16">
        <v>2.2989328152278001</v>
      </c>
      <c r="J114" s="16">
        <v>0.41635615775465801</v>
      </c>
      <c r="K114" s="16">
        <v>0.43751982474921702</v>
      </c>
      <c r="L114" s="16">
        <v>0.56041588609966297</v>
      </c>
      <c r="M114" s="16">
        <v>0.148605897683872</v>
      </c>
      <c r="N114" s="16">
        <v>0.700845379158059</v>
      </c>
      <c r="O114" s="16">
        <v>1.55813520945453</v>
      </c>
      <c r="P114" s="16">
        <v>0.14236322306443699</v>
      </c>
      <c r="Q114" s="16">
        <v>0.236019608560428</v>
      </c>
      <c r="R114" s="16">
        <v>0.68858487790526601</v>
      </c>
      <c r="S114" s="16">
        <v>0.7157</v>
      </c>
      <c r="T114" s="16">
        <v>1.3082979765013101</v>
      </c>
      <c r="U114" s="16">
        <v>1.14204311964307</v>
      </c>
      <c r="V114" s="16">
        <v>0.62592099516785704</v>
      </c>
      <c r="W114" s="16">
        <v>2.9975967426455701</v>
      </c>
      <c r="X114" s="16">
        <v>1.3590378006872901</v>
      </c>
      <c r="Y114" s="16">
        <v>2.3017376958184301</v>
      </c>
      <c r="Z114" s="16">
        <v>1.0237922634666501</v>
      </c>
      <c r="AA114" s="16">
        <v>1.3713784959336599</v>
      </c>
      <c r="AB114" s="16">
        <v>1.2866462959507401</v>
      </c>
      <c r="AC114" s="16">
        <v>0.62833310082120097</v>
      </c>
      <c r="AD114" s="16">
        <v>2.09195787690278</v>
      </c>
      <c r="AE114" s="16">
        <v>0.7157</v>
      </c>
      <c r="AF114" s="16">
        <v>1.4479339780623299</v>
      </c>
      <c r="AG114" s="16">
        <v>1.4437588547095499</v>
      </c>
      <c r="AH114" s="16">
        <v>1.2839132991933699</v>
      </c>
      <c r="AI114" s="37">
        <v>0.38788162967593998</v>
      </c>
      <c r="AJ114" s="16">
        <v>1.00110372565046</v>
      </c>
      <c r="AK114" s="16">
        <v>0.469290882778582</v>
      </c>
      <c r="AL114" s="37">
        <v>0.88790358719999996</v>
      </c>
      <c r="AM114" s="37">
        <v>3451.5057103229701</v>
      </c>
      <c r="AN114" s="37">
        <v>22.797927866999999</v>
      </c>
      <c r="AO114" s="37">
        <v>1.1572188322000001</v>
      </c>
      <c r="AP114" s="37">
        <v>7.2487891754999998</v>
      </c>
      <c r="AQ114" s="37">
        <v>711.20663999999999</v>
      </c>
      <c r="AR114" s="37">
        <v>1.7811574619999999</v>
      </c>
      <c r="AS114" s="37">
        <v>1.4371764300000001</v>
      </c>
      <c r="AT114" s="37">
        <v>7.9644882527999998</v>
      </c>
      <c r="AU114" s="37">
        <v>314671.66436736</v>
      </c>
      <c r="AV114" s="37">
        <v>2107.0262866712501</v>
      </c>
      <c r="AW114" s="37">
        <v>992510.90263000003</v>
      </c>
      <c r="AX114" s="37">
        <v>7.9266291516759999</v>
      </c>
      <c r="AY114" s="37">
        <v>7.9553595000000001</v>
      </c>
      <c r="AZ114" s="37">
        <v>17.892499999999998</v>
      </c>
      <c r="BA114" s="37">
        <v>23778.778672</v>
      </c>
      <c r="BB114" s="37">
        <v>8.4831227808000005</v>
      </c>
      <c r="BC114" s="37">
        <v>8.9784032387549197E-3</v>
      </c>
      <c r="BD114" s="37">
        <v>380.6010378016</v>
      </c>
      <c r="BE114" s="37">
        <v>28771.17</v>
      </c>
      <c r="BF114" s="37">
        <v>0.96818009640000002</v>
      </c>
      <c r="BG114" s="37">
        <v>3.7531278377600001</v>
      </c>
      <c r="BH114" s="37">
        <v>4.8030646607999996</v>
      </c>
      <c r="BI114" s="37">
        <v>5.9121666980000001</v>
      </c>
      <c r="BJ114" s="37">
        <v>4495.3158972700003</v>
      </c>
      <c r="BK114" s="37">
        <v>500.273906211</v>
      </c>
      <c r="BL114" s="37">
        <v>17.892499999999998</v>
      </c>
      <c r="BM114" s="37">
        <v>16.1064765679752</v>
      </c>
      <c r="BN114" s="37">
        <v>16.060033479085199</v>
      </c>
      <c r="BO114" s="37">
        <v>17.5358363974272</v>
      </c>
      <c r="BP114" s="37">
        <v>1.4289932999999999E-2</v>
      </c>
    </row>
    <row r="115" spans="1:68">
      <c r="A115" s="16">
        <v>114</v>
      </c>
      <c r="B115" s="29" t="s">
        <v>109</v>
      </c>
      <c r="C115" s="16">
        <v>90</v>
      </c>
      <c r="D115" s="16">
        <v>1085</v>
      </c>
      <c r="E115" s="16">
        <v>0.245389794692246</v>
      </c>
      <c r="F115" s="16">
        <v>0.40030264092766399</v>
      </c>
      <c r="G115" s="16">
        <v>0.49857799663489599</v>
      </c>
      <c r="H115" s="16">
        <v>1.24133696174429</v>
      </c>
      <c r="I115" s="16">
        <v>2.2899563466168602</v>
      </c>
      <c r="J115" s="16">
        <v>0.42408752057314397</v>
      </c>
      <c r="K115" s="16">
        <v>0.44154996981635602</v>
      </c>
      <c r="L115" s="16">
        <v>0.56446650992946801</v>
      </c>
      <c r="M115" s="16">
        <v>0.14963729730676301</v>
      </c>
      <c r="N115" s="16">
        <v>0.70299777789798401</v>
      </c>
      <c r="O115" s="16">
        <v>1.55624269006357</v>
      </c>
      <c r="P115" s="16">
        <v>0.142982338158995</v>
      </c>
      <c r="Q115" s="16">
        <v>0.24118607944265</v>
      </c>
      <c r="R115" s="16">
        <v>0.69535760574997096</v>
      </c>
      <c r="S115" s="16">
        <v>0.71763999999999994</v>
      </c>
      <c r="T115" s="16">
        <v>1.30543449903352</v>
      </c>
      <c r="U115" s="16">
        <v>1.1385577343454301</v>
      </c>
      <c r="V115" s="16">
        <v>0.62434595476278798</v>
      </c>
      <c r="W115" s="16">
        <v>2.9794444688363502</v>
      </c>
      <c r="X115" s="16">
        <v>1.3560989010989</v>
      </c>
      <c r="Y115" s="16">
        <v>2.2944870878714698</v>
      </c>
      <c r="Z115" s="16">
        <v>1.02350044744056</v>
      </c>
      <c r="AA115" s="16">
        <v>1.3688885660695</v>
      </c>
      <c r="AB115" s="16">
        <v>1.28468331530456</v>
      </c>
      <c r="AC115" s="16">
        <v>0.63412337350497505</v>
      </c>
      <c r="AD115" s="16">
        <v>2.0772174535050101</v>
      </c>
      <c r="AE115" s="16">
        <v>0.71763999999999994</v>
      </c>
      <c r="AF115" s="16">
        <v>1.4504678166045499</v>
      </c>
      <c r="AG115" s="16">
        <v>1.44545603571023</v>
      </c>
      <c r="AH115" s="16">
        <v>1.27593977046018</v>
      </c>
      <c r="AI115" s="37">
        <v>0.40849399857806001</v>
      </c>
      <c r="AJ115" s="16">
        <v>0.99969680889455304</v>
      </c>
      <c r="AK115" s="16">
        <v>0.46983502170767</v>
      </c>
      <c r="AL115" s="37">
        <v>0.91477246348800001</v>
      </c>
      <c r="AM115" s="37">
        <v>3528.77173524311</v>
      </c>
      <c r="AN115" s="37">
        <v>23.113303207680001</v>
      </c>
      <c r="AO115" s="37">
        <v>1.157670437088</v>
      </c>
      <c r="AP115" s="37">
        <v>7.2362711455199999</v>
      </c>
      <c r="AQ115" s="37">
        <v>723.9224256</v>
      </c>
      <c r="AR115" s="37">
        <v>1.7916108684800001</v>
      </c>
      <c r="AS115" s="37">
        <v>1.4437340272000001</v>
      </c>
      <c r="AT115" s="37">
        <v>7.9950885253120001</v>
      </c>
      <c r="AU115" s="37">
        <v>315538.24901293399</v>
      </c>
      <c r="AV115" s="37">
        <v>2107.0245547999398</v>
      </c>
      <c r="AW115" s="37">
        <v>992735.03527520003</v>
      </c>
      <c r="AX115" s="37">
        <v>7.9683490275110396</v>
      </c>
      <c r="AY115" s="37">
        <v>8.0137648800000001</v>
      </c>
      <c r="AZ115" s="37">
        <v>17.940999999999999</v>
      </c>
      <c r="BA115" s="37">
        <v>23764.481954880001</v>
      </c>
      <c r="BB115" s="37">
        <v>8.4637385448319993</v>
      </c>
      <c r="BC115" s="37">
        <v>8.9257077436778898E-3</v>
      </c>
      <c r="BD115" s="37">
        <v>380.24382324646399</v>
      </c>
      <c r="BE115" s="37">
        <v>28748.428800000002</v>
      </c>
      <c r="BF115" s="37">
        <v>0.96736969145600005</v>
      </c>
      <c r="BG115" s="37">
        <v>3.7529799437503999</v>
      </c>
      <c r="BH115" s="37">
        <v>4.799120445632</v>
      </c>
      <c r="BI115" s="37">
        <v>5.9093169899199998</v>
      </c>
      <c r="BJ115" s="37">
        <v>4487.7735728207999</v>
      </c>
      <c r="BK115" s="37">
        <v>498.39746721744001</v>
      </c>
      <c r="BL115" s="37">
        <v>17.940999999999999</v>
      </c>
      <c r="BM115" s="37">
        <v>16.124150546878202</v>
      </c>
      <c r="BN115" s="37">
        <v>16.0684369979646</v>
      </c>
      <c r="BO115" s="37">
        <v>17.571307091468299</v>
      </c>
      <c r="BP115" s="37">
        <v>1.4947244320000001E-2</v>
      </c>
    </row>
    <row r="116" spans="1:68">
      <c r="A116" s="16">
        <v>115</v>
      </c>
      <c r="B116" s="29" t="s">
        <v>137</v>
      </c>
      <c r="C116" s="16">
        <v>250</v>
      </c>
      <c r="D116" s="16">
        <v>1030</v>
      </c>
      <c r="E116" s="16">
        <v>0.19216570250543899</v>
      </c>
      <c r="F116" s="16">
        <v>0.33397971772435903</v>
      </c>
      <c r="G116" s="16">
        <v>0.44163074715796602</v>
      </c>
      <c r="H116" s="16">
        <v>1.21385351591877</v>
      </c>
      <c r="I116" s="16">
        <v>2.2964481121820399</v>
      </c>
      <c r="J116" s="16">
        <v>0.36138819818686702</v>
      </c>
      <c r="K116" s="16">
        <v>0.42787098600244</v>
      </c>
      <c r="L116" s="16">
        <v>0.54055730165384597</v>
      </c>
      <c r="M116" s="16">
        <v>0.143497410792331</v>
      </c>
      <c r="N116" s="16">
        <v>0.69624114060787201</v>
      </c>
      <c r="O116" s="16">
        <v>1.53854029708518</v>
      </c>
      <c r="P116" s="16">
        <v>0.135775765277871</v>
      </c>
      <c r="Q116" s="16">
        <v>0.25571968316236698</v>
      </c>
      <c r="R116" s="16">
        <v>0.65406375453745602</v>
      </c>
      <c r="S116" s="16">
        <v>0.68614337204645603</v>
      </c>
      <c r="T116" s="16">
        <v>1.29001467925865</v>
      </c>
      <c r="U116" s="16">
        <v>1.1251412527057101</v>
      </c>
      <c r="V116" s="16">
        <v>0.57684909114361105</v>
      </c>
      <c r="W116" s="16">
        <v>2.90889571406117</v>
      </c>
      <c r="X116" s="16">
        <v>1.34779072172055</v>
      </c>
      <c r="Y116" s="16">
        <v>2.2983978226813102</v>
      </c>
      <c r="Z116" s="16">
        <v>1.0102737484803099</v>
      </c>
      <c r="AA116" s="16">
        <v>1.3596155152052101</v>
      </c>
      <c r="AB116" s="16">
        <v>1.27982792248471</v>
      </c>
      <c r="AC116" s="16">
        <v>0.59894571277783704</v>
      </c>
      <c r="AD116" s="16">
        <v>2.0633855336723701</v>
      </c>
      <c r="AE116" s="16">
        <v>0.68614337204645603</v>
      </c>
      <c r="AF116" s="16">
        <v>1.41399870272865</v>
      </c>
      <c r="AG116" s="16">
        <v>1.41216519649492</v>
      </c>
      <c r="AH116" s="16">
        <v>1.2776501444641599</v>
      </c>
      <c r="AI116" s="37">
        <v>0.29494208502028402</v>
      </c>
      <c r="AJ116" s="16">
        <v>0.99951700866340798</v>
      </c>
      <c r="AK116" s="16">
        <v>0.467336179450072</v>
      </c>
      <c r="AL116" s="37">
        <v>0.71695415319360001</v>
      </c>
      <c r="AM116" s="37">
        <v>2947.5320993150599</v>
      </c>
      <c r="AN116" s="37">
        <v>20.6351511371928</v>
      </c>
      <c r="AO116" s="37">
        <v>1.1312227201159999</v>
      </c>
      <c r="AP116" s="37">
        <v>7.1642677053439998</v>
      </c>
      <c r="AQ116" s="37">
        <v>617.69450624000001</v>
      </c>
      <c r="AR116" s="37">
        <v>1.7621901623208001</v>
      </c>
      <c r="AS116" s="37">
        <v>1.4055055537600001</v>
      </c>
      <c r="AT116" s="37">
        <v>7.6965643072288001</v>
      </c>
      <c r="AU116" s="37">
        <v>314278.657964752</v>
      </c>
      <c r="AV116" s="37">
        <v>2069.3018336037599</v>
      </c>
      <c r="AW116" s="37">
        <v>951974.46731258405</v>
      </c>
      <c r="AX116" s="37">
        <v>9.0079630586215202</v>
      </c>
      <c r="AY116" s="37">
        <v>7.7063955540000002</v>
      </c>
      <c r="AZ116" s="37">
        <v>17.112440400000001</v>
      </c>
      <c r="BA116" s="37">
        <v>23271.481162224001</v>
      </c>
      <c r="BB116" s="37">
        <v>8.2795708961154002</v>
      </c>
      <c r="BC116" s="37">
        <v>8.4643006327282597E-3</v>
      </c>
      <c r="BD116" s="37">
        <v>362.55201917419402</v>
      </c>
      <c r="BE116" s="37">
        <v>28364.666679999998</v>
      </c>
      <c r="BF116" s="37">
        <v>0.95873834018399995</v>
      </c>
      <c r="BG116" s="37">
        <v>3.6975273653532801</v>
      </c>
      <c r="BH116" s="37">
        <v>4.7405554957816003</v>
      </c>
      <c r="BI116" s="37">
        <v>5.8558206755280002</v>
      </c>
      <c r="BJ116" s="37">
        <v>4437.0068350847996</v>
      </c>
      <c r="BK116" s="37">
        <v>481.45660457096801</v>
      </c>
      <c r="BL116" s="37">
        <v>17.112440400000001</v>
      </c>
      <c r="BM116" s="37">
        <v>15.7899221929764</v>
      </c>
      <c r="BN116" s="37">
        <v>15.769447689912701</v>
      </c>
      <c r="BO116" s="37">
        <v>17.201878028109899</v>
      </c>
      <c r="BP116" s="37">
        <v>1.1504165300000001E-2</v>
      </c>
    </row>
    <row r="117" spans="1:68">
      <c r="A117" s="16">
        <v>116</v>
      </c>
      <c r="B117" s="29" t="s">
        <v>103</v>
      </c>
      <c r="C117" s="16">
        <v>340</v>
      </c>
      <c r="D117" s="16">
        <v>1030</v>
      </c>
      <c r="E117" s="16">
        <v>0.19975717251238401</v>
      </c>
      <c r="F117" s="16">
        <v>0.34330174963974103</v>
      </c>
      <c r="G117" s="16">
        <v>0.44923483082033999</v>
      </c>
      <c r="H117" s="16">
        <v>1.21425533023351</v>
      </c>
      <c r="I117" s="16">
        <v>2.2878013247430098</v>
      </c>
      <c r="J117" s="16">
        <v>0.36945144126421797</v>
      </c>
      <c r="K117" s="16">
        <v>0.43184083324625999</v>
      </c>
      <c r="L117" s="16">
        <v>0.54462728265736204</v>
      </c>
      <c r="M117" s="16">
        <v>0.144543949720533</v>
      </c>
      <c r="N117" s="16">
        <v>0.698362765631941</v>
      </c>
      <c r="O117" s="16">
        <v>1.5369540064142999</v>
      </c>
      <c r="P117" s="16">
        <v>0.136428592676856</v>
      </c>
      <c r="Q117" s="16">
        <v>0.26055749025643798</v>
      </c>
      <c r="R117" s="16">
        <v>0.66087352217934303</v>
      </c>
      <c r="S117" s="16">
        <v>0.688346015218262</v>
      </c>
      <c r="T117" s="16">
        <v>1.28745671829709</v>
      </c>
      <c r="U117" s="16">
        <v>1.1219500969705001</v>
      </c>
      <c r="V117" s="16">
        <v>0.57621957931239198</v>
      </c>
      <c r="W117" s="16">
        <v>2.89243946413721</v>
      </c>
      <c r="X117" s="16">
        <v>1.3450712957222599</v>
      </c>
      <c r="Y117" s="16">
        <v>2.2914158049602502</v>
      </c>
      <c r="Z117" s="16">
        <v>1.01014074207741</v>
      </c>
      <c r="AA117" s="16">
        <v>1.3573429399165899</v>
      </c>
      <c r="AB117" s="16">
        <v>1.2780100049248999</v>
      </c>
      <c r="AC117" s="16">
        <v>0.60460679136166795</v>
      </c>
      <c r="AD117" s="16">
        <v>2.04936362792112</v>
      </c>
      <c r="AE117" s="16">
        <v>0.688346015218262</v>
      </c>
      <c r="AF117" s="16">
        <v>1.4168051507867101</v>
      </c>
      <c r="AG117" s="16">
        <v>1.41413732493134</v>
      </c>
      <c r="AH117" s="16">
        <v>1.27002511132733</v>
      </c>
      <c r="AI117" s="37">
        <v>0.315020001229594</v>
      </c>
      <c r="AJ117" s="16">
        <v>0.99817345522978995</v>
      </c>
      <c r="AK117" s="16">
        <v>0.46787597684515198</v>
      </c>
      <c r="AL117" s="37">
        <v>0.74484714006560004</v>
      </c>
      <c r="AM117" s="37">
        <v>3027.8816763784098</v>
      </c>
      <c r="AN117" s="37">
        <v>20.966011863008799</v>
      </c>
      <c r="AO117" s="37">
        <v>1.1319101801560001</v>
      </c>
      <c r="AP117" s="37">
        <v>7.1528175882239999</v>
      </c>
      <c r="AQ117" s="37">
        <v>631.03354704000003</v>
      </c>
      <c r="AR117" s="37">
        <v>1.7726739695767999</v>
      </c>
      <c r="AS117" s="37">
        <v>1.41234048696</v>
      </c>
      <c r="AT117" s="37">
        <v>7.7293590650048003</v>
      </c>
      <c r="AU117" s="37">
        <v>315128.94991401403</v>
      </c>
      <c r="AV117" s="37">
        <v>2069.6334570940198</v>
      </c>
      <c r="AW117" s="37">
        <v>952702.22697686404</v>
      </c>
      <c r="AX117" s="37">
        <v>9.0329780333223209</v>
      </c>
      <c r="AY117" s="37">
        <v>7.7669072640000003</v>
      </c>
      <c r="AZ117" s="37">
        <v>17.1673744</v>
      </c>
      <c r="BA117" s="37">
        <v>23262.304188504</v>
      </c>
      <c r="BB117" s="37">
        <v>8.2627715214144004</v>
      </c>
      <c r="BC117" s="37">
        <v>8.4272413486487906E-3</v>
      </c>
      <c r="BD117" s="37">
        <v>362.35050896074199</v>
      </c>
      <c r="BE117" s="37">
        <v>28346.474880000002</v>
      </c>
      <c r="BF117" s="37">
        <v>0.95803523954400005</v>
      </c>
      <c r="BG117" s="37">
        <v>3.6979376896548799</v>
      </c>
      <c r="BH117" s="37">
        <v>4.7373141547935997</v>
      </c>
      <c r="BI117" s="37">
        <v>5.8535732486879999</v>
      </c>
      <c r="BJ117" s="37">
        <v>4431.3458990527997</v>
      </c>
      <c r="BK117" s="37">
        <v>479.82000645832801</v>
      </c>
      <c r="BL117" s="37">
        <v>17.1673744</v>
      </c>
      <c r="BM117" s="37">
        <v>15.810497224366699</v>
      </c>
      <c r="BN117" s="37">
        <v>15.7807262616779</v>
      </c>
      <c r="BO117" s="37">
        <v>17.238166830300901</v>
      </c>
      <c r="BP117" s="37">
        <v>1.2202399799999999E-2</v>
      </c>
    </row>
    <row r="118" spans="1:68">
      <c r="A118" s="16">
        <v>117</v>
      </c>
      <c r="B118" s="29" t="s">
        <v>138</v>
      </c>
      <c r="C118" s="16">
        <v>470</v>
      </c>
      <c r="D118" s="16">
        <v>1030</v>
      </c>
      <c r="E118" s="16">
        <v>0.205453652294945</v>
      </c>
      <c r="F118" s="16">
        <v>0.35029715682467599</v>
      </c>
      <c r="G118" s="16">
        <v>0.45494371128223199</v>
      </c>
      <c r="H118" s="16">
        <v>1.2145566180557299</v>
      </c>
      <c r="I118" s="16">
        <v>2.2813285474042102</v>
      </c>
      <c r="J118" s="16">
        <v>0.37550258758865002</v>
      </c>
      <c r="K118" s="16">
        <v>0.434826843286376</v>
      </c>
      <c r="L118" s="16">
        <v>0.547686857681697</v>
      </c>
      <c r="M118" s="16">
        <v>0.14533092830198999</v>
      </c>
      <c r="N118" s="16">
        <v>0.69995445892007802</v>
      </c>
      <c r="O118" s="16">
        <v>1.5357655281697</v>
      </c>
      <c r="P118" s="16">
        <v>0.13691994515381301</v>
      </c>
      <c r="Q118" s="16">
        <v>0.26423705345904103</v>
      </c>
      <c r="R118" s="16">
        <v>0.665992199834887</v>
      </c>
      <c r="S118" s="16">
        <v>0.689997997597117</v>
      </c>
      <c r="T118" s="16">
        <v>1.2855409147346699</v>
      </c>
      <c r="U118" s="16">
        <v>1.11955842389418</v>
      </c>
      <c r="V118" s="16">
        <v>0.57579044104442001</v>
      </c>
      <c r="W118" s="16">
        <v>2.88015236445918</v>
      </c>
      <c r="X118" s="16">
        <v>1.34303418362078</v>
      </c>
      <c r="Y118" s="16">
        <v>2.28618985509239</v>
      </c>
      <c r="Z118" s="16">
        <v>1.01004100845</v>
      </c>
      <c r="AA118" s="16">
        <v>1.3556399823643399</v>
      </c>
      <c r="AB118" s="16">
        <v>1.2766478037962501</v>
      </c>
      <c r="AC118" s="16">
        <v>0.60889255901526895</v>
      </c>
      <c r="AD118" s="16">
        <v>2.03887854437184</v>
      </c>
      <c r="AE118" s="16">
        <v>0.689997997597117</v>
      </c>
      <c r="AF118" s="16">
        <v>1.41891124083303</v>
      </c>
      <c r="AG118" s="16">
        <v>1.41561730246313</v>
      </c>
      <c r="AH118" s="16">
        <v>1.26434663066464</v>
      </c>
      <c r="AI118" s="37">
        <v>0.33017019461638603</v>
      </c>
      <c r="AJ118" s="16">
        <v>0.997166438454412</v>
      </c>
      <c r="AK118" s="16">
        <v>0.468280824891462</v>
      </c>
      <c r="AL118" s="37">
        <v>0.76575623224834999</v>
      </c>
      <c r="AM118" s="37">
        <v>3088.1100067912398</v>
      </c>
      <c r="AN118" s="37">
        <v>21.213895194421099</v>
      </c>
      <c r="AO118" s="37">
        <v>1.13242587155631</v>
      </c>
      <c r="AP118" s="37">
        <v>7.1442025827839997</v>
      </c>
      <c r="AQ118" s="37">
        <v>641.03158539000003</v>
      </c>
      <c r="AR118" s="37">
        <v>1.7805077660128601</v>
      </c>
      <c r="AS118" s="37">
        <v>1.4174515550475</v>
      </c>
      <c r="AT118" s="37">
        <v>7.7538672507386801</v>
      </c>
      <c r="AU118" s="37">
        <v>315766.46675200702</v>
      </c>
      <c r="AV118" s="37">
        <v>2069.8814695557398</v>
      </c>
      <c r="AW118" s="37">
        <v>953241.03970317706</v>
      </c>
      <c r="AX118" s="37">
        <v>9.0507223744881404</v>
      </c>
      <c r="AY118" s="37">
        <v>7.8121740043125003</v>
      </c>
      <c r="AZ118" s="37">
        <v>17.208574899999999</v>
      </c>
      <c r="BA118" s="37">
        <v>23255.3925686453</v>
      </c>
      <c r="BB118" s="37">
        <v>8.2501612924718497</v>
      </c>
      <c r="BC118" s="37">
        <v>8.4001313238316506E-3</v>
      </c>
      <c r="BD118" s="37">
        <v>362.19558518970399</v>
      </c>
      <c r="BE118" s="37">
        <v>28332.796904999999</v>
      </c>
      <c r="BF118" s="37">
        <v>0.95750517251400002</v>
      </c>
      <c r="BG118" s="37">
        <v>3.6982454267884601</v>
      </c>
      <c r="BH118" s="37">
        <v>4.7348795248922899</v>
      </c>
      <c r="BI118" s="37">
        <v>5.8518840800767498</v>
      </c>
      <c r="BJ118" s="37">
        <v>4426.9738064288003</v>
      </c>
      <c r="BK118" s="37">
        <v>478.58705360657001</v>
      </c>
      <c r="BL118" s="37">
        <v>17.208574899999999</v>
      </c>
      <c r="BM118" s="37">
        <v>15.8259169068271</v>
      </c>
      <c r="BN118" s="37">
        <v>15.7891777554002</v>
      </c>
      <c r="BO118" s="37">
        <v>17.2652060686741</v>
      </c>
      <c r="BP118" s="37">
        <v>1.27227115734375E-2</v>
      </c>
    </row>
    <row r="119" spans="1:68">
      <c r="A119" s="16">
        <v>118</v>
      </c>
      <c r="B119" s="29" t="s">
        <v>115</v>
      </c>
      <c r="C119" s="16">
        <v>550</v>
      </c>
      <c r="D119" s="16">
        <v>1030</v>
      </c>
      <c r="E119" s="16">
        <v>0.20735302725850999</v>
      </c>
      <c r="F119" s="16">
        <v>0.35262969935556998</v>
      </c>
      <c r="G119" s="16">
        <v>0.45684778086449801</v>
      </c>
      <c r="H119" s="16">
        <v>1.2146570334453</v>
      </c>
      <c r="I119" s="16">
        <v>2.2791732952491102</v>
      </c>
      <c r="J119" s="16">
        <v>0.37752034429173797</v>
      </c>
      <c r="K119" s="16">
        <v>0.43582382818946303</v>
      </c>
      <c r="L119" s="16">
        <v>0.54870806994591503</v>
      </c>
      <c r="M119" s="16">
        <v>0.145593650810694</v>
      </c>
      <c r="N119" s="16">
        <v>0.70048511376503997</v>
      </c>
      <c r="O119" s="16">
        <v>1.53536960461814</v>
      </c>
      <c r="P119" s="16">
        <v>0.137084060538088</v>
      </c>
      <c r="Q119" s="16">
        <v>0.26547348605124199</v>
      </c>
      <c r="R119" s="16">
        <v>0.66770059348567701</v>
      </c>
      <c r="S119" s="16">
        <v>0.69054865839006796</v>
      </c>
      <c r="T119" s="16">
        <v>1.2849028207704001</v>
      </c>
      <c r="U119" s="16">
        <v>1.1187615218888101</v>
      </c>
      <c r="V119" s="16">
        <v>0.575655259533015</v>
      </c>
      <c r="W119" s="16">
        <v>2.8760671039839298</v>
      </c>
      <c r="X119" s="16">
        <v>1.34235561368486</v>
      </c>
      <c r="Y119" s="16">
        <v>2.28444987924627</v>
      </c>
      <c r="Z119" s="16">
        <v>1.01000776793984</v>
      </c>
      <c r="AA119" s="16">
        <v>1.3550726103150701</v>
      </c>
      <c r="AB119" s="16">
        <v>1.2761939721359801</v>
      </c>
      <c r="AC119" s="16">
        <v>0.61032884139172705</v>
      </c>
      <c r="AD119" s="16">
        <v>2.0353894668138399</v>
      </c>
      <c r="AE119" s="16">
        <v>0.69054865839006796</v>
      </c>
      <c r="AF119" s="16">
        <v>1.4196135098687901</v>
      </c>
      <c r="AG119" s="16">
        <v>1.4161107962698201</v>
      </c>
      <c r="AH119" s="16">
        <v>1.26246141711932</v>
      </c>
      <c r="AI119" s="37">
        <v>0.33523785827112101</v>
      </c>
      <c r="AJ119" s="16">
        <v>0.99683088959084898</v>
      </c>
      <c r="AK119" s="16">
        <v>0.46841577424023201</v>
      </c>
      <c r="AL119" s="37">
        <v>0.77272390145759995</v>
      </c>
      <c r="AM119" s="37">
        <v>3108.1796688555701</v>
      </c>
      <c r="AN119" s="37">
        <v>21.2964730262348</v>
      </c>
      <c r="AO119" s="37">
        <v>1.132597787046</v>
      </c>
      <c r="AP119" s="37">
        <v>7.141325691904</v>
      </c>
      <c r="AQ119" s="37">
        <v>644.36307583999996</v>
      </c>
      <c r="AR119" s="37">
        <v>1.7831134964427999</v>
      </c>
      <c r="AS119" s="37">
        <v>1.41915236216</v>
      </c>
      <c r="AT119" s="37">
        <v>7.7620199064408002</v>
      </c>
      <c r="AU119" s="37">
        <v>315978.93386487098</v>
      </c>
      <c r="AV119" s="37">
        <v>2069.9640060608799</v>
      </c>
      <c r="AW119" s="37">
        <v>953419.30927444401</v>
      </c>
      <c r="AX119" s="37">
        <v>9.0564434615701206</v>
      </c>
      <c r="AY119" s="37">
        <v>7.8272406239999999</v>
      </c>
      <c r="AZ119" s="37">
        <v>17.222308399999999</v>
      </c>
      <c r="BA119" s="37">
        <v>23253.083192583999</v>
      </c>
      <c r="BB119" s="37">
        <v>8.2459558451259003</v>
      </c>
      <c r="BC119" s="37">
        <v>8.3912194890301203E-3</v>
      </c>
      <c r="BD119" s="37">
        <v>362.14322181632002</v>
      </c>
      <c r="BE119" s="37">
        <v>28328.231080000001</v>
      </c>
      <c r="BF119" s="37">
        <v>0.957327961304</v>
      </c>
      <c r="BG119" s="37">
        <v>3.6983480046724799</v>
      </c>
      <c r="BH119" s="37">
        <v>4.7340672912755997</v>
      </c>
      <c r="BI119" s="37">
        <v>5.8513203384479997</v>
      </c>
      <c r="BJ119" s="37">
        <v>4425.4923678207997</v>
      </c>
      <c r="BK119" s="37">
        <v>478.17502089078801</v>
      </c>
      <c r="BL119" s="37">
        <v>17.222308399999999</v>
      </c>
      <c r="BM119" s="37">
        <v>15.831054593155301</v>
      </c>
      <c r="BN119" s="37">
        <v>15.7919935037645</v>
      </c>
      <c r="BO119" s="37">
        <v>17.2741853646518</v>
      </c>
      <c r="BP119" s="37">
        <v>1.2895508050000001E-2</v>
      </c>
    </row>
    <row r="120" spans="1:68">
      <c r="A120" s="16">
        <v>119</v>
      </c>
      <c r="B120" s="29" t="s">
        <v>139</v>
      </c>
      <c r="C120" s="16">
        <v>540</v>
      </c>
      <c r="D120" s="16">
        <v>1030</v>
      </c>
      <c r="E120" s="16">
        <v>0.209252676505749</v>
      </c>
      <c r="F120" s="16">
        <v>0.35496261210126201</v>
      </c>
      <c r="G120" s="16">
        <v>0.45875240556522201</v>
      </c>
      <c r="H120" s="16">
        <v>1.2147574418938001</v>
      </c>
      <c r="I120" s="16">
        <v>2.2770192116535002</v>
      </c>
      <c r="J120" s="16">
        <v>0.37953845511426698</v>
      </c>
      <c r="K120" s="16">
        <v>0.43682163891063602</v>
      </c>
      <c r="L120" s="16">
        <v>0.54972996029527599</v>
      </c>
      <c r="M120" s="16">
        <v>0.14585657185119599</v>
      </c>
      <c r="N120" s="16">
        <v>0.70101581382742495</v>
      </c>
      <c r="O120" s="16">
        <v>1.5349737989104699</v>
      </c>
      <c r="P120" s="16">
        <v>0.137248341953874</v>
      </c>
      <c r="Q120" s="16">
        <v>0.26671492456654899</v>
      </c>
      <c r="R120" s="16">
        <v>0.66941007274116404</v>
      </c>
      <c r="S120" s="16">
        <v>0.69109931918302003</v>
      </c>
      <c r="T120" s="16">
        <v>1.28426498016599</v>
      </c>
      <c r="U120" s="16">
        <v>1.1179647809786899</v>
      </c>
      <c r="V120" s="16">
        <v>0.57552391353759003</v>
      </c>
      <c r="W120" s="16">
        <v>2.8719870465975301</v>
      </c>
      <c r="X120" s="16">
        <v>1.3416772772634999</v>
      </c>
      <c r="Y120" s="16">
        <v>2.2827109056762902</v>
      </c>
      <c r="Z120" s="16">
        <v>1.00997452944553</v>
      </c>
      <c r="AA120" s="16">
        <v>1.3545053784132599</v>
      </c>
      <c r="AB120" s="16">
        <v>1.27574025809076</v>
      </c>
      <c r="AC120" s="16">
        <v>0.61176899627536496</v>
      </c>
      <c r="AD120" s="16">
        <v>2.0319033580729098</v>
      </c>
      <c r="AE120" s="16">
        <v>0.69109931918302003</v>
      </c>
      <c r="AF120" s="16">
        <v>1.4203158984655799</v>
      </c>
      <c r="AG120" s="16">
        <v>1.41660437409364</v>
      </c>
      <c r="AH120" s="16">
        <v>1.2605799911253099</v>
      </c>
      <c r="AI120" s="37">
        <v>0.34031435988814501</v>
      </c>
      <c r="AJ120" s="16">
        <v>0.99649540239638501</v>
      </c>
      <c r="AK120" s="16">
        <v>0.46855072358900102</v>
      </c>
      <c r="AL120" s="37">
        <v>0.77969055657435005</v>
      </c>
      <c r="AM120" s="37">
        <v>3128.2461068832699</v>
      </c>
      <c r="AN120" s="37">
        <v>21.3790258853866</v>
      </c>
      <c r="AO120" s="37">
        <v>1.13276971171381</v>
      </c>
      <c r="AP120" s="37">
        <v>7.1384461898240001</v>
      </c>
      <c r="AQ120" s="37">
        <v>647.69397178999998</v>
      </c>
      <c r="AR120" s="37">
        <v>1.7857164593483601</v>
      </c>
      <c r="AS120" s="37">
        <v>1.4208517281474999</v>
      </c>
      <c r="AT120" s="37">
        <v>7.7701641923716798</v>
      </c>
      <c r="AU120" s="37">
        <v>316191.381727834</v>
      </c>
      <c r="AV120" s="37">
        <v>2070.04647540832</v>
      </c>
      <c r="AW120" s="37">
        <v>953596.91151029197</v>
      </c>
      <c r="AX120" s="37">
        <v>9.0620677019987905</v>
      </c>
      <c r="AY120" s="37">
        <v>7.8422960968125004</v>
      </c>
      <c r="AZ120" s="37">
        <v>17.2360419</v>
      </c>
      <c r="BA120" s="37">
        <v>23250.771065135301</v>
      </c>
      <c r="BB120" s="37">
        <v>8.2417493789307308</v>
      </c>
      <c r="BC120" s="37">
        <v>8.3823684277862902E-3</v>
      </c>
      <c r="BD120" s="37">
        <v>362.09049738475102</v>
      </c>
      <c r="BE120" s="37">
        <v>28323.662004999998</v>
      </c>
      <c r="BF120" s="37">
        <v>0.95715048899400001</v>
      </c>
      <c r="BG120" s="37">
        <v>3.6984505819762501</v>
      </c>
      <c r="BH120" s="37">
        <v>4.7332547125007904</v>
      </c>
      <c r="BI120" s="37">
        <v>5.8507562541067504</v>
      </c>
      <c r="BJ120" s="37">
        <v>4423.9988920127998</v>
      </c>
      <c r="BK120" s="37">
        <v>477.76246395907498</v>
      </c>
      <c r="BL120" s="37">
        <v>17.2360419</v>
      </c>
      <c r="BM120" s="37">
        <v>15.836191175571001</v>
      </c>
      <c r="BN120" s="37">
        <v>15.7948085440238</v>
      </c>
      <c r="BO120" s="37">
        <v>17.283147768889499</v>
      </c>
      <c r="BP120" s="37">
        <v>1.30679841359375E-2</v>
      </c>
    </row>
    <row r="121" spans="1:68">
      <c r="A121" s="16">
        <v>120</v>
      </c>
      <c r="B121" s="29" t="s">
        <v>105</v>
      </c>
      <c r="C121" s="16">
        <v>520</v>
      </c>
      <c r="D121" s="16">
        <v>1030</v>
      </c>
      <c r="E121" s="16">
        <v>0.21115260009608</v>
      </c>
      <c r="F121" s="16">
        <v>0.35729589514989801</v>
      </c>
      <c r="G121" s="16">
        <v>0.46065758562720099</v>
      </c>
      <c r="H121" s="16">
        <v>1.2148578434019699</v>
      </c>
      <c r="I121" s="16">
        <v>2.2748662956672598</v>
      </c>
      <c r="J121" s="16">
        <v>0.38155692014946802</v>
      </c>
      <c r="K121" s="16">
        <v>0.437820276476376</v>
      </c>
      <c r="L121" s="16">
        <v>0.550752529405378</v>
      </c>
      <c r="M121" s="16">
        <v>0.14611969164861699</v>
      </c>
      <c r="N121" s="16">
        <v>0.701546559113012</v>
      </c>
      <c r="O121" s="16">
        <v>1.5345781109940899</v>
      </c>
      <c r="P121" s="16">
        <v>0.13741278965325199</v>
      </c>
      <c r="Q121" s="16">
        <v>0.26796139946771702</v>
      </c>
      <c r="R121" s="16">
        <v>0.67112063863645299</v>
      </c>
      <c r="S121" s="16">
        <v>0.691649979975971</v>
      </c>
      <c r="T121" s="16">
        <v>1.2836273927705799</v>
      </c>
      <c r="U121" s="16">
        <v>1.1171682011149799</v>
      </c>
      <c r="V121" s="16">
        <v>0.57539634681779805</v>
      </c>
      <c r="W121" s="16">
        <v>2.8679121823661302</v>
      </c>
      <c r="X121" s="16">
        <v>1.34099917423617</v>
      </c>
      <c r="Y121" s="16">
        <v>2.2809729335167002</v>
      </c>
      <c r="Z121" s="16">
        <v>1.0099412929668801</v>
      </c>
      <c r="AA121" s="16">
        <v>1.35393828660702</v>
      </c>
      <c r="AB121" s="16">
        <v>1.2752866616148699</v>
      </c>
      <c r="AC121" s="16">
        <v>0.61321303934891802</v>
      </c>
      <c r="AD121" s="16">
        <v>2.0284202143614798</v>
      </c>
      <c r="AE121" s="16">
        <v>0.691649979975971</v>
      </c>
      <c r="AF121" s="16">
        <v>1.42101840665393</v>
      </c>
      <c r="AG121" s="16">
        <v>1.4170980359560399</v>
      </c>
      <c r="AH121" s="16">
        <v>1.2587023412798199</v>
      </c>
      <c r="AI121" s="37">
        <v>0.34539972260763102</v>
      </c>
      <c r="AJ121" s="16">
        <v>0.99615997685402202</v>
      </c>
      <c r="AK121" s="16">
        <v>0.46868567293777103</v>
      </c>
      <c r="AL121" s="37">
        <v>0.78665619759859995</v>
      </c>
      <c r="AM121" s="37">
        <v>3148.3093208743298</v>
      </c>
      <c r="AN121" s="37">
        <v>21.461553771876499</v>
      </c>
      <c r="AO121" s="37">
        <v>1.1329416455597501</v>
      </c>
      <c r="AP121" s="37">
        <v>7.135564076544</v>
      </c>
      <c r="AQ121" s="37">
        <v>651.02427323999996</v>
      </c>
      <c r="AR121" s="37">
        <v>1.7883166547295499</v>
      </c>
      <c r="AS121" s="37">
        <v>1.4225496530099999</v>
      </c>
      <c r="AT121" s="37">
        <v>7.7783001085313002</v>
      </c>
      <c r="AU121" s="37">
        <v>316403.81034089701</v>
      </c>
      <c r="AV121" s="37">
        <v>2070.1288775980402</v>
      </c>
      <c r="AW121" s="37">
        <v>953773.84641072096</v>
      </c>
      <c r="AX121" s="37">
        <v>9.0675950957741396</v>
      </c>
      <c r="AY121" s="37">
        <v>7.8573404227500001</v>
      </c>
      <c r="AZ121" s="37">
        <v>17.249775400000001</v>
      </c>
      <c r="BA121" s="37">
        <v>23248.456186299001</v>
      </c>
      <c r="BB121" s="37">
        <v>8.2375418938863394</v>
      </c>
      <c r="BC121" s="37">
        <v>8.3735771830282298E-3</v>
      </c>
      <c r="BD121" s="37">
        <v>362.03741189499601</v>
      </c>
      <c r="BE121" s="37">
        <v>28319.089680000001</v>
      </c>
      <c r="BF121" s="37">
        <v>0.95697275558399997</v>
      </c>
      <c r="BG121" s="37">
        <v>3.69855315869978</v>
      </c>
      <c r="BH121" s="37">
        <v>4.7324417885678498</v>
      </c>
      <c r="BI121" s="37">
        <v>5.850191827053</v>
      </c>
      <c r="BJ121" s="37">
        <v>4422.4933790047999</v>
      </c>
      <c r="BK121" s="37">
        <v>477.34938281143002</v>
      </c>
      <c r="BL121" s="37">
        <v>17.249775400000001</v>
      </c>
      <c r="BM121" s="37">
        <v>15.8413266540741</v>
      </c>
      <c r="BN121" s="37">
        <v>15.797622876178201</v>
      </c>
      <c r="BO121" s="37">
        <v>17.292093281387199</v>
      </c>
      <c r="BP121" s="37">
        <v>1.3240139831250001E-2</v>
      </c>
    </row>
    <row r="122" spans="1:68">
      <c r="A122" s="16">
        <v>121</v>
      </c>
      <c r="B122" s="29" t="s">
        <v>140</v>
      </c>
      <c r="C122" s="16">
        <v>450</v>
      </c>
      <c r="D122" s="16">
        <v>1030</v>
      </c>
      <c r="E122" s="16">
        <v>0.21305279808893701</v>
      </c>
      <c r="F122" s="16">
        <v>0.35962954858965301</v>
      </c>
      <c r="G122" s="16">
        <v>0.46256332129337402</v>
      </c>
      <c r="H122" s="16">
        <v>1.2149582379705299</v>
      </c>
      <c r="I122" s="16">
        <v>2.2727145463412901</v>
      </c>
      <c r="J122" s="16">
        <v>0.38357573949060503</v>
      </c>
      <c r="K122" s="16">
        <v>0.438819741914868</v>
      </c>
      <c r="L122" s="16">
        <v>0.55177577795271504</v>
      </c>
      <c r="M122" s="16">
        <v>0.146383010428421</v>
      </c>
      <c r="N122" s="16">
        <v>0.70207734962758195</v>
      </c>
      <c r="O122" s="16">
        <v>1.53418254081643</v>
      </c>
      <c r="P122" s="16">
        <v>0.13757740388881701</v>
      </c>
      <c r="Q122" s="16">
        <v>0.26921294146517699</v>
      </c>
      <c r="R122" s="16">
        <v>0.67283229220796803</v>
      </c>
      <c r="S122" s="16">
        <v>0.69220064076892296</v>
      </c>
      <c r="T122" s="16">
        <v>1.2829900584334</v>
      </c>
      <c r="U122" s="16">
        <v>1.1163717822488399</v>
      </c>
      <c r="V122" s="16">
        <v>0.57527250430490096</v>
      </c>
      <c r="W122" s="16">
        <v>2.8638425013811402</v>
      </c>
      <c r="X122" s="16">
        <v>1.34032130448244</v>
      </c>
      <c r="Y122" s="16">
        <v>2.27923596190274</v>
      </c>
      <c r="Z122" s="16">
        <v>1.0099080585037199</v>
      </c>
      <c r="AA122" s="16">
        <v>1.3533713348444201</v>
      </c>
      <c r="AB122" s="16">
        <v>1.27483318266262</v>
      </c>
      <c r="AC122" s="16">
        <v>0.61466098637991395</v>
      </c>
      <c r="AD122" s="16">
        <v>2.0249400318983901</v>
      </c>
      <c r="AE122" s="16">
        <v>0.69220064076892296</v>
      </c>
      <c r="AF122" s="16">
        <v>1.42172103446439</v>
      </c>
      <c r="AG122" s="16">
        <v>1.41759178187849</v>
      </c>
      <c r="AH122" s="16">
        <v>1.2568284562257701</v>
      </c>
      <c r="AI122" s="37">
        <v>0.35049396965060903</v>
      </c>
      <c r="AJ122" s="16">
        <v>0.99582461294676605</v>
      </c>
      <c r="AK122" s="16">
        <v>0.46882062228654098</v>
      </c>
      <c r="AL122" s="37">
        <v>0.79362082453034999</v>
      </c>
      <c r="AM122" s="37">
        <v>3168.3693108287498</v>
      </c>
      <c r="AN122" s="37">
        <v>21.5440566857046</v>
      </c>
      <c r="AO122" s="37">
        <v>1.1331135885838099</v>
      </c>
      <c r="AP122" s="37">
        <v>7.1326793520639997</v>
      </c>
      <c r="AQ122" s="37">
        <v>654.35398019000002</v>
      </c>
      <c r="AR122" s="37">
        <v>1.7909140825863601</v>
      </c>
      <c r="AS122" s="37">
        <v>1.4242461367474999</v>
      </c>
      <c r="AT122" s="37">
        <v>7.7864276549196703</v>
      </c>
      <c r="AU122" s="37">
        <v>316616.21970406</v>
      </c>
      <c r="AV122" s="37">
        <v>2070.2112126300499</v>
      </c>
      <c r="AW122" s="37">
        <v>953950.11397573201</v>
      </c>
      <c r="AX122" s="37">
        <v>9.0730256428961908</v>
      </c>
      <c r="AY122" s="37">
        <v>7.8723736018124999</v>
      </c>
      <c r="AZ122" s="37">
        <v>17.263508900000001</v>
      </c>
      <c r="BA122" s="37">
        <v>23246.138556075199</v>
      </c>
      <c r="BB122" s="37">
        <v>8.2333333899927297</v>
      </c>
      <c r="BC122" s="37">
        <v>8.3648448174956907E-3</v>
      </c>
      <c r="BD122" s="37">
        <v>361.983965347055</v>
      </c>
      <c r="BE122" s="37">
        <v>28314.514104999998</v>
      </c>
      <c r="BF122" s="37">
        <v>0.95679476107399997</v>
      </c>
      <c r="BG122" s="37">
        <v>3.69865573484305</v>
      </c>
      <c r="BH122" s="37">
        <v>4.7316285194767902</v>
      </c>
      <c r="BI122" s="37">
        <v>5.8496270572867504</v>
      </c>
      <c r="BJ122" s="37">
        <v>4420.9758287967998</v>
      </c>
      <c r="BK122" s="37">
        <v>476.935777447855</v>
      </c>
      <c r="BL122" s="37">
        <v>17.263508900000001</v>
      </c>
      <c r="BM122" s="37">
        <v>15.846461028664599</v>
      </c>
      <c r="BN122" s="37">
        <v>15.8004365002278</v>
      </c>
      <c r="BO122" s="37">
        <v>17.3010219021449</v>
      </c>
      <c r="BP122" s="37">
        <v>1.34119751359375E-2</v>
      </c>
    </row>
    <row r="123" spans="1:68">
      <c r="A123" s="16">
        <v>122</v>
      </c>
      <c r="B123" s="29" t="s">
        <v>116</v>
      </c>
      <c r="C123" s="16">
        <v>420</v>
      </c>
      <c r="D123" s="16">
        <v>1030</v>
      </c>
      <c r="E123" s="16">
        <v>0.214953270543771</v>
      </c>
      <c r="F123" s="16">
        <v>0.36196357250872901</v>
      </c>
      <c r="G123" s="16">
        <v>0.46446961280682098</v>
      </c>
      <c r="H123" s="16">
        <v>1.2150586256001901</v>
      </c>
      <c r="I123" s="16">
        <v>2.27056396272754</v>
      </c>
      <c r="J123" s="16">
        <v>0.385594913230975</v>
      </c>
      <c r="K123" s="16">
        <v>0.43982003625600002</v>
      </c>
      <c r="L123" s="16">
        <v>0.55279970661468103</v>
      </c>
      <c r="M123" s="16">
        <v>0.14664652841640999</v>
      </c>
      <c r="N123" s="16">
        <v>0.70260818537691605</v>
      </c>
      <c r="O123" s="16">
        <v>1.53378708832494</v>
      </c>
      <c r="P123" s="16">
        <v>0.13774218491367299</v>
      </c>
      <c r="Q123" s="16">
        <v>0.27046958151954897</v>
      </c>
      <c r="R123" s="16">
        <v>0.67454503449344805</v>
      </c>
      <c r="S123" s="16">
        <v>0.69275130156187403</v>
      </c>
      <c r="T123" s="16">
        <v>1.28235297700385</v>
      </c>
      <c r="U123" s="16">
        <v>1.11557552433148</v>
      </c>
      <c r="V123" s="16">
        <v>0.57515233207162497</v>
      </c>
      <c r="W123" s="16">
        <v>2.8597779937591801</v>
      </c>
      <c r="X123" s="16">
        <v>1.3396436678819601</v>
      </c>
      <c r="Y123" s="16">
        <v>2.2774999899706301</v>
      </c>
      <c r="Z123" s="16">
        <v>1.0098748260558601</v>
      </c>
      <c r="AA123" s="16">
        <v>1.3528045230736201</v>
      </c>
      <c r="AB123" s="16">
        <v>1.2743798211883499</v>
      </c>
      <c r="AC123" s="16">
        <v>0.61611285322125398</v>
      </c>
      <c r="AD123" s="16">
        <v>2.0214628069089202</v>
      </c>
      <c r="AE123" s="16">
        <v>0.69275130156187403</v>
      </c>
      <c r="AF123" s="16">
        <v>1.4224237819275101</v>
      </c>
      <c r="AG123" s="16">
        <v>1.4180856118824601</v>
      </c>
      <c r="AH123" s="16">
        <v>1.2549583246515701</v>
      </c>
      <c r="AI123" s="37">
        <v>0.35559712431931301</v>
      </c>
      <c r="AJ123" s="16">
        <v>0.99548931065763102</v>
      </c>
      <c r="AK123" s="16">
        <v>0.46895557163531099</v>
      </c>
      <c r="AL123" s="37">
        <v>0.80058443736960005</v>
      </c>
      <c r="AM123" s="37">
        <v>3188.4260767465398</v>
      </c>
      <c r="AN123" s="37">
        <v>21.6265346268708</v>
      </c>
      <c r="AO123" s="37">
        <v>1.1332855407860001</v>
      </c>
      <c r="AP123" s="37">
        <v>7.1297920163840001</v>
      </c>
      <c r="AQ123" s="37">
        <v>657.68309264000004</v>
      </c>
      <c r="AR123" s="37">
        <v>1.7935087429187999</v>
      </c>
      <c r="AS123" s="37">
        <v>1.4259411793600001</v>
      </c>
      <c r="AT123" s="37">
        <v>7.7945468315367998</v>
      </c>
      <c r="AU123" s="37">
        <v>316828.60981732298</v>
      </c>
      <c r="AV123" s="37">
        <v>2070.2934805043501</v>
      </c>
      <c r="AW123" s="37">
        <v>954125.71420532395</v>
      </c>
      <c r="AX123" s="37">
        <v>9.0783593433649195</v>
      </c>
      <c r="AY123" s="37">
        <v>7.8873956339999998</v>
      </c>
      <c r="AZ123" s="37">
        <v>17.277242399999999</v>
      </c>
      <c r="BA123" s="37">
        <v>23243.818174463999</v>
      </c>
      <c r="BB123" s="37">
        <v>8.2291238672498999</v>
      </c>
      <c r="BC123" s="37">
        <v>8.35617041323004E-3</v>
      </c>
      <c r="BD123" s="37">
        <v>361.930157740928</v>
      </c>
      <c r="BE123" s="37">
        <v>28309.935280000002</v>
      </c>
      <c r="BF123" s="37">
        <v>0.95661650546400001</v>
      </c>
      <c r="BG123" s="37">
        <v>3.6987583104060802</v>
      </c>
      <c r="BH123" s="37">
        <v>4.7308149052276001</v>
      </c>
      <c r="BI123" s="37">
        <v>5.8490619448079997</v>
      </c>
      <c r="BJ123" s="37">
        <v>4419.4462413888004</v>
      </c>
      <c r="BK123" s="37">
        <v>476.521647868348</v>
      </c>
      <c r="BL123" s="37">
        <v>17.277242399999999</v>
      </c>
      <c r="BM123" s="37">
        <v>15.8515942993425</v>
      </c>
      <c r="BN123" s="37">
        <v>15.803249416172299</v>
      </c>
      <c r="BO123" s="37">
        <v>17.3099336311626</v>
      </c>
      <c r="BP123" s="37">
        <v>1.3583490050000001E-2</v>
      </c>
    </row>
    <row r="124" spans="1:68">
      <c r="A124" s="16">
        <v>123</v>
      </c>
      <c r="B124" s="29" t="s">
        <v>106</v>
      </c>
      <c r="C124" s="16">
        <v>66</v>
      </c>
      <c r="D124" s="16">
        <v>1030</v>
      </c>
      <c r="E124" s="16">
        <v>0.222557906172512</v>
      </c>
      <c r="F124" s="16">
        <v>0.37130337474326602</v>
      </c>
      <c r="G124" s="16">
        <v>0.47210034219992197</v>
      </c>
      <c r="H124" s="16">
        <v>1.2154601067442301</v>
      </c>
      <c r="I124" s="16">
        <v>2.2619732664694401</v>
      </c>
      <c r="J124" s="16">
        <v>0.39367515405185399</v>
      </c>
      <c r="K124" s="16">
        <v>0.443829523304614</v>
      </c>
      <c r="L124" s="16">
        <v>0.55690223598828903</v>
      </c>
      <c r="M124" s="16">
        <v>0.147702596978279</v>
      </c>
      <c r="N124" s="16">
        <v>0.70473198083756705</v>
      </c>
      <c r="O124" s="16">
        <v>1.5322064541709599</v>
      </c>
      <c r="P124" s="16">
        <v>0.13840298198609299</v>
      </c>
      <c r="Q124" s="16">
        <v>0.27554775041919499</v>
      </c>
      <c r="R124" s="16">
        <v>0.68140691157609901</v>
      </c>
      <c r="S124" s="16">
        <v>0.69495394473368099</v>
      </c>
      <c r="T124" s="16">
        <v>1.2798071773533699</v>
      </c>
      <c r="U124" s="16">
        <v>1.11239210117441</v>
      </c>
      <c r="V124" s="16">
        <v>0.57470730572890405</v>
      </c>
      <c r="W124" s="16">
        <v>2.8435715001112198</v>
      </c>
      <c r="X124" s="16">
        <v>1.3369354506083699</v>
      </c>
      <c r="Y124" s="16">
        <v>2.2705660818201499</v>
      </c>
      <c r="Z124" s="16">
        <v>1.00974191641374</v>
      </c>
      <c r="AA124" s="16">
        <v>1.35053867487179</v>
      </c>
      <c r="AB124" s="16">
        <v>1.27256754915847</v>
      </c>
      <c r="AC124" s="16">
        <v>0.62195983876852901</v>
      </c>
      <c r="AD124" s="16">
        <v>2.0075834064170102</v>
      </c>
      <c r="AE124" s="16">
        <v>0.69495394473368099</v>
      </c>
      <c r="AF124" s="16">
        <v>1.42523596891813</v>
      </c>
      <c r="AG124" s="16">
        <v>1.4200617731432601</v>
      </c>
      <c r="AH124" s="16">
        <v>1.24751510850139</v>
      </c>
      <c r="AI124" s="37">
        <v>0.37609928815828902</v>
      </c>
      <c r="AJ124" s="16">
        <v>0.99414871734278099</v>
      </c>
      <c r="AK124" s="16">
        <v>0.46949536903039102</v>
      </c>
      <c r="AL124" s="37">
        <v>0.82842874780160003</v>
      </c>
      <c r="AM124" s="37">
        <v>3268.6209000513099</v>
      </c>
      <c r="AN124" s="37">
        <v>21.956196664916799</v>
      </c>
      <c r="AO124" s="37">
        <v>1.1339734413760001</v>
      </c>
      <c r="AP124" s="37">
        <v>7.1182165616640001</v>
      </c>
      <c r="AQ124" s="37">
        <v>670.99359744000003</v>
      </c>
      <c r="AR124" s="37">
        <v>1.8038597090048001</v>
      </c>
      <c r="AS124" s="37">
        <v>1.43270693856</v>
      </c>
      <c r="AT124" s="37">
        <v>7.8269398402928001</v>
      </c>
      <c r="AU124" s="37">
        <v>317677.97777136997</v>
      </c>
      <c r="AV124" s="37">
        <v>2070.6218804244199</v>
      </c>
      <c r="AW124" s="37">
        <v>954821.44176950399</v>
      </c>
      <c r="AX124" s="37">
        <v>9.0987256787067192</v>
      </c>
      <c r="AY124" s="37">
        <v>7.947372294</v>
      </c>
      <c r="AZ124" s="37">
        <v>17.332176400000002</v>
      </c>
      <c r="BA124" s="37">
        <v>23234.509134143998</v>
      </c>
      <c r="BB124" s="37">
        <v>8.2122755877864009</v>
      </c>
      <c r="BC124" s="37">
        <v>8.3220346979530208E-3</v>
      </c>
      <c r="BD124" s="37">
        <v>361.71131673456603</v>
      </c>
      <c r="BE124" s="37">
        <v>28291.587479999998</v>
      </c>
      <c r="BF124" s="37">
        <v>0.95590087202399998</v>
      </c>
      <c r="BG124" s="37">
        <v>3.6991686068556802</v>
      </c>
      <c r="BH124" s="37">
        <v>4.7275569966496001</v>
      </c>
      <c r="BI124" s="37">
        <v>5.8467980677679998</v>
      </c>
      <c r="BJ124" s="37">
        <v>4413.2075197568001</v>
      </c>
      <c r="BK124" s="37">
        <v>474.85988739100799</v>
      </c>
      <c r="BL124" s="37">
        <v>17.332176400000002</v>
      </c>
      <c r="BM124" s="37">
        <v>15.872116342928001</v>
      </c>
      <c r="BN124" s="37">
        <v>15.8144939989016</v>
      </c>
      <c r="BO124" s="37">
        <v>17.345411629833301</v>
      </c>
      <c r="BP124" s="37">
        <v>1.42663458E-2</v>
      </c>
    </row>
    <row r="125" spans="1:68">
      <c r="A125" s="16">
        <v>124</v>
      </c>
      <c r="B125" s="29" t="s">
        <v>141</v>
      </c>
      <c r="C125" s="16">
        <v>118</v>
      </c>
      <c r="D125" s="16">
        <v>1100</v>
      </c>
      <c r="E125" s="16">
        <v>0.18437500000000001</v>
      </c>
      <c r="F125" s="16">
        <v>0.33413880696618098</v>
      </c>
      <c r="G125" s="16">
        <v>0.44850746268656699</v>
      </c>
      <c r="H125" s="16">
        <v>1.2578947368421101</v>
      </c>
      <c r="I125" s="16">
        <v>2.38</v>
      </c>
      <c r="J125" s="16">
        <v>0.36585365853658502</v>
      </c>
      <c r="K125" s="16">
        <v>0.41625615763546803</v>
      </c>
      <c r="L125" s="16">
        <v>0.53125</v>
      </c>
      <c r="M125" s="16">
        <v>0.13474240422721301</v>
      </c>
      <c r="N125" s="16">
        <v>0.68891232298885197</v>
      </c>
      <c r="O125" s="16">
        <v>1.5925534729878701</v>
      </c>
      <c r="P125" s="16">
        <v>0.12914994527544699</v>
      </c>
      <c r="Q125" s="16">
        <v>0.212158203125</v>
      </c>
      <c r="R125" s="16">
        <v>0.66666666666666696</v>
      </c>
      <c r="S125" s="16">
        <v>0.7</v>
      </c>
      <c r="T125" s="16">
        <v>1.3320895522388101</v>
      </c>
      <c r="U125" s="16">
        <v>1.14855072463768</v>
      </c>
      <c r="V125" s="16">
        <v>0.54666666666666697</v>
      </c>
      <c r="W125" s="16">
        <v>3.2188365650969502</v>
      </c>
      <c r="X125" s="16">
        <v>1.3793103448275901</v>
      </c>
      <c r="Y125" s="16">
        <v>2.3671875</v>
      </c>
      <c r="Z125" s="16">
        <v>1.02825745682889</v>
      </c>
      <c r="AA125" s="16">
        <v>1.3978494623655899</v>
      </c>
      <c r="AB125" s="16">
        <v>1.3075117370892</v>
      </c>
      <c r="AC125" s="16">
        <v>0.58758700696055699</v>
      </c>
      <c r="AD125" s="16">
        <v>2.15</v>
      </c>
      <c r="AE125" s="16">
        <v>0.7</v>
      </c>
      <c r="AF125" s="16">
        <v>1.4571870076354401</v>
      </c>
      <c r="AG125" s="16">
        <v>1.4571870076354401</v>
      </c>
      <c r="AH125" s="16">
        <v>1.4571870076354401</v>
      </c>
      <c r="AI125" s="37">
        <v>0.29411764705882398</v>
      </c>
      <c r="AJ125" s="16">
        <v>1.0131000717593599</v>
      </c>
      <c r="AK125" s="16">
        <v>0.46309696092619401</v>
      </c>
      <c r="AL125" s="37">
        <v>0.67967999999999995</v>
      </c>
      <c r="AM125" s="37">
        <v>2884.1274109999999</v>
      </c>
      <c r="AN125" s="37">
        <v>20.133500000000002</v>
      </c>
      <c r="AO125" s="37">
        <v>1.1352500000000001</v>
      </c>
      <c r="AP125" s="37">
        <v>7.2887500000000003</v>
      </c>
      <c r="AQ125" s="37">
        <v>615</v>
      </c>
      <c r="AR125" s="37">
        <v>1.7153499999999999</v>
      </c>
      <c r="AS125" s="37">
        <v>1.36</v>
      </c>
      <c r="AT125" s="37">
        <v>7.7214</v>
      </c>
      <c r="AU125" s="37">
        <v>303555.74</v>
      </c>
      <c r="AV125" s="37">
        <v>2096.1800352</v>
      </c>
      <c r="AW125" s="37">
        <v>970314</v>
      </c>
      <c r="AX125" s="37">
        <v>8.0087039999999998</v>
      </c>
      <c r="AY125" s="37">
        <v>7.26</v>
      </c>
      <c r="AZ125" s="37">
        <v>17.5</v>
      </c>
      <c r="BA125" s="37">
        <v>23919</v>
      </c>
      <c r="BB125" s="37">
        <v>8.7492000000000001</v>
      </c>
      <c r="BC125" s="37">
        <v>8.1300813008130107E-3</v>
      </c>
      <c r="BD125" s="37">
        <v>377.53379999999999</v>
      </c>
      <c r="BE125" s="37">
        <v>29000</v>
      </c>
      <c r="BF125" s="37">
        <v>0.96960000000000002</v>
      </c>
      <c r="BG125" s="37">
        <v>3.755115</v>
      </c>
      <c r="BH125" s="37">
        <v>4.8360000000000003</v>
      </c>
      <c r="BI125" s="37">
        <v>5.9320500000000003</v>
      </c>
      <c r="BJ125" s="37">
        <v>4366.03</v>
      </c>
      <c r="BK125" s="37">
        <v>529.95349999999996</v>
      </c>
      <c r="BL125" s="37">
        <v>17.5</v>
      </c>
      <c r="BM125" s="37">
        <v>15.87261372</v>
      </c>
      <c r="BN125" s="37">
        <v>15.87261372</v>
      </c>
      <c r="BO125" s="37">
        <v>15.87261372</v>
      </c>
      <c r="BP125" s="37">
        <v>8.5000000000000006E-3</v>
      </c>
    </row>
    <row r="126" spans="1:68">
      <c r="A126" s="16">
        <v>125</v>
      </c>
      <c r="B126" s="29" t="s">
        <v>141</v>
      </c>
      <c r="C126" s="16">
        <v>101</v>
      </c>
      <c r="D126" s="16">
        <v>1120</v>
      </c>
      <c r="E126" s="16">
        <v>0.18437500000000001</v>
      </c>
      <c r="F126" s="16">
        <v>0.33413880696618098</v>
      </c>
      <c r="G126" s="16">
        <v>0.44850746268656699</v>
      </c>
      <c r="H126" s="16">
        <v>1.2578947368421101</v>
      </c>
      <c r="I126" s="16">
        <v>2.38</v>
      </c>
      <c r="J126" s="16">
        <v>0.36585365853658502</v>
      </c>
      <c r="K126" s="16">
        <v>0.41625615763546803</v>
      </c>
      <c r="L126" s="16">
        <v>0.53125</v>
      </c>
      <c r="M126" s="16">
        <v>0.13474240422721301</v>
      </c>
      <c r="N126" s="16">
        <v>0.68891232298885197</v>
      </c>
      <c r="O126" s="16">
        <v>1.5925534729878701</v>
      </c>
      <c r="P126" s="16">
        <v>0.12914994527544699</v>
      </c>
      <c r="Q126" s="16">
        <v>0.212158203125</v>
      </c>
      <c r="R126" s="16">
        <v>0.66666666666666696</v>
      </c>
      <c r="S126" s="16">
        <v>0.7</v>
      </c>
      <c r="T126" s="16">
        <v>1.3320895522388101</v>
      </c>
      <c r="U126" s="16">
        <v>1.14855072463768</v>
      </c>
      <c r="V126" s="16">
        <v>0.54666666666666697</v>
      </c>
      <c r="W126" s="16">
        <v>3.2188365650969502</v>
      </c>
      <c r="X126" s="16">
        <v>1.3793103448275901</v>
      </c>
      <c r="Y126" s="16">
        <v>2.3671875</v>
      </c>
      <c r="Z126" s="16">
        <v>1.02825745682889</v>
      </c>
      <c r="AA126" s="16">
        <v>1.3978494623655899</v>
      </c>
      <c r="AB126" s="16">
        <v>1.3075117370892</v>
      </c>
      <c r="AC126" s="16">
        <v>0.58758700696055699</v>
      </c>
      <c r="AD126" s="16">
        <v>2.15</v>
      </c>
      <c r="AE126" s="16">
        <v>0.7</v>
      </c>
      <c r="AF126" s="16">
        <v>1.4571870076354401</v>
      </c>
      <c r="AG126" s="16">
        <v>1.4571870076354401</v>
      </c>
      <c r="AH126" s="16">
        <v>1.4571870076354401</v>
      </c>
      <c r="AI126" s="37">
        <v>0.29411764705882398</v>
      </c>
      <c r="AJ126" s="16">
        <v>1.0131000717593599</v>
      </c>
      <c r="AK126" s="16">
        <v>0.46309696092619401</v>
      </c>
      <c r="AL126" s="37">
        <v>0.67967999999999995</v>
      </c>
      <c r="AM126" s="37">
        <v>2884.1274109999999</v>
      </c>
      <c r="AN126" s="37">
        <v>20.133500000000002</v>
      </c>
      <c r="AO126" s="37">
        <v>1.1352500000000001</v>
      </c>
      <c r="AP126" s="37">
        <v>7.2887500000000003</v>
      </c>
      <c r="AQ126" s="37">
        <v>615</v>
      </c>
      <c r="AR126" s="37">
        <v>1.7153499999999999</v>
      </c>
      <c r="AS126" s="37">
        <v>1.36</v>
      </c>
      <c r="AT126" s="37">
        <v>7.7214</v>
      </c>
      <c r="AU126" s="37">
        <v>303555.74</v>
      </c>
      <c r="AV126" s="37">
        <v>2096.1800352</v>
      </c>
      <c r="AW126" s="37">
        <v>970314</v>
      </c>
      <c r="AX126" s="37">
        <v>8.0087039999999998</v>
      </c>
      <c r="AY126" s="37">
        <v>7.26</v>
      </c>
      <c r="AZ126" s="37">
        <v>17.5</v>
      </c>
      <c r="BA126" s="37">
        <v>23919</v>
      </c>
      <c r="BB126" s="37">
        <v>8.7492000000000001</v>
      </c>
      <c r="BC126" s="37">
        <v>8.1300813008130107E-3</v>
      </c>
      <c r="BD126" s="37">
        <v>377.53379999999999</v>
      </c>
      <c r="BE126" s="37">
        <v>29000</v>
      </c>
      <c r="BF126" s="37">
        <v>0.96960000000000002</v>
      </c>
      <c r="BG126" s="37">
        <v>3.755115</v>
      </c>
      <c r="BH126" s="37">
        <v>4.8360000000000003</v>
      </c>
      <c r="BI126" s="37">
        <v>5.9320500000000003</v>
      </c>
      <c r="BJ126" s="37">
        <v>4366.03</v>
      </c>
      <c r="BK126" s="37">
        <v>529.95349999999996</v>
      </c>
      <c r="BL126" s="37">
        <v>17.5</v>
      </c>
      <c r="BM126" s="37">
        <v>15.87261372</v>
      </c>
      <c r="BN126" s="37">
        <v>15.87261372</v>
      </c>
      <c r="BO126" s="37">
        <v>15.87261372</v>
      </c>
      <c r="BP126" s="37">
        <v>8.5000000000000006E-3</v>
      </c>
    </row>
    <row r="127" spans="1:68">
      <c r="A127" s="16">
        <v>126</v>
      </c>
      <c r="B127" s="29" t="s">
        <v>141</v>
      </c>
      <c r="C127" s="16">
        <v>94</v>
      </c>
      <c r="D127" s="16">
        <v>1140</v>
      </c>
      <c r="E127" s="16">
        <v>0.18437500000000001</v>
      </c>
      <c r="F127" s="16">
        <v>0.33413880696618098</v>
      </c>
      <c r="G127" s="16">
        <v>0.44850746268656699</v>
      </c>
      <c r="H127" s="16">
        <v>1.2578947368421101</v>
      </c>
      <c r="I127" s="16">
        <v>2.38</v>
      </c>
      <c r="J127" s="16">
        <v>0.36585365853658502</v>
      </c>
      <c r="K127" s="16">
        <v>0.41625615763546803</v>
      </c>
      <c r="L127" s="16">
        <v>0.53125</v>
      </c>
      <c r="M127" s="16">
        <v>0.13474240422721301</v>
      </c>
      <c r="N127" s="16">
        <v>0.68891232298885197</v>
      </c>
      <c r="O127" s="16">
        <v>1.5925534729878701</v>
      </c>
      <c r="P127" s="16">
        <v>0.12914994527544699</v>
      </c>
      <c r="Q127" s="16">
        <v>0.212158203125</v>
      </c>
      <c r="R127" s="16">
        <v>0.66666666666666696</v>
      </c>
      <c r="S127" s="16">
        <v>0.7</v>
      </c>
      <c r="T127" s="16">
        <v>1.3320895522388101</v>
      </c>
      <c r="U127" s="16">
        <v>1.14855072463768</v>
      </c>
      <c r="V127" s="16">
        <v>0.54666666666666697</v>
      </c>
      <c r="W127" s="16">
        <v>3.2188365650969502</v>
      </c>
      <c r="X127" s="16">
        <v>1.3793103448275901</v>
      </c>
      <c r="Y127" s="16">
        <v>2.3671875</v>
      </c>
      <c r="Z127" s="16">
        <v>1.02825745682889</v>
      </c>
      <c r="AA127" s="16">
        <v>1.3978494623655899</v>
      </c>
      <c r="AB127" s="16">
        <v>1.3075117370892</v>
      </c>
      <c r="AC127" s="16">
        <v>0.58758700696055699</v>
      </c>
      <c r="AD127" s="16">
        <v>2.15</v>
      </c>
      <c r="AE127" s="16">
        <v>0.7</v>
      </c>
      <c r="AF127" s="16">
        <v>1.4571870076354401</v>
      </c>
      <c r="AG127" s="16">
        <v>1.4571870076354401</v>
      </c>
      <c r="AH127" s="16">
        <v>1.4571870076354401</v>
      </c>
      <c r="AI127" s="37">
        <v>0.29411764705882398</v>
      </c>
      <c r="AJ127" s="16">
        <v>1.0131000717593599</v>
      </c>
      <c r="AK127" s="16">
        <v>0.46309696092619401</v>
      </c>
      <c r="AL127" s="37">
        <v>0.67967999999999995</v>
      </c>
      <c r="AM127" s="37">
        <v>2884.1274109999999</v>
      </c>
      <c r="AN127" s="37">
        <v>20.133500000000002</v>
      </c>
      <c r="AO127" s="37">
        <v>1.1352500000000001</v>
      </c>
      <c r="AP127" s="37">
        <v>7.2887500000000003</v>
      </c>
      <c r="AQ127" s="37">
        <v>615</v>
      </c>
      <c r="AR127" s="37">
        <v>1.7153499999999999</v>
      </c>
      <c r="AS127" s="37">
        <v>1.36</v>
      </c>
      <c r="AT127" s="37">
        <v>7.7214</v>
      </c>
      <c r="AU127" s="37">
        <v>303555.74</v>
      </c>
      <c r="AV127" s="37">
        <v>2096.1800352</v>
      </c>
      <c r="AW127" s="37">
        <v>970314</v>
      </c>
      <c r="AX127" s="37">
        <v>8.0087039999999998</v>
      </c>
      <c r="AY127" s="37">
        <v>7.26</v>
      </c>
      <c r="AZ127" s="37">
        <v>17.5</v>
      </c>
      <c r="BA127" s="37">
        <v>23919</v>
      </c>
      <c r="BB127" s="37">
        <v>8.7492000000000001</v>
      </c>
      <c r="BC127" s="37">
        <v>8.1300813008130107E-3</v>
      </c>
      <c r="BD127" s="37">
        <v>377.53379999999999</v>
      </c>
      <c r="BE127" s="37">
        <v>29000</v>
      </c>
      <c r="BF127" s="37">
        <v>0.96960000000000002</v>
      </c>
      <c r="BG127" s="37">
        <v>3.755115</v>
      </c>
      <c r="BH127" s="37">
        <v>4.8360000000000003</v>
      </c>
      <c r="BI127" s="37">
        <v>5.9320500000000003</v>
      </c>
      <c r="BJ127" s="37">
        <v>4366.03</v>
      </c>
      <c r="BK127" s="37">
        <v>529.95349999999996</v>
      </c>
      <c r="BL127" s="37">
        <v>17.5</v>
      </c>
      <c r="BM127" s="37">
        <v>15.87261372</v>
      </c>
      <c r="BN127" s="37">
        <v>15.87261372</v>
      </c>
      <c r="BO127" s="37">
        <v>15.87261372</v>
      </c>
      <c r="BP127" s="37">
        <v>8.5000000000000006E-3</v>
      </c>
    </row>
    <row r="128" spans="1:68">
      <c r="A128" s="16">
        <v>127</v>
      </c>
      <c r="B128" s="29" t="s">
        <v>141</v>
      </c>
      <c r="C128" s="16">
        <v>112</v>
      </c>
      <c r="D128" s="16">
        <v>1030</v>
      </c>
      <c r="E128" s="16">
        <v>0.18437500000000001</v>
      </c>
      <c r="F128" s="16">
        <v>0.33413880696618098</v>
      </c>
      <c r="G128" s="16">
        <v>0.44850746268656699</v>
      </c>
      <c r="H128" s="16">
        <v>1.2578947368421101</v>
      </c>
      <c r="I128" s="16">
        <v>2.38</v>
      </c>
      <c r="J128" s="16">
        <v>0.36585365853658502</v>
      </c>
      <c r="K128" s="16">
        <v>0.41625615763546803</v>
      </c>
      <c r="L128" s="16">
        <v>0.53125</v>
      </c>
      <c r="M128" s="16">
        <v>0.13474240422721301</v>
      </c>
      <c r="N128" s="16">
        <v>0.68891232298885197</v>
      </c>
      <c r="O128" s="16">
        <v>1.5925534729878701</v>
      </c>
      <c r="P128" s="16">
        <v>0.12914994527544699</v>
      </c>
      <c r="Q128" s="16">
        <v>0.212158203125</v>
      </c>
      <c r="R128" s="16">
        <v>0.66666666666666696</v>
      </c>
      <c r="S128" s="16">
        <v>0.7</v>
      </c>
      <c r="T128" s="16">
        <v>1.3320895522388101</v>
      </c>
      <c r="U128" s="16">
        <v>1.14855072463768</v>
      </c>
      <c r="V128" s="16">
        <v>0.54666666666666697</v>
      </c>
      <c r="W128" s="16">
        <v>3.2188365650969502</v>
      </c>
      <c r="X128" s="16">
        <v>1.3793103448275901</v>
      </c>
      <c r="Y128" s="16">
        <v>2.3671875</v>
      </c>
      <c r="Z128" s="16">
        <v>1.02825745682889</v>
      </c>
      <c r="AA128" s="16">
        <v>1.3978494623655899</v>
      </c>
      <c r="AB128" s="16">
        <v>1.3075117370892</v>
      </c>
      <c r="AC128" s="16">
        <v>0.58758700696055699</v>
      </c>
      <c r="AD128" s="16">
        <v>2.15</v>
      </c>
      <c r="AE128" s="16">
        <v>0.7</v>
      </c>
      <c r="AF128" s="16">
        <v>1.4571870076354401</v>
      </c>
      <c r="AG128" s="16">
        <v>1.4571870076354401</v>
      </c>
      <c r="AH128" s="16">
        <v>1.4571870076354401</v>
      </c>
      <c r="AI128" s="37">
        <v>0.29411764705882398</v>
      </c>
      <c r="AJ128" s="16">
        <v>1.0131000717593599</v>
      </c>
      <c r="AK128" s="16">
        <v>0.46309696092619401</v>
      </c>
      <c r="AL128" s="37">
        <v>0.67967999999999995</v>
      </c>
      <c r="AM128" s="37">
        <v>2884.1274109999999</v>
      </c>
      <c r="AN128" s="37">
        <v>20.133500000000002</v>
      </c>
      <c r="AO128" s="37">
        <v>1.1352500000000001</v>
      </c>
      <c r="AP128" s="37">
        <v>7.2887500000000003</v>
      </c>
      <c r="AQ128" s="37">
        <v>615</v>
      </c>
      <c r="AR128" s="37">
        <v>1.7153499999999999</v>
      </c>
      <c r="AS128" s="37">
        <v>1.36</v>
      </c>
      <c r="AT128" s="37">
        <v>7.7214</v>
      </c>
      <c r="AU128" s="37">
        <v>303555.74</v>
      </c>
      <c r="AV128" s="37">
        <v>2096.1800352</v>
      </c>
      <c r="AW128" s="37">
        <v>970314</v>
      </c>
      <c r="AX128" s="37">
        <v>8.0087039999999998</v>
      </c>
      <c r="AY128" s="37">
        <v>7.26</v>
      </c>
      <c r="AZ128" s="37">
        <v>17.5</v>
      </c>
      <c r="BA128" s="37">
        <v>23919</v>
      </c>
      <c r="BB128" s="37">
        <v>8.7492000000000001</v>
      </c>
      <c r="BC128" s="37">
        <v>8.1300813008130107E-3</v>
      </c>
      <c r="BD128" s="37">
        <v>377.53379999999999</v>
      </c>
      <c r="BE128" s="37">
        <v>29000</v>
      </c>
      <c r="BF128" s="37">
        <v>0.96960000000000002</v>
      </c>
      <c r="BG128" s="37">
        <v>3.755115</v>
      </c>
      <c r="BH128" s="37">
        <v>4.8360000000000003</v>
      </c>
      <c r="BI128" s="37">
        <v>5.9320500000000003</v>
      </c>
      <c r="BJ128" s="37">
        <v>4366.03</v>
      </c>
      <c r="BK128" s="37">
        <v>529.95349999999996</v>
      </c>
      <c r="BL128" s="37">
        <v>17.5</v>
      </c>
      <c r="BM128" s="37">
        <v>15.87261372</v>
      </c>
      <c r="BN128" s="37">
        <v>15.87261372</v>
      </c>
      <c r="BO128" s="37">
        <v>15.87261372</v>
      </c>
      <c r="BP128" s="37">
        <v>8.5000000000000006E-3</v>
      </c>
    </row>
    <row r="129" spans="1:68">
      <c r="A129" s="16">
        <v>128</v>
      </c>
      <c r="B129" s="29" t="s">
        <v>141</v>
      </c>
      <c r="C129" s="16">
        <v>104</v>
      </c>
      <c r="D129" s="16">
        <v>1050</v>
      </c>
      <c r="E129" s="16">
        <v>0.18437500000000001</v>
      </c>
      <c r="F129" s="16">
        <v>0.33413880696618098</v>
      </c>
      <c r="G129" s="16">
        <v>0.44850746268656699</v>
      </c>
      <c r="H129" s="16">
        <v>1.2578947368421101</v>
      </c>
      <c r="I129" s="16">
        <v>2.38</v>
      </c>
      <c r="J129" s="16">
        <v>0.36585365853658502</v>
      </c>
      <c r="K129" s="16">
        <v>0.41625615763546803</v>
      </c>
      <c r="L129" s="16">
        <v>0.53125</v>
      </c>
      <c r="M129" s="16">
        <v>0.13474240422721301</v>
      </c>
      <c r="N129" s="16">
        <v>0.68891232298885197</v>
      </c>
      <c r="O129" s="16">
        <v>1.5925534729878701</v>
      </c>
      <c r="P129" s="16">
        <v>0.12914994527544699</v>
      </c>
      <c r="Q129" s="16">
        <v>0.212158203125</v>
      </c>
      <c r="R129" s="16">
        <v>0.66666666666666696</v>
      </c>
      <c r="S129" s="16">
        <v>0.7</v>
      </c>
      <c r="T129" s="16">
        <v>1.3320895522388101</v>
      </c>
      <c r="U129" s="16">
        <v>1.14855072463768</v>
      </c>
      <c r="V129" s="16">
        <v>0.54666666666666697</v>
      </c>
      <c r="W129" s="16">
        <v>3.2188365650969502</v>
      </c>
      <c r="X129" s="16">
        <v>1.3793103448275901</v>
      </c>
      <c r="Y129" s="16">
        <v>2.3671875</v>
      </c>
      <c r="Z129" s="16">
        <v>1.02825745682889</v>
      </c>
      <c r="AA129" s="16">
        <v>1.3978494623655899</v>
      </c>
      <c r="AB129" s="16">
        <v>1.3075117370892</v>
      </c>
      <c r="AC129" s="16">
        <v>0.58758700696055699</v>
      </c>
      <c r="AD129" s="16">
        <v>2.15</v>
      </c>
      <c r="AE129" s="16">
        <v>0.7</v>
      </c>
      <c r="AF129" s="16">
        <v>1.4571870076354401</v>
      </c>
      <c r="AG129" s="16">
        <v>1.4571870076354401</v>
      </c>
      <c r="AH129" s="16">
        <v>1.4571870076354401</v>
      </c>
      <c r="AI129" s="37">
        <v>0.29411764705882398</v>
      </c>
      <c r="AJ129" s="16">
        <v>1.0131000717593599</v>
      </c>
      <c r="AK129" s="16">
        <v>0.46309696092619401</v>
      </c>
      <c r="AL129" s="37">
        <v>0.67967999999999995</v>
      </c>
      <c r="AM129" s="37">
        <v>2884.1274109999999</v>
      </c>
      <c r="AN129" s="37">
        <v>20.133500000000002</v>
      </c>
      <c r="AO129" s="37">
        <v>1.1352500000000001</v>
      </c>
      <c r="AP129" s="37">
        <v>7.2887500000000003</v>
      </c>
      <c r="AQ129" s="37">
        <v>615</v>
      </c>
      <c r="AR129" s="37">
        <v>1.7153499999999999</v>
      </c>
      <c r="AS129" s="37">
        <v>1.36</v>
      </c>
      <c r="AT129" s="37">
        <v>7.7214</v>
      </c>
      <c r="AU129" s="37">
        <v>303555.74</v>
      </c>
      <c r="AV129" s="37">
        <v>2096.1800352</v>
      </c>
      <c r="AW129" s="37">
        <v>970314</v>
      </c>
      <c r="AX129" s="37">
        <v>8.0087039999999998</v>
      </c>
      <c r="AY129" s="37">
        <v>7.26</v>
      </c>
      <c r="AZ129" s="37">
        <v>17.5</v>
      </c>
      <c r="BA129" s="37">
        <v>23919</v>
      </c>
      <c r="BB129" s="37">
        <v>8.7492000000000001</v>
      </c>
      <c r="BC129" s="37">
        <v>8.1300813008130107E-3</v>
      </c>
      <c r="BD129" s="37">
        <v>377.53379999999999</v>
      </c>
      <c r="BE129" s="37">
        <v>29000</v>
      </c>
      <c r="BF129" s="37">
        <v>0.96960000000000002</v>
      </c>
      <c r="BG129" s="37">
        <v>3.755115</v>
      </c>
      <c r="BH129" s="37">
        <v>4.8360000000000003</v>
      </c>
      <c r="BI129" s="37">
        <v>5.9320500000000003</v>
      </c>
      <c r="BJ129" s="37">
        <v>4366.03</v>
      </c>
      <c r="BK129" s="37">
        <v>529.95349999999996</v>
      </c>
      <c r="BL129" s="37">
        <v>17.5</v>
      </c>
      <c r="BM129" s="37">
        <v>15.87261372</v>
      </c>
      <c r="BN129" s="37">
        <v>15.87261372</v>
      </c>
      <c r="BO129" s="37">
        <v>15.87261372</v>
      </c>
      <c r="BP129" s="37">
        <v>8.5000000000000006E-3</v>
      </c>
    </row>
    <row r="130" spans="1:68">
      <c r="A130" s="16">
        <v>129</v>
      </c>
      <c r="B130" s="29" t="s">
        <v>141</v>
      </c>
      <c r="C130" s="16">
        <v>108</v>
      </c>
      <c r="D130" s="16">
        <v>1070</v>
      </c>
      <c r="E130" s="16">
        <v>0.18437500000000001</v>
      </c>
      <c r="F130" s="16">
        <v>0.33413880696618098</v>
      </c>
      <c r="G130" s="16">
        <v>0.44850746268656699</v>
      </c>
      <c r="H130" s="16">
        <v>1.2578947368421101</v>
      </c>
      <c r="I130" s="16">
        <v>2.38</v>
      </c>
      <c r="J130" s="16">
        <v>0.36585365853658502</v>
      </c>
      <c r="K130" s="16">
        <v>0.41625615763546803</v>
      </c>
      <c r="L130" s="16">
        <v>0.53125</v>
      </c>
      <c r="M130" s="16">
        <v>0.13474240422721301</v>
      </c>
      <c r="N130" s="16">
        <v>0.68891232298885197</v>
      </c>
      <c r="O130" s="16">
        <v>1.5925534729878701</v>
      </c>
      <c r="P130" s="16">
        <v>0.12914994527544699</v>
      </c>
      <c r="Q130" s="16">
        <v>0.212158203125</v>
      </c>
      <c r="R130" s="16">
        <v>0.66666666666666696</v>
      </c>
      <c r="S130" s="16">
        <v>0.7</v>
      </c>
      <c r="T130" s="16">
        <v>1.3320895522388101</v>
      </c>
      <c r="U130" s="16">
        <v>1.14855072463768</v>
      </c>
      <c r="V130" s="16">
        <v>0.54666666666666697</v>
      </c>
      <c r="W130" s="16">
        <v>3.2188365650969502</v>
      </c>
      <c r="X130" s="16">
        <v>1.3793103448275901</v>
      </c>
      <c r="Y130" s="16">
        <v>2.3671875</v>
      </c>
      <c r="Z130" s="16">
        <v>1.02825745682889</v>
      </c>
      <c r="AA130" s="16">
        <v>1.3978494623655899</v>
      </c>
      <c r="AB130" s="16">
        <v>1.3075117370892</v>
      </c>
      <c r="AC130" s="16">
        <v>0.58758700696055699</v>
      </c>
      <c r="AD130" s="16">
        <v>2.15</v>
      </c>
      <c r="AE130" s="16">
        <v>0.7</v>
      </c>
      <c r="AF130" s="16">
        <v>1.4571870076354401</v>
      </c>
      <c r="AG130" s="16">
        <v>1.4571870076354401</v>
      </c>
      <c r="AH130" s="16">
        <v>1.4571870076354401</v>
      </c>
      <c r="AI130" s="37">
        <v>0.29411764705882398</v>
      </c>
      <c r="AJ130" s="16">
        <v>1.0131000717593599</v>
      </c>
      <c r="AK130" s="16">
        <v>0.46309696092619401</v>
      </c>
      <c r="AL130" s="37">
        <v>0.67967999999999995</v>
      </c>
      <c r="AM130" s="37">
        <v>2884.1274109999999</v>
      </c>
      <c r="AN130" s="37">
        <v>20.133500000000002</v>
      </c>
      <c r="AO130" s="37">
        <v>1.1352500000000001</v>
      </c>
      <c r="AP130" s="37">
        <v>7.2887500000000003</v>
      </c>
      <c r="AQ130" s="37">
        <v>615</v>
      </c>
      <c r="AR130" s="37">
        <v>1.7153499999999999</v>
      </c>
      <c r="AS130" s="37">
        <v>1.36</v>
      </c>
      <c r="AT130" s="37">
        <v>7.7214</v>
      </c>
      <c r="AU130" s="37">
        <v>303555.74</v>
      </c>
      <c r="AV130" s="37">
        <v>2096.1800352</v>
      </c>
      <c r="AW130" s="37">
        <v>970314</v>
      </c>
      <c r="AX130" s="37">
        <v>8.0087039999999998</v>
      </c>
      <c r="AY130" s="37">
        <v>7.26</v>
      </c>
      <c r="AZ130" s="37">
        <v>17.5</v>
      </c>
      <c r="BA130" s="37">
        <v>23919</v>
      </c>
      <c r="BB130" s="37">
        <v>8.7492000000000001</v>
      </c>
      <c r="BC130" s="37">
        <v>8.1300813008130107E-3</v>
      </c>
      <c r="BD130" s="37">
        <v>377.53379999999999</v>
      </c>
      <c r="BE130" s="37">
        <v>29000</v>
      </c>
      <c r="BF130" s="37">
        <v>0.96960000000000002</v>
      </c>
      <c r="BG130" s="37">
        <v>3.755115</v>
      </c>
      <c r="BH130" s="37">
        <v>4.8360000000000003</v>
      </c>
      <c r="BI130" s="37">
        <v>5.9320500000000003</v>
      </c>
      <c r="BJ130" s="37">
        <v>4366.03</v>
      </c>
      <c r="BK130" s="37">
        <v>529.95349999999996</v>
      </c>
      <c r="BL130" s="37">
        <v>17.5</v>
      </c>
      <c r="BM130" s="37">
        <v>15.87261372</v>
      </c>
      <c r="BN130" s="37">
        <v>15.87261372</v>
      </c>
      <c r="BO130" s="37">
        <v>15.87261372</v>
      </c>
      <c r="BP130" s="37">
        <v>8.5000000000000006E-3</v>
      </c>
    </row>
    <row r="131" spans="1:68">
      <c r="A131" s="16">
        <v>130</v>
      </c>
      <c r="B131" s="29" t="s">
        <v>142</v>
      </c>
      <c r="C131" s="16">
        <v>480</v>
      </c>
      <c r="D131" s="16">
        <v>1130</v>
      </c>
      <c r="E131" s="16">
        <v>0.20495619524405501</v>
      </c>
      <c r="F131" s="16">
        <v>0.35671647141260898</v>
      </c>
      <c r="G131" s="16">
        <v>0.46416750760694497</v>
      </c>
      <c r="H131" s="16">
        <v>1.2438705408119199</v>
      </c>
      <c r="I131" s="16">
        <v>2.33281237599628</v>
      </c>
      <c r="J131" s="16">
        <v>0.38447186862306898</v>
      </c>
      <c r="K131" s="16">
        <v>0.42853744917749398</v>
      </c>
      <c r="L131" s="16">
        <v>0.54266730007125796</v>
      </c>
      <c r="M131" s="16">
        <v>0.14007948481704499</v>
      </c>
      <c r="N131" s="16">
        <v>0.693951798343722</v>
      </c>
      <c r="O131" s="16">
        <v>1.57187379886139</v>
      </c>
      <c r="P131" s="16">
        <v>0.133118154565913</v>
      </c>
      <c r="Q131" s="16">
        <v>0.233619865156666</v>
      </c>
      <c r="R131" s="16">
        <v>0.67523587722441203</v>
      </c>
      <c r="S131" s="16">
        <v>0.70265999999999995</v>
      </c>
      <c r="T131" s="16">
        <v>1.3157003490850501</v>
      </c>
      <c r="U131" s="16">
        <v>1.1402258475115501</v>
      </c>
      <c r="V131" s="16">
        <v>0.55473415735783604</v>
      </c>
      <c r="W131" s="16">
        <v>3.08283159717171</v>
      </c>
      <c r="X131" s="16">
        <v>1.3656710254645601</v>
      </c>
      <c r="Y131" s="16">
        <v>2.3291605142013401</v>
      </c>
      <c r="Z131" s="16">
        <v>1.02376194914037</v>
      </c>
      <c r="AA131" s="16">
        <v>1.3824148126397799</v>
      </c>
      <c r="AB131" s="16">
        <v>1.2955063907030699</v>
      </c>
      <c r="AC131" s="16">
        <v>0.60311011997710096</v>
      </c>
      <c r="AD131" s="16">
        <v>2.1099420377614102</v>
      </c>
      <c r="AE131" s="16">
        <v>0.70265999999999995</v>
      </c>
      <c r="AF131" s="16">
        <v>1.45037528888512</v>
      </c>
      <c r="AG131" s="16">
        <v>1.44785711162374</v>
      </c>
      <c r="AH131" s="16">
        <v>1.3564053385452699</v>
      </c>
      <c r="AI131" s="37">
        <v>0.338356663830916</v>
      </c>
      <c r="AJ131" s="16">
        <v>1.0060877173642</v>
      </c>
      <c r="AK131" s="16">
        <v>0.466518089725036</v>
      </c>
      <c r="AL131" s="37">
        <v>0.75995643034399996</v>
      </c>
      <c r="AM131" s="37">
        <v>3112.8447120853202</v>
      </c>
      <c r="AN131" s="37">
        <v>21.188291009842001</v>
      </c>
      <c r="AO131" s="37">
        <v>1.1417655045499999</v>
      </c>
      <c r="AP131" s="37">
        <v>7.25949675726</v>
      </c>
      <c r="AQ131" s="37">
        <v>651.47792960000004</v>
      </c>
      <c r="AR131" s="37">
        <v>1.7524740511020001</v>
      </c>
      <c r="AS131" s="37">
        <v>1.3889157294000001</v>
      </c>
      <c r="AT131" s="37">
        <v>7.7474268623520004</v>
      </c>
      <c r="AU131" s="37">
        <v>308714.91421000398</v>
      </c>
      <c r="AV131" s="37">
        <v>2099.1272783170798</v>
      </c>
      <c r="AW131" s="37">
        <v>961024.67974416004</v>
      </c>
      <c r="AX131" s="37">
        <v>8.2547806677869993</v>
      </c>
      <c r="AY131" s="37">
        <v>7.5742158000000002</v>
      </c>
      <c r="AZ131" s="37">
        <v>17.566500000000001</v>
      </c>
      <c r="BA131" s="37">
        <v>23789.245598860001</v>
      </c>
      <c r="BB131" s="37">
        <v>8.5769071763390006</v>
      </c>
      <c r="BC131" s="37">
        <v>8.0865364130364506E-3</v>
      </c>
      <c r="BD131" s="37">
        <v>377.64210669715601</v>
      </c>
      <c r="BE131" s="37">
        <v>28832.169600000001</v>
      </c>
      <c r="BF131" s="37">
        <v>0.96817191940000003</v>
      </c>
      <c r="BG131" s="37">
        <v>3.7464601218492</v>
      </c>
      <c r="BH131" s="37">
        <v>4.8150451074039999</v>
      </c>
      <c r="BI131" s="37">
        <v>5.9189364801200002</v>
      </c>
      <c r="BJ131" s="37">
        <v>4375.2179169580004</v>
      </c>
      <c r="BK131" s="37">
        <v>512.78187848721996</v>
      </c>
      <c r="BL131" s="37">
        <v>17.566500000000001</v>
      </c>
      <c r="BM131" s="37">
        <v>15.9661683475345</v>
      </c>
      <c r="BN131" s="37">
        <v>15.9384474932203</v>
      </c>
      <c r="BO131" s="37">
        <v>16.715491132096499</v>
      </c>
      <c r="BP131" s="37">
        <v>1.1087597500000001E-2</v>
      </c>
    </row>
    <row r="132" spans="1:68">
      <c r="A132" s="16">
        <v>131</v>
      </c>
      <c r="B132" s="29" t="s">
        <v>143</v>
      </c>
      <c r="C132" s="16">
        <v>242</v>
      </c>
      <c r="D132" s="16">
        <v>1140</v>
      </c>
      <c r="E132" s="16">
        <v>0.19753415317180101</v>
      </c>
      <c r="F132" s="16">
        <v>0.32682784898949102</v>
      </c>
      <c r="G132" s="16">
        <v>0.398853093552755</v>
      </c>
      <c r="H132" s="16">
        <v>1.0901458519077301</v>
      </c>
      <c r="I132" s="16">
        <v>2.1482190258254299</v>
      </c>
      <c r="J132" s="16">
        <v>0.35867224546722498</v>
      </c>
      <c r="K132" s="16">
        <v>0.42308947924125301</v>
      </c>
      <c r="L132" s="16">
        <v>0.51066305620608898</v>
      </c>
      <c r="M132" s="16">
        <v>0.184701136845078</v>
      </c>
      <c r="N132" s="16">
        <v>0.63623161868081102</v>
      </c>
      <c r="O132" s="16">
        <v>1.4337844629133001</v>
      </c>
      <c r="P132" s="16">
        <v>0.17826081550539499</v>
      </c>
      <c r="Q132" s="16">
        <v>0.28685787666849899</v>
      </c>
      <c r="R132" s="16">
        <v>0.51237693389592098</v>
      </c>
      <c r="S132" s="16">
        <v>0.70432499999999998</v>
      </c>
      <c r="T132" s="16">
        <v>1.2892502233648799</v>
      </c>
      <c r="U132" s="16">
        <v>1.31200951935655</v>
      </c>
      <c r="V132" s="16">
        <v>0.60396277625650296</v>
      </c>
      <c r="W132" s="16">
        <v>2.4722045430203701</v>
      </c>
      <c r="X132" s="16">
        <v>1.36364574376612</v>
      </c>
      <c r="Y132" s="16">
        <v>2.1758469965176999</v>
      </c>
      <c r="Z132" s="16">
        <v>1.0116764255402699</v>
      </c>
      <c r="AA132" s="16">
        <v>1.3362002384408</v>
      </c>
      <c r="AB132" s="16">
        <v>1.2513220664707201</v>
      </c>
      <c r="AC132" s="16">
        <v>0.56636242226722799</v>
      </c>
      <c r="AD132" s="16">
        <v>2.6690912329994299</v>
      </c>
      <c r="AE132" s="16">
        <v>0.70432499999999998</v>
      </c>
      <c r="AF132" s="16">
        <v>1.3073479544556601</v>
      </c>
      <c r="AG132" s="16">
        <v>1.3045141187764799</v>
      </c>
      <c r="AH132" s="16">
        <v>0.73843897169766903</v>
      </c>
      <c r="AI132" s="37">
        <v>0.15585086972387799</v>
      </c>
      <c r="AJ132" s="16">
        <v>0.98377485575983603</v>
      </c>
      <c r="AK132" s="16">
        <v>0.49869753979739501</v>
      </c>
      <c r="AL132" s="37">
        <v>0.83277150774999997</v>
      </c>
      <c r="AM132" s="37">
        <v>3531.4267556667901</v>
      </c>
      <c r="AN132" s="37">
        <v>25.254670089281198</v>
      </c>
      <c r="AO132" s="37">
        <v>1.3037122710937501</v>
      </c>
      <c r="AP132" s="37">
        <v>7.8523119992187498</v>
      </c>
      <c r="AQ132" s="37">
        <v>720.27131250000002</v>
      </c>
      <c r="AR132" s="37">
        <v>1.79537893615625</v>
      </c>
      <c r="AS132" s="37">
        <v>1.48973895</v>
      </c>
      <c r="AT132" s="37">
        <v>5.9270519159999999</v>
      </c>
      <c r="AU132" s="37">
        <v>338183.57686575002</v>
      </c>
      <c r="AV132" s="37">
        <v>2299.8998068830101</v>
      </c>
      <c r="AW132" s="37">
        <v>720660.97575500002</v>
      </c>
      <c r="AX132" s="37">
        <v>6.8411648059218804</v>
      </c>
      <c r="AY132" s="37">
        <v>10.117863281249999</v>
      </c>
      <c r="AZ132" s="37">
        <v>17.608125000000001</v>
      </c>
      <c r="BA132" s="37">
        <v>24235.927206562501</v>
      </c>
      <c r="BB132" s="37">
        <v>7.42776596176562</v>
      </c>
      <c r="BC132" s="37">
        <v>7.40649725654595E-3</v>
      </c>
      <c r="BD132" s="37">
        <v>468.87592129081298</v>
      </c>
      <c r="BE132" s="37">
        <v>28819.14</v>
      </c>
      <c r="BF132" s="37">
        <v>1.0335200124999999</v>
      </c>
      <c r="BG132" s="37">
        <v>3.7912532204437501</v>
      </c>
      <c r="BH132" s="37">
        <v>4.9730869369999997</v>
      </c>
      <c r="BI132" s="37">
        <v>6.1198811856250002</v>
      </c>
      <c r="BJ132" s="37">
        <v>4687.6509623593802</v>
      </c>
      <c r="BK132" s="37">
        <v>402.42913717875001</v>
      </c>
      <c r="BL132" s="37">
        <v>17.608125000000001</v>
      </c>
      <c r="BM132" s="37">
        <v>17.756395029734399</v>
      </c>
      <c r="BN132" s="37">
        <v>17.717905884134399</v>
      </c>
      <c r="BO132" s="37">
        <v>30.6171488855306</v>
      </c>
      <c r="BP132" s="37">
        <v>2.6332890625000001E-2</v>
      </c>
    </row>
    <row r="133" spans="1:68">
      <c r="A133" s="16">
        <v>132</v>
      </c>
      <c r="B133" s="29" t="s">
        <v>144</v>
      </c>
      <c r="C133" s="16">
        <v>350</v>
      </c>
      <c r="D133" s="16">
        <v>1052</v>
      </c>
      <c r="E133" s="16">
        <v>0.20376315816186699</v>
      </c>
      <c r="F133" s="16">
        <v>0.34742662879632802</v>
      </c>
      <c r="G133" s="16">
        <v>0.45682772431562502</v>
      </c>
      <c r="H133" s="16">
        <v>1.2344530778812499</v>
      </c>
      <c r="I133" s="16">
        <v>2.3203995502799502</v>
      </c>
      <c r="J133" s="16">
        <v>0.37591768500859402</v>
      </c>
      <c r="K133" s="16">
        <v>0.42998824951352599</v>
      </c>
      <c r="L133" s="16">
        <v>0.54412021885227502</v>
      </c>
      <c r="M133" s="16">
        <v>0.14233283653745299</v>
      </c>
      <c r="N133" s="16">
        <v>0.69139779893421305</v>
      </c>
      <c r="O133" s="16">
        <v>1.55199194800382</v>
      </c>
      <c r="P133" s="16">
        <v>0.134616250240749</v>
      </c>
      <c r="Q133" s="16">
        <v>0.24007631227995299</v>
      </c>
      <c r="R133" s="16">
        <v>0.66609491137792998</v>
      </c>
      <c r="S133" s="16">
        <v>0.69825223435948403</v>
      </c>
      <c r="T133" s="16">
        <v>1.3122978572309401</v>
      </c>
      <c r="U133" s="16">
        <v>1.14429048537081</v>
      </c>
      <c r="V133" s="16">
        <v>0.57328656914480902</v>
      </c>
      <c r="W133" s="16">
        <v>3.03466735235653</v>
      </c>
      <c r="X133" s="16">
        <v>1.3634537323701399</v>
      </c>
      <c r="Y133" s="16">
        <v>2.31732608850192</v>
      </c>
      <c r="Z133" s="16">
        <v>1.0227779806305</v>
      </c>
      <c r="AA133" s="16">
        <v>1.3784205520386099</v>
      </c>
      <c r="AB133" s="16">
        <v>1.29183309441204</v>
      </c>
      <c r="AC133" s="16">
        <v>0.61417978067427603</v>
      </c>
      <c r="AD133" s="16">
        <v>2.1314715245889699</v>
      </c>
      <c r="AE133" s="16">
        <v>0.69825223435948403</v>
      </c>
      <c r="AF133" s="16">
        <v>1.4428624185605901</v>
      </c>
      <c r="AG133" s="16">
        <v>1.43994016863027</v>
      </c>
      <c r="AH133" s="16">
        <v>1.29553505676104</v>
      </c>
      <c r="AI133" s="37">
        <v>0.32721156138877699</v>
      </c>
      <c r="AJ133" s="16">
        <v>1.00416256710623</v>
      </c>
      <c r="AK133" s="16">
        <v>0.46822141823444302</v>
      </c>
      <c r="AL133" s="37">
        <v>0.79099318926399997</v>
      </c>
      <c r="AM133" s="37">
        <v>3269.9359981450202</v>
      </c>
      <c r="AN133" s="37">
        <v>21.832193769741998</v>
      </c>
      <c r="AO133" s="37">
        <v>1.1495106829499999</v>
      </c>
      <c r="AP133" s="37">
        <v>7.2694976091600001</v>
      </c>
      <c r="AQ133" s="37">
        <v>678.07499759999996</v>
      </c>
      <c r="AR133" s="37">
        <v>1.7610374605020001</v>
      </c>
      <c r="AS133" s="37">
        <v>1.3948288743999999</v>
      </c>
      <c r="AT133" s="37">
        <v>7.6774591049019998</v>
      </c>
      <c r="AU133" s="37">
        <v>311076.83077247901</v>
      </c>
      <c r="AV133" s="37">
        <v>2122.05525662834</v>
      </c>
      <c r="AW133" s="37">
        <v>953552.23937765998</v>
      </c>
      <c r="AX133" s="37">
        <v>8.1939844365500001</v>
      </c>
      <c r="AY133" s="37">
        <v>7.7479169624999997</v>
      </c>
      <c r="AZ133" s="37">
        <v>17.701549499999999</v>
      </c>
      <c r="BA133" s="37">
        <v>23782.246848359999</v>
      </c>
      <c r="BB133" s="37">
        <v>8.5085695763215003</v>
      </c>
      <c r="BC133" s="37">
        <v>7.8347528205632202E-3</v>
      </c>
      <c r="BD133" s="37">
        <v>380.960211918656</v>
      </c>
      <c r="BE133" s="37">
        <v>28805.172299999998</v>
      </c>
      <c r="BF133" s="37">
        <v>0.97029945900000003</v>
      </c>
      <c r="BG133" s="37">
        <v>3.7461094405591999</v>
      </c>
      <c r="BH133" s="37">
        <v>4.8169103126539996</v>
      </c>
      <c r="BI133" s="37">
        <v>5.9247626250699996</v>
      </c>
      <c r="BJ133" s="37">
        <v>4316.2817096480003</v>
      </c>
      <c r="BK133" s="37">
        <v>503.28589494672002</v>
      </c>
      <c r="BL133" s="37">
        <v>17.701549499999999</v>
      </c>
      <c r="BM133" s="37">
        <v>16.053757392625698</v>
      </c>
      <c r="BN133" s="37">
        <v>16.021243487752599</v>
      </c>
      <c r="BO133" s="37">
        <v>17.443887355740902</v>
      </c>
      <c r="BP133" s="37">
        <v>1.2177948750000001E-2</v>
      </c>
    </row>
    <row r="134" spans="1:68">
      <c r="A134" s="16">
        <v>133</v>
      </c>
      <c r="B134" s="29" t="s">
        <v>116</v>
      </c>
      <c r="C134" s="16">
        <v>450</v>
      </c>
      <c r="D134" s="16">
        <v>1052</v>
      </c>
      <c r="E134" s="16">
        <v>0.206881302393391</v>
      </c>
      <c r="F134" s="16">
        <v>0.35029668246168399</v>
      </c>
      <c r="G134" s="16">
        <v>0.45962647529089901</v>
      </c>
      <c r="H134" s="16">
        <v>1.23460116392817</v>
      </c>
      <c r="I134" s="16">
        <v>2.3163835170793399</v>
      </c>
      <c r="J134" s="16">
        <v>0.37834084084084102</v>
      </c>
      <c r="K134" s="16">
        <v>0.43196401585581001</v>
      </c>
      <c r="L134" s="16">
        <v>0.54636390917275202</v>
      </c>
      <c r="M134" s="16">
        <v>0.14284702179050099</v>
      </c>
      <c r="N134" s="16">
        <v>0.692421881745796</v>
      </c>
      <c r="O134" s="16">
        <v>1.54962634220066</v>
      </c>
      <c r="P134" s="16">
        <v>0.13485311990532101</v>
      </c>
      <c r="Q134" s="16">
        <v>0.24273250454957901</v>
      </c>
      <c r="R134" s="16">
        <v>0.66936524697876298</v>
      </c>
      <c r="S134" s="16">
        <v>0.69857142857142895</v>
      </c>
      <c r="T134" s="16">
        <v>1.3109138865126899</v>
      </c>
      <c r="U134" s="16">
        <v>1.1423788910591399</v>
      </c>
      <c r="V134" s="16">
        <v>0.57551792452528305</v>
      </c>
      <c r="W134" s="16">
        <v>3.0262406703642801</v>
      </c>
      <c r="X134" s="16">
        <v>1.36198074277854</v>
      </c>
      <c r="Y134" s="16">
        <v>2.3138422756592401</v>
      </c>
      <c r="Z134" s="16">
        <v>1.02267834734898</v>
      </c>
      <c r="AA134" s="16">
        <v>1.3772313406014101</v>
      </c>
      <c r="AB134" s="16">
        <v>1.2908686883776499</v>
      </c>
      <c r="AC134" s="16">
        <v>0.61865925346103101</v>
      </c>
      <c r="AD134" s="16">
        <v>2.1251426102887598</v>
      </c>
      <c r="AE134" s="16">
        <v>0.69857142857142895</v>
      </c>
      <c r="AF134" s="16">
        <v>1.4442146373348601</v>
      </c>
      <c r="AG134" s="16">
        <v>1.44087420076607</v>
      </c>
      <c r="AH134" s="16">
        <v>1.2916643438531701</v>
      </c>
      <c r="AI134" s="37">
        <v>0.337501038464734</v>
      </c>
      <c r="AJ134" s="16">
        <v>1.00347861534854</v>
      </c>
      <c r="AK134" s="16">
        <v>0.46845730824891502</v>
      </c>
      <c r="AL134" s="37">
        <v>0.80732597990400001</v>
      </c>
      <c r="AM134" s="37">
        <v>3325.70375801825</v>
      </c>
      <c r="AN134" s="37">
        <v>22.039994342911999</v>
      </c>
      <c r="AO134" s="37">
        <v>1.1497105312</v>
      </c>
      <c r="AP134" s="37">
        <v>7.2615906457600001</v>
      </c>
      <c r="AQ134" s="37">
        <v>687.37167360000001</v>
      </c>
      <c r="AR134" s="37">
        <v>1.7664692862719999</v>
      </c>
      <c r="AS134" s="37">
        <v>1.3978525183999999</v>
      </c>
      <c r="AT134" s="37">
        <v>7.6953650846719999</v>
      </c>
      <c r="AU134" s="37">
        <v>311559.90341414401</v>
      </c>
      <c r="AV134" s="37">
        <v>2123.9903020403999</v>
      </c>
      <c r="AW134" s="37">
        <v>954611.01250176004</v>
      </c>
      <c r="AX134" s="37">
        <v>8.2079334767999992</v>
      </c>
      <c r="AY134" s="37">
        <v>7.7797944000000001</v>
      </c>
      <c r="AZ134" s="37">
        <v>17.744831999999999</v>
      </c>
      <c r="BA134" s="37">
        <v>23774.322216960001</v>
      </c>
      <c r="BB134" s="37">
        <v>8.5002690522240005</v>
      </c>
      <c r="BC134" s="37">
        <v>7.7931637362136401E-3</v>
      </c>
      <c r="BD134" s="37">
        <v>380.68831988121599</v>
      </c>
      <c r="BE134" s="37">
        <v>28793.852800000001</v>
      </c>
      <c r="BF134" s="37">
        <v>0.96981718400000005</v>
      </c>
      <c r="BG134" s="37">
        <v>3.7459308448512001</v>
      </c>
      <c r="BH134" s="37">
        <v>4.8146393469440003</v>
      </c>
      <c r="BI134" s="37">
        <v>5.9231596595199996</v>
      </c>
      <c r="BJ134" s="37">
        <v>4302.8243681280001</v>
      </c>
      <c r="BK134" s="37">
        <v>502.07368603392001</v>
      </c>
      <c r="BL134" s="37">
        <v>17.744831999999999</v>
      </c>
      <c r="BM134" s="37">
        <v>16.061853678067401</v>
      </c>
      <c r="BN134" s="37">
        <v>16.024702965145799</v>
      </c>
      <c r="BO134" s="37">
        <v>17.4596980656016</v>
      </c>
      <c r="BP134" s="37">
        <v>1.251848E-2</v>
      </c>
    </row>
    <row r="135" spans="1:68">
      <c r="A135" s="16">
        <v>134</v>
      </c>
      <c r="B135" s="29" t="s">
        <v>145</v>
      </c>
      <c r="C135" s="16">
        <v>480</v>
      </c>
      <c r="D135" s="16">
        <v>1052</v>
      </c>
      <c r="E135" s="16">
        <v>0.20812398609970501</v>
      </c>
      <c r="F135" s="16">
        <v>0.35143775255929899</v>
      </c>
      <c r="G135" s="16">
        <v>0.46074334247583698</v>
      </c>
      <c r="H135" s="16">
        <v>1.2346603961126501</v>
      </c>
      <c r="I135" s="16">
        <v>2.31477782772415</v>
      </c>
      <c r="J135" s="16">
        <v>0.37930523928668503</v>
      </c>
      <c r="K135" s="16">
        <v>0.432755155382686</v>
      </c>
      <c r="L135" s="16">
        <v>0.54726261120172903</v>
      </c>
      <c r="M135" s="16">
        <v>0.143052879774826</v>
      </c>
      <c r="N135" s="16">
        <v>0.69283149433496605</v>
      </c>
      <c r="O135" s="16">
        <v>1.54868171221254</v>
      </c>
      <c r="P135" s="16">
        <v>0.13494791078224799</v>
      </c>
      <c r="Q135" s="16">
        <v>0.24380192895372901</v>
      </c>
      <c r="R135" s="16">
        <v>0.67067410654040005</v>
      </c>
      <c r="S135" s="16">
        <v>0.69869892899643005</v>
      </c>
      <c r="T135" s="16">
        <v>1.3103605778797001</v>
      </c>
      <c r="U135" s="16">
        <v>1.1416146257075599</v>
      </c>
      <c r="V135" s="16">
        <v>0.57641320063471901</v>
      </c>
      <c r="W135" s="16">
        <v>3.022874869382</v>
      </c>
      <c r="X135" s="16">
        <v>1.3613918305597601</v>
      </c>
      <c r="Y135" s="16">
        <v>2.3124497327108302</v>
      </c>
      <c r="Z135" s="16">
        <v>1.02263849542404</v>
      </c>
      <c r="AA135" s="16">
        <v>1.37675578637795</v>
      </c>
      <c r="AB135" s="16">
        <v>1.29048305453432</v>
      </c>
      <c r="AC135" s="16">
        <v>0.62046413498053699</v>
      </c>
      <c r="AD135" s="16">
        <v>2.1226120405758699</v>
      </c>
      <c r="AE135" s="16">
        <v>0.69869892899643005</v>
      </c>
      <c r="AF135" s="16">
        <v>1.44475568864633</v>
      </c>
      <c r="AG135" s="16">
        <v>1.4412479267648799</v>
      </c>
      <c r="AH135" s="16">
        <v>1.2901202761257999</v>
      </c>
      <c r="AI135" s="37">
        <v>0.34162658940796498</v>
      </c>
      <c r="AJ135" s="16">
        <v>1.00320509616795</v>
      </c>
      <c r="AK135" s="16">
        <v>0.46855166425470302</v>
      </c>
      <c r="AL135" s="37">
        <v>0.81388002601216003</v>
      </c>
      <c r="AM135" s="37">
        <v>3348.11164503804</v>
      </c>
      <c r="AN135" s="37">
        <v>22.123275597804501</v>
      </c>
      <c r="AO135" s="37">
        <v>1.149790473048</v>
      </c>
      <c r="AP135" s="37">
        <v>7.2584260128703999</v>
      </c>
      <c r="AQ135" s="37">
        <v>691.10412134399996</v>
      </c>
      <c r="AR135" s="37">
        <v>1.7686391689788801</v>
      </c>
      <c r="AS135" s="37">
        <v>1.3990595823359999</v>
      </c>
      <c r="AT135" s="37">
        <v>7.7025193233148803</v>
      </c>
      <c r="AU135" s="37">
        <v>311753.141934402</v>
      </c>
      <c r="AV135" s="37">
        <v>2124.7638755314501</v>
      </c>
      <c r="AW135" s="37">
        <v>955034.27341231005</v>
      </c>
      <c r="AX135" s="37">
        <v>8.2133774093520007</v>
      </c>
      <c r="AY135" s="37">
        <v>7.7925376259999997</v>
      </c>
      <c r="AZ135" s="37">
        <v>17.762159279999999</v>
      </c>
      <c r="BA135" s="37">
        <v>23771.149027718398</v>
      </c>
      <c r="BB135" s="37">
        <v>8.4969466485349496</v>
      </c>
      <c r="BC135" s="37">
        <v>7.7766458540982101E-3</v>
      </c>
      <c r="BD135" s="37">
        <v>380.57917800203302</v>
      </c>
      <c r="BE135" s="37">
        <v>28789.320911999999</v>
      </c>
      <c r="BF135" s="37">
        <v>0.96962400016000005</v>
      </c>
      <c r="BG135" s="37">
        <v>3.74585940278285</v>
      </c>
      <c r="BH135" s="37">
        <v>4.8137306083337599</v>
      </c>
      <c r="BI135" s="37">
        <v>5.9225180714608001</v>
      </c>
      <c r="BJ135" s="37">
        <v>4297.4154533171204</v>
      </c>
      <c r="BK135" s="37">
        <v>501.58858940743698</v>
      </c>
      <c r="BL135" s="37">
        <v>17.762159279999999</v>
      </c>
      <c r="BM135" s="37">
        <v>16.065090791084</v>
      </c>
      <c r="BN135" s="37">
        <v>16.026085917428301</v>
      </c>
      <c r="BO135" s="37">
        <v>17.466002479756799</v>
      </c>
      <c r="BP135" s="37">
        <v>1.2654350199999999E-2</v>
      </c>
    </row>
    <row r="136" spans="1:68">
      <c r="A136" s="16">
        <v>135</v>
      </c>
      <c r="B136" s="29" t="s">
        <v>136</v>
      </c>
      <c r="C136" s="16">
        <v>540</v>
      </c>
      <c r="D136" s="16">
        <v>1052</v>
      </c>
      <c r="E136" s="16">
        <v>0.209983136593592</v>
      </c>
      <c r="F136" s="16">
        <v>0.35314197406931902</v>
      </c>
      <c r="G136" s="16">
        <v>0.46241583143248499</v>
      </c>
      <c r="H136" s="16">
        <v>1.2347492419956201</v>
      </c>
      <c r="I136" s="16">
        <v>2.31237006882612</v>
      </c>
      <c r="J136" s="16">
        <v>0.38074666292633902</v>
      </c>
      <c r="K136" s="16">
        <v>0.433942758506697</v>
      </c>
      <c r="L136" s="16">
        <v>0.54861198027485003</v>
      </c>
      <c r="M136" s="16">
        <v>0.14336186402065901</v>
      </c>
      <c r="N136" s="16">
        <v>0.69344589121801603</v>
      </c>
      <c r="O136" s="16">
        <v>1.5472664905281399</v>
      </c>
      <c r="P136" s="16">
        <v>0.135090143210849</v>
      </c>
      <c r="Q136" s="16">
        <v>0.24541357903622099</v>
      </c>
      <c r="R136" s="16">
        <v>0.67263817362853395</v>
      </c>
      <c r="S136" s="16">
        <v>0.69888999008919706</v>
      </c>
      <c r="T136" s="16">
        <v>1.30953091434366</v>
      </c>
      <c r="U136" s="16">
        <v>1.1404686263738499</v>
      </c>
      <c r="V136" s="16">
        <v>0.57775901875165203</v>
      </c>
      <c r="W136" s="16">
        <v>3.0178313769388199</v>
      </c>
      <c r="X136" s="16">
        <v>1.3605087658989301</v>
      </c>
      <c r="Y136" s="16">
        <v>2.3103619695739299</v>
      </c>
      <c r="Z136" s="16">
        <v>1.02257871902333</v>
      </c>
      <c r="AA136" s="16">
        <v>1.3760425946503201</v>
      </c>
      <c r="AB136" s="16">
        <v>1.28990474145777</v>
      </c>
      <c r="AC136" s="16">
        <v>0.62318563172199204</v>
      </c>
      <c r="AD136" s="16">
        <v>2.1188172525574198</v>
      </c>
      <c r="AE136" s="16">
        <v>0.69888999008919706</v>
      </c>
      <c r="AF136" s="16">
        <v>1.4455674411913699</v>
      </c>
      <c r="AG136" s="16">
        <v>1.4418086370418099</v>
      </c>
      <c r="AH136" s="16">
        <v>1.2878086756527201</v>
      </c>
      <c r="AI136" s="37">
        <v>0.34782540854857302</v>
      </c>
      <c r="AJ136" s="16">
        <v>1.00279488329282</v>
      </c>
      <c r="AK136" s="16">
        <v>0.46869319826338601</v>
      </c>
      <c r="AL136" s="37">
        <v>0.82373352001599998</v>
      </c>
      <c r="AM136" s="37">
        <v>3381.8314574289998</v>
      </c>
      <c r="AN136" s="37">
        <v>22.248370007598002</v>
      </c>
      <c r="AO136" s="37">
        <v>1.1499103885499999</v>
      </c>
      <c r="AP136" s="37">
        <v>7.2536770840399996</v>
      </c>
      <c r="AQ136" s="37">
        <v>696.71755440000004</v>
      </c>
      <c r="AR136" s="37">
        <v>1.771890942038</v>
      </c>
      <c r="AS136" s="37">
        <v>1.4008676136</v>
      </c>
      <c r="AT136" s="37">
        <v>7.7132419456379999</v>
      </c>
      <c r="AU136" s="37">
        <v>312043.009854351</v>
      </c>
      <c r="AV136" s="37">
        <v>2125.9237593318398</v>
      </c>
      <c r="AW136" s="37">
        <v>955668.89870053995</v>
      </c>
      <c r="AX136" s="37">
        <v>8.2213979329499995</v>
      </c>
      <c r="AY136" s="37">
        <v>7.8116441625000004</v>
      </c>
      <c r="AZ136" s="37">
        <v>17.788165500000002</v>
      </c>
      <c r="BA136" s="37">
        <v>23766.385668840001</v>
      </c>
      <c r="BB136" s="37">
        <v>8.4919606922334996</v>
      </c>
      <c r="BC136" s="37">
        <v>7.7519935673950298E-3</v>
      </c>
      <c r="BD136" s="37">
        <v>380.415052614464</v>
      </c>
      <c r="BE136" s="37">
        <v>28782.518700000001</v>
      </c>
      <c r="BF136" s="37">
        <v>0.96933393099999998</v>
      </c>
      <c r="BG136" s="37">
        <v>3.7457522356248001</v>
      </c>
      <c r="BH136" s="37">
        <v>4.8123671229260001</v>
      </c>
      <c r="BI136" s="37">
        <v>5.9215552588299998</v>
      </c>
      <c r="BJ136" s="37">
        <v>4289.2742473119997</v>
      </c>
      <c r="BK136" s="37">
        <v>500.86071618768</v>
      </c>
      <c r="BL136" s="37">
        <v>17.788165500000002</v>
      </c>
      <c r="BM136" s="37">
        <v>16.069944959366001</v>
      </c>
      <c r="BN136" s="37">
        <v>16.028159447272099</v>
      </c>
      <c r="BO136" s="37">
        <v>17.475437811929901</v>
      </c>
      <c r="BP136" s="37">
        <v>1.285778875E-2</v>
      </c>
    </row>
    <row r="137" spans="1:68">
      <c r="A137" s="16">
        <v>136</v>
      </c>
      <c r="B137" s="29" t="s">
        <v>146</v>
      </c>
      <c r="C137" s="16">
        <v>475</v>
      </c>
      <c r="D137" s="16">
        <v>1052</v>
      </c>
      <c r="E137" s="16">
        <v>0.211219332099993</v>
      </c>
      <c r="F137" s="16">
        <v>0.35427322899574498</v>
      </c>
      <c r="G137" s="16">
        <v>0.46352895392485299</v>
      </c>
      <c r="H137" s="16">
        <v>1.2348084709884899</v>
      </c>
      <c r="I137" s="16">
        <v>2.3107654127511199</v>
      </c>
      <c r="J137" s="16">
        <v>0.38170417991418898</v>
      </c>
      <c r="K137" s="16">
        <v>0.434735090440382</v>
      </c>
      <c r="L137" s="16">
        <v>0.54951243820961904</v>
      </c>
      <c r="M137" s="16">
        <v>0.143567985148432</v>
      </c>
      <c r="N137" s="16">
        <v>0.69385547447364704</v>
      </c>
      <c r="O137" s="16">
        <v>1.5463241563151999</v>
      </c>
      <c r="P137" s="16">
        <v>0.13518499558601599</v>
      </c>
      <c r="Q137" s="16">
        <v>0.24649305431598501</v>
      </c>
      <c r="R137" s="16">
        <v>0.67394807047201499</v>
      </c>
      <c r="S137" s="16">
        <v>0.69901723796314696</v>
      </c>
      <c r="T137" s="16">
        <v>1.3089780048277799</v>
      </c>
      <c r="U137" s="16">
        <v>1.13970489248441</v>
      </c>
      <c r="V137" s="16">
        <v>0.57865815531263898</v>
      </c>
      <c r="W137" s="16">
        <v>3.0144725163161099</v>
      </c>
      <c r="X137" s="16">
        <v>1.3599202584725401</v>
      </c>
      <c r="Y137" s="16">
        <v>2.3089708278460699</v>
      </c>
      <c r="Z137" s="16">
        <v>1.0225388690806401</v>
      </c>
      <c r="AA137" s="16">
        <v>1.37556722654478</v>
      </c>
      <c r="AB137" s="16">
        <v>1.2895192911684501</v>
      </c>
      <c r="AC137" s="16">
        <v>0.62500948193417305</v>
      </c>
      <c r="AD137" s="16">
        <v>2.1162881046326998</v>
      </c>
      <c r="AE137" s="16">
        <v>0.69901723796314696</v>
      </c>
      <c r="AF137" s="16">
        <v>1.44610872664207</v>
      </c>
      <c r="AG137" s="16">
        <v>1.4421825247700499</v>
      </c>
      <c r="AH137" s="16">
        <v>1.2862706012579901</v>
      </c>
      <c r="AI137" s="37">
        <v>0.35196496640913999</v>
      </c>
      <c r="AJ137" s="16">
        <v>1.0025214519633701</v>
      </c>
      <c r="AK137" s="16">
        <v>0.46878755426917501</v>
      </c>
      <c r="AL137" s="37">
        <v>0.83031746591295996</v>
      </c>
      <c r="AM137" s="37">
        <v>3404.3833202638102</v>
      </c>
      <c r="AN137" s="37">
        <v>22.331881299096899</v>
      </c>
      <c r="AO137" s="37">
        <v>1.149990334038</v>
      </c>
      <c r="AP137" s="37">
        <v>7.2505098118223996</v>
      </c>
      <c r="AQ137" s="37">
        <v>700.46968406400003</v>
      </c>
      <c r="AR137" s="37">
        <v>1.7740567567432799</v>
      </c>
      <c r="AS137" s="37">
        <v>1.402071258016</v>
      </c>
      <c r="AT137" s="37">
        <v>7.7203845367592798</v>
      </c>
      <c r="AU137" s="37">
        <v>312236.26189402502</v>
      </c>
      <c r="AV137" s="37">
        <v>2126.69669757464</v>
      </c>
      <c r="AW137" s="37">
        <v>956091.80484096205</v>
      </c>
      <c r="AX137" s="37">
        <v>8.2266480318620001</v>
      </c>
      <c r="AY137" s="37">
        <v>7.8243763184999997</v>
      </c>
      <c r="AZ137" s="37">
        <v>17.805513179999998</v>
      </c>
      <c r="BA137" s="37">
        <v>23763.2077129104</v>
      </c>
      <c r="BB137" s="37">
        <v>8.4886351541872607</v>
      </c>
      <c r="BC137" s="37">
        <v>7.7356409895748103E-3</v>
      </c>
      <c r="BD137" s="37">
        <v>380.30536064355601</v>
      </c>
      <c r="BE137" s="37">
        <v>28777.980972000001</v>
      </c>
      <c r="BF137" s="37">
        <v>0.96914035596000003</v>
      </c>
      <c r="BG137" s="37">
        <v>3.7456807881490901</v>
      </c>
      <c r="BH137" s="37">
        <v>4.8114578809925597</v>
      </c>
      <c r="BI137" s="37">
        <v>5.9209130967148003</v>
      </c>
      <c r="BJ137" s="37">
        <v>4283.8282207827197</v>
      </c>
      <c r="BK137" s="37">
        <v>500.375315187821</v>
      </c>
      <c r="BL137" s="37">
        <v>17.805513179999998</v>
      </c>
      <c r="BM137" s="37">
        <v>16.0731800707254</v>
      </c>
      <c r="BN137" s="37">
        <v>16.029541201447898</v>
      </c>
      <c r="BO137" s="37">
        <v>17.4817138406721</v>
      </c>
      <c r="BP137" s="37">
        <v>1.2993169949999999E-2</v>
      </c>
    </row>
    <row r="138" spans="1:68">
      <c r="A138" s="16">
        <v>137</v>
      </c>
      <c r="B138" s="29" t="s">
        <v>147</v>
      </c>
      <c r="C138" s="16">
        <v>567</v>
      </c>
      <c r="D138" s="16">
        <v>1075</v>
      </c>
      <c r="E138" s="16">
        <v>0.256702707164081</v>
      </c>
      <c r="F138" s="16">
        <v>0.402459255975261</v>
      </c>
      <c r="G138" s="16">
        <v>0.50034258946362598</v>
      </c>
      <c r="H138" s="16">
        <v>1.2324436756044299</v>
      </c>
      <c r="I138" s="16">
        <v>2.2681364841187799</v>
      </c>
      <c r="J138" s="16">
        <v>0.42721140874927699</v>
      </c>
      <c r="K138" s="16">
        <v>0.43674492999743297</v>
      </c>
      <c r="L138" s="16">
        <v>0.57513969949087296</v>
      </c>
      <c r="M138" s="16">
        <v>0.157146700783554</v>
      </c>
      <c r="N138" s="16">
        <v>0.70966847449817505</v>
      </c>
      <c r="O138" s="16">
        <v>1.5337304569711201</v>
      </c>
      <c r="P138" s="16">
        <v>0.15324942563636601</v>
      </c>
      <c r="Q138" s="16">
        <v>0.23042937985350001</v>
      </c>
      <c r="R138" s="16">
        <v>0.69133652590335204</v>
      </c>
      <c r="S138" s="16">
        <v>0.71821086261980804</v>
      </c>
      <c r="T138" s="16">
        <v>1.29136881397106</v>
      </c>
      <c r="U138" s="16">
        <v>1.1326399393464299</v>
      </c>
      <c r="V138" s="16">
        <v>0.74324821213278103</v>
      </c>
      <c r="W138" s="16">
        <v>2.8870858719311898</v>
      </c>
      <c r="X138" s="16">
        <v>1.3459088412959901</v>
      </c>
      <c r="Y138" s="16">
        <v>2.27554024861815</v>
      </c>
      <c r="Z138" s="16">
        <v>1.0161237698433001</v>
      </c>
      <c r="AA138" s="16">
        <v>1.3509478622454401</v>
      </c>
      <c r="AB138" s="16">
        <v>1.27183811757698</v>
      </c>
      <c r="AC138" s="16">
        <v>0.64898659980250295</v>
      </c>
      <c r="AD138" s="16">
        <v>2.0427739775111098</v>
      </c>
      <c r="AE138" s="16">
        <v>0.71821086261980804</v>
      </c>
      <c r="AF138" s="16">
        <v>1.42561971203977</v>
      </c>
      <c r="AG138" s="16">
        <v>1.4222980343957601</v>
      </c>
      <c r="AH138" s="16">
        <v>1.2474741010425201</v>
      </c>
      <c r="AI138" s="37">
        <v>0.39952057530962798</v>
      </c>
      <c r="AJ138" s="16">
        <v>0.99574128442349996</v>
      </c>
      <c r="AK138" s="16">
        <v>0.47061866859623702</v>
      </c>
      <c r="AL138" s="37">
        <v>0.96469259161599996</v>
      </c>
      <c r="AM138" s="37">
        <v>3585.8981171876599</v>
      </c>
      <c r="AN138" s="37">
        <v>23.582731291519998</v>
      </c>
      <c r="AO138" s="37">
        <v>1.162381404</v>
      </c>
      <c r="AP138" s="37">
        <v>7.1921784995199998</v>
      </c>
      <c r="AQ138" s="37">
        <v>736.19041279999999</v>
      </c>
      <c r="AR138" s="37">
        <v>1.7920594003200001</v>
      </c>
      <c r="AS138" s="37">
        <v>1.4919309919999999</v>
      </c>
      <c r="AT138" s="37">
        <v>8.3394184137600007</v>
      </c>
      <c r="AU138" s="37">
        <v>322061.71254624001</v>
      </c>
      <c r="AV138" s="37">
        <v>2090.1487657255798</v>
      </c>
      <c r="AW138" s="37">
        <v>1058500.8740087999</v>
      </c>
      <c r="AX138" s="37">
        <v>7.7790398239999998</v>
      </c>
      <c r="AY138" s="37">
        <v>8.2071810000000003</v>
      </c>
      <c r="AZ138" s="37">
        <v>18.012774400000001</v>
      </c>
      <c r="BA138" s="37">
        <v>23542.867990399998</v>
      </c>
      <c r="BB138" s="37">
        <v>8.3616796763399996</v>
      </c>
      <c r="BC138" s="37">
        <v>1.06794110101185E-2</v>
      </c>
      <c r="BD138" s="37">
        <v>371.15392442863998</v>
      </c>
      <c r="BE138" s="37">
        <v>28563.768960000001</v>
      </c>
      <c r="BF138" s="37">
        <v>0.96258460000000001</v>
      </c>
      <c r="BG138" s="37">
        <v>3.7406041248520001</v>
      </c>
      <c r="BH138" s="37">
        <v>4.7534797863999998</v>
      </c>
      <c r="BI138" s="37">
        <v>5.8720735852799999</v>
      </c>
      <c r="BJ138" s="37">
        <v>4718.4762207599997</v>
      </c>
      <c r="BK138" s="37">
        <v>481.31096896560001</v>
      </c>
      <c r="BL138" s="37">
        <v>18.012774400000001</v>
      </c>
      <c r="BM138" s="37">
        <v>16.0346360282456</v>
      </c>
      <c r="BN138" s="37">
        <v>15.997275509465601</v>
      </c>
      <c r="BO138" s="37">
        <v>17.811462665513599</v>
      </c>
      <c r="BP138" s="37">
        <v>1.6019200000000001E-2</v>
      </c>
    </row>
    <row r="139" spans="1:68">
      <c r="A139" s="16">
        <v>138</v>
      </c>
      <c r="B139" s="29" t="s">
        <v>129</v>
      </c>
      <c r="C139" s="16">
        <v>596</v>
      </c>
      <c r="D139" s="16">
        <v>1075</v>
      </c>
      <c r="E139" s="16">
        <v>0.25657624288127601</v>
      </c>
      <c r="F139" s="16">
        <v>0.40212379662992798</v>
      </c>
      <c r="G139" s="16">
        <v>0.49968886475340601</v>
      </c>
      <c r="H139" s="16">
        <v>1.2311631472722699</v>
      </c>
      <c r="I139" s="16">
        <v>2.2667464356509002</v>
      </c>
      <c r="J139" s="16">
        <v>0.426930641585198</v>
      </c>
      <c r="K139" s="16">
        <v>0.43668019240251099</v>
      </c>
      <c r="L139" s="16">
        <v>0.57484738606160102</v>
      </c>
      <c r="M139" s="16">
        <v>0.15743107151060301</v>
      </c>
      <c r="N139" s="16">
        <v>0.70918019236797003</v>
      </c>
      <c r="O139" s="16">
        <v>1.5326491890213501</v>
      </c>
      <c r="P139" s="16">
        <v>0.153542416441936</v>
      </c>
      <c r="Q139" s="16">
        <v>0.23073315112804799</v>
      </c>
      <c r="R139" s="16">
        <v>0.68969710657297001</v>
      </c>
      <c r="S139" s="16">
        <v>0.71821086261980804</v>
      </c>
      <c r="T139" s="16">
        <v>1.2911860691903401</v>
      </c>
      <c r="U139" s="16">
        <v>1.1337734123186201</v>
      </c>
      <c r="V139" s="16">
        <v>0.74373700275214905</v>
      </c>
      <c r="W139" s="16">
        <v>2.8819994388416301</v>
      </c>
      <c r="X139" s="16">
        <v>1.3459088412959901</v>
      </c>
      <c r="Y139" s="16">
        <v>2.27439464988614</v>
      </c>
      <c r="Z139" s="16">
        <v>1.0160341374345501</v>
      </c>
      <c r="AA139" s="16">
        <v>1.35061370091769</v>
      </c>
      <c r="AB139" s="16">
        <v>1.2715150195462099</v>
      </c>
      <c r="AC139" s="16">
        <v>0.64863770773088703</v>
      </c>
      <c r="AD139" s="16">
        <v>2.04608548004409</v>
      </c>
      <c r="AE139" s="16">
        <v>0.71821086261980804</v>
      </c>
      <c r="AF139" s="16">
        <v>1.42445252664175</v>
      </c>
      <c r="AG139" s="16">
        <v>1.42113356852638</v>
      </c>
      <c r="AH139" s="16">
        <v>1.240329701361</v>
      </c>
      <c r="AI139" s="37">
        <v>0.39611823931384399</v>
      </c>
      <c r="AJ139" s="16">
        <v>0.99558080761039403</v>
      </c>
      <c r="AK139" s="16">
        <v>0.47085571635311102</v>
      </c>
      <c r="AL139" s="37">
        <v>0.96516808052080005</v>
      </c>
      <c r="AM139" s="37">
        <v>3588.8895418307702</v>
      </c>
      <c r="AN139" s="37">
        <v>23.613583718434398</v>
      </c>
      <c r="AO139" s="37">
        <v>1.16359039269</v>
      </c>
      <c r="AP139" s="37">
        <v>7.1965889957920002</v>
      </c>
      <c r="AQ139" s="37">
        <v>736.67456191999997</v>
      </c>
      <c r="AR139" s="37">
        <v>1.7923250721263999</v>
      </c>
      <c r="AS139" s="37">
        <v>1.49268964808</v>
      </c>
      <c r="AT139" s="37">
        <v>8.3243547642864009</v>
      </c>
      <c r="AU139" s="37">
        <v>322283.45728862297</v>
      </c>
      <c r="AV139" s="37">
        <v>2091.6233437874198</v>
      </c>
      <c r="AW139" s="37">
        <v>1056481.0345992099</v>
      </c>
      <c r="AX139" s="37">
        <v>7.7687983444790003</v>
      </c>
      <c r="AY139" s="37">
        <v>8.2266895800000004</v>
      </c>
      <c r="AZ139" s="37">
        <v>18.012774400000001</v>
      </c>
      <c r="BA139" s="37">
        <v>23546.200071152001</v>
      </c>
      <c r="BB139" s="37">
        <v>8.3533202124362997</v>
      </c>
      <c r="BC139" s="37">
        <v>1.0672392405554201E-2</v>
      </c>
      <c r="BD139" s="37">
        <v>371.80897299564901</v>
      </c>
      <c r="BE139" s="37">
        <v>28563.768960000001</v>
      </c>
      <c r="BF139" s="37">
        <v>0.96306944800000005</v>
      </c>
      <c r="BG139" s="37">
        <v>3.7409341131324401</v>
      </c>
      <c r="BH139" s="37">
        <v>4.7546558659227998</v>
      </c>
      <c r="BI139" s="37">
        <v>5.8735657071840004</v>
      </c>
      <c r="BJ139" s="37">
        <v>4721.0142152735998</v>
      </c>
      <c r="BK139" s="37">
        <v>480.531987584604</v>
      </c>
      <c r="BL139" s="37">
        <v>18.012774400000001</v>
      </c>
      <c r="BM139" s="37">
        <v>16.047774685157499</v>
      </c>
      <c r="BN139" s="37">
        <v>16.010383553457</v>
      </c>
      <c r="BO139" s="37">
        <v>17.9140581351338</v>
      </c>
      <c r="BP139" s="37">
        <v>1.6156792E-2</v>
      </c>
    </row>
    <row r="140" spans="1:68">
      <c r="A140" s="16">
        <v>139</v>
      </c>
      <c r="B140" s="29" t="s">
        <v>100</v>
      </c>
      <c r="C140" s="16">
        <v>584</v>
      </c>
      <c r="D140" s="16">
        <v>1075</v>
      </c>
      <c r="E140" s="16">
        <v>0.256492002561654</v>
      </c>
      <c r="F140" s="16">
        <v>0.40190046757530501</v>
      </c>
      <c r="G140" s="16">
        <v>0.49925399648374402</v>
      </c>
      <c r="H140" s="16">
        <v>1.2303109390153699</v>
      </c>
      <c r="I140" s="16">
        <v>2.2658206828458298</v>
      </c>
      <c r="J140" s="16">
        <v>0.42674366841123701</v>
      </c>
      <c r="K140" s="16">
        <v>0.43663704466694198</v>
      </c>
      <c r="L140" s="16">
        <v>0.57465267546131604</v>
      </c>
      <c r="M140" s="16">
        <v>0.157621224456751</v>
      </c>
      <c r="N140" s="16">
        <v>0.70885504406435096</v>
      </c>
      <c r="O140" s="16">
        <v>1.5319291903074299</v>
      </c>
      <c r="P140" s="16">
        <v>0.1537383668357</v>
      </c>
      <c r="Q140" s="16">
        <v>0.23093611065435199</v>
      </c>
      <c r="R140" s="16">
        <v>0.68860847317982798</v>
      </c>
      <c r="S140" s="16">
        <v>0.71821086261980804</v>
      </c>
      <c r="T140" s="16">
        <v>1.2910642680678801</v>
      </c>
      <c r="U140" s="16">
        <v>1.1345303221488401</v>
      </c>
      <c r="V140" s="16">
        <v>0.74406286316506198</v>
      </c>
      <c r="W140" s="16">
        <v>2.8786184286748999</v>
      </c>
      <c r="X140" s="16">
        <v>1.3459088412959901</v>
      </c>
      <c r="Y140" s="16">
        <v>2.27363155800602</v>
      </c>
      <c r="Z140" s="16">
        <v>1.01597439127985</v>
      </c>
      <c r="AA140" s="16">
        <v>1.3503910185239201</v>
      </c>
      <c r="AB140" s="16">
        <v>1.2712997120434699</v>
      </c>
      <c r="AC140" s="16">
        <v>0.64840532134480899</v>
      </c>
      <c r="AD140" s="16">
        <v>2.0482991195353901</v>
      </c>
      <c r="AE140" s="16">
        <v>0.71821086261980804</v>
      </c>
      <c r="AF140" s="16">
        <v>1.4236754642412801</v>
      </c>
      <c r="AG140" s="16">
        <v>1.4203583166724301</v>
      </c>
      <c r="AH140" s="16">
        <v>1.2356120582515699</v>
      </c>
      <c r="AI140" s="37">
        <v>0.39388202740926498</v>
      </c>
      <c r="AJ140" s="16">
        <v>0.995473851801847</v>
      </c>
      <c r="AK140" s="16">
        <v>0.47101374819102798</v>
      </c>
      <c r="AL140" s="37">
        <v>0.965485073124</v>
      </c>
      <c r="AM140" s="37">
        <v>3590.8838249261798</v>
      </c>
      <c r="AN140" s="37">
        <v>23.634152003044001</v>
      </c>
      <c r="AO140" s="37">
        <v>1.1643963851500001</v>
      </c>
      <c r="AP140" s="37">
        <v>7.1995293266399996</v>
      </c>
      <c r="AQ140" s="37">
        <v>736.99732800000004</v>
      </c>
      <c r="AR140" s="37">
        <v>1.7925021866640001</v>
      </c>
      <c r="AS140" s="37">
        <v>1.4931954188000001</v>
      </c>
      <c r="AT140" s="37">
        <v>8.3143123313040004</v>
      </c>
      <c r="AU140" s="37">
        <v>322431.28711687803</v>
      </c>
      <c r="AV140" s="37">
        <v>2092.60639582865</v>
      </c>
      <c r="AW140" s="37">
        <v>1055134.4749928201</v>
      </c>
      <c r="AX140" s="37">
        <v>7.7619706914649997</v>
      </c>
      <c r="AY140" s="37">
        <v>8.2396952999999993</v>
      </c>
      <c r="AZ140" s="37">
        <v>18.012774400000001</v>
      </c>
      <c r="BA140" s="37">
        <v>23548.421458320001</v>
      </c>
      <c r="BB140" s="37">
        <v>8.3477472365004992</v>
      </c>
      <c r="BC140" s="37">
        <v>1.0667718458810999E-2</v>
      </c>
      <c r="BD140" s="37">
        <v>372.24567204032201</v>
      </c>
      <c r="BE140" s="37">
        <v>28563.768960000001</v>
      </c>
      <c r="BF140" s="37">
        <v>0.96339268</v>
      </c>
      <c r="BG140" s="37">
        <v>3.7411541053194002</v>
      </c>
      <c r="BH140" s="37">
        <v>4.7554399189380003</v>
      </c>
      <c r="BI140" s="37">
        <v>5.8745604551200001</v>
      </c>
      <c r="BJ140" s="37">
        <v>4722.7062116159996</v>
      </c>
      <c r="BK140" s="37">
        <v>480.01266666394002</v>
      </c>
      <c r="BL140" s="37">
        <v>18.012774400000001</v>
      </c>
      <c r="BM140" s="37">
        <v>16.0565337897654</v>
      </c>
      <c r="BN140" s="37">
        <v>16.0191222494512</v>
      </c>
      <c r="BO140" s="37">
        <v>17.982455114880601</v>
      </c>
      <c r="BP140" s="37">
        <v>1.6248519999999999E-2</v>
      </c>
    </row>
    <row r="141" spans="1:68">
      <c r="A141" s="16">
        <v>140</v>
      </c>
      <c r="B141" s="29" t="s">
        <v>122</v>
      </c>
      <c r="C141" s="16">
        <v>593</v>
      </c>
      <c r="D141" s="16">
        <v>1075</v>
      </c>
      <c r="E141" s="16">
        <v>0.25636574574933502</v>
      </c>
      <c r="F141" s="16">
        <v>0.40156593872294</v>
      </c>
      <c r="G141" s="16">
        <v>0.49860311144022601</v>
      </c>
      <c r="H141" s="16">
        <v>1.2290348364477</v>
      </c>
      <c r="I141" s="16">
        <v>2.2644334705813698</v>
      </c>
      <c r="J141" s="16">
        <v>0.426463515515284</v>
      </c>
      <c r="K141" s="16">
        <v>0.43657233904883902</v>
      </c>
      <c r="L141" s="16">
        <v>0.57436085675453097</v>
      </c>
      <c r="M141" s="16">
        <v>0.15790731672435801</v>
      </c>
      <c r="N141" s="16">
        <v>0.70836788025799502</v>
      </c>
      <c r="O141" s="16">
        <v>1.5308504597308701</v>
      </c>
      <c r="P141" s="16">
        <v>0.154033231992453</v>
      </c>
      <c r="Q141" s="16">
        <v>0.23124122031224401</v>
      </c>
      <c r="R141" s="16">
        <v>0.68698195158248099</v>
      </c>
      <c r="S141" s="16">
        <v>0.71821086261980804</v>
      </c>
      <c r="T141" s="16">
        <v>1.29088160946499</v>
      </c>
      <c r="U141" s="16">
        <v>1.1356675837241801</v>
      </c>
      <c r="V141" s="16">
        <v>0.74455165378443</v>
      </c>
      <c r="W141" s="16">
        <v>2.8735617613839399</v>
      </c>
      <c r="X141" s="16">
        <v>1.3459088412959901</v>
      </c>
      <c r="Y141" s="16">
        <v>2.2724878798087298</v>
      </c>
      <c r="Z141" s="16">
        <v>1.0158847852214099</v>
      </c>
      <c r="AA141" s="16">
        <v>1.3500571325795501</v>
      </c>
      <c r="AB141" s="16">
        <v>1.2709768874734</v>
      </c>
      <c r="AC141" s="16">
        <v>0.64805705381060896</v>
      </c>
      <c r="AD141" s="16">
        <v>2.0516285743000102</v>
      </c>
      <c r="AE141" s="16">
        <v>0.71821086261980804</v>
      </c>
      <c r="AF141" s="16">
        <v>1.42251145896733</v>
      </c>
      <c r="AG141" s="16">
        <v>1.41919702351748</v>
      </c>
      <c r="AH141" s="16">
        <v>1.2286025008940999</v>
      </c>
      <c r="AI141" s="37">
        <v>0.39057465248620299</v>
      </c>
      <c r="AJ141" s="16">
        <v>0.995313461170796</v>
      </c>
      <c r="AK141" s="16">
        <v>0.47125079594790198</v>
      </c>
      <c r="AL141" s="37">
        <v>0.96596056202879998</v>
      </c>
      <c r="AM141" s="37">
        <v>3593.8752495693002</v>
      </c>
      <c r="AN141" s="37">
        <v>23.665004429958401</v>
      </c>
      <c r="AO141" s="37">
        <v>1.1656053738400001</v>
      </c>
      <c r="AP141" s="37">
        <v>7.203939822912</v>
      </c>
      <c r="AQ141" s="37">
        <v>737.48147712000002</v>
      </c>
      <c r="AR141" s="37">
        <v>1.7927678584704001</v>
      </c>
      <c r="AS141" s="37">
        <v>1.49395407488</v>
      </c>
      <c r="AT141" s="37">
        <v>8.2992486818304005</v>
      </c>
      <c r="AU141" s="37">
        <v>322653.03185926098</v>
      </c>
      <c r="AV141" s="37">
        <v>2094.08097389049</v>
      </c>
      <c r="AW141" s="37">
        <v>1053114.6355832301</v>
      </c>
      <c r="AX141" s="37">
        <v>7.7517292119440002</v>
      </c>
      <c r="AY141" s="37">
        <v>8.2592038799999994</v>
      </c>
      <c r="AZ141" s="37">
        <v>18.012774400000001</v>
      </c>
      <c r="BA141" s="37">
        <v>23551.753539072</v>
      </c>
      <c r="BB141" s="37">
        <v>8.3393877725967993</v>
      </c>
      <c r="BC141" s="37">
        <v>1.06607152096929E-2</v>
      </c>
      <c r="BD141" s="37">
        <v>372.90072060733098</v>
      </c>
      <c r="BE141" s="37">
        <v>28563.768960000001</v>
      </c>
      <c r="BF141" s="37">
        <v>0.96387752800000004</v>
      </c>
      <c r="BG141" s="37">
        <v>3.7414840935998401</v>
      </c>
      <c r="BH141" s="37">
        <v>4.7566159984608003</v>
      </c>
      <c r="BI141" s="37">
        <v>5.8760525770239997</v>
      </c>
      <c r="BJ141" s="37">
        <v>4725.2442061295997</v>
      </c>
      <c r="BK141" s="37">
        <v>479.23368528294401</v>
      </c>
      <c r="BL141" s="37">
        <v>18.012774400000001</v>
      </c>
      <c r="BM141" s="37">
        <v>16.069672446677298</v>
      </c>
      <c r="BN141" s="37">
        <v>16.032230293442598</v>
      </c>
      <c r="BO141" s="37">
        <v>18.085050584500799</v>
      </c>
      <c r="BP141" s="37">
        <v>1.6386112000000001E-2</v>
      </c>
    </row>
    <row r="142" spans="1:68">
      <c r="A142" s="16">
        <v>141</v>
      </c>
      <c r="B142" s="29" t="s">
        <v>101</v>
      </c>
      <c r="C142" s="16">
        <v>603</v>
      </c>
      <c r="D142" s="16">
        <v>1075</v>
      </c>
      <c r="E142" s="16">
        <v>0.25628164357317801</v>
      </c>
      <c r="F142" s="16">
        <v>0.40134322870634598</v>
      </c>
      <c r="G142" s="16">
        <v>0.49817013011328398</v>
      </c>
      <c r="H142" s="16">
        <v>1.22818557105139</v>
      </c>
      <c r="I142" s="16">
        <v>2.2635096056849502</v>
      </c>
      <c r="J142" s="16">
        <v>0.42627695118140502</v>
      </c>
      <c r="K142" s="16">
        <v>0.43652921262325201</v>
      </c>
      <c r="L142" s="16">
        <v>0.57416647555056899</v>
      </c>
      <c r="M142" s="16">
        <v>0.15809862257416099</v>
      </c>
      <c r="N142" s="16">
        <v>0.70804347622285002</v>
      </c>
      <c r="O142" s="16">
        <v>1.53013214962167</v>
      </c>
      <c r="P142" s="16">
        <v>0.15423043794781599</v>
      </c>
      <c r="Q142" s="16">
        <v>0.23144507504206999</v>
      </c>
      <c r="R142" s="16">
        <v>0.68590186592950897</v>
      </c>
      <c r="S142" s="16">
        <v>0.71821086261980804</v>
      </c>
      <c r="T142" s="16">
        <v>1.2907598657741</v>
      </c>
      <c r="U142" s="16">
        <v>1.13642702562079</v>
      </c>
      <c r="V142" s="16">
        <v>0.74487751419734205</v>
      </c>
      <c r="W142" s="16">
        <v>2.8702005079709498</v>
      </c>
      <c r="X142" s="16">
        <v>1.3459088412959901</v>
      </c>
      <c r="Y142" s="16">
        <v>2.2717260666751602</v>
      </c>
      <c r="Z142" s="16">
        <v>1.01582505662971</v>
      </c>
      <c r="AA142" s="16">
        <v>1.3498346336612299</v>
      </c>
      <c r="AB142" s="16">
        <v>1.2707617621620599</v>
      </c>
      <c r="AC142" s="16">
        <v>0.64782508322379595</v>
      </c>
      <c r="AD142" s="16">
        <v>2.0538542305981702</v>
      </c>
      <c r="AE142" s="16">
        <v>0.71821086261980804</v>
      </c>
      <c r="AF142" s="16">
        <v>1.4217365123168899</v>
      </c>
      <c r="AG142" s="16">
        <v>1.41842388248388</v>
      </c>
      <c r="AH142" s="16">
        <v>1.22397347932269</v>
      </c>
      <c r="AI142" s="37">
        <v>0.38840042141445702</v>
      </c>
      <c r="AJ142" s="16">
        <v>0.99520656279381103</v>
      </c>
      <c r="AK142" s="16">
        <v>0.471408827785818</v>
      </c>
      <c r="AL142" s="37">
        <v>0.96627755463200005</v>
      </c>
      <c r="AM142" s="37">
        <v>3595.8695326647098</v>
      </c>
      <c r="AN142" s="37">
        <v>23.685572714568</v>
      </c>
      <c r="AO142" s="37">
        <v>1.1664113663</v>
      </c>
      <c r="AP142" s="37">
        <v>7.2068801537600002</v>
      </c>
      <c r="AQ142" s="37">
        <v>737.80424319999997</v>
      </c>
      <c r="AR142" s="37">
        <v>1.792944973008</v>
      </c>
      <c r="AS142" s="37">
        <v>1.4944598456</v>
      </c>
      <c r="AT142" s="37">
        <v>8.2892062488480001</v>
      </c>
      <c r="AU142" s="37">
        <v>322800.86168751598</v>
      </c>
      <c r="AV142" s="37">
        <v>2095.0640259317202</v>
      </c>
      <c r="AW142" s="37">
        <v>1051768.07597684</v>
      </c>
      <c r="AX142" s="37">
        <v>7.7449015589299997</v>
      </c>
      <c r="AY142" s="37">
        <v>8.2722096000000001</v>
      </c>
      <c r="AZ142" s="37">
        <v>18.012774400000001</v>
      </c>
      <c r="BA142" s="37">
        <v>23553.97492624</v>
      </c>
      <c r="BB142" s="37">
        <v>8.3338147966610006</v>
      </c>
      <c r="BC142" s="37">
        <v>1.06560514831151E-2</v>
      </c>
      <c r="BD142" s="37">
        <v>373.33741965200397</v>
      </c>
      <c r="BE142" s="37">
        <v>28563.768960000001</v>
      </c>
      <c r="BF142" s="37">
        <v>0.96420075999999999</v>
      </c>
      <c r="BG142" s="37">
        <v>3.7417040857867998</v>
      </c>
      <c r="BH142" s="37">
        <v>4.757400051476</v>
      </c>
      <c r="BI142" s="37">
        <v>5.8770473249600004</v>
      </c>
      <c r="BJ142" s="37">
        <v>4726.9362024720003</v>
      </c>
      <c r="BK142" s="37">
        <v>478.71436436227998</v>
      </c>
      <c r="BL142" s="37">
        <v>18.012774400000001</v>
      </c>
      <c r="BM142" s="37">
        <v>16.078431551285199</v>
      </c>
      <c r="BN142" s="37">
        <v>16.040968989436799</v>
      </c>
      <c r="BO142" s="37">
        <v>18.1534475642476</v>
      </c>
      <c r="BP142" s="37">
        <v>1.6477840000000001E-2</v>
      </c>
    </row>
    <row r="143" spans="1:68">
      <c r="A143" s="16">
        <v>142</v>
      </c>
      <c r="B143" s="29" t="s">
        <v>148</v>
      </c>
      <c r="C143" s="16">
        <v>570.5</v>
      </c>
      <c r="D143" s="16">
        <v>1075</v>
      </c>
      <c r="E143" s="16">
        <v>0.25615559372121399</v>
      </c>
      <c r="F143" s="16">
        <v>0.401009626480825</v>
      </c>
      <c r="G143" s="16">
        <v>0.497522066274043</v>
      </c>
      <c r="H143" s="16">
        <v>1.2269138713432799</v>
      </c>
      <c r="I143" s="16">
        <v>2.2621252209524498</v>
      </c>
      <c r="J143" s="16">
        <v>0.42599741053991902</v>
      </c>
      <c r="K143" s="16">
        <v>0.43646453895828202</v>
      </c>
      <c r="L143" s="16">
        <v>0.57387515031140202</v>
      </c>
      <c r="M143" s="16">
        <v>0.158386452062729</v>
      </c>
      <c r="N143" s="16">
        <v>0.70755742690275403</v>
      </c>
      <c r="O143" s="16">
        <v>1.52905594749725</v>
      </c>
      <c r="P143" s="16">
        <v>0.15452719549964899</v>
      </c>
      <c r="Q143" s="16">
        <v>0.23175153194799</v>
      </c>
      <c r="R143" s="16">
        <v>0.68428809045702499</v>
      </c>
      <c r="S143" s="16">
        <v>0.71821086261980804</v>
      </c>
      <c r="T143" s="16">
        <v>1.2905772932880799</v>
      </c>
      <c r="U143" s="16">
        <v>1.13756809482604</v>
      </c>
      <c r="V143" s="16">
        <v>0.74536630481671096</v>
      </c>
      <c r="W143" s="16">
        <v>2.86517334595688</v>
      </c>
      <c r="X143" s="16">
        <v>1.3459088412959901</v>
      </c>
      <c r="Y143" s="16">
        <v>2.2705843041871101</v>
      </c>
      <c r="Z143" s="16">
        <v>1.01573547690996</v>
      </c>
      <c r="AA143" s="16">
        <v>1.34950102275996</v>
      </c>
      <c r="AB143" s="16">
        <v>1.2704392107056599</v>
      </c>
      <c r="AC143" s="16">
        <v>0.64747743855157402</v>
      </c>
      <c r="AD143" s="16">
        <v>2.0572017839744001</v>
      </c>
      <c r="AE143" s="16">
        <v>0.71821086261980804</v>
      </c>
      <c r="AF143" s="16">
        <v>1.4205756741878099</v>
      </c>
      <c r="AG143" s="16">
        <v>1.4172657490943801</v>
      </c>
      <c r="AH143" s="16">
        <v>1.2170949825049</v>
      </c>
      <c r="AI143" s="37">
        <v>0.38518408669723397</v>
      </c>
      <c r="AJ143" s="16">
        <v>0.99504625827541004</v>
      </c>
      <c r="AK143" s="16">
        <v>0.47164587554269199</v>
      </c>
      <c r="AL143" s="37">
        <v>0.96675304353680003</v>
      </c>
      <c r="AM143" s="37">
        <v>3598.8609573078202</v>
      </c>
      <c r="AN143" s="37">
        <v>23.7164251414824</v>
      </c>
      <c r="AO143" s="37">
        <v>1.1676203549899999</v>
      </c>
      <c r="AP143" s="37">
        <v>7.2112906500319998</v>
      </c>
      <c r="AQ143" s="37">
        <v>738.28839231999996</v>
      </c>
      <c r="AR143" s="37">
        <v>1.7932106448144001</v>
      </c>
      <c r="AS143" s="37">
        <v>1.4952185016799999</v>
      </c>
      <c r="AT143" s="37">
        <v>8.2741425993744002</v>
      </c>
      <c r="AU143" s="37">
        <v>323022.60642989899</v>
      </c>
      <c r="AV143" s="37">
        <v>2096.5386039935602</v>
      </c>
      <c r="AW143" s="37">
        <v>1049748.23656725</v>
      </c>
      <c r="AX143" s="37">
        <v>7.7346600794090001</v>
      </c>
      <c r="AY143" s="37">
        <v>8.2917181800000002</v>
      </c>
      <c r="AZ143" s="37">
        <v>18.012774400000001</v>
      </c>
      <c r="BA143" s="37">
        <v>23557.307006992</v>
      </c>
      <c r="BB143" s="37">
        <v>8.3254553327573007</v>
      </c>
      <c r="BC143" s="37">
        <v>1.0649063539105901E-2</v>
      </c>
      <c r="BD143" s="37">
        <v>373.99246821901301</v>
      </c>
      <c r="BE143" s="37">
        <v>28563.768960000001</v>
      </c>
      <c r="BF143" s="37">
        <v>0.96468560800000003</v>
      </c>
      <c r="BG143" s="37">
        <v>3.7420340740672402</v>
      </c>
      <c r="BH143" s="37">
        <v>4.7585761309987999</v>
      </c>
      <c r="BI143" s="37">
        <v>5.878539446864</v>
      </c>
      <c r="BJ143" s="37">
        <v>4729.4741969856004</v>
      </c>
      <c r="BK143" s="37">
        <v>477.93538298128402</v>
      </c>
      <c r="BL143" s="37">
        <v>18.012774400000001</v>
      </c>
      <c r="BM143" s="37">
        <v>16.091570208197101</v>
      </c>
      <c r="BN143" s="37">
        <v>16.0540770334282</v>
      </c>
      <c r="BO143" s="37">
        <v>18.256043033867801</v>
      </c>
      <c r="BP143" s="37">
        <v>1.6615431999999999E-2</v>
      </c>
    </row>
    <row r="144" spans="1:68">
      <c r="A144" s="16">
        <v>143</v>
      </c>
      <c r="B144" s="29" t="s">
        <v>102</v>
      </c>
      <c r="C144" s="16">
        <v>563</v>
      </c>
      <c r="D144" s="16">
        <v>1075</v>
      </c>
      <c r="E144" s="16">
        <v>0.25607162934899402</v>
      </c>
      <c r="F144" s="16">
        <v>0.40078753293198899</v>
      </c>
      <c r="G144" s="16">
        <v>0.497090959634926</v>
      </c>
      <c r="H144" s="16">
        <v>1.2260675335903499</v>
      </c>
      <c r="I144" s="16">
        <v>2.2612032381954799</v>
      </c>
      <c r="J144" s="16">
        <v>0.42581125370661599</v>
      </c>
      <c r="K144" s="16">
        <v>0.43642143382689402</v>
      </c>
      <c r="L144" s="16">
        <v>0.57368109766859998</v>
      </c>
      <c r="M144" s="16">
        <v>0.158578921333205</v>
      </c>
      <c r="N144" s="16">
        <v>0.70723376458354303</v>
      </c>
      <c r="O144" s="16">
        <v>1.52833932005933</v>
      </c>
      <c r="P144" s="16">
        <v>0.15472566912299601</v>
      </c>
      <c r="Q144" s="16">
        <v>0.23195628781720401</v>
      </c>
      <c r="R144" s="16">
        <v>0.683216452265198</v>
      </c>
      <c r="S144" s="16">
        <v>0.71821086261980804</v>
      </c>
      <c r="T144" s="16">
        <v>1.2904556069881401</v>
      </c>
      <c r="U144" s="16">
        <v>1.13833008151598</v>
      </c>
      <c r="V144" s="16">
        <v>0.74569216522962301</v>
      </c>
      <c r="W144" s="16">
        <v>2.86183167663089</v>
      </c>
      <c r="X144" s="16">
        <v>1.3459088412959901</v>
      </c>
      <c r="Y144" s="16">
        <v>2.2698237665884999</v>
      </c>
      <c r="Z144" s="16">
        <v>1.0156757658735101</v>
      </c>
      <c r="AA144" s="16">
        <v>1.34927870709041</v>
      </c>
      <c r="AB144" s="16">
        <v>1.27022426735458</v>
      </c>
      <c r="AC144" s="16">
        <v>0.64724588264906502</v>
      </c>
      <c r="AD144" s="16">
        <v>2.0594395551960698</v>
      </c>
      <c r="AE144" s="16">
        <v>0.71821086261980804</v>
      </c>
      <c r="AF144" s="16">
        <v>1.4198028346581399</v>
      </c>
      <c r="AG144" s="16">
        <v>1.41649471027199</v>
      </c>
      <c r="AH144" s="16">
        <v>1.2125521085722499</v>
      </c>
      <c r="AI144" s="37">
        <v>0.38306929484125402</v>
      </c>
      <c r="AJ144" s="16">
        <v>0.99493941728374102</v>
      </c>
      <c r="AK144" s="16">
        <v>0.47180390738060801</v>
      </c>
      <c r="AL144" s="37">
        <v>0.96707003613999998</v>
      </c>
      <c r="AM144" s="37">
        <v>3600.8552404032298</v>
      </c>
      <c r="AN144" s="37">
        <v>23.736993426091999</v>
      </c>
      <c r="AO144" s="37">
        <v>1.1684263474500001</v>
      </c>
      <c r="AP144" s="37">
        <v>7.21423098088</v>
      </c>
      <c r="AQ144" s="37">
        <v>738.61115840000002</v>
      </c>
      <c r="AR144" s="37">
        <v>1.793387759352</v>
      </c>
      <c r="AS144" s="37">
        <v>1.4957242723999999</v>
      </c>
      <c r="AT144" s="37">
        <v>8.2641001663919997</v>
      </c>
      <c r="AU144" s="37">
        <v>323170.43625815399</v>
      </c>
      <c r="AV144" s="37">
        <v>2097.5216560347799</v>
      </c>
      <c r="AW144" s="37">
        <v>1048401.67696086</v>
      </c>
      <c r="AX144" s="37">
        <v>7.7278324263949996</v>
      </c>
      <c r="AY144" s="37">
        <v>8.3047239000000008</v>
      </c>
      <c r="AZ144" s="37">
        <v>18.012774400000001</v>
      </c>
      <c r="BA144" s="37">
        <v>23559.528394159999</v>
      </c>
      <c r="BB144" s="37">
        <v>8.3198823568215001</v>
      </c>
      <c r="BC144" s="37">
        <v>1.06444099992086E-2</v>
      </c>
      <c r="BD144" s="37">
        <v>374.429167263686</v>
      </c>
      <c r="BE144" s="37">
        <v>28563.768960000001</v>
      </c>
      <c r="BF144" s="37">
        <v>0.96500883999999998</v>
      </c>
      <c r="BG144" s="37">
        <v>3.7422540662541999</v>
      </c>
      <c r="BH144" s="37">
        <v>4.7593601840139996</v>
      </c>
      <c r="BI144" s="37">
        <v>5.8795341947999997</v>
      </c>
      <c r="BJ144" s="37">
        <v>4731.1661933280002</v>
      </c>
      <c r="BK144" s="37">
        <v>477.41606206061999</v>
      </c>
      <c r="BL144" s="37">
        <v>18.012774400000001</v>
      </c>
      <c r="BM144" s="37">
        <v>16.100329312804998</v>
      </c>
      <c r="BN144" s="37">
        <v>16.0628157294224</v>
      </c>
      <c r="BO144" s="37">
        <v>18.324440013614598</v>
      </c>
      <c r="BP144" s="37">
        <v>1.6707159999999999E-2</v>
      </c>
    </row>
    <row r="145" spans="1:68">
      <c r="A145" s="16">
        <v>144</v>
      </c>
      <c r="B145" s="29" t="s">
        <v>103</v>
      </c>
      <c r="C145" s="16">
        <v>540</v>
      </c>
      <c r="D145" s="16">
        <v>1075</v>
      </c>
      <c r="E145" s="16">
        <v>0.25586195904222803</v>
      </c>
      <c r="F145" s="16">
        <v>0.40023337385143498</v>
      </c>
      <c r="G145" s="16">
        <v>0.49601645459693899</v>
      </c>
      <c r="H145" s="16">
        <v>1.2239567887726099</v>
      </c>
      <c r="I145" s="16">
        <v>2.2589015659955298</v>
      </c>
      <c r="J145" s="16">
        <v>0.42534657264834302</v>
      </c>
      <c r="K145" s="16">
        <v>0.43631370823843701</v>
      </c>
      <c r="L145" s="16">
        <v>0.57319653973243601</v>
      </c>
      <c r="M145" s="16">
        <v>0.15906214725061801</v>
      </c>
      <c r="N145" s="16">
        <v>0.70642590278550099</v>
      </c>
      <c r="O145" s="16">
        <v>1.5265506868354399</v>
      </c>
      <c r="P145" s="16">
        <v>0.15522409090001599</v>
      </c>
      <c r="Q145" s="16">
        <v>0.23246976391135801</v>
      </c>
      <c r="R145" s="16">
        <v>0.68055198422902197</v>
      </c>
      <c r="S145" s="16">
        <v>0.71821086261980804</v>
      </c>
      <c r="T145" s="16">
        <v>1.2901514916085499</v>
      </c>
      <c r="U145" s="16">
        <v>1.1402395218011701</v>
      </c>
      <c r="V145" s="16">
        <v>0.74650681626190396</v>
      </c>
      <c r="W145" s="16">
        <v>2.85351150650393</v>
      </c>
      <c r="X145" s="16">
        <v>1.3459088412959901</v>
      </c>
      <c r="Y145" s="16">
        <v>2.2679246497358898</v>
      </c>
      <c r="Z145" s="16">
        <v>1.0155265189919001</v>
      </c>
      <c r="AA145" s="16">
        <v>1.3487232382454799</v>
      </c>
      <c r="AB145" s="16">
        <v>1.2696872270438</v>
      </c>
      <c r="AC145" s="16">
        <v>0.64666771684018698</v>
      </c>
      <c r="AD145" s="16">
        <v>2.06505534049254</v>
      </c>
      <c r="AE145" s="16">
        <v>0.71821086261980804</v>
      </c>
      <c r="AF145" s="16">
        <v>1.4178744097739699</v>
      </c>
      <c r="AG145" s="16">
        <v>1.41457077859576</v>
      </c>
      <c r="AH145" s="16">
        <v>1.2013419216547601</v>
      </c>
      <c r="AI145" s="37">
        <v>0.37788253521392901</v>
      </c>
      <c r="AJ145" s="16">
        <v>0.99467241515610805</v>
      </c>
      <c r="AK145" s="16">
        <v>0.47219898697539803</v>
      </c>
      <c r="AL145" s="37">
        <v>0.96786251764800002</v>
      </c>
      <c r="AM145" s="37">
        <v>3605.8409481417498</v>
      </c>
      <c r="AN145" s="37">
        <v>23.788414137616002</v>
      </c>
      <c r="AO145" s="37">
        <v>1.1704413285999999</v>
      </c>
      <c r="AP145" s="37">
        <v>7.2215818079999998</v>
      </c>
      <c r="AQ145" s="37">
        <v>739.41807359999996</v>
      </c>
      <c r="AR145" s="37">
        <v>1.793830545696</v>
      </c>
      <c r="AS145" s="37">
        <v>1.4969886992000001</v>
      </c>
      <c r="AT145" s="37">
        <v>8.2389940839359994</v>
      </c>
      <c r="AU145" s="37">
        <v>323540.010828792</v>
      </c>
      <c r="AV145" s="37">
        <v>2099.9792861378501</v>
      </c>
      <c r="AW145" s="37">
        <v>1045035.27794488</v>
      </c>
      <c r="AX145" s="37">
        <v>7.7107632938600004</v>
      </c>
      <c r="AY145" s="37">
        <v>8.3372381999999998</v>
      </c>
      <c r="AZ145" s="37">
        <v>18.012774400000001</v>
      </c>
      <c r="BA145" s="37">
        <v>23565.081862079998</v>
      </c>
      <c r="BB145" s="37">
        <v>8.3059499169819997</v>
      </c>
      <c r="BC145" s="37">
        <v>1.0632793923635E-2</v>
      </c>
      <c r="BD145" s="37">
        <v>375.52091487536802</v>
      </c>
      <c r="BE145" s="37">
        <v>28563.768960000001</v>
      </c>
      <c r="BF145" s="37">
        <v>0.96581691999999997</v>
      </c>
      <c r="BG145" s="37">
        <v>3.7428040467215999</v>
      </c>
      <c r="BH145" s="37">
        <v>4.7613203165520002</v>
      </c>
      <c r="BI145" s="37">
        <v>5.88202106464</v>
      </c>
      <c r="BJ145" s="37">
        <v>4735.396184184</v>
      </c>
      <c r="BK145" s="37">
        <v>476.11775975896001</v>
      </c>
      <c r="BL145" s="37">
        <v>18.012774400000001</v>
      </c>
      <c r="BM145" s="37">
        <v>16.122227074324801</v>
      </c>
      <c r="BN145" s="37">
        <v>16.084662469407998</v>
      </c>
      <c r="BO145" s="37">
        <v>18.495432462981601</v>
      </c>
      <c r="BP145" s="37">
        <v>1.693648E-2</v>
      </c>
    </row>
    <row r="146" spans="1:68">
      <c r="A146" s="16">
        <v>145</v>
      </c>
      <c r="B146" s="29" t="s">
        <v>115</v>
      </c>
      <c r="C146" s="16">
        <v>423</v>
      </c>
      <c r="D146" s="16">
        <v>1075</v>
      </c>
      <c r="E146" s="16">
        <v>0.25544364680729797</v>
      </c>
      <c r="F146" s="16">
        <v>0.39912964034507098</v>
      </c>
      <c r="G146" s="16">
        <v>0.49388132034598098</v>
      </c>
      <c r="H146" s="16">
        <v>1.2197570269275999</v>
      </c>
      <c r="I146" s="16">
        <v>2.25431225022884</v>
      </c>
      <c r="J146" s="16">
        <v>0.42442024649993998</v>
      </c>
      <c r="K146" s="16">
        <v>0.43609841652769898</v>
      </c>
      <c r="L146" s="16">
        <v>0.57222987540076198</v>
      </c>
      <c r="M146" s="16">
        <v>0.160037488253466</v>
      </c>
      <c r="N146" s="16">
        <v>0.70481570341447997</v>
      </c>
      <c r="O146" s="16">
        <v>1.5229859506083001</v>
      </c>
      <c r="P146" s="16">
        <v>0.156230630394954</v>
      </c>
      <c r="Q146" s="16">
        <v>0.23350356644716</v>
      </c>
      <c r="R146" s="16">
        <v>0.67528491240006805</v>
      </c>
      <c r="S146" s="16">
        <v>0.71821086261980804</v>
      </c>
      <c r="T146" s="16">
        <v>1.2895436906631099</v>
      </c>
      <c r="U146" s="16">
        <v>1.1440776844845699</v>
      </c>
      <c r="V146" s="16">
        <v>0.74813611832646598</v>
      </c>
      <c r="W146" s="16">
        <v>2.8370154620372001</v>
      </c>
      <c r="X146" s="16">
        <v>1.3459088412959901</v>
      </c>
      <c r="Y146" s="16">
        <v>2.2641359338260401</v>
      </c>
      <c r="Z146" s="16">
        <v>1.01522815677512</v>
      </c>
      <c r="AA146" s="16">
        <v>1.34761367147387</v>
      </c>
      <c r="AB146" s="16">
        <v>1.2686145076084601</v>
      </c>
      <c r="AC146" s="16">
        <v>0.64551447844785503</v>
      </c>
      <c r="AD146" s="16">
        <v>2.0763792953884299</v>
      </c>
      <c r="AE146" s="16">
        <v>0.71821086261980804</v>
      </c>
      <c r="AF146" s="16">
        <v>1.41403323294729</v>
      </c>
      <c r="AG146" s="16">
        <v>1.41073855166722</v>
      </c>
      <c r="AH146" s="16">
        <v>1.17953209562962</v>
      </c>
      <c r="AI146" s="37">
        <v>0.36791927851029499</v>
      </c>
      <c r="AJ146" s="16">
        <v>0.99413884058666602</v>
      </c>
      <c r="AK146" s="16">
        <v>0.472989146164978</v>
      </c>
      <c r="AL146" s="37">
        <v>0.96944748066399999</v>
      </c>
      <c r="AM146" s="37">
        <v>3615.8123636188002</v>
      </c>
      <c r="AN146" s="37">
        <v>23.891255560664</v>
      </c>
      <c r="AO146" s="37">
        <v>1.1744712908999999</v>
      </c>
      <c r="AP146" s="37">
        <v>7.2362834622400003</v>
      </c>
      <c r="AQ146" s="37">
        <v>741.03190400000005</v>
      </c>
      <c r="AR146" s="37">
        <v>1.7947161183839999</v>
      </c>
      <c r="AS146" s="37">
        <v>1.4995175528</v>
      </c>
      <c r="AT146" s="37">
        <v>8.1887819190240005</v>
      </c>
      <c r="AU146" s="37">
        <v>324279.15997006802</v>
      </c>
      <c r="AV146" s="37">
        <v>2104.89454634398</v>
      </c>
      <c r="AW146" s="37">
        <v>1038302.47991292</v>
      </c>
      <c r="AX146" s="37">
        <v>7.6766250287900002</v>
      </c>
      <c r="AY146" s="37">
        <v>8.4022667999999996</v>
      </c>
      <c r="AZ146" s="37">
        <v>18.012774400000001</v>
      </c>
      <c r="BA146" s="37">
        <v>23576.18879792</v>
      </c>
      <c r="BB146" s="37">
        <v>8.2780850373030006</v>
      </c>
      <c r="BC146" s="37">
        <v>1.0609637665479E-2</v>
      </c>
      <c r="BD146" s="37">
        <v>377.70441009873201</v>
      </c>
      <c r="BE146" s="37">
        <v>28563.768960000001</v>
      </c>
      <c r="BF146" s="37">
        <v>0.96743307999999995</v>
      </c>
      <c r="BG146" s="37">
        <v>3.7439040076564001</v>
      </c>
      <c r="BH146" s="37">
        <v>4.7652405816280003</v>
      </c>
      <c r="BI146" s="37">
        <v>5.8869948043200004</v>
      </c>
      <c r="BJ146" s="37">
        <v>4743.8561658959998</v>
      </c>
      <c r="BK146" s="37">
        <v>473.52115515563997</v>
      </c>
      <c r="BL146" s="37">
        <v>18.012774400000001</v>
      </c>
      <c r="BM146" s="37">
        <v>16.1660225973643</v>
      </c>
      <c r="BN146" s="37">
        <v>16.128355949379099</v>
      </c>
      <c r="BO146" s="37">
        <v>18.837417361715499</v>
      </c>
      <c r="BP146" s="37">
        <v>1.739512E-2</v>
      </c>
    </row>
    <row r="147" spans="1:68">
      <c r="A147" s="16">
        <v>146</v>
      </c>
      <c r="B147" s="29" t="s">
        <v>116</v>
      </c>
      <c r="C147" s="16">
        <v>183</v>
      </c>
      <c r="D147" s="16">
        <v>1075</v>
      </c>
      <c r="E147" s="16">
        <v>0.255026700148619</v>
      </c>
      <c r="F147" s="16">
        <v>0.39803197768354298</v>
      </c>
      <c r="G147" s="16">
        <v>0.49176448895050601</v>
      </c>
      <c r="H147" s="16">
        <v>1.2155859878045301</v>
      </c>
      <c r="I147" s="16">
        <v>2.2497415444944502</v>
      </c>
      <c r="J147" s="16">
        <v>0.42349794631769999</v>
      </c>
      <c r="K147" s="16">
        <v>0.43588333717637201</v>
      </c>
      <c r="L147" s="16">
        <v>0.57126646603187103</v>
      </c>
      <c r="M147" s="16">
        <v>0.16102486429066601</v>
      </c>
      <c r="N147" s="16">
        <v>0.70321282779999195</v>
      </c>
      <c r="O147" s="16">
        <v>1.51943782403581</v>
      </c>
      <c r="P147" s="16">
        <v>0.15725030875438101</v>
      </c>
      <c r="Q147" s="16">
        <v>0.234546604779134</v>
      </c>
      <c r="R147" s="16">
        <v>0.67009874250991697</v>
      </c>
      <c r="S147" s="16">
        <v>0.71821086261980804</v>
      </c>
      <c r="T147" s="16">
        <v>1.2889364621280199</v>
      </c>
      <c r="U147" s="16">
        <v>1.14794177373462</v>
      </c>
      <c r="V147" s="16">
        <v>0.749765420391027</v>
      </c>
      <c r="W147" s="16">
        <v>2.8207090473733398</v>
      </c>
      <c r="X147" s="16">
        <v>1.3459088412959901</v>
      </c>
      <c r="Y147" s="16">
        <v>2.2603598553980602</v>
      </c>
      <c r="Z147" s="16">
        <v>1.01492996982479</v>
      </c>
      <c r="AA147" s="16">
        <v>1.3465059288369501</v>
      </c>
      <c r="AB147" s="16">
        <v>1.2675435992578901</v>
      </c>
      <c r="AC147" s="16">
        <v>0.64436534600109097</v>
      </c>
      <c r="AD147" s="16">
        <v>2.0878281273304502</v>
      </c>
      <c r="AE147" s="16">
        <v>0.71821086261980804</v>
      </c>
      <c r="AF147" s="16">
        <v>1.4102128122262101</v>
      </c>
      <c r="AG147" s="16">
        <v>1.4069270324827701</v>
      </c>
      <c r="AH147" s="16">
        <v>1.15850004474505</v>
      </c>
      <c r="AI147" s="37">
        <v>0.35846790816052199</v>
      </c>
      <c r="AJ147" s="16">
        <v>0.99360583816374304</v>
      </c>
      <c r="AK147" s="16">
        <v>0.47377930535455898</v>
      </c>
      <c r="AL147" s="37">
        <v>0.97103244367999997</v>
      </c>
      <c r="AM147" s="37">
        <v>3625.7837790958502</v>
      </c>
      <c r="AN147" s="37">
        <v>23.994096983712002</v>
      </c>
      <c r="AO147" s="37">
        <v>1.1785012532000001</v>
      </c>
      <c r="AP147" s="37">
        <v>7.2509851164799999</v>
      </c>
      <c r="AQ147" s="37">
        <v>742.64573440000004</v>
      </c>
      <c r="AR147" s="37">
        <v>1.7956016910720001</v>
      </c>
      <c r="AS147" s="37">
        <v>1.5020464064000001</v>
      </c>
      <c r="AT147" s="37">
        <v>8.1385697541119999</v>
      </c>
      <c r="AU147" s="37">
        <v>325018.30911134399</v>
      </c>
      <c r="AV147" s="37">
        <v>2109.8098065501199</v>
      </c>
      <c r="AW147" s="37">
        <v>1031569.68188096</v>
      </c>
      <c r="AX147" s="37">
        <v>7.64248676372</v>
      </c>
      <c r="AY147" s="37">
        <v>8.4672953999999994</v>
      </c>
      <c r="AZ147" s="37">
        <v>18.012774400000001</v>
      </c>
      <c r="BA147" s="37">
        <v>23587.295733759998</v>
      </c>
      <c r="BB147" s="37">
        <v>8.2502201576239997</v>
      </c>
      <c r="BC147" s="37">
        <v>1.05865820482386E-2</v>
      </c>
      <c r="BD147" s="37">
        <v>379.887905322096</v>
      </c>
      <c r="BE147" s="37">
        <v>28563.768960000001</v>
      </c>
      <c r="BF147" s="37">
        <v>0.96904924000000003</v>
      </c>
      <c r="BG147" s="37">
        <v>3.7450039685912002</v>
      </c>
      <c r="BH147" s="37">
        <v>4.7691608467039996</v>
      </c>
      <c r="BI147" s="37">
        <v>5.891968544</v>
      </c>
      <c r="BJ147" s="37">
        <v>4752.3161476080004</v>
      </c>
      <c r="BK147" s="37">
        <v>470.92455055232</v>
      </c>
      <c r="BL147" s="37">
        <v>18.012774400000001</v>
      </c>
      <c r="BM147" s="37">
        <v>16.209818120403899</v>
      </c>
      <c r="BN147" s="37">
        <v>16.172049429350299</v>
      </c>
      <c r="BO147" s="37">
        <v>19.1794022604495</v>
      </c>
      <c r="BP147" s="37">
        <v>1.785376E-2</v>
      </c>
    </row>
    <row r="148" spans="1:68">
      <c r="A148" s="16">
        <v>147</v>
      </c>
      <c r="B148" s="29" t="s">
        <v>106</v>
      </c>
      <c r="C148" s="16">
        <v>44</v>
      </c>
      <c r="D148" s="16">
        <v>1075</v>
      </c>
      <c r="E148" s="16">
        <v>0.25461111239022</v>
      </c>
      <c r="F148" s="16">
        <v>0.39694033591718902</v>
      </c>
      <c r="G148" s="16">
        <v>0.48966572607057202</v>
      </c>
      <c r="H148" s="16">
        <v>1.2114433777498901</v>
      </c>
      <c r="I148" s="16">
        <v>2.2451893358237198</v>
      </c>
      <c r="J148" s="16">
        <v>0.42257964591226399</v>
      </c>
      <c r="K148" s="16">
        <v>0.43566846987041102</v>
      </c>
      <c r="L148" s="16">
        <v>0.570306295213175</v>
      </c>
      <c r="M148" s="16">
        <v>0.16202449950109299</v>
      </c>
      <c r="N148" s="16">
        <v>0.70161722608885801</v>
      </c>
      <c r="O148" s="16">
        <v>1.51590619130038</v>
      </c>
      <c r="P148" s="16">
        <v>0.15828338493069</v>
      </c>
      <c r="Q148" s="16">
        <v>0.23559900322889499</v>
      </c>
      <c r="R148" s="16">
        <v>0.66499162479062002</v>
      </c>
      <c r="S148" s="16">
        <v>0.71821086261980804</v>
      </c>
      <c r="T148" s="16">
        <v>1.28832980519504</v>
      </c>
      <c r="U148" s="16">
        <v>1.1518320531402499</v>
      </c>
      <c r="V148" s="16">
        <v>0.75139472245558903</v>
      </c>
      <c r="W148" s="16">
        <v>2.8045890113731402</v>
      </c>
      <c r="X148" s="16">
        <v>1.3459088412959901</v>
      </c>
      <c r="Y148" s="16">
        <v>2.2565963513276599</v>
      </c>
      <c r="Z148" s="16">
        <v>1.0146319579865299</v>
      </c>
      <c r="AA148" s="16">
        <v>1.3454000058400799</v>
      </c>
      <c r="AB148" s="16">
        <v>1.26647449740942</v>
      </c>
      <c r="AC148" s="16">
        <v>0.64322029761088295</v>
      </c>
      <c r="AD148" s="16">
        <v>2.0994039134291902</v>
      </c>
      <c r="AE148" s="16">
        <v>0.71821086261980804</v>
      </c>
      <c r="AF148" s="16">
        <v>1.40641297982811</v>
      </c>
      <c r="AG148" s="16">
        <v>1.40313605365075</v>
      </c>
      <c r="AH148" s="16">
        <v>1.13820489270208</v>
      </c>
      <c r="AI148" s="37">
        <v>0.34948996308512298</v>
      </c>
      <c r="AJ148" s="16">
        <v>0.99307340696757096</v>
      </c>
      <c r="AK148" s="16">
        <v>0.47456946454413901</v>
      </c>
      <c r="AL148" s="37">
        <v>0.97261740669600005</v>
      </c>
      <c r="AM148" s="37">
        <v>3635.7551945729001</v>
      </c>
      <c r="AN148" s="37">
        <v>24.09693840676</v>
      </c>
      <c r="AO148" s="37">
        <v>1.1825312155000001</v>
      </c>
      <c r="AP148" s="37">
        <v>7.2656867707200004</v>
      </c>
      <c r="AQ148" s="37">
        <v>744.25956480000002</v>
      </c>
      <c r="AR148" s="37">
        <v>1.79648726376</v>
      </c>
      <c r="AS148" s="37">
        <v>1.50457526</v>
      </c>
      <c r="AT148" s="37">
        <v>8.0883575891999993</v>
      </c>
      <c r="AU148" s="37">
        <v>325757.45825262001</v>
      </c>
      <c r="AV148" s="37">
        <v>2114.7250667562498</v>
      </c>
      <c r="AW148" s="37">
        <v>1024836.883849</v>
      </c>
      <c r="AX148" s="37">
        <v>7.6083484986499998</v>
      </c>
      <c r="AY148" s="37">
        <v>8.5323239999999991</v>
      </c>
      <c r="AZ148" s="37">
        <v>18.012774400000001</v>
      </c>
      <c r="BA148" s="37">
        <v>23598.4026696</v>
      </c>
      <c r="BB148" s="37">
        <v>8.2223552779450007</v>
      </c>
      <c r="BC148" s="37">
        <v>1.0563626417233501E-2</v>
      </c>
      <c r="BD148" s="37">
        <v>382.07140054545999</v>
      </c>
      <c r="BE148" s="37">
        <v>28563.768960000001</v>
      </c>
      <c r="BF148" s="37">
        <v>0.97066540000000001</v>
      </c>
      <c r="BG148" s="37">
        <v>3.7461039295259999</v>
      </c>
      <c r="BH148" s="37">
        <v>4.7730811117799998</v>
      </c>
      <c r="BI148" s="37">
        <v>5.8969422836799996</v>
      </c>
      <c r="BJ148" s="37">
        <v>4760.7761293200001</v>
      </c>
      <c r="BK148" s="37">
        <v>468.32794594900002</v>
      </c>
      <c r="BL148" s="37">
        <v>18.012774400000001</v>
      </c>
      <c r="BM148" s="37">
        <v>16.253613643443401</v>
      </c>
      <c r="BN148" s="37">
        <v>16.215742909321399</v>
      </c>
      <c r="BO148" s="37">
        <v>19.521387159183401</v>
      </c>
      <c r="BP148" s="37">
        <v>1.83124E-2</v>
      </c>
    </row>
    <row r="149" spans="1:68">
      <c r="A149" s="16">
        <v>148</v>
      </c>
      <c r="B149" s="29" t="s">
        <v>117</v>
      </c>
      <c r="C149" s="16">
        <v>3</v>
      </c>
      <c r="D149" s="16">
        <v>1075</v>
      </c>
      <c r="E149" s="16">
        <v>0.25378398708726602</v>
      </c>
      <c r="F149" s="16">
        <v>0.39477491799623898</v>
      </c>
      <c r="G149" s="16">
        <v>0.48552148833070202</v>
      </c>
      <c r="H149" s="16">
        <v>1.2032422901111799</v>
      </c>
      <c r="I149" s="16">
        <v>2.2361399623519</v>
      </c>
      <c r="J149" s="16">
        <v>0.42075494080523901</v>
      </c>
      <c r="K149" s="16">
        <v>0.435239370141495</v>
      </c>
      <c r="L149" s="16">
        <v>0.56839560412588697</v>
      </c>
      <c r="M149" s="16">
        <v>0.16406147217589201</v>
      </c>
      <c r="N149" s="16">
        <v>0.698447647216065</v>
      </c>
      <c r="O149" s="16">
        <v>1.5088919494294399</v>
      </c>
      <c r="P149" s="16">
        <v>0.16039080102095099</v>
      </c>
      <c r="Q149" s="16">
        <v>0.237732389025754</v>
      </c>
      <c r="R149" s="16">
        <v>0.65500742451740601</v>
      </c>
      <c r="S149" s="16">
        <v>0.71821086261980804</v>
      </c>
      <c r="T149" s="16">
        <v>1.2871182029100601</v>
      </c>
      <c r="U149" s="16">
        <v>1.15969225476163</v>
      </c>
      <c r="V149" s="16">
        <v>0.75465332658471196</v>
      </c>
      <c r="W149" s="16">
        <v>2.7728954382055799</v>
      </c>
      <c r="X149" s="16">
        <v>1.3459088412959901</v>
      </c>
      <c r="Y149" s="16">
        <v>2.2491068158574201</v>
      </c>
      <c r="Z149" s="16">
        <v>1.0140364590295501</v>
      </c>
      <c r="AA149" s="16">
        <v>1.3431936008616401</v>
      </c>
      <c r="AB149" s="16">
        <v>1.26434169496544</v>
      </c>
      <c r="AC149" s="16">
        <v>0.64094236621929102</v>
      </c>
      <c r="AD149" s="16">
        <v>2.12294488944918</v>
      </c>
      <c r="AE149" s="16">
        <v>0.71821086261980804</v>
      </c>
      <c r="AF149" s="16">
        <v>1.3988744178638599</v>
      </c>
      <c r="AG149" s="16">
        <v>1.39561505644977</v>
      </c>
      <c r="AH149" s="16">
        <v>1.09967561694572</v>
      </c>
      <c r="AI149" s="37">
        <v>0.33281885085971302</v>
      </c>
      <c r="AJ149" s="16">
        <v>0.99201025458626002</v>
      </c>
      <c r="AK149" s="16">
        <v>0.47614978292330001</v>
      </c>
      <c r="AL149" s="37">
        <v>0.975787332728</v>
      </c>
      <c r="AM149" s="37">
        <v>3655.698025527</v>
      </c>
      <c r="AN149" s="37">
        <v>24.302621252856</v>
      </c>
      <c r="AO149" s="37">
        <v>1.1905911401</v>
      </c>
      <c r="AP149" s="37">
        <v>7.2950900792000004</v>
      </c>
      <c r="AQ149" s="37">
        <v>747.48722559999999</v>
      </c>
      <c r="AR149" s="37">
        <v>1.7982584091360001</v>
      </c>
      <c r="AS149" s="37">
        <v>1.5096329672</v>
      </c>
      <c r="AT149" s="37">
        <v>7.9879332593759997</v>
      </c>
      <c r="AU149" s="37">
        <v>327235.756535172</v>
      </c>
      <c r="AV149" s="37">
        <v>2124.5555871685201</v>
      </c>
      <c r="AW149" s="37">
        <v>1011371.28778508</v>
      </c>
      <c r="AX149" s="37">
        <v>7.5400719685100004</v>
      </c>
      <c r="AY149" s="37">
        <v>8.6623812000000004</v>
      </c>
      <c r="AZ149" s="37">
        <v>18.012774400000001</v>
      </c>
      <c r="BA149" s="37">
        <v>23620.61654128</v>
      </c>
      <c r="BB149" s="37">
        <v>8.1666255185870007</v>
      </c>
      <c r="BC149" s="37">
        <v>1.0518012523477199E-2</v>
      </c>
      <c r="BD149" s="37">
        <v>386.43839099218798</v>
      </c>
      <c r="BE149" s="37">
        <v>28563.768960000001</v>
      </c>
      <c r="BF149" s="37">
        <v>0.97389771999999997</v>
      </c>
      <c r="BG149" s="37">
        <v>3.7483038513956002</v>
      </c>
      <c r="BH149" s="37">
        <v>4.7809216419320002</v>
      </c>
      <c r="BI149" s="37">
        <v>5.9068897630399997</v>
      </c>
      <c r="BJ149" s="37">
        <v>4777.6960927440005</v>
      </c>
      <c r="BK149" s="37">
        <v>463.13473674236002</v>
      </c>
      <c r="BL149" s="37">
        <v>18.012774400000001</v>
      </c>
      <c r="BM149" s="37">
        <v>16.341204689522598</v>
      </c>
      <c r="BN149" s="37">
        <v>16.303129869263799</v>
      </c>
      <c r="BO149" s="37">
        <v>20.2053569566513</v>
      </c>
      <c r="BP149" s="37">
        <v>1.9229679999999999E-2</v>
      </c>
    </row>
    <row r="150" spans="1:68">
      <c r="A150" s="16">
        <v>149</v>
      </c>
      <c r="B150" s="29" t="s">
        <v>149</v>
      </c>
      <c r="C150" s="16">
        <v>152</v>
      </c>
      <c r="D150" s="16">
        <v>1245</v>
      </c>
      <c r="E150" s="16">
        <v>0.20827044025157199</v>
      </c>
      <c r="F150" s="16">
        <v>0.35515727585580398</v>
      </c>
      <c r="G150" s="16">
        <v>0.46438344866883102</v>
      </c>
      <c r="H150" s="16">
        <v>1.2610658965607799</v>
      </c>
      <c r="I150" s="16">
        <v>2.3493938186578598</v>
      </c>
      <c r="J150" s="16">
        <v>0.38550368550368602</v>
      </c>
      <c r="K150" s="16">
        <v>0.42212111471031899</v>
      </c>
      <c r="L150" s="16">
        <v>0.535568787214039</v>
      </c>
      <c r="M150" s="16">
        <v>0.13852387574102301</v>
      </c>
      <c r="N150" s="16">
        <v>0.69359332316209099</v>
      </c>
      <c r="O150" s="16">
        <v>1.5891566027119199</v>
      </c>
      <c r="P150" s="16">
        <v>0.13738946449754599</v>
      </c>
      <c r="Q150" s="16">
        <v>0.21183229014833199</v>
      </c>
      <c r="R150" s="16">
        <v>0.67349415870125895</v>
      </c>
      <c r="S150" s="16">
        <v>0.71113340020060201</v>
      </c>
      <c r="T150" s="16">
        <v>1.33361908311592</v>
      </c>
      <c r="U150" s="16">
        <v>1.1490479555048301</v>
      </c>
      <c r="V150" s="16">
        <v>0.53759138643203996</v>
      </c>
      <c r="W150" s="16">
        <v>3.19781869259264</v>
      </c>
      <c r="X150" s="16">
        <v>1.3771733516956399</v>
      </c>
      <c r="Y150" s="16">
        <v>2.35786930600475</v>
      </c>
      <c r="Z150" s="16">
        <v>1.03116116163282</v>
      </c>
      <c r="AA150" s="16">
        <v>1.39698141583414</v>
      </c>
      <c r="AB150" s="16">
        <v>1.30606167194278</v>
      </c>
      <c r="AC150" s="16">
        <v>0.57856618747688704</v>
      </c>
      <c r="AD150" s="16">
        <v>2.1299526427867699</v>
      </c>
      <c r="AE150" s="16">
        <v>0.71113340020060201</v>
      </c>
      <c r="AF150" s="16">
        <v>1.46872455900251</v>
      </c>
      <c r="AG150" s="16">
        <v>1.46872455900251</v>
      </c>
      <c r="AH150" s="16">
        <v>1.4557289676391301</v>
      </c>
      <c r="AI150" s="37">
        <v>0.29568302779420502</v>
      </c>
      <c r="AJ150" s="16">
        <v>1.0115253226787999</v>
      </c>
      <c r="AK150" s="16">
        <v>0.46423661360347301</v>
      </c>
      <c r="AL150" s="37">
        <v>0.75820103999999999</v>
      </c>
      <c r="AM150" s="37">
        <v>3018.2674834662498</v>
      </c>
      <c r="AN150" s="37">
        <v>20.653404702500001</v>
      </c>
      <c r="AO150" s="37">
        <v>1.1435094125</v>
      </c>
      <c r="AP150" s="37">
        <v>7.2518682849999996</v>
      </c>
      <c r="AQ150" s="37">
        <v>638.58299999999997</v>
      </c>
      <c r="AR150" s="37">
        <v>1.7259207775000001</v>
      </c>
      <c r="AS150" s="37">
        <v>1.3633547500000001</v>
      </c>
      <c r="AT150" s="37">
        <v>7.8230629499999997</v>
      </c>
      <c r="AU150" s="37">
        <v>305165.45832799998</v>
      </c>
      <c r="AV150" s="37">
        <v>2088.8041613630398</v>
      </c>
      <c r="AW150" s="37">
        <v>1021749.44355</v>
      </c>
      <c r="AX150" s="37">
        <v>7.9420262748750003</v>
      </c>
      <c r="AY150" s="37">
        <v>7.3143622500000003</v>
      </c>
      <c r="AZ150" s="37">
        <v>17.671824999999998</v>
      </c>
      <c r="BA150" s="37">
        <v>24000.105749999999</v>
      </c>
      <c r="BB150" s="37">
        <v>8.7520363200000002</v>
      </c>
      <c r="BC150" s="37">
        <v>8.0163424331684396E-3</v>
      </c>
      <c r="BD150" s="37">
        <v>379.41365861999998</v>
      </c>
      <c r="BE150" s="37">
        <v>29045</v>
      </c>
      <c r="BF150" s="37">
        <v>0.97054258125000004</v>
      </c>
      <c r="BG150" s="37">
        <v>3.7620547712999999</v>
      </c>
      <c r="BH150" s="37">
        <v>4.8423556200000002</v>
      </c>
      <c r="BI150" s="37">
        <v>5.9379964125000004</v>
      </c>
      <c r="BJ150" s="37">
        <v>4197.7157299</v>
      </c>
      <c r="BK150" s="37">
        <v>527.12087652499997</v>
      </c>
      <c r="BL150" s="37">
        <v>17.671824999999998</v>
      </c>
      <c r="BM150" s="37">
        <v>15.999538763472</v>
      </c>
      <c r="BN150" s="37">
        <v>15.999538763472</v>
      </c>
      <c r="BO150" s="37">
        <v>16.142369930808002</v>
      </c>
      <c r="BP150" s="37">
        <v>8.4550000000000007E-3</v>
      </c>
    </row>
    <row r="151" spans="1:68">
      <c r="A151" s="16">
        <v>150</v>
      </c>
      <c r="B151" s="29" t="s">
        <v>116</v>
      </c>
      <c r="C151" s="16">
        <v>150</v>
      </c>
      <c r="D151" s="16">
        <v>1245</v>
      </c>
      <c r="E151" s="16">
        <v>0.216302521008403</v>
      </c>
      <c r="F151" s="16">
        <v>0.36223650581313099</v>
      </c>
      <c r="G151" s="16">
        <v>0.46970834709999099</v>
      </c>
      <c r="H151" s="16">
        <v>1.26211962224554</v>
      </c>
      <c r="I151" s="16">
        <v>2.33924511141428</v>
      </c>
      <c r="J151" s="16">
        <v>0.392118226600985</v>
      </c>
      <c r="K151" s="16">
        <v>0.42408636228582802</v>
      </c>
      <c r="L151" s="16">
        <v>0.53701380175658697</v>
      </c>
      <c r="M151" s="16">
        <v>0.13979670784088799</v>
      </c>
      <c r="N151" s="16">
        <v>0.69515520007720799</v>
      </c>
      <c r="O151" s="16">
        <v>1.58802326299991</v>
      </c>
      <c r="P151" s="16">
        <v>0.14015471529007301</v>
      </c>
      <c r="Q151" s="16">
        <v>0.21172315691372001</v>
      </c>
      <c r="R151" s="16">
        <v>0.67577413479052795</v>
      </c>
      <c r="S151" s="16">
        <v>0.71485943775100402</v>
      </c>
      <c r="T151" s="16">
        <v>1.33412816691505</v>
      </c>
      <c r="U151" s="16">
        <v>1.1492137111384899</v>
      </c>
      <c r="V151" s="16">
        <v>0.53473010212352101</v>
      </c>
      <c r="W151" s="16">
        <v>3.1908662744882399</v>
      </c>
      <c r="X151" s="16">
        <v>1.37646249139711</v>
      </c>
      <c r="Y151" s="16">
        <v>2.35477339978197</v>
      </c>
      <c r="Z151" s="16">
        <v>1.0321296916890099</v>
      </c>
      <c r="AA151" s="16">
        <v>1.39669243986254</v>
      </c>
      <c r="AB151" s="16">
        <v>1.3055789967182401</v>
      </c>
      <c r="AC151" s="16">
        <v>0.57551097385605499</v>
      </c>
      <c r="AD151" s="16">
        <v>2.1232880193114001</v>
      </c>
      <c r="AE151" s="16">
        <v>0.71485943775100402</v>
      </c>
      <c r="AF151" s="16">
        <v>1.4725702090425501</v>
      </c>
      <c r="AG151" s="16">
        <v>1.4725702090425501</v>
      </c>
      <c r="AH151" s="16">
        <v>1.4552486962020501</v>
      </c>
      <c r="AI151" s="37">
        <v>0.29620853080568699</v>
      </c>
      <c r="AJ151" s="16">
        <v>1.0110009509183699</v>
      </c>
      <c r="AK151" s="16">
        <v>0.46461649782923298</v>
      </c>
      <c r="AL151" s="37">
        <v>0.78414335999999996</v>
      </c>
      <c r="AM151" s="37">
        <v>3062.4382723200001</v>
      </c>
      <c r="AN151" s="37">
        <v>20.825437359999999</v>
      </c>
      <c r="AO151" s="37">
        <v>1.1462684000000001</v>
      </c>
      <c r="AP151" s="37">
        <v>7.2394598400000003</v>
      </c>
      <c r="AQ151" s="37">
        <v>646.35199999999998</v>
      </c>
      <c r="AR151" s="37">
        <v>1.7294141599999999</v>
      </c>
      <c r="AS151" s="37">
        <v>1.3644639999999999</v>
      </c>
      <c r="AT151" s="37">
        <v>7.8564368</v>
      </c>
      <c r="AU151" s="37">
        <v>305701.42627200001</v>
      </c>
      <c r="AV151" s="37">
        <v>2086.3473655449602</v>
      </c>
      <c r="AW151" s="37">
        <v>1038766.5752</v>
      </c>
      <c r="AX151" s="37">
        <v>7.9198602119999997</v>
      </c>
      <c r="AY151" s="37">
        <v>7.3324439999999997</v>
      </c>
      <c r="AZ151" s="37">
        <v>17.7288</v>
      </c>
      <c r="BA151" s="37">
        <v>24027.168000000001</v>
      </c>
      <c r="BB151" s="37">
        <v>8.7529816799999995</v>
      </c>
      <c r="BC151" s="37">
        <v>7.9807906527712396E-3</v>
      </c>
      <c r="BD151" s="37">
        <v>380.03951088000002</v>
      </c>
      <c r="BE151" s="37">
        <v>29060</v>
      </c>
      <c r="BF151" s="37">
        <v>0.97085520000000003</v>
      </c>
      <c r="BG151" s="37">
        <v>3.7643661312000001</v>
      </c>
      <c r="BH151" s="37">
        <v>4.8444748799999999</v>
      </c>
      <c r="BI151" s="37">
        <v>5.9399784000000002</v>
      </c>
      <c r="BJ151" s="37">
        <v>4142.2323176</v>
      </c>
      <c r="BK151" s="37">
        <v>526.17320159999997</v>
      </c>
      <c r="BL151" s="37">
        <v>17.7288</v>
      </c>
      <c r="BM151" s="37">
        <v>16.041849305328</v>
      </c>
      <c r="BN151" s="37">
        <v>16.041849305328</v>
      </c>
      <c r="BO151" s="37">
        <v>16.232791993991999</v>
      </c>
      <c r="BP151" s="37">
        <v>8.4399999999999996E-3</v>
      </c>
    </row>
    <row r="152" spans="1:68">
      <c r="A152" s="16">
        <v>151</v>
      </c>
      <c r="B152" s="29" t="s">
        <v>106</v>
      </c>
      <c r="C152" s="16">
        <v>100</v>
      </c>
      <c r="D152" s="16">
        <v>1245</v>
      </c>
      <c r="E152" s="16">
        <v>0.22436842105263199</v>
      </c>
      <c r="F152" s="16">
        <v>0.36935275019150599</v>
      </c>
      <c r="G152" s="16">
        <v>0.47504982514195498</v>
      </c>
      <c r="H152" s="16">
        <v>1.26317169069463</v>
      </c>
      <c r="I152" s="16">
        <v>2.32912290661368</v>
      </c>
      <c r="J152" s="16">
        <v>0.39876543209876503</v>
      </c>
      <c r="K152" s="16">
        <v>0.42605677451344998</v>
      </c>
      <c r="L152" s="16">
        <v>0.53846153846153799</v>
      </c>
      <c r="M152" s="16">
        <v>0.14107578644736399</v>
      </c>
      <c r="N152" s="16">
        <v>0.69671784970888995</v>
      </c>
      <c r="O152" s="16">
        <v>1.5868893978696399</v>
      </c>
      <c r="P152" s="16">
        <v>0.14292941836612699</v>
      </c>
      <c r="Q152" s="16">
        <v>0.21161377447670501</v>
      </c>
      <c r="R152" s="16">
        <v>0.67805618830675796</v>
      </c>
      <c r="S152" s="16">
        <v>0.71859296482412105</v>
      </c>
      <c r="T152" s="16">
        <v>1.3346368715083801</v>
      </c>
      <c r="U152" s="16">
        <v>1.14937947277833</v>
      </c>
      <c r="V152" s="16">
        <v>0.53194483535040804</v>
      </c>
      <c r="W152" s="16">
        <v>3.1839403708530498</v>
      </c>
      <c r="X152" s="16">
        <v>1.3757523645743801</v>
      </c>
      <c r="Y152" s="16">
        <v>2.3516825520326798</v>
      </c>
      <c r="Z152" s="16">
        <v>1.0330985362277101</v>
      </c>
      <c r="AA152" s="16">
        <v>1.39640365002684</v>
      </c>
      <c r="AB152" s="16">
        <v>1.30509666080844</v>
      </c>
      <c r="AC152" s="16">
        <v>0.57243113701588799</v>
      </c>
      <c r="AD152" s="16">
        <v>2.1166322805903799</v>
      </c>
      <c r="AE152" s="16">
        <v>0.71859296482412105</v>
      </c>
      <c r="AF152" s="16">
        <v>1.4764157588813001</v>
      </c>
      <c r="AG152" s="16">
        <v>1.4764157588813001</v>
      </c>
      <c r="AH152" s="16">
        <v>1.45477125343965</v>
      </c>
      <c r="AI152" s="37">
        <v>0.29673590504450997</v>
      </c>
      <c r="AJ152" s="16">
        <v>1.0104768511047599</v>
      </c>
      <c r="AK152" s="16">
        <v>0.464996382054993</v>
      </c>
      <c r="AL152" s="37">
        <v>0.80996999999999997</v>
      </c>
      <c r="AM152" s="37">
        <v>3106.33777685625</v>
      </c>
      <c r="AN152" s="37">
        <v>20.996835562499999</v>
      </c>
      <c r="AO152" s="37">
        <v>1.1490303125000001</v>
      </c>
      <c r="AP152" s="37">
        <v>7.226994125</v>
      </c>
      <c r="AQ152" s="37">
        <v>654.07500000000005</v>
      </c>
      <c r="AR152" s="37">
        <v>1.7328924375000001</v>
      </c>
      <c r="AS152" s="37">
        <v>1.36556875</v>
      </c>
      <c r="AT152" s="37">
        <v>7.8895537500000001</v>
      </c>
      <c r="AU152" s="37">
        <v>306237.09179999999</v>
      </c>
      <c r="AV152" s="37">
        <v>2083.8914841239998</v>
      </c>
      <c r="AW152" s="37">
        <v>1055719.69875</v>
      </c>
      <c r="AX152" s="37">
        <v>7.8977240718750004</v>
      </c>
      <c r="AY152" s="37">
        <v>7.3505062499999996</v>
      </c>
      <c r="AZ152" s="37">
        <v>17.785625</v>
      </c>
      <c r="BA152" s="37">
        <v>24054.243750000001</v>
      </c>
      <c r="BB152" s="37">
        <v>8.7539269999999991</v>
      </c>
      <c r="BC152" s="37">
        <v>7.9463364293085696E-3</v>
      </c>
      <c r="BD152" s="37">
        <v>380.66497950000002</v>
      </c>
      <c r="BE152" s="37">
        <v>29075</v>
      </c>
      <c r="BF152" s="37">
        <v>0.97116703125000003</v>
      </c>
      <c r="BG152" s="37">
        <v>3.7666765424999999</v>
      </c>
      <c r="BH152" s="37">
        <v>4.8465945000000001</v>
      </c>
      <c r="BI152" s="37">
        <v>5.9419603125</v>
      </c>
      <c r="BJ152" s="37">
        <v>4087.0595775000002</v>
      </c>
      <c r="BK152" s="37">
        <v>525.22379312500004</v>
      </c>
      <c r="BL152" s="37">
        <v>17.785625</v>
      </c>
      <c r="BM152" s="37">
        <v>16.084160944200001</v>
      </c>
      <c r="BN152" s="37">
        <v>16.084160944200001</v>
      </c>
      <c r="BO152" s="37">
        <v>16.3234657203</v>
      </c>
      <c r="BP152" s="37">
        <v>8.4250000000000002E-3</v>
      </c>
    </row>
    <row r="153" spans="1:68">
      <c r="A153" s="16">
        <v>152</v>
      </c>
      <c r="B153" s="29" t="s">
        <v>109</v>
      </c>
      <c r="C153" s="16">
        <v>75</v>
      </c>
      <c r="D153" s="16">
        <v>1245</v>
      </c>
      <c r="E153" s="16">
        <v>0.23246835443038</v>
      </c>
      <c r="F153" s="16">
        <v>0.37650630005193098</v>
      </c>
      <c r="G153" s="16">
        <v>0.48040796034890498</v>
      </c>
      <c r="H153" s="16">
        <v>1.26422210581456</v>
      </c>
      <c r="I153" s="16">
        <v>2.3190271005783001</v>
      </c>
      <c r="J153" s="16">
        <v>0.40544554455445497</v>
      </c>
      <c r="K153" s="16">
        <v>0.42803237177895798</v>
      </c>
      <c r="L153" s="16">
        <v>0.53991200502828396</v>
      </c>
      <c r="M153" s="16">
        <v>0.142361157656269</v>
      </c>
      <c r="N153" s="16">
        <v>0.69828127263071504</v>
      </c>
      <c r="O153" s="16">
        <v>1.5857550069556401</v>
      </c>
      <c r="P153" s="16">
        <v>0.145713622273905</v>
      </c>
      <c r="Q153" s="16">
        <v>0.211504141982744</v>
      </c>
      <c r="R153" s="16">
        <v>0.68034032209054995</v>
      </c>
      <c r="S153" s="16">
        <v>0.72233400402414505</v>
      </c>
      <c r="T153" s="16">
        <v>1.3351451973194299</v>
      </c>
      <c r="U153" s="16">
        <v>1.14954524042468</v>
      </c>
      <c r="V153" s="16">
        <v>0.52923235109469902</v>
      </c>
      <c r="W153" s="16">
        <v>3.1770408302982198</v>
      </c>
      <c r="X153" s="16">
        <v>1.3750429700928199</v>
      </c>
      <c r="Y153" s="16">
        <v>2.3485967503692802</v>
      </c>
      <c r="Z153" s="16">
        <v>1.03406769540212</v>
      </c>
      <c r="AA153" s="16">
        <v>1.39611504614724</v>
      </c>
      <c r="AB153" s="16">
        <v>1.3046146638556999</v>
      </c>
      <c r="AC153" s="16">
        <v>0.56932637807906605</v>
      </c>
      <c r="AD153" s="16">
        <v>2.1099854088688699</v>
      </c>
      <c r="AE153" s="16">
        <v>0.72233400402414505</v>
      </c>
      <c r="AF153" s="16">
        <v>1.4802612085226601</v>
      </c>
      <c r="AG153" s="16">
        <v>1.4802612085226601</v>
      </c>
      <c r="AH153" s="16">
        <v>1.45429661443505</v>
      </c>
      <c r="AI153" s="37">
        <v>0.29726516052318702</v>
      </c>
      <c r="AJ153" s="16">
        <v>1.0099530230264899</v>
      </c>
      <c r="AK153" s="16">
        <v>0.46537626628075301</v>
      </c>
      <c r="AL153" s="37">
        <v>0.83568096000000003</v>
      </c>
      <c r="AM153" s="37">
        <v>3149.9659970749999</v>
      </c>
      <c r="AN153" s="37">
        <v>21.16759931</v>
      </c>
      <c r="AO153" s="37">
        <v>1.1517951500000001</v>
      </c>
      <c r="AP153" s="37">
        <v>7.2144711399999997</v>
      </c>
      <c r="AQ153" s="37">
        <v>661.75199999999995</v>
      </c>
      <c r="AR153" s="37">
        <v>1.7363556099999999</v>
      </c>
      <c r="AS153" s="37">
        <v>1.3666689999999999</v>
      </c>
      <c r="AT153" s="37">
        <v>7.9224138000000002</v>
      </c>
      <c r="AU153" s="37">
        <v>306772.45491199999</v>
      </c>
      <c r="AV153" s="37">
        <v>2081.43651710016</v>
      </c>
      <c r="AW153" s="37">
        <v>1072608.8141999999</v>
      </c>
      <c r="AX153" s="37">
        <v>7.8756178544999997</v>
      </c>
      <c r="AY153" s="37">
        <v>7.3685489999999998</v>
      </c>
      <c r="AZ153" s="37">
        <v>17.842300000000002</v>
      </c>
      <c r="BA153" s="37">
        <v>24081.332999999999</v>
      </c>
      <c r="BB153" s="37">
        <v>8.7548722800000007</v>
      </c>
      <c r="BC153" s="37">
        <v>7.9129341505579098E-3</v>
      </c>
      <c r="BD153" s="37">
        <v>381.29006448000001</v>
      </c>
      <c r="BE153" s="37">
        <v>29090</v>
      </c>
      <c r="BF153" s="37">
        <v>0.97147807500000005</v>
      </c>
      <c r="BG153" s="37">
        <v>3.7689860051999999</v>
      </c>
      <c r="BH153" s="37">
        <v>4.8487144799999999</v>
      </c>
      <c r="BI153" s="37">
        <v>5.9439421499999998</v>
      </c>
      <c r="BJ153" s="37">
        <v>4032.1975096000001</v>
      </c>
      <c r="BK153" s="37">
        <v>524.27265109999996</v>
      </c>
      <c r="BL153" s="37">
        <v>17.842300000000002</v>
      </c>
      <c r="BM153" s="37">
        <v>16.126473680088001</v>
      </c>
      <c r="BN153" s="37">
        <v>16.126473680088001</v>
      </c>
      <c r="BO153" s="37">
        <v>16.414391109732001</v>
      </c>
      <c r="BP153" s="37">
        <v>8.4100000000000008E-3</v>
      </c>
    </row>
    <row r="154" spans="1:68">
      <c r="A154" s="16">
        <v>153</v>
      </c>
      <c r="B154" s="29" t="s">
        <v>117</v>
      </c>
      <c r="C154" s="16">
        <v>56</v>
      </c>
      <c r="D154" s="16">
        <v>1245</v>
      </c>
      <c r="E154" s="16">
        <v>0.240602536997886</v>
      </c>
      <c r="F154" s="16">
        <v>0.383697449515087</v>
      </c>
      <c r="G154" s="16">
        <v>0.48578283075948098</v>
      </c>
      <c r="H154" s="16">
        <v>1.2652708714996099</v>
      </c>
      <c r="I154" s="16">
        <v>2.3089575901704298</v>
      </c>
      <c r="J154" s="16">
        <v>0.412158808933002</v>
      </c>
      <c r="K154" s="16">
        <v>0.43001317457555499</v>
      </c>
      <c r="L154" s="16">
        <v>0.54136520918527797</v>
      </c>
      <c r="M154" s="16">
        <v>0.14365286801808799</v>
      </c>
      <c r="N154" s="16">
        <v>0.69984546941682801</v>
      </c>
      <c r="O154" s="16">
        <v>1.5846200898921099</v>
      </c>
      <c r="P154" s="16">
        <v>0.148507375894642</v>
      </c>
      <c r="Q154" s="16">
        <v>0.21139425857338001</v>
      </c>
      <c r="R154" s="16">
        <v>0.68262653898768799</v>
      </c>
      <c r="S154" s="16">
        <v>0.72608257804632403</v>
      </c>
      <c r="T154" s="16">
        <v>1.33565314477112</v>
      </c>
      <c r="U154" s="16">
        <v>1.1497110140778699</v>
      </c>
      <c r="V154" s="16">
        <v>0.52658959325805099</v>
      </c>
      <c r="W154" s="16">
        <v>3.1701675025851999</v>
      </c>
      <c r="X154" s="16">
        <v>1.3743343068201299</v>
      </c>
      <c r="Y154" s="16">
        <v>2.3455159824445602</v>
      </c>
      <c r="Z154" s="16">
        <v>1.03503716936553</v>
      </c>
      <c r="AA154" s="16">
        <v>1.3958266280442</v>
      </c>
      <c r="AB154" s="16">
        <v>1.3041330055028699</v>
      </c>
      <c r="AC154" s="16">
        <v>0.566196393311579</v>
      </c>
      <c r="AD154" s="16">
        <v>2.10334738643928</v>
      </c>
      <c r="AE154" s="16">
        <v>0.72608257804632403</v>
      </c>
      <c r="AF154" s="16">
        <v>1.4841065579705599</v>
      </c>
      <c r="AG154" s="16">
        <v>1.4841065579705599</v>
      </c>
      <c r="AH154" s="16">
        <v>1.45382475456317</v>
      </c>
      <c r="AI154" s="37">
        <v>0.29779630732578899</v>
      </c>
      <c r="AJ154" s="16">
        <v>1.0094294664722601</v>
      </c>
      <c r="AK154" s="16">
        <v>0.46575615050651198</v>
      </c>
      <c r="AL154" s="37">
        <v>0.86127624000000003</v>
      </c>
      <c r="AM154" s="37">
        <v>3193.3229329762498</v>
      </c>
      <c r="AN154" s="37">
        <v>21.3377286025</v>
      </c>
      <c r="AO154" s="37">
        <v>1.1545629125000001</v>
      </c>
      <c r="AP154" s="37">
        <v>7.2018908850000001</v>
      </c>
      <c r="AQ154" s="37">
        <v>669.38300000000004</v>
      </c>
      <c r="AR154" s="37">
        <v>1.7398036775000001</v>
      </c>
      <c r="AS154" s="37">
        <v>1.3677647500000001</v>
      </c>
      <c r="AT154" s="37">
        <v>7.9550169500000001</v>
      </c>
      <c r="AU154" s="37">
        <v>307307.51560799999</v>
      </c>
      <c r="AV154" s="37">
        <v>2078.9824644734399</v>
      </c>
      <c r="AW154" s="37">
        <v>1089433.9215500001</v>
      </c>
      <c r="AX154" s="37">
        <v>7.8535415598749996</v>
      </c>
      <c r="AY154" s="37">
        <v>7.3865722500000004</v>
      </c>
      <c r="AZ154" s="37">
        <v>17.898824999999999</v>
      </c>
      <c r="BA154" s="37">
        <v>24108.435750000001</v>
      </c>
      <c r="BB154" s="37">
        <v>8.7558175200000008</v>
      </c>
      <c r="BC154" s="37">
        <v>7.8805407367680408E-3</v>
      </c>
      <c r="BD154" s="37">
        <v>381.91476582000001</v>
      </c>
      <c r="BE154" s="37">
        <v>29105</v>
      </c>
      <c r="BF154" s="37">
        <v>0.97178833124999997</v>
      </c>
      <c r="BG154" s="37">
        <v>3.7712945193</v>
      </c>
      <c r="BH154" s="37">
        <v>4.8508348200000002</v>
      </c>
      <c r="BI154" s="37">
        <v>5.9459239124999996</v>
      </c>
      <c r="BJ154" s="37">
        <v>3977.6461138999998</v>
      </c>
      <c r="BK154" s="37">
        <v>523.31977552499995</v>
      </c>
      <c r="BL154" s="37">
        <v>17.898824999999999</v>
      </c>
      <c r="BM154" s="37">
        <v>16.168787512992001</v>
      </c>
      <c r="BN154" s="37">
        <v>16.168787512992001</v>
      </c>
      <c r="BO154" s="37">
        <v>16.505568162288</v>
      </c>
      <c r="BP154" s="37">
        <v>8.3949999999999997E-3</v>
      </c>
    </row>
    <row r="155" spans="1:68">
      <c r="A155" s="16">
        <v>154</v>
      </c>
      <c r="B155" s="29" t="s">
        <v>150</v>
      </c>
      <c r="C155" s="16">
        <v>32</v>
      </c>
      <c r="D155" s="16">
        <v>1245</v>
      </c>
      <c r="E155" s="16">
        <v>0.256974522292994</v>
      </c>
      <c r="F155" s="16">
        <v>0.398193739273209</v>
      </c>
      <c r="G155" s="16">
        <v>0.496583091791096</v>
      </c>
      <c r="H155" s="16">
        <v>1.2673634700809999</v>
      </c>
      <c r="I155" s="16">
        <v>2.28889704636584</v>
      </c>
      <c r="J155" s="16">
        <v>0.42568578553615999</v>
      </c>
      <c r="K155" s="16">
        <v>0.43399047927622603</v>
      </c>
      <c r="L155" s="16">
        <v>0.54427986132997197</v>
      </c>
      <c r="M155" s="16">
        <v>0.14625549470954799</v>
      </c>
      <c r="N155" s="16">
        <v>0.702976186881345</v>
      </c>
      <c r="O155" s="16">
        <v>1.5823486758515499</v>
      </c>
      <c r="P155" s="16">
        <v>0.15412372948230901</v>
      </c>
      <c r="Q155" s="16">
        <v>0.211173735554925</v>
      </c>
      <c r="R155" s="16">
        <v>0.68720523353111196</v>
      </c>
      <c r="S155" s="16">
        <v>0.73360242179616497</v>
      </c>
      <c r="T155" s="16">
        <v>1.3366679062848601</v>
      </c>
      <c r="U155" s="16">
        <v>1.15004257940606</v>
      </c>
      <c r="V155" s="16">
        <v>0.52150185470871702</v>
      </c>
      <c r="W155" s="16">
        <v>3.1564988904167399</v>
      </c>
      <c r="X155" s="16">
        <v>1.3729191693839</v>
      </c>
      <c r="Y155" s="16">
        <v>2.3393694986234399</v>
      </c>
      <c r="Z155" s="16">
        <v>1.0369770622730199</v>
      </c>
      <c r="AA155" s="16">
        <v>1.3952503484507299</v>
      </c>
      <c r="AB155" s="16">
        <v>1.3031707031707001</v>
      </c>
      <c r="AC155" s="16">
        <v>0.55985950646835603</v>
      </c>
      <c r="AD155" s="16">
        <v>2.090097818861</v>
      </c>
      <c r="AE155" s="16">
        <v>0.73360242179616497</v>
      </c>
      <c r="AF155" s="16">
        <v>1.49179695630163</v>
      </c>
      <c r="AG155" s="16">
        <v>1.49179695630163</v>
      </c>
      <c r="AH155" s="16">
        <v>1.4528892751507301</v>
      </c>
      <c r="AI155" s="37">
        <v>0.29886431560071702</v>
      </c>
      <c r="AJ155" s="16">
        <v>1.0083831670919401</v>
      </c>
      <c r="AK155" s="16">
        <v>0.46651591895803202</v>
      </c>
      <c r="AL155" s="37">
        <v>0.91211975999999995</v>
      </c>
      <c r="AM155" s="37">
        <v>3279.2229518262502</v>
      </c>
      <c r="AN155" s="37">
        <v>21.676083822500001</v>
      </c>
      <c r="AO155" s="37">
        <v>1.1601072125</v>
      </c>
      <c r="AP155" s="37">
        <v>7.1765585649999997</v>
      </c>
      <c r="AQ155" s="37">
        <v>684.50699999999995</v>
      </c>
      <c r="AR155" s="37">
        <v>1.7466544975</v>
      </c>
      <c r="AS155" s="37">
        <v>1.3699427500000001</v>
      </c>
      <c r="AT155" s="37">
        <v>8.0194525500000005</v>
      </c>
      <c r="AU155" s="37">
        <v>308376.72975200001</v>
      </c>
      <c r="AV155" s="37">
        <v>2074.0771024113601</v>
      </c>
      <c r="AW155" s="37">
        <v>1122892.11195</v>
      </c>
      <c r="AX155" s="37">
        <v>7.8094787388749998</v>
      </c>
      <c r="AY155" s="37">
        <v>7.4225602500000001</v>
      </c>
      <c r="AZ155" s="37">
        <v>18.011424999999999</v>
      </c>
      <c r="BA155" s="37">
        <v>24162.68175</v>
      </c>
      <c r="BB155" s="37">
        <v>8.7577078799999999</v>
      </c>
      <c r="BC155" s="37">
        <v>7.8186198241946402E-3</v>
      </c>
      <c r="BD155" s="37">
        <v>383.16301757999997</v>
      </c>
      <c r="BE155" s="37">
        <v>29135</v>
      </c>
      <c r="BF155" s="37">
        <v>0.97240648124999995</v>
      </c>
      <c r="BG155" s="37">
        <v>3.7759087017000001</v>
      </c>
      <c r="BH155" s="37">
        <v>4.8550765800000004</v>
      </c>
      <c r="BI155" s="37">
        <v>5.9498872125000002</v>
      </c>
      <c r="BJ155" s="37">
        <v>3869.4753390999999</v>
      </c>
      <c r="BK155" s="37">
        <v>521.40882372500005</v>
      </c>
      <c r="BL155" s="37">
        <v>18.011424999999999</v>
      </c>
      <c r="BM155" s="37">
        <v>16.253418469848</v>
      </c>
      <c r="BN155" s="37">
        <v>16.253418469848</v>
      </c>
      <c r="BO155" s="37">
        <v>16.688677256771999</v>
      </c>
      <c r="BP155" s="37">
        <v>8.3649999999999992E-3</v>
      </c>
    </row>
    <row r="156" spans="1:68">
      <c r="A156" s="16">
        <v>155</v>
      </c>
      <c r="B156" s="29" t="s">
        <v>151</v>
      </c>
      <c r="C156" s="16">
        <v>140</v>
      </c>
      <c r="D156" s="16">
        <v>1040</v>
      </c>
      <c r="E156" s="16">
        <v>0.198342950542306</v>
      </c>
      <c r="F156" s="16">
        <v>0.35025642486892899</v>
      </c>
      <c r="G156" s="16">
        <v>0.46110036272079502</v>
      </c>
      <c r="H156" s="16">
        <v>1.25080098744682</v>
      </c>
      <c r="I156" s="16">
        <v>2.3398999239785301</v>
      </c>
      <c r="J156" s="16">
        <v>0.37882168721863402</v>
      </c>
      <c r="K156" s="16">
        <v>0.424994812099173</v>
      </c>
      <c r="L156" s="16">
        <v>0.53918150577944401</v>
      </c>
      <c r="M156" s="16">
        <v>0.13763588851794301</v>
      </c>
      <c r="N156" s="16">
        <v>0.69482881388916495</v>
      </c>
      <c r="O156" s="16">
        <v>1.5845256717661</v>
      </c>
      <c r="P156" s="16">
        <v>0.130908164834249</v>
      </c>
      <c r="Q156" s="16">
        <v>0.22769356145665601</v>
      </c>
      <c r="R156" s="16">
        <v>0.67838169186759301</v>
      </c>
      <c r="S156" s="16">
        <v>0.70134241634942895</v>
      </c>
      <c r="T156" s="16">
        <v>1.3216095558044001</v>
      </c>
      <c r="U156" s="16">
        <v>1.13688683884384</v>
      </c>
      <c r="V156" s="16">
        <v>0.545362527886737</v>
      </c>
      <c r="W156" s="16">
        <v>3.1568841767703302</v>
      </c>
      <c r="X156" s="16">
        <v>1.36957661012274</v>
      </c>
      <c r="Y156" s="16">
        <v>2.34512653392169</v>
      </c>
      <c r="Z156" s="16">
        <v>1.0255943902821001</v>
      </c>
      <c r="AA156" s="16">
        <v>1.3888554783946501</v>
      </c>
      <c r="AB156" s="16">
        <v>1.3010701489944201</v>
      </c>
      <c r="AC156" s="16">
        <v>0.59544102518747499</v>
      </c>
      <c r="AD156" s="16">
        <v>2.11050274544397</v>
      </c>
      <c r="AE156" s="16">
        <v>0.70134241634942895</v>
      </c>
      <c r="AF156" s="16">
        <v>1.4545492146374901</v>
      </c>
      <c r="AG156" s="16">
        <v>1.4528621844769001</v>
      </c>
      <c r="AH156" s="16">
        <v>1.4351855660640001</v>
      </c>
      <c r="AI156" s="37">
        <v>0.34074074074074101</v>
      </c>
      <c r="AJ156" s="16">
        <v>1.0085898842523799</v>
      </c>
      <c r="AK156" s="16">
        <v>0.46405933429811902</v>
      </c>
      <c r="AL156" s="37">
        <v>0.72734543737599999</v>
      </c>
      <c r="AM156" s="37">
        <v>3002.0386474317102</v>
      </c>
      <c r="AN156" s="37">
        <v>20.626813806640001</v>
      </c>
      <c r="AO156" s="37">
        <v>1.1334868650000001</v>
      </c>
      <c r="AP156" s="37">
        <v>7.26999951168</v>
      </c>
      <c r="AQ156" s="37">
        <v>632.82935039999995</v>
      </c>
      <c r="AR156" s="37">
        <v>1.7409203261599999</v>
      </c>
      <c r="AS156" s="37">
        <v>1.38116748</v>
      </c>
      <c r="AT156" s="37">
        <v>7.7985039246800003</v>
      </c>
      <c r="AU156" s="37">
        <v>306729.65213505999</v>
      </c>
      <c r="AV156" s="37">
        <v>2082.3142849232099</v>
      </c>
      <c r="AW156" s="37">
        <v>972138.43953960005</v>
      </c>
      <c r="AX156" s="37">
        <v>8.3124355839999993</v>
      </c>
      <c r="AY156" s="37">
        <v>7.4030314500000003</v>
      </c>
      <c r="AZ156" s="37">
        <v>17.470496399999998</v>
      </c>
      <c r="BA156" s="37">
        <v>23713.11492</v>
      </c>
      <c r="BB156" s="37">
        <v>8.6321006095699992</v>
      </c>
      <c r="BC156" s="37">
        <v>8.27294119131931E-3</v>
      </c>
      <c r="BD156" s="37">
        <v>370.05758147251998</v>
      </c>
      <c r="BE156" s="37">
        <v>28803.29232</v>
      </c>
      <c r="BF156" s="37">
        <v>0.96456032000000003</v>
      </c>
      <c r="BG156" s="37">
        <v>3.737448426536</v>
      </c>
      <c r="BH156" s="37">
        <v>4.7998741737200001</v>
      </c>
      <c r="BI156" s="37">
        <v>5.9006637589200004</v>
      </c>
      <c r="BJ156" s="37">
        <v>4396.87936352</v>
      </c>
      <c r="BK156" s="37">
        <v>516.51993559560003</v>
      </c>
      <c r="BL156" s="37">
        <v>17.470496399999998</v>
      </c>
      <c r="BM156" s="37">
        <v>15.855980996753599</v>
      </c>
      <c r="BN156" s="37">
        <v>15.8375907505536</v>
      </c>
      <c r="BO156" s="37">
        <v>15.845168288166001</v>
      </c>
      <c r="BP156" s="37">
        <v>9.7031249999999999E-3</v>
      </c>
    </row>
    <row r="157" spans="1:68">
      <c r="A157" s="16">
        <v>156</v>
      </c>
      <c r="B157" s="29" t="s">
        <v>115</v>
      </c>
      <c r="C157" s="16">
        <v>210</v>
      </c>
      <c r="D157" s="16">
        <v>1040</v>
      </c>
      <c r="E157" s="16">
        <v>0.206149268871686</v>
      </c>
      <c r="F157" s="16">
        <v>0.36010102370326702</v>
      </c>
      <c r="G157" s="16">
        <v>0.46889477157535098</v>
      </c>
      <c r="H157" s="16">
        <v>1.24988850119369</v>
      </c>
      <c r="I157" s="16">
        <v>2.32498318249396</v>
      </c>
      <c r="J157" s="16">
        <v>0.38729660850813602</v>
      </c>
      <c r="K157" s="16">
        <v>0.428938448520716</v>
      </c>
      <c r="L157" s="16">
        <v>0.54252069342495701</v>
      </c>
      <c r="M157" s="16">
        <v>0.138855163859677</v>
      </c>
      <c r="N157" s="16">
        <v>0.69662457861108595</v>
      </c>
      <c r="O157" s="16">
        <v>1.5841811582826699</v>
      </c>
      <c r="P157" s="16">
        <v>0.131669864583393</v>
      </c>
      <c r="Q157" s="16">
        <v>0.23261324002264699</v>
      </c>
      <c r="R157" s="16">
        <v>0.68423003320550302</v>
      </c>
      <c r="S157" s="16">
        <v>0.70402085631204303</v>
      </c>
      <c r="T157" s="16">
        <v>1.32002538734366</v>
      </c>
      <c r="U157" s="16">
        <v>1.1348179464758399</v>
      </c>
      <c r="V157" s="16">
        <v>0.54185714298885101</v>
      </c>
      <c r="W157" s="16">
        <v>3.1463651903695</v>
      </c>
      <c r="X157" s="16">
        <v>1.36746879955871</v>
      </c>
      <c r="Y157" s="16">
        <v>2.3380244394426701</v>
      </c>
      <c r="Z157" s="16">
        <v>1.0259903315557799</v>
      </c>
      <c r="AA157" s="16">
        <v>1.3873680755644899</v>
      </c>
      <c r="AB157" s="16">
        <v>1.2998678040682501</v>
      </c>
      <c r="AC157" s="16">
        <v>0.59886197017625198</v>
      </c>
      <c r="AD157" s="16">
        <v>2.10300067558265</v>
      </c>
      <c r="AE157" s="16">
        <v>0.70402085631204303</v>
      </c>
      <c r="AF157" s="16">
        <v>1.4563725293659899</v>
      </c>
      <c r="AG157" s="16">
        <v>1.4538424668941901</v>
      </c>
      <c r="AH157" s="16">
        <v>1.4274070255819999</v>
      </c>
      <c r="AI157" s="37">
        <v>0.36431226765799302</v>
      </c>
      <c r="AJ157" s="16">
        <v>1.0072104180893799</v>
      </c>
      <c r="AK157" s="16">
        <v>0.464540520984081</v>
      </c>
      <c r="AL157" s="37">
        <v>0.75398767869600003</v>
      </c>
      <c r="AM157" s="37">
        <v>3075.5429858266998</v>
      </c>
      <c r="AN157" s="37">
        <v>20.938936738940001</v>
      </c>
      <c r="AO157" s="37">
        <v>1.13498132125</v>
      </c>
      <c r="AP157" s="37">
        <v>7.2756294392800003</v>
      </c>
      <c r="AQ157" s="37">
        <v>644.96227839999995</v>
      </c>
      <c r="AR157" s="37">
        <v>1.7518177498600001</v>
      </c>
      <c r="AS157" s="37">
        <v>1.39015533</v>
      </c>
      <c r="AT157" s="37">
        <v>7.82303197353</v>
      </c>
      <c r="AU157" s="37">
        <v>307806.778774885</v>
      </c>
      <c r="AV157" s="37">
        <v>2080.2132531746902</v>
      </c>
      <c r="AW157" s="37">
        <v>972094.17977409996</v>
      </c>
      <c r="AX157" s="37">
        <v>8.3494415039999996</v>
      </c>
      <c r="AY157" s="37">
        <v>7.4746532625000004</v>
      </c>
      <c r="AZ157" s="37">
        <v>17.5056069</v>
      </c>
      <c r="BA157" s="37">
        <v>23675.850770000001</v>
      </c>
      <c r="BB157" s="37">
        <v>8.6023107110324997</v>
      </c>
      <c r="BC157" s="37">
        <v>8.3013537059596198E-3</v>
      </c>
      <c r="BD157" s="37">
        <v>368.71994690516999</v>
      </c>
      <c r="BE157" s="37">
        <v>28762.92972</v>
      </c>
      <c r="BF157" s="37">
        <v>0.96363449499999998</v>
      </c>
      <c r="BG157" s="37">
        <v>3.7349223033059999</v>
      </c>
      <c r="BH157" s="37">
        <v>4.7922322628699998</v>
      </c>
      <c r="BI157" s="37">
        <v>5.8941312845700002</v>
      </c>
      <c r="BJ157" s="37">
        <v>4408.3390499200004</v>
      </c>
      <c r="BK157" s="37">
        <v>512.84645290009996</v>
      </c>
      <c r="BL157" s="37">
        <v>17.5056069</v>
      </c>
      <c r="BM157" s="37">
        <v>15.881916096567601</v>
      </c>
      <c r="BN157" s="37">
        <v>15.854325463617601</v>
      </c>
      <c r="BO157" s="37">
        <v>15.8653519763355</v>
      </c>
      <c r="BP157" s="37">
        <v>1.029765625E-2</v>
      </c>
    </row>
    <row r="158" spans="1:68">
      <c r="A158" s="16">
        <v>157</v>
      </c>
      <c r="B158" s="29" t="s">
        <v>116</v>
      </c>
      <c r="C158" s="16">
        <v>315</v>
      </c>
      <c r="D158" s="16">
        <v>1040</v>
      </c>
      <c r="E158" s="16">
        <v>0.21397614584751401</v>
      </c>
      <c r="F158" s="16">
        <v>0.36998045854455103</v>
      </c>
      <c r="G158" s="16">
        <v>0.47670279240580699</v>
      </c>
      <c r="H158" s="16">
        <v>1.2489778802809499</v>
      </c>
      <c r="I158" s="16">
        <v>2.3101728139152402</v>
      </c>
      <c r="J158" s="16">
        <v>0.39579815432947202</v>
      </c>
      <c r="K158" s="16">
        <v>0.43289392828116602</v>
      </c>
      <c r="L158" s="16">
        <v>0.54585883822610903</v>
      </c>
      <c r="M158" s="16">
        <v>0.140081393577763</v>
      </c>
      <c r="N158" s="16">
        <v>0.69841868454980705</v>
      </c>
      <c r="O158" s="16">
        <v>1.58383637176487</v>
      </c>
      <c r="P158" s="16">
        <v>0.13243603779449001</v>
      </c>
      <c r="Q158" s="16">
        <v>0.23761730197379799</v>
      </c>
      <c r="R158" s="16">
        <v>0.69007227312588804</v>
      </c>
      <c r="S158" s="16">
        <v>0.70670413488558803</v>
      </c>
      <c r="T158" s="16">
        <v>1.3184406273338301</v>
      </c>
      <c r="U158" s="16">
        <v>1.1327456661056601</v>
      </c>
      <c r="V158" s="16">
        <v>0.53841033107589698</v>
      </c>
      <c r="W158" s="16">
        <v>3.13584322044077</v>
      </c>
      <c r="X158" s="16">
        <v>1.3653612796469901</v>
      </c>
      <c r="Y158" s="16">
        <v>2.3309370429153802</v>
      </c>
      <c r="Z158" s="16">
        <v>1.02638669369767</v>
      </c>
      <c r="AA158" s="16">
        <v>1.3858798962358601</v>
      </c>
      <c r="AB158" s="16">
        <v>1.2986652389137801</v>
      </c>
      <c r="AC158" s="16">
        <v>0.60229363367233502</v>
      </c>
      <c r="AD158" s="16">
        <v>2.0954717029548</v>
      </c>
      <c r="AE158" s="16">
        <v>0.70670413488558803</v>
      </c>
      <c r="AF158" s="16">
        <v>1.45819514853524</v>
      </c>
      <c r="AG158" s="16">
        <v>1.4548223753527201</v>
      </c>
      <c r="AH158" s="16">
        <v>1.41968039939612</v>
      </c>
      <c r="AI158" s="37">
        <v>0.38805970149253699</v>
      </c>
      <c r="AJ158" s="16">
        <v>1.0058318580982799</v>
      </c>
      <c r="AK158" s="16">
        <v>0.46502170767004303</v>
      </c>
      <c r="AL158" s="37">
        <v>0.78055733510400005</v>
      </c>
      <c r="AM158" s="37">
        <v>3148.7689859810998</v>
      </c>
      <c r="AN158" s="37">
        <v>21.250483690559999</v>
      </c>
      <c r="AO158" s="37">
        <v>1.1364764599999999</v>
      </c>
      <c r="AP158" s="37">
        <v>7.2811128147200002</v>
      </c>
      <c r="AQ158" s="37">
        <v>657.05404160000001</v>
      </c>
      <c r="AR158" s="37">
        <v>1.76267468064</v>
      </c>
      <c r="AS158" s="37">
        <v>1.39914592</v>
      </c>
      <c r="AT158" s="37">
        <v>7.8472947467200003</v>
      </c>
      <c r="AU158" s="37">
        <v>308884.76979624003</v>
      </c>
      <c r="AV158" s="37">
        <v>2078.11323271541</v>
      </c>
      <c r="AW158" s="37">
        <v>972033.56031840004</v>
      </c>
      <c r="AX158" s="37">
        <v>8.3846261759999994</v>
      </c>
      <c r="AY158" s="37">
        <v>7.5463458000000001</v>
      </c>
      <c r="AZ158" s="37">
        <v>17.540625599999998</v>
      </c>
      <c r="BA158" s="37">
        <v>23638.598880000001</v>
      </c>
      <c r="BB158" s="37">
        <v>8.5725580102799999</v>
      </c>
      <c r="BC158" s="37">
        <v>8.3302736966225192E-3</v>
      </c>
      <c r="BD158" s="37">
        <v>367.38267680208003</v>
      </c>
      <c r="BE158" s="37">
        <v>28722.561280000002</v>
      </c>
      <c r="BF158" s="37">
        <v>0.96270467999999998</v>
      </c>
      <c r="BG158" s="37">
        <v>3.7323967557439999</v>
      </c>
      <c r="BH158" s="37">
        <v>4.7845936868800001</v>
      </c>
      <c r="BI158" s="37">
        <v>5.8875999076800003</v>
      </c>
      <c r="BJ158" s="37">
        <v>4419.7414060800002</v>
      </c>
      <c r="BK158" s="37">
        <v>509.18281654240002</v>
      </c>
      <c r="BL158" s="37">
        <v>17.540625599999998</v>
      </c>
      <c r="BM158" s="37">
        <v>15.9078599376064</v>
      </c>
      <c r="BN158" s="37">
        <v>15.8710654088064</v>
      </c>
      <c r="BO158" s="37">
        <v>15.885314367495999</v>
      </c>
      <c r="BP158" s="37">
        <v>1.08875E-2</v>
      </c>
    </row>
    <row r="159" spans="1:68">
      <c r="A159" s="16">
        <v>158</v>
      </c>
      <c r="B159" s="29" t="s">
        <v>106</v>
      </c>
      <c r="C159" s="16">
        <v>175</v>
      </c>
      <c r="D159" s="16">
        <v>1040</v>
      </c>
      <c r="E159" s="16">
        <v>0.22182366279146001</v>
      </c>
      <c r="F159" s="16">
        <v>0.379894914626074</v>
      </c>
      <c r="G159" s="16">
        <v>0.48452446090078499</v>
      </c>
      <c r="H159" s="16">
        <v>1.24806911899463</v>
      </c>
      <c r="I159" s="16">
        <v>2.2954676844498101</v>
      </c>
      <c r="J159" s="16">
        <v>0.40432645034414999</v>
      </c>
      <c r="K159" s="16">
        <v>0.43686130481177299</v>
      </c>
      <c r="L159" s="16">
        <v>0.54919594067135002</v>
      </c>
      <c r="M159" s="16">
        <v>0.14131463734084601</v>
      </c>
      <c r="N159" s="16">
        <v>0.70021113400264501</v>
      </c>
      <c r="O159" s="16">
        <v>1.5834913118880101</v>
      </c>
      <c r="P159" s="16">
        <v>0.133206723992563</v>
      </c>
      <c r="Q159" s="16">
        <v>0.24270793713323199</v>
      </c>
      <c r="R159" s="16">
        <v>0.69590842117193696</v>
      </c>
      <c r="S159" s="16">
        <v>0.70939226519336995</v>
      </c>
      <c r="T159" s="16">
        <v>1.3168552754435101</v>
      </c>
      <c r="U159" s="16">
        <v>1.13066998940423</v>
      </c>
      <c r="V159" s="16">
        <v>0.53501945525291805</v>
      </c>
      <c r="W159" s="16">
        <v>3.1253182657146201</v>
      </c>
      <c r="X159" s="16">
        <v>1.3632540503274699</v>
      </c>
      <c r="Y159" s="16">
        <v>2.3238642987603502</v>
      </c>
      <c r="Z159" s="16">
        <v>1.02678347737918</v>
      </c>
      <c r="AA159" s="16">
        <v>1.3843909398005501</v>
      </c>
      <c r="AB159" s="16">
        <v>1.2974624534704899</v>
      </c>
      <c r="AC159" s="16">
        <v>0.60573606612961695</v>
      </c>
      <c r="AD159" s="16">
        <v>2.0879156825886498</v>
      </c>
      <c r="AE159" s="16">
        <v>0.70939226519336995</v>
      </c>
      <c r="AF159" s="16">
        <v>1.46001707254317</v>
      </c>
      <c r="AG159" s="16">
        <v>1.4558019100664401</v>
      </c>
      <c r="AH159" s="16">
        <v>1.41200516951772</v>
      </c>
      <c r="AI159" s="37">
        <v>0.41198501872659199</v>
      </c>
      <c r="AJ159" s="16">
        <v>1.0044542033864701</v>
      </c>
      <c r="AK159" s="16">
        <v>0.465502894356006</v>
      </c>
      <c r="AL159" s="37">
        <v>0.80705440660000005</v>
      </c>
      <c r="AM159" s="37">
        <v>3221.7166478949098</v>
      </c>
      <c r="AN159" s="37">
        <v>21.561454661500001</v>
      </c>
      <c r="AO159" s="37">
        <v>1.1379722812499999</v>
      </c>
      <c r="AP159" s="37">
        <v>7.2864496379999997</v>
      </c>
      <c r="AQ159" s="37">
        <v>669.10464000000002</v>
      </c>
      <c r="AR159" s="37">
        <v>1.7734911185</v>
      </c>
      <c r="AS159" s="37">
        <v>1.4081392500000001</v>
      </c>
      <c r="AT159" s="37">
        <v>7.8712922442500002</v>
      </c>
      <c r="AU159" s="37">
        <v>309963.62519912497</v>
      </c>
      <c r="AV159" s="37">
        <v>2076.01422354537</v>
      </c>
      <c r="AW159" s="37">
        <v>971956.58117250004</v>
      </c>
      <c r="AX159" s="37">
        <v>8.4179896000000003</v>
      </c>
      <c r="AY159" s="37">
        <v>7.6181090625000003</v>
      </c>
      <c r="AZ159" s="37">
        <v>17.575552500000001</v>
      </c>
      <c r="BA159" s="37">
        <v>23601.359250000001</v>
      </c>
      <c r="BB159" s="37">
        <v>8.5428425073124998</v>
      </c>
      <c r="BC159" s="37">
        <v>8.3596789883268498E-3</v>
      </c>
      <c r="BD159" s="37">
        <v>366.04577116324998</v>
      </c>
      <c r="BE159" s="37">
        <v>28682.187000000002</v>
      </c>
      <c r="BF159" s="37">
        <v>0.96177087500000003</v>
      </c>
      <c r="BG159" s="37">
        <v>3.7298717838500002</v>
      </c>
      <c r="BH159" s="37">
        <v>4.7769584457500001</v>
      </c>
      <c r="BI159" s="37">
        <v>5.8810696282499997</v>
      </c>
      <c r="BJ159" s="37">
        <v>4431.0864320000001</v>
      </c>
      <c r="BK159" s="37">
        <v>505.52902652249998</v>
      </c>
      <c r="BL159" s="37">
        <v>17.575552500000001</v>
      </c>
      <c r="BM159" s="37">
        <v>15.933812519869999</v>
      </c>
      <c r="BN159" s="37">
        <v>15.887810586120001</v>
      </c>
      <c r="BO159" s="37">
        <v>15.9050554616475</v>
      </c>
      <c r="BP159" s="37">
        <v>1.1472656249999999E-2</v>
      </c>
    </row>
    <row r="160" spans="1:68">
      <c r="A160" s="16">
        <v>159</v>
      </c>
      <c r="B160" s="29" t="s">
        <v>109</v>
      </c>
      <c r="C160" s="16">
        <v>90</v>
      </c>
      <c r="D160" s="16">
        <v>1040</v>
      </c>
      <c r="E160" s="16">
        <v>0.22969190145466201</v>
      </c>
      <c r="F160" s="16">
        <v>0.389844578496715</v>
      </c>
      <c r="G160" s="16">
        <v>0.49235981287378</v>
      </c>
      <c r="H160" s="16">
        <v>1.2471622116440899</v>
      </c>
      <c r="I160" s="16">
        <v>2.2808666763610299</v>
      </c>
      <c r="J160" s="16">
        <v>0.41288162300571202</v>
      </c>
      <c r="K160" s="16">
        <v>0.44084063186567402</v>
      </c>
      <c r="L160" s="16">
        <v>0.55253200124882895</v>
      </c>
      <c r="M160" s="16">
        <v>0.14255495550213501</v>
      </c>
      <c r="N160" s="16">
        <v>0.70200192926267202</v>
      </c>
      <c r="O160" s="16">
        <v>1.58314597832686</v>
      </c>
      <c r="P160" s="16">
        <v>0.13398196316963701</v>
      </c>
      <c r="Q160" s="16">
        <v>0.24788741175567799</v>
      </c>
      <c r="R160" s="16">
        <v>0.70173848686694795</v>
      </c>
      <c r="S160" s="16">
        <v>0.71208526040619402</v>
      </c>
      <c r="T160" s="16">
        <v>1.31526933134105</v>
      </c>
      <c r="U160" s="16">
        <v>1.1285909080151499</v>
      </c>
      <c r="V160" s="16">
        <v>0.53168207045875804</v>
      </c>
      <c r="W160" s="16">
        <v>3.1147903249208202</v>
      </c>
      <c r="X160" s="16">
        <v>1.36114711154005</v>
      </c>
      <c r="Y160" s="16">
        <v>2.31680616158636</v>
      </c>
      <c r="Z160" s="16">
        <v>1.02718068327315</v>
      </c>
      <c r="AA160" s="16">
        <v>1.3829012056497001</v>
      </c>
      <c r="AB160" s="16">
        <v>1.29625944767783</v>
      </c>
      <c r="AC160" s="16">
        <v>0.60918931831914802</v>
      </c>
      <c r="AD160" s="16">
        <v>2.0803324684689302</v>
      </c>
      <c r="AE160" s="16">
        <v>0.71208526040619402</v>
      </c>
      <c r="AF160" s="16">
        <v>1.4618383017874299</v>
      </c>
      <c r="AG160" s="16">
        <v>1.45678107124915</v>
      </c>
      <c r="AH160" s="16">
        <v>1.40438082482646</v>
      </c>
      <c r="AI160" s="37">
        <v>0.43609022556390997</v>
      </c>
      <c r="AJ160" s="16">
        <v>1.0030774530625199</v>
      </c>
      <c r="AK160" s="16">
        <v>0.46598408104196798</v>
      </c>
      <c r="AL160" s="37">
        <v>0.83347889318400004</v>
      </c>
      <c r="AM160" s="37">
        <v>3294.3859715681501</v>
      </c>
      <c r="AN160" s="37">
        <v>21.871849651760002</v>
      </c>
      <c r="AO160" s="37">
        <v>1.139468785</v>
      </c>
      <c r="AP160" s="37">
        <v>7.2916399091199997</v>
      </c>
      <c r="AQ160" s="37">
        <v>681.11407359999998</v>
      </c>
      <c r="AR160" s="37">
        <v>1.78426706344</v>
      </c>
      <c r="AS160" s="37">
        <v>1.4171353200000001</v>
      </c>
      <c r="AT160" s="37">
        <v>7.8950244661199998</v>
      </c>
      <c r="AU160" s="37">
        <v>311043.34498354001</v>
      </c>
      <c r="AV160" s="37">
        <v>2073.91622566458</v>
      </c>
      <c r="AW160" s="37">
        <v>971863.24233639997</v>
      </c>
      <c r="AX160" s="37">
        <v>8.4495317760000006</v>
      </c>
      <c r="AY160" s="37">
        <v>7.6899430500000001</v>
      </c>
      <c r="AZ160" s="37">
        <v>17.610387599999999</v>
      </c>
      <c r="BA160" s="37">
        <v>23564.131880000001</v>
      </c>
      <c r="BB160" s="37">
        <v>8.5131642021299996</v>
      </c>
      <c r="BC160" s="37">
        <v>8.3895491540758003E-3</v>
      </c>
      <c r="BD160" s="37">
        <v>364.70922998868002</v>
      </c>
      <c r="BE160" s="37">
        <v>28641.80688</v>
      </c>
      <c r="BF160" s="37">
        <v>0.96083308000000001</v>
      </c>
      <c r="BG160" s="37">
        <v>3.727347387624</v>
      </c>
      <c r="BH160" s="37">
        <v>4.7693265394799997</v>
      </c>
      <c r="BI160" s="37">
        <v>5.8745404462800002</v>
      </c>
      <c r="BJ160" s="37">
        <v>4442.3741276800001</v>
      </c>
      <c r="BK160" s="37">
        <v>501.8850828404</v>
      </c>
      <c r="BL160" s="37">
        <v>17.610387599999999</v>
      </c>
      <c r="BM160" s="37">
        <v>15.9597738433584</v>
      </c>
      <c r="BN160" s="37">
        <v>15.9045609955584</v>
      </c>
      <c r="BO160" s="37">
        <v>15.92457525879</v>
      </c>
      <c r="BP160" s="37">
        <v>1.2053125E-2</v>
      </c>
    </row>
    <row r="161" spans="1:68">
      <c r="A161" s="16">
        <v>160</v>
      </c>
      <c r="B161" s="29" t="s">
        <v>152</v>
      </c>
      <c r="C161" s="16">
        <v>217</v>
      </c>
      <c r="D161" s="16">
        <v>1120</v>
      </c>
      <c r="E161" s="16">
        <v>0.22437500638009</v>
      </c>
      <c r="F161" s="16">
        <v>0.37836613092756899</v>
      </c>
      <c r="G161" s="16">
        <v>0.47505528558853199</v>
      </c>
      <c r="H161" s="16">
        <v>1.26604907361042</v>
      </c>
      <c r="I161" s="16">
        <v>2.2805939999453999</v>
      </c>
      <c r="J161" s="16">
        <v>0.40204713163532502</v>
      </c>
      <c r="K161" s="16">
        <v>0.437795540193466</v>
      </c>
      <c r="L161" s="16">
        <v>0.55240108728480797</v>
      </c>
      <c r="M161" s="16">
        <v>0.150301707882118</v>
      </c>
      <c r="N161" s="16">
        <v>0.69463764216952395</v>
      </c>
      <c r="O161" s="16">
        <v>1.5383487369703399</v>
      </c>
      <c r="P161" s="16">
        <v>0.139403226255816</v>
      </c>
      <c r="Q161" s="16">
        <v>0.25251512391909797</v>
      </c>
      <c r="R161" s="16">
        <v>0.66214689265536697</v>
      </c>
      <c r="S161" s="16">
        <v>0.70617042115573003</v>
      </c>
      <c r="T161" s="16">
        <v>1.3029197080292001</v>
      </c>
      <c r="U161" s="16">
        <v>1.13402532920774</v>
      </c>
      <c r="V161" s="16">
        <v>0.56195700598231202</v>
      </c>
      <c r="W161" s="16">
        <v>2.9748402659496298</v>
      </c>
      <c r="X161" s="16">
        <v>1.35286240374958</v>
      </c>
      <c r="Y161" s="16">
        <v>2.2649145860709599</v>
      </c>
      <c r="Z161" s="16">
        <v>1.01786222746502</v>
      </c>
      <c r="AA161" s="16">
        <v>1.36635669385423</v>
      </c>
      <c r="AB161" s="16">
        <v>1.28293633705777</v>
      </c>
      <c r="AC161" s="16">
        <v>0.61771691488629299</v>
      </c>
      <c r="AD161" s="16">
        <v>2.14464251424182</v>
      </c>
      <c r="AE161" s="16">
        <v>0.70617042115573003</v>
      </c>
      <c r="AF161" s="16">
        <v>1.43606273704792</v>
      </c>
      <c r="AG161" s="16">
        <v>1.4312095989321401</v>
      </c>
      <c r="AH161" s="16">
        <v>1.25886604316676</v>
      </c>
      <c r="AI161" s="37">
        <v>0.35844030031484603</v>
      </c>
      <c r="AJ161" s="16">
        <v>0.99793427999575202</v>
      </c>
      <c r="AK161" s="16">
        <v>0.48181982633864001</v>
      </c>
      <c r="AL161" s="37">
        <v>0.86127311200000001</v>
      </c>
      <c r="AM161" s="37">
        <v>3445.7931323144999</v>
      </c>
      <c r="AN161" s="37">
        <v>23.187678227500001</v>
      </c>
      <c r="AO161" s="37">
        <v>1.262253775</v>
      </c>
      <c r="AP161" s="37">
        <v>7.6512599625000002</v>
      </c>
      <c r="AQ161" s="37">
        <v>709.5489</v>
      </c>
      <c r="AR161" s="37">
        <v>1.8996374475</v>
      </c>
      <c r="AS161" s="37">
        <v>1.5139547499999999</v>
      </c>
      <c r="AT161" s="37">
        <v>8.2848879600000007</v>
      </c>
      <c r="AU161" s="37">
        <v>333820.987892</v>
      </c>
      <c r="AV161" s="37">
        <v>2187.3406345059202</v>
      </c>
      <c r="AW161" s="37">
        <v>1010217.45825</v>
      </c>
      <c r="AX161" s="37">
        <v>9.1772010763500003</v>
      </c>
      <c r="AY161" s="37">
        <v>8.2977600000000002</v>
      </c>
      <c r="AZ161" s="37">
        <v>18.403524999999998</v>
      </c>
      <c r="BA161" s="37">
        <v>24946.035449999999</v>
      </c>
      <c r="BB161" s="37">
        <v>8.7604186540000004</v>
      </c>
      <c r="BC161" s="37">
        <v>8.2496076028022898E-3</v>
      </c>
      <c r="BD161" s="37">
        <v>397.95827252999999</v>
      </c>
      <c r="BE161" s="37">
        <v>30176.1675</v>
      </c>
      <c r="BF161" s="37">
        <v>1.0042393812499999</v>
      </c>
      <c r="BG161" s="37">
        <v>3.9370784319999999</v>
      </c>
      <c r="BH161" s="37">
        <v>5.0626794899999998</v>
      </c>
      <c r="BI161" s="37">
        <v>6.2441766525000002</v>
      </c>
      <c r="BJ161" s="37">
        <v>4692.0663210000002</v>
      </c>
      <c r="BK161" s="37">
        <v>523.46033224999996</v>
      </c>
      <c r="BL161" s="37">
        <v>18.403524999999998</v>
      </c>
      <c r="BM161" s="37">
        <v>17.024760490815002</v>
      </c>
      <c r="BN161" s="37">
        <v>16.967225738385</v>
      </c>
      <c r="BO161" s="37">
        <v>18.635069604397501</v>
      </c>
      <c r="BP161" s="37">
        <v>1.5277300000000001E-2</v>
      </c>
    </row>
    <row r="162" spans="1:68">
      <c r="A162" s="16">
        <v>161</v>
      </c>
      <c r="B162" s="29" t="s">
        <v>116</v>
      </c>
      <c r="C162" s="16">
        <v>230</v>
      </c>
      <c r="D162" s="16">
        <v>1112</v>
      </c>
      <c r="E162" s="16">
        <v>0.24038119259990001</v>
      </c>
      <c r="F162" s="16">
        <v>0.39875687481705102</v>
      </c>
      <c r="G162" s="16">
        <v>0.491290859671842</v>
      </c>
      <c r="H162" s="16">
        <v>1.26717897868121</v>
      </c>
      <c r="I162" s="16">
        <v>2.26743872152035</v>
      </c>
      <c r="J162" s="16">
        <v>0.42010431484115701</v>
      </c>
      <c r="K162" s="16">
        <v>0.44468531135356598</v>
      </c>
      <c r="L162" s="16">
        <v>0.55931695626123401</v>
      </c>
      <c r="M162" s="16">
        <v>0.15258442638341199</v>
      </c>
      <c r="N162" s="16">
        <v>0.69775881201184198</v>
      </c>
      <c r="O162" s="16">
        <v>1.54047963971368</v>
      </c>
      <c r="P162" s="16">
        <v>0.14067806004618899</v>
      </c>
      <c r="Q162" s="16">
        <v>0.25886239924197502</v>
      </c>
      <c r="R162" s="16">
        <v>0.67422969187675097</v>
      </c>
      <c r="S162" s="16">
        <v>0.71303501945525305</v>
      </c>
      <c r="T162" s="16">
        <v>1.3013026984467799</v>
      </c>
      <c r="U162" s="16">
        <v>1.13182393976699</v>
      </c>
      <c r="V162" s="16">
        <v>0.557897150112867</v>
      </c>
      <c r="W162" s="16">
        <v>2.9617171259185802</v>
      </c>
      <c r="X162" s="16">
        <v>1.3504641909814299</v>
      </c>
      <c r="Y162" s="16">
        <v>2.2579182156133801</v>
      </c>
      <c r="Z162" s="16">
        <v>1.0192464697166701</v>
      </c>
      <c r="AA162" s="16">
        <v>1.3643051911303199</v>
      </c>
      <c r="AB162" s="16">
        <v>1.2811013374023901</v>
      </c>
      <c r="AC162" s="16">
        <v>0.62791884576566603</v>
      </c>
      <c r="AD162" s="16">
        <v>2.1321829957457599</v>
      </c>
      <c r="AE162" s="16">
        <v>0.71303501945525305</v>
      </c>
      <c r="AF162" s="16">
        <v>1.4425417984337101</v>
      </c>
      <c r="AG162" s="16">
        <v>1.43612832022715</v>
      </c>
      <c r="AH162" s="16">
        <v>1.2513600358844199</v>
      </c>
      <c r="AI162" s="37">
        <v>0.39404132628543997</v>
      </c>
      <c r="AJ162" s="16">
        <v>0.99826131102093996</v>
      </c>
      <c r="AK162" s="16">
        <v>0.48661360347322702</v>
      </c>
      <c r="AL162" s="37">
        <v>0.92954564200000001</v>
      </c>
      <c r="AM162" s="37">
        <v>3659.008353273</v>
      </c>
      <c r="AN162" s="37">
        <v>24.260008684999999</v>
      </c>
      <c r="AO162" s="37">
        <v>1.2888125749999999</v>
      </c>
      <c r="AP162" s="37">
        <v>7.7787769500000001</v>
      </c>
      <c r="AQ162" s="37">
        <v>747.42960000000005</v>
      </c>
      <c r="AR162" s="37">
        <v>1.9590083149999999</v>
      </c>
      <c r="AS162" s="37">
        <v>1.5580115000000001</v>
      </c>
      <c r="AT162" s="37">
        <v>8.4829187400000006</v>
      </c>
      <c r="AU162" s="37">
        <v>342106.01259300002</v>
      </c>
      <c r="AV162" s="37">
        <v>2227.34429701511</v>
      </c>
      <c r="AW162" s="37">
        <v>1030296.4375</v>
      </c>
      <c r="AX162" s="37">
        <v>9.4335230468999995</v>
      </c>
      <c r="AY162" s="37">
        <v>8.5929900000000004</v>
      </c>
      <c r="AZ162" s="37">
        <v>18.838100000000001</v>
      </c>
      <c r="BA162" s="37">
        <v>25399.976549999999</v>
      </c>
      <c r="BB162" s="37">
        <v>8.8890351059999997</v>
      </c>
      <c r="BC162" s="37">
        <v>8.2201721740749901E-3</v>
      </c>
      <c r="BD162" s="37">
        <v>404.68824172000001</v>
      </c>
      <c r="BE162" s="37">
        <v>30710.42</v>
      </c>
      <c r="BF162" s="37">
        <v>1.0211576250000001</v>
      </c>
      <c r="BG162" s="37">
        <v>4.0130666369999997</v>
      </c>
      <c r="BH162" s="37">
        <v>5.1543036600000001</v>
      </c>
      <c r="BI162" s="37">
        <v>6.3605083100000002</v>
      </c>
      <c r="BJ162" s="37">
        <v>4773.7184040000002</v>
      </c>
      <c r="BK162" s="37">
        <v>528.84748275000004</v>
      </c>
      <c r="BL162" s="37">
        <v>18.838100000000001</v>
      </c>
      <c r="BM162" s="37">
        <v>17.408908084530001</v>
      </c>
      <c r="BN162" s="37">
        <v>17.331508835009998</v>
      </c>
      <c r="BO162" s="37">
        <v>19.003486449219999</v>
      </c>
      <c r="BP162" s="37">
        <v>1.7064200000000002E-2</v>
      </c>
    </row>
    <row r="163" spans="1:68">
      <c r="A163" s="16">
        <v>162</v>
      </c>
      <c r="B163" s="29" t="s">
        <v>109</v>
      </c>
      <c r="C163" s="16">
        <v>170</v>
      </c>
      <c r="D163" s="16">
        <v>1112</v>
      </c>
      <c r="E163" s="16">
        <v>0.27204256565065099</v>
      </c>
      <c r="F163" s="16">
        <v>0.43908092102481999</v>
      </c>
      <c r="G163" s="16">
        <v>0.523204940633617</v>
      </c>
      <c r="H163" s="16">
        <v>1.26937287311619</v>
      </c>
      <c r="I163" s="16">
        <v>2.2419848941002498</v>
      </c>
      <c r="J163" s="16">
        <v>0.45578551269990603</v>
      </c>
      <c r="K163" s="16">
        <v>0.45815732657467401</v>
      </c>
      <c r="L163" s="16">
        <v>0.57281839622641495</v>
      </c>
      <c r="M163" s="16">
        <v>0.15709194393467901</v>
      </c>
      <c r="N163" s="16">
        <v>0.70381815992360297</v>
      </c>
      <c r="O163" s="16">
        <v>1.5446366297487999</v>
      </c>
      <c r="P163" s="16">
        <v>0.143187801667398</v>
      </c>
      <c r="Q163" s="16">
        <v>0.27150529640716597</v>
      </c>
      <c r="R163" s="16">
        <v>0.69779614325068895</v>
      </c>
      <c r="S163" s="16">
        <v>0.72648752399232197</v>
      </c>
      <c r="T163" s="16">
        <v>1.29815998314488</v>
      </c>
      <c r="U163" s="16">
        <v>1.12752804058205</v>
      </c>
      <c r="V163" s="16">
        <v>0.55062138653469905</v>
      </c>
      <c r="W163" s="16">
        <v>2.9362835862161401</v>
      </c>
      <c r="X163" s="16">
        <v>1.34580351333767</v>
      </c>
      <c r="Y163" s="16">
        <v>2.2443310244258101</v>
      </c>
      <c r="Z163" s="16">
        <v>1.0219428129983099</v>
      </c>
      <c r="AA163" s="16">
        <v>1.3603189824862501</v>
      </c>
      <c r="AB163" s="16">
        <v>1.27753817717731</v>
      </c>
      <c r="AC163" s="16">
        <v>0.64829605353623299</v>
      </c>
      <c r="AD163" s="16">
        <v>2.1078526342103601</v>
      </c>
      <c r="AE163" s="16">
        <v>0.72648752399232197</v>
      </c>
      <c r="AF163" s="16">
        <v>1.45516125419173</v>
      </c>
      <c r="AG163" s="16">
        <v>1.4457086563395201</v>
      </c>
      <c r="AH163" s="16">
        <v>1.23690570304353</v>
      </c>
      <c r="AI163" s="37">
        <v>0.463576158940397</v>
      </c>
      <c r="AJ163" s="16">
        <v>0.998909086294264</v>
      </c>
      <c r="AK163" s="16">
        <v>0.49620115774240198</v>
      </c>
      <c r="AL163" s="37">
        <v>1.067528566</v>
      </c>
      <c r="AM163" s="37">
        <v>4089.963546558</v>
      </c>
      <c r="AN163" s="37">
        <v>26.437205859999999</v>
      </c>
      <c r="AO163" s="37">
        <v>1.3427581749999999</v>
      </c>
      <c r="AP163" s="37">
        <v>8.0365851750000008</v>
      </c>
      <c r="AQ163" s="37">
        <v>824.0376</v>
      </c>
      <c r="AR163" s="37">
        <v>2.07978519</v>
      </c>
      <c r="AS163" s="37">
        <v>1.647664</v>
      </c>
      <c r="AT163" s="37">
        <v>8.8831397400000007</v>
      </c>
      <c r="AU163" s="37">
        <v>358970.54073800001</v>
      </c>
      <c r="AV163" s="37">
        <v>2308.4327798378099</v>
      </c>
      <c r="AW163" s="37">
        <v>1070920.3319999999</v>
      </c>
      <c r="AX163" s="37">
        <v>9.9481565994000007</v>
      </c>
      <c r="AY163" s="37">
        <v>9.1947899999999994</v>
      </c>
      <c r="AZ163" s="37">
        <v>19.719850000000001</v>
      </c>
      <c r="BA163" s="37">
        <v>26320.079549999999</v>
      </c>
      <c r="BB163" s="37">
        <v>9.1490298610000007</v>
      </c>
      <c r="BC163" s="37">
        <v>8.1719572019529202E-3</v>
      </c>
      <c r="BD163" s="37">
        <v>418.30570361999997</v>
      </c>
      <c r="BE163" s="37">
        <v>31792.845000000001</v>
      </c>
      <c r="BF163" s="37">
        <v>1.0554035374999999</v>
      </c>
      <c r="BG163" s="37">
        <v>4.1672109910000001</v>
      </c>
      <c r="BH163" s="37">
        <v>5.3399997600000004</v>
      </c>
      <c r="BI163" s="37">
        <v>6.5963732850000003</v>
      </c>
      <c r="BJ163" s="37">
        <v>4937.2307339999998</v>
      </c>
      <c r="BK163" s="37">
        <v>539.67772775000003</v>
      </c>
      <c r="BL163" s="37">
        <v>19.719850000000001</v>
      </c>
      <c r="BM163" s="37">
        <v>18.189537224399999</v>
      </c>
      <c r="BN163" s="37">
        <v>18.071379611280001</v>
      </c>
      <c r="BO163" s="37">
        <v>19.750129351424999</v>
      </c>
      <c r="BP163" s="37">
        <v>2.0717200000000002E-2</v>
      </c>
    </row>
    <row r="164" spans="1:68">
      <c r="A164" s="16">
        <v>163</v>
      </c>
      <c r="B164" s="30" t="s">
        <v>153</v>
      </c>
      <c r="C164" s="16">
        <v>145</v>
      </c>
      <c r="D164" s="16">
        <v>1075</v>
      </c>
      <c r="E164" s="16">
        <v>0.70233766233766204</v>
      </c>
      <c r="F164" s="16">
        <v>1.0558764819958399</v>
      </c>
      <c r="G164" s="16">
        <v>0.95737847222222205</v>
      </c>
      <c r="H164" s="16">
        <v>1.31451612903226</v>
      </c>
      <c r="I164" s="16">
        <v>2.0342696629213499</v>
      </c>
      <c r="J164" s="16">
        <v>0.99682539682539695</v>
      </c>
      <c r="K164" s="16">
        <v>0.60437017994858599</v>
      </c>
      <c r="L164" s="16">
        <v>0.72258064516128995</v>
      </c>
      <c r="M164" s="16">
        <v>0.21312399355877601</v>
      </c>
      <c r="N164" s="16">
        <v>0.79372824935693798</v>
      </c>
      <c r="O164" s="16">
        <v>1.68888730101843</v>
      </c>
      <c r="P164" s="16">
        <v>0.172892597347026</v>
      </c>
      <c r="Q164" s="16">
        <v>0.61297071129707104</v>
      </c>
      <c r="R164" s="16">
        <v>1</v>
      </c>
      <c r="S164" s="16">
        <v>0.9</v>
      </c>
      <c r="T164" s="16">
        <v>1.2646616541353399</v>
      </c>
      <c r="U164" s="16">
        <v>1.0482209737827699</v>
      </c>
      <c r="V164" s="16">
        <v>0.44585987261146498</v>
      </c>
      <c r="W164" s="16">
        <v>2.7769445738239402</v>
      </c>
      <c r="X164" s="16">
        <v>1.31228070175439</v>
      </c>
      <c r="Y164" s="16">
        <v>2.20883534136546</v>
      </c>
      <c r="Z164" s="16">
        <v>1.05421363392378</v>
      </c>
      <c r="AA164" s="16">
        <v>1.33907103825137</v>
      </c>
      <c r="AB164" s="16">
        <v>1.2466042154566701</v>
      </c>
      <c r="AC164" s="16">
        <v>1.3038379530916799</v>
      </c>
      <c r="AD164" s="16">
        <v>1.69765676567657</v>
      </c>
      <c r="AE164" s="16">
        <v>0.9</v>
      </c>
      <c r="AF164" s="16">
        <v>1.66293511645764</v>
      </c>
      <c r="AG164" s="16">
        <v>1.6183836703353001</v>
      </c>
      <c r="AH164" s="16">
        <v>1.0907148849847901</v>
      </c>
      <c r="AI164" s="37">
        <v>1.13095238095238</v>
      </c>
      <c r="AJ164" s="16">
        <v>1.11220602202619</v>
      </c>
      <c r="AK164" s="16">
        <v>0.90086830680173702</v>
      </c>
      <c r="AL164" s="37">
        <v>6.6626560000000001</v>
      </c>
      <c r="AM164" s="37">
        <v>20924.343869699998</v>
      </c>
      <c r="AN164" s="37">
        <v>127.05408</v>
      </c>
      <c r="AO164" s="37">
        <v>4.5476999999999999</v>
      </c>
      <c r="AP164" s="37">
        <v>25.78152</v>
      </c>
      <c r="AQ164" s="37">
        <v>3956.4</v>
      </c>
      <c r="AR164" s="37">
        <v>9.1453900000000008</v>
      </c>
      <c r="AS164" s="37">
        <v>6.944</v>
      </c>
      <c r="AT164" s="37">
        <v>32.87574</v>
      </c>
      <c r="AU164" s="37">
        <v>1386766.47</v>
      </c>
      <c r="AV164" s="37">
        <v>7573.722476082</v>
      </c>
      <c r="AW164" s="37">
        <v>3777059.4</v>
      </c>
      <c r="AX164" s="37">
        <v>29.446353500000001</v>
      </c>
      <c r="AY164" s="37">
        <v>41.602499999999999</v>
      </c>
      <c r="AZ164" s="37">
        <v>72.900000000000006</v>
      </c>
      <c r="BA164" s="37">
        <v>89482.4</v>
      </c>
      <c r="BB164" s="37">
        <v>29.890650000000001</v>
      </c>
      <c r="BC164" s="37">
        <v>9.0991810737033694E-3</v>
      </c>
      <c r="BD164" s="37">
        <v>1280.06287</v>
      </c>
      <c r="BE164" s="37">
        <v>106590</v>
      </c>
      <c r="BF164" s="37">
        <v>3.4237500000000001</v>
      </c>
      <c r="BG164" s="37">
        <v>14.635728</v>
      </c>
      <c r="BH164" s="37">
        <v>17.937660000000001</v>
      </c>
      <c r="BI164" s="37">
        <v>22.729209999999998</v>
      </c>
      <c r="BJ164" s="37">
        <v>11471.74</v>
      </c>
      <c r="BK164" s="37">
        <v>1558.6016999999999</v>
      </c>
      <c r="BL164" s="37">
        <v>72.900000000000006</v>
      </c>
      <c r="BM164" s="37">
        <v>64.983349407999995</v>
      </c>
      <c r="BN164" s="37">
        <v>63.242390208000003</v>
      </c>
      <c r="BO164" s="37">
        <v>69.559904205999999</v>
      </c>
      <c r="BP164" s="37">
        <v>0.19950000000000001</v>
      </c>
    </row>
    <row r="165" spans="1:68">
      <c r="A165" s="16">
        <v>164</v>
      </c>
      <c r="B165" s="29" t="s">
        <v>101</v>
      </c>
      <c r="C165" s="16">
        <v>173</v>
      </c>
      <c r="D165" s="16">
        <v>1075</v>
      </c>
      <c r="E165" s="16">
        <v>0.69824470831182195</v>
      </c>
      <c r="F165" s="16">
        <v>1.04944352961418</v>
      </c>
      <c r="G165" s="16">
        <v>0.95294726849055</v>
      </c>
      <c r="H165" s="16">
        <v>1.3171971115271499</v>
      </c>
      <c r="I165" s="16">
        <v>2.0328721174004198</v>
      </c>
      <c r="J165" s="16">
        <v>0.99085317773221904</v>
      </c>
      <c r="K165" s="16">
        <v>0.603534255683707</v>
      </c>
      <c r="L165" s="16">
        <v>0.72207958921694504</v>
      </c>
      <c r="M165" s="16">
        <v>0.21313731923781801</v>
      </c>
      <c r="N165" s="16">
        <v>0.79367798873564299</v>
      </c>
      <c r="O165" s="16">
        <v>1.6839842088378201</v>
      </c>
      <c r="P165" s="16">
        <v>0.17284814555633299</v>
      </c>
      <c r="Q165" s="16">
        <v>0.61224122051815999</v>
      </c>
      <c r="R165" s="16">
        <v>0.99691500848372705</v>
      </c>
      <c r="S165" s="16">
        <v>0.89723756906077301</v>
      </c>
      <c r="T165" s="16">
        <v>1.2629236178648899</v>
      </c>
      <c r="U165" s="16">
        <v>1.04583053878829</v>
      </c>
      <c r="V165" s="16">
        <v>0.447184237392314</v>
      </c>
      <c r="W165" s="16">
        <v>2.7690411200140899</v>
      </c>
      <c r="X165" s="16">
        <v>1.31069994763484</v>
      </c>
      <c r="Y165" s="16">
        <v>2.2036119546108401</v>
      </c>
      <c r="Z165" s="16">
        <v>1.05274878441488</v>
      </c>
      <c r="AA165" s="16">
        <v>1.33746534007503</v>
      </c>
      <c r="AB165" s="16">
        <v>1.2456365204017401</v>
      </c>
      <c r="AC165" s="16">
        <v>1.29826118188925</v>
      </c>
      <c r="AD165" s="16">
        <v>1.69689398167909</v>
      </c>
      <c r="AE165" s="16">
        <v>0.89723756906077301</v>
      </c>
      <c r="AF165" s="16">
        <v>1.65978698336337</v>
      </c>
      <c r="AG165" s="16">
        <v>1.61546951690302</v>
      </c>
      <c r="AH165" s="16">
        <v>1.09060290533469</v>
      </c>
      <c r="AI165" s="37">
        <v>1.1275788475219399</v>
      </c>
      <c r="AJ165" s="16">
        <v>1.1115437196779201</v>
      </c>
      <c r="AK165" s="16">
        <v>0.90549927641099903</v>
      </c>
      <c r="AL165" s="37">
        <v>6.7066688000000001</v>
      </c>
      <c r="AM165" s="37">
        <v>21072.273866118601</v>
      </c>
      <c r="AN165" s="37">
        <v>127.9413366</v>
      </c>
      <c r="AO165" s="37">
        <v>4.6036437499999998</v>
      </c>
      <c r="AP165" s="37">
        <v>26.017726499999998</v>
      </c>
      <c r="AQ165" s="37">
        <v>3984.0502999999999</v>
      </c>
      <c r="AR165" s="37">
        <v>9.2283080000000002</v>
      </c>
      <c r="AS165" s="37">
        <v>7.0110000000000001</v>
      </c>
      <c r="AT165" s="37">
        <v>33.279797809999998</v>
      </c>
      <c r="AU165" s="37">
        <v>1400641.262176</v>
      </c>
      <c r="AV165" s="37">
        <v>7633.7821651167997</v>
      </c>
      <c r="AW165" s="37">
        <v>3820506.8083000001</v>
      </c>
      <c r="AX165" s="37">
        <v>29.9350551864</v>
      </c>
      <c r="AY165" s="37">
        <v>41.899628999999997</v>
      </c>
      <c r="AZ165" s="37">
        <v>73.486000000000004</v>
      </c>
      <c r="BA165" s="37">
        <v>90262.004199999996</v>
      </c>
      <c r="BB165" s="37">
        <v>30.131559360000001</v>
      </c>
      <c r="BC165" s="37">
        <v>9.1089462399608807E-3</v>
      </c>
      <c r="BD165" s="37">
        <v>1289.3293189599999</v>
      </c>
      <c r="BE165" s="37">
        <v>107547.6525</v>
      </c>
      <c r="BF165" s="37">
        <v>3.4508606400000001</v>
      </c>
      <c r="BG165" s="37">
        <v>14.7656953926</v>
      </c>
      <c r="BH165" s="37">
        <v>18.098711999999999</v>
      </c>
      <c r="BI165" s="37">
        <v>22.93871502</v>
      </c>
      <c r="BJ165" s="37">
        <v>11633.581152000001</v>
      </c>
      <c r="BK165" s="37">
        <v>1574.0878111</v>
      </c>
      <c r="BL165" s="37">
        <v>73.486000000000004</v>
      </c>
      <c r="BM165" s="37">
        <v>65.547012769760002</v>
      </c>
      <c r="BN165" s="37">
        <v>63.796861955760001</v>
      </c>
      <c r="BO165" s="37">
        <v>70.128843797759998</v>
      </c>
      <c r="BP165" s="37">
        <v>0.20051835000000001</v>
      </c>
    </row>
    <row r="166" spans="1:68">
      <c r="A166" s="16">
        <v>165</v>
      </c>
      <c r="B166" s="29" t="s">
        <v>103</v>
      </c>
      <c r="C166" s="16">
        <v>144</v>
      </c>
      <c r="D166" s="16">
        <v>1075</v>
      </c>
      <c r="E166" s="16">
        <v>0.69420215495125703</v>
      </c>
      <c r="F166" s="16">
        <v>1.0430943822077501</v>
      </c>
      <c r="G166" s="16">
        <v>0.948567015616956</v>
      </c>
      <c r="H166" s="16">
        <v>1.31985098456626</v>
      </c>
      <c r="I166" s="16">
        <v>2.0314881780250298</v>
      </c>
      <c r="J166" s="16">
        <v>0.98495769351300499</v>
      </c>
      <c r="K166" s="16">
        <v>0.60270696585762995</v>
      </c>
      <c r="L166" s="16">
        <v>0.72158365261813495</v>
      </c>
      <c r="M166" s="16">
        <v>0.21315048443291901</v>
      </c>
      <c r="N166" s="16">
        <v>0.79362822790612697</v>
      </c>
      <c r="O166" s="16">
        <v>1.6791336738975</v>
      </c>
      <c r="P166" s="16">
        <v>0.17280420908387301</v>
      </c>
      <c r="Q166" s="16">
        <v>0.61152443761447595</v>
      </c>
      <c r="R166" s="16">
        <v>0.99386126457949697</v>
      </c>
      <c r="S166" s="16">
        <v>0.89450549450549399</v>
      </c>
      <c r="T166" s="16">
        <v>1.26120291796933</v>
      </c>
      <c r="U166" s="16">
        <v>1.04346456109134</v>
      </c>
      <c r="V166" s="16">
        <v>0.44850478824389101</v>
      </c>
      <c r="W166" s="16">
        <v>2.7612166038014299</v>
      </c>
      <c r="X166" s="16">
        <v>1.3091351163598499</v>
      </c>
      <c r="Y166" s="16">
        <v>2.1984417236444602</v>
      </c>
      <c r="Z166" s="16">
        <v>1.0512988082524399</v>
      </c>
      <c r="AA166" s="16">
        <v>1.33587579790111</v>
      </c>
      <c r="AB166" s="16">
        <v>1.2446783842693501</v>
      </c>
      <c r="AC166" s="16">
        <v>1.29278505925212</v>
      </c>
      <c r="AD166" s="16">
        <v>1.6961390213627801</v>
      </c>
      <c r="AE166" s="16">
        <v>0.89450549450549399</v>
      </c>
      <c r="AF166" s="16">
        <v>1.6566717448594399</v>
      </c>
      <c r="AG166" s="16">
        <v>1.61258581322635</v>
      </c>
      <c r="AH166" s="16">
        <v>1.0904918436723301</v>
      </c>
      <c r="AI166" s="37">
        <v>1.1242324043457701</v>
      </c>
      <c r="AJ166" s="16">
        <v>1.11088462873583</v>
      </c>
      <c r="AK166" s="16">
        <v>0.91013024602026105</v>
      </c>
      <c r="AL166" s="37">
        <v>6.7507123199999999</v>
      </c>
      <c r="AM166" s="37">
        <v>21220.3328346464</v>
      </c>
      <c r="AN166" s="37">
        <v>128.83030840000001</v>
      </c>
      <c r="AO166" s="37">
        <v>4.6599199999999996</v>
      </c>
      <c r="AP166" s="37">
        <v>26.255004</v>
      </c>
      <c r="AQ166" s="37">
        <v>4011.7251999999999</v>
      </c>
      <c r="AR166" s="37">
        <v>9.3115913999999993</v>
      </c>
      <c r="AS166" s="37">
        <v>7.0783199999999997</v>
      </c>
      <c r="AT166" s="37">
        <v>33.686323440000002</v>
      </c>
      <c r="AU166" s="37">
        <v>1414585.116104</v>
      </c>
      <c r="AV166" s="37">
        <v>7694.0469152420001</v>
      </c>
      <c r="AW166" s="37">
        <v>3864202.5512000001</v>
      </c>
      <c r="AX166" s="37">
        <v>30.427757845599999</v>
      </c>
      <c r="AY166" s="37">
        <v>42.197615999999996</v>
      </c>
      <c r="AZ166" s="37">
        <v>74.073999999999998</v>
      </c>
      <c r="BA166" s="37">
        <v>91044.904800000004</v>
      </c>
      <c r="BB166" s="37">
        <v>30.373357439999999</v>
      </c>
      <c r="BC166" s="37">
        <v>9.1187701490620492E-3</v>
      </c>
      <c r="BD166" s="37">
        <v>1298.62396924</v>
      </c>
      <c r="BE166" s="37">
        <v>108509.51</v>
      </c>
      <c r="BF166" s="37">
        <v>3.4780685600000001</v>
      </c>
      <c r="BG166" s="37">
        <v>14.896223090399999</v>
      </c>
      <c r="BH166" s="37">
        <v>18.2604708</v>
      </c>
      <c r="BI166" s="37">
        <v>23.14917428</v>
      </c>
      <c r="BJ166" s="37">
        <v>11796.449807999999</v>
      </c>
      <c r="BK166" s="37">
        <v>1589.6503184000001</v>
      </c>
      <c r="BL166" s="37">
        <v>74.073999999999998</v>
      </c>
      <c r="BM166" s="37">
        <v>66.112993012320004</v>
      </c>
      <c r="BN166" s="37">
        <v>64.353650584319993</v>
      </c>
      <c r="BO166" s="37">
        <v>70.700100270319993</v>
      </c>
      <c r="BP166" s="37">
        <v>0.20153840000000001</v>
      </c>
    </row>
    <row r="167" spans="1:68">
      <c r="A167" s="16">
        <v>166</v>
      </c>
      <c r="B167" s="29" t="s">
        <v>106</v>
      </c>
      <c r="C167" s="16">
        <v>163</v>
      </c>
      <c r="D167" s="16">
        <v>1075</v>
      </c>
      <c r="E167" s="16">
        <v>0.68236775818639805</v>
      </c>
      <c r="F167" s="16">
        <v>1.0245337072431699</v>
      </c>
      <c r="G167" s="16">
        <v>0.935723323492197</v>
      </c>
      <c r="H167" s="16">
        <v>1.32765399737877</v>
      </c>
      <c r="I167" s="16">
        <v>2.0274160383824502</v>
      </c>
      <c r="J167" s="16">
        <v>0.96771714066102998</v>
      </c>
      <c r="K167" s="16">
        <v>0.60027558561944105</v>
      </c>
      <c r="L167" s="16">
        <v>0.72012578616352196</v>
      </c>
      <c r="M167" s="16">
        <v>0.21318904559127999</v>
      </c>
      <c r="N167" s="16">
        <v>0.79348187071491305</v>
      </c>
      <c r="O167" s="16">
        <v>1.6648890956673501</v>
      </c>
      <c r="P167" s="16">
        <v>0.17267540349819699</v>
      </c>
      <c r="Q167" s="16">
        <v>0.60944710010776204</v>
      </c>
      <c r="R167" s="16">
        <v>0.98488284202569998</v>
      </c>
      <c r="S167" s="16">
        <v>0.88648648648648598</v>
      </c>
      <c r="T167" s="16">
        <v>1.25614228089476</v>
      </c>
      <c r="U167" s="16">
        <v>1.03650967506389</v>
      </c>
      <c r="V167" s="16">
        <v>0.45244402464418398</v>
      </c>
      <c r="W167" s="16">
        <v>2.7382050291892899</v>
      </c>
      <c r="X167" s="16">
        <v>1.3045337895637299</v>
      </c>
      <c r="Y167" s="16">
        <v>2.1832419733750998</v>
      </c>
      <c r="Z167" s="16">
        <v>1.0470358885792399</v>
      </c>
      <c r="AA167" s="16">
        <v>1.3312017053024201</v>
      </c>
      <c r="AB167" s="16">
        <v>1.241859933737</v>
      </c>
      <c r="AC167" s="16">
        <v>1.27693405361329</v>
      </c>
      <c r="AD167" s="16">
        <v>1.69391989705646</v>
      </c>
      <c r="AE167" s="16">
        <v>0.88648648648648598</v>
      </c>
      <c r="AF167" s="16">
        <v>1.6475183207558299</v>
      </c>
      <c r="AG167" s="16">
        <v>1.6041127018712</v>
      </c>
      <c r="AH167" s="16">
        <v>1.09016405510053</v>
      </c>
      <c r="AI167" s="37">
        <v>1.11435239206534</v>
      </c>
      <c r="AJ167" s="16">
        <v>1.10892639245878</v>
      </c>
      <c r="AK167" s="16">
        <v>0.92402315484804598</v>
      </c>
      <c r="AL167" s="37">
        <v>6.8830271999999999</v>
      </c>
      <c r="AM167" s="37">
        <v>21665.283572885</v>
      </c>
      <c r="AN167" s="37">
        <v>131.50751500000001</v>
      </c>
      <c r="AO167" s="37">
        <v>4.8307437499999999</v>
      </c>
      <c r="AP167" s="37">
        <v>26.973262500000001</v>
      </c>
      <c r="AQ167" s="37">
        <v>4094.8975</v>
      </c>
      <c r="AR167" s="37">
        <v>9.5636340000000004</v>
      </c>
      <c r="AS167" s="37">
        <v>7.2821999999999996</v>
      </c>
      <c r="AT167" s="37">
        <v>34.92070725</v>
      </c>
      <c r="AU167" s="37">
        <v>1456831.0484</v>
      </c>
      <c r="AV167" s="37">
        <v>7876.0715321600001</v>
      </c>
      <c r="AW167" s="37">
        <v>3996779.7875000001</v>
      </c>
      <c r="AX167" s="37">
        <v>31.92987166</v>
      </c>
      <c r="AY167" s="37">
        <v>43.096724999999999</v>
      </c>
      <c r="AZ167" s="37">
        <v>75.849999999999994</v>
      </c>
      <c r="BA167" s="37">
        <v>93413.384999999995</v>
      </c>
      <c r="BB167" s="37">
        <v>31.104084</v>
      </c>
      <c r="BC167" s="37">
        <v>9.1485806421284094E-3</v>
      </c>
      <c r="BD167" s="37">
        <v>1326.677128</v>
      </c>
      <c r="BE167" s="37">
        <v>111420.3125</v>
      </c>
      <c r="BF167" s="37">
        <v>3.560276</v>
      </c>
      <c r="BG167" s="37">
        <v>15.291168015</v>
      </c>
      <c r="BH167" s="37">
        <v>18.749987999999998</v>
      </c>
      <c r="BI167" s="37">
        <v>23.786277500000001</v>
      </c>
      <c r="BJ167" s="37">
        <v>12291.220799999999</v>
      </c>
      <c r="BK167" s="37">
        <v>1636.7962175</v>
      </c>
      <c r="BL167" s="37">
        <v>75.849999999999994</v>
      </c>
      <c r="BM167" s="37">
        <v>67.824835024799995</v>
      </c>
      <c r="BN167" s="37">
        <v>66.037917754800006</v>
      </c>
      <c r="BO167" s="37">
        <v>72.427770972800005</v>
      </c>
      <c r="BP167" s="37">
        <v>0.20460875000000001</v>
      </c>
    </row>
    <row r="168" spans="1:68">
      <c r="A168" s="16">
        <v>167</v>
      </c>
      <c r="B168" s="29" t="s">
        <v>154</v>
      </c>
      <c r="C168" s="16">
        <v>110</v>
      </c>
      <c r="D168" s="16">
        <v>1170</v>
      </c>
      <c r="E168" s="16">
        <v>0.24147368421052601</v>
      </c>
      <c r="F168" s="16">
        <v>0.39645366097009799</v>
      </c>
      <c r="G168" s="16">
        <v>0.48640619711954303</v>
      </c>
      <c r="H168" s="16">
        <v>1.2657929226736599</v>
      </c>
      <c r="I168" s="16">
        <v>2.3413284132841299</v>
      </c>
      <c r="J168" s="16">
        <v>0.420987654320988</v>
      </c>
      <c r="K168" s="16">
        <v>0.42481715631585498</v>
      </c>
      <c r="L168" s="16">
        <v>0.53532182103610704</v>
      </c>
      <c r="M168" s="16">
        <v>0.142279276568716</v>
      </c>
      <c r="N168" s="16">
        <v>0.69320341488431003</v>
      </c>
      <c r="O168" s="16">
        <v>1.6042198244936301</v>
      </c>
      <c r="P168" s="16">
        <v>0.142101535263221</v>
      </c>
      <c r="Q168" s="16">
        <v>0.21032062693102499</v>
      </c>
      <c r="R168" s="16">
        <v>0.67805618830675796</v>
      </c>
      <c r="S168" s="16">
        <v>0.72864321608040195</v>
      </c>
      <c r="T168" s="16">
        <v>1.3368715083798901</v>
      </c>
      <c r="U168" s="16">
        <v>1.1528580487363</v>
      </c>
      <c r="V168" s="16">
        <v>0.50386563583044497</v>
      </c>
      <c r="W168" s="16">
        <v>3.2032375334385099</v>
      </c>
      <c r="X168" s="16">
        <v>1.38091143594153</v>
      </c>
      <c r="Y168" s="16">
        <v>2.3649095506710802</v>
      </c>
      <c r="Z168" s="16">
        <v>1.0376024509675601</v>
      </c>
      <c r="AA168" s="16">
        <v>1.39855072463768</v>
      </c>
      <c r="AB168" s="16">
        <v>1.30673696543644</v>
      </c>
      <c r="AC168" s="16">
        <v>0.57770939968638102</v>
      </c>
      <c r="AD168" s="16">
        <v>2.1617044913505801</v>
      </c>
      <c r="AE168" s="16">
        <v>0.72864321608040195</v>
      </c>
      <c r="AF168" s="16">
        <v>1.4604051063210901</v>
      </c>
      <c r="AG168" s="16">
        <v>1.4604051063210901</v>
      </c>
      <c r="AH168" s="16">
        <v>1.4389953197615599</v>
      </c>
      <c r="AI168" s="37">
        <v>0.29673590504450997</v>
      </c>
      <c r="AJ168" s="16">
        <v>1.0134455033934999</v>
      </c>
      <c r="AK168" s="16">
        <v>0.464996382054993</v>
      </c>
      <c r="AL168" s="37">
        <v>0.87172000000000005</v>
      </c>
      <c r="AM168" s="37">
        <v>3334.2623906437502</v>
      </c>
      <c r="AN168" s="37">
        <v>21.4987784375</v>
      </c>
      <c r="AO168" s="37">
        <v>1.1514146875</v>
      </c>
      <c r="AP168" s="37">
        <v>7.2648663750000004</v>
      </c>
      <c r="AQ168" s="37">
        <v>690.52499999999998</v>
      </c>
      <c r="AR168" s="37">
        <v>1.7278505625</v>
      </c>
      <c r="AS168" s="37">
        <v>1.3576062499999999</v>
      </c>
      <c r="AT168" s="37">
        <v>7.9568580000000004</v>
      </c>
      <c r="AU168" s="37">
        <v>304692.34840000002</v>
      </c>
      <c r="AV168" s="37">
        <v>2106.6496728840002</v>
      </c>
      <c r="AW168" s="37">
        <v>1049604.7050000001</v>
      </c>
      <c r="AX168" s="37">
        <v>7.849461984375</v>
      </c>
      <c r="AY168" s="37">
        <v>7.3505062499999996</v>
      </c>
      <c r="AZ168" s="37">
        <v>18.034375000000001</v>
      </c>
      <c r="BA168" s="37">
        <v>24094.518749999999</v>
      </c>
      <c r="BB168" s="37">
        <v>8.7804205999999994</v>
      </c>
      <c r="BC168" s="37">
        <v>7.5268817204301097E-3</v>
      </c>
      <c r="BD168" s="37">
        <v>382.97210625000002</v>
      </c>
      <c r="BE168" s="37">
        <v>29184.03125</v>
      </c>
      <c r="BF168" s="37">
        <v>0.97662934374999999</v>
      </c>
      <c r="BG168" s="37">
        <v>3.7830978124999999</v>
      </c>
      <c r="BH168" s="37">
        <v>4.8540464999999999</v>
      </c>
      <c r="BI168" s="37">
        <v>5.9494284374999999</v>
      </c>
      <c r="BJ168" s="37">
        <v>4124.7454625</v>
      </c>
      <c r="BK168" s="37">
        <v>536.408068125</v>
      </c>
      <c r="BL168" s="37">
        <v>18.034375000000001</v>
      </c>
      <c r="BM168" s="37">
        <v>15.909739944525001</v>
      </c>
      <c r="BN168" s="37">
        <v>15.909739944525001</v>
      </c>
      <c r="BO168" s="37">
        <v>16.146449634787501</v>
      </c>
      <c r="BP168" s="37">
        <v>8.4250000000000002E-3</v>
      </c>
    </row>
    <row r="169" spans="1:68">
      <c r="A169" s="16">
        <v>168</v>
      </c>
      <c r="B169" s="29" t="s">
        <v>141</v>
      </c>
      <c r="C169" s="16">
        <v>142</v>
      </c>
      <c r="D169" s="16">
        <v>1090</v>
      </c>
      <c r="E169" s="16">
        <v>0.18437500000000001</v>
      </c>
      <c r="F169" s="16">
        <v>0.33413880696618098</v>
      </c>
      <c r="G169" s="16">
        <v>0.44850746268656699</v>
      </c>
      <c r="H169" s="16">
        <v>1.2578947368421101</v>
      </c>
      <c r="I169" s="16">
        <v>2.38</v>
      </c>
      <c r="J169" s="16">
        <v>0.36585365853658502</v>
      </c>
      <c r="K169" s="16">
        <v>0.41625615763546803</v>
      </c>
      <c r="L169" s="16">
        <v>0.53125</v>
      </c>
      <c r="M169" s="16">
        <v>0.13474240422721301</v>
      </c>
      <c r="N169" s="16">
        <v>0.68891232298885197</v>
      </c>
      <c r="O169" s="16">
        <v>1.5925534729878701</v>
      </c>
      <c r="P169" s="16">
        <v>0.12914994527544699</v>
      </c>
      <c r="Q169" s="16">
        <v>0.212158203125</v>
      </c>
      <c r="R169" s="16">
        <v>0.66666666666666696</v>
      </c>
      <c r="S169" s="16">
        <v>0.7</v>
      </c>
      <c r="T169" s="16">
        <v>1.3320895522388101</v>
      </c>
      <c r="U169" s="16">
        <v>1.14855072463768</v>
      </c>
      <c r="V169" s="16">
        <v>0.54666666666666697</v>
      </c>
      <c r="W169" s="16">
        <v>3.2188365650969502</v>
      </c>
      <c r="X169" s="16">
        <v>1.3793103448275901</v>
      </c>
      <c r="Y169" s="16">
        <v>2.3671875</v>
      </c>
      <c r="Z169" s="16">
        <v>1.02825745682889</v>
      </c>
      <c r="AA169" s="16">
        <v>1.3978494623655899</v>
      </c>
      <c r="AB169" s="16">
        <v>1.3075117370892</v>
      </c>
      <c r="AC169" s="16">
        <v>0.58758700696055699</v>
      </c>
      <c r="AD169" s="16">
        <v>2.15</v>
      </c>
      <c r="AE169" s="16">
        <v>0.7</v>
      </c>
      <c r="AF169" s="16">
        <v>1.4571870076354401</v>
      </c>
      <c r="AG169" s="16">
        <v>1.4571870076354401</v>
      </c>
      <c r="AH169" s="16">
        <v>1.4571870076354401</v>
      </c>
      <c r="AI169" s="37">
        <v>0.29411764705882398</v>
      </c>
      <c r="AJ169" s="16">
        <v>1.0131000717593599</v>
      </c>
      <c r="AK169" s="16">
        <v>0.46309696092619401</v>
      </c>
      <c r="AL169" s="37">
        <v>0.67967999999999995</v>
      </c>
      <c r="AM169" s="37">
        <v>2884.1274109999999</v>
      </c>
      <c r="AN169" s="37">
        <v>20.133500000000002</v>
      </c>
      <c r="AO169" s="37">
        <v>1.1352500000000001</v>
      </c>
      <c r="AP169" s="37">
        <v>7.2887500000000003</v>
      </c>
      <c r="AQ169" s="37">
        <v>615</v>
      </c>
      <c r="AR169" s="37">
        <v>1.7153499999999999</v>
      </c>
      <c r="AS169" s="37">
        <v>1.36</v>
      </c>
      <c r="AT169" s="37">
        <v>7.7214</v>
      </c>
      <c r="AU169" s="37">
        <v>303555.74</v>
      </c>
      <c r="AV169" s="37">
        <v>2096.1800352</v>
      </c>
      <c r="AW169" s="37">
        <v>970314</v>
      </c>
      <c r="AX169" s="37">
        <v>8.0087039999999998</v>
      </c>
      <c r="AY169" s="37">
        <v>7.26</v>
      </c>
      <c r="AZ169" s="37">
        <v>17.5</v>
      </c>
      <c r="BA169" s="37">
        <v>23919</v>
      </c>
      <c r="BB169" s="37">
        <v>8.7492000000000001</v>
      </c>
      <c r="BC169" s="37">
        <v>8.1300813008130107E-3</v>
      </c>
      <c r="BD169" s="37">
        <v>377.53379999999999</v>
      </c>
      <c r="BE169" s="37">
        <v>29000</v>
      </c>
      <c r="BF169" s="37">
        <v>0.96960000000000002</v>
      </c>
      <c r="BG169" s="37">
        <v>3.755115</v>
      </c>
      <c r="BH169" s="37">
        <v>4.8360000000000003</v>
      </c>
      <c r="BI169" s="37">
        <v>5.9320500000000003</v>
      </c>
      <c r="BJ169" s="37">
        <v>4366.03</v>
      </c>
      <c r="BK169" s="37">
        <v>529.95349999999996</v>
      </c>
      <c r="BL169" s="37">
        <v>17.5</v>
      </c>
      <c r="BM169" s="37">
        <v>15.87261372</v>
      </c>
      <c r="BN169" s="37">
        <v>15.87261372</v>
      </c>
      <c r="BO169" s="37">
        <v>15.87261372</v>
      </c>
      <c r="BP169" s="37">
        <v>8.5000000000000006E-3</v>
      </c>
    </row>
    <row r="170" spans="1:68">
      <c r="A170" s="16">
        <v>169</v>
      </c>
      <c r="B170" s="29" t="s">
        <v>155</v>
      </c>
      <c r="C170" s="16">
        <v>297</v>
      </c>
      <c r="D170" s="16">
        <v>1100</v>
      </c>
      <c r="E170" s="16">
        <v>0.18371125054358001</v>
      </c>
      <c r="F170" s="16">
        <v>0.32787398913896898</v>
      </c>
      <c r="G170" s="16">
        <v>0.43614315932568898</v>
      </c>
      <c r="H170" s="16">
        <v>1.26352809361773</v>
      </c>
      <c r="I170" s="16">
        <v>2.3321879748701502</v>
      </c>
      <c r="J170" s="16">
        <v>0.35781325592646401</v>
      </c>
      <c r="K170" s="16">
        <v>0.41928026129387702</v>
      </c>
      <c r="L170" s="16">
        <v>0.533358134920635</v>
      </c>
      <c r="M170" s="16">
        <v>0.142454413609921</v>
      </c>
      <c r="N170" s="16">
        <v>0.68675873128478104</v>
      </c>
      <c r="O170" s="16">
        <v>1.545207509041</v>
      </c>
      <c r="P170" s="16">
        <v>0.13466537126828401</v>
      </c>
      <c r="Q170" s="16">
        <v>0.23179271149177799</v>
      </c>
      <c r="R170" s="16">
        <v>0.637208486761354</v>
      </c>
      <c r="S170" s="16">
        <v>0.69055244195356302</v>
      </c>
      <c r="T170" s="16">
        <v>1.3126937291368601</v>
      </c>
      <c r="U170" s="16">
        <v>1.14178245510745</v>
      </c>
      <c r="V170" s="16">
        <v>0.566534314400442</v>
      </c>
      <c r="W170" s="16">
        <v>3.05468733120638</v>
      </c>
      <c r="X170" s="16">
        <v>1.3632225134501299</v>
      </c>
      <c r="Y170" s="16">
        <v>2.3003273195476499</v>
      </c>
      <c r="Z170" s="16">
        <v>1.01701525245808</v>
      </c>
      <c r="AA170" s="16">
        <v>1.37745718021823</v>
      </c>
      <c r="AB170" s="16">
        <v>1.2921509179720401</v>
      </c>
      <c r="AC170" s="16">
        <v>0.59095276590830303</v>
      </c>
      <c r="AD170" s="16">
        <v>2.1737123370005502</v>
      </c>
      <c r="AE170" s="16">
        <v>0.69055244195356302</v>
      </c>
      <c r="AF170" s="16">
        <v>1.4270407236046201</v>
      </c>
      <c r="AG170" s="16">
        <v>1.4263734436473701</v>
      </c>
      <c r="AH170" s="16">
        <v>1.3133979166779499</v>
      </c>
      <c r="AI170" s="37">
        <v>0.27151639344262302</v>
      </c>
      <c r="AJ170" s="16">
        <v>0.99957166979176904</v>
      </c>
      <c r="AK170" s="16">
        <v>0.46644717800289398</v>
      </c>
      <c r="AL170" s="37">
        <v>0.68546949696000004</v>
      </c>
      <c r="AM170" s="37">
        <v>2891.6434465665002</v>
      </c>
      <c r="AN170" s="37">
        <v>20.324871056799999</v>
      </c>
      <c r="AO170" s="37">
        <v>1.1739967248000001</v>
      </c>
      <c r="AP170" s="37">
        <v>7.2540982296000003</v>
      </c>
      <c r="AQ170" s="37">
        <v>611.50127999999995</v>
      </c>
      <c r="AR170" s="37">
        <v>1.7328544448000001</v>
      </c>
      <c r="AS170" s="37">
        <v>1.3873305600000001</v>
      </c>
      <c r="AT170" s="37">
        <v>7.7251725216000002</v>
      </c>
      <c r="AU170" s="37">
        <v>309186.66239999997</v>
      </c>
      <c r="AV170" s="37">
        <v>2072.74539723422</v>
      </c>
      <c r="AW170" s="37">
        <v>955554.03136000002</v>
      </c>
      <c r="AX170" s="37">
        <v>8.3659801435680006</v>
      </c>
      <c r="AY170" s="37">
        <v>7.4608927200000004</v>
      </c>
      <c r="AZ170" s="37">
        <v>17.2362</v>
      </c>
      <c r="BA170" s="37">
        <v>23643.960191999999</v>
      </c>
      <c r="BB170" s="37">
        <v>8.4324627807999999</v>
      </c>
      <c r="BC170" s="37">
        <v>8.3273611463249905E-3</v>
      </c>
      <c r="BD170" s="37">
        <v>376.92702132800002</v>
      </c>
      <c r="BE170" s="37">
        <v>28653.8472</v>
      </c>
      <c r="BF170" s="37">
        <v>0.95589604179999998</v>
      </c>
      <c r="BG170" s="37">
        <v>3.72133944624</v>
      </c>
      <c r="BH170" s="37">
        <v>4.7960396687999998</v>
      </c>
      <c r="BI170" s="37">
        <v>5.9027221367999996</v>
      </c>
      <c r="BJ170" s="37">
        <v>4430.8622539999997</v>
      </c>
      <c r="BK170" s="37">
        <v>509.29672754400002</v>
      </c>
      <c r="BL170" s="37">
        <v>17.2362</v>
      </c>
      <c r="BM170" s="37">
        <v>15.9092819664651</v>
      </c>
      <c r="BN170" s="37">
        <v>15.9018428339899</v>
      </c>
      <c r="BO170" s="37">
        <v>17.188177338385099</v>
      </c>
      <c r="BP170" s="37">
        <v>1.03456E-2</v>
      </c>
    </row>
    <row r="171" spans="1:68">
      <c r="A171" s="16">
        <v>170</v>
      </c>
      <c r="B171" s="29" t="s">
        <v>156</v>
      </c>
      <c r="C171" s="16">
        <v>108</v>
      </c>
      <c r="D171" s="16">
        <v>1105</v>
      </c>
      <c r="E171" s="16">
        <v>0.19390294917381301</v>
      </c>
      <c r="F171" s="16">
        <v>0.34410662587159402</v>
      </c>
      <c r="G171" s="16">
        <v>0.455189187571095</v>
      </c>
      <c r="H171" s="16">
        <v>1.2604043807919101</v>
      </c>
      <c r="I171" s="16">
        <v>2.3734148292014199</v>
      </c>
      <c r="J171" s="16">
        <v>0.374957118353345</v>
      </c>
      <c r="K171" s="16">
        <v>0.41789676083419602</v>
      </c>
      <c r="L171" s="16">
        <v>0.53208255159474704</v>
      </c>
      <c r="M171" s="16">
        <v>0.13637110887203699</v>
      </c>
      <c r="N171" s="16">
        <v>0.69005230948169605</v>
      </c>
      <c r="O171" s="16">
        <v>1.59505327067148</v>
      </c>
      <c r="P171" s="16">
        <v>0.13201227990574199</v>
      </c>
      <c r="Q171" s="16">
        <v>0.212306356037259</v>
      </c>
      <c r="R171" s="16">
        <v>0.66894042746703097</v>
      </c>
      <c r="S171" s="16">
        <v>0.70521042084168295</v>
      </c>
      <c r="T171" s="16">
        <v>1.3332064487236901</v>
      </c>
      <c r="U171" s="16">
        <v>1.14970415488362</v>
      </c>
      <c r="V171" s="16">
        <v>0.53980788658744705</v>
      </c>
      <c r="W171" s="16">
        <v>3.2191353977152</v>
      </c>
      <c r="X171" s="16">
        <v>1.3800965850293201</v>
      </c>
      <c r="Y171" s="16">
        <v>2.3687016337059301</v>
      </c>
      <c r="Z171" s="16">
        <v>1.02996848233545</v>
      </c>
      <c r="AA171" s="16">
        <v>1.39840808863074</v>
      </c>
      <c r="AB171" s="16">
        <v>1.30741749213652</v>
      </c>
      <c r="AC171" s="16">
        <v>0.58829067834312898</v>
      </c>
      <c r="AD171" s="16">
        <v>2.15262540633565</v>
      </c>
      <c r="AE171" s="16">
        <v>0.70521042084168295</v>
      </c>
      <c r="AF171" s="16">
        <v>1.45990547495469</v>
      </c>
      <c r="AG171" s="16">
        <v>1.45990547495469</v>
      </c>
      <c r="AH171" s="16">
        <v>1.4522642370779999</v>
      </c>
      <c r="AI171" s="37">
        <v>0.29274004683840699</v>
      </c>
      <c r="AJ171" s="16">
        <v>1.01332443303578</v>
      </c>
      <c r="AK171" s="16">
        <v>0.46284370477568698</v>
      </c>
      <c r="AL171" s="37">
        <v>0.70915616800000003</v>
      </c>
      <c r="AM171" s="37">
        <v>2941.4371404386802</v>
      </c>
      <c r="AN171" s="37">
        <v>20.318932252</v>
      </c>
      <c r="AO171" s="37">
        <v>1.1365572479999999</v>
      </c>
      <c r="AP171" s="37">
        <v>7.2735679400000004</v>
      </c>
      <c r="AQ171" s="37">
        <v>624.47461999999996</v>
      </c>
      <c r="AR171" s="37">
        <v>1.719227646</v>
      </c>
      <c r="AS171" s="37">
        <v>1.3604292</v>
      </c>
      <c r="AT171" s="37">
        <v>7.7586749360000002</v>
      </c>
      <c r="AU171" s="37">
        <v>304004.9204914</v>
      </c>
      <c r="AV171" s="37">
        <v>2093.0010248434401</v>
      </c>
      <c r="AW171" s="37">
        <v>985980.14468000003</v>
      </c>
      <c r="AX171" s="37">
        <v>7.87515133591</v>
      </c>
      <c r="AY171" s="37">
        <v>7.2781402499999999</v>
      </c>
      <c r="AZ171" s="37">
        <v>17.559809999999999</v>
      </c>
      <c r="BA171" s="37">
        <v>23931.909540000001</v>
      </c>
      <c r="BB171" s="37">
        <v>8.7465666348000006</v>
      </c>
      <c r="BC171" s="37">
        <v>8.0706242312938194E-3</v>
      </c>
      <c r="BD171" s="37">
        <v>377.43638107200002</v>
      </c>
      <c r="BE171" s="37">
        <v>28996.52275</v>
      </c>
      <c r="BF171" s="37">
        <v>0.96915930100000003</v>
      </c>
      <c r="BG171" s="37">
        <v>3.7575854012400001</v>
      </c>
      <c r="BH171" s="37">
        <v>4.8348118800000002</v>
      </c>
      <c r="BI171" s="37">
        <v>5.9321793930000002</v>
      </c>
      <c r="BJ171" s="37">
        <v>4291.9048796400002</v>
      </c>
      <c r="BK171" s="37">
        <v>529.85738005999997</v>
      </c>
      <c r="BL171" s="37">
        <v>17.559809999999999</v>
      </c>
      <c r="BM171" s="37">
        <v>15.868553491252801</v>
      </c>
      <c r="BN171" s="37">
        <v>15.868553491252801</v>
      </c>
      <c r="BO171" s="37">
        <v>15.952047520018199</v>
      </c>
      <c r="BP171" s="37">
        <v>8.5400000000000007E-3</v>
      </c>
    </row>
    <row r="172" spans="1:68">
      <c r="A172" s="16">
        <v>171</v>
      </c>
      <c r="B172" s="29" t="s">
        <v>103</v>
      </c>
      <c r="C172" s="16">
        <v>120</v>
      </c>
      <c r="D172" s="16">
        <v>1120</v>
      </c>
      <c r="E172" s="16">
        <v>0.20350692986140301</v>
      </c>
      <c r="F172" s="16">
        <v>0.35417203502149103</v>
      </c>
      <c r="G172" s="16">
        <v>0.46190862151777101</v>
      </c>
      <c r="H172" s="16">
        <v>1.2629161399072899</v>
      </c>
      <c r="I172" s="16">
        <v>2.3668341708542702</v>
      </c>
      <c r="J172" s="16">
        <v>0.38414574101427901</v>
      </c>
      <c r="K172" s="16">
        <v>0.41954011645119899</v>
      </c>
      <c r="L172" s="16">
        <v>0.53291614518147701</v>
      </c>
      <c r="M172" s="16">
        <v>0.138011602533397</v>
      </c>
      <c r="N172" s="16">
        <v>0.69119249522363102</v>
      </c>
      <c r="O172" s="16">
        <v>1.5975608010590501</v>
      </c>
      <c r="P172" s="16">
        <v>0.13489158996491499</v>
      </c>
      <c r="Q172" s="16">
        <v>0.212457138313627</v>
      </c>
      <c r="R172" s="16">
        <v>0.67121625720351796</v>
      </c>
      <c r="S172" s="16">
        <v>0.710441767068273</v>
      </c>
      <c r="T172" s="16">
        <v>1.3343236787100601</v>
      </c>
      <c r="U172" s="16">
        <v>1.15085909156871</v>
      </c>
      <c r="V172" s="16">
        <v>0.53318117381085495</v>
      </c>
      <c r="W172" s="16">
        <v>3.2194343352238102</v>
      </c>
      <c r="X172" s="16">
        <v>1.38088336783989</v>
      </c>
      <c r="Y172" s="16">
        <v>2.3702174253089301</v>
      </c>
      <c r="Z172" s="16">
        <v>1.03168122865464</v>
      </c>
      <c r="AA172" s="16">
        <v>1.3989670755326</v>
      </c>
      <c r="AB172" s="16">
        <v>1.3073232560323</v>
      </c>
      <c r="AC172" s="16">
        <v>0.58900742071182099</v>
      </c>
      <c r="AD172" s="16">
        <v>2.15525449674703</v>
      </c>
      <c r="AE172" s="16">
        <v>0.710441767068273</v>
      </c>
      <c r="AF172" s="16">
        <v>1.46262971365831</v>
      </c>
      <c r="AG172" s="16">
        <v>1.46262971365831</v>
      </c>
      <c r="AH172" s="16">
        <v>1.4473824420044801</v>
      </c>
      <c r="AI172" s="37">
        <v>0.291375291375291</v>
      </c>
      <c r="AJ172" s="16">
        <v>1.0135488720111601</v>
      </c>
      <c r="AK172" s="16">
        <v>0.46259044862518101</v>
      </c>
      <c r="AL172" s="37">
        <v>0.73837667200000001</v>
      </c>
      <c r="AM172" s="37">
        <v>2998.0522892287199</v>
      </c>
      <c r="AN172" s="37">
        <v>20.503003008</v>
      </c>
      <c r="AO172" s="37">
        <v>1.1378629920000001</v>
      </c>
      <c r="AP172" s="37">
        <v>7.2583737599999996</v>
      </c>
      <c r="AQ172" s="37">
        <v>633.83447999999999</v>
      </c>
      <c r="AR172" s="37">
        <v>1.723096384</v>
      </c>
      <c r="AS172" s="37">
        <v>1.3608568000000001</v>
      </c>
      <c r="AT172" s="37">
        <v>7.7954809440000004</v>
      </c>
      <c r="AU172" s="37">
        <v>304454.01784560003</v>
      </c>
      <c r="AV172" s="37">
        <v>2089.8218505401701</v>
      </c>
      <c r="AW172" s="37">
        <v>1001536.74072</v>
      </c>
      <c r="AX172" s="37">
        <v>7.7427196776400002</v>
      </c>
      <c r="AY172" s="37">
        <v>7.2962610000000003</v>
      </c>
      <c r="AZ172" s="37">
        <v>17.619240000000001</v>
      </c>
      <c r="BA172" s="37">
        <v>23944.814160000002</v>
      </c>
      <c r="BB172" s="37">
        <v>8.7439292591999997</v>
      </c>
      <c r="BC172" s="37">
        <v>8.0140796379521706E-3</v>
      </c>
      <c r="BD172" s="37">
        <v>377.33897308799999</v>
      </c>
      <c r="BE172" s="37">
        <v>28993.041000000001</v>
      </c>
      <c r="BF172" s="37">
        <v>0.96871850400000004</v>
      </c>
      <c r="BG172" s="37">
        <v>3.7600514229600002</v>
      </c>
      <c r="BH172" s="37">
        <v>4.8336235199999997</v>
      </c>
      <c r="BI172" s="37">
        <v>5.9323087719999998</v>
      </c>
      <c r="BJ172" s="37">
        <v>4218.41129456</v>
      </c>
      <c r="BK172" s="37">
        <v>529.76087424000002</v>
      </c>
      <c r="BL172" s="37">
        <v>17.619240000000001</v>
      </c>
      <c r="BM172" s="37">
        <v>15.8644662160512</v>
      </c>
      <c r="BN172" s="37">
        <v>15.8644662160512</v>
      </c>
      <c r="BO172" s="37">
        <v>16.031588476912798</v>
      </c>
      <c r="BP172" s="37">
        <v>8.5800000000000008E-3</v>
      </c>
    </row>
    <row r="173" spans="1:68">
      <c r="A173" s="16">
        <v>172</v>
      </c>
      <c r="B173" s="29" t="s">
        <v>115</v>
      </c>
      <c r="C173" s="16">
        <v>142</v>
      </c>
      <c r="D173" s="16">
        <v>1135</v>
      </c>
      <c r="E173" s="16">
        <v>0.21318785578747601</v>
      </c>
      <c r="F173" s="16">
        <v>0.36433647465677099</v>
      </c>
      <c r="G173" s="16">
        <v>0.468666084652899</v>
      </c>
      <c r="H173" s="16">
        <v>1.2654300168634101</v>
      </c>
      <c r="I173" s="16">
        <v>2.3602580203219499</v>
      </c>
      <c r="J173" s="16">
        <v>0.39342072718278498</v>
      </c>
      <c r="K173" s="16">
        <v>0.42118623141883599</v>
      </c>
      <c r="L173" s="16">
        <v>0.53375078271759602</v>
      </c>
      <c r="M173" s="16">
        <v>0.139664013674483</v>
      </c>
      <c r="N173" s="16">
        <v>0.69233288026689699</v>
      </c>
      <c r="O173" s="16">
        <v>1.6000761000859001</v>
      </c>
      <c r="P173" s="16">
        <v>0.137788026914413</v>
      </c>
      <c r="Q173" s="16">
        <v>0.21261062057831101</v>
      </c>
      <c r="R173" s="16">
        <v>0.67349415870125895</v>
      </c>
      <c r="S173" s="16">
        <v>0.71569416498993998</v>
      </c>
      <c r="T173" s="16">
        <v>1.3354412423473201</v>
      </c>
      <c r="U173" s="16">
        <v>1.1520155376461201</v>
      </c>
      <c r="V173" s="16">
        <v>0.52677311195223597</v>
      </c>
      <c r="W173" s="16">
        <v>3.2197333776780002</v>
      </c>
      <c r="X173" s="16">
        <v>1.38167069382119</v>
      </c>
      <c r="Y173" s="16">
        <v>2.3717348775334499</v>
      </c>
      <c r="Z173" s="16">
        <v>1.03339569838375</v>
      </c>
      <c r="AA173" s="16">
        <v>1.39952642342051</v>
      </c>
      <c r="AB173" s="16">
        <v>1.3072290287752899</v>
      </c>
      <c r="AC173" s="16">
        <v>0.58973760167934897</v>
      </c>
      <c r="AD173" s="16">
        <v>2.15788727899406</v>
      </c>
      <c r="AE173" s="16">
        <v>0.71569416498993998</v>
      </c>
      <c r="AF173" s="16">
        <v>1.4653597421450799</v>
      </c>
      <c r="AG173" s="16">
        <v>1.4653597421450799</v>
      </c>
      <c r="AH173" s="16">
        <v>1.4425411129360599</v>
      </c>
      <c r="AI173" s="37">
        <v>0.29002320185614799</v>
      </c>
      <c r="AJ173" s="16">
        <v>1.01377338872586</v>
      </c>
      <c r="AK173" s="16">
        <v>0.46233719247467397</v>
      </c>
      <c r="AL173" s="37">
        <v>0.767341512</v>
      </c>
      <c r="AM173" s="37">
        <v>3053.97285737012</v>
      </c>
      <c r="AN173" s="37">
        <v>20.685712268</v>
      </c>
      <c r="AO173" s="37">
        <v>1.1391672319999999</v>
      </c>
      <c r="AP173" s="37">
        <v>7.2431674599999996</v>
      </c>
      <c r="AQ173" s="37">
        <v>643.07957999999996</v>
      </c>
      <c r="AR173" s="37">
        <v>1.7269562140000001</v>
      </c>
      <c r="AS173" s="37">
        <v>1.3612827999999999</v>
      </c>
      <c r="AT173" s="37">
        <v>7.8318180240000004</v>
      </c>
      <c r="AU173" s="37">
        <v>304903.03206260002</v>
      </c>
      <c r="AV173" s="37">
        <v>2086.6425122901901</v>
      </c>
      <c r="AW173" s="37">
        <v>1016983.78812</v>
      </c>
      <c r="AX173" s="37">
        <v>7.6114090251900004</v>
      </c>
      <c r="AY173" s="37">
        <v>7.3143622500000003</v>
      </c>
      <c r="AZ173" s="37">
        <v>17.678290000000001</v>
      </c>
      <c r="BA173" s="37">
        <v>23957.71386</v>
      </c>
      <c r="BB173" s="37">
        <v>8.7412878731999992</v>
      </c>
      <c r="BC173" s="37">
        <v>7.9602900779402793E-3</v>
      </c>
      <c r="BD173" s="37">
        <v>377.24157604800001</v>
      </c>
      <c r="BE173" s="37">
        <v>28989.554749999999</v>
      </c>
      <c r="BF173" s="37">
        <v>0.96827760900000004</v>
      </c>
      <c r="BG173" s="37">
        <v>3.7625130651599998</v>
      </c>
      <c r="BH173" s="37">
        <v>4.8324349199999999</v>
      </c>
      <c r="BI173" s="37">
        <v>5.9324381370000001</v>
      </c>
      <c r="BJ173" s="37">
        <v>4145.54924476</v>
      </c>
      <c r="BK173" s="37">
        <v>529.66398254000001</v>
      </c>
      <c r="BL173" s="37">
        <v>17.678290000000001</v>
      </c>
      <c r="BM173" s="37">
        <v>15.860351894395199</v>
      </c>
      <c r="BN173" s="37">
        <v>15.860351894395199</v>
      </c>
      <c r="BO173" s="37">
        <v>16.111236590683799</v>
      </c>
      <c r="BP173" s="37">
        <v>8.6199999999999992E-3</v>
      </c>
    </row>
    <row r="174" spans="1:68">
      <c r="A174" s="16">
        <v>173</v>
      </c>
      <c r="B174" s="29" t="s">
        <v>116</v>
      </c>
      <c r="C174" s="16">
        <v>97</v>
      </c>
      <c r="D174" s="16">
        <v>1140</v>
      </c>
      <c r="E174" s="16">
        <v>0.222946655376799</v>
      </c>
      <c r="F174" s="16">
        <v>0.37460141349861797</v>
      </c>
      <c r="G174" s="16">
        <v>0.47546190073662598</v>
      </c>
      <c r="H174" s="16">
        <v>1.2679460143399399</v>
      </c>
      <c r="I174" s="16">
        <v>2.3536863729742099</v>
      </c>
      <c r="J174" s="16">
        <v>0.40278330019880698</v>
      </c>
      <c r="K174" s="16">
        <v>0.42283511269276403</v>
      </c>
      <c r="L174" s="16">
        <v>0.53458646616541305</v>
      </c>
      <c r="M174" s="16">
        <v>0.141328472631748</v>
      </c>
      <c r="N174" s="16">
        <v>0.69347346466375703</v>
      </c>
      <c r="O174" s="16">
        <v>1.6025992039103401</v>
      </c>
      <c r="P174" s="16">
        <v>0.14070174402291899</v>
      </c>
      <c r="Q174" s="16">
        <v>0.212766876007636</v>
      </c>
      <c r="R174" s="16">
        <v>0.67577413479052795</v>
      </c>
      <c r="S174" s="16">
        <v>0.72096774193548396</v>
      </c>
      <c r="T174" s="16">
        <v>1.3365591397849499</v>
      </c>
      <c r="U174" s="16">
        <v>1.1531734960767199</v>
      </c>
      <c r="V174" s="16">
        <v>0.52057128299844002</v>
      </c>
      <c r="W174" s="16">
        <v>3.2200325251330599</v>
      </c>
      <c r="X174" s="16">
        <v>1.3824585635359099</v>
      </c>
      <c r="Y174" s="16">
        <v>2.3732539931099299</v>
      </c>
      <c r="Z174" s="16">
        <v>1.0351118941252999</v>
      </c>
      <c r="AA174" s="16">
        <v>1.40008613264427</v>
      </c>
      <c r="AB174" s="16">
        <v>1.3071348103642499</v>
      </c>
      <c r="AC174" s="16">
        <v>0.59048160277403205</v>
      </c>
      <c r="AD174" s="16">
        <v>2.1605237608584602</v>
      </c>
      <c r="AE174" s="16">
        <v>0.72096774193548396</v>
      </c>
      <c r="AF174" s="16">
        <v>1.46809557889202</v>
      </c>
      <c r="AG174" s="16">
        <v>1.46809557889202</v>
      </c>
      <c r="AH174" s="16">
        <v>1.43773974880535</v>
      </c>
      <c r="AI174" s="37">
        <v>0.28868360277136301</v>
      </c>
      <c r="AJ174" s="16">
        <v>1.0139979832202799</v>
      </c>
      <c r="AK174" s="16">
        <v>0.462083936324168</v>
      </c>
      <c r="AL174" s="37">
        <v>0.79605068800000001</v>
      </c>
      <c r="AM174" s="37">
        <v>3109.1988448628799</v>
      </c>
      <c r="AN174" s="37">
        <v>20.867060032000001</v>
      </c>
      <c r="AO174" s="37">
        <v>1.1404699679999999</v>
      </c>
      <c r="AP174" s="37">
        <v>7.2279490400000004</v>
      </c>
      <c r="AQ174" s="37">
        <v>652.20992000000001</v>
      </c>
      <c r="AR174" s="37">
        <v>1.7308071359999999</v>
      </c>
      <c r="AS174" s="37">
        <v>1.3617071999999999</v>
      </c>
      <c r="AT174" s="37">
        <v>7.8676861760000003</v>
      </c>
      <c r="AU174" s="37">
        <v>305351.96314240003</v>
      </c>
      <c r="AV174" s="37">
        <v>2083.4630100934901</v>
      </c>
      <c r="AW174" s="37">
        <v>1032321.28688</v>
      </c>
      <c r="AX174" s="37">
        <v>7.4812193785599996</v>
      </c>
      <c r="AY174" s="37">
        <v>7.3324439999999997</v>
      </c>
      <c r="AZ174" s="37">
        <v>17.73696</v>
      </c>
      <c r="BA174" s="37">
        <v>23970.608639999999</v>
      </c>
      <c r="BB174" s="37">
        <v>8.7386424768000008</v>
      </c>
      <c r="BC174" s="37">
        <v>7.9091099994308602E-3</v>
      </c>
      <c r="BD174" s="37">
        <v>377.14418995199998</v>
      </c>
      <c r="BE174" s="37">
        <v>28986.063999999998</v>
      </c>
      <c r="BF174" s="37">
        <v>0.96783661600000004</v>
      </c>
      <c r="BG174" s="37">
        <v>3.76497032784</v>
      </c>
      <c r="BH174" s="37">
        <v>4.8312460799999997</v>
      </c>
      <c r="BI174" s="37">
        <v>5.9325674880000001</v>
      </c>
      <c r="BJ174" s="37">
        <v>4073.3187302400001</v>
      </c>
      <c r="BK174" s="37">
        <v>529.56670496000004</v>
      </c>
      <c r="BL174" s="37">
        <v>17.73696</v>
      </c>
      <c r="BM174" s="37">
        <v>15.8562105262848</v>
      </c>
      <c r="BN174" s="37">
        <v>15.8562105262848</v>
      </c>
      <c r="BO174" s="37">
        <v>16.190991861331199</v>
      </c>
      <c r="BP174" s="37">
        <v>8.6599999999999993E-3</v>
      </c>
    </row>
    <row r="175" spans="1:68">
      <c r="A175" s="16">
        <v>174</v>
      </c>
      <c r="B175" s="29" t="s">
        <v>106</v>
      </c>
      <c r="C175" s="16">
        <v>84</v>
      </c>
      <c r="D175" s="16">
        <v>1155</v>
      </c>
      <c r="E175" s="16">
        <v>0.23278427205100999</v>
      </c>
      <c r="F175" s="16">
        <v>0.38496834945598102</v>
      </c>
      <c r="G175" s="16">
        <v>0.48229639721465301</v>
      </c>
      <c r="H175" s="16">
        <v>1.2704641350210999</v>
      </c>
      <c r="I175" s="16">
        <v>2.3471192241871099</v>
      </c>
      <c r="J175" s="16">
        <v>0.41223470661672901</v>
      </c>
      <c r="K175" s="16">
        <v>0.42448676725204099</v>
      </c>
      <c r="L175" s="16">
        <v>0.53542319749216305</v>
      </c>
      <c r="M175" s="16">
        <v>0.14300511164917901</v>
      </c>
      <c r="N175" s="16">
        <v>0.694614248466489</v>
      </c>
      <c r="O175" s="16">
        <v>1.6051301489154299</v>
      </c>
      <c r="P175" s="16">
        <v>0.14363289639339399</v>
      </c>
      <c r="Q175" s="16">
        <v>0.212925980446381</v>
      </c>
      <c r="R175" s="16">
        <v>0.67805618830675796</v>
      </c>
      <c r="S175" s="16">
        <v>0.72626262626262605</v>
      </c>
      <c r="T175" s="16">
        <v>1.3376773711725201</v>
      </c>
      <c r="U175" s="16">
        <v>1.15433296982915</v>
      </c>
      <c r="V175" s="16">
        <v>0.51456417598149895</v>
      </c>
      <c r="W175" s="16">
        <v>3.2203317776442901</v>
      </c>
      <c r="X175" s="16">
        <v>1.3832469775475</v>
      </c>
      <c r="Y175" s="16">
        <v>2.3747747747747701</v>
      </c>
      <c r="Z175" s="16">
        <v>1.0368298184870399</v>
      </c>
      <c r="AA175" s="16">
        <v>1.4006462035541201</v>
      </c>
      <c r="AB175" s="16">
        <v>1.3070406007979301</v>
      </c>
      <c r="AC175" s="16">
        <v>0.59123982010453402</v>
      </c>
      <c r="AD175" s="16">
        <v>2.16316395014382</v>
      </c>
      <c r="AE175" s="16">
        <v>0.72626262626262605</v>
      </c>
      <c r="AF175" s="16">
        <v>1.4708372424548899</v>
      </c>
      <c r="AG175" s="16">
        <v>1.4708372424548899</v>
      </c>
      <c r="AH175" s="16">
        <v>1.43297785678356</v>
      </c>
      <c r="AI175" s="37">
        <v>0.28735632183908</v>
      </c>
      <c r="AJ175" s="16">
        <v>1.0142226555348399</v>
      </c>
      <c r="AK175" s="16">
        <v>0.46183068017366102</v>
      </c>
      <c r="AL175" s="37">
        <v>0.82450420000000002</v>
      </c>
      <c r="AM175" s="37">
        <v>3163.7302517070002</v>
      </c>
      <c r="AN175" s="37">
        <v>21.047046300000002</v>
      </c>
      <c r="AO175" s="37">
        <v>1.1417712</v>
      </c>
      <c r="AP175" s="37">
        <v>7.2127185000000003</v>
      </c>
      <c r="AQ175" s="37">
        <v>661.22550000000001</v>
      </c>
      <c r="AR175" s="37">
        <v>1.7346491500000001</v>
      </c>
      <c r="AS175" s="37">
        <v>1.3621300000000001</v>
      </c>
      <c r="AT175" s="37">
        <v>7.9030854000000001</v>
      </c>
      <c r="AU175" s="37">
        <v>305800.81108499999</v>
      </c>
      <c r="AV175" s="37">
        <v>2080.28334395007</v>
      </c>
      <c r="AW175" s="37">
        <v>1047549.237</v>
      </c>
      <c r="AX175" s="37">
        <v>7.3521507377499997</v>
      </c>
      <c r="AY175" s="37">
        <v>7.3505062499999996</v>
      </c>
      <c r="AZ175" s="37">
        <v>17.795249999999999</v>
      </c>
      <c r="BA175" s="37">
        <v>23983.498500000002</v>
      </c>
      <c r="BB175" s="37">
        <v>8.7359930699999992</v>
      </c>
      <c r="BC175" s="37">
        <v>7.8604046577151095E-3</v>
      </c>
      <c r="BD175" s="37">
        <v>377.04681479999999</v>
      </c>
      <c r="BE175" s="37">
        <v>28982.568749999999</v>
      </c>
      <c r="BF175" s="37">
        <v>0.96739552500000003</v>
      </c>
      <c r="BG175" s="37">
        <v>3.7674232110000001</v>
      </c>
      <c r="BH175" s="37">
        <v>4.830057</v>
      </c>
      <c r="BI175" s="37">
        <v>5.9326968249999998</v>
      </c>
      <c r="BJ175" s="37">
        <v>4001.7197510000001</v>
      </c>
      <c r="BK175" s="37">
        <v>529.4690415</v>
      </c>
      <c r="BL175" s="37">
        <v>17.795249999999999</v>
      </c>
      <c r="BM175" s="37">
        <v>15.852042111719999</v>
      </c>
      <c r="BN175" s="37">
        <v>15.852042111719999</v>
      </c>
      <c r="BO175" s="37">
        <v>16.270854288854999</v>
      </c>
      <c r="BP175" s="37">
        <v>8.6999999999999994E-3</v>
      </c>
    </row>
    <row r="176" spans="1:68">
      <c r="A176" s="16">
        <v>175</v>
      </c>
      <c r="B176" s="29" t="s">
        <v>110</v>
      </c>
      <c r="C176" s="16">
        <v>63</v>
      </c>
      <c r="D176" s="16">
        <v>1170</v>
      </c>
      <c r="E176" s="16">
        <v>0.26277969018932901</v>
      </c>
      <c r="F176" s="16">
        <v>0.41669657238378</v>
      </c>
      <c r="G176" s="16">
        <v>0.50303529986564099</v>
      </c>
      <c r="H176" s="16">
        <v>1.27803126320237</v>
      </c>
      <c r="I176" s="16">
        <v>2.3274447230453599</v>
      </c>
      <c r="J176" s="16">
        <v>0.44113475177305</v>
      </c>
      <c r="K176" s="16">
        <v>0.429458440785558</v>
      </c>
      <c r="L176" s="16">
        <v>0.53793969849246204</v>
      </c>
      <c r="M176" s="16">
        <v>0.14810946085631899</v>
      </c>
      <c r="N176" s="16">
        <v>0.69803779683297795</v>
      </c>
      <c r="O176" s="16">
        <v>1.6127703982532</v>
      </c>
      <c r="P176" s="16">
        <v>0.15253254420182599</v>
      </c>
      <c r="Q176" s="16">
        <v>0.213421188919838</v>
      </c>
      <c r="R176" s="16">
        <v>0.68491484184914897</v>
      </c>
      <c r="S176" s="16">
        <v>0.74227642276422801</v>
      </c>
      <c r="T176" s="16">
        <v>1.3410340705319801</v>
      </c>
      <c r="U176" s="16">
        <v>1.1578205128205099</v>
      </c>
      <c r="V176" s="16">
        <v>0.497608030742687</v>
      </c>
      <c r="W176" s="16">
        <v>3.2212301660687199</v>
      </c>
      <c r="X176" s="16">
        <v>1.3856154910096801</v>
      </c>
      <c r="Y176" s="16">
        <v>2.37934714375392</v>
      </c>
      <c r="Z176" s="16">
        <v>1.0419939894500101</v>
      </c>
      <c r="AA176" s="16">
        <v>1.40232858990944</v>
      </c>
      <c r="AB176" s="16">
        <v>1.3067580251548701</v>
      </c>
      <c r="AC176" s="16">
        <v>0.59360396436079699</v>
      </c>
      <c r="AD176" s="16">
        <v>2.1711068408916199</v>
      </c>
      <c r="AE176" s="16">
        <v>0.74227642276422801</v>
      </c>
      <c r="AF176" s="16">
        <v>1.47909738078591</v>
      </c>
      <c r="AG176" s="16">
        <v>1.47909738078591</v>
      </c>
      <c r="AH176" s="16">
        <v>1.41892420514961</v>
      </c>
      <c r="AI176" s="37">
        <v>0.28344671201814098</v>
      </c>
      <c r="AJ176" s="16">
        <v>1.01489713980406</v>
      </c>
      <c r="AK176" s="16">
        <v>0.46107091172214199</v>
      </c>
      <c r="AL176" s="37">
        <v>0.90833075200000002</v>
      </c>
      <c r="AM176" s="37">
        <v>3323.1569883475199</v>
      </c>
      <c r="AN176" s="37">
        <v>21.578836127999999</v>
      </c>
      <c r="AO176" s="37">
        <v>1.1456658719999999</v>
      </c>
      <c r="AP176" s="37">
        <v>7.1669541600000004</v>
      </c>
      <c r="AQ176" s="37">
        <v>687.58367999999996</v>
      </c>
      <c r="AR176" s="37">
        <v>1.7461217440000001</v>
      </c>
      <c r="AS176" s="37">
        <v>1.3633888000000001</v>
      </c>
      <c r="AT176" s="37">
        <v>8.006469504</v>
      </c>
      <c r="AU176" s="37">
        <v>307146.85608960001</v>
      </c>
      <c r="AV176" s="37">
        <v>2070.7433618395398</v>
      </c>
      <c r="AW176" s="37">
        <v>1092575.7955199999</v>
      </c>
      <c r="AX176" s="37">
        <v>6.9716708502399998</v>
      </c>
      <c r="AY176" s="37">
        <v>7.4045759999999996</v>
      </c>
      <c r="AZ176" s="37">
        <v>17.967839999999999</v>
      </c>
      <c r="BA176" s="37">
        <v>24022.138559999999</v>
      </c>
      <c r="BB176" s="37">
        <v>8.7280207872000002</v>
      </c>
      <c r="BC176" s="37">
        <v>7.7279321114776898E-3</v>
      </c>
      <c r="BD176" s="37">
        <v>376.75475500800002</v>
      </c>
      <c r="BE176" s="37">
        <v>28972.056</v>
      </c>
      <c r="BF176" s="37">
        <v>0.966071664</v>
      </c>
      <c r="BG176" s="37">
        <v>3.7747555833600002</v>
      </c>
      <c r="BH176" s="37">
        <v>4.8264883200000002</v>
      </c>
      <c r="BI176" s="37">
        <v>5.9330847520000001</v>
      </c>
      <c r="BJ176" s="37">
        <v>3790.7120249599998</v>
      </c>
      <c r="BK176" s="37">
        <v>529.17373583999995</v>
      </c>
      <c r="BL176" s="37">
        <v>17.967839999999999</v>
      </c>
      <c r="BM176" s="37">
        <v>15.839374589299201</v>
      </c>
      <c r="BN176" s="37">
        <v>15.839374589299201</v>
      </c>
      <c r="BO176" s="37">
        <v>16.5110845126848</v>
      </c>
      <c r="BP176" s="37">
        <v>8.8199999999999997E-3</v>
      </c>
    </row>
    <row r="177" spans="1:68">
      <c r="A177" s="16">
        <v>176</v>
      </c>
      <c r="B177" s="29" t="s">
        <v>157</v>
      </c>
      <c r="C177" s="16">
        <v>225</v>
      </c>
      <c r="D177" s="16">
        <v>1120</v>
      </c>
      <c r="E177" s="16">
        <v>0.204786787501747</v>
      </c>
      <c r="F177" s="16">
        <v>0.34963888722424102</v>
      </c>
      <c r="G177" s="16">
        <v>0.45414200489158202</v>
      </c>
      <c r="H177" s="16">
        <v>1.23478140163177</v>
      </c>
      <c r="I177" s="16">
        <v>2.28317454408023</v>
      </c>
      <c r="J177" s="16">
        <v>0.37492684578365698</v>
      </c>
      <c r="K177" s="16">
        <v>0.43444640222752201</v>
      </c>
      <c r="L177" s="16">
        <v>0.54957060414563297</v>
      </c>
      <c r="M177" s="16">
        <v>0.14641494910972699</v>
      </c>
      <c r="N177" s="16">
        <v>0.70171072663732104</v>
      </c>
      <c r="O177" s="16">
        <v>1.5333566856473799</v>
      </c>
      <c r="P177" s="16">
        <v>0.13833271701702801</v>
      </c>
      <c r="Q177" s="16">
        <v>0.261289834934611</v>
      </c>
      <c r="R177" s="16">
        <v>0.66411329398290897</v>
      </c>
      <c r="S177" s="16">
        <v>0.69033999999999995</v>
      </c>
      <c r="T177" s="16">
        <v>1.2887040381656301</v>
      </c>
      <c r="U177" s="16">
        <v>1.1187089462485</v>
      </c>
      <c r="V177" s="16">
        <v>0.57883060756547899</v>
      </c>
      <c r="W177" s="16">
        <v>2.8969274417911799</v>
      </c>
      <c r="X177" s="16">
        <v>1.34538699690402</v>
      </c>
      <c r="Y177" s="16">
        <v>2.27767703789742</v>
      </c>
      <c r="Z177" s="16">
        <v>1.01148229810199</v>
      </c>
      <c r="AA177" s="16">
        <v>1.35847581524035</v>
      </c>
      <c r="AB177" s="16">
        <v>1.27940399267947</v>
      </c>
      <c r="AC177" s="16">
        <v>0.60995159140414901</v>
      </c>
      <c r="AD177" s="16">
        <v>2.0525489214779999</v>
      </c>
      <c r="AE177" s="16">
        <v>0.69033999999999995</v>
      </c>
      <c r="AF177" s="16">
        <v>1.4219148359070299</v>
      </c>
      <c r="AG177" s="16">
        <v>1.4189936771590099</v>
      </c>
      <c r="AH177" s="16">
        <v>1.2771897038591</v>
      </c>
      <c r="AI177" s="37">
        <v>0.32824827128624601</v>
      </c>
      <c r="AJ177" s="16">
        <v>0.99532786637616799</v>
      </c>
      <c r="AK177" s="16">
        <v>0.468474674384949</v>
      </c>
      <c r="AL177" s="37">
        <v>0.76447912296599996</v>
      </c>
      <c r="AM177" s="37">
        <v>3086.81388657868</v>
      </c>
      <c r="AN177" s="37">
        <v>21.112358452043999</v>
      </c>
      <c r="AO177" s="37">
        <v>1.1506506453680001</v>
      </c>
      <c r="AP177" s="37">
        <v>7.1755253033099997</v>
      </c>
      <c r="AQ177" s="37">
        <v>641.08936359999996</v>
      </c>
      <c r="AR177" s="37">
        <v>1.7774501780880001</v>
      </c>
      <c r="AS177" s="37">
        <v>1.4149667814</v>
      </c>
      <c r="AT177" s="37">
        <v>7.8833535902880003</v>
      </c>
      <c r="AU177" s="37">
        <v>315209.67818083399</v>
      </c>
      <c r="AV177" s="37">
        <v>2069.7419982112801</v>
      </c>
      <c r="AW177" s="37">
        <v>970365.37293948</v>
      </c>
      <c r="AX177" s="37">
        <v>8.9916853748135992</v>
      </c>
      <c r="AY177" s="37">
        <v>7.7011029764999996</v>
      </c>
      <c r="AZ177" s="37">
        <v>17.258500000000002</v>
      </c>
      <c r="BA177" s="37">
        <v>23366.811114640001</v>
      </c>
      <c r="BB177" s="37">
        <v>8.3002127895539992</v>
      </c>
      <c r="BC177" s="37">
        <v>8.3448389627907398E-3</v>
      </c>
      <c r="BD177" s="37">
        <v>364.98787389639602</v>
      </c>
      <c r="BE177" s="37">
        <v>28423.483199999999</v>
      </c>
      <c r="BF177" s="37">
        <v>0.95472977191200004</v>
      </c>
      <c r="BG177" s="37">
        <v>3.70663427444816</v>
      </c>
      <c r="BH177" s="37">
        <v>4.7507690869079999</v>
      </c>
      <c r="BI177" s="37">
        <v>5.8696768715200003</v>
      </c>
      <c r="BJ177" s="37">
        <v>4434.9394109887999</v>
      </c>
      <c r="BK177" s="37">
        <v>488.41110649363998</v>
      </c>
      <c r="BL177" s="37">
        <v>17.258500000000002</v>
      </c>
      <c r="BM177" s="37">
        <v>15.8325094268814</v>
      </c>
      <c r="BN177" s="37">
        <v>15.799983376623301</v>
      </c>
      <c r="BO177" s="37">
        <v>17.228349290029598</v>
      </c>
      <c r="BP177" s="37">
        <v>1.221653235E-2</v>
      </c>
    </row>
    <row r="178" spans="1:68">
      <c r="A178" s="16">
        <v>177</v>
      </c>
      <c r="B178" s="29" t="s">
        <v>158</v>
      </c>
      <c r="C178" s="16">
        <v>256</v>
      </c>
      <c r="D178" s="16">
        <v>1120</v>
      </c>
      <c r="E178" s="16">
        <v>0.20420549026894</v>
      </c>
      <c r="F178" s="16">
        <v>0.348573991281243</v>
      </c>
      <c r="G178" s="16">
        <v>0.45273597070160498</v>
      </c>
      <c r="H178" s="16">
        <v>1.2300349721430199</v>
      </c>
      <c r="I178" s="16">
        <v>2.2757930662228598</v>
      </c>
      <c r="J178" s="16">
        <v>0.37381942686293701</v>
      </c>
      <c r="K178" s="16">
        <v>0.43357290981566299</v>
      </c>
      <c r="L178" s="16">
        <v>0.54811881926617501</v>
      </c>
      <c r="M178" s="16">
        <v>0.146289348871358</v>
      </c>
      <c r="N178" s="16">
        <v>0.70025244450034896</v>
      </c>
      <c r="O178" s="16">
        <v>1.52734314285019</v>
      </c>
      <c r="P178" s="16">
        <v>0.138276592587247</v>
      </c>
      <c r="Q178" s="16">
        <v>0.26067804792458898</v>
      </c>
      <c r="R178" s="16">
        <v>0.66168441687635304</v>
      </c>
      <c r="S178" s="16">
        <v>0.68861845386533704</v>
      </c>
      <c r="T178" s="16">
        <v>1.2851251053468</v>
      </c>
      <c r="U178" s="16">
        <v>1.11660803087439</v>
      </c>
      <c r="V178" s="16">
        <v>0.57966972649217197</v>
      </c>
      <c r="W178" s="16">
        <v>2.8867943573803498</v>
      </c>
      <c r="X178" s="16">
        <v>1.34180976069989</v>
      </c>
      <c r="Y178" s="16">
        <v>2.27066267138053</v>
      </c>
      <c r="Z178" s="16">
        <v>1.0089760696158101</v>
      </c>
      <c r="AA178" s="16">
        <v>1.3549255931586901</v>
      </c>
      <c r="AB178" s="16">
        <v>1.27606774325734</v>
      </c>
      <c r="AC178" s="16">
        <v>0.60943342635461295</v>
      </c>
      <c r="AD178" s="16">
        <v>2.0493936045785301</v>
      </c>
      <c r="AE178" s="16">
        <v>0.68861845386533704</v>
      </c>
      <c r="AF178" s="16">
        <v>1.41845855387537</v>
      </c>
      <c r="AG178" s="16">
        <v>1.41554449565703</v>
      </c>
      <c r="AH178" s="16">
        <v>1.27290417442398</v>
      </c>
      <c r="AI178" s="37">
        <v>0.32790832547975901</v>
      </c>
      <c r="AJ178" s="16">
        <v>0.99434793904768703</v>
      </c>
      <c r="AK178" s="16">
        <v>0.46992185238784401</v>
      </c>
      <c r="AL178" s="37">
        <v>0.76665531126599995</v>
      </c>
      <c r="AM178" s="37">
        <v>3096.24412425226</v>
      </c>
      <c r="AN178" s="37">
        <v>21.177925801969</v>
      </c>
      <c r="AO178" s="37">
        <v>1.155090748518</v>
      </c>
      <c r="AP178" s="37">
        <v>7.1987989400599997</v>
      </c>
      <c r="AQ178" s="37">
        <v>642.98855460000004</v>
      </c>
      <c r="AR178" s="37">
        <v>1.7810310965630001</v>
      </c>
      <c r="AS178" s="37">
        <v>1.4187145589000001</v>
      </c>
      <c r="AT178" s="37">
        <v>7.8901220330879998</v>
      </c>
      <c r="AU178" s="37">
        <v>315866.10522611102</v>
      </c>
      <c r="AV178" s="37">
        <v>2077.8911048109699</v>
      </c>
      <c r="AW178" s="37">
        <v>970759.22993448004</v>
      </c>
      <c r="AX178" s="37">
        <v>9.0127880198360995</v>
      </c>
      <c r="AY178" s="37">
        <v>7.729371789</v>
      </c>
      <c r="AZ178" s="37">
        <v>17.301646250000001</v>
      </c>
      <c r="BA178" s="37">
        <v>23431.885127140002</v>
      </c>
      <c r="BB178" s="37">
        <v>8.3158297689915006</v>
      </c>
      <c r="BC178" s="37">
        <v>8.3327591318217206E-3</v>
      </c>
      <c r="BD178" s="37">
        <v>366.269036486196</v>
      </c>
      <c r="BE178" s="37">
        <v>28499.259600000001</v>
      </c>
      <c r="BF178" s="37">
        <v>0.95767905391200003</v>
      </c>
      <c r="BG178" s="37">
        <v>3.7158413039171601</v>
      </c>
      <c r="BH178" s="37">
        <v>4.7632172135079998</v>
      </c>
      <c r="BI178" s="37">
        <v>5.8850230051199999</v>
      </c>
      <c r="BJ178" s="37">
        <v>4438.7101765888001</v>
      </c>
      <c r="BK178" s="37">
        <v>489.16308103614</v>
      </c>
      <c r="BL178" s="37">
        <v>17.301646250000001</v>
      </c>
      <c r="BM178" s="37">
        <v>15.8710876551268</v>
      </c>
      <c r="BN178" s="37">
        <v>15.838482350383099</v>
      </c>
      <c r="BO178" s="37">
        <v>17.2863525549134</v>
      </c>
      <c r="BP178" s="37">
        <v>1.222919735E-2</v>
      </c>
    </row>
    <row r="179" spans="1:68">
      <c r="A179" s="16">
        <v>178</v>
      </c>
      <c r="B179" s="29" t="s">
        <v>100</v>
      </c>
      <c r="C179" s="16">
        <v>195</v>
      </c>
      <c r="D179" s="16">
        <v>1120</v>
      </c>
      <c r="E179" s="16">
        <v>0.20362748377600901</v>
      </c>
      <c r="F179" s="16">
        <v>0.34751556235356401</v>
      </c>
      <c r="G179" s="16">
        <v>0.451338615869122</v>
      </c>
      <c r="H179" s="16">
        <v>1.2253248929359299</v>
      </c>
      <c r="I179" s="16">
        <v>2.2684591630284299</v>
      </c>
      <c r="J179" s="16">
        <v>0.37271853062794502</v>
      </c>
      <c r="K179" s="16">
        <v>0.432702922821327</v>
      </c>
      <c r="L179" s="16">
        <v>0.546674684454584</v>
      </c>
      <c r="M179" s="16">
        <v>0.14616396393749001</v>
      </c>
      <c r="N179" s="16">
        <v>0.698800210942778</v>
      </c>
      <c r="O179" s="16">
        <v>1.5213765838081801</v>
      </c>
      <c r="P179" s="16">
        <v>0.13822051368066901</v>
      </c>
      <c r="Q179" s="16">
        <v>0.26006911911256497</v>
      </c>
      <c r="R179" s="16">
        <v>0.65927324140745702</v>
      </c>
      <c r="S179" s="16">
        <v>0.68690547263681601</v>
      </c>
      <c r="T179" s="16">
        <v>1.2815659959883401</v>
      </c>
      <c r="U179" s="16">
        <v>1.1145149916718999</v>
      </c>
      <c r="V179" s="16">
        <v>0.58050631795221896</v>
      </c>
      <c r="W179" s="16">
        <v>2.8767319143605401</v>
      </c>
      <c r="X179" s="16">
        <v>1.33825149700599</v>
      </c>
      <c r="Y179" s="16">
        <v>2.2636913753085501</v>
      </c>
      <c r="Z179" s="16">
        <v>1.0064822301874199</v>
      </c>
      <c r="AA179" s="16">
        <v>1.35139387891239</v>
      </c>
      <c r="AB179" s="16">
        <v>1.2727488481831</v>
      </c>
      <c r="AC179" s="16">
        <v>0.60891614093921198</v>
      </c>
      <c r="AD179" s="16">
        <v>2.0462479739214299</v>
      </c>
      <c r="AE179" s="16">
        <v>0.68690547263681601</v>
      </c>
      <c r="AF179" s="16">
        <v>1.4150190336334501</v>
      </c>
      <c r="AG179" s="16">
        <v>1.41211204150963</v>
      </c>
      <c r="AH179" s="16">
        <v>1.2686473084574399</v>
      </c>
      <c r="AI179" s="37">
        <v>0.32756908306520899</v>
      </c>
      <c r="AJ179" s="16">
        <v>0.99336993935155904</v>
      </c>
      <c r="AK179" s="16">
        <v>0.47136903039073802</v>
      </c>
      <c r="AL179" s="37">
        <v>0.76883149956600005</v>
      </c>
      <c r="AM179" s="37">
        <v>3105.67436192584</v>
      </c>
      <c r="AN179" s="37">
        <v>21.243493151894</v>
      </c>
      <c r="AO179" s="37">
        <v>1.1595308516680001</v>
      </c>
      <c r="AP179" s="37">
        <v>7.2220725768099996</v>
      </c>
      <c r="AQ179" s="37">
        <v>644.88774560000002</v>
      </c>
      <c r="AR179" s="37">
        <v>1.784612015038</v>
      </c>
      <c r="AS179" s="37">
        <v>1.4224623364</v>
      </c>
      <c r="AT179" s="37">
        <v>7.8968904758880001</v>
      </c>
      <c r="AU179" s="37">
        <v>316522.53227138898</v>
      </c>
      <c r="AV179" s="37">
        <v>2086.04021141066</v>
      </c>
      <c r="AW179" s="37">
        <v>971153.08692947996</v>
      </c>
      <c r="AX179" s="37">
        <v>9.0338906648585997</v>
      </c>
      <c r="AY179" s="37">
        <v>7.7576406015000003</v>
      </c>
      <c r="AZ179" s="37">
        <v>17.344792500000001</v>
      </c>
      <c r="BA179" s="37">
        <v>23496.959139639999</v>
      </c>
      <c r="BB179" s="37">
        <v>8.3314467484290002</v>
      </c>
      <c r="BC179" s="37">
        <v>8.3207504509293304E-3</v>
      </c>
      <c r="BD179" s="37">
        <v>367.55019907599598</v>
      </c>
      <c r="BE179" s="37">
        <v>28575.036</v>
      </c>
      <c r="BF179" s="37">
        <v>0.96062833591200003</v>
      </c>
      <c r="BG179" s="37">
        <v>3.7250483333861601</v>
      </c>
      <c r="BH179" s="37">
        <v>4.7756653401079996</v>
      </c>
      <c r="BI179" s="37">
        <v>5.9003691387200004</v>
      </c>
      <c r="BJ179" s="37">
        <v>4442.4809421888003</v>
      </c>
      <c r="BK179" s="37">
        <v>489.91505557864002</v>
      </c>
      <c r="BL179" s="37">
        <v>17.344792500000001</v>
      </c>
      <c r="BM179" s="37">
        <v>15.9096658833723</v>
      </c>
      <c r="BN179" s="37">
        <v>15.876981324142999</v>
      </c>
      <c r="BO179" s="37">
        <v>17.3443558197973</v>
      </c>
      <c r="BP179" s="37">
        <v>1.224186235E-2</v>
      </c>
    </row>
    <row r="180" spans="1:68">
      <c r="A180" s="16">
        <v>179</v>
      </c>
      <c r="B180" s="29" t="s">
        <v>159</v>
      </c>
      <c r="C180" s="16">
        <v>178</v>
      </c>
      <c r="D180" s="16">
        <v>1120</v>
      </c>
      <c r="E180" s="16">
        <v>0.20305274015836899</v>
      </c>
      <c r="F180" s="16">
        <v>0.346463541709159</v>
      </c>
      <c r="G180" s="16">
        <v>0.44994986027575201</v>
      </c>
      <c r="H180" s="16">
        <v>1.22065074802331</v>
      </c>
      <c r="I180" s="16">
        <v>2.2611723760362898</v>
      </c>
      <c r="J180" s="16">
        <v>0.37162409962007298</v>
      </c>
      <c r="K180" s="16">
        <v>0.43183642018535401</v>
      </c>
      <c r="L180" s="16">
        <v>0.54523813940259602</v>
      </c>
      <c r="M180" s="16">
        <v>0.14603879375498199</v>
      </c>
      <c r="N180" s="16">
        <v>0.69735398841056295</v>
      </c>
      <c r="O180" s="16">
        <v>1.5154564600385201</v>
      </c>
      <c r="P180" s="16">
        <v>0.13816448024192901</v>
      </c>
      <c r="Q180" s="16">
        <v>0.25946302851546199</v>
      </c>
      <c r="R180" s="16">
        <v>0.65687957476472603</v>
      </c>
      <c r="S180" s="16">
        <v>0.685200992555831</v>
      </c>
      <c r="T180" s="16">
        <v>1.2780265458439499</v>
      </c>
      <c r="U180" s="16">
        <v>1.1124297844331399</v>
      </c>
      <c r="V180" s="16">
        <v>0.58134039334772303</v>
      </c>
      <c r="W180" s="16">
        <v>2.8667393765977098</v>
      </c>
      <c r="X180" s="16">
        <v>1.3347120552853899</v>
      </c>
      <c r="Y180" s="16">
        <v>2.2567627541962998</v>
      </c>
      <c r="Z180" s="16">
        <v>1.0040006881789301</v>
      </c>
      <c r="AA180" s="16">
        <v>1.34788052815157</v>
      </c>
      <c r="AB180" s="16">
        <v>1.2694471723984599</v>
      </c>
      <c r="AC180" s="16">
        <v>0.60839973291995497</v>
      </c>
      <c r="AD180" s="16">
        <v>2.0431119849725699</v>
      </c>
      <c r="AE180" s="16">
        <v>0.685200992555831</v>
      </c>
      <c r="AF180" s="16">
        <v>1.4115961535427499</v>
      </c>
      <c r="AG180" s="16">
        <v>1.4086961933282101</v>
      </c>
      <c r="AH180" s="16">
        <v>1.2644188193475101</v>
      </c>
      <c r="AI180" s="37">
        <v>0.327230541861739</v>
      </c>
      <c r="AJ180" s="16">
        <v>0.99239386160555598</v>
      </c>
      <c r="AK180" s="16">
        <v>0.47281620839363198</v>
      </c>
      <c r="AL180" s="37">
        <v>0.77100768786600005</v>
      </c>
      <c r="AM180" s="37">
        <v>3115.10459959942</v>
      </c>
      <c r="AN180" s="37">
        <v>21.309060501819001</v>
      </c>
      <c r="AO180" s="37">
        <v>1.1639709548179999</v>
      </c>
      <c r="AP180" s="37">
        <v>7.2453462135600004</v>
      </c>
      <c r="AQ180" s="37">
        <v>646.78693659999999</v>
      </c>
      <c r="AR180" s="37">
        <v>1.788192933513</v>
      </c>
      <c r="AS180" s="37">
        <v>1.4262101139000001</v>
      </c>
      <c r="AT180" s="37">
        <v>7.9036589186880004</v>
      </c>
      <c r="AU180" s="37">
        <v>317178.95931666601</v>
      </c>
      <c r="AV180" s="37">
        <v>2094.1893180103498</v>
      </c>
      <c r="AW180" s="37">
        <v>971546.94392448</v>
      </c>
      <c r="AX180" s="37">
        <v>9.0549933098811</v>
      </c>
      <c r="AY180" s="37">
        <v>7.7859094139999998</v>
      </c>
      <c r="AZ180" s="37">
        <v>17.38793875</v>
      </c>
      <c r="BA180" s="37">
        <v>23562.03315214</v>
      </c>
      <c r="BB180" s="37">
        <v>8.3470637278664999</v>
      </c>
      <c r="BC180" s="37">
        <v>8.3088122933495899E-3</v>
      </c>
      <c r="BD180" s="37">
        <v>368.83136166579601</v>
      </c>
      <c r="BE180" s="37">
        <v>28650.812399999999</v>
      </c>
      <c r="BF180" s="37">
        <v>0.96357761791200003</v>
      </c>
      <c r="BG180" s="37">
        <v>3.7342553628551598</v>
      </c>
      <c r="BH180" s="37">
        <v>4.7881134667080003</v>
      </c>
      <c r="BI180" s="37">
        <v>5.9157152723199999</v>
      </c>
      <c r="BJ180" s="37">
        <v>4446.2517077887996</v>
      </c>
      <c r="BK180" s="37">
        <v>490.66703012113999</v>
      </c>
      <c r="BL180" s="37">
        <v>17.38793875</v>
      </c>
      <c r="BM180" s="37">
        <v>15.9482441116178</v>
      </c>
      <c r="BN180" s="37">
        <v>15.9154802979028</v>
      </c>
      <c r="BO180" s="37">
        <v>17.402359084681201</v>
      </c>
      <c r="BP180" s="37">
        <v>1.2254527350000001E-2</v>
      </c>
    </row>
    <row r="181" spans="1:68">
      <c r="A181" s="16">
        <v>180</v>
      </c>
      <c r="B181" s="29" t="s">
        <v>101</v>
      </c>
      <c r="C181" s="16">
        <v>135</v>
      </c>
      <c r="D181" s="16">
        <v>1120</v>
      </c>
      <c r="E181" s="16">
        <v>0.20248123186514599</v>
      </c>
      <c r="F181" s="16">
        <v>0.345417871325019</v>
      </c>
      <c r="G181" s="16">
        <v>0.44856962478617801</v>
      </c>
      <c r="H181" s="16">
        <v>1.2160121277411899</v>
      </c>
      <c r="I181" s="16">
        <v>2.2539322526576</v>
      </c>
      <c r="J181" s="16">
        <v>0.37053607705360803</v>
      </c>
      <c r="K181" s="16">
        <v>0.430973381016932</v>
      </c>
      <c r="L181" s="16">
        <v>0.54380912443419405</v>
      </c>
      <c r="M181" s="16">
        <v>0.14591383777258801</v>
      </c>
      <c r="N181" s="16">
        <v>0.695913739659898</v>
      </c>
      <c r="O181" s="16">
        <v>1.50958223156251</v>
      </c>
      <c r="P181" s="16">
        <v>0.138108492215752</v>
      </c>
      <c r="Q181" s="16">
        <v>0.25885975633605501</v>
      </c>
      <c r="R181" s="16">
        <v>0.65450322692675</v>
      </c>
      <c r="S181" s="16">
        <v>0.683504950495049</v>
      </c>
      <c r="T181" s="16">
        <v>1.27450659247682</v>
      </c>
      <c r="U181" s="16">
        <v>1.1103523652804601</v>
      </c>
      <c r="V181" s="16">
        <v>0.58217196401231097</v>
      </c>
      <c r="W181" s="16">
        <v>2.85681601815046</v>
      </c>
      <c r="X181" s="16">
        <v>1.3311912865895199</v>
      </c>
      <c r="Y181" s="16">
        <v>2.2498764173857899</v>
      </c>
      <c r="Z181" s="16">
        <v>1.00153135285399</v>
      </c>
      <c r="AA181" s="16">
        <v>1.3443853980235601</v>
      </c>
      <c r="AB181" s="16">
        <v>1.2661625822429201</v>
      </c>
      <c r="AC181" s="16">
        <v>0.60788420006643296</v>
      </c>
      <c r="AD181" s="16">
        <v>2.0399855934704099</v>
      </c>
      <c r="AE181" s="16">
        <v>0.683504950495049</v>
      </c>
      <c r="AF181" s="16">
        <v>1.40818979313891</v>
      </c>
      <c r="AG181" s="16">
        <v>1.40529683089587</v>
      </c>
      <c r="AH181" s="16">
        <v>1.2602184242907299</v>
      </c>
      <c r="AI181" s="37">
        <v>0.32689269969749801</v>
      </c>
      <c r="AJ181" s="16">
        <v>0.991419700149757</v>
      </c>
      <c r="AK181" s="16">
        <v>0.47426338639652699</v>
      </c>
      <c r="AL181" s="37">
        <v>0.77318387616600004</v>
      </c>
      <c r="AM181" s="37">
        <v>3124.534837273</v>
      </c>
      <c r="AN181" s="37">
        <v>21.374627851743998</v>
      </c>
      <c r="AO181" s="37">
        <v>1.168411057968</v>
      </c>
      <c r="AP181" s="37">
        <v>7.2686198503100004</v>
      </c>
      <c r="AQ181" s="37">
        <v>648.68612759999996</v>
      </c>
      <c r="AR181" s="37">
        <v>1.791773851988</v>
      </c>
      <c r="AS181" s="37">
        <v>1.4299578914</v>
      </c>
      <c r="AT181" s="37">
        <v>7.9104273614879999</v>
      </c>
      <c r="AU181" s="37">
        <v>317835.38636194402</v>
      </c>
      <c r="AV181" s="37">
        <v>2102.33842461004</v>
      </c>
      <c r="AW181" s="37">
        <v>971940.80091948004</v>
      </c>
      <c r="AX181" s="37">
        <v>9.0760959549036002</v>
      </c>
      <c r="AY181" s="37">
        <v>7.8141782265000002</v>
      </c>
      <c r="AZ181" s="37">
        <v>17.431084999999999</v>
      </c>
      <c r="BA181" s="37">
        <v>23627.107164640001</v>
      </c>
      <c r="BB181" s="37">
        <v>8.3626807073039995</v>
      </c>
      <c r="BC181" s="37">
        <v>8.2969440396585391E-3</v>
      </c>
      <c r="BD181" s="37">
        <v>370.11252425559599</v>
      </c>
      <c r="BE181" s="37">
        <v>28726.588800000001</v>
      </c>
      <c r="BF181" s="37">
        <v>0.96652689991200003</v>
      </c>
      <c r="BG181" s="37">
        <v>3.7434623923241599</v>
      </c>
      <c r="BH181" s="37">
        <v>4.8005615933080001</v>
      </c>
      <c r="BI181" s="37">
        <v>5.9310614059200004</v>
      </c>
      <c r="BJ181" s="37">
        <v>4450.0224733887999</v>
      </c>
      <c r="BK181" s="37">
        <v>491.41900466364001</v>
      </c>
      <c r="BL181" s="37">
        <v>17.431084999999999</v>
      </c>
      <c r="BM181" s="37">
        <v>15.986822339863201</v>
      </c>
      <c r="BN181" s="37">
        <v>15.9539792716626</v>
      </c>
      <c r="BO181" s="37">
        <v>17.460362349565099</v>
      </c>
      <c r="BP181" s="37">
        <v>1.2267192349999999E-2</v>
      </c>
    </row>
    <row r="182" spans="1:68">
      <c r="A182" s="16">
        <v>181</v>
      </c>
      <c r="B182" s="29" t="s">
        <v>160</v>
      </c>
      <c r="C182" s="16">
        <v>92</v>
      </c>
      <c r="D182" s="16">
        <v>1135</v>
      </c>
      <c r="E182" s="16">
        <v>0.16445095168374799</v>
      </c>
      <c r="F182" s="16">
        <v>0.28455917411343501</v>
      </c>
      <c r="G182" s="16">
        <v>0.40337585649824498</v>
      </c>
      <c r="H182" s="16">
        <v>1.2417198107385301</v>
      </c>
      <c r="I182" s="16">
        <v>2.3097795364612801</v>
      </c>
      <c r="J182" s="16">
        <v>0.31696428571428598</v>
      </c>
      <c r="K182" s="16">
        <v>0.41960939041230999</v>
      </c>
      <c r="L182" s="16">
        <v>0.53482587064676601</v>
      </c>
      <c r="M182" s="16">
        <v>0.143390875126128</v>
      </c>
      <c r="N182" s="16">
        <v>0.67700191884682004</v>
      </c>
      <c r="O182" s="16">
        <v>1.5002840886314599</v>
      </c>
      <c r="P182" s="16">
        <v>0.13387581129516599</v>
      </c>
      <c r="Q182" s="16">
        <v>0.25995982471566298</v>
      </c>
      <c r="R182" s="16">
        <v>0.62183908045976999</v>
      </c>
      <c r="S182" s="16">
        <v>0.66666666666666696</v>
      </c>
      <c r="T182" s="16">
        <v>1.29683082874572</v>
      </c>
      <c r="U182" s="16">
        <v>1.1341693485739699</v>
      </c>
      <c r="V182" s="16">
        <v>0.63098591549295802</v>
      </c>
      <c r="W182" s="16">
        <v>2.9365318760091599</v>
      </c>
      <c r="X182" s="16">
        <v>1.3531034482758599</v>
      </c>
      <c r="Y182" s="16">
        <v>2.2787391841779998</v>
      </c>
      <c r="Z182" s="16">
        <v>1.0084672325409001</v>
      </c>
      <c r="AA182" s="16">
        <v>1.3625480974775499</v>
      </c>
      <c r="AB182" s="16">
        <v>1.2819794584500499</v>
      </c>
      <c r="AC182" s="16">
        <v>0.62655144556782305</v>
      </c>
      <c r="AD182" s="16">
        <v>2.18923056264267</v>
      </c>
      <c r="AE182" s="16">
        <v>0.66666666666666696</v>
      </c>
      <c r="AF182" s="16">
        <v>1.40315143090245</v>
      </c>
      <c r="AG182" s="16">
        <v>1.40315143090245</v>
      </c>
      <c r="AH182" s="16">
        <v>1.24795559279209</v>
      </c>
      <c r="AI182" s="37">
        <v>0.240615976900866</v>
      </c>
      <c r="AJ182" s="16">
        <v>0.99549706903889601</v>
      </c>
      <c r="AK182" s="16">
        <v>0.46830680173661399</v>
      </c>
      <c r="AL182" s="37">
        <v>0.69043104</v>
      </c>
      <c r="AM182" s="37">
        <v>3044.7852630336001</v>
      </c>
      <c r="AN182" s="37">
        <v>20.79731056</v>
      </c>
      <c r="AO182" s="37">
        <v>1.1736398400000001</v>
      </c>
      <c r="AP182" s="37">
        <v>7.2281339999999998</v>
      </c>
      <c r="AQ182" s="37">
        <v>636.16</v>
      </c>
      <c r="AR182" s="37">
        <v>1.72508208</v>
      </c>
      <c r="AS182" s="37">
        <v>1.3828800000000001</v>
      </c>
      <c r="AT182" s="37">
        <v>7.7122240800000004</v>
      </c>
      <c r="AU182" s="37">
        <v>316502.362624</v>
      </c>
      <c r="AV182" s="37">
        <v>2095.0962396954801</v>
      </c>
      <c r="AW182" s="37">
        <v>964407.6936</v>
      </c>
      <c r="AX182" s="37">
        <v>8.1391852080000007</v>
      </c>
      <c r="AY182" s="37">
        <v>7.5307199999999996</v>
      </c>
      <c r="AZ182" s="37">
        <v>17.34</v>
      </c>
      <c r="BA182" s="37">
        <v>23432.094400000002</v>
      </c>
      <c r="BB182" s="37">
        <v>8.2883177999999997</v>
      </c>
      <c r="BC182" s="37">
        <v>7.8596579476861196E-3</v>
      </c>
      <c r="BD182" s="37">
        <v>373.09658000000002</v>
      </c>
      <c r="BE182" s="37">
        <v>28449</v>
      </c>
      <c r="BF182" s="37">
        <v>0.95449055999999999</v>
      </c>
      <c r="BG182" s="37">
        <v>3.7006713408</v>
      </c>
      <c r="BH182" s="37">
        <v>4.7708115199999996</v>
      </c>
      <c r="BI182" s="37">
        <v>5.8819319999999999</v>
      </c>
      <c r="BJ182" s="37">
        <v>4181.9572239999998</v>
      </c>
      <c r="BK182" s="37">
        <v>485.63972159999997</v>
      </c>
      <c r="BL182" s="37">
        <v>17.34</v>
      </c>
      <c r="BM182" s="37">
        <v>15.849373747152001</v>
      </c>
      <c r="BN182" s="37">
        <v>15.849373747152001</v>
      </c>
      <c r="BO182" s="37">
        <v>17.820402889872</v>
      </c>
      <c r="BP182" s="37">
        <v>1.039E-2</v>
      </c>
    </row>
    <row r="183" spans="1:68">
      <c r="A183" s="16">
        <v>182</v>
      </c>
      <c r="B183" s="29" t="s">
        <v>119</v>
      </c>
      <c r="C183" s="16">
        <v>205</v>
      </c>
      <c r="D183" s="16">
        <v>1135</v>
      </c>
      <c r="E183" s="16">
        <v>0.16747042580395599</v>
      </c>
      <c r="F183" s="16">
        <v>0.28829592006198101</v>
      </c>
      <c r="G183" s="16">
        <v>0.406482955758944</v>
      </c>
      <c r="H183" s="16">
        <v>1.2426944673935501</v>
      </c>
      <c r="I183" s="16">
        <v>2.30929379301294</v>
      </c>
      <c r="J183" s="16">
        <v>0.32030454131145802</v>
      </c>
      <c r="K183" s="16">
        <v>0.42102955234555001</v>
      </c>
      <c r="L183" s="16">
        <v>0.53599140503760301</v>
      </c>
      <c r="M183" s="16">
        <v>0.143818373162061</v>
      </c>
      <c r="N183" s="16">
        <v>0.67755537343276095</v>
      </c>
      <c r="O183" s="16">
        <v>1.5011457211235699</v>
      </c>
      <c r="P183" s="16">
        <v>0.13410096182575101</v>
      </c>
      <c r="Q183" s="16">
        <v>0.26139795736068799</v>
      </c>
      <c r="R183" s="16">
        <v>0.62411924586414702</v>
      </c>
      <c r="S183" s="16">
        <v>0.66797442033818499</v>
      </c>
      <c r="T183" s="16">
        <v>1.29685415940509</v>
      </c>
      <c r="U183" s="16">
        <v>1.1338761726284301</v>
      </c>
      <c r="V183" s="16">
        <v>0.62864662839811503</v>
      </c>
      <c r="W183" s="16">
        <v>2.9366188812501299</v>
      </c>
      <c r="X183" s="16">
        <v>1.35269742740879</v>
      </c>
      <c r="Y183" s="16">
        <v>2.2777144697439602</v>
      </c>
      <c r="Z183" s="16">
        <v>1.00876599004955</v>
      </c>
      <c r="AA183" s="16">
        <v>1.362464490322</v>
      </c>
      <c r="AB183" s="16">
        <v>1.28189290803853</v>
      </c>
      <c r="AC183" s="16">
        <v>0.62854892339705604</v>
      </c>
      <c r="AD183" s="16">
        <v>2.1877535748240802</v>
      </c>
      <c r="AE183" s="16">
        <v>0.66797442033818499</v>
      </c>
      <c r="AF183" s="16">
        <v>1.40472997110375</v>
      </c>
      <c r="AG183" s="16">
        <v>1.40439841334337</v>
      </c>
      <c r="AH183" s="16">
        <v>1.2478108942667401</v>
      </c>
      <c r="AI183" s="37">
        <v>0.24792465401272101</v>
      </c>
      <c r="AJ183" s="16">
        <v>0.99523582532141897</v>
      </c>
      <c r="AK183" s="16">
        <v>0.46823487698986999</v>
      </c>
      <c r="AL183" s="37">
        <v>0.70212145897695999</v>
      </c>
      <c r="AM183" s="37">
        <v>3079.09379188923</v>
      </c>
      <c r="AN183" s="37">
        <v>20.937076171850201</v>
      </c>
      <c r="AO183" s="37">
        <v>1.17339089723136</v>
      </c>
      <c r="AP183" s="37">
        <v>7.2166659564959996</v>
      </c>
      <c r="AQ183" s="37">
        <v>641.78538623999998</v>
      </c>
      <c r="AR183" s="37">
        <v>1.72969970760832</v>
      </c>
      <c r="AS183" s="37">
        <v>1.38655567872</v>
      </c>
      <c r="AT183" s="37">
        <v>7.7223384640483204</v>
      </c>
      <c r="AU183" s="37">
        <v>316901.13400536298</v>
      </c>
      <c r="AV183" s="37">
        <v>2094.0120299707601</v>
      </c>
      <c r="AW183" s="37">
        <v>964768.88708165498</v>
      </c>
      <c r="AX183" s="37">
        <v>8.1520336691579498</v>
      </c>
      <c r="AY183" s="37">
        <v>7.5606795868800001</v>
      </c>
      <c r="AZ183" s="37">
        <v>17.359028559999999</v>
      </c>
      <c r="BA183" s="37">
        <v>23419.673586937599</v>
      </c>
      <c r="BB183" s="37">
        <v>8.2789025659507995</v>
      </c>
      <c r="BC183" s="37">
        <v>7.8625162058660499E-3</v>
      </c>
      <c r="BD183" s="37">
        <v>372.55415300968798</v>
      </c>
      <c r="BE183" s="37">
        <v>28436.540723999999</v>
      </c>
      <c r="BF183" s="37">
        <v>0.95376830418624003</v>
      </c>
      <c r="BG183" s="37">
        <v>3.7005571426671202</v>
      </c>
      <c r="BH183" s="37">
        <v>4.7682632977900798</v>
      </c>
      <c r="BI183" s="37">
        <v>5.8795361093279999</v>
      </c>
      <c r="BJ183" s="37">
        <v>4181.7441638568998</v>
      </c>
      <c r="BK183" s="37">
        <v>484.466036195046</v>
      </c>
      <c r="BL183" s="37">
        <v>17.359028559999999</v>
      </c>
      <c r="BM183" s="37">
        <v>15.857869350984</v>
      </c>
      <c r="BN183" s="37">
        <v>15.854126425472</v>
      </c>
      <c r="BO183" s="37">
        <v>17.8011329098536</v>
      </c>
      <c r="BP183" s="37">
        <v>1.06978066E-2</v>
      </c>
    </row>
    <row r="184" spans="1:68">
      <c r="A184" s="16">
        <v>183</v>
      </c>
      <c r="B184" s="29" t="s">
        <v>120</v>
      </c>
      <c r="C184" s="16">
        <v>206</v>
      </c>
      <c r="D184" s="16">
        <v>1135</v>
      </c>
      <c r="E184" s="16">
        <v>0.170494144049921</v>
      </c>
      <c r="F184" s="16">
        <v>0.29203955590063702</v>
      </c>
      <c r="G184" s="16">
        <v>0.40959308770582198</v>
      </c>
      <c r="H184" s="16">
        <v>1.2436700962654399</v>
      </c>
      <c r="I184" s="16">
        <v>2.30880737974962</v>
      </c>
      <c r="J184" s="16">
        <v>0.32365041319357502</v>
      </c>
      <c r="K184" s="16">
        <v>0.42245071686003</v>
      </c>
      <c r="L184" s="16">
        <v>0.53715638302104496</v>
      </c>
      <c r="M184" s="16">
        <v>0.144246584428005</v>
      </c>
      <c r="N184" s="16">
        <v>0.67810858349245096</v>
      </c>
      <c r="O184" s="16">
        <v>1.5020082951003499</v>
      </c>
      <c r="P184" s="16">
        <v>0.13432640667324999</v>
      </c>
      <c r="Q184" s="16">
        <v>0.262841772374109</v>
      </c>
      <c r="R184" s="16">
        <v>0.62639870385052898</v>
      </c>
      <c r="S184" s="16">
        <v>0.66928330324201302</v>
      </c>
      <c r="T184" s="16">
        <v>1.2968775028597701</v>
      </c>
      <c r="U184" s="16">
        <v>1.13358273908053</v>
      </c>
      <c r="V184" s="16">
        <v>0.62633470981681105</v>
      </c>
      <c r="W184" s="16">
        <v>2.9367060157976099</v>
      </c>
      <c r="X184" s="16">
        <v>1.35229135053111</v>
      </c>
      <c r="Y184" s="16">
        <v>2.2766894404523499</v>
      </c>
      <c r="Z184" s="16">
        <v>1.0090648452951401</v>
      </c>
      <c r="AA184" s="16">
        <v>1.36238084361395</v>
      </c>
      <c r="AB184" s="16">
        <v>1.28180632820118</v>
      </c>
      <c r="AC184" s="16">
        <v>0.63055287663110005</v>
      </c>
      <c r="AD184" s="16">
        <v>2.1862740065525901</v>
      </c>
      <c r="AE184" s="16">
        <v>0.66928330324201302</v>
      </c>
      <c r="AF184" s="16">
        <v>1.40630944066432</v>
      </c>
      <c r="AG184" s="16">
        <v>1.4056461299402601</v>
      </c>
      <c r="AH184" s="16">
        <v>1.2476660558651</v>
      </c>
      <c r="AI184" s="37">
        <v>0.25523865295633802</v>
      </c>
      <c r="AJ184" s="16">
        <v>0.99497455600747897</v>
      </c>
      <c r="AK184" s="16">
        <v>0.46816295224312598</v>
      </c>
      <c r="AL184" s="37">
        <v>0.71379477702784</v>
      </c>
      <c r="AM184" s="37">
        <v>3113.3339588720701</v>
      </c>
      <c r="AN184" s="37">
        <v>21.076695539881001</v>
      </c>
      <c r="AO184" s="37">
        <v>1.1731416196454401</v>
      </c>
      <c r="AP184" s="37">
        <v>7.2052068579839998</v>
      </c>
      <c r="AQ184" s="37">
        <v>647.40042496000001</v>
      </c>
      <c r="AR184" s="37">
        <v>1.7343136470732801</v>
      </c>
      <c r="AS184" s="37">
        <v>1.3902329548800001</v>
      </c>
      <c r="AT184" s="37">
        <v>7.7324252808332803</v>
      </c>
      <c r="AU184" s="37">
        <v>317300.05069844198</v>
      </c>
      <c r="AV184" s="37">
        <v>2092.9277556266102</v>
      </c>
      <c r="AW184" s="37">
        <v>965128.78635541804</v>
      </c>
      <c r="AX184" s="37">
        <v>8.1647683034158103</v>
      </c>
      <c r="AY184" s="37">
        <v>7.5906481075199999</v>
      </c>
      <c r="AZ184" s="37">
        <v>17.378034240000002</v>
      </c>
      <c r="BA184" s="37">
        <v>23407.256062950401</v>
      </c>
      <c r="BB184" s="37">
        <v>8.2694924058032004</v>
      </c>
      <c r="BC184" s="37">
        <v>7.8655987912189407E-3</v>
      </c>
      <c r="BD184" s="37">
        <v>372.01212044675202</v>
      </c>
      <c r="BE184" s="37">
        <v>28424.082896</v>
      </c>
      <c r="BF184" s="37">
        <v>0.95304622522495996</v>
      </c>
      <c r="BG184" s="37">
        <v>3.7004427839548901</v>
      </c>
      <c r="BH184" s="37">
        <v>4.7657157473203204</v>
      </c>
      <c r="BI184" s="37">
        <v>5.8771406933119996</v>
      </c>
      <c r="BJ184" s="37">
        <v>4181.5099252195896</v>
      </c>
      <c r="BK184" s="37">
        <v>483.29366031298599</v>
      </c>
      <c r="BL184" s="37">
        <v>17.378034240000002</v>
      </c>
      <c r="BM184" s="37">
        <v>15.8663572100893</v>
      </c>
      <c r="BN184" s="37">
        <v>15.8588735620493</v>
      </c>
      <c r="BO184" s="37">
        <v>17.781873234469501</v>
      </c>
      <c r="BP184" s="37">
        <v>1.1005386400000001E-2</v>
      </c>
    </row>
    <row r="185" spans="1:68">
      <c r="A185" s="16">
        <v>184</v>
      </c>
      <c r="B185" s="29" t="s">
        <v>121</v>
      </c>
      <c r="C185" s="16">
        <v>246</v>
      </c>
      <c r="D185" s="16">
        <v>1135</v>
      </c>
      <c r="E185" s="16">
        <v>0.173522115376151</v>
      </c>
      <c r="F185" s="16">
        <v>0.295790100702571</v>
      </c>
      <c r="G185" s="16">
        <v>0.41270625678112899</v>
      </c>
      <c r="H185" s="16">
        <v>1.2446466988096201</v>
      </c>
      <c r="I185" s="16">
        <v>2.30832029528489</v>
      </c>
      <c r="J185" s="16">
        <v>0.32700191553733499</v>
      </c>
      <c r="K185" s="16">
        <v>0.42387288501780201</v>
      </c>
      <c r="L185" s="16">
        <v>0.53832080499542601</v>
      </c>
      <c r="M185" s="16">
        <v>0.144675510710361</v>
      </c>
      <c r="N185" s="16">
        <v>0.678661549187909</v>
      </c>
      <c r="O185" s="16">
        <v>1.5028718121057401</v>
      </c>
      <c r="P185" s="16">
        <v>0.13455214641513699</v>
      </c>
      <c r="Q185" s="16">
        <v>0.26429130350096702</v>
      </c>
      <c r="R185" s="16">
        <v>0.62867745474807701</v>
      </c>
      <c r="S185" s="16">
        <v>0.670593316841403</v>
      </c>
      <c r="T185" s="16">
        <v>1.29690085912029</v>
      </c>
      <c r="U185" s="16">
        <v>1.1332890475905799</v>
      </c>
      <c r="V185" s="16">
        <v>0.62404944739177703</v>
      </c>
      <c r="W185" s="16">
        <v>2.9367932799400598</v>
      </c>
      <c r="X185" s="16">
        <v>1.3518852176312299</v>
      </c>
      <c r="Y185" s="16">
        <v>2.2756640961580299</v>
      </c>
      <c r="Z185" s="16">
        <v>1.00936379832564</v>
      </c>
      <c r="AA185" s="16">
        <v>1.3622971573253499</v>
      </c>
      <c r="AB185" s="16">
        <v>1.2817197189230001</v>
      </c>
      <c r="AC185" s="16">
        <v>0.63256333680893395</v>
      </c>
      <c r="AD185" s="16">
        <v>2.1847918510598001</v>
      </c>
      <c r="AE185" s="16">
        <v>0.670593316841403</v>
      </c>
      <c r="AF185" s="16">
        <v>1.4078898404051301</v>
      </c>
      <c r="AG185" s="16">
        <v>1.40689458134163</v>
      </c>
      <c r="AH185" s="16">
        <v>1.24752107738426</v>
      </c>
      <c r="AI185" s="37">
        <v>0.26255797954649301</v>
      </c>
      <c r="AJ185" s="16">
        <v>0.99471326109331604</v>
      </c>
      <c r="AK185" s="16">
        <v>0.46809102749638198</v>
      </c>
      <c r="AL185" s="37">
        <v>0.72545099415264003</v>
      </c>
      <c r="AM185" s="37">
        <v>3147.5057639821098</v>
      </c>
      <c r="AN185" s="37">
        <v>21.216168664092201</v>
      </c>
      <c r="AO185" s="37">
        <v>1.17289200724224</v>
      </c>
      <c r="AP185" s="37">
        <v>7.1937567044639996</v>
      </c>
      <c r="AQ185" s="37">
        <v>653.00511615999994</v>
      </c>
      <c r="AR185" s="37">
        <v>1.73892389839488</v>
      </c>
      <c r="AS185" s="37">
        <v>1.3939118284800001</v>
      </c>
      <c r="AT185" s="37">
        <v>7.7424845303548802</v>
      </c>
      <c r="AU185" s="37">
        <v>317699.11270323797</v>
      </c>
      <c r="AV185" s="37">
        <v>2091.84341666301</v>
      </c>
      <c r="AW185" s="37">
        <v>965487.39142129</v>
      </c>
      <c r="AX185" s="37">
        <v>8.1773891107735697</v>
      </c>
      <c r="AY185" s="37">
        <v>7.6206255619199998</v>
      </c>
      <c r="AZ185" s="37">
        <v>17.397017040000001</v>
      </c>
      <c r="BA185" s="37">
        <v>23394.841828038399</v>
      </c>
      <c r="BB185" s="37">
        <v>8.2600873195572007</v>
      </c>
      <c r="BC185" s="37">
        <v>7.8689000634735908E-3</v>
      </c>
      <c r="BD185" s="37">
        <v>371.47048231119197</v>
      </c>
      <c r="BE185" s="37">
        <v>28411.626516</v>
      </c>
      <c r="BF185" s="37">
        <v>0.95232432311616</v>
      </c>
      <c r="BG185" s="37">
        <v>3.7003282646633102</v>
      </c>
      <c r="BH185" s="37">
        <v>4.7631688685907196</v>
      </c>
      <c r="BI185" s="37">
        <v>5.8747457519520001</v>
      </c>
      <c r="BJ185" s="37">
        <v>4181.25450808806</v>
      </c>
      <c r="BK185" s="37">
        <v>482.12259395381801</v>
      </c>
      <c r="BL185" s="37">
        <v>17.397017040000001</v>
      </c>
      <c r="BM185" s="37">
        <v>15.8748373244678</v>
      </c>
      <c r="BN185" s="37">
        <v>15.8636151568838</v>
      </c>
      <c r="BO185" s="37">
        <v>17.762623863719501</v>
      </c>
      <c r="BP185" s="37">
        <v>1.1312739400000001E-2</v>
      </c>
    </row>
    <row r="186" spans="1:68">
      <c r="A186" s="16">
        <v>185</v>
      </c>
      <c r="B186" s="29" t="s">
        <v>122</v>
      </c>
      <c r="C186" s="16">
        <v>118</v>
      </c>
      <c r="D186" s="16">
        <v>1135</v>
      </c>
      <c r="E186" s="16">
        <v>0.17655434876236301</v>
      </c>
      <c r="F186" s="16">
        <v>0.29954757361141698</v>
      </c>
      <c r="G186" s="16">
        <v>0.41582246743579698</v>
      </c>
      <c r="H186" s="16">
        <v>1.2456242764843799</v>
      </c>
      <c r="I186" s="16">
        <v>2.3078325382285199</v>
      </c>
      <c r="J186" s="16">
        <v>0.33035906256719</v>
      </c>
      <c r="K186" s="16">
        <v>0.42529605788241798</v>
      </c>
      <c r="L186" s="16">
        <v>0.53948467135870204</v>
      </c>
      <c r="M186" s="16">
        <v>0.14510515380149899</v>
      </c>
      <c r="N186" s="16">
        <v>0.67921427068100804</v>
      </c>
      <c r="O186" s="16">
        <v>1.5037362736870901</v>
      </c>
      <c r="P186" s="16">
        <v>0.13477818163039801</v>
      </c>
      <c r="Q186" s="16">
        <v>0.26574658475402502</v>
      </c>
      <c r="R186" s="16">
        <v>0.63095549888574898</v>
      </c>
      <c r="S186" s="16">
        <v>0.67190446260213699</v>
      </c>
      <c r="T186" s="16">
        <v>1.2969242281972</v>
      </c>
      <c r="U186" s="16">
        <v>1.1329950978183301</v>
      </c>
      <c r="V186" s="16">
        <v>0.62179015505916502</v>
      </c>
      <c r="W186" s="16">
        <v>2.9368806739668201</v>
      </c>
      <c r="X186" s="16">
        <v>1.35147902869757</v>
      </c>
      <c r="Y186" s="16">
        <v>2.2746384367157599</v>
      </c>
      <c r="Z186" s="16">
        <v>1.00966284918905</v>
      </c>
      <c r="AA186" s="16">
        <v>1.3622134314281</v>
      </c>
      <c r="AB186" s="16">
        <v>1.2816330801889599</v>
      </c>
      <c r="AC186" s="16">
        <v>0.63458033567468997</v>
      </c>
      <c r="AD186" s="16">
        <v>2.1833071015536398</v>
      </c>
      <c r="AE186" s="16">
        <v>0.67190446260213699</v>
      </c>
      <c r="AF186" s="16">
        <v>1.40947117114813</v>
      </c>
      <c r="AG186" s="16">
        <v>1.4081437681968001</v>
      </c>
      <c r="AH186" s="16">
        <v>1.2473759586208999</v>
      </c>
      <c r="AI186" s="37">
        <v>0.26988263960643399</v>
      </c>
      <c r="AJ186" s="16">
        <v>0.99445194057516595</v>
      </c>
      <c r="AK186" s="16">
        <v>0.46801910274963798</v>
      </c>
      <c r="AL186" s="37">
        <v>0.73709011035135996</v>
      </c>
      <c r="AM186" s="37">
        <v>3181.6092072193601</v>
      </c>
      <c r="AN186" s="37">
        <v>21.355495544483801</v>
      </c>
      <c r="AO186" s="37">
        <v>1.17264206002176</v>
      </c>
      <c r="AP186" s="37">
        <v>7.1823154959359998</v>
      </c>
      <c r="AQ186" s="37">
        <v>658.59945984000001</v>
      </c>
      <c r="AR186" s="37">
        <v>1.74353046157312</v>
      </c>
      <c r="AS186" s="37">
        <v>1.3975922995200001</v>
      </c>
      <c r="AT186" s="37">
        <v>7.75251621261312</v>
      </c>
      <c r="AU186" s="37">
        <v>318098.32001975202</v>
      </c>
      <c r="AV186" s="37">
        <v>2090.7590130799799</v>
      </c>
      <c r="AW186" s="37">
        <v>965844.70227927004</v>
      </c>
      <c r="AX186" s="37">
        <v>8.1898960912312297</v>
      </c>
      <c r="AY186" s="37">
        <v>7.6506119500800001</v>
      </c>
      <c r="AZ186" s="37">
        <v>17.415976959999998</v>
      </c>
      <c r="BA186" s="37">
        <v>23382.430882201599</v>
      </c>
      <c r="BB186" s="37">
        <v>8.2506873072128002</v>
      </c>
      <c r="BC186" s="37">
        <v>7.8724145951464802E-3</v>
      </c>
      <c r="BD186" s="37">
        <v>370.929238603008</v>
      </c>
      <c r="BE186" s="37">
        <v>28399.171584</v>
      </c>
      <c r="BF186" s="37">
        <v>0.95160259785984003</v>
      </c>
      <c r="BG186" s="37">
        <v>3.7002135847923698</v>
      </c>
      <c r="BH186" s="37">
        <v>4.7606226616012801</v>
      </c>
      <c r="BI186" s="37">
        <v>5.8723512852480004</v>
      </c>
      <c r="BJ186" s="37">
        <v>4180.9779124623401</v>
      </c>
      <c r="BK186" s="37">
        <v>480.952837117542</v>
      </c>
      <c r="BL186" s="37">
        <v>17.415976959999998</v>
      </c>
      <c r="BM186" s="37">
        <v>15.8833096941195</v>
      </c>
      <c r="BN186" s="37">
        <v>15.8683512099756</v>
      </c>
      <c r="BO186" s="37">
        <v>17.743384797603799</v>
      </c>
      <c r="BP186" s="37">
        <v>1.1619865599999999E-2</v>
      </c>
    </row>
    <row r="187" spans="1:68">
      <c r="A187" s="16">
        <v>186</v>
      </c>
      <c r="B187" s="29" t="s">
        <v>101</v>
      </c>
      <c r="C187" s="16">
        <v>88</v>
      </c>
      <c r="D187" s="16">
        <v>1135</v>
      </c>
      <c r="E187" s="16">
        <v>0.17959085321356999</v>
      </c>
      <c r="F187" s="16">
        <v>0.30331199384159901</v>
      </c>
      <c r="G187" s="16">
        <v>0.41894172412945802</v>
      </c>
      <c r="H187" s="16">
        <v>1.24660283075096</v>
      </c>
      <c r="I187" s="16">
        <v>2.30734410718641</v>
      </c>
      <c r="J187" s="16">
        <v>0.33372186855554598</v>
      </c>
      <c r="K187" s="16">
        <v>0.42672023651893498</v>
      </c>
      <c r="L187" s="16">
        <v>0.54064798250844803</v>
      </c>
      <c r="M187" s="16">
        <v>0.14553551549978599</v>
      </c>
      <c r="N187" s="16">
        <v>0.67976674813348303</v>
      </c>
      <c r="O187" s="16">
        <v>1.50460168139509</v>
      </c>
      <c r="P187" s="16">
        <v>0.13500451289953599</v>
      </c>
      <c r="Q187" s="16">
        <v>0.26720765041643402</v>
      </c>
      <c r="R187" s="16">
        <v>0.63323283659229901</v>
      </c>
      <c r="S187" s="16">
        <v>0.67321674199253301</v>
      </c>
      <c r="T187" s="16">
        <v>1.29694761010103</v>
      </c>
      <c r="U187" s="16">
        <v>1.13270088942291</v>
      </c>
      <c r="V187" s="16">
        <v>0.61955617183518996</v>
      </c>
      <c r="W187" s="16">
        <v>2.93696819816808</v>
      </c>
      <c r="X187" s="16">
        <v>1.3510727837185199</v>
      </c>
      <c r="Y187" s="16">
        <v>2.27361246198023</v>
      </c>
      <c r="Z187" s="16">
        <v>1.00996199793339</v>
      </c>
      <c r="AA187" s="16">
        <v>1.36212966589406</v>
      </c>
      <c r="AB187" s="16">
        <v>1.2815464119840401</v>
      </c>
      <c r="AC187" s="16">
        <v>0.63660390517932197</v>
      </c>
      <c r="AD187" s="16">
        <v>2.18181975121822</v>
      </c>
      <c r="AE187" s="16">
        <v>0.67321674199253301</v>
      </c>
      <c r="AF187" s="16">
        <v>1.4110534337162299</v>
      </c>
      <c r="AG187" s="16">
        <v>1.40939369115583</v>
      </c>
      <c r="AH187" s="16">
        <v>1.24723069937131</v>
      </c>
      <c r="AI187" s="37">
        <v>0.29905083864256898</v>
      </c>
      <c r="AJ187" s="16">
        <v>0.99419059444926705</v>
      </c>
      <c r="AK187" s="16">
        <v>0.46794717800289398</v>
      </c>
      <c r="AL187" s="37">
        <v>0.74871212562400002</v>
      </c>
      <c r="AM187" s="37">
        <v>3215.6442885838201</v>
      </c>
      <c r="AN187" s="37">
        <v>21.494676181056001</v>
      </c>
      <c r="AO187" s="37">
        <v>1.1723917779840001</v>
      </c>
      <c r="AP187" s="37">
        <v>7.1708832323999996</v>
      </c>
      <c r="AQ187" s="37">
        <v>664.18345599999998</v>
      </c>
      <c r="AR187" s="37">
        <v>1.7481333366080001</v>
      </c>
      <c r="AS187" s="37">
        <v>1.4012743679999999</v>
      </c>
      <c r="AT187" s="37">
        <v>7.7625203276079997</v>
      </c>
      <c r="AU187" s="37">
        <v>318497.67264798202</v>
      </c>
      <c r="AV187" s="37">
        <v>2089.6745448775</v>
      </c>
      <c r="AW187" s="37">
        <v>966200.71892936004</v>
      </c>
      <c r="AX187" s="37">
        <v>8.2022892447887994</v>
      </c>
      <c r="AY187" s="37">
        <v>7.6806072719999996</v>
      </c>
      <c r="AZ187" s="37">
        <v>17.434913999999999</v>
      </c>
      <c r="BA187" s="37">
        <v>23370.02322544</v>
      </c>
      <c r="BB187" s="37">
        <v>8.2412923687700008</v>
      </c>
      <c r="BC187" s="37">
        <v>7.8761371617181598E-3</v>
      </c>
      <c r="BD187" s="37">
        <v>370.3883893222</v>
      </c>
      <c r="BE187" s="37">
        <v>28386.718099999998</v>
      </c>
      <c r="BF187" s="37">
        <v>0.95088104945600005</v>
      </c>
      <c r="BG187" s="37">
        <v>3.7000987443420801</v>
      </c>
      <c r="BH187" s="37">
        <v>4.7580771263520001</v>
      </c>
      <c r="BI187" s="37">
        <v>5.8699572931999997</v>
      </c>
      <c r="BJ187" s="37">
        <v>4180.6801383423999</v>
      </c>
      <c r="BK187" s="37">
        <v>479.78438980416001</v>
      </c>
      <c r="BL187" s="37">
        <v>17.434913999999999</v>
      </c>
      <c r="BM187" s="37">
        <v>15.891774319044501</v>
      </c>
      <c r="BN187" s="37">
        <v>15.8730817213247</v>
      </c>
      <c r="BO187" s="37">
        <v>17.724156036122299</v>
      </c>
      <c r="BP187" s="37">
        <v>1.10558125E-2</v>
      </c>
    </row>
    <row r="188" spans="1:68">
      <c r="A188" s="16">
        <v>187</v>
      </c>
      <c r="B188" s="29" t="s">
        <v>161</v>
      </c>
      <c r="C188" s="16">
        <v>250</v>
      </c>
      <c r="D188" s="16">
        <v>1120</v>
      </c>
      <c r="E188" s="16">
        <v>0.21681618183713899</v>
      </c>
      <c r="F188" s="16">
        <v>0.372272408656181</v>
      </c>
      <c r="G188" s="16">
        <v>0.47953518968417103</v>
      </c>
      <c r="H188" s="16">
        <v>1.2525095916329401</v>
      </c>
      <c r="I188" s="16">
        <v>2.3277205945039601</v>
      </c>
      <c r="J188" s="16">
        <v>0.39768526431449103</v>
      </c>
      <c r="K188" s="16">
        <v>0.435138327171675</v>
      </c>
      <c r="L188" s="16">
        <v>0.55101194217473304</v>
      </c>
      <c r="M188" s="16">
        <v>0.140010518467233</v>
      </c>
      <c r="N188" s="16">
        <v>0.70095181193106404</v>
      </c>
      <c r="O188" s="16">
        <v>1.57573274960694</v>
      </c>
      <c r="P188" s="16">
        <v>0.13242529337185999</v>
      </c>
      <c r="Q188" s="16">
        <v>0.23969866333216899</v>
      </c>
      <c r="R188" s="16">
        <v>0.69747451696333496</v>
      </c>
      <c r="S188" s="16">
        <v>0.70518000000000003</v>
      </c>
      <c r="T188" s="16">
        <v>1.31169634558905</v>
      </c>
      <c r="U188" s="16">
        <v>1.1263582978184401</v>
      </c>
      <c r="V188" s="16">
        <v>0.55315053914425805</v>
      </c>
      <c r="W188" s="16">
        <v>3.0876579593659299</v>
      </c>
      <c r="X188" s="16">
        <v>1.3605087658989301</v>
      </c>
      <c r="Y188" s="16">
        <v>2.3252019888129301</v>
      </c>
      <c r="Z188" s="16">
        <v>1.0235083700717</v>
      </c>
      <c r="AA188" s="16">
        <v>1.3801710914454299</v>
      </c>
      <c r="AB188" s="16">
        <v>1.2942479160813001</v>
      </c>
      <c r="AC188" s="16">
        <v>0.61424370771232195</v>
      </c>
      <c r="AD188" s="16">
        <v>2.0619381606430802</v>
      </c>
      <c r="AE188" s="16">
        <v>0.70518000000000003</v>
      </c>
      <c r="AF188" s="16">
        <v>1.4617227738146299</v>
      </c>
      <c r="AG188" s="16">
        <v>1.4579219621256301</v>
      </c>
      <c r="AH188" s="16">
        <v>1.4020836016701099</v>
      </c>
      <c r="AI188" s="37">
        <v>0.39759215219976202</v>
      </c>
      <c r="AJ188" s="16">
        <v>1.0048414640824801</v>
      </c>
      <c r="AK188" s="16">
        <v>0.465701881331404</v>
      </c>
      <c r="AL188" s="37">
        <v>0.79777324175999997</v>
      </c>
      <c r="AM188" s="37">
        <v>3208.0449936035602</v>
      </c>
      <c r="AN188" s="37">
        <v>21.454105426249999</v>
      </c>
      <c r="AO188" s="37">
        <v>1.1336048762499999</v>
      </c>
      <c r="AP188" s="37">
        <v>7.2058415505999998</v>
      </c>
      <c r="AQ188" s="37">
        <v>667.04227600000002</v>
      </c>
      <c r="AR188" s="37">
        <v>1.76702256535</v>
      </c>
      <c r="AS188" s="37">
        <v>1.39476606</v>
      </c>
      <c r="AT188" s="37">
        <v>7.8978690678000003</v>
      </c>
      <c r="AU188" s="37">
        <v>308701.59600655001</v>
      </c>
      <c r="AV188" s="37">
        <v>2087.51807376745</v>
      </c>
      <c r="AW188" s="37">
        <v>974900.22563200002</v>
      </c>
      <c r="AX188" s="37">
        <v>8.4174131943749995</v>
      </c>
      <c r="AY188" s="37">
        <v>7.533479625</v>
      </c>
      <c r="AZ188" s="37">
        <v>17.6295</v>
      </c>
      <c r="BA188" s="37">
        <v>23727.150616999999</v>
      </c>
      <c r="BB188" s="37">
        <v>8.5983427872375007</v>
      </c>
      <c r="BC188" s="37">
        <v>8.0968631139655099E-3</v>
      </c>
      <c r="BD188" s="37">
        <v>371.81206504994998</v>
      </c>
      <c r="BE188" s="37">
        <v>28782.518700000001</v>
      </c>
      <c r="BF188" s="37">
        <v>0.96314739999999999</v>
      </c>
      <c r="BG188" s="37">
        <v>3.7423499747400002</v>
      </c>
      <c r="BH188" s="37">
        <v>4.7979719205000002</v>
      </c>
      <c r="BI188" s="37">
        <v>5.9016839898000004</v>
      </c>
      <c r="BJ188" s="37">
        <v>4351.7158546000001</v>
      </c>
      <c r="BK188" s="37">
        <v>514.677087239</v>
      </c>
      <c r="BL188" s="37">
        <v>17.6295</v>
      </c>
      <c r="BM188" s="37">
        <v>15.892335832172501</v>
      </c>
      <c r="BN188" s="37">
        <v>15.8510121442075</v>
      </c>
      <c r="BO188" s="37">
        <v>16.051125908772999</v>
      </c>
      <c r="BP188" s="37">
        <v>1.1248375E-2</v>
      </c>
    </row>
    <row r="189" spans="1:68">
      <c r="A189" s="16">
        <v>188</v>
      </c>
      <c r="B189" s="29" t="s">
        <v>162</v>
      </c>
      <c r="C189" s="16">
        <v>245</v>
      </c>
      <c r="D189" s="16">
        <v>1120</v>
      </c>
      <c r="E189" s="16">
        <v>0.21859910332603499</v>
      </c>
      <c r="F189" s="16">
        <v>0.376176871541202</v>
      </c>
      <c r="G189" s="16">
        <v>0.482865408334891</v>
      </c>
      <c r="H189" s="16">
        <v>1.2584222420770499</v>
      </c>
      <c r="I189" s="16">
        <v>2.3388462303560802</v>
      </c>
      <c r="J189" s="16">
        <v>0.40208033207178601</v>
      </c>
      <c r="K189" s="16">
        <v>0.43413343919807501</v>
      </c>
      <c r="L189" s="16">
        <v>0.549597737272156</v>
      </c>
      <c r="M189" s="16">
        <v>0.139471280590099</v>
      </c>
      <c r="N189" s="16">
        <v>0.69834116652527201</v>
      </c>
      <c r="O189" s="16">
        <v>1.58396309159897</v>
      </c>
      <c r="P189" s="16">
        <v>0.13214334679797099</v>
      </c>
      <c r="Q189" s="16">
        <v>0.23276937122105701</v>
      </c>
      <c r="R189" s="16">
        <v>0.69747451696333496</v>
      </c>
      <c r="S189" s="16">
        <v>0.70967999999999998</v>
      </c>
      <c r="T189" s="16">
        <v>1.3198936763448501</v>
      </c>
      <c r="U189" s="16">
        <v>1.13482758308676</v>
      </c>
      <c r="V189" s="16">
        <v>0.54710415013787095</v>
      </c>
      <c r="W189" s="16">
        <v>3.1330944862874799</v>
      </c>
      <c r="X189" s="16">
        <v>1.36669645926435</v>
      </c>
      <c r="Y189" s="16">
        <v>2.3339418893722801</v>
      </c>
      <c r="Z189" s="16">
        <v>1.0273913930246801</v>
      </c>
      <c r="AA189" s="16">
        <v>1.38692893537141</v>
      </c>
      <c r="AB189" s="16">
        <v>1.2987786831507</v>
      </c>
      <c r="AC189" s="16">
        <v>0.61304079220154295</v>
      </c>
      <c r="AD189" s="16">
        <v>2.08940983606557</v>
      </c>
      <c r="AE189" s="16">
        <v>0.70967999999999998</v>
      </c>
      <c r="AF189" s="16">
        <v>1.4688017002889</v>
      </c>
      <c r="AG189" s="16">
        <v>1.4650008885999</v>
      </c>
      <c r="AH189" s="16">
        <v>1.40898223347028</v>
      </c>
      <c r="AI189" s="37">
        <v>0.39759215219976202</v>
      </c>
      <c r="AJ189" s="16">
        <v>1.00680506777728</v>
      </c>
      <c r="AK189" s="16">
        <v>0.465701881331404</v>
      </c>
      <c r="AL189" s="37">
        <v>0.80433348575999997</v>
      </c>
      <c r="AM189" s="37">
        <v>3241.69157153884</v>
      </c>
      <c r="AN189" s="37">
        <v>21.603097332499999</v>
      </c>
      <c r="AO189" s="37">
        <v>1.1389562200000001</v>
      </c>
      <c r="AP189" s="37">
        <v>7.2402827843499997</v>
      </c>
      <c r="AQ189" s="37">
        <v>674.414176</v>
      </c>
      <c r="AR189" s="37">
        <v>1.7629418866</v>
      </c>
      <c r="AS189" s="37">
        <v>1.3911863099999999</v>
      </c>
      <c r="AT189" s="37">
        <v>7.8674511377999998</v>
      </c>
      <c r="AU189" s="37">
        <v>307551.85876405</v>
      </c>
      <c r="AV189" s="37">
        <v>2098.42156464554</v>
      </c>
      <c r="AW189" s="37">
        <v>972824.56643200002</v>
      </c>
      <c r="AX189" s="37">
        <v>8.1740796937500004</v>
      </c>
      <c r="AY189" s="37">
        <v>7.533479625</v>
      </c>
      <c r="AZ189" s="37">
        <v>17.742000000000001</v>
      </c>
      <c r="BA189" s="37">
        <v>23875.4313545</v>
      </c>
      <c r="BB189" s="37">
        <v>8.6629952322375008</v>
      </c>
      <c r="BC189" s="37">
        <v>8.0083577602615506E-3</v>
      </c>
      <c r="BD189" s="37">
        <v>377.28347707994999</v>
      </c>
      <c r="BE189" s="37">
        <v>28913.423699999999</v>
      </c>
      <c r="BF189" s="37">
        <v>0.96676764999999998</v>
      </c>
      <c r="BG189" s="37">
        <v>3.7565478369899998</v>
      </c>
      <c r="BH189" s="37">
        <v>4.8214646204999996</v>
      </c>
      <c r="BI189" s="37">
        <v>5.9223439848000003</v>
      </c>
      <c r="BJ189" s="37">
        <v>4343.1935914750002</v>
      </c>
      <c r="BK189" s="37">
        <v>521.53424821399994</v>
      </c>
      <c r="BL189" s="37">
        <v>17.742000000000001</v>
      </c>
      <c r="BM189" s="37">
        <v>15.969300273635501</v>
      </c>
      <c r="BN189" s="37">
        <v>15.9279765856705</v>
      </c>
      <c r="BO189" s="37">
        <v>16.1301018039985</v>
      </c>
      <c r="BP189" s="37">
        <v>1.1248375E-2</v>
      </c>
    </row>
    <row r="190" spans="1:68">
      <c r="A190" s="16">
        <v>189</v>
      </c>
      <c r="B190" s="29" t="s">
        <v>163</v>
      </c>
      <c r="C190" s="16">
        <v>280</v>
      </c>
      <c r="D190" s="16">
        <v>1120</v>
      </c>
      <c r="E190" s="16">
        <v>0.21713710770514</v>
      </c>
      <c r="F190" s="16">
        <v>0.372975211975485</v>
      </c>
      <c r="G190" s="16">
        <v>0.480134629041301</v>
      </c>
      <c r="H190" s="16">
        <v>1.2535738687128799</v>
      </c>
      <c r="I190" s="16">
        <v>2.3297232089573399</v>
      </c>
      <c r="J190" s="16">
        <v>0.39847637651080497</v>
      </c>
      <c r="K190" s="16">
        <v>0.43495744733642699</v>
      </c>
      <c r="L190" s="16">
        <v>0.55075738529226903</v>
      </c>
      <c r="M190" s="16">
        <v>0.13991345564934901</v>
      </c>
      <c r="N190" s="16">
        <v>0.700481895758021</v>
      </c>
      <c r="O190" s="16">
        <v>1.5772142111655001</v>
      </c>
      <c r="P190" s="16">
        <v>0.13237454298856</v>
      </c>
      <c r="Q190" s="16">
        <v>0.23845139075216901</v>
      </c>
      <c r="R190" s="16">
        <v>0.69747451696333496</v>
      </c>
      <c r="S190" s="16">
        <v>0.70599000000000001</v>
      </c>
      <c r="T190" s="16">
        <v>1.3131718651251001</v>
      </c>
      <c r="U190" s="16">
        <v>1.1278827691667299</v>
      </c>
      <c r="V190" s="16">
        <v>0.55205234571621598</v>
      </c>
      <c r="W190" s="16">
        <v>3.0958365342118102</v>
      </c>
      <c r="X190" s="16">
        <v>1.3616225507047099</v>
      </c>
      <c r="Y190" s="16">
        <v>2.32677517091361</v>
      </c>
      <c r="Z190" s="16">
        <v>1.02420731420324</v>
      </c>
      <c r="AA190" s="16">
        <v>1.3813875033521099</v>
      </c>
      <c r="AB190" s="16">
        <v>1.29506345415379</v>
      </c>
      <c r="AC190" s="16">
        <v>0.61402718292038205</v>
      </c>
      <c r="AD190" s="16">
        <v>2.0668830622191301</v>
      </c>
      <c r="AE190" s="16">
        <v>0.70599000000000001</v>
      </c>
      <c r="AF190" s="16">
        <v>1.4629969805800001</v>
      </c>
      <c r="AG190" s="16">
        <v>1.459196168891</v>
      </c>
      <c r="AH190" s="16">
        <v>1.4033253553941401</v>
      </c>
      <c r="AI190" s="37">
        <v>0.39759215219976202</v>
      </c>
      <c r="AJ190" s="16">
        <v>1.0051949127475499</v>
      </c>
      <c r="AK190" s="16">
        <v>0.465701881331404</v>
      </c>
      <c r="AL190" s="37">
        <v>0.79895408568000004</v>
      </c>
      <c r="AM190" s="37">
        <v>3214.1013776319101</v>
      </c>
      <c r="AN190" s="37">
        <v>21.480923969374999</v>
      </c>
      <c r="AO190" s="37">
        <v>1.134568118125</v>
      </c>
      <c r="AP190" s="37">
        <v>7.2120409726750001</v>
      </c>
      <c r="AQ190" s="37">
        <v>668.36921800000005</v>
      </c>
      <c r="AR190" s="37">
        <v>1.7662880431750001</v>
      </c>
      <c r="AS190" s="37">
        <v>1.3941217050000001</v>
      </c>
      <c r="AT190" s="37">
        <v>7.8923938403999996</v>
      </c>
      <c r="AU190" s="37">
        <v>308494.64330290002</v>
      </c>
      <c r="AV190" s="37">
        <v>2089.4807021255101</v>
      </c>
      <c r="AW190" s="37">
        <v>974526.60697600001</v>
      </c>
      <c r="AX190" s="37">
        <v>8.3736131642624994</v>
      </c>
      <c r="AY190" s="37">
        <v>7.533479625</v>
      </c>
      <c r="AZ190" s="37">
        <v>17.649750000000001</v>
      </c>
      <c r="BA190" s="37">
        <v>23753.841149749998</v>
      </c>
      <c r="BB190" s="37">
        <v>8.6099802273375001</v>
      </c>
      <c r="BC190" s="37">
        <v>8.0807880652576693E-3</v>
      </c>
      <c r="BD190" s="37">
        <v>372.79691921534999</v>
      </c>
      <c r="BE190" s="37">
        <v>28806.081600000001</v>
      </c>
      <c r="BF190" s="37">
        <v>0.96379904500000002</v>
      </c>
      <c r="BG190" s="37">
        <v>3.7449055899450001</v>
      </c>
      <c r="BH190" s="37">
        <v>4.8022006064999996</v>
      </c>
      <c r="BI190" s="37">
        <v>5.9054027889</v>
      </c>
      <c r="BJ190" s="37">
        <v>4350.1818472374998</v>
      </c>
      <c r="BK190" s="37">
        <v>515.91137621450002</v>
      </c>
      <c r="BL190" s="37">
        <v>17.649750000000001</v>
      </c>
      <c r="BM190" s="37">
        <v>15.9061894316359</v>
      </c>
      <c r="BN190" s="37">
        <v>15.864865743670901</v>
      </c>
      <c r="BO190" s="37">
        <v>16.065341569913599</v>
      </c>
      <c r="BP190" s="37">
        <v>1.1248375E-2</v>
      </c>
    </row>
    <row r="191" spans="1:68">
      <c r="A191" s="16">
        <v>190</v>
      </c>
      <c r="B191" s="29" t="s">
        <v>164</v>
      </c>
      <c r="C191" s="16">
        <v>300</v>
      </c>
      <c r="D191" s="16">
        <v>1120</v>
      </c>
      <c r="E191" s="16">
        <v>0.22032572203107101</v>
      </c>
      <c r="F191" s="16">
        <v>0.37862827992279702</v>
      </c>
      <c r="G191" s="16">
        <v>0.48848304989721503</v>
      </c>
      <c r="H191" s="16">
        <v>1.2833972775529501</v>
      </c>
      <c r="I191" s="16">
        <v>2.37815681036688</v>
      </c>
      <c r="J191" s="16">
        <v>0.40460749603223101</v>
      </c>
      <c r="K191" s="16">
        <v>0.44469592834280303</v>
      </c>
      <c r="L191" s="16">
        <v>0.56345694531740997</v>
      </c>
      <c r="M191" s="16">
        <v>0.14343168322104799</v>
      </c>
      <c r="N191" s="16">
        <v>0.71688285171383404</v>
      </c>
      <c r="O191" s="16">
        <v>1.60780003511569</v>
      </c>
      <c r="P191" s="16">
        <v>0.135525047175374</v>
      </c>
      <c r="Q191" s="16">
        <v>0.24613056516023701</v>
      </c>
      <c r="R191" s="16">
        <v>0.71130381865206205</v>
      </c>
      <c r="S191" s="16">
        <v>0.71958</v>
      </c>
      <c r="T191" s="16">
        <v>1.33970110413026</v>
      </c>
      <c r="U191" s="16">
        <v>1.1496325452192899</v>
      </c>
      <c r="V191" s="16">
        <v>0.55490985307324903</v>
      </c>
      <c r="W191" s="16">
        <v>3.1501782923484201</v>
      </c>
      <c r="X191" s="16">
        <v>1.38974561705053</v>
      </c>
      <c r="Y191" s="16">
        <v>2.3728868862647601</v>
      </c>
      <c r="Z191" s="16">
        <v>1.04545568647139</v>
      </c>
      <c r="AA191" s="16">
        <v>1.4098573344060099</v>
      </c>
      <c r="AB191" s="16">
        <v>1.3224440385876199</v>
      </c>
      <c r="AC191" s="16">
        <v>0.62826168313126296</v>
      </c>
      <c r="AD191" s="16">
        <v>2.1073255269320801</v>
      </c>
      <c r="AE191" s="16">
        <v>0.71958</v>
      </c>
      <c r="AF191" s="16">
        <v>1.49276687566456</v>
      </c>
      <c r="AG191" s="16">
        <v>1.48896606397555</v>
      </c>
      <c r="AH191" s="16">
        <v>1.4323370347306399</v>
      </c>
      <c r="AI191" s="37">
        <v>0.404280618311534</v>
      </c>
      <c r="AJ191" s="16">
        <v>1.01555488584128</v>
      </c>
      <c r="AK191" s="16">
        <v>0.465701881331404</v>
      </c>
      <c r="AL191" s="37">
        <v>0.81068656415999996</v>
      </c>
      <c r="AM191" s="37">
        <v>3262.8165010339899</v>
      </c>
      <c r="AN191" s="37">
        <v>21.854427113749999</v>
      </c>
      <c r="AO191" s="37">
        <v>1.161560296</v>
      </c>
      <c r="AP191" s="37">
        <v>7.3619751435999996</v>
      </c>
      <c r="AQ191" s="37">
        <v>678.65301850000003</v>
      </c>
      <c r="AR191" s="37">
        <v>1.8058343543499999</v>
      </c>
      <c r="AS191" s="37">
        <v>1.4262678600000001</v>
      </c>
      <c r="AT191" s="37">
        <v>8.0908539348000001</v>
      </c>
      <c r="AU191" s="37">
        <v>315717.68088325002</v>
      </c>
      <c r="AV191" s="37">
        <v>2130.0005557066502</v>
      </c>
      <c r="AW191" s="37">
        <v>997720.26707199996</v>
      </c>
      <c r="AX191" s="37">
        <v>8.6432800163250008</v>
      </c>
      <c r="AY191" s="37">
        <v>7.68285105</v>
      </c>
      <c r="AZ191" s="37">
        <v>17.9895</v>
      </c>
      <c r="BA191" s="37">
        <v>24233.7260345</v>
      </c>
      <c r="BB191" s="37">
        <v>8.7760126793625002</v>
      </c>
      <c r="BC191" s="37">
        <v>8.1226154599355095E-3</v>
      </c>
      <c r="BD191" s="37">
        <v>379.34068849844999</v>
      </c>
      <c r="BE191" s="37">
        <v>29401.044825000001</v>
      </c>
      <c r="BF191" s="37">
        <v>0.98289948400000005</v>
      </c>
      <c r="BG191" s="37">
        <v>3.8225980131299999</v>
      </c>
      <c r="BH191" s="37">
        <v>4.9011719955000004</v>
      </c>
      <c r="BI191" s="37">
        <v>6.0302564238</v>
      </c>
      <c r="BJ191" s="37">
        <v>4451.0286275500002</v>
      </c>
      <c r="BK191" s="37">
        <v>526.00615516400001</v>
      </c>
      <c r="BL191" s="37">
        <v>17.9895</v>
      </c>
      <c r="BM191" s="37">
        <v>16.2298576256653</v>
      </c>
      <c r="BN191" s="37">
        <v>16.188533937700299</v>
      </c>
      <c r="BO191" s="37">
        <v>16.397468782085799</v>
      </c>
      <c r="BP191" s="37">
        <v>1.1437599999999999E-2</v>
      </c>
    </row>
    <row r="192" spans="1:68">
      <c r="A192" s="16">
        <v>191</v>
      </c>
      <c r="B192" s="29" t="s">
        <v>165</v>
      </c>
      <c r="C192" s="16">
        <v>275</v>
      </c>
      <c r="D192" s="16">
        <v>1120</v>
      </c>
      <c r="E192" s="16">
        <v>0.21565493692002899</v>
      </c>
      <c r="F192" s="16">
        <v>0.37032756973449699</v>
      </c>
      <c r="G192" s="16">
        <v>0.47746641749205698</v>
      </c>
      <c r="H192" s="16">
        <v>1.26055079623693</v>
      </c>
      <c r="I192" s="16">
        <v>2.3234365852965402</v>
      </c>
      <c r="J192" s="16">
        <v>0.39548773043584401</v>
      </c>
      <c r="K192" s="16">
        <v>0.43519415428131902</v>
      </c>
      <c r="L192" s="16">
        <v>0.55171904462602095</v>
      </c>
      <c r="M192" s="16">
        <v>0.14078941762309299</v>
      </c>
      <c r="N192" s="16">
        <v>0.70136544665769596</v>
      </c>
      <c r="O192" s="16">
        <v>1.5686670759105701</v>
      </c>
      <c r="P192" s="16">
        <v>0.132765287769784</v>
      </c>
      <c r="Q192" s="16">
        <v>0.24167303697478701</v>
      </c>
      <c r="R192" s="16">
        <v>0.69439373193366805</v>
      </c>
      <c r="S192" s="16">
        <v>0.70293000000000005</v>
      </c>
      <c r="T192" s="16">
        <v>1.30910331239079</v>
      </c>
      <c r="U192" s="16">
        <v>1.1221236551842699</v>
      </c>
      <c r="V192" s="16">
        <v>0.55622412893280004</v>
      </c>
      <c r="W192" s="16">
        <v>3.0766268892017599</v>
      </c>
      <c r="X192" s="16">
        <v>1.3578016500515599</v>
      </c>
      <c r="Y192" s="16">
        <v>2.31418971410814</v>
      </c>
      <c r="Z192" s="16">
        <v>1.0215433251227699</v>
      </c>
      <c r="AA192" s="16">
        <v>1.3776368999731801</v>
      </c>
      <c r="AB192" s="16">
        <v>1.2925093659267599</v>
      </c>
      <c r="AC192" s="16">
        <v>0.615139211481457</v>
      </c>
      <c r="AD192" s="16">
        <v>2.0620948161275998</v>
      </c>
      <c r="AE192" s="16">
        <v>0.70293000000000005</v>
      </c>
      <c r="AF192" s="16">
        <v>1.4590594761445801</v>
      </c>
      <c r="AG192" s="16">
        <v>1.4552586644555801</v>
      </c>
      <c r="AH192" s="16">
        <v>1.39948813609115</v>
      </c>
      <c r="AI192" s="37">
        <v>0.39759215219976202</v>
      </c>
      <c r="AJ192" s="16">
        <v>1.00236732342704</v>
      </c>
      <c r="AK192" s="16">
        <v>0.465701881331404</v>
      </c>
      <c r="AL192" s="37">
        <v>0.79350045126000002</v>
      </c>
      <c r="AM192" s="37">
        <v>3191.2854094361601</v>
      </c>
      <c r="AN192" s="37">
        <v>21.361549848125001</v>
      </c>
      <c r="AO192" s="37">
        <v>1.14088270375</v>
      </c>
      <c r="AP192" s="37">
        <v>7.1925796962249997</v>
      </c>
      <c r="AQ192" s="37">
        <v>663.35632599999997</v>
      </c>
      <c r="AR192" s="37">
        <v>1.767249269725</v>
      </c>
      <c r="AS192" s="37">
        <v>1.3965559350000001</v>
      </c>
      <c r="AT192" s="37">
        <v>7.9418060777999999</v>
      </c>
      <c r="AU192" s="37">
        <v>308883.76216704998</v>
      </c>
      <c r="AV192" s="37">
        <v>2078.1575260805398</v>
      </c>
      <c r="AW192" s="37">
        <v>977403.22643200005</v>
      </c>
      <c r="AX192" s="37">
        <v>8.4867465753749993</v>
      </c>
      <c r="AY192" s="37">
        <v>7.5002038124999997</v>
      </c>
      <c r="AZ192" s="37">
        <v>17.573250000000002</v>
      </c>
      <c r="BA192" s="37">
        <v>23680.245485750002</v>
      </c>
      <c r="BB192" s="37">
        <v>8.5660165647375006</v>
      </c>
      <c r="BC192" s="37">
        <v>8.1418534629305699E-3</v>
      </c>
      <c r="BD192" s="37">
        <v>370.48371682244999</v>
      </c>
      <c r="BE192" s="37">
        <v>28725.247762499999</v>
      </c>
      <c r="BF192" s="37">
        <v>0.95858588499999997</v>
      </c>
      <c r="BG192" s="37">
        <v>3.735164995965</v>
      </c>
      <c r="BH192" s="37">
        <v>4.7891621579999999</v>
      </c>
      <c r="BI192" s="37">
        <v>5.8937563173000003</v>
      </c>
      <c r="BJ192" s="37">
        <v>4358.0602060375004</v>
      </c>
      <c r="BK192" s="37">
        <v>514.71618976399998</v>
      </c>
      <c r="BL192" s="37">
        <v>17.573250000000002</v>
      </c>
      <c r="BM192" s="37">
        <v>15.863379574699</v>
      </c>
      <c r="BN192" s="37">
        <v>15.822055886734001</v>
      </c>
      <c r="BO192" s="37">
        <v>16.0214128839933</v>
      </c>
      <c r="BP192" s="37">
        <v>1.1248375E-2</v>
      </c>
    </row>
    <row r="193" spans="1:68">
      <c r="A193" s="16">
        <v>192</v>
      </c>
      <c r="B193" s="29" t="s">
        <v>166</v>
      </c>
      <c r="C193" s="16">
        <v>250</v>
      </c>
      <c r="D193" s="16">
        <v>1120</v>
      </c>
      <c r="E193" s="16">
        <v>0.216546397664477</v>
      </c>
      <c r="F193" s="16">
        <v>0.37227980117700799</v>
      </c>
      <c r="G193" s="16">
        <v>0.479131526817417</v>
      </c>
      <c r="H193" s="16">
        <v>1.2635071214589799</v>
      </c>
      <c r="I193" s="16">
        <v>2.3289994032225998</v>
      </c>
      <c r="J193" s="16">
        <v>0.39768526431449103</v>
      </c>
      <c r="K193" s="16">
        <v>0.43469171029451897</v>
      </c>
      <c r="L193" s="16">
        <v>0.55101194217473304</v>
      </c>
      <c r="M193" s="16">
        <v>0.14051979868452599</v>
      </c>
      <c r="N193" s="16">
        <v>0.7000601239548</v>
      </c>
      <c r="O193" s="16">
        <v>1.57278224690658</v>
      </c>
      <c r="P193" s="16">
        <v>0.13262431448284001</v>
      </c>
      <c r="Q193" s="16">
        <v>0.23820839091923099</v>
      </c>
      <c r="R193" s="16">
        <v>0.69439373193366805</v>
      </c>
      <c r="S193" s="16">
        <v>0.70518000000000003</v>
      </c>
      <c r="T193" s="16">
        <v>1.3132019777686901</v>
      </c>
      <c r="U193" s="16">
        <v>1.1263582978184401</v>
      </c>
      <c r="V193" s="16">
        <v>0.55315053914425805</v>
      </c>
      <c r="W193" s="16">
        <v>3.09934515266254</v>
      </c>
      <c r="X193" s="16">
        <v>1.3608954967342699</v>
      </c>
      <c r="Y193" s="16">
        <v>2.3185596643878199</v>
      </c>
      <c r="Z193" s="16">
        <v>1.0234848365992599</v>
      </c>
      <c r="AA193" s="16">
        <v>1.3810158219361801</v>
      </c>
      <c r="AB193" s="16">
        <v>1.2947747494614601</v>
      </c>
      <c r="AC193" s="16">
        <v>0.614537753726068</v>
      </c>
      <c r="AD193" s="16">
        <v>2.07583065383885</v>
      </c>
      <c r="AE193" s="16">
        <v>0.70518000000000003</v>
      </c>
      <c r="AF193" s="16">
        <v>1.46259893938172</v>
      </c>
      <c r="AG193" s="16">
        <v>1.45879812769272</v>
      </c>
      <c r="AH193" s="16">
        <v>1.4029374519912401</v>
      </c>
      <c r="AI193" s="37">
        <v>0.39759215219976202</v>
      </c>
      <c r="AJ193" s="16">
        <v>1.00334912527444</v>
      </c>
      <c r="AK193" s="16">
        <v>0.465701881331404</v>
      </c>
      <c r="AL193" s="37">
        <v>0.79678057325999996</v>
      </c>
      <c r="AM193" s="37">
        <v>3208.1086984038002</v>
      </c>
      <c r="AN193" s="37">
        <v>21.43604580125</v>
      </c>
      <c r="AO193" s="37">
        <v>1.1435583756250001</v>
      </c>
      <c r="AP193" s="37">
        <v>7.2098003130999997</v>
      </c>
      <c r="AQ193" s="37">
        <v>667.04227600000002</v>
      </c>
      <c r="AR193" s="37">
        <v>1.76520893035</v>
      </c>
      <c r="AS193" s="37">
        <v>1.39476606</v>
      </c>
      <c r="AT193" s="37">
        <v>7.9265971127999997</v>
      </c>
      <c r="AU193" s="37">
        <v>308308.89354580001</v>
      </c>
      <c r="AV193" s="37">
        <v>2083.60927151959</v>
      </c>
      <c r="AW193" s="37">
        <v>976365.396832</v>
      </c>
      <c r="AX193" s="37">
        <v>8.3650798250624998</v>
      </c>
      <c r="AY193" s="37">
        <v>7.5002038124999997</v>
      </c>
      <c r="AZ193" s="37">
        <v>17.6295</v>
      </c>
      <c r="BA193" s="37">
        <v>23754.3858545</v>
      </c>
      <c r="BB193" s="37">
        <v>8.5983427872375007</v>
      </c>
      <c r="BC193" s="37">
        <v>8.0968631139655099E-3</v>
      </c>
      <c r="BD193" s="37">
        <v>373.21942283745</v>
      </c>
      <c r="BE193" s="37">
        <v>28790.700262499999</v>
      </c>
      <c r="BF193" s="37">
        <v>0.96039600999999997</v>
      </c>
      <c r="BG193" s="37">
        <v>3.7422639270900002</v>
      </c>
      <c r="BH193" s="37">
        <v>4.800908508</v>
      </c>
      <c r="BI193" s="37">
        <v>5.9040863147999998</v>
      </c>
      <c r="BJ193" s="37">
        <v>4353.7990744750005</v>
      </c>
      <c r="BK193" s="37">
        <v>518.14477025149995</v>
      </c>
      <c r="BL193" s="37">
        <v>17.6295</v>
      </c>
      <c r="BM193" s="37">
        <v>15.9018617954305</v>
      </c>
      <c r="BN193" s="37">
        <v>15.8605381074655</v>
      </c>
      <c r="BO193" s="37">
        <v>16.060900831605998</v>
      </c>
      <c r="BP193" s="37">
        <v>1.1248375E-2</v>
      </c>
    </row>
    <row r="194" spans="1:68">
      <c r="A194" s="16">
        <v>193</v>
      </c>
      <c r="B194" s="29" t="s">
        <v>167</v>
      </c>
      <c r="C194" s="16">
        <v>223</v>
      </c>
      <c r="D194" s="16">
        <v>1120</v>
      </c>
      <c r="E194" s="16">
        <v>0.21449369200291901</v>
      </c>
      <c r="F194" s="16">
        <v>0.36838273081281298</v>
      </c>
      <c r="G194" s="16">
        <v>0.47539764529994399</v>
      </c>
      <c r="H194" s="16">
        <v>1.26859200084091</v>
      </c>
      <c r="I194" s="16">
        <v>2.3191525760891198</v>
      </c>
      <c r="J194" s="16">
        <v>0.39329019655719699</v>
      </c>
      <c r="K194" s="16">
        <v>0.43524998139096299</v>
      </c>
      <c r="L194" s="16">
        <v>0.55242614707730997</v>
      </c>
      <c r="M194" s="16">
        <v>0.14156831677895201</v>
      </c>
      <c r="N194" s="16">
        <v>0.70177908138432799</v>
      </c>
      <c r="O194" s="16">
        <v>1.5616014022142</v>
      </c>
      <c r="P194" s="16">
        <v>0.13310528216770801</v>
      </c>
      <c r="Q194" s="16">
        <v>0.243647410617405</v>
      </c>
      <c r="R194" s="16">
        <v>0.69131294690400102</v>
      </c>
      <c r="S194" s="16">
        <v>0.70067999999999997</v>
      </c>
      <c r="T194" s="16">
        <v>1.30651027919253</v>
      </c>
      <c r="U194" s="16">
        <v>1.11788901255011</v>
      </c>
      <c r="V194" s="16">
        <v>0.55933206647650502</v>
      </c>
      <c r="W194" s="16">
        <v>3.0655958190375898</v>
      </c>
      <c r="X194" s="16">
        <v>1.35509453420419</v>
      </c>
      <c r="Y194" s="16">
        <v>2.3031774394033602</v>
      </c>
      <c r="Z194" s="16">
        <v>1.01957828017383</v>
      </c>
      <c r="AA194" s="16">
        <v>1.37510270850094</v>
      </c>
      <c r="AB194" s="16">
        <v>1.29077081577222</v>
      </c>
      <c r="AC194" s="16">
        <v>0.61603471525059195</v>
      </c>
      <c r="AD194" s="16">
        <v>2.0622514716121301</v>
      </c>
      <c r="AE194" s="16">
        <v>0.70067999999999997</v>
      </c>
      <c r="AF194" s="16">
        <v>1.4563961784745301</v>
      </c>
      <c r="AG194" s="16">
        <v>1.45259536678553</v>
      </c>
      <c r="AH194" s="16">
        <v>1.3968926705122</v>
      </c>
      <c r="AI194" s="37">
        <v>0.39759215219976202</v>
      </c>
      <c r="AJ194" s="16">
        <v>0.999893182771602</v>
      </c>
      <c r="AK194" s="16">
        <v>0.465701881331404</v>
      </c>
      <c r="AL194" s="37">
        <v>0.78922766075999995</v>
      </c>
      <c r="AM194" s="37">
        <v>3174.5258252687599</v>
      </c>
      <c r="AN194" s="37">
        <v>21.26899427</v>
      </c>
      <c r="AO194" s="37">
        <v>1.1481605312500001</v>
      </c>
      <c r="AP194" s="37">
        <v>7.1793178418499997</v>
      </c>
      <c r="AQ194" s="37">
        <v>659.67037600000003</v>
      </c>
      <c r="AR194" s="37">
        <v>1.7674759740999999</v>
      </c>
      <c r="AS194" s="37">
        <v>1.3983458099999999</v>
      </c>
      <c r="AT194" s="37">
        <v>7.9857430878000004</v>
      </c>
      <c r="AU194" s="37">
        <v>309065.92832755001</v>
      </c>
      <c r="AV194" s="37">
        <v>2068.7969783936401</v>
      </c>
      <c r="AW194" s="37">
        <v>979906.22723199998</v>
      </c>
      <c r="AX194" s="37">
        <v>8.5560799563749992</v>
      </c>
      <c r="AY194" s="37">
        <v>7.4669280000000002</v>
      </c>
      <c r="AZ194" s="37">
        <v>17.516999999999999</v>
      </c>
      <c r="BA194" s="37">
        <v>23633.3403545</v>
      </c>
      <c r="BB194" s="37">
        <v>8.5336903422375006</v>
      </c>
      <c r="BC194" s="37">
        <v>8.1873465847434098E-3</v>
      </c>
      <c r="BD194" s="37">
        <v>369.15536859495</v>
      </c>
      <c r="BE194" s="37">
        <v>28667.976825000002</v>
      </c>
      <c r="BF194" s="37">
        <v>0.95402436999999995</v>
      </c>
      <c r="BG194" s="37">
        <v>3.7279800171900002</v>
      </c>
      <c r="BH194" s="37">
        <v>4.7803523954999996</v>
      </c>
      <c r="BI194" s="37">
        <v>5.8858286448000001</v>
      </c>
      <c r="BJ194" s="37">
        <v>4364.4045574749998</v>
      </c>
      <c r="BK194" s="37">
        <v>514.75529228899995</v>
      </c>
      <c r="BL194" s="37">
        <v>17.516999999999999</v>
      </c>
      <c r="BM194" s="37">
        <v>15.8344233172255</v>
      </c>
      <c r="BN194" s="37">
        <v>15.793099629260499</v>
      </c>
      <c r="BO194" s="37">
        <v>15.991699859213499</v>
      </c>
      <c r="BP194" s="37">
        <v>1.1248375E-2</v>
      </c>
    </row>
    <row r="195" spans="1:68">
      <c r="A195" s="16">
        <v>194</v>
      </c>
      <c r="B195" s="29" t="s">
        <v>168</v>
      </c>
      <c r="C195" s="16">
        <v>178</v>
      </c>
      <c r="D195" s="16">
        <v>1060</v>
      </c>
      <c r="E195" s="16">
        <v>0.20136159838013201</v>
      </c>
      <c r="F195" s="16">
        <v>0.35154287414011598</v>
      </c>
      <c r="G195" s="16">
        <v>0.459138597051655</v>
      </c>
      <c r="H195" s="16">
        <v>1.2285431109635101</v>
      </c>
      <c r="I195" s="16">
        <v>2.29107627289644</v>
      </c>
      <c r="J195" s="16">
        <v>0.37693648334624302</v>
      </c>
      <c r="K195" s="16">
        <v>0.42741515258769902</v>
      </c>
      <c r="L195" s="16">
        <v>0.539001608313745</v>
      </c>
      <c r="M195" s="16">
        <v>0.13830200188543201</v>
      </c>
      <c r="N195" s="16">
        <v>0.69173574826814099</v>
      </c>
      <c r="O195" s="16">
        <v>1.5517697504827599</v>
      </c>
      <c r="P195" s="16">
        <v>0.130946645175231</v>
      </c>
      <c r="Q195" s="16">
        <v>0.24028070041405</v>
      </c>
      <c r="R195" s="16">
        <v>0.67699446190690005</v>
      </c>
      <c r="S195" s="16">
        <v>0.68967908082408902</v>
      </c>
      <c r="T195" s="16">
        <v>1.2919466301240701</v>
      </c>
      <c r="U195" s="16">
        <v>1.11038480999939</v>
      </c>
      <c r="V195" s="16">
        <v>0.55183376676165896</v>
      </c>
      <c r="W195" s="16">
        <v>3.0347698388336002</v>
      </c>
      <c r="X195" s="16">
        <v>1.3418634724018199</v>
      </c>
      <c r="Y195" s="16">
        <v>2.29487859024881</v>
      </c>
      <c r="Z195" s="16">
        <v>1.0082071831096699</v>
      </c>
      <c r="AA195" s="16">
        <v>1.3602622637502699</v>
      </c>
      <c r="AB195" s="16">
        <v>1.2771353220364099</v>
      </c>
      <c r="AC195" s="16">
        <v>0.59899891158234497</v>
      </c>
      <c r="AD195" s="16">
        <v>2.0372900664592302</v>
      </c>
      <c r="AE195" s="16">
        <v>0.68967908082408902</v>
      </c>
      <c r="AF195" s="16">
        <v>1.43079252027555</v>
      </c>
      <c r="AG195" s="16">
        <v>1.4282911955164801</v>
      </c>
      <c r="AH195" s="16">
        <v>1.3917220279720299</v>
      </c>
      <c r="AI195" s="37">
        <v>0.35831285831285797</v>
      </c>
      <c r="AJ195" s="16">
        <v>1.0002703771359001</v>
      </c>
      <c r="AK195" s="16">
        <v>0.47098046309696101</v>
      </c>
      <c r="AL195" s="37">
        <v>0.75469141488000002</v>
      </c>
      <c r="AM195" s="37">
        <v>3062.2870831897899</v>
      </c>
      <c r="AN195" s="37">
        <v>20.992458669600001</v>
      </c>
      <c r="AO195" s="37">
        <v>1.1406382390000001</v>
      </c>
      <c r="AP195" s="37">
        <v>7.2926886266000004</v>
      </c>
      <c r="AQ195" s="37">
        <v>643.31046400000002</v>
      </c>
      <c r="AR195" s="37">
        <v>1.7687004816</v>
      </c>
      <c r="AS195" s="37">
        <v>1.40862441</v>
      </c>
      <c r="AT195" s="37">
        <v>7.9334668728000004</v>
      </c>
      <c r="AU195" s="37">
        <v>312989.39189720002</v>
      </c>
      <c r="AV195" s="37">
        <v>2095.09324065791</v>
      </c>
      <c r="AW195" s="37">
        <v>982876.89878399996</v>
      </c>
      <c r="AX195" s="37">
        <v>8.7107908498250008</v>
      </c>
      <c r="AY195" s="37">
        <v>7.5545407500000001</v>
      </c>
      <c r="AZ195" s="37">
        <v>17.574611999999998</v>
      </c>
      <c r="BA195" s="37">
        <v>23801.759922000001</v>
      </c>
      <c r="BB195" s="37">
        <v>8.6221073640500006</v>
      </c>
      <c r="BC195" s="37">
        <v>8.3968166263186997E-3</v>
      </c>
      <c r="BD195" s="37">
        <v>367.94059537419997</v>
      </c>
      <c r="BE195" s="37">
        <v>28968.718799999999</v>
      </c>
      <c r="BF195" s="37">
        <v>0.97225813387500004</v>
      </c>
      <c r="BG195" s="37">
        <v>3.7636011591599998</v>
      </c>
      <c r="BH195" s="37">
        <v>4.8261410839999996</v>
      </c>
      <c r="BI195" s="37">
        <v>5.9449276963999997</v>
      </c>
      <c r="BJ195" s="37">
        <v>4429.8250576999999</v>
      </c>
      <c r="BK195" s="37">
        <v>511.4450519705</v>
      </c>
      <c r="BL195" s="37">
        <v>17.574611999999998</v>
      </c>
      <c r="BM195" s="37">
        <v>15.963547384503</v>
      </c>
      <c r="BN195" s="37">
        <v>15.935639762853</v>
      </c>
      <c r="BO195" s="37">
        <v>16.066358327448</v>
      </c>
      <c r="BP195" s="37">
        <v>1.0470075000000001E-2</v>
      </c>
    </row>
    <row r="196" spans="1:68">
      <c r="A196" s="16">
        <v>195</v>
      </c>
      <c r="B196" s="29" t="s">
        <v>139</v>
      </c>
      <c r="C196" s="16">
        <v>192</v>
      </c>
      <c r="D196" s="16">
        <v>1060</v>
      </c>
      <c r="E196" s="16">
        <v>0.20324145341088701</v>
      </c>
      <c r="F196" s="16">
        <v>0.35385561235219398</v>
      </c>
      <c r="G196" s="16">
        <v>0.46101856419077603</v>
      </c>
      <c r="H196" s="16">
        <v>1.22855775267607</v>
      </c>
      <c r="I196" s="16">
        <v>2.2888172437655698</v>
      </c>
      <c r="J196" s="16">
        <v>0.378920103123979</v>
      </c>
      <c r="K196" s="16">
        <v>0.42840676890846202</v>
      </c>
      <c r="L196" s="16">
        <v>0.54001144731142903</v>
      </c>
      <c r="M196" s="16">
        <v>0.13856570716036901</v>
      </c>
      <c r="N196" s="16">
        <v>0.69225990193103704</v>
      </c>
      <c r="O196" s="16">
        <v>1.55128120121043</v>
      </c>
      <c r="P196" s="16">
        <v>0.131113238252313</v>
      </c>
      <c r="Q196" s="16">
        <v>0.24148605941691401</v>
      </c>
      <c r="R196" s="16">
        <v>0.67868103899992505</v>
      </c>
      <c r="S196" s="16">
        <v>0.69019908874801905</v>
      </c>
      <c r="T196" s="16">
        <v>1.2912604642769001</v>
      </c>
      <c r="U196" s="16">
        <v>1.1096073089182401</v>
      </c>
      <c r="V196" s="16">
        <v>0.55180502423626598</v>
      </c>
      <c r="W196" s="16">
        <v>3.0300307515549298</v>
      </c>
      <c r="X196" s="16">
        <v>1.34115885815386</v>
      </c>
      <c r="Y196" s="16">
        <v>2.29305055329867</v>
      </c>
      <c r="Z196" s="16">
        <v>1.00814932875399</v>
      </c>
      <c r="AA196" s="16">
        <v>1.35964779573745</v>
      </c>
      <c r="AB196" s="16">
        <v>1.27664668508031</v>
      </c>
      <c r="AC196" s="16">
        <v>0.60040313261022304</v>
      </c>
      <c r="AD196" s="16">
        <v>2.03389609017148</v>
      </c>
      <c r="AE196" s="16">
        <v>0.69019908874801905</v>
      </c>
      <c r="AF196" s="16">
        <v>1.43140832991274</v>
      </c>
      <c r="AG196" s="16">
        <v>1.4286984226925299</v>
      </c>
      <c r="AH196" s="16">
        <v>1.38912813007332</v>
      </c>
      <c r="AI196" s="37">
        <v>0.36401018496839099</v>
      </c>
      <c r="AJ196" s="16">
        <v>0.99991765091839901</v>
      </c>
      <c r="AK196" s="16">
        <v>0.47112518089724997</v>
      </c>
      <c r="AL196" s="37">
        <v>0.76165830942000001</v>
      </c>
      <c r="AM196" s="37">
        <v>3082.15558181391</v>
      </c>
      <c r="AN196" s="37">
        <v>21.074516954931301</v>
      </c>
      <c r="AO196" s="37">
        <v>1.14082940834375</v>
      </c>
      <c r="AP196" s="37">
        <v>7.2897862784312499</v>
      </c>
      <c r="AQ196" s="37">
        <v>646.61760349999997</v>
      </c>
      <c r="AR196" s="37">
        <v>1.77136626718125</v>
      </c>
      <c r="AS196" s="37">
        <v>1.4103906712500001</v>
      </c>
      <c r="AT196" s="37">
        <v>7.9416688512000002</v>
      </c>
      <c r="AU196" s="37">
        <v>313217.7081168</v>
      </c>
      <c r="AV196" s="37">
        <v>2095.1790880278299</v>
      </c>
      <c r="AW196" s="37">
        <v>983021.27832599997</v>
      </c>
      <c r="AX196" s="37">
        <v>8.7192934676156302</v>
      </c>
      <c r="AY196" s="37">
        <v>7.5699608437499997</v>
      </c>
      <c r="AZ196" s="37">
        <v>17.587862999999999</v>
      </c>
      <c r="BA196" s="37">
        <v>23798.759139562499</v>
      </c>
      <c r="BB196" s="37">
        <v>8.6170750184343792</v>
      </c>
      <c r="BC196" s="37">
        <v>8.3891584000156307E-3</v>
      </c>
      <c r="BD196" s="37">
        <v>367.898362727738</v>
      </c>
      <c r="BE196" s="37">
        <v>28963.360949999998</v>
      </c>
      <c r="BF196" s="37">
        <v>0.97208076565625001</v>
      </c>
      <c r="BG196" s="37">
        <v>3.7636384135087502</v>
      </c>
      <c r="BH196" s="37">
        <v>4.825241584125</v>
      </c>
      <c r="BI196" s="37">
        <v>5.9443058932249997</v>
      </c>
      <c r="BJ196" s="37">
        <v>4428.5743090656297</v>
      </c>
      <c r="BK196" s="37">
        <v>510.94756569325</v>
      </c>
      <c r="BL196" s="37">
        <v>17.587862999999999</v>
      </c>
      <c r="BM196" s="37">
        <v>15.9687829168082</v>
      </c>
      <c r="BN196" s="37">
        <v>15.938551207784499</v>
      </c>
      <c r="BO196" s="37">
        <v>16.0800214124923</v>
      </c>
      <c r="BP196" s="37">
        <v>1.06241125E-2</v>
      </c>
    </row>
    <row r="197" spans="1:68">
      <c r="A197" s="16">
        <v>196</v>
      </c>
      <c r="B197" s="29" t="s">
        <v>105</v>
      </c>
      <c r="C197" s="16">
        <v>230</v>
      </c>
      <c r="D197" s="16">
        <v>1060</v>
      </c>
      <c r="E197" s="16">
        <v>0.20512150266561999</v>
      </c>
      <c r="F197" s="16">
        <v>0.35616855897871103</v>
      </c>
      <c r="G197" s="16">
        <v>0.46289887893073201</v>
      </c>
      <c r="H197" s="16">
        <v>1.2285723921096601</v>
      </c>
      <c r="I197" s="16">
        <v>2.28655954334881</v>
      </c>
      <c r="J197" s="16">
        <v>0.380903963008691</v>
      </c>
      <c r="K197" s="16">
        <v>0.42939919019576001</v>
      </c>
      <c r="L197" s="16">
        <v>0.54102191136419897</v>
      </c>
      <c r="M197" s="16">
        <v>0.13882964243332499</v>
      </c>
      <c r="N197" s="16">
        <v>0.69278407039966095</v>
      </c>
      <c r="O197" s="16">
        <v>1.5507928257457699</v>
      </c>
      <c r="P197" s="16">
        <v>0.13128001882617099</v>
      </c>
      <c r="Q197" s="16">
        <v>0.24269628867492199</v>
      </c>
      <c r="R197" s="16">
        <v>0.68036837376460002</v>
      </c>
      <c r="S197" s="16">
        <v>0.69071909667194897</v>
      </c>
      <c r="T197" s="16">
        <v>1.2905745763585601</v>
      </c>
      <c r="U197" s="16">
        <v>1.1088298985071201</v>
      </c>
      <c r="V197" s="16">
        <v>0.55177902757084296</v>
      </c>
      <c r="W197" s="16">
        <v>3.0252985191707902</v>
      </c>
      <c r="X197" s="16">
        <v>1.34045448360321</v>
      </c>
      <c r="Y197" s="16">
        <v>2.29122363905757</v>
      </c>
      <c r="Z197" s="16">
        <v>1.00809147829075</v>
      </c>
      <c r="AA197" s="16">
        <v>1.3590334907913599</v>
      </c>
      <c r="AB197" s="16">
        <v>1.2761581839749401</v>
      </c>
      <c r="AC197" s="16">
        <v>0.60181104547113295</v>
      </c>
      <c r="AD197" s="16">
        <v>2.0305044685373299</v>
      </c>
      <c r="AE197" s="16">
        <v>0.69071909667194897</v>
      </c>
      <c r="AF197" s="16">
        <v>1.4320242026079899</v>
      </c>
      <c r="AG197" s="16">
        <v>1.4291056915681</v>
      </c>
      <c r="AH197" s="16">
        <v>1.3865412618402599</v>
      </c>
      <c r="AI197" s="37">
        <v>0.36971418531099898</v>
      </c>
      <c r="AJ197" s="16">
        <v>0.99956499409096999</v>
      </c>
      <c r="AK197" s="16">
        <v>0.47126989869753999</v>
      </c>
      <c r="AL197" s="37">
        <v>0.76862448015999996</v>
      </c>
      <c r="AM197" s="37">
        <v>3102.0222776189098</v>
      </c>
      <c r="AN197" s="37">
        <v>21.156559710574999</v>
      </c>
      <c r="AO197" s="37">
        <v>1.141020593625</v>
      </c>
      <c r="AP197" s="37">
        <v>7.286880960075</v>
      </c>
      <c r="AQ197" s="37">
        <v>649.92433800000003</v>
      </c>
      <c r="AR197" s="37">
        <v>1.774029307575</v>
      </c>
      <c r="AS197" s="37">
        <v>1.4121555699999999</v>
      </c>
      <c r="AT197" s="37">
        <v>7.9498606656000002</v>
      </c>
      <c r="AU197" s="37">
        <v>313446.01776239998</v>
      </c>
      <c r="AV197" s="37">
        <v>2095.2648332886702</v>
      </c>
      <c r="AW197" s="37">
        <v>983164.87400800001</v>
      </c>
      <c r="AX197" s="37">
        <v>8.7276911240749993</v>
      </c>
      <c r="AY197" s="37">
        <v>7.58537325</v>
      </c>
      <c r="AZ197" s="37">
        <v>17.601113999999999</v>
      </c>
      <c r="BA197" s="37">
        <v>23795.755187750001</v>
      </c>
      <c r="BB197" s="37">
        <v>8.6120420272874991</v>
      </c>
      <c r="BC197" s="37">
        <v>8.3815448683812795E-3</v>
      </c>
      <c r="BD197" s="37">
        <v>367.85568320214998</v>
      </c>
      <c r="BE197" s="37">
        <v>28957.999599999999</v>
      </c>
      <c r="BF197" s="37">
        <v>0.97190310493749998</v>
      </c>
      <c r="BG197" s="37">
        <v>3.7636756618449998</v>
      </c>
      <c r="BH197" s="37">
        <v>4.8243416755000004</v>
      </c>
      <c r="BI197" s="37">
        <v>5.9436836873000001</v>
      </c>
      <c r="BJ197" s="37">
        <v>4427.3115948374998</v>
      </c>
      <c r="BK197" s="37">
        <v>510.44961093975002</v>
      </c>
      <c r="BL197" s="37">
        <v>17.601113999999999</v>
      </c>
      <c r="BM197" s="37">
        <v>15.9740178293496</v>
      </c>
      <c r="BN197" s="37">
        <v>15.9414622710696</v>
      </c>
      <c r="BO197" s="37">
        <v>16.0936623353358</v>
      </c>
      <c r="BP197" s="37">
        <v>1.07779625E-2</v>
      </c>
    </row>
    <row r="198" spans="1:68">
      <c r="A198" s="16">
        <v>197</v>
      </c>
      <c r="B198" s="29" t="s">
        <v>140</v>
      </c>
      <c r="C198" s="16">
        <v>240</v>
      </c>
      <c r="D198" s="16">
        <v>1060</v>
      </c>
      <c r="E198" s="16">
        <v>0.20700174617443201</v>
      </c>
      <c r="F198" s="16">
        <v>0.35848171404784201</v>
      </c>
      <c r="G198" s="16">
        <v>0.46477954136793698</v>
      </c>
      <c r="H198" s="16">
        <v>1.22858702926483</v>
      </c>
      <c r="I198" s="16">
        <v>2.28430317047424</v>
      </c>
      <c r="J198" s="16">
        <v>0.38288806304397799</v>
      </c>
      <c r="K198" s="16">
        <v>0.43039241743016499</v>
      </c>
      <c r="L198" s="16">
        <v>0.54203300105256602</v>
      </c>
      <c r="M198" s="16">
        <v>0.139093808005331</v>
      </c>
      <c r="N198" s="16">
        <v>0.69330825367464199</v>
      </c>
      <c r="O198" s="16">
        <v>1.5503046239960501</v>
      </c>
      <c r="P198" s="16">
        <v>0.131446987213518</v>
      </c>
      <c r="Q198" s="16">
        <v>0.243911417765238</v>
      </c>
      <c r="R198" s="16">
        <v>0.68205646671160003</v>
      </c>
      <c r="S198" s="16">
        <v>0.69123910459588001</v>
      </c>
      <c r="T198" s="16">
        <v>1.28988896620022</v>
      </c>
      <c r="U198" s="16">
        <v>1.10805257875017</v>
      </c>
      <c r="V198" s="16">
        <v>0.55175573816728696</v>
      </c>
      <c r="W198" s="16">
        <v>3.02057312681894</v>
      </c>
      <c r="X198" s="16">
        <v>1.3397503486275999</v>
      </c>
      <c r="Y198" s="16">
        <v>2.2893978464915299</v>
      </c>
      <c r="Z198" s="16">
        <v>1.0080336317195799</v>
      </c>
      <c r="AA198" s="16">
        <v>1.3584193488470799</v>
      </c>
      <c r="AB198" s="16">
        <v>1.2756698186636499</v>
      </c>
      <c r="AC198" s="16">
        <v>0.60322266474351804</v>
      </c>
      <c r="AD198" s="16">
        <v>2.02711519910723</v>
      </c>
      <c r="AE198" s="16">
        <v>0.69123910459588001</v>
      </c>
      <c r="AF198" s="16">
        <v>1.4326401383710099</v>
      </c>
      <c r="AG198" s="16">
        <v>1.4295130021495801</v>
      </c>
      <c r="AH198" s="16">
        <v>1.3839613947351199</v>
      </c>
      <c r="AI198" s="37">
        <v>0.375424871073605</v>
      </c>
      <c r="AJ198" s="16">
        <v>0.99921240663314004</v>
      </c>
      <c r="AK198" s="16">
        <v>0.47141461649782901</v>
      </c>
      <c r="AL198" s="37">
        <v>0.77558992709999997</v>
      </c>
      <c r="AM198" s="37">
        <v>3121.8871706048099</v>
      </c>
      <c r="AN198" s="37">
        <v>21.238586936531298</v>
      </c>
      <c r="AO198" s="37">
        <v>1.1412117948437499</v>
      </c>
      <c r="AP198" s="37">
        <v>7.2839726715312496</v>
      </c>
      <c r="AQ198" s="37">
        <v>653.23066749999998</v>
      </c>
      <c r="AR198" s="37">
        <v>1.77668960278125</v>
      </c>
      <c r="AS198" s="37">
        <v>1.4139191062500001</v>
      </c>
      <c r="AT198" s="37">
        <v>7.9580423160000002</v>
      </c>
      <c r="AU198" s="37">
        <v>313674.32083400001</v>
      </c>
      <c r="AV198" s="37">
        <v>2095.3504764404302</v>
      </c>
      <c r="AW198" s="37">
        <v>983307.68582999997</v>
      </c>
      <c r="AX198" s="37">
        <v>8.7359838192031294</v>
      </c>
      <c r="AY198" s="37">
        <v>7.6007779687500001</v>
      </c>
      <c r="AZ198" s="37">
        <v>17.614364999999999</v>
      </c>
      <c r="BA198" s="37">
        <v>23792.748066562501</v>
      </c>
      <c r="BB198" s="37">
        <v>8.6070083906093799</v>
      </c>
      <c r="BC198" s="37">
        <v>8.3739753385047595E-3</v>
      </c>
      <c r="BD198" s="37">
        <v>367.81255679743799</v>
      </c>
      <c r="BE198" s="37">
        <v>28952.634750000001</v>
      </c>
      <c r="BF198" s="37">
        <v>0.97172515171874996</v>
      </c>
      <c r="BG198" s="37">
        <v>3.76371290416875</v>
      </c>
      <c r="BH198" s="37">
        <v>4.8234413581249997</v>
      </c>
      <c r="BI198" s="37">
        <v>5.943061078625</v>
      </c>
      <c r="BJ198" s="37">
        <v>4426.0369150156303</v>
      </c>
      <c r="BK198" s="37">
        <v>509.95118771</v>
      </c>
      <c r="BL198" s="37">
        <v>17.614364999999999</v>
      </c>
      <c r="BM198" s="37">
        <v>15.9792521221271</v>
      </c>
      <c r="BN198" s="37">
        <v>15.944372952708401</v>
      </c>
      <c r="BO198" s="37">
        <v>16.107281095978699</v>
      </c>
      <c r="BP198" s="37">
        <v>1.0931625E-2</v>
      </c>
    </row>
    <row r="199" spans="1:68">
      <c r="A199" s="16">
        <v>198</v>
      </c>
      <c r="B199" s="29" t="s">
        <v>116</v>
      </c>
      <c r="C199" s="16">
        <v>244</v>
      </c>
      <c r="D199" s="16">
        <v>1060</v>
      </c>
      <c r="E199" s="16">
        <v>0.208882183967431</v>
      </c>
      <c r="F199" s="16">
        <v>0.36079507758776402</v>
      </c>
      <c r="G199" s="16">
        <v>0.46666055159884401</v>
      </c>
      <c r="H199" s="16">
        <v>1.2286016641421</v>
      </c>
      <c r="I199" s="16">
        <v>2.2820481239712902</v>
      </c>
      <c r="J199" s="16">
        <v>0.38487240327344902</v>
      </c>
      <c r="K199" s="16">
        <v>0.43138645159384298</v>
      </c>
      <c r="L199" s="16">
        <v>0.54304471695776002</v>
      </c>
      <c r="M199" s="16">
        <v>0.13935820417794201</v>
      </c>
      <c r="N199" s="16">
        <v>0.69383245175660702</v>
      </c>
      <c r="O199" s="16">
        <v>1.5498165958685901</v>
      </c>
      <c r="P199" s="16">
        <v>0.13161414373178201</v>
      </c>
      <c r="Q199" s="16">
        <v>0.24513147650500999</v>
      </c>
      <c r="R199" s="16">
        <v>0.68374531835205998</v>
      </c>
      <c r="S199" s="16">
        <v>0.69175911251981004</v>
      </c>
      <c r="T199" s="16">
        <v>1.28920363363319</v>
      </c>
      <c r="U199" s="16">
        <v>1.10727534963153</v>
      </c>
      <c r="V199" s="16">
        <v>0.55173511822124999</v>
      </c>
      <c r="W199" s="16">
        <v>3.0158545596800801</v>
      </c>
      <c r="X199" s="16">
        <v>1.3390464531048101</v>
      </c>
      <c r="Y199" s="16">
        <v>2.2875731745678598</v>
      </c>
      <c r="Z199" s="16">
        <v>1.00797578904007</v>
      </c>
      <c r="AA199" s="16">
        <v>1.3578053698397501</v>
      </c>
      <c r="AB199" s="16">
        <v>1.2751815890898299</v>
      </c>
      <c r="AC199" s="16">
        <v>0.60463800508268095</v>
      </c>
      <c r="AD199" s="16">
        <v>2.02372827943503</v>
      </c>
      <c r="AE199" s="16">
        <v>0.69175911251981004</v>
      </c>
      <c r="AF199" s="16">
        <v>1.43325613721147</v>
      </c>
      <c r="AG199" s="16">
        <v>1.4299203544433901</v>
      </c>
      <c r="AH199" s="16">
        <v>1.3813885003744</v>
      </c>
      <c r="AI199" s="37">
        <v>0.38114225401665303</v>
      </c>
      <c r="AJ199" s="16">
        <v>0.99885988852444096</v>
      </c>
      <c r="AK199" s="16">
        <v>0.47155933429811903</v>
      </c>
      <c r="AL199" s="37">
        <v>0.78255465024000004</v>
      </c>
      <c r="AM199" s="37">
        <v>3141.7502607715901</v>
      </c>
      <c r="AN199" s="37">
        <v>21.320598632799999</v>
      </c>
      <c r="AO199" s="37">
        <v>1.1414030120000001</v>
      </c>
      <c r="AP199" s="37">
        <v>7.2810614127999997</v>
      </c>
      <c r="AQ199" s="37">
        <v>656.53659200000004</v>
      </c>
      <c r="AR199" s="37">
        <v>1.7793471528</v>
      </c>
      <c r="AS199" s="37">
        <v>1.41568128</v>
      </c>
      <c r="AT199" s="37">
        <v>7.9662138024000004</v>
      </c>
      <c r="AU199" s="37">
        <v>313902.61733159999</v>
      </c>
      <c r="AV199" s="37">
        <v>2095.4360174831099</v>
      </c>
      <c r="AW199" s="37">
        <v>983449.71379199997</v>
      </c>
      <c r="AX199" s="37">
        <v>8.7441715529999993</v>
      </c>
      <c r="AY199" s="37">
        <v>7.6161750000000001</v>
      </c>
      <c r="AZ199" s="37">
        <v>17.627616</v>
      </c>
      <c r="BA199" s="37">
        <v>23789.737776000002</v>
      </c>
      <c r="BB199" s="37">
        <v>8.6019741084000003</v>
      </c>
      <c r="BC199" s="37">
        <v>8.3664491315969206E-3</v>
      </c>
      <c r="BD199" s="37">
        <v>367.76898351360001</v>
      </c>
      <c r="BE199" s="37">
        <v>28947.2664</v>
      </c>
      <c r="BF199" s="37">
        <v>0.97154690600000004</v>
      </c>
      <c r="BG199" s="37">
        <v>3.76375014048</v>
      </c>
      <c r="BH199" s="37">
        <v>4.8225406319999999</v>
      </c>
      <c r="BI199" s="37">
        <v>5.9424380672000003</v>
      </c>
      <c r="BJ199" s="37">
        <v>4424.7502696000001</v>
      </c>
      <c r="BK199" s="37">
        <v>509.452296004</v>
      </c>
      <c r="BL199" s="37">
        <v>17.627616</v>
      </c>
      <c r="BM199" s="37">
        <v>15.984485795140801</v>
      </c>
      <c r="BN199" s="37">
        <v>15.947283252700799</v>
      </c>
      <c r="BO199" s="37">
        <v>16.120877694420798</v>
      </c>
      <c r="BP199" s="37">
        <v>1.1085100000000001E-2</v>
      </c>
    </row>
    <row r="200" spans="1:68">
      <c r="A200" s="16">
        <v>199</v>
      </c>
      <c r="B200" s="29" t="s">
        <v>136</v>
      </c>
      <c r="C200" s="16">
        <v>250</v>
      </c>
      <c r="D200" s="16">
        <v>1060</v>
      </c>
      <c r="E200" s="16">
        <v>0.21264364252645501</v>
      </c>
      <c r="F200" s="16">
        <v>0.36542243019272302</v>
      </c>
      <c r="G200" s="16">
        <v>0.47042361582773601</v>
      </c>
      <c r="H200" s="16">
        <v>1.2286309270650699</v>
      </c>
      <c r="I200" s="16">
        <v>2.2775420054048898</v>
      </c>
      <c r="J200" s="16">
        <v>0.38884180448943001</v>
      </c>
      <c r="K200" s="16">
        <v>0.43337694464566401</v>
      </c>
      <c r="L200" s="16">
        <v>0.54507002974714902</v>
      </c>
      <c r="M200" s="16">
        <v>0.13988768953384001</v>
      </c>
      <c r="N200" s="16">
        <v>0.69488089234399697</v>
      </c>
      <c r="O200" s="16">
        <v>1.5488410601101401</v>
      </c>
      <c r="P200" s="16">
        <v>0.131949022434348</v>
      </c>
      <c r="Q200" s="16">
        <v>0.24758650341609101</v>
      </c>
      <c r="R200" s="16">
        <v>0.68712529976019199</v>
      </c>
      <c r="S200" s="16">
        <v>0.69279912836767099</v>
      </c>
      <c r="T200" s="16">
        <v>1.28783380059898</v>
      </c>
      <c r="U200" s="16">
        <v>1.1057211632457999</v>
      </c>
      <c r="V200" s="16">
        <v>0.55170173933307898</v>
      </c>
      <c r="W200" s="16">
        <v>3.0064378419778599</v>
      </c>
      <c r="X200" s="16">
        <v>1.3376393799292901</v>
      </c>
      <c r="Y200" s="16">
        <v>2.28392718852314</v>
      </c>
      <c r="Z200" s="16">
        <v>1.0078601153544799</v>
      </c>
      <c r="AA200" s="16">
        <v>1.3565779003766401</v>
      </c>
      <c r="AB200" s="16">
        <v>1.2742055369282901</v>
      </c>
      <c r="AC200" s="16">
        <v>0.60747990796988705</v>
      </c>
      <c r="AD200" s="16">
        <v>2.0169614795966599</v>
      </c>
      <c r="AE200" s="16">
        <v>0.69279912836767099</v>
      </c>
      <c r="AF200" s="16">
        <v>1.43448832416348</v>
      </c>
      <c r="AG200" s="16">
        <v>1.4307351841936</v>
      </c>
      <c r="AH200" s="16">
        <v>1.37626351711738</v>
      </c>
      <c r="AI200" s="37">
        <v>0.39259715862392902</v>
      </c>
      <c r="AJ200" s="16">
        <v>0.99815506027261702</v>
      </c>
      <c r="AK200" s="16">
        <v>0.47184876989869801</v>
      </c>
      <c r="AL200" s="37">
        <v>0.79648192512000004</v>
      </c>
      <c r="AM200" s="37">
        <v>3181.4710326478298</v>
      </c>
      <c r="AN200" s="37">
        <v>21.484575436275001</v>
      </c>
      <c r="AO200" s="37">
        <v>1.1417854941250001</v>
      </c>
      <c r="AP200" s="37">
        <v>7.2752299847749997</v>
      </c>
      <c r="AQ200" s="37">
        <v>663.14722600000005</v>
      </c>
      <c r="AR200" s="37">
        <v>1.7846540172750001</v>
      </c>
      <c r="AS200" s="37">
        <v>1.41920154</v>
      </c>
      <c r="AT200" s="37">
        <v>7.9825262832000003</v>
      </c>
      <c r="AU200" s="37">
        <v>314359.19060480001</v>
      </c>
      <c r="AV200" s="37">
        <v>2095.6067932412402</v>
      </c>
      <c r="AW200" s="37">
        <v>983731.41813600005</v>
      </c>
      <c r="AX200" s="37">
        <v>8.7602321366000009</v>
      </c>
      <c r="AY200" s="37">
        <v>7.6469459999999998</v>
      </c>
      <c r="AZ200" s="37">
        <v>17.654118</v>
      </c>
      <c r="BA200" s="37">
        <v>23783.70768675</v>
      </c>
      <c r="BB200" s="37">
        <v>8.5919036073875006</v>
      </c>
      <c r="BC200" s="37">
        <v>8.3515240400025403E-3</v>
      </c>
      <c r="BD200" s="37">
        <v>367.68049630855</v>
      </c>
      <c r="BE200" s="37">
        <v>28936.519199999999</v>
      </c>
      <c r="BF200" s="37">
        <v>0.9711895370625</v>
      </c>
      <c r="BG200" s="37">
        <v>3.763824595065</v>
      </c>
      <c r="BH200" s="37">
        <v>4.8207379535000001</v>
      </c>
      <c r="BI200" s="37">
        <v>5.9411908360999997</v>
      </c>
      <c r="BJ200" s="37">
        <v>4422.1410819875</v>
      </c>
      <c r="BK200" s="37">
        <v>508.45310716325002</v>
      </c>
      <c r="BL200" s="37">
        <v>17.654118</v>
      </c>
      <c r="BM200" s="37">
        <v>15.994951281876601</v>
      </c>
      <c r="BN200" s="37">
        <v>15.9531027077466</v>
      </c>
      <c r="BO200" s="37">
        <v>16.148004404702899</v>
      </c>
      <c r="BP200" s="37">
        <v>1.13914875E-2</v>
      </c>
    </row>
    <row r="201" spans="1:68">
      <c r="A201" s="16">
        <v>200</v>
      </c>
      <c r="B201" s="29" t="s">
        <v>169</v>
      </c>
      <c r="C201" s="16">
        <v>408</v>
      </c>
      <c r="D201" s="16">
        <v>1120</v>
      </c>
      <c r="E201" s="16">
        <v>0.21726719947268699</v>
      </c>
      <c r="F201" s="16">
        <v>0.35709168573626499</v>
      </c>
      <c r="G201" s="16">
        <v>0.44669412399321201</v>
      </c>
      <c r="H201" s="16">
        <v>1.25696675627828</v>
      </c>
      <c r="I201" s="16">
        <v>2.2761086216167801</v>
      </c>
      <c r="J201" s="16">
        <v>0.38235203689469599</v>
      </c>
      <c r="K201" s="16">
        <v>0.42420956114835001</v>
      </c>
      <c r="L201" s="16">
        <v>0.53408098451766595</v>
      </c>
      <c r="M201" s="16">
        <v>0.15121902393562001</v>
      </c>
      <c r="N201" s="16">
        <v>0.686670894998481</v>
      </c>
      <c r="O201" s="16">
        <v>1.5233443694909099</v>
      </c>
      <c r="P201" s="16">
        <v>0.148532585119689</v>
      </c>
      <c r="Q201" s="16">
        <v>0.24568570290844699</v>
      </c>
      <c r="R201" s="16">
        <v>0.62551581843191195</v>
      </c>
      <c r="S201" s="16">
        <v>0.70195200000000002</v>
      </c>
      <c r="T201" s="16">
        <v>1.3025107034001799</v>
      </c>
      <c r="U201" s="16">
        <v>1.1445595562770201</v>
      </c>
      <c r="V201" s="16">
        <v>0.54838839373722503</v>
      </c>
      <c r="W201" s="16">
        <v>2.92916734205658</v>
      </c>
      <c r="X201" s="16">
        <v>1.3564676753782701</v>
      </c>
      <c r="Y201" s="16">
        <v>2.2694329795597499</v>
      </c>
      <c r="Z201" s="16">
        <v>1.01660697928991</v>
      </c>
      <c r="AA201" s="16">
        <v>1.3653369051478501</v>
      </c>
      <c r="AB201" s="16">
        <v>1.2817919785498799</v>
      </c>
      <c r="AC201" s="16">
        <v>0.58104300779561902</v>
      </c>
      <c r="AD201" s="16">
        <v>2.1868411120365199</v>
      </c>
      <c r="AE201" s="16">
        <v>0.70195200000000002</v>
      </c>
      <c r="AF201" s="16">
        <v>1.4075264729447401</v>
      </c>
      <c r="AG201" s="16">
        <v>1.4075264729447401</v>
      </c>
      <c r="AH201" s="16">
        <v>1.2114403836507599</v>
      </c>
      <c r="AI201" s="37">
        <v>0.23726368536937201</v>
      </c>
      <c r="AJ201" s="16">
        <v>0.99462017435685901</v>
      </c>
      <c r="AK201" s="16">
        <v>0.47124746743849499</v>
      </c>
      <c r="AL201" s="37">
        <v>0.81932618659839995</v>
      </c>
      <c r="AM201" s="37">
        <v>3207.6427377822602</v>
      </c>
      <c r="AN201" s="37">
        <v>21.335512794931201</v>
      </c>
      <c r="AO201" s="37">
        <v>1.1975134003200001</v>
      </c>
      <c r="AP201" s="37">
        <v>7.254469569536</v>
      </c>
      <c r="AQ201" s="37">
        <v>662.70150655999998</v>
      </c>
      <c r="AR201" s="37">
        <v>1.7381364252672</v>
      </c>
      <c r="AS201" s="37">
        <v>1.38810845184</v>
      </c>
      <c r="AT201" s="37">
        <v>7.8246026755072</v>
      </c>
      <c r="AU201" s="37">
        <v>312924.94439254998</v>
      </c>
      <c r="AV201" s="37">
        <v>2088.3557988881298</v>
      </c>
      <c r="AW201" s="37">
        <v>998614.41546137596</v>
      </c>
      <c r="AX201" s="37">
        <v>8.1565430382848003</v>
      </c>
      <c r="AY201" s="37">
        <v>7.6170988800000003</v>
      </c>
      <c r="AZ201" s="37">
        <v>17.5488</v>
      </c>
      <c r="BA201" s="37">
        <v>23706.757687296002</v>
      </c>
      <c r="BB201" s="37">
        <v>8.3175058047744006</v>
      </c>
      <c r="BC201" s="37">
        <v>7.7838965943756496E-3</v>
      </c>
      <c r="BD201" s="37">
        <v>384.03296726876198</v>
      </c>
      <c r="BE201" s="37">
        <v>28677.300159999999</v>
      </c>
      <c r="BF201" s="37">
        <v>0.96256819199999999</v>
      </c>
      <c r="BG201" s="37">
        <v>3.7328252539443199</v>
      </c>
      <c r="BH201" s="37">
        <v>4.8021836882943996</v>
      </c>
      <c r="BI201" s="37">
        <v>5.9153867896319996</v>
      </c>
      <c r="BJ201" s="37">
        <v>4250.0499942528004</v>
      </c>
      <c r="BK201" s="37">
        <v>503.68537137459202</v>
      </c>
      <c r="BL201" s="37">
        <v>17.5488</v>
      </c>
      <c r="BM201" s="37">
        <v>15.9406521100181</v>
      </c>
      <c r="BN201" s="37">
        <v>15.9406521100181</v>
      </c>
      <c r="BO201" s="37">
        <v>18.520836967014102</v>
      </c>
      <c r="BP201" s="37">
        <v>1.0536800000000001E-2</v>
      </c>
    </row>
    <row r="202" spans="1:68">
      <c r="A202" s="16">
        <v>201</v>
      </c>
      <c r="B202" s="29" t="s">
        <v>170</v>
      </c>
      <c r="C202" s="16">
        <v>347</v>
      </c>
      <c r="D202" s="16">
        <v>1120</v>
      </c>
      <c r="E202" s="16">
        <v>0.21593529217563601</v>
      </c>
      <c r="F202" s="16">
        <v>0.355668216277161</v>
      </c>
      <c r="G202" s="16">
        <v>0.447635527212427</v>
      </c>
      <c r="H202" s="16">
        <v>1.2610888091869299</v>
      </c>
      <c r="I202" s="16">
        <v>2.2801392132207599</v>
      </c>
      <c r="J202" s="16">
        <v>0.38115562403698</v>
      </c>
      <c r="K202" s="16">
        <v>0.42453774733878502</v>
      </c>
      <c r="L202" s="16">
        <v>0.53518592165440404</v>
      </c>
      <c r="M202" s="16">
        <v>0.15023261056460799</v>
      </c>
      <c r="N202" s="16">
        <v>0.68864368999117098</v>
      </c>
      <c r="O202" s="16">
        <v>1.5256117517479</v>
      </c>
      <c r="P202" s="16">
        <v>0.14763308006347201</v>
      </c>
      <c r="Q202" s="16">
        <v>0.24361286884552599</v>
      </c>
      <c r="R202" s="16">
        <v>0.63072122052704604</v>
      </c>
      <c r="S202" s="16">
        <v>0.70099199999999995</v>
      </c>
      <c r="T202" s="16">
        <v>1.3027326554101399</v>
      </c>
      <c r="U202" s="16">
        <v>1.1401616389826099</v>
      </c>
      <c r="V202" s="16">
        <v>0.55010973505797101</v>
      </c>
      <c r="W202" s="16">
        <v>2.9447577322921399</v>
      </c>
      <c r="X202" s="16">
        <v>1.3558899587345301</v>
      </c>
      <c r="Y202" s="16">
        <v>2.27245766883245</v>
      </c>
      <c r="Z202" s="16">
        <v>1.0165181744604499</v>
      </c>
      <c r="AA202" s="16">
        <v>1.36614181296537</v>
      </c>
      <c r="AB202" s="16">
        <v>1.2826702448842699</v>
      </c>
      <c r="AC202" s="16">
        <v>0.58181521696346705</v>
      </c>
      <c r="AD202" s="16">
        <v>2.1721285338420699</v>
      </c>
      <c r="AE202" s="16">
        <v>0.70099199999999995</v>
      </c>
      <c r="AF202" s="16">
        <v>1.4119805790134801</v>
      </c>
      <c r="AG202" s="16">
        <v>1.4119805790134801</v>
      </c>
      <c r="AH202" s="16">
        <v>1.2359780838210299</v>
      </c>
      <c r="AI202" s="37">
        <v>0.24427421245993899</v>
      </c>
      <c r="AJ202" s="16">
        <v>0.99495854017855201</v>
      </c>
      <c r="AK202" s="16">
        <v>0.47041389290882801</v>
      </c>
      <c r="AL202" s="37">
        <v>0.81148803973119998</v>
      </c>
      <c r="AM202" s="37">
        <v>3176.2151229573101</v>
      </c>
      <c r="AN202" s="37">
        <v>21.185504114841599</v>
      </c>
      <c r="AO202" s="37">
        <v>1.1927120570880001</v>
      </c>
      <c r="AP202" s="37">
        <v>7.2360867169279999</v>
      </c>
      <c r="AQ202" s="37">
        <v>657.58466048000003</v>
      </c>
      <c r="AR202" s="37">
        <v>1.7376666548735999</v>
      </c>
      <c r="AS202" s="37">
        <v>1.38601492992</v>
      </c>
      <c r="AT202" s="37">
        <v>7.8738931565056003</v>
      </c>
      <c r="AU202" s="37">
        <v>312309.33102965797</v>
      </c>
      <c r="AV202" s="37">
        <v>2081.1305252013199</v>
      </c>
      <c r="AW202" s="37">
        <v>1006114.27896397</v>
      </c>
      <c r="AX202" s="37">
        <v>8.1634180032204799</v>
      </c>
      <c r="AY202" s="37">
        <v>7.5542342400000004</v>
      </c>
      <c r="AZ202" s="37">
        <v>17.524799999999999</v>
      </c>
      <c r="BA202" s="37">
        <v>23687.182184448</v>
      </c>
      <c r="BB202" s="37">
        <v>8.3443677740928006</v>
      </c>
      <c r="BC202" s="37">
        <v>7.8444652225230695E-3</v>
      </c>
      <c r="BD202" s="37">
        <v>381.346215018701</v>
      </c>
      <c r="BE202" s="37">
        <v>28665.08656</v>
      </c>
      <c r="BF202" s="37">
        <v>0.96044426342400002</v>
      </c>
      <c r="BG202" s="37">
        <v>3.73018080540032</v>
      </c>
      <c r="BH202" s="37">
        <v>4.7966556823552002</v>
      </c>
      <c r="BI202" s="37">
        <v>5.908863603456</v>
      </c>
      <c r="BJ202" s="37">
        <v>4239.6629701478396</v>
      </c>
      <c r="BK202" s="37">
        <v>506.07295711001598</v>
      </c>
      <c r="BL202" s="37">
        <v>17.524799999999999</v>
      </c>
      <c r="BM202" s="37">
        <v>15.899392305639999</v>
      </c>
      <c r="BN202" s="37">
        <v>15.899392305639999</v>
      </c>
      <c r="BO202" s="37">
        <v>18.163455685457599</v>
      </c>
      <c r="BP202" s="37">
        <v>1.0234399999999999E-2</v>
      </c>
    </row>
    <row r="203" spans="1:68">
      <c r="A203" s="16">
        <v>202</v>
      </c>
      <c r="B203" s="29" t="s">
        <v>171</v>
      </c>
      <c r="C203" s="16">
        <v>150</v>
      </c>
      <c r="D203" s="16">
        <v>1120</v>
      </c>
      <c r="E203" s="16">
        <v>0.17586432264736299</v>
      </c>
      <c r="F203" s="16">
        <v>0.316502053588059</v>
      </c>
      <c r="G203" s="16">
        <v>0.42698518648632799</v>
      </c>
      <c r="H203" s="16">
        <v>1.2566334991708099</v>
      </c>
      <c r="I203" s="16">
        <v>2.3239501698754199</v>
      </c>
      <c r="J203" s="16">
        <v>0.34701449275362301</v>
      </c>
      <c r="K203" s="16">
        <v>0.41728666928824198</v>
      </c>
      <c r="L203" s="16">
        <v>0.53220843672456597</v>
      </c>
      <c r="M203" s="16">
        <v>0.142039798297457</v>
      </c>
      <c r="N203" s="16">
        <v>0.687887192885135</v>
      </c>
      <c r="O203" s="16">
        <v>1.53679986203764</v>
      </c>
      <c r="P203" s="16">
        <v>0.13443678023032599</v>
      </c>
      <c r="Q203" s="16">
        <v>0.23485722622315899</v>
      </c>
      <c r="R203" s="16">
        <v>0.63274853801169595</v>
      </c>
      <c r="S203" s="16">
        <v>0.68415999999999999</v>
      </c>
      <c r="T203" s="16">
        <v>1.3057730116175199</v>
      </c>
      <c r="U203" s="16">
        <v>1.1350753621057299</v>
      </c>
      <c r="V203" s="16">
        <v>0.576344804543936</v>
      </c>
      <c r="W203" s="16">
        <v>3.0172008055235899</v>
      </c>
      <c r="X203" s="16">
        <v>1.35884137931034</v>
      </c>
      <c r="Y203" s="16">
        <v>2.2952853598014902</v>
      </c>
      <c r="Z203" s="16">
        <v>1.01318226477413</v>
      </c>
      <c r="AA203" s="16">
        <v>1.37199914291836</v>
      </c>
      <c r="AB203" s="16">
        <v>1.2885612722170301</v>
      </c>
      <c r="AC203" s="16">
        <v>0.58815728888479601</v>
      </c>
      <c r="AD203" s="16">
        <v>2.15229733959311</v>
      </c>
      <c r="AE203" s="16">
        <v>0.68415999999999999</v>
      </c>
      <c r="AF203" s="16">
        <v>1.4181042810650799</v>
      </c>
      <c r="AG203" s="16">
        <v>1.4181042810650799</v>
      </c>
      <c r="AH203" s="16">
        <v>1.3089284348593</v>
      </c>
      <c r="AI203" s="37">
        <v>0.25614754098360698</v>
      </c>
      <c r="AJ203" s="16">
        <v>0.99849003737709596</v>
      </c>
      <c r="AK203" s="16">
        <v>0.46657018813314</v>
      </c>
      <c r="AL203" s="37">
        <v>0.65779517440000002</v>
      </c>
      <c r="AM203" s="37">
        <v>2800.1691384062701</v>
      </c>
      <c r="AN203" s="37">
        <v>19.927722547199998</v>
      </c>
      <c r="AO203" s="37">
        <v>1.16972352</v>
      </c>
      <c r="AP203" s="37">
        <v>7.2478335359999999</v>
      </c>
      <c r="AQ203" s="37">
        <v>594.76895999999999</v>
      </c>
      <c r="AR203" s="37">
        <v>1.7270591232000001</v>
      </c>
      <c r="AS203" s="37">
        <v>1.38296704</v>
      </c>
      <c r="AT203" s="37">
        <v>7.7302432832000001</v>
      </c>
      <c r="AU203" s="37">
        <v>309342.17946239997</v>
      </c>
      <c r="AV203" s="37">
        <v>2065.5704386391199</v>
      </c>
      <c r="AW203" s="37">
        <v>956606.81625599996</v>
      </c>
      <c r="AX203" s="37">
        <v>8.5450591488000001</v>
      </c>
      <c r="AY203" s="37">
        <v>7.4008799999999999</v>
      </c>
      <c r="AZ203" s="37">
        <v>17.103999999999999</v>
      </c>
      <c r="BA203" s="37">
        <v>23544.547775999999</v>
      </c>
      <c r="BB203" s="37">
        <v>8.3989765664</v>
      </c>
      <c r="BC203" s="37">
        <v>8.4066256584741806E-3</v>
      </c>
      <c r="BD203" s="37">
        <v>373.30491432960002</v>
      </c>
      <c r="BE203" s="37">
        <v>28569.64</v>
      </c>
      <c r="BF203" s="37">
        <v>0.95430400000000004</v>
      </c>
      <c r="BG203" s="37">
        <v>3.7096713299199999</v>
      </c>
      <c r="BH203" s="37">
        <v>4.7813377664000001</v>
      </c>
      <c r="BI203" s="37">
        <v>5.890070272</v>
      </c>
      <c r="BJ203" s="37">
        <v>4438.6727167999998</v>
      </c>
      <c r="BK203" s="37">
        <v>506.20504435200002</v>
      </c>
      <c r="BL203" s="37">
        <v>17.103999999999999</v>
      </c>
      <c r="BM203" s="37">
        <v>15.826094772986901</v>
      </c>
      <c r="BN203" s="37">
        <v>15.826094772986901</v>
      </c>
      <c r="BO203" s="37">
        <v>17.146126673095701</v>
      </c>
      <c r="BP203" s="37">
        <v>9.7599999999999996E-3</v>
      </c>
    </row>
    <row r="204" spans="1:68">
      <c r="A204" s="16">
        <v>203</v>
      </c>
      <c r="B204" s="29" t="s">
        <v>101</v>
      </c>
      <c r="C204" s="16">
        <v>175</v>
      </c>
      <c r="D204" s="16">
        <v>1120</v>
      </c>
      <c r="E204" s="16">
        <v>0.18346404063182101</v>
      </c>
      <c r="F204" s="16">
        <v>0.322749691628549</v>
      </c>
      <c r="G204" s="16">
        <v>0.43184173371623902</v>
      </c>
      <c r="H204" s="16">
        <v>1.2582760593272999</v>
      </c>
      <c r="I204" s="16">
        <v>2.3147024446531002</v>
      </c>
      <c r="J204" s="16">
        <v>0.35284241047697301</v>
      </c>
      <c r="K204" s="16">
        <v>0.41935757556660203</v>
      </c>
      <c r="L204" s="16">
        <v>0.53379183541630404</v>
      </c>
      <c r="M204" s="16">
        <v>0.14316966443332099</v>
      </c>
      <c r="N204" s="16">
        <v>0.68931144152417201</v>
      </c>
      <c r="O204" s="16">
        <v>1.5347718898948901</v>
      </c>
      <c r="P204" s="16">
        <v>0.13728161446391801</v>
      </c>
      <c r="Q204" s="16">
        <v>0.23616751903491701</v>
      </c>
      <c r="R204" s="16">
        <v>0.63553486738099396</v>
      </c>
      <c r="S204" s="16">
        <v>0.6873184</v>
      </c>
      <c r="T204" s="16">
        <v>1.3059711639203699</v>
      </c>
      <c r="U204" s="16">
        <v>1.1350879008454899</v>
      </c>
      <c r="V204" s="16">
        <v>0.57364081983689896</v>
      </c>
      <c r="W204" s="16">
        <v>3.0097034693164599</v>
      </c>
      <c r="X204" s="16">
        <v>1.3581094417643</v>
      </c>
      <c r="Y204" s="16">
        <v>2.2919919696631701</v>
      </c>
      <c r="Z204" s="16">
        <v>1.013994642463</v>
      </c>
      <c r="AA204" s="16">
        <v>1.37168261827714</v>
      </c>
      <c r="AB204" s="16">
        <v>1.2880037398556401</v>
      </c>
      <c r="AC204" s="16">
        <v>0.58594199940102498</v>
      </c>
      <c r="AD204" s="16">
        <v>2.14381769654802</v>
      </c>
      <c r="AE204" s="16">
        <v>0.6873184</v>
      </c>
      <c r="AF204" s="16">
        <v>1.42260061937897</v>
      </c>
      <c r="AG204" s="16">
        <v>1.42260061937897</v>
      </c>
      <c r="AH204" s="16">
        <v>1.30713412992732</v>
      </c>
      <c r="AI204" s="37">
        <v>0.25700598309928702</v>
      </c>
      <c r="AJ204" s="16">
        <v>0.99798020718749703</v>
      </c>
      <c r="AK204" s="16">
        <v>0.467114327062229</v>
      </c>
      <c r="AL204" s="37">
        <v>0.68583767364864001</v>
      </c>
      <c r="AM204" s="37">
        <v>2853.7219951010702</v>
      </c>
      <c r="AN204" s="37">
        <v>20.131871881470701</v>
      </c>
      <c r="AO204" s="37">
        <v>1.1716215595520001</v>
      </c>
      <c r="AP204" s="37">
        <v>7.2348613754175997</v>
      </c>
      <c r="AQ204" s="37">
        <v>604.34883209600002</v>
      </c>
      <c r="AR204" s="37">
        <v>1.7299290376883201</v>
      </c>
      <c r="AS204" s="37">
        <v>1.383435567104</v>
      </c>
      <c r="AT204" s="37">
        <v>7.7679414934643196</v>
      </c>
      <c r="AU204" s="37">
        <v>309884.71047049802</v>
      </c>
      <c r="AV204" s="37">
        <v>2065.3592281340002</v>
      </c>
      <c r="AW204" s="37">
        <v>972880.30615650502</v>
      </c>
      <c r="AX204" s="37">
        <v>8.4583886639788801</v>
      </c>
      <c r="AY204" s="37">
        <v>7.4152235879999999</v>
      </c>
      <c r="AZ204" s="37">
        <v>17.182960000000001</v>
      </c>
      <c r="BA204" s="37">
        <v>23585.7341208576</v>
      </c>
      <c r="BB204" s="37">
        <v>8.4055423414886405</v>
      </c>
      <c r="BC204" s="37">
        <v>8.3393889957901306E-3</v>
      </c>
      <c r="BD204" s="37">
        <v>374.31938203818498</v>
      </c>
      <c r="BE204" s="37">
        <v>28593.649767999999</v>
      </c>
      <c r="BF204" s="37">
        <v>0.95515873920000005</v>
      </c>
      <c r="BG204" s="37">
        <v>3.7135585279057901</v>
      </c>
      <c r="BH204" s="37">
        <v>4.7850089526406396</v>
      </c>
      <c r="BI204" s="37">
        <v>5.8936917871872003</v>
      </c>
      <c r="BJ204" s="37">
        <v>4375.4795684356804</v>
      </c>
      <c r="BK204" s="37">
        <v>505.89806463611501</v>
      </c>
      <c r="BL204" s="37">
        <v>17.182960000000001</v>
      </c>
      <c r="BM204" s="37">
        <v>15.8659473875113</v>
      </c>
      <c r="BN204" s="37">
        <v>15.8659473875113</v>
      </c>
      <c r="BO204" s="37">
        <v>17.2674755128327</v>
      </c>
      <c r="BP204" s="37">
        <v>9.7274000000000006E-3</v>
      </c>
    </row>
    <row r="205" spans="1:68">
      <c r="A205" s="16">
        <v>204</v>
      </c>
      <c r="B205" s="29" t="s">
        <v>103</v>
      </c>
      <c r="C205" s="16">
        <v>200</v>
      </c>
      <c r="D205" s="16">
        <v>1120</v>
      </c>
      <c r="E205" s="16">
        <v>0.19106800488380299</v>
      </c>
      <c r="F205" s="16">
        <v>0.32900109907929298</v>
      </c>
      <c r="G205" s="16">
        <v>0.43670371256137203</v>
      </c>
      <c r="H205" s="16">
        <v>1.2599181020905501</v>
      </c>
      <c r="I205" s="16">
        <v>2.3054749926548701</v>
      </c>
      <c r="J205" s="16">
        <v>0.35867427245479999</v>
      </c>
      <c r="K205" s="16">
        <v>0.42143531231259701</v>
      </c>
      <c r="L205" s="16">
        <v>0.53537940986216903</v>
      </c>
      <c r="M205" s="16">
        <v>0.14430299391297199</v>
      </c>
      <c r="N205" s="16">
        <v>0.69073614039283304</v>
      </c>
      <c r="O205" s="16">
        <v>1.5327463860142101</v>
      </c>
      <c r="P205" s="16">
        <v>0.140138067601632</v>
      </c>
      <c r="Q205" s="16">
        <v>0.237498706470021</v>
      </c>
      <c r="R205" s="16">
        <v>0.63832805721655494</v>
      </c>
      <c r="S205" s="16">
        <v>0.6904768</v>
      </c>
      <c r="T205" s="16">
        <v>1.3061690003449999</v>
      </c>
      <c r="U205" s="16">
        <v>1.13510042993121</v>
      </c>
      <c r="V205" s="16">
        <v>0.57104535462393602</v>
      </c>
      <c r="W205" s="16">
        <v>3.00224498118975</v>
      </c>
      <c r="X205" s="16">
        <v>1.3573785123966899</v>
      </c>
      <c r="Y205" s="16">
        <v>2.28870624350151</v>
      </c>
      <c r="Z205" s="16">
        <v>1.0148068204902301</v>
      </c>
      <c r="AA205" s="16">
        <v>1.37136640937055</v>
      </c>
      <c r="AB205" s="16">
        <v>1.2874467910140901</v>
      </c>
      <c r="AC205" s="16">
        <v>0.58370311701631605</v>
      </c>
      <c r="AD205" s="16">
        <v>2.1353663129545999</v>
      </c>
      <c r="AE205" s="16">
        <v>0.6904768</v>
      </c>
      <c r="AF205" s="16">
        <v>1.42709988470479</v>
      </c>
      <c r="AG205" s="16">
        <v>1.42709988470479</v>
      </c>
      <c r="AH205" s="16">
        <v>1.30535484559355</v>
      </c>
      <c r="AI205" s="37">
        <v>0.25787019845690501</v>
      </c>
      <c r="AJ205" s="16">
        <v>0.99747075504014704</v>
      </c>
      <c r="AK205" s="16">
        <v>0.467658465991317</v>
      </c>
      <c r="AL205" s="37">
        <v>0.71386440621056002</v>
      </c>
      <c r="AM205" s="37">
        <v>2907.2420421134698</v>
      </c>
      <c r="AN205" s="37">
        <v>20.335780578170901</v>
      </c>
      <c r="AO205" s="37">
        <v>1.1735201390079999</v>
      </c>
      <c r="AP205" s="37">
        <v>7.2218432719103998</v>
      </c>
      <c r="AQ205" s="37">
        <v>613.92208678400004</v>
      </c>
      <c r="AR205" s="37">
        <v>1.7327801540812799</v>
      </c>
      <c r="AS205" s="37">
        <v>1.383898070016</v>
      </c>
      <c r="AT205" s="37">
        <v>7.8054881755852801</v>
      </c>
      <c r="AU205" s="37">
        <v>310427.05455328902</v>
      </c>
      <c r="AV205" s="37">
        <v>2065.14622768965</v>
      </c>
      <c r="AW205" s="37">
        <v>989079.53730826196</v>
      </c>
      <c r="AX205" s="37">
        <v>8.3720283834675193</v>
      </c>
      <c r="AY205" s="37">
        <v>7.4295095519999999</v>
      </c>
      <c r="AZ205" s="37">
        <v>17.26192</v>
      </c>
      <c r="BA205" s="37">
        <v>23626.956186470401</v>
      </c>
      <c r="BB205" s="37">
        <v>8.4121106814105602</v>
      </c>
      <c r="BC205" s="37">
        <v>8.2740140961685103E-3</v>
      </c>
      <c r="BD205" s="37">
        <v>375.33406936592399</v>
      </c>
      <c r="BE205" s="37">
        <v>28617.665472000001</v>
      </c>
      <c r="BF205" s="37">
        <v>0.95601287680000002</v>
      </c>
      <c r="BG205" s="37">
        <v>3.7174465692999701</v>
      </c>
      <c r="BH205" s="37">
        <v>4.7886814204185599</v>
      </c>
      <c r="BI205" s="37">
        <v>5.8973138636288001</v>
      </c>
      <c r="BJ205" s="37">
        <v>4312.7081120147204</v>
      </c>
      <c r="BK205" s="37">
        <v>505.58723500654099</v>
      </c>
      <c r="BL205" s="37">
        <v>17.26192</v>
      </c>
      <c r="BM205" s="37">
        <v>15.905770717303399</v>
      </c>
      <c r="BN205" s="37">
        <v>15.905770717303399</v>
      </c>
      <c r="BO205" s="37">
        <v>17.389236063610799</v>
      </c>
      <c r="BP205" s="37">
        <v>9.6947999999999999E-3</v>
      </c>
    </row>
    <row r="206" spans="1:68">
      <c r="A206" s="16">
        <v>205</v>
      </c>
      <c r="B206" s="29" t="s">
        <v>115</v>
      </c>
      <c r="C206" s="16">
        <v>205</v>
      </c>
      <c r="D206" s="16">
        <v>1120</v>
      </c>
      <c r="E206" s="16">
        <v>0.198676218963144</v>
      </c>
      <c r="F206" s="16">
        <v>0.33525627935263802</v>
      </c>
      <c r="G206" s="16">
        <v>0.44157113213899002</v>
      </c>
      <c r="H206" s="16">
        <v>1.2615596277049801</v>
      </c>
      <c r="I206" s="16">
        <v>2.2962677472881001</v>
      </c>
      <c r="J206" s="16">
        <v>0.364510082692587</v>
      </c>
      <c r="K206" s="16">
        <v>0.42351991337543399</v>
      </c>
      <c r="L206" s="16">
        <v>0.53697117660247595</v>
      </c>
      <c r="M206" s="16">
        <v>0.145439802684975</v>
      </c>
      <c r="N206" s="16">
        <v>0.69216128970463797</v>
      </c>
      <c r="O206" s="16">
        <v>1.5307233458921199</v>
      </c>
      <c r="P206" s="16">
        <v>0.14300621097021499</v>
      </c>
      <c r="Q206" s="16">
        <v>0.23885129234060001</v>
      </c>
      <c r="R206" s="16">
        <v>0.64112813288724602</v>
      </c>
      <c r="S206" s="16">
        <v>0.69363520000000001</v>
      </c>
      <c r="T206" s="16">
        <v>1.3063665216461</v>
      </c>
      <c r="U206" s="16">
        <v>1.135112949374</v>
      </c>
      <c r="V206" s="16">
        <v>0.56855343817572401</v>
      </c>
      <c r="W206" s="16">
        <v>2.9948250399817899</v>
      </c>
      <c r="X206" s="16">
        <v>1.3566485891259501</v>
      </c>
      <c r="Y206" s="16">
        <v>2.2854281545955799</v>
      </c>
      <c r="Z206" s="16">
        <v>1.0156187989294201</v>
      </c>
      <c r="AA206" s="16">
        <v>1.3710505157263899</v>
      </c>
      <c r="AB206" s="16">
        <v>1.2868904247767801</v>
      </c>
      <c r="AC206" s="16">
        <v>0.58144026281526195</v>
      </c>
      <c r="AD206" s="16">
        <v>2.1269430477806899</v>
      </c>
      <c r="AE206" s="16">
        <v>0.69363520000000001</v>
      </c>
      <c r="AF206" s="16">
        <v>1.4316020799015701</v>
      </c>
      <c r="AG206" s="16">
        <v>1.4316020799015701</v>
      </c>
      <c r="AH206" s="16">
        <v>1.3035903940321001</v>
      </c>
      <c r="AI206" s="37">
        <v>0.25874024549274499</v>
      </c>
      <c r="AJ206" s="16">
        <v>0.99696168051472001</v>
      </c>
      <c r="AK206" s="16">
        <v>0.468202604920405</v>
      </c>
      <c r="AL206" s="37">
        <v>0.74187537208576004</v>
      </c>
      <c r="AM206" s="37">
        <v>2960.7292794434702</v>
      </c>
      <c r="AN206" s="37">
        <v>20.539448637300499</v>
      </c>
      <c r="AO206" s="37">
        <v>1.1754192583680001</v>
      </c>
      <c r="AP206" s="37">
        <v>7.2087792254784002</v>
      </c>
      <c r="AQ206" s="37">
        <v>623.48872406400005</v>
      </c>
      <c r="AR206" s="37">
        <v>1.7356124723788799</v>
      </c>
      <c r="AS206" s="37">
        <v>1.3843545487360001</v>
      </c>
      <c r="AT206" s="37">
        <v>7.8428833295628797</v>
      </c>
      <c r="AU206" s="37">
        <v>310969.21171077201</v>
      </c>
      <c r="AV206" s="37">
        <v>2064.9314373060802</v>
      </c>
      <c r="AW206" s="37">
        <v>1005204.50971127</v>
      </c>
      <c r="AX206" s="37">
        <v>8.2859783072659194</v>
      </c>
      <c r="AY206" s="37">
        <v>7.4437378919999997</v>
      </c>
      <c r="AZ206" s="37">
        <v>17.340879999999999</v>
      </c>
      <c r="BA206" s="37">
        <v>23668.213972838399</v>
      </c>
      <c r="BB206" s="37">
        <v>8.4186815861657607</v>
      </c>
      <c r="BC206" s="37">
        <v>8.2104131196357195E-3</v>
      </c>
      <c r="BD206" s="37">
        <v>376.348976312817</v>
      </c>
      <c r="BE206" s="37">
        <v>28641.687112</v>
      </c>
      <c r="BF206" s="37">
        <v>0.95686641279999995</v>
      </c>
      <c r="BG206" s="37">
        <v>3.7213354541025301</v>
      </c>
      <c r="BH206" s="37">
        <v>4.7923551697337601</v>
      </c>
      <c r="BI206" s="37">
        <v>5.9009365013248001</v>
      </c>
      <c r="BJ206" s="37">
        <v>4250.3583475371197</v>
      </c>
      <c r="BK206" s="37">
        <v>505.272555463277</v>
      </c>
      <c r="BL206" s="37">
        <v>17.340879999999999</v>
      </c>
      <c r="BM206" s="37">
        <v>15.945564762363</v>
      </c>
      <c r="BN206" s="37">
        <v>15.945564762363</v>
      </c>
      <c r="BO206" s="37">
        <v>17.511408325429901</v>
      </c>
      <c r="BP206" s="37">
        <v>9.6621999999999993E-3</v>
      </c>
    </row>
    <row r="207" spans="1:68">
      <c r="A207" s="16">
        <v>206</v>
      </c>
      <c r="B207" s="29" t="s">
        <v>116</v>
      </c>
      <c r="C207" s="16">
        <v>250</v>
      </c>
      <c r="D207" s="16">
        <v>1120</v>
      </c>
      <c r="E207" s="16">
        <v>0.206288686433659</v>
      </c>
      <c r="F207" s="16">
        <v>0.341515235865053</v>
      </c>
      <c r="G207" s="16">
        <v>0.446444001586776</v>
      </c>
      <c r="H207" s="16">
        <v>1.26320063641486</v>
      </c>
      <c r="I207" s="16">
        <v>2.2870806422514902</v>
      </c>
      <c r="J207" s="16">
        <v>0.37034984520123798</v>
      </c>
      <c r="K207" s="16">
        <v>0.42561141282834802</v>
      </c>
      <c r="L207" s="16">
        <v>0.53856715226501695</v>
      </c>
      <c r="M207" s="16">
        <v>0.146580106795968</v>
      </c>
      <c r="N207" s="16">
        <v>0.693586889673245</v>
      </c>
      <c r="O207" s="16">
        <v>1.52870276503611</v>
      </c>
      <c r="P207" s="16">
        <v>0.14588611648142899</v>
      </c>
      <c r="Q207" s="16">
        <v>0.24022579678727299</v>
      </c>
      <c r="R207" s="16">
        <v>0.64393511988716501</v>
      </c>
      <c r="S207" s="16">
        <v>0.69679360000000001</v>
      </c>
      <c r="T207" s="16">
        <v>1.3065637285760101</v>
      </c>
      <c r="U207" s="16">
        <v>1.1351254591850199</v>
      </c>
      <c r="V207" s="16">
        <v>0.56616040771099996</v>
      </c>
      <c r="W207" s="16">
        <v>2.98744334763582</v>
      </c>
      <c r="X207" s="16">
        <v>1.3559196698761999</v>
      </c>
      <c r="Y207" s="16">
        <v>2.2821576763485498</v>
      </c>
      <c r="Z207" s="16">
        <v>1.01643057785415</v>
      </c>
      <c r="AA207" s="16">
        <v>1.3707349368734401</v>
      </c>
      <c r="AB207" s="16">
        <v>1.28633464023001</v>
      </c>
      <c r="AC207" s="16">
        <v>0.57915304972465098</v>
      </c>
      <c r="AD207" s="16">
        <v>2.1185477609310701</v>
      </c>
      <c r="AE207" s="16">
        <v>0.69679360000000001</v>
      </c>
      <c r="AF207" s="16">
        <v>1.43610720783212</v>
      </c>
      <c r="AG207" s="16">
        <v>1.43610720783212</v>
      </c>
      <c r="AH207" s="16">
        <v>1.30184059053565</v>
      </c>
      <c r="AI207" s="37">
        <v>0.25961618343441101</v>
      </c>
      <c r="AJ207" s="16">
        <v>0.99645298319151399</v>
      </c>
      <c r="AK207" s="16">
        <v>0.468746743849493</v>
      </c>
      <c r="AL207" s="37">
        <v>0.76987057127423997</v>
      </c>
      <c r="AM207" s="37">
        <v>3014.1837070910701</v>
      </c>
      <c r="AN207" s="37">
        <v>20.742876058859501</v>
      </c>
      <c r="AO207" s="37">
        <v>1.177318917632</v>
      </c>
      <c r="AP207" s="37">
        <v>7.1956692361216001</v>
      </c>
      <c r="AQ207" s="37">
        <v>633.04874393600005</v>
      </c>
      <c r="AR207" s="37">
        <v>1.7384259925811201</v>
      </c>
      <c r="AS207" s="37">
        <v>1.384805003264</v>
      </c>
      <c r="AT207" s="37">
        <v>7.8801269553971203</v>
      </c>
      <c r="AU207" s="37">
        <v>311511.18194294802</v>
      </c>
      <c r="AV207" s="37">
        <v>2064.7148569832698</v>
      </c>
      <c r="AW207" s="37">
        <v>1021255.22336553</v>
      </c>
      <c r="AX207" s="37">
        <v>8.2002384353740805</v>
      </c>
      <c r="AY207" s="37">
        <v>7.4579086080000003</v>
      </c>
      <c r="AZ207" s="37">
        <v>17.419840000000001</v>
      </c>
      <c r="BA207" s="37">
        <v>23709.507479961601</v>
      </c>
      <c r="BB207" s="37">
        <v>8.4252550557542296</v>
      </c>
      <c r="BC207" s="37">
        <v>8.1485036490673499E-3</v>
      </c>
      <c r="BD207" s="37">
        <v>377.36410287886298</v>
      </c>
      <c r="BE207" s="37">
        <v>28665.714688</v>
      </c>
      <c r="BF207" s="37">
        <v>0.95771934719999996</v>
      </c>
      <c r="BG207" s="37">
        <v>3.7252251823134701</v>
      </c>
      <c r="BH207" s="37">
        <v>4.7960302005862401</v>
      </c>
      <c r="BI207" s="37">
        <v>5.9045597002752004</v>
      </c>
      <c r="BJ207" s="37">
        <v>4188.4302750028801</v>
      </c>
      <c r="BK207" s="37">
        <v>504.95402600632298</v>
      </c>
      <c r="BL207" s="37">
        <v>17.419840000000001</v>
      </c>
      <c r="BM207" s="37">
        <v>15.985329522690201</v>
      </c>
      <c r="BN207" s="37">
        <v>15.985329522690201</v>
      </c>
      <c r="BO207" s="37">
        <v>17.63399229829</v>
      </c>
      <c r="BP207" s="37">
        <v>9.6296000000000003E-3</v>
      </c>
    </row>
    <row r="208" spans="1:68">
      <c r="A208" s="16">
        <v>207</v>
      </c>
      <c r="B208" s="29" t="s">
        <v>106</v>
      </c>
      <c r="C208" s="16">
        <v>250</v>
      </c>
      <c r="D208" s="16">
        <v>1120</v>
      </c>
      <c r="E208" s="16">
        <v>0.21390541086314899</v>
      </c>
      <c r="F208" s="16">
        <v>0.34777797203713001</v>
      </c>
      <c r="G208" s="16">
        <v>0.45132233006288403</v>
      </c>
      <c r="H208" s="16">
        <v>1.26484112846431</v>
      </c>
      <c r="I208" s="16">
        <v>2.2779136115334802</v>
      </c>
      <c r="J208" s="16">
        <v>0.37619356399709702</v>
      </c>
      <c r="K208" s="16">
        <v>0.427709844970461</v>
      </c>
      <c r="L208" s="16">
        <v>0.54016735356562995</v>
      </c>
      <c r="M208" s="16">
        <v>0.14772392239141999</v>
      </c>
      <c r="N208" s="16">
        <v>0.695012940512445</v>
      </c>
      <c r="O208" s="16">
        <v>1.5266846389645601</v>
      </c>
      <c r="P208" s="16">
        <v>0.14877785663806201</v>
      </c>
      <c r="Q208" s="16">
        <v>0.241622756946065</v>
      </c>
      <c r="R208" s="16">
        <v>0.64674904383642295</v>
      </c>
      <c r="S208" s="16">
        <v>0.69995200000000002</v>
      </c>
      <c r="T208" s="16">
        <v>1.3067606218846399</v>
      </c>
      <c r="U208" s="16">
        <v>1.1351379593753701</v>
      </c>
      <c r="V208" s="16">
        <v>0.56386188500250201</v>
      </c>
      <c r="W208" s="16">
        <v>2.98009960916007</v>
      </c>
      <c r="X208" s="16">
        <v>1.3551917525773201</v>
      </c>
      <c r="Y208" s="16">
        <v>2.2788947822869101</v>
      </c>
      <c r="Z208" s="16">
        <v>1.01724215733792</v>
      </c>
      <c r="AA208" s="16">
        <v>1.37041967234138</v>
      </c>
      <c r="AB208" s="16">
        <v>1.2857794364620301</v>
      </c>
      <c r="AC208" s="16">
        <v>0.576841082292743</v>
      </c>
      <c r="AD208" s="16">
        <v>2.11018031323961</v>
      </c>
      <c r="AE208" s="16">
        <v>0.69995200000000002</v>
      </c>
      <c r="AF208" s="16">
        <v>1.4406152713629301</v>
      </c>
      <c r="AG208" s="16">
        <v>1.4406152713629301</v>
      </c>
      <c r="AH208" s="16">
        <v>1.30010525345099</v>
      </c>
      <c r="AI208" s="37">
        <v>0.26049807231426497</v>
      </c>
      <c r="AJ208" s="16">
        <v>0.99594466265144899</v>
      </c>
      <c r="AK208" s="16">
        <v>0.469290882778582</v>
      </c>
      <c r="AL208" s="37">
        <v>0.79785000377600002</v>
      </c>
      <c r="AM208" s="37">
        <v>3067.60532505627</v>
      </c>
      <c r="AN208" s="37">
        <v>20.946062842848001</v>
      </c>
      <c r="AO208" s="37">
        <v>1.1792191167999999</v>
      </c>
      <c r="AP208" s="37">
        <v>7.1825133038400004</v>
      </c>
      <c r="AQ208" s="37">
        <v>642.60214640000004</v>
      </c>
      <c r="AR208" s="37">
        <v>1.7412207146880001</v>
      </c>
      <c r="AS208" s="37">
        <v>1.3852494336000001</v>
      </c>
      <c r="AT208" s="37">
        <v>7.917219053088</v>
      </c>
      <c r="AU208" s="37">
        <v>312052.96524981601</v>
      </c>
      <c r="AV208" s="37">
        <v>2064.4964867212402</v>
      </c>
      <c r="AW208" s="37">
        <v>1037231.67827104</v>
      </c>
      <c r="AX208" s="37">
        <v>8.1148087677920007</v>
      </c>
      <c r="AY208" s="37">
        <v>7.4720217</v>
      </c>
      <c r="AZ208" s="37">
        <v>17.498799999999999</v>
      </c>
      <c r="BA208" s="37">
        <v>23750.836707840001</v>
      </c>
      <c r="BB208" s="37">
        <v>8.4318310901759901</v>
      </c>
      <c r="BC208" s="37">
        <v>8.0882082780419397E-3</v>
      </c>
      <c r="BD208" s="37">
        <v>378.37944906406398</v>
      </c>
      <c r="BE208" s="37">
        <v>28689.748200000002</v>
      </c>
      <c r="BF208" s="37">
        <v>0.95857168000000004</v>
      </c>
      <c r="BG208" s="37">
        <v>3.7291157539327999</v>
      </c>
      <c r="BH208" s="37">
        <v>4.7997065129759999</v>
      </c>
      <c r="BI208" s="37">
        <v>5.9081834604800001</v>
      </c>
      <c r="BJ208" s="37">
        <v>4126.9238944119998</v>
      </c>
      <c r="BK208" s="37">
        <v>504.63164663568</v>
      </c>
      <c r="BL208" s="37">
        <v>17.498799999999999</v>
      </c>
      <c r="BM208" s="37">
        <v>16.025064998285099</v>
      </c>
      <c r="BN208" s="37">
        <v>16.025064998285099</v>
      </c>
      <c r="BO208" s="37">
        <v>17.756987982191301</v>
      </c>
      <c r="BP208" s="37">
        <v>9.5969999999999996E-3</v>
      </c>
    </row>
    <row r="209" spans="1:68">
      <c r="A209" s="16">
        <v>208</v>
      </c>
      <c r="B209" s="29" t="s">
        <v>109</v>
      </c>
      <c r="C209" s="16">
        <v>255</v>
      </c>
      <c r="D209" s="16">
        <v>1120</v>
      </c>
      <c r="E209" s="16">
        <v>0.221526395823406</v>
      </c>
      <c r="F209" s="16">
        <v>0.354044491293597</v>
      </c>
      <c r="G209" s="16">
        <v>0.45620612674599997</v>
      </c>
      <c r="H209" s="16">
        <v>1.2664811040972901</v>
      </c>
      <c r="I209" s="16">
        <v>2.2687665894106801</v>
      </c>
      <c r="J209" s="16">
        <v>0.38204124310194598</v>
      </c>
      <c r="K209" s="16">
        <v>0.42981524432865198</v>
      </c>
      <c r="L209" s="16">
        <v>0.54177179730878899</v>
      </c>
      <c r="M209" s="16">
        <v>0.14887126571638701</v>
      </c>
      <c r="N209" s="16">
        <v>0.69643944243616596</v>
      </c>
      <c r="O209" s="16">
        <v>1.52466896320676</v>
      </c>
      <c r="P209" s="16">
        <v>0.151681504540016</v>
      </c>
      <c r="Q209" s="16">
        <v>0.24304272764826501</v>
      </c>
      <c r="R209" s="16">
        <v>0.64956993048191303</v>
      </c>
      <c r="S209" s="16">
        <v>0.70311040000000002</v>
      </c>
      <c r="T209" s="16">
        <v>1.3069572023195399</v>
      </c>
      <c r="U209" s="16">
        <v>1.13515044995613</v>
      </c>
      <c r="V209" s="16">
        <v>0.56165375508467497</v>
      </c>
      <c r="W209" s="16">
        <v>2.97279353258845</v>
      </c>
      <c r="X209" s="16">
        <v>1.3544648351648301</v>
      </c>
      <c r="Y209" s="16">
        <v>2.2756394460598299</v>
      </c>
      <c r="Z209" s="16">
        <v>1.0180535374542401</v>
      </c>
      <c r="AA209" s="16">
        <v>1.37010472166085</v>
      </c>
      <c r="AB209" s="16">
        <v>1.28522481256295</v>
      </c>
      <c r="AC209" s="16">
        <v>0.57450395646133301</v>
      </c>
      <c r="AD209" s="16">
        <v>2.1018405664616302</v>
      </c>
      <c r="AE209" s="16">
        <v>0.70311040000000002</v>
      </c>
      <c r="AF209" s="16">
        <v>1.44512627336426</v>
      </c>
      <c r="AG209" s="16">
        <v>1.44512627336426</v>
      </c>
      <c r="AH209" s="16">
        <v>1.2983842041161799</v>
      </c>
      <c r="AI209" s="37">
        <v>0.26138597298314598</v>
      </c>
      <c r="AJ209" s="16">
        <v>0.99543671847606396</v>
      </c>
      <c r="AK209" s="16">
        <v>0.46983502170767</v>
      </c>
      <c r="AL209" s="37">
        <v>0.82581366959103997</v>
      </c>
      <c r="AM209" s="37">
        <v>3120.9941333390602</v>
      </c>
      <c r="AN209" s="37">
        <v>21.149008989265901</v>
      </c>
      <c r="AO209" s="37">
        <v>1.181119855872</v>
      </c>
      <c r="AP209" s="37">
        <v>7.1693114286336002</v>
      </c>
      <c r="AQ209" s="37">
        <v>652.14893145600001</v>
      </c>
      <c r="AR209" s="37">
        <v>1.74399663869952</v>
      </c>
      <c r="AS209" s="37">
        <v>1.385687839744</v>
      </c>
      <c r="AT209" s="37">
        <v>7.9541596226355198</v>
      </c>
      <c r="AU209" s="37">
        <v>312594.56163137697</v>
      </c>
      <c r="AV209" s="37">
        <v>2064.2763265199801</v>
      </c>
      <c r="AW209" s="37">
        <v>1053133.8744278001</v>
      </c>
      <c r="AX209" s="37">
        <v>8.02968930451968</v>
      </c>
      <c r="AY209" s="37">
        <v>7.4860771679999996</v>
      </c>
      <c r="AZ209" s="37">
        <v>17.577760000000001</v>
      </c>
      <c r="BA209" s="37">
        <v>23792.2016564736</v>
      </c>
      <c r="BB209" s="37">
        <v>8.4384096894310296</v>
      </c>
      <c r="BC209" s="37">
        <v>8.0294542357205404E-3</v>
      </c>
      <c r="BD209" s="37">
        <v>379.395014868418</v>
      </c>
      <c r="BE209" s="37">
        <v>28713.787648000001</v>
      </c>
      <c r="BF209" s="37">
        <v>0.95942341119999996</v>
      </c>
      <c r="BG209" s="37">
        <v>3.7330071689605102</v>
      </c>
      <c r="BH209" s="37">
        <v>4.8033841069030396</v>
      </c>
      <c r="BI209" s="37">
        <v>5.9118077819392001</v>
      </c>
      <c r="BJ209" s="37">
        <v>4065.8392057644801</v>
      </c>
      <c r="BK209" s="37">
        <v>504.30541735134699</v>
      </c>
      <c r="BL209" s="37">
        <v>17.577760000000001</v>
      </c>
      <c r="BM209" s="37">
        <v>16.0647711891475</v>
      </c>
      <c r="BN209" s="37">
        <v>16.0647711891475</v>
      </c>
      <c r="BO209" s="37">
        <v>17.8803953771335</v>
      </c>
      <c r="BP209" s="37">
        <v>9.5644000000000007E-3</v>
      </c>
    </row>
    <row r="210" spans="1:68">
      <c r="A210" s="16">
        <v>209</v>
      </c>
      <c r="B210" s="29" t="s">
        <v>117</v>
      </c>
      <c r="C210" s="16">
        <v>50</v>
      </c>
      <c r="D210" s="16">
        <v>1120</v>
      </c>
      <c r="E210" s="16">
        <v>0.22915164489022</v>
      </c>
      <c r="F210" s="16">
        <v>0.36031479706331798</v>
      </c>
      <c r="G210" s="16">
        <v>0.46109540083539902</v>
      </c>
      <c r="H210" s="16">
        <v>1.2681205635576001</v>
      </c>
      <c r="I210" s="16">
        <v>2.2596395104462799</v>
      </c>
      <c r="J210" s="16">
        <v>0.38789288654302501</v>
      </c>
      <c r="K210" s="16">
        <v>0.43192764565945602</v>
      </c>
      <c r="L210" s="16">
        <v>0.54338050038818897</v>
      </c>
      <c r="M210" s="16">
        <v>0.150022153116289</v>
      </c>
      <c r="N210" s="16">
        <v>0.69786639565847097</v>
      </c>
      <c r="O210" s="16">
        <v>1.5226557333028099</v>
      </c>
      <c r="P210" s="16">
        <v>0.15459713389045901</v>
      </c>
      <c r="Q210" s="16">
        <v>0.24448628215516799</v>
      </c>
      <c r="R210" s="16">
        <v>0.65239780569810701</v>
      </c>
      <c r="S210" s="16">
        <v>0.70626880000000003</v>
      </c>
      <c r="T210" s="16">
        <v>1.3071534706258701</v>
      </c>
      <c r="U210" s="16">
        <v>1.1351629309383999</v>
      </c>
      <c r="V210" s="16">
        <v>0.55953214684610797</v>
      </c>
      <c r="W210" s="16">
        <v>2.9655248289418901</v>
      </c>
      <c r="X210" s="16">
        <v>1.35373891557996</v>
      </c>
      <c r="Y210" s="16">
        <v>2.27239164143838</v>
      </c>
      <c r="Z210" s="16">
        <v>1.01886471827656</v>
      </c>
      <c r="AA210" s="16">
        <v>1.3697900843634101</v>
      </c>
      <c r="AB210" s="16">
        <v>1.2846707676247999</v>
      </c>
      <c r="AC210" s="16">
        <v>0.572141259330334</v>
      </c>
      <c r="AD210" s="16">
        <v>2.0935283832662601</v>
      </c>
      <c r="AE210" s="16">
        <v>0.70626880000000003</v>
      </c>
      <c r="AF210" s="16">
        <v>1.4496402167100899</v>
      </c>
      <c r="AG210" s="16">
        <v>1.4496402167100899</v>
      </c>
      <c r="AH210" s="16">
        <v>1.2966772667991999</v>
      </c>
      <c r="AI210" s="37">
        <v>0.26227994712436298</v>
      </c>
      <c r="AJ210" s="16">
        <v>0.99492915024752004</v>
      </c>
      <c r="AK210" s="16">
        <v>0.470379160636758</v>
      </c>
      <c r="AL210" s="37">
        <v>0.85376156871936004</v>
      </c>
      <c r="AM210" s="37">
        <v>3174.35013193946</v>
      </c>
      <c r="AN210" s="37">
        <v>21.351714498113299</v>
      </c>
      <c r="AO210" s="37">
        <v>1.183021134848</v>
      </c>
      <c r="AP210" s="37">
        <v>7.1560636105024003</v>
      </c>
      <c r="AQ210" s="37">
        <v>661.68909910399998</v>
      </c>
      <c r="AR210" s="37">
        <v>1.7467537646156801</v>
      </c>
      <c r="AS210" s="37">
        <v>1.386120221696</v>
      </c>
      <c r="AT210" s="37">
        <v>7.9909486640396796</v>
      </c>
      <c r="AU210" s="37">
        <v>313135.97108763002</v>
      </c>
      <c r="AV210" s="37">
        <v>2064.0543763794999</v>
      </c>
      <c r="AW210" s="37">
        <v>1068961.8118358101</v>
      </c>
      <c r="AX210" s="37">
        <v>7.9448800455571202</v>
      </c>
      <c r="AY210" s="37">
        <v>7.5000750119999999</v>
      </c>
      <c r="AZ210" s="37">
        <v>17.65672</v>
      </c>
      <c r="BA210" s="37">
        <v>23833.602325862401</v>
      </c>
      <c r="BB210" s="37">
        <v>8.4449908535193607</v>
      </c>
      <c r="BC210" s="37">
        <v>7.9721730449286102E-3</v>
      </c>
      <c r="BD210" s="37">
        <v>380.41080029192699</v>
      </c>
      <c r="BE210" s="37">
        <v>28737.833031999999</v>
      </c>
      <c r="BF210" s="37">
        <v>0.96027454079999996</v>
      </c>
      <c r="BG210" s="37">
        <v>3.7368994273966099</v>
      </c>
      <c r="BH210" s="37">
        <v>4.8070629823673601</v>
      </c>
      <c r="BI210" s="37">
        <v>5.9154326646528004</v>
      </c>
      <c r="BJ210" s="37">
        <v>4005.1762090603202</v>
      </c>
      <c r="BK210" s="37">
        <v>503.97533815332503</v>
      </c>
      <c r="BL210" s="37">
        <v>17.65672</v>
      </c>
      <c r="BM210" s="37">
        <v>16.104448095277501</v>
      </c>
      <c r="BN210" s="37">
        <v>16.104448095277501</v>
      </c>
      <c r="BO210" s="37">
        <v>18.004214483116801</v>
      </c>
      <c r="BP210" s="37">
        <v>9.5318E-3</v>
      </c>
    </row>
    <row r="211" spans="1:68">
      <c r="A211" s="16">
        <v>210</v>
      </c>
      <c r="B211" s="29" t="s">
        <v>172</v>
      </c>
      <c r="C211" s="16">
        <v>180</v>
      </c>
      <c r="D211" s="16">
        <v>1100</v>
      </c>
      <c r="E211" s="16">
        <v>0.16316479400749101</v>
      </c>
      <c r="F211" s="16">
        <v>0.276538170591344</v>
      </c>
      <c r="G211" s="16">
        <v>0.40882191026699699</v>
      </c>
      <c r="H211" s="16">
        <v>1.26957894736842</v>
      </c>
      <c r="I211" s="16">
        <v>2.3809770114942501</v>
      </c>
      <c r="J211" s="16">
        <v>0.31139240506329102</v>
      </c>
      <c r="K211" s="16">
        <v>0.42052683896620302</v>
      </c>
      <c r="L211" s="16">
        <v>0.53987341772151898</v>
      </c>
      <c r="M211" s="16">
        <v>0.13447107868681599</v>
      </c>
      <c r="N211" s="16">
        <v>0.67109322405970995</v>
      </c>
      <c r="O211" s="16">
        <v>1.5326073225758701</v>
      </c>
      <c r="P211" s="16">
        <v>0.12501931586710699</v>
      </c>
      <c r="Q211" s="16">
        <v>0.249396269876653</v>
      </c>
      <c r="R211" s="16">
        <v>0.66121212121212103</v>
      </c>
      <c r="S211" s="16">
        <v>0.66730769230769205</v>
      </c>
      <c r="T211" s="16">
        <v>1.3238059701492499</v>
      </c>
      <c r="U211" s="16">
        <v>1.1347794649313101</v>
      </c>
      <c r="V211" s="16">
        <v>0.64227642276422803</v>
      </c>
      <c r="W211" s="16">
        <v>3.1773306258076399</v>
      </c>
      <c r="X211" s="16">
        <v>1.3717241379310301</v>
      </c>
      <c r="Y211" s="16">
        <v>2.3435937500000001</v>
      </c>
      <c r="Z211" s="16">
        <v>1.0220723546633199</v>
      </c>
      <c r="AA211" s="16">
        <v>1.38882921589688</v>
      </c>
      <c r="AB211" s="16">
        <v>1.30239436619718</v>
      </c>
      <c r="AC211" s="16">
        <v>0.67609736632082995</v>
      </c>
      <c r="AD211" s="16">
        <v>2.2112318840579701</v>
      </c>
      <c r="AE211" s="16">
        <v>0.66730769230769205</v>
      </c>
      <c r="AF211" s="16">
        <v>1.4492343769882901</v>
      </c>
      <c r="AG211" s="16">
        <v>1.4492343769882901</v>
      </c>
      <c r="AH211" s="16">
        <v>1.4492343769882901</v>
      </c>
      <c r="AI211" s="37">
        <v>0.29411764705882398</v>
      </c>
      <c r="AJ211" s="16">
        <v>1.00781950183062</v>
      </c>
      <c r="AK211" s="16">
        <v>0.46309696092619401</v>
      </c>
      <c r="AL211" s="37">
        <v>0.74443872</v>
      </c>
      <c r="AM211" s="37">
        <v>3377.4803098799998</v>
      </c>
      <c r="AN211" s="37">
        <v>21.583653000000002</v>
      </c>
      <c r="AO211" s="37">
        <v>1.1457949999999999</v>
      </c>
      <c r="AP211" s="37">
        <v>7.2086459999999999</v>
      </c>
      <c r="AQ211" s="37">
        <v>699.62400000000002</v>
      </c>
      <c r="AR211" s="37">
        <v>1.7023531999999999</v>
      </c>
      <c r="AS211" s="37">
        <v>1.3477399999999999</v>
      </c>
      <c r="AT211" s="37">
        <v>7.9231672</v>
      </c>
      <c r="AU211" s="37">
        <v>313332.6814</v>
      </c>
      <c r="AV211" s="37">
        <v>2133.88664227664</v>
      </c>
      <c r="AW211" s="37">
        <v>1013617.452</v>
      </c>
      <c r="AX211" s="37">
        <v>7.2272151600000001</v>
      </c>
      <c r="AY211" s="37">
        <v>7.2005999999999997</v>
      </c>
      <c r="AZ211" s="37">
        <v>18.044</v>
      </c>
      <c r="BA211" s="37">
        <v>23770.26</v>
      </c>
      <c r="BB211" s="37">
        <v>8.6819208000000003</v>
      </c>
      <c r="BC211" s="37">
        <v>7.1466959395332296E-3</v>
      </c>
      <c r="BD211" s="37">
        <v>372.9409488</v>
      </c>
      <c r="BE211" s="37">
        <v>28840.5</v>
      </c>
      <c r="BF211" s="37">
        <v>0.95993600000000001</v>
      </c>
      <c r="BG211" s="37">
        <v>3.7395622560000001</v>
      </c>
      <c r="BH211" s="37">
        <v>4.8151320000000002</v>
      </c>
      <c r="BI211" s="37">
        <v>5.9088329999999996</v>
      </c>
      <c r="BJ211" s="37">
        <v>3821.32422</v>
      </c>
      <c r="BK211" s="37">
        <v>509.53946999999999</v>
      </c>
      <c r="BL211" s="37">
        <v>18.044</v>
      </c>
      <c r="BM211" s="37">
        <v>15.787710522119999</v>
      </c>
      <c r="BN211" s="37">
        <v>15.787710522119999</v>
      </c>
      <c r="BO211" s="37">
        <v>15.787710522119999</v>
      </c>
      <c r="BP211" s="37">
        <v>8.5000000000000006E-3</v>
      </c>
    </row>
    <row r="212" spans="1:68">
      <c r="A212" s="16">
        <v>211</v>
      </c>
      <c r="B212" s="29" t="s">
        <v>173</v>
      </c>
      <c r="C212" s="16">
        <v>188</v>
      </c>
      <c r="D212" s="16">
        <v>1100</v>
      </c>
      <c r="E212" s="16">
        <v>0.16252340823969999</v>
      </c>
      <c r="F212" s="16">
        <v>0.27544770183795098</v>
      </c>
      <c r="G212" s="16">
        <v>0.407634874759152</v>
      </c>
      <c r="H212" s="16">
        <v>1.2725</v>
      </c>
      <c r="I212" s="16">
        <v>2.3778017241379299</v>
      </c>
      <c r="J212" s="16">
        <v>0.310126582278481</v>
      </c>
      <c r="K212" s="16">
        <v>0.42066351888668002</v>
      </c>
      <c r="L212" s="16">
        <v>0.540348101265823</v>
      </c>
      <c r="M212" s="16">
        <v>0.134868421052632</v>
      </c>
      <c r="N212" s="16">
        <v>0.67155349041416701</v>
      </c>
      <c r="O212" s="16">
        <v>1.52865209831927</v>
      </c>
      <c r="P212" s="16">
        <v>0.12519315867106801</v>
      </c>
      <c r="Q212" s="16">
        <v>0.25120978228562901</v>
      </c>
      <c r="R212" s="16">
        <v>0.65984848484848502</v>
      </c>
      <c r="S212" s="16">
        <v>0.66586538461538503</v>
      </c>
      <c r="T212" s="16">
        <v>1.3217350746268699</v>
      </c>
      <c r="U212" s="16">
        <v>1.13195950831526</v>
      </c>
      <c r="V212" s="16">
        <v>0.64489795918367399</v>
      </c>
      <c r="W212" s="16">
        <v>3.1672512460771598</v>
      </c>
      <c r="X212" s="16">
        <v>1.3698275862069</v>
      </c>
      <c r="Y212" s="16">
        <v>2.3376953125000002</v>
      </c>
      <c r="Z212" s="16">
        <v>1.02076798410707</v>
      </c>
      <c r="AA212" s="16">
        <v>1.38694951664876</v>
      </c>
      <c r="AB212" s="16">
        <v>1.30111502347418</v>
      </c>
      <c r="AC212" s="16">
        <v>0.67669260441606804</v>
      </c>
      <c r="AD212" s="16">
        <v>2.2081274703557301</v>
      </c>
      <c r="AE212" s="16">
        <v>0.66586538461538503</v>
      </c>
      <c r="AF212" s="16">
        <v>1.4472660865666001</v>
      </c>
      <c r="AG212" s="16">
        <v>1.4472660865666001</v>
      </c>
      <c r="AH212" s="16">
        <v>1.4472660865666001</v>
      </c>
      <c r="AI212" s="37">
        <v>0.29411764705882398</v>
      </c>
      <c r="AJ212" s="16">
        <v>1.0064993593484299</v>
      </c>
      <c r="AK212" s="16">
        <v>0.46309696092619401</v>
      </c>
      <c r="AL212" s="37">
        <v>0.74151239999999996</v>
      </c>
      <c r="AM212" s="37">
        <v>3364.1619432500001</v>
      </c>
      <c r="AN212" s="37">
        <v>21.520983749999999</v>
      </c>
      <c r="AO212" s="37">
        <v>1.14843125</v>
      </c>
      <c r="AP212" s="37">
        <v>7.1990325000000004</v>
      </c>
      <c r="AQ212" s="37">
        <v>696.78</v>
      </c>
      <c r="AR212" s="37">
        <v>1.7029065000000001</v>
      </c>
      <c r="AS212" s="37">
        <v>1.3489249999999999</v>
      </c>
      <c r="AT212" s="37">
        <v>7.9465789999999998</v>
      </c>
      <c r="AU212" s="37">
        <v>313547.57925000001</v>
      </c>
      <c r="AV212" s="37">
        <v>2128.37968685236</v>
      </c>
      <c r="AW212" s="37">
        <v>1015026.915</v>
      </c>
      <c r="AX212" s="37">
        <v>7.2797686500000003</v>
      </c>
      <c r="AY212" s="37">
        <v>7.1857499999999996</v>
      </c>
      <c r="AZ212" s="37">
        <v>18.004999999999999</v>
      </c>
      <c r="BA212" s="37">
        <v>23733.075000000001</v>
      </c>
      <c r="BB212" s="37">
        <v>8.6603460000000005</v>
      </c>
      <c r="BC212" s="37">
        <v>7.1758661270415296E-3</v>
      </c>
      <c r="BD212" s="37">
        <v>371.75787600000001</v>
      </c>
      <c r="BE212" s="37">
        <v>28800.625</v>
      </c>
      <c r="BF212" s="37">
        <v>0.95752000000000004</v>
      </c>
      <c r="BG212" s="37">
        <v>3.73478982</v>
      </c>
      <c r="BH212" s="37">
        <v>4.8086149999999996</v>
      </c>
      <c r="BI212" s="37">
        <v>5.9030287499999998</v>
      </c>
      <c r="BJ212" s="37">
        <v>3824.688525</v>
      </c>
      <c r="BK212" s="37">
        <v>508.82411250000001</v>
      </c>
      <c r="BL212" s="37">
        <v>18.004999999999999</v>
      </c>
      <c r="BM212" s="37">
        <v>15.76626830415</v>
      </c>
      <c r="BN212" s="37">
        <v>15.76626830415</v>
      </c>
      <c r="BO212" s="37">
        <v>15.76626830415</v>
      </c>
      <c r="BP212" s="37">
        <v>8.5000000000000006E-3</v>
      </c>
    </row>
    <row r="213" spans="1:68">
      <c r="A213" s="16">
        <v>212</v>
      </c>
      <c r="B213" s="29" t="s">
        <v>115</v>
      </c>
      <c r="C213" s="16">
        <v>225</v>
      </c>
      <c r="D213" s="16">
        <v>1100</v>
      </c>
      <c r="E213" s="16">
        <v>0.16188202247191</v>
      </c>
      <c r="F213" s="16">
        <v>0.27435723308455701</v>
      </c>
      <c r="G213" s="16">
        <v>0.40644783925130701</v>
      </c>
      <c r="H213" s="16">
        <v>1.2754210526315799</v>
      </c>
      <c r="I213" s="16">
        <v>2.3746264367816101</v>
      </c>
      <c r="J213" s="16">
        <v>0.30886075949367098</v>
      </c>
      <c r="K213" s="16">
        <v>0.42080019880715702</v>
      </c>
      <c r="L213" s="16">
        <v>0.54082278481012602</v>
      </c>
      <c r="M213" s="16">
        <v>0.13526576341844701</v>
      </c>
      <c r="N213" s="16">
        <v>0.67201375676862296</v>
      </c>
      <c r="O213" s="16">
        <v>1.5246968740626801</v>
      </c>
      <c r="P213" s="16">
        <v>0.12536700147502999</v>
      </c>
      <c r="Q213" s="16">
        <v>0.25302329469460499</v>
      </c>
      <c r="R213" s="16">
        <v>0.65848484848484801</v>
      </c>
      <c r="S213" s="16">
        <v>0.66442307692307701</v>
      </c>
      <c r="T213" s="16">
        <v>1.3196641791044801</v>
      </c>
      <c r="U213" s="16">
        <v>1.1291395516992</v>
      </c>
      <c r="V213" s="16">
        <v>0.64754098360655798</v>
      </c>
      <c r="W213" s="16">
        <v>3.1571718663466899</v>
      </c>
      <c r="X213" s="16">
        <v>1.36793103448276</v>
      </c>
      <c r="Y213" s="16">
        <v>2.3317968750000002</v>
      </c>
      <c r="Z213" s="16">
        <v>1.0194636135508199</v>
      </c>
      <c r="AA213" s="16">
        <v>1.3850698174006399</v>
      </c>
      <c r="AB213" s="16">
        <v>1.29983568075117</v>
      </c>
      <c r="AC213" s="16">
        <v>0.67728784251130603</v>
      </c>
      <c r="AD213" s="16">
        <v>2.2050230566534901</v>
      </c>
      <c r="AE213" s="16">
        <v>0.66442307692307701</v>
      </c>
      <c r="AF213" s="16">
        <v>1.44529779614492</v>
      </c>
      <c r="AG213" s="16">
        <v>1.44529779614492</v>
      </c>
      <c r="AH213" s="16">
        <v>1.44529779614492</v>
      </c>
      <c r="AI213" s="37">
        <v>0.29411764705882398</v>
      </c>
      <c r="AJ213" s="16">
        <v>1.0051792168662499</v>
      </c>
      <c r="AK213" s="16">
        <v>0.46309696092619401</v>
      </c>
      <c r="AL213" s="37">
        <v>0.73858608000000003</v>
      </c>
      <c r="AM213" s="37">
        <v>3350.84357662</v>
      </c>
      <c r="AN213" s="37">
        <v>21.4583145</v>
      </c>
      <c r="AO213" s="37">
        <v>1.1510674999999999</v>
      </c>
      <c r="AP213" s="37">
        <v>7.189419</v>
      </c>
      <c r="AQ213" s="37">
        <v>693.93600000000004</v>
      </c>
      <c r="AR213" s="37">
        <v>1.7034598000000001</v>
      </c>
      <c r="AS213" s="37">
        <v>1.3501099999999999</v>
      </c>
      <c r="AT213" s="37">
        <v>7.9699907999999997</v>
      </c>
      <c r="AU213" s="37">
        <v>313762.47710000002</v>
      </c>
      <c r="AV213" s="37">
        <v>2122.87273142808</v>
      </c>
      <c r="AW213" s="37">
        <v>1016436.378</v>
      </c>
      <c r="AX213" s="37">
        <v>7.3323221399999996</v>
      </c>
      <c r="AY213" s="37">
        <v>7.1708999999999996</v>
      </c>
      <c r="AZ213" s="37">
        <v>17.966000000000001</v>
      </c>
      <c r="BA213" s="37">
        <v>23695.89</v>
      </c>
      <c r="BB213" s="37">
        <v>8.6387712000000008</v>
      </c>
      <c r="BC213" s="37">
        <v>7.2052754144474396E-3</v>
      </c>
      <c r="BD213" s="37">
        <v>370.57480320000002</v>
      </c>
      <c r="BE213" s="37">
        <v>28760.75</v>
      </c>
      <c r="BF213" s="37">
        <v>0.95510399999999995</v>
      </c>
      <c r="BG213" s="37">
        <v>3.7300173839999999</v>
      </c>
      <c r="BH213" s="37">
        <v>4.802098</v>
      </c>
      <c r="BI213" s="37">
        <v>5.8972245000000001</v>
      </c>
      <c r="BJ213" s="37">
        <v>3828.0528300000001</v>
      </c>
      <c r="BK213" s="37">
        <v>508.10875499999997</v>
      </c>
      <c r="BL213" s="37">
        <v>17.966000000000001</v>
      </c>
      <c r="BM213" s="37">
        <v>15.74482608618</v>
      </c>
      <c r="BN213" s="37">
        <v>15.74482608618</v>
      </c>
      <c r="BO213" s="37">
        <v>15.74482608618</v>
      </c>
      <c r="BP213" s="37">
        <v>8.5000000000000006E-3</v>
      </c>
    </row>
    <row r="214" spans="1:68">
      <c r="A214" s="16">
        <v>213</v>
      </c>
      <c r="B214" s="29" t="s">
        <v>105</v>
      </c>
      <c r="C214" s="16">
        <v>235</v>
      </c>
      <c r="D214" s="16">
        <v>1100</v>
      </c>
      <c r="E214" s="16">
        <v>0.16124063670412001</v>
      </c>
      <c r="F214" s="16">
        <v>0.27326676433116398</v>
      </c>
      <c r="G214" s="16">
        <v>0.40526080374346302</v>
      </c>
      <c r="H214" s="16">
        <v>1.2783421052631601</v>
      </c>
      <c r="I214" s="16">
        <v>2.3714511494252899</v>
      </c>
      <c r="J214" s="16">
        <v>0.30759493670886101</v>
      </c>
      <c r="K214" s="16">
        <v>0.42093687872763402</v>
      </c>
      <c r="L214" s="16">
        <v>0.54129746835443004</v>
      </c>
      <c r="M214" s="16">
        <v>0.13566310578426299</v>
      </c>
      <c r="N214" s="16">
        <v>0.67247402312307902</v>
      </c>
      <c r="O214" s="16">
        <v>1.5207416498060899</v>
      </c>
      <c r="P214" s="16">
        <v>0.12554084427899101</v>
      </c>
      <c r="Q214" s="16">
        <v>0.25483680710358098</v>
      </c>
      <c r="R214" s="16">
        <v>0.65712121212121199</v>
      </c>
      <c r="S214" s="16">
        <v>0.66298076923076898</v>
      </c>
      <c r="T214" s="16">
        <v>1.31759328358209</v>
      </c>
      <c r="U214" s="16">
        <v>1.1263195950831499</v>
      </c>
      <c r="V214" s="16">
        <v>0.65020576131687202</v>
      </c>
      <c r="W214" s="16">
        <v>3.1470924866162102</v>
      </c>
      <c r="X214" s="16">
        <v>1.3660344827586199</v>
      </c>
      <c r="Y214" s="16">
        <v>2.3258984374999998</v>
      </c>
      <c r="Z214" s="16">
        <v>1.0181592429945601</v>
      </c>
      <c r="AA214" s="16">
        <v>1.3831901181525199</v>
      </c>
      <c r="AB214" s="16">
        <v>1.2985563380281699</v>
      </c>
      <c r="AC214" s="16">
        <v>0.67788308060654401</v>
      </c>
      <c r="AD214" s="16">
        <v>2.2019186429512501</v>
      </c>
      <c r="AE214" s="16">
        <v>0.66298076923076898</v>
      </c>
      <c r="AF214" s="16">
        <v>1.44332950572324</v>
      </c>
      <c r="AG214" s="16">
        <v>1.44332950572324</v>
      </c>
      <c r="AH214" s="16">
        <v>1.44332950572324</v>
      </c>
      <c r="AI214" s="37">
        <v>0.29411764705882398</v>
      </c>
      <c r="AJ214" s="16">
        <v>1.0038590743840601</v>
      </c>
      <c r="AK214" s="16">
        <v>0.46309696092619401</v>
      </c>
      <c r="AL214" s="37">
        <v>0.73565976</v>
      </c>
      <c r="AM214" s="37">
        <v>3337.5252099899999</v>
      </c>
      <c r="AN214" s="37">
        <v>21.395645250000001</v>
      </c>
      <c r="AO214" s="37">
        <v>1.15370375</v>
      </c>
      <c r="AP214" s="37">
        <v>7.1798054999999996</v>
      </c>
      <c r="AQ214" s="37">
        <v>691.09199999999998</v>
      </c>
      <c r="AR214" s="37">
        <v>1.7040131000000001</v>
      </c>
      <c r="AS214" s="37">
        <v>1.3512949999999999</v>
      </c>
      <c r="AT214" s="37">
        <v>7.9934025999999996</v>
      </c>
      <c r="AU214" s="37">
        <v>313977.37495000003</v>
      </c>
      <c r="AV214" s="37">
        <v>2117.36577600379</v>
      </c>
      <c r="AW214" s="37">
        <v>1017845.841</v>
      </c>
      <c r="AX214" s="37">
        <v>7.3848756299999998</v>
      </c>
      <c r="AY214" s="37">
        <v>7.1560499999999996</v>
      </c>
      <c r="AZ214" s="37">
        <v>17.927</v>
      </c>
      <c r="BA214" s="37">
        <v>23658.705000000002</v>
      </c>
      <c r="BB214" s="37">
        <v>8.6171963999999992</v>
      </c>
      <c r="BC214" s="37">
        <v>7.2349267536015501E-3</v>
      </c>
      <c r="BD214" s="37">
        <v>369.39173039999997</v>
      </c>
      <c r="BE214" s="37">
        <v>28720.875</v>
      </c>
      <c r="BF214" s="37">
        <v>0.95268799999999998</v>
      </c>
      <c r="BG214" s="37">
        <v>3.7252449479999998</v>
      </c>
      <c r="BH214" s="37">
        <v>4.7955810000000003</v>
      </c>
      <c r="BI214" s="37">
        <v>5.8914202500000004</v>
      </c>
      <c r="BJ214" s="37">
        <v>3831.4171350000001</v>
      </c>
      <c r="BK214" s="37">
        <v>507.39339749999999</v>
      </c>
      <c r="BL214" s="37">
        <v>17.927</v>
      </c>
      <c r="BM214" s="37">
        <v>15.72338386821</v>
      </c>
      <c r="BN214" s="37">
        <v>15.72338386821</v>
      </c>
      <c r="BO214" s="37">
        <v>15.72338386821</v>
      </c>
      <c r="BP214" s="37">
        <v>8.5000000000000006E-3</v>
      </c>
    </row>
    <row r="215" spans="1:68">
      <c r="A215" s="16">
        <v>214</v>
      </c>
      <c r="B215" s="29" t="s">
        <v>116</v>
      </c>
      <c r="C215" s="16">
        <v>190</v>
      </c>
      <c r="D215" s="16">
        <v>1100</v>
      </c>
      <c r="E215" s="16">
        <v>0.16059925093633001</v>
      </c>
      <c r="F215" s="16">
        <v>0.27217629557777101</v>
      </c>
      <c r="G215" s="16">
        <v>0.40407376823561802</v>
      </c>
      <c r="H215" s="16">
        <v>1.28126315789474</v>
      </c>
      <c r="I215" s="16">
        <v>2.3682758620689701</v>
      </c>
      <c r="J215" s="16">
        <v>0.30632911392405099</v>
      </c>
      <c r="K215" s="16">
        <v>0.42107355864811102</v>
      </c>
      <c r="L215" s="16">
        <v>0.54177215189873396</v>
      </c>
      <c r="M215" s="16">
        <v>0.13606044815007801</v>
      </c>
      <c r="N215" s="16">
        <v>0.67293428947753597</v>
      </c>
      <c r="O215" s="16">
        <v>1.5167864255495001</v>
      </c>
      <c r="P215" s="16">
        <v>0.125714687082953</v>
      </c>
      <c r="Q215" s="16">
        <v>0.25665031951255801</v>
      </c>
      <c r="R215" s="16">
        <v>0.65575757575757598</v>
      </c>
      <c r="S215" s="16">
        <v>0.66153846153846196</v>
      </c>
      <c r="T215" s="16">
        <v>1.3155223880597</v>
      </c>
      <c r="U215" s="16">
        <v>1.1234996384671001</v>
      </c>
      <c r="V215" s="16">
        <v>0.65289256198347101</v>
      </c>
      <c r="W215" s="16">
        <v>3.1370131068857301</v>
      </c>
      <c r="X215" s="16">
        <v>1.3641379310344799</v>
      </c>
      <c r="Y215" s="16">
        <v>2.3199999999999998</v>
      </c>
      <c r="Z215" s="16">
        <v>1.01685487243831</v>
      </c>
      <c r="AA215" s="16">
        <v>1.3813104189044001</v>
      </c>
      <c r="AB215" s="16">
        <v>1.2972769953051599</v>
      </c>
      <c r="AC215" s="16">
        <v>0.67847831870178199</v>
      </c>
      <c r="AD215" s="16">
        <v>2.19881422924901</v>
      </c>
      <c r="AE215" s="16">
        <v>0.66153846153846196</v>
      </c>
      <c r="AF215" s="16">
        <v>1.44136121530155</v>
      </c>
      <c r="AG215" s="16">
        <v>1.44136121530155</v>
      </c>
      <c r="AH215" s="16">
        <v>1.44136121530155</v>
      </c>
      <c r="AI215" s="37">
        <v>0.29411764705882398</v>
      </c>
      <c r="AJ215" s="16">
        <v>1.00253893190188</v>
      </c>
      <c r="AK215" s="16">
        <v>0.46309696092619401</v>
      </c>
      <c r="AL215" s="37">
        <v>0.73273343999999996</v>
      </c>
      <c r="AM215" s="37">
        <v>3324.2068433600002</v>
      </c>
      <c r="AN215" s="37">
        <v>21.332975999999999</v>
      </c>
      <c r="AO215" s="37">
        <v>1.1563399999999999</v>
      </c>
      <c r="AP215" s="37">
        <v>7.1701920000000001</v>
      </c>
      <c r="AQ215" s="37">
        <v>688.24800000000005</v>
      </c>
      <c r="AR215" s="37">
        <v>1.7045664</v>
      </c>
      <c r="AS215" s="37">
        <v>1.3524799999999999</v>
      </c>
      <c r="AT215" s="37">
        <v>8.0168143999999995</v>
      </c>
      <c r="AU215" s="37">
        <v>314192.27279999998</v>
      </c>
      <c r="AV215" s="37">
        <v>2111.8588205795099</v>
      </c>
      <c r="AW215" s="37">
        <v>1019255.304</v>
      </c>
      <c r="AX215" s="37">
        <v>7.43742912</v>
      </c>
      <c r="AY215" s="37">
        <v>7.1412000000000004</v>
      </c>
      <c r="AZ215" s="37">
        <v>17.888000000000002</v>
      </c>
      <c r="BA215" s="37">
        <v>23621.52</v>
      </c>
      <c r="BB215" s="37">
        <v>8.5956215999999994</v>
      </c>
      <c r="BC215" s="37">
        <v>7.2648231451453603E-3</v>
      </c>
      <c r="BD215" s="37">
        <v>368.20865759999998</v>
      </c>
      <c r="BE215" s="37">
        <v>28681</v>
      </c>
      <c r="BF215" s="37">
        <v>0.95027200000000001</v>
      </c>
      <c r="BG215" s="37">
        <v>3.7204725120000002</v>
      </c>
      <c r="BH215" s="37">
        <v>4.7890639999999998</v>
      </c>
      <c r="BI215" s="37">
        <v>5.8856159999999997</v>
      </c>
      <c r="BJ215" s="37">
        <v>3834.7814400000002</v>
      </c>
      <c r="BK215" s="37">
        <v>506.67804000000001</v>
      </c>
      <c r="BL215" s="37">
        <v>17.888000000000002</v>
      </c>
      <c r="BM215" s="37">
        <v>15.70194165024</v>
      </c>
      <c r="BN215" s="37">
        <v>15.70194165024</v>
      </c>
      <c r="BO215" s="37">
        <v>15.70194165024</v>
      </c>
      <c r="BP215" s="37">
        <v>8.5000000000000006E-3</v>
      </c>
    </row>
    <row r="216" spans="1:68">
      <c r="A216" s="16">
        <v>215</v>
      </c>
      <c r="B216" s="29" t="s">
        <v>174</v>
      </c>
      <c r="C216" s="16">
        <v>182</v>
      </c>
      <c r="D216" s="16">
        <v>1080</v>
      </c>
      <c r="E216" s="16">
        <v>0.16485955056179799</v>
      </c>
      <c r="F216" s="16">
        <v>0.27454666541192801</v>
      </c>
      <c r="G216" s="16">
        <v>0.40660611065235303</v>
      </c>
      <c r="H216" s="16">
        <v>1.25757894736842</v>
      </c>
      <c r="I216" s="16">
        <v>2.3486206896551698</v>
      </c>
      <c r="J216" s="16">
        <v>0.309282700421941</v>
      </c>
      <c r="K216" s="16">
        <v>0.41794234592445301</v>
      </c>
      <c r="L216" s="16">
        <v>0.53544303797468396</v>
      </c>
      <c r="M216" s="16">
        <v>0.134210526315789</v>
      </c>
      <c r="N216" s="16">
        <v>0.66633982145470505</v>
      </c>
      <c r="O216" s="16">
        <v>1.51280315005704</v>
      </c>
      <c r="P216" s="16">
        <v>0.12643464212966199</v>
      </c>
      <c r="Q216" s="16">
        <v>0.24211064051122</v>
      </c>
      <c r="R216" s="16">
        <v>0.65651515151515105</v>
      </c>
      <c r="S216" s="16">
        <v>0.66153846153846196</v>
      </c>
      <c r="T216" s="16">
        <v>1.3101492537313399</v>
      </c>
      <c r="U216" s="16">
        <v>1.1227042660882101</v>
      </c>
      <c r="V216" s="16">
        <v>0.64665757162346504</v>
      </c>
      <c r="W216" s="16">
        <v>3.1371607901052201</v>
      </c>
      <c r="X216" s="16">
        <v>1.3565517241379299</v>
      </c>
      <c r="Y216" s="16">
        <v>2.3171875000000002</v>
      </c>
      <c r="Z216" s="16">
        <v>1.0118099121706401</v>
      </c>
      <c r="AA216" s="16">
        <v>1.37384532760473</v>
      </c>
      <c r="AB216" s="16">
        <v>1.2884976525821601</v>
      </c>
      <c r="AC216" s="16">
        <v>0.66293828145783396</v>
      </c>
      <c r="AD216" s="16">
        <v>2.1837088274044798</v>
      </c>
      <c r="AE216" s="16">
        <v>0.66153846153846196</v>
      </c>
      <c r="AF216" s="16">
        <v>1.4370237958176999</v>
      </c>
      <c r="AG216" s="16">
        <v>1.4370237958176999</v>
      </c>
      <c r="AH216" s="16">
        <v>1.4370237958176999</v>
      </c>
      <c r="AI216" s="37">
        <v>0.29117647058823498</v>
      </c>
      <c r="AJ216" s="16">
        <v>1.0019094599898399</v>
      </c>
      <c r="AK216" s="16">
        <v>0.46309696092619401</v>
      </c>
      <c r="AL216" s="37">
        <v>0.75217104000000001</v>
      </c>
      <c r="AM216" s="37">
        <v>3353.157195584</v>
      </c>
      <c r="AN216" s="37">
        <v>21.466670400000002</v>
      </c>
      <c r="AO216" s="37">
        <v>1.134965</v>
      </c>
      <c r="AP216" s="37">
        <v>7.110684</v>
      </c>
      <c r="AQ216" s="37">
        <v>694.88400000000001</v>
      </c>
      <c r="AR216" s="37">
        <v>1.6918907999999999</v>
      </c>
      <c r="AS216" s="37">
        <v>1.3366800000000001</v>
      </c>
      <c r="AT216" s="37">
        <v>7.9078151999999999</v>
      </c>
      <c r="AU216" s="37">
        <v>311113.32299999997</v>
      </c>
      <c r="AV216" s="37">
        <v>2106.31280873378</v>
      </c>
      <c r="AW216" s="37">
        <v>1025092.474</v>
      </c>
      <c r="AX216" s="37">
        <v>7.0160860559999998</v>
      </c>
      <c r="AY216" s="37">
        <v>7.1494499999999999</v>
      </c>
      <c r="AZ216" s="37">
        <v>17.888000000000002</v>
      </c>
      <c r="BA216" s="37">
        <v>23525.040000000001</v>
      </c>
      <c r="BB216" s="37">
        <v>8.5895364000000001</v>
      </c>
      <c r="BC216" s="37">
        <v>7.1954455707715203E-3</v>
      </c>
      <c r="BD216" s="37">
        <v>368.22599200000002</v>
      </c>
      <c r="BE216" s="37">
        <v>28521.5</v>
      </c>
      <c r="BF216" s="37">
        <v>0.94911999999999996</v>
      </c>
      <c r="BG216" s="37">
        <v>3.7020139919999999</v>
      </c>
      <c r="BH216" s="37">
        <v>4.7631822000000001</v>
      </c>
      <c r="BI216" s="37">
        <v>5.8457850000000002</v>
      </c>
      <c r="BJ216" s="37">
        <v>3746.9486459999998</v>
      </c>
      <c r="BK216" s="37">
        <v>503.19726600000001</v>
      </c>
      <c r="BL216" s="37">
        <v>17.888000000000002</v>
      </c>
      <c r="BM216" s="37">
        <v>15.65469054696</v>
      </c>
      <c r="BN216" s="37">
        <v>15.65469054696</v>
      </c>
      <c r="BO216" s="37">
        <v>15.65469054696</v>
      </c>
      <c r="BP216" s="37">
        <v>8.4150000000000006E-3</v>
      </c>
    </row>
    <row r="217" spans="1:68">
      <c r="A217" s="16">
        <v>216</v>
      </c>
      <c r="B217" s="29" t="s">
        <v>173</v>
      </c>
      <c r="C217" s="16">
        <v>195</v>
      </c>
      <c r="D217" s="16">
        <v>1080</v>
      </c>
      <c r="E217" s="16">
        <v>0.164218164794007</v>
      </c>
      <c r="F217" s="16">
        <v>0.27345619665853499</v>
      </c>
      <c r="G217" s="16">
        <v>0.40541907514450898</v>
      </c>
      <c r="H217" s="16">
        <v>1.2605</v>
      </c>
      <c r="I217" s="16">
        <v>2.34544540229885</v>
      </c>
      <c r="J217" s="16">
        <v>0.30801687763713098</v>
      </c>
      <c r="K217" s="16">
        <v>0.41807902584493001</v>
      </c>
      <c r="L217" s="16">
        <v>0.53591772151898698</v>
      </c>
      <c r="M217" s="16">
        <v>0.13460786868160499</v>
      </c>
      <c r="N217" s="16">
        <v>0.666800087809161</v>
      </c>
      <c r="O217" s="16">
        <v>1.5088479258004499</v>
      </c>
      <c r="P217" s="16">
        <v>0.126608484933624</v>
      </c>
      <c r="Q217" s="16">
        <v>0.24392415292019601</v>
      </c>
      <c r="R217" s="16">
        <v>0.65515151515151504</v>
      </c>
      <c r="S217" s="16">
        <v>0.66009615384615405</v>
      </c>
      <c r="T217" s="16">
        <v>1.3080783582089599</v>
      </c>
      <c r="U217" s="16">
        <v>1.11988430947216</v>
      </c>
      <c r="V217" s="16">
        <v>0.64931506849315102</v>
      </c>
      <c r="W217" s="16">
        <v>3.1270814103747502</v>
      </c>
      <c r="X217" s="16">
        <v>1.3546551724137901</v>
      </c>
      <c r="Y217" s="16">
        <v>2.3112890625000002</v>
      </c>
      <c r="Z217" s="16">
        <v>1.01050554161439</v>
      </c>
      <c r="AA217" s="16">
        <v>1.37196562835661</v>
      </c>
      <c r="AB217" s="16">
        <v>1.2872183098591501</v>
      </c>
      <c r="AC217" s="16">
        <v>0.66353351955307205</v>
      </c>
      <c r="AD217" s="16">
        <v>2.1806044137022398</v>
      </c>
      <c r="AE217" s="16">
        <v>0.66009615384615405</v>
      </c>
      <c r="AF217" s="16">
        <v>1.4350555053960199</v>
      </c>
      <c r="AG217" s="16">
        <v>1.4350555053960199</v>
      </c>
      <c r="AH217" s="16">
        <v>1.4350555053960199</v>
      </c>
      <c r="AI217" s="37">
        <v>0.29117647058823498</v>
      </c>
      <c r="AJ217" s="16">
        <v>1.0005893175076599</v>
      </c>
      <c r="AK217" s="16">
        <v>0.46309696092619401</v>
      </c>
      <c r="AL217" s="37">
        <v>0.74924471999999998</v>
      </c>
      <c r="AM217" s="37">
        <v>3339.8388289539998</v>
      </c>
      <c r="AN217" s="37">
        <v>21.404001149999999</v>
      </c>
      <c r="AO217" s="37">
        <v>1.1376012499999999</v>
      </c>
      <c r="AP217" s="37">
        <v>7.1010704999999996</v>
      </c>
      <c r="AQ217" s="37">
        <v>692.04</v>
      </c>
      <c r="AR217" s="37">
        <v>1.6924440999999999</v>
      </c>
      <c r="AS217" s="37">
        <v>1.3378650000000001</v>
      </c>
      <c r="AT217" s="37">
        <v>7.9312269999999998</v>
      </c>
      <c r="AU217" s="37">
        <v>311328.22084999998</v>
      </c>
      <c r="AV217" s="37">
        <v>2100.8058533095</v>
      </c>
      <c r="AW217" s="37">
        <v>1026501.937</v>
      </c>
      <c r="AX217" s="37">
        <v>7.068639546</v>
      </c>
      <c r="AY217" s="37">
        <v>7.1345999999999998</v>
      </c>
      <c r="AZ217" s="37">
        <v>17.849</v>
      </c>
      <c r="BA217" s="37">
        <v>23487.855</v>
      </c>
      <c r="BB217" s="37">
        <v>8.5679616000000003</v>
      </c>
      <c r="BC217" s="37">
        <v>7.2250158950349702E-3</v>
      </c>
      <c r="BD217" s="37">
        <v>367.04291919999997</v>
      </c>
      <c r="BE217" s="37">
        <v>28481.625</v>
      </c>
      <c r="BF217" s="37">
        <v>0.94670399999999999</v>
      </c>
      <c r="BG217" s="37">
        <v>3.6972415559999998</v>
      </c>
      <c r="BH217" s="37">
        <v>4.7566651999999996</v>
      </c>
      <c r="BI217" s="37">
        <v>5.8399807499999996</v>
      </c>
      <c r="BJ217" s="37">
        <v>3750.3129509999999</v>
      </c>
      <c r="BK217" s="37">
        <v>502.48190849999997</v>
      </c>
      <c r="BL217" s="37">
        <v>17.849</v>
      </c>
      <c r="BM217" s="37">
        <v>15.63324832899</v>
      </c>
      <c r="BN217" s="37">
        <v>15.63324832899</v>
      </c>
      <c r="BO217" s="37">
        <v>15.63324832899</v>
      </c>
      <c r="BP217" s="37">
        <v>8.4150000000000006E-3</v>
      </c>
    </row>
    <row r="218" spans="1:68">
      <c r="A218" s="16">
        <v>217</v>
      </c>
      <c r="B218" s="29" t="s">
        <v>115</v>
      </c>
      <c r="C218" s="16">
        <v>225</v>
      </c>
      <c r="D218" s="16">
        <v>1080</v>
      </c>
      <c r="E218" s="16">
        <v>0.16357677902621701</v>
      </c>
      <c r="F218" s="16">
        <v>0.27236572790514202</v>
      </c>
      <c r="G218" s="16">
        <v>0.40423203963666399</v>
      </c>
      <c r="H218" s="16">
        <v>1.2634210526315801</v>
      </c>
      <c r="I218" s="16">
        <v>2.3422701149425298</v>
      </c>
      <c r="J218" s="16">
        <v>0.30675105485232101</v>
      </c>
      <c r="K218" s="16">
        <v>0.41821570576540801</v>
      </c>
      <c r="L218" s="16">
        <v>0.536392405063291</v>
      </c>
      <c r="M218" s="16">
        <v>0.135005211047421</v>
      </c>
      <c r="N218" s="16">
        <v>0.66726035416361795</v>
      </c>
      <c r="O218" s="16">
        <v>1.50489270154385</v>
      </c>
      <c r="P218" s="16">
        <v>0.12678232773758499</v>
      </c>
      <c r="Q218" s="16">
        <v>0.24573766532917199</v>
      </c>
      <c r="R218" s="16">
        <v>0.65378787878787903</v>
      </c>
      <c r="S218" s="16">
        <v>0.65865384615384603</v>
      </c>
      <c r="T218" s="16">
        <v>1.3060074626865701</v>
      </c>
      <c r="U218" s="16">
        <v>1.1170643528561099</v>
      </c>
      <c r="V218" s="16">
        <v>0.65199449793672604</v>
      </c>
      <c r="W218" s="16">
        <v>3.1170020306442701</v>
      </c>
      <c r="X218" s="16">
        <v>1.35275862068966</v>
      </c>
      <c r="Y218" s="16">
        <v>2.3053906249999998</v>
      </c>
      <c r="Z218" s="16">
        <v>1.0092011710581299</v>
      </c>
      <c r="AA218" s="16">
        <v>1.3700859291084899</v>
      </c>
      <c r="AB218" s="16">
        <v>1.2859389671361501</v>
      </c>
      <c r="AC218" s="16">
        <v>0.66412875764831103</v>
      </c>
      <c r="AD218" s="16">
        <v>2.1775000000000002</v>
      </c>
      <c r="AE218" s="16">
        <v>0.65865384615384603</v>
      </c>
      <c r="AF218" s="16">
        <v>1.4330872149743401</v>
      </c>
      <c r="AG218" s="16">
        <v>1.4330872149743401</v>
      </c>
      <c r="AH218" s="16">
        <v>1.4330872149743401</v>
      </c>
      <c r="AI218" s="37">
        <v>0.29117647058823498</v>
      </c>
      <c r="AJ218" s="16">
        <v>0.99926917502546997</v>
      </c>
      <c r="AK218" s="16">
        <v>0.46309696092619401</v>
      </c>
      <c r="AL218" s="37">
        <v>0.74631840000000005</v>
      </c>
      <c r="AM218" s="37">
        <v>3326.5204623240002</v>
      </c>
      <c r="AN218" s="37">
        <v>21.3413319</v>
      </c>
      <c r="AO218" s="37">
        <v>1.1402375</v>
      </c>
      <c r="AP218" s="37">
        <v>7.0914570000000001</v>
      </c>
      <c r="AQ218" s="37">
        <v>689.19600000000003</v>
      </c>
      <c r="AR218" s="37">
        <v>1.6929974000000001</v>
      </c>
      <c r="AS218" s="37">
        <v>1.3390500000000001</v>
      </c>
      <c r="AT218" s="37">
        <v>7.9546387999999997</v>
      </c>
      <c r="AU218" s="37">
        <v>311543.11869999999</v>
      </c>
      <c r="AV218" s="37">
        <v>2095.29889788522</v>
      </c>
      <c r="AW218" s="37">
        <v>1027911.4</v>
      </c>
      <c r="AX218" s="37">
        <v>7.1211930360000002</v>
      </c>
      <c r="AY218" s="37">
        <v>7.1197499999999998</v>
      </c>
      <c r="AZ218" s="37">
        <v>17.809999999999999</v>
      </c>
      <c r="BA218" s="37">
        <v>23450.67</v>
      </c>
      <c r="BB218" s="37">
        <v>8.5463868000000005</v>
      </c>
      <c r="BC218" s="37">
        <v>7.2548302659911001E-3</v>
      </c>
      <c r="BD218" s="37">
        <v>365.85984639999998</v>
      </c>
      <c r="BE218" s="37">
        <v>28441.75</v>
      </c>
      <c r="BF218" s="37">
        <v>0.94428800000000002</v>
      </c>
      <c r="BG218" s="37">
        <v>3.6924691200000002</v>
      </c>
      <c r="BH218" s="37">
        <v>4.7501481999999999</v>
      </c>
      <c r="BI218" s="37">
        <v>5.8341764999999999</v>
      </c>
      <c r="BJ218" s="37">
        <v>3753.6772559999999</v>
      </c>
      <c r="BK218" s="37">
        <v>501.76655099999999</v>
      </c>
      <c r="BL218" s="37">
        <v>17.809999999999999</v>
      </c>
      <c r="BM218" s="37">
        <v>15.61180611102</v>
      </c>
      <c r="BN218" s="37">
        <v>15.61180611102</v>
      </c>
      <c r="BO218" s="37">
        <v>15.61180611102</v>
      </c>
      <c r="BP218" s="37">
        <v>8.4150000000000006E-3</v>
      </c>
    </row>
    <row r="219" spans="1:68">
      <c r="A219" s="16">
        <v>218</v>
      </c>
      <c r="B219" s="29" t="s">
        <v>105</v>
      </c>
      <c r="C219" s="16">
        <v>230</v>
      </c>
      <c r="D219" s="16">
        <v>1080</v>
      </c>
      <c r="E219" s="16">
        <v>0.16293539325842701</v>
      </c>
      <c r="F219" s="16">
        <v>0.27127525915174799</v>
      </c>
      <c r="G219" s="16">
        <v>0.403045004128819</v>
      </c>
      <c r="H219" s="16">
        <v>1.26634210526316</v>
      </c>
      <c r="I219" s="16">
        <v>2.33909482758621</v>
      </c>
      <c r="J219" s="16">
        <v>0.30548523206750999</v>
      </c>
      <c r="K219" s="16">
        <v>0.41835238568588501</v>
      </c>
      <c r="L219" s="16">
        <v>0.53686708860759502</v>
      </c>
      <c r="M219" s="16">
        <v>0.13540255341323601</v>
      </c>
      <c r="N219" s="16">
        <v>0.66772062051807402</v>
      </c>
      <c r="O219" s="16">
        <v>1.5009374772872599</v>
      </c>
      <c r="P219" s="16">
        <v>0.12695617054154701</v>
      </c>
      <c r="Q219" s="16">
        <v>0.247551177738148</v>
      </c>
      <c r="R219" s="16">
        <v>0.65242424242424202</v>
      </c>
      <c r="S219" s="16">
        <v>0.65721153846153801</v>
      </c>
      <c r="T219" s="16">
        <v>1.30393656716418</v>
      </c>
      <c r="U219" s="16">
        <v>1.1142443962400601</v>
      </c>
      <c r="V219" s="16">
        <v>0.65469613259668502</v>
      </c>
      <c r="W219" s="16">
        <v>3.1069226509137899</v>
      </c>
      <c r="X219" s="16">
        <v>1.35086206896552</v>
      </c>
      <c r="Y219" s="16">
        <v>2.2994921874999998</v>
      </c>
      <c r="Z219" s="16">
        <v>1.00789680050188</v>
      </c>
      <c r="AA219" s="16">
        <v>1.3682062298603599</v>
      </c>
      <c r="AB219" s="16">
        <v>1.2846596244131501</v>
      </c>
      <c r="AC219" s="16">
        <v>0.66472399574354901</v>
      </c>
      <c r="AD219" s="16">
        <v>2.1743955862977602</v>
      </c>
      <c r="AE219" s="16">
        <v>0.65721153846153801</v>
      </c>
      <c r="AF219" s="16">
        <v>1.4311189245526501</v>
      </c>
      <c r="AG219" s="16">
        <v>1.4311189245526501</v>
      </c>
      <c r="AH219" s="16">
        <v>1.4311189245526501</v>
      </c>
      <c r="AI219" s="37">
        <v>0.29117647058823498</v>
      </c>
      <c r="AJ219" s="16">
        <v>0.99794903254328404</v>
      </c>
      <c r="AK219" s="16">
        <v>0.46309696092619401</v>
      </c>
      <c r="AL219" s="37">
        <v>0.74339208000000001</v>
      </c>
      <c r="AM219" s="37">
        <v>3313.202095694</v>
      </c>
      <c r="AN219" s="37">
        <v>21.278662650000001</v>
      </c>
      <c r="AO219" s="37">
        <v>1.1428737499999999</v>
      </c>
      <c r="AP219" s="37">
        <v>7.0818434999999997</v>
      </c>
      <c r="AQ219" s="37">
        <v>686.35199999999998</v>
      </c>
      <c r="AR219" s="37">
        <v>1.6935507000000001</v>
      </c>
      <c r="AS219" s="37">
        <v>1.3402350000000001</v>
      </c>
      <c r="AT219" s="37">
        <v>7.9780506000000004</v>
      </c>
      <c r="AU219" s="37">
        <v>311758.01655</v>
      </c>
      <c r="AV219" s="37">
        <v>2089.7919424609399</v>
      </c>
      <c r="AW219" s="37">
        <v>1029320.863</v>
      </c>
      <c r="AX219" s="37">
        <v>7.1737465260000004</v>
      </c>
      <c r="AY219" s="37">
        <v>7.1048999999999998</v>
      </c>
      <c r="AZ219" s="37">
        <v>17.771000000000001</v>
      </c>
      <c r="BA219" s="37">
        <v>23413.485000000001</v>
      </c>
      <c r="BB219" s="37">
        <v>8.5248120000000007</v>
      </c>
      <c r="BC219" s="37">
        <v>7.2848917173695101E-3</v>
      </c>
      <c r="BD219" s="37">
        <v>364.67677359999999</v>
      </c>
      <c r="BE219" s="37">
        <v>28401.875</v>
      </c>
      <c r="BF219" s="37">
        <v>0.94187200000000004</v>
      </c>
      <c r="BG219" s="37">
        <v>3.6876966840000001</v>
      </c>
      <c r="BH219" s="37">
        <v>4.7436312000000003</v>
      </c>
      <c r="BI219" s="37">
        <v>5.8283722500000001</v>
      </c>
      <c r="BJ219" s="37">
        <v>3757.041561</v>
      </c>
      <c r="BK219" s="37">
        <v>501.05119350000001</v>
      </c>
      <c r="BL219" s="37">
        <v>17.771000000000001</v>
      </c>
      <c r="BM219" s="37">
        <v>15.59036389305</v>
      </c>
      <c r="BN219" s="37">
        <v>15.59036389305</v>
      </c>
      <c r="BO219" s="37">
        <v>15.59036389305</v>
      </c>
      <c r="BP219" s="37">
        <v>8.4150000000000006E-3</v>
      </c>
    </row>
    <row r="220" spans="1:68">
      <c r="A220" s="16">
        <v>219</v>
      </c>
      <c r="B220" s="29" t="s">
        <v>116</v>
      </c>
      <c r="C220" s="16">
        <v>195</v>
      </c>
      <c r="D220" s="16">
        <v>1080</v>
      </c>
      <c r="E220" s="16">
        <v>0.16229400749063699</v>
      </c>
      <c r="F220" s="16">
        <v>0.27018479039835502</v>
      </c>
      <c r="G220" s="16">
        <v>0.401857968620974</v>
      </c>
      <c r="H220" s="16">
        <v>1.26926315789474</v>
      </c>
      <c r="I220" s="16">
        <v>2.33591954022988</v>
      </c>
      <c r="J220" s="16">
        <v>0.30421940928270003</v>
      </c>
      <c r="K220" s="16">
        <v>0.41848906560636201</v>
      </c>
      <c r="L220" s="16">
        <v>0.53734177215189904</v>
      </c>
      <c r="M220" s="16">
        <v>0.13579989577905199</v>
      </c>
      <c r="N220" s="16">
        <v>0.66818088687252997</v>
      </c>
      <c r="O220" s="16">
        <v>1.49698225303067</v>
      </c>
      <c r="P220" s="16">
        <v>0.127130013345508</v>
      </c>
      <c r="Q220" s="16">
        <v>0.24936469014712401</v>
      </c>
      <c r="R220" s="16">
        <v>0.65106060606060601</v>
      </c>
      <c r="S220" s="16">
        <v>0.65576923076923099</v>
      </c>
      <c r="T220" s="16">
        <v>1.30186567164179</v>
      </c>
      <c r="U220" s="16">
        <v>1.1114244396240101</v>
      </c>
      <c r="V220" s="16">
        <v>0.65742024965325996</v>
      </c>
      <c r="W220" s="16">
        <v>3.0968432711833098</v>
      </c>
      <c r="X220" s="16">
        <v>1.3489655172413799</v>
      </c>
      <c r="Y220" s="16">
        <v>2.2935937499999999</v>
      </c>
      <c r="Z220" s="16">
        <v>1.0065924299456299</v>
      </c>
      <c r="AA220" s="16">
        <v>1.3663265306122401</v>
      </c>
      <c r="AB220" s="16">
        <v>1.2833802816901401</v>
      </c>
      <c r="AC220" s="16">
        <v>0.66531923383878699</v>
      </c>
      <c r="AD220" s="16">
        <v>2.1712911725955202</v>
      </c>
      <c r="AE220" s="16">
        <v>0.65576923076923099</v>
      </c>
      <c r="AF220" s="16">
        <v>1.4291506341309701</v>
      </c>
      <c r="AG220" s="16">
        <v>1.4291506341309701</v>
      </c>
      <c r="AH220" s="16">
        <v>1.4291506341309701</v>
      </c>
      <c r="AI220" s="37">
        <v>0.29117647058823498</v>
      </c>
      <c r="AJ220" s="16">
        <v>0.996628890061099</v>
      </c>
      <c r="AK220" s="16">
        <v>0.46309696092619401</v>
      </c>
      <c r="AL220" s="37">
        <v>0.74046575999999997</v>
      </c>
      <c r="AM220" s="37">
        <v>3299.8837290639999</v>
      </c>
      <c r="AN220" s="37">
        <v>21.215993399999999</v>
      </c>
      <c r="AO220" s="37">
        <v>1.14551</v>
      </c>
      <c r="AP220" s="37">
        <v>7.0722300000000002</v>
      </c>
      <c r="AQ220" s="37">
        <v>683.50800000000004</v>
      </c>
      <c r="AR220" s="37">
        <v>1.6941040000000001</v>
      </c>
      <c r="AS220" s="37">
        <v>1.3414200000000001</v>
      </c>
      <c r="AT220" s="37">
        <v>8.0014623999999994</v>
      </c>
      <c r="AU220" s="37">
        <v>311972.91440000001</v>
      </c>
      <c r="AV220" s="37">
        <v>2084.2849870366599</v>
      </c>
      <c r="AW220" s="37">
        <v>1030730.326</v>
      </c>
      <c r="AX220" s="37">
        <v>7.2263000159999997</v>
      </c>
      <c r="AY220" s="37">
        <v>7.0900499999999997</v>
      </c>
      <c r="AZ220" s="37">
        <v>17.731999999999999</v>
      </c>
      <c r="BA220" s="37">
        <v>23376.3</v>
      </c>
      <c r="BB220" s="37">
        <v>8.5032371999999992</v>
      </c>
      <c r="BC220" s="37">
        <v>7.3152033333918603E-3</v>
      </c>
      <c r="BD220" s="37">
        <v>363.4937008</v>
      </c>
      <c r="BE220" s="37">
        <v>28362</v>
      </c>
      <c r="BF220" s="37">
        <v>0.93945599999999996</v>
      </c>
      <c r="BG220" s="37">
        <v>3.682924248</v>
      </c>
      <c r="BH220" s="37">
        <v>4.7371141999999997</v>
      </c>
      <c r="BI220" s="37">
        <v>5.8225680000000004</v>
      </c>
      <c r="BJ220" s="37">
        <v>3760.4058660000001</v>
      </c>
      <c r="BK220" s="37">
        <v>500.33583599999997</v>
      </c>
      <c r="BL220" s="37">
        <v>17.731999999999999</v>
      </c>
      <c r="BM220" s="37">
        <v>15.56892167508</v>
      </c>
      <c r="BN220" s="37">
        <v>15.56892167508</v>
      </c>
      <c r="BO220" s="37">
        <v>15.56892167508</v>
      </c>
      <c r="BP220" s="37">
        <v>8.4150000000000006E-3</v>
      </c>
    </row>
    <row r="221" spans="1:68">
      <c r="A221" s="16">
        <v>220</v>
      </c>
      <c r="B221" s="29" t="s">
        <v>175</v>
      </c>
      <c r="C221" s="16">
        <v>145</v>
      </c>
      <c r="D221" s="16">
        <v>1070</v>
      </c>
      <c r="E221" s="16">
        <v>0.185737367189374</v>
      </c>
      <c r="F221" s="16">
        <v>0.32920808184184602</v>
      </c>
      <c r="G221" s="16">
        <v>0.442451700508672</v>
      </c>
      <c r="H221" s="16">
        <v>1.2409095765054701</v>
      </c>
      <c r="I221" s="16">
        <v>2.3457003405221299</v>
      </c>
      <c r="J221" s="16">
        <v>0.361117914519551</v>
      </c>
      <c r="K221" s="16">
        <v>0.41885413214843098</v>
      </c>
      <c r="L221" s="16">
        <v>0.53162246757089204</v>
      </c>
      <c r="M221" s="16">
        <v>0.13872447816841799</v>
      </c>
      <c r="N221" s="16">
        <v>0.68888071233755899</v>
      </c>
      <c r="O221" s="16">
        <v>1.56949850358668</v>
      </c>
      <c r="P221" s="16">
        <v>0.13469423231073199</v>
      </c>
      <c r="Q221" s="16">
        <v>0.217956933157025</v>
      </c>
      <c r="R221" s="16">
        <v>0.65450500556173496</v>
      </c>
      <c r="S221" s="16">
        <v>0.69703999999999999</v>
      </c>
      <c r="T221" s="16">
        <v>1.32171957410921</v>
      </c>
      <c r="U221" s="16">
        <v>1.1504680834733201</v>
      </c>
      <c r="V221" s="16">
        <v>0.56049506679425598</v>
      </c>
      <c r="W221" s="16">
        <v>3.10908673955992</v>
      </c>
      <c r="X221" s="16">
        <v>1.37152308752584</v>
      </c>
      <c r="Y221" s="16">
        <v>2.3429175015921802</v>
      </c>
      <c r="Z221" s="16">
        <v>1.02388730205989</v>
      </c>
      <c r="AA221" s="16">
        <v>1.3869834857515899</v>
      </c>
      <c r="AB221" s="16">
        <v>1.2989424899936799</v>
      </c>
      <c r="AC221" s="16">
        <v>0.583257896496017</v>
      </c>
      <c r="AD221" s="16">
        <v>2.14837009635876</v>
      </c>
      <c r="AE221" s="16">
        <v>0.69703999999999999</v>
      </c>
      <c r="AF221" s="16">
        <v>1.44273239962825</v>
      </c>
      <c r="AG221" s="16">
        <v>1.44273239962825</v>
      </c>
      <c r="AH221" s="16">
        <v>1.36413373932795</v>
      </c>
      <c r="AI221" s="37">
        <v>0.26998933542125098</v>
      </c>
      <c r="AJ221" s="16">
        <v>1.00887599760263</v>
      </c>
      <c r="AK221" s="16">
        <v>0.46582489146165001</v>
      </c>
      <c r="AL221" s="37">
        <v>0.69060798568000004</v>
      </c>
      <c r="AM221" s="37">
        <v>2884.3679753675901</v>
      </c>
      <c r="AN221" s="37">
        <v>20.332362639269999</v>
      </c>
      <c r="AO221" s="37">
        <v>1.1423300995000001</v>
      </c>
      <c r="AP221" s="37">
        <v>7.2825644880000002</v>
      </c>
      <c r="AQ221" s="37">
        <v>614.092355</v>
      </c>
      <c r="AR221" s="37">
        <v>1.7250740665199999</v>
      </c>
      <c r="AS221" s="37">
        <v>1.370198129</v>
      </c>
      <c r="AT221" s="37">
        <v>7.6737499088199996</v>
      </c>
      <c r="AU221" s="37">
        <v>307364.75936694001</v>
      </c>
      <c r="AV221" s="37">
        <v>2095.8096563624399</v>
      </c>
      <c r="AW221" s="37">
        <v>974207.53431759996</v>
      </c>
      <c r="AX221" s="37">
        <v>7.9150999122250001</v>
      </c>
      <c r="AY221" s="37">
        <v>7.4386631249999997</v>
      </c>
      <c r="AZ221" s="37">
        <v>17.425999999999998</v>
      </c>
      <c r="BA221" s="37">
        <v>23833.2357696</v>
      </c>
      <c r="BB221" s="37">
        <v>8.6122038460650003</v>
      </c>
      <c r="BC221" s="37">
        <v>8.2070717196927202E-3</v>
      </c>
      <c r="BD221" s="37">
        <v>379.16824242166001</v>
      </c>
      <c r="BE221" s="37">
        <v>28876.060799999999</v>
      </c>
      <c r="BF221" s="37">
        <v>0.97099829100000001</v>
      </c>
      <c r="BG221" s="37">
        <v>3.7461812491269999</v>
      </c>
      <c r="BH221" s="37">
        <v>4.8253141849899999</v>
      </c>
      <c r="BI221" s="37">
        <v>5.9272523063999998</v>
      </c>
      <c r="BJ221" s="37">
        <v>4330.3240382399999</v>
      </c>
      <c r="BK221" s="37">
        <v>515.93115469420002</v>
      </c>
      <c r="BL221" s="37">
        <v>17.425999999999998</v>
      </c>
      <c r="BM221" s="37">
        <v>15.9467525045646</v>
      </c>
      <c r="BN221" s="37">
        <v>15.9467525045646</v>
      </c>
      <c r="BO221" s="37">
        <v>16.865572519687699</v>
      </c>
      <c r="BP221" s="37">
        <v>9.2596250000000005E-3</v>
      </c>
    </row>
    <row r="222" spans="1:68">
      <c r="A222" s="16">
        <v>221</v>
      </c>
      <c r="B222" s="29" t="s">
        <v>101</v>
      </c>
      <c r="C222" s="16">
        <v>187</v>
      </c>
      <c r="D222" s="16">
        <v>1070</v>
      </c>
      <c r="E222" s="16">
        <v>0.192183217919455</v>
      </c>
      <c r="F222" s="16">
        <v>0.335277388025359</v>
      </c>
      <c r="G222" s="16">
        <v>0.44816672191429702</v>
      </c>
      <c r="H222" s="16">
        <v>1.2411353061022401</v>
      </c>
      <c r="I222" s="16">
        <v>2.33753856624319</v>
      </c>
      <c r="J222" s="16">
        <v>0.36618606330484998</v>
      </c>
      <c r="K222" s="16">
        <v>0.42277739532519598</v>
      </c>
      <c r="L222" s="16">
        <v>0.53606265797110497</v>
      </c>
      <c r="M222" s="16">
        <v>0.139749657013683</v>
      </c>
      <c r="N222" s="16">
        <v>0.690911202920242</v>
      </c>
      <c r="O222" s="16">
        <v>1.5646127380561901</v>
      </c>
      <c r="P222" s="16">
        <v>0.135177116243797</v>
      </c>
      <c r="Q222" s="16">
        <v>0.22294459178193399</v>
      </c>
      <c r="R222" s="16">
        <v>0.66102701098248795</v>
      </c>
      <c r="S222" s="16">
        <v>0.69768463073852305</v>
      </c>
      <c r="T222" s="16">
        <v>1.31892857275741</v>
      </c>
      <c r="U222" s="16">
        <v>1.1467172674135599</v>
      </c>
      <c r="V222" s="16">
        <v>0.56481480308212595</v>
      </c>
      <c r="W222" s="16">
        <v>3.0915429156405798</v>
      </c>
      <c r="X222" s="16">
        <v>1.3685674931129499</v>
      </c>
      <c r="Y222" s="16">
        <v>2.3358264539755398</v>
      </c>
      <c r="Z222" s="16">
        <v>1.0236829022337299</v>
      </c>
      <c r="AA222" s="16">
        <v>1.38457795296268</v>
      </c>
      <c r="AB222" s="16">
        <v>1.29698764738911</v>
      </c>
      <c r="AC222" s="16">
        <v>0.59168497489993999</v>
      </c>
      <c r="AD222" s="16">
        <v>2.1360009803889999</v>
      </c>
      <c r="AE222" s="16">
        <v>0.69768463073852305</v>
      </c>
      <c r="AF222" s="16">
        <v>1.44538063646075</v>
      </c>
      <c r="AG222" s="16">
        <v>1.4445426235197201</v>
      </c>
      <c r="AH222" s="16">
        <v>1.3553347271656599</v>
      </c>
      <c r="AI222" s="37">
        <v>0.29111490237495602</v>
      </c>
      <c r="AJ222" s="16">
        <v>1.0074956126605901</v>
      </c>
      <c r="AK222" s="16">
        <v>0.46630969609261902</v>
      </c>
      <c r="AL222" s="37">
        <v>0.72231308244000003</v>
      </c>
      <c r="AM222" s="37">
        <v>2991.0509032165801</v>
      </c>
      <c r="AN222" s="37">
        <v>20.739719657929999</v>
      </c>
      <c r="AO222" s="37">
        <v>1.14279393675</v>
      </c>
      <c r="AP222" s="37">
        <v>7.2671134335999996</v>
      </c>
      <c r="AQ222" s="37">
        <v>632.03239399999995</v>
      </c>
      <c r="AR222" s="37">
        <v>1.73604096603</v>
      </c>
      <c r="AS222" s="37">
        <v>1.3763545559999999</v>
      </c>
      <c r="AT222" s="37">
        <v>7.7094881769799999</v>
      </c>
      <c r="AU222" s="37">
        <v>308338.59172418498</v>
      </c>
      <c r="AV222" s="37">
        <v>2099.7723235655799</v>
      </c>
      <c r="AW222" s="37">
        <v>976245.93366790004</v>
      </c>
      <c r="AX222" s="37">
        <v>7.9500751350750001</v>
      </c>
      <c r="AY222" s="37">
        <v>7.5027629999999998</v>
      </c>
      <c r="AZ222" s="37">
        <v>17.511953999999999</v>
      </c>
      <c r="BA222" s="37">
        <v>23817.7233074</v>
      </c>
      <c r="BB222" s="37">
        <v>8.5951026128975005</v>
      </c>
      <c r="BC222" s="37">
        <v>8.1157232583240098E-3</v>
      </c>
      <c r="BD222" s="37">
        <v>378.68753654769</v>
      </c>
      <c r="BE222" s="37">
        <v>28853.563200000001</v>
      </c>
      <c r="BF222" s="37">
        <v>0.97007553199999996</v>
      </c>
      <c r="BG222" s="37">
        <v>3.7458426475979998</v>
      </c>
      <c r="BH222" s="37">
        <v>4.8208586589099998</v>
      </c>
      <c r="BI222" s="37">
        <v>5.9241516984000002</v>
      </c>
      <c r="BJ222" s="37">
        <v>4305.0118121400001</v>
      </c>
      <c r="BK222" s="37">
        <v>513.44244549730001</v>
      </c>
      <c r="BL222" s="37">
        <v>17.511953999999999</v>
      </c>
      <c r="BM222" s="37">
        <v>15.9636126289641</v>
      </c>
      <c r="BN222" s="37">
        <v>15.9543571334696</v>
      </c>
      <c r="BO222" s="37">
        <v>16.9049774206165</v>
      </c>
      <c r="BP222" s="37">
        <v>9.9241312500000008E-3</v>
      </c>
    </row>
    <row r="223" spans="1:68">
      <c r="A223" s="16">
        <v>222</v>
      </c>
      <c r="B223" s="29" t="s">
        <v>103</v>
      </c>
      <c r="C223" s="16">
        <v>226</v>
      </c>
      <c r="D223" s="16">
        <v>1070</v>
      </c>
      <c r="E223" s="16">
        <v>0.198560198041391</v>
      </c>
      <c r="F223" s="16">
        <v>0.34123860246565602</v>
      </c>
      <c r="G223" s="16">
        <v>0.45384193103842302</v>
      </c>
      <c r="H223" s="16">
        <v>1.2413609851277401</v>
      </c>
      <c r="I223" s="16">
        <v>2.3293878939016102</v>
      </c>
      <c r="J223" s="16">
        <v>0.371179738366884</v>
      </c>
      <c r="K223" s="16">
        <v>0.42671239900808899</v>
      </c>
      <c r="L223" s="16">
        <v>0.54051992309014996</v>
      </c>
      <c r="M223" s="16">
        <v>0.140777626405242</v>
      </c>
      <c r="N223" s="16">
        <v>0.69294124659774603</v>
      </c>
      <c r="O223" s="16">
        <v>1.5597513429249099</v>
      </c>
      <c r="P223" s="16">
        <v>0.135660719726898</v>
      </c>
      <c r="Q223" s="16">
        <v>0.228024367104358</v>
      </c>
      <c r="R223" s="16">
        <v>0.66755773371946203</v>
      </c>
      <c r="S223" s="16">
        <v>0.69832669322709195</v>
      </c>
      <c r="T223" s="16">
        <v>1.31614164957921</v>
      </c>
      <c r="U223" s="16">
        <v>1.1429712399566201</v>
      </c>
      <c r="V223" s="16">
        <v>0.56917871261868402</v>
      </c>
      <c r="W223" s="16">
        <v>3.0740758588342199</v>
      </c>
      <c r="X223" s="16">
        <v>1.3656159669649</v>
      </c>
      <c r="Y223" s="16">
        <v>2.3287501356357798</v>
      </c>
      <c r="Z223" s="16">
        <v>1.0234785247387199</v>
      </c>
      <c r="AA223" s="16">
        <v>1.38217437246297</v>
      </c>
      <c r="AB223" s="16">
        <v>1.2950347246580101</v>
      </c>
      <c r="AC223" s="16">
        <v>0.60028496169716805</v>
      </c>
      <c r="AD223" s="16">
        <v>2.1236434669507598</v>
      </c>
      <c r="AE223" s="16">
        <v>0.69832669322709195</v>
      </c>
      <c r="AF223" s="16">
        <v>1.4480309326235901</v>
      </c>
      <c r="AG223" s="16">
        <v>1.44635425508325</v>
      </c>
      <c r="AH223" s="16">
        <v>1.3466126804727201</v>
      </c>
      <c r="AI223" s="37">
        <v>0.31236843177466</v>
      </c>
      <c r="AJ223" s="16">
        <v>1.0061161402076599</v>
      </c>
      <c r="AK223" s="16">
        <v>0.46679450072358902</v>
      </c>
      <c r="AL223" s="37">
        <v>0.75431869228000004</v>
      </c>
      <c r="AM223" s="37">
        <v>3099.1809672091799</v>
      </c>
      <c r="AN223" s="37">
        <v>21.149425798479999</v>
      </c>
      <c r="AO223" s="37">
        <v>1.1432578492500001</v>
      </c>
      <c r="AP223" s="37">
        <v>7.2516345967999998</v>
      </c>
      <c r="AQ223" s="37">
        <v>650.17021699999998</v>
      </c>
      <c r="AR223" s="37">
        <v>1.74696740603</v>
      </c>
      <c r="AS223" s="37">
        <v>1.3824772809999999</v>
      </c>
      <c r="AT223" s="37">
        <v>7.7451009844799996</v>
      </c>
      <c r="AU223" s="37">
        <v>309312.630995485</v>
      </c>
      <c r="AV223" s="37">
        <v>2103.72853746591</v>
      </c>
      <c r="AW223" s="37">
        <v>978280.21867590002</v>
      </c>
      <c r="AX223" s="37">
        <v>7.9830969958000004</v>
      </c>
      <c r="AY223" s="37">
        <v>7.5667706250000002</v>
      </c>
      <c r="AZ223" s="37">
        <v>17.598112</v>
      </c>
      <c r="BA223" s="37">
        <v>23802.162663399999</v>
      </c>
      <c r="BB223" s="37">
        <v>8.5779725008724999</v>
      </c>
      <c r="BC223" s="37">
        <v>8.0263596571357593E-3</v>
      </c>
      <c r="BD223" s="37">
        <v>378.20106869558998</v>
      </c>
      <c r="BE223" s="37">
        <v>28831.0072</v>
      </c>
      <c r="BF223" s="37">
        <v>0.96914875300000003</v>
      </c>
      <c r="BG223" s="37">
        <v>3.745503986713</v>
      </c>
      <c r="BH223" s="37">
        <v>4.8163979242600004</v>
      </c>
      <c r="BI223" s="37">
        <v>5.9210451810000002</v>
      </c>
      <c r="BJ223" s="37">
        <v>4279.3295453999999</v>
      </c>
      <c r="BK223" s="37">
        <v>510.95117343430002</v>
      </c>
      <c r="BL223" s="37">
        <v>17.598112</v>
      </c>
      <c r="BM223" s="37">
        <v>15.9804548317715</v>
      </c>
      <c r="BN223" s="37">
        <v>15.961951035273</v>
      </c>
      <c r="BO223" s="37">
        <v>16.9440747588486</v>
      </c>
      <c r="BP223" s="37">
        <v>1.0584456250000001E-2</v>
      </c>
    </row>
    <row r="224" spans="1:68">
      <c r="A224" s="16">
        <v>223</v>
      </c>
      <c r="B224" s="29" t="s">
        <v>115</v>
      </c>
      <c r="C224" s="16">
        <v>352</v>
      </c>
      <c r="D224" s="16">
        <v>1070</v>
      </c>
      <c r="E224" s="16">
        <v>0.204869405460577</v>
      </c>
      <c r="F224" s="16">
        <v>0.347094587277682</v>
      </c>
      <c r="G224" s="16">
        <v>0.45947774245065198</v>
      </c>
      <c r="H224" s="16">
        <v>1.24158661359895</v>
      </c>
      <c r="I224" s="16">
        <v>2.3212483008608999</v>
      </c>
      <c r="J224" s="16">
        <v>0.37610056925996199</v>
      </c>
      <c r="K224" s="16">
        <v>0.43065919597691499</v>
      </c>
      <c r="L224" s="16">
        <v>0.54499436160882098</v>
      </c>
      <c r="M224" s="16">
        <v>0.14180839775246301</v>
      </c>
      <c r="N224" s="16">
        <v>0.69497084351759897</v>
      </c>
      <c r="O224" s="16">
        <v>1.55491413630564</v>
      </c>
      <c r="P224" s="16">
        <v>0.136145044369547</v>
      </c>
      <c r="Q224" s="16">
        <v>0.23319883485447301</v>
      </c>
      <c r="R224" s="16">
        <v>0.67409719126170298</v>
      </c>
      <c r="S224" s="16">
        <v>0.69896620278330002</v>
      </c>
      <c r="T224" s="16">
        <v>1.31335879564268</v>
      </c>
      <c r="U224" s="16">
        <v>1.13922999193804</v>
      </c>
      <c r="V224" s="16">
        <v>0.57358542922731504</v>
      </c>
      <c r="W224" s="16">
        <v>3.0566850663720802</v>
      </c>
      <c r="X224" s="16">
        <v>1.3626685006877599</v>
      </c>
      <c r="Y224" s="16">
        <v>2.3216885007278001</v>
      </c>
      <c r="Z224" s="16">
        <v>1.02327416957119</v>
      </c>
      <c r="AA224" s="16">
        <v>1.37977274187675</v>
      </c>
      <c r="AB224" s="16">
        <v>1.2930837189735001</v>
      </c>
      <c r="AC224" s="16">
        <v>0.60906323369974902</v>
      </c>
      <c r="AD224" s="16">
        <v>2.1112975397265199</v>
      </c>
      <c r="AE224" s="16">
        <v>0.69896620278330002</v>
      </c>
      <c r="AF224" s="16">
        <v>1.45068329051977</v>
      </c>
      <c r="AG224" s="16">
        <v>1.44816729596142</v>
      </c>
      <c r="AH224" s="16">
        <v>1.33796659381428</v>
      </c>
      <c r="AI224" s="37">
        <v>0.33375108979947699</v>
      </c>
      <c r="AJ224" s="16">
        <v>1.00473757933938</v>
      </c>
      <c r="AK224" s="16">
        <v>0.46727930535455903</v>
      </c>
      <c r="AL224" s="37">
        <v>0.78662481520000005</v>
      </c>
      <c r="AM224" s="37">
        <v>3208.7581673453801</v>
      </c>
      <c r="AN224" s="37">
        <v>21.561481060919998</v>
      </c>
      <c r="AO224" s="37">
        <v>1.143721837</v>
      </c>
      <c r="AP224" s="37">
        <v>7.2361279775999998</v>
      </c>
      <c r="AQ224" s="37">
        <v>668.50582399999996</v>
      </c>
      <c r="AR224" s="37">
        <v>1.7578533865199999</v>
      </c>
      <c r="AS224" s="37">
        <v>1.388566304</v>
      </c>
      <c r="AT224" s="37">
        <v>7.7805883313199997</v>
      </c>
      <c r="AU224" s="37">
        <v>310286.87718084001</v>
      </c>
      <c r="AV224" s="37">
        <v>2107.6782980634498</v>
      </c>
      <c r="AW224" s="37">
        <v>980310.38934160001</v>
      </c>
      <c r="AX224" s="37">
        <v>8.0141654944000003</v>
      </c>
      <c r="AY224" s="37">
        <v>7.6306859999999999</v>
      </c>
      <c r="AZ224" s="37">
        <v>17.684474000000002</v>
      </c>
      <c r="BA224" s="37">
        <v>23786.5538376</v>
      </c>
      <c r="BB224" s="37">
        <v>8.56081350999</v>
      </c>
      <c r="BC224" s="37">
        <v>7.9388986744265092E-3</v>
      </c>
      <c r="BD224" s="37">
        <v>377.70883886536001</v>
      </c>
      <c r="BE224" s="37">
        <v>28808.392800000001</v>
      </c>
      <c r="BF224" s="37">
        <v>0.96821795399999999</v>
      </c>
      <c r="BG224" s="37">
        <v>3.7451652664720001</v>
      </c>
      <c r="BH224" s="37">
        <v>4.8119319810399999</v>
      </c>
      <c r="BI224" s="37">
        <v>5.9179327541999998</v>
      </c>
      <c r="BJ224" s="37">
        <v>4253.2772380200004</v>
      </c>
      <c r="BK224" s="37">
        <v>508.45733850520003</v>
      </c>
      <c r="BL224" s="37">
        <v>17.684474000000002</v>
      </c>
      <c r="BM224" s="37">
        <v>15.997279112986799</v>
      </c>
      <c r="BN224" s="37">
        <v>15.9695342099748</v>
      </c>
      <c r="BO224" s="37">
        <v>16.9828645343839</v>
      </c>
      <c r="BP224" s="37">
        <v>1.12406E-2</v>
      </c>
    </row>
    <row r="225" spans="1:68">
      <c r="A225" s="16">
        <v>224</v>
      </c>
      <c r="B225" s="29" t="s">
        <v>116</v>
      </c>
      <c r="C225" s="16">
        <v>345</v>
      </c>
      <c r="D225" s="16">
        <v>1070</v>
      </c>
      <c r="E225" s="16">
        <v>0.21111191486931499</v>
      </c>
      <c r="F225" s="16">
        <v>0.35284810441414599</v>
      </c>
      <c r="G225" s="16">
        <v>0.46507456498455302</v>
      </c>
      <c r="H225" s="16">
        <v>1.2418121915328599</v>
      </c>
      <c r="I225" s="16">
        <v>2.3131197645460699</v>
      </c>
      <c r="J225" s="16">
        <v>0.38095013834108399</v>
      </c>
      <c r="K225" s="16">
        <v>0.43461783932831399</v>
      </c>
      <c r="L225" s="16">
        <v>0.54948607296979202</v>
      </c>
      <c r="M225" s="16">
        <v>0.14284198252699501</v>
      </c>
      <c r="N225" s="16">
        <v>0.69699999382726296</v>
      </c>
      <c r="O225" s="16">
        <v>1.5501009381166899</v>
      </c>
      <c r="P225" s="16">
        <v>0.136630091786059</v>
      </c>
      <c r="Q225" s="16">
        <v>0.23847066769462399</v>
      </c>
      <c r="R225" s="16">
        <v>0.680645401145067</v>
      </c>
      <c r="S225" s="16">
        <v>0.699603174603175</v>
      </c>
      <c r="T225" s="16">
        <v>1.31058000204193</v>
      </c>
      <c r="U225" s="16">
        <v>1.1354935142167699</v>
      </c>
      <c r="V225" s="16">
        <v>0.57803370583071401</v>
      </c>
      <c r="W225" s="16">
        <v>3.0393700398662098</v>
      </c>
      <c r="X225" s="16">
        <v>1.35972508591065</v>
      </c>
      <c r="Y225" s="16">
        <v>2.3146415035965702</v>
      </c>
      <c r="Z225" s="16">
        <v>1.02306983672749</v>
      </c>
      <c r="AA225" s="16">
        <v>1.37737305883219</v>
      </c>
      <c r="AB225" s="16">
        <v>1.2911346275141899</v>
      </c>
      <c r="AC225" s="16">
        <v>0.61802539298669901</v>
      </c>
      <c r="AD225" s="16">
        <v>2.0989631824293302</v>
      </c>
      <c r="AE225" s="16">
        <v>0.699603174603175</v>
      </c>
      <c r="AF225" s="16">
        <v>1.45333771255605</v>
      </c>
      <c r="AG225" s="16">
        <v>1.4499817477993999</v>
      </c>
      <c r="AH225" s="16">
        <v>1.3293954791922</v>
      </c>
      <c r="AI225" s="37">
        <v>0.35526405684224899</v>
      </c>
      <c r="AJ225" s="16">
        <v>1.00335992915243</v>
      </c>
      <c r="AK225" s="16">
        <v>0.46776410998552798</v>
      </c>
      <c r="AL225" s="37">
        <v>0.81923145119999996</v>
      </c>
      <c r="AM225" s="37">
        <v>3319.7825036251902</v>
      </c>
      <c r="AN225" s="37">
        <v>21.97588544525</v>
      </c>
      <c r="AO225" s="37">
        <v>1.1441859000000001</v>
      </c>
      <c r="AP225" s="37">
        <v>7.2205935759999997</v>
      </c>
      <c r="AQ225" s="37">
        <v>687.03921500000001</v>
      </c>
      <c r="AR225" s="37">
        <v>1.7686989074999999</v>
      </c>
      <c r="AS225" s="37">
        <v>1.3946216250000001</v>
      </c>
      <c r="AT225" s="37">
        <v>7.8159502175000002</v>
      </c>
      <c r="AU225" s="37">
        <v>311261.33028025</v>
      </c>
      <c r="AV225" s="37">
        <v>2111.6216053581802</v>
      </c>
      <c r="AW225" s="37">
        <v>982336.44566500001</v>
      </c>
      <c r="AX225" s="37">
        <v>8.0432806308749996</v>
      </c>
      <c r="AY225" s="37">
        <v>7.6945091249999997</v>
      </c>
      <c r="AZ225" s="37">
        <v>17.771039999999999</v>
      </c>
      <c r="BA225" s="37">
        <v>23770.896830000002</v>
      </c>
      <c r="BB225" s="37">
        <v>8.5436256402499993</v>
      </c>
      <c r="BC225" s="37">
        <v>7.8532635142231303E-3</v>
      </c>
      <c r="BD225" s="37">
        <v>377.21084705700002</v>
      </c>
      <c r="BE225" s="37">
        <v>28785.72</v>
      </c>
      <c r="BF225" s="37">
        <v>0.96728313499999996</v>
      </c>
      <c r="BG225" s="37">
        <v>3.7448264868750001</v>
      </c>
      <c r="BH225" s="37">
        <v>4.8074608292500001</v>
      </c>
      <c r="BI225" s="37">
        <v>5.9148144179999997</v>
      </c>
      <c r="BJ225" s="37">
        <v>4226.8548899999996</v>
      </c>
      <c r="BK225" s="37">
        <v>505.96094070999999</v>
      </c>
      <c r="BL225" s="37">
        <v>17.771039999999999</v>
      </c>
      <c r="BM225" s="37">
        <v>16.014085472610098</v>
      </c>
      <c r="BN225" s="37">
        <v>15.977106657575099</v>
      </c>
      <c r="BO225" s="37">
        <v>17.021346747222299</v>
      </c>
      <c r="BP225" s="37">
        <v>1.18925625E-2</v>
      </c>
    </row>
    <row r="226" spans="1:68">
      <c r="A226" s="16">
        <v>225</v>
      </c>
      <c r="B226" s="29" t="s">
        <v>106</v>
      </c>
      <c r="C226" s="16">
        <v>249</v>
      </c>
      <c r="D226" s="16">
        <v>1070</v>
      </c>
      <c r="E226" s="16">
        <v>0.21728877835708801</v>
      </c>
      <c r="F226" s="16">
        <v>0.35850182000910102</v>
      </c>
      <c r="G226" s="16">
        <v>0.47063280183652401</v>
      </c>
      <c r="H226" s="16">
        <v>1.24203771894645</v>
      </c>
      <c r="I226" s="16">
        <v>2.3050022624434399</v>
      </c>
      <c r="J226" s="16">
        <v>0.38572998246639401</v>
      </c>
      <c r="K226" s="16">
        <v>0.43858838247815002</v>
      </c>
      <c r="L226" s="16">
        <v>0.55399515738498795</v>
      </c>
      <c r="M226" s="16">
        <v>0.14387839226319599</v>
      </c>
      <c r="N226" s="16">
        <v>0.699028697674137</v>
      </c>
      <c r="O226" s="16">
        <v>1.5453115700595501</v>
      </c>
      <c r="P226" s="16">
        <v>0.13711586359557201</v>
      </c>
      <c r="Q226" s="16">
        <v>0.24384263982243701</v>
      </c>
      <c r="R226" s="16">
        <v>0.68720238095238095</v>
      </c>
      <c r="S226" s="16">
        <v>0.70023762376237597</v>
      </c>
      <c r="T226" s="16">
        <v>1.30780525989709</v>
      </c>
      <c r="U226" s="16">
        <v>1.13176179767503</v>
      </c>
      <c r="V226" s="16">
        <v>0.58252240294771496</v>
      </c>
      <c r="W226" s="16">
        <v>3.0221302852618401</v>
      </c>
      <c r="X226" s="16">
        <v>1.35678571428571</v>
      </c>
      <c r="Y226" s="16">
        <v>2.30760909877612</v>
      </c>
      <c r="Z226" s="16">
        <v>1.0228655262039701</v>
      </c>
      <c r="AA226" s="16">
        <v>1.3749753209612601</v>
      </c>
      <c r="AB226" s="16">
        <v>1.2891874474642799</v>
      </c>
      <c r="AC226" s="16">
        <v>0.62717727882610796</v>
      </c>
      <c r="AD226" s="16">
        <v>2.0866403788027501</v>
      </c>
      <c r="AE226" s="16">
        <v>0.70023762376237597</v>
      </c>
      <c r="AF226" s="16">
        <v>1.4559942011429099</v>
      </c>
      <c r="AG226" s="16">
        <v>1.4517976122448899</v>
      </c>
      <c r="AH226" s="16">
        <v>1.32089836566862</v>
      </c>
      <c r="AI226" s="37">
        <v>0.37690852772676198</v>
      </c>
      <c r="AJ226" s="16">
        <v>1.0019831887447199</v>
      </c>
      <c r="AK226" s="16">
        <v>0.46824891461649798</v>
      </c>
      <c r="AL226" s="37">
        <v>0.85213860027999999</v>
      </c>
      <c r="AM226" s="37">
        <v>3432.2539760486002</v>
      </c>
      <c r="AN226" s="37">
        <v>22.392638951470001</v>
      </c>
      <c r="AO226" s="37">
        <v>1.14465003825</v>
      </c>
      <c r="AP226" s="37">
        <v>7.2050313920000004</v>
      </c>
      <c r="AQ226" s="37">
        <v>705.77039000000002</v>
      </c>
      <c r="AR226" s="37">
        <v>1.7795039689700001</v>
      </c>
      <c r="AS226" s="37">
        <v>1.4006432440000001</v>
      </c>
      <c r="AT226" s="37">
        <v>7.8511866430200001</v>
      </c>
      <c r="AU226" s="37">
        <v>312235.99029371497</v>
      </c>
      <c r="AV226" s="37">
        <v>2115.5584593501198</v>
      </c>
      <c r="AW226" s="37">
        <v>984358.38764610002</v>
      </c>
      <c r="AX226" s="37">
        <v>8.0704424052250001</v>
      </c>
      <c r="AY226" s="37">
        <v>7.7582399999999998</v>
      </c>
      <c r="AZ226" s="37">
        <v>17.857810000000001</v>
      </c>
      <c r="BA226" s="37">
        <v>23755.191640599998</v>
      </c>
      <c r="BB226" s="37">
        <v>8.5264088916524994</v>
      </c>
      <c r="BC226" s="37">
        <v>7.7693823341044403E-3</v>
      </c>
      <c r="BD226" s="37">
        <v>376.70709327050997</v>
      </c>
      <c r="BE226" s="37">
        <v>28762.988799999999</v>
      </c>
      <c r="BF226" s="37">
        <v>0.96634429600000005</v>
      </c>
      <c r="BG226" s="37">
        <v>3.744487647922</v>
      </c>
      <c r="BH226" s="37">
        <v>4.8029844688900001</v>
      </c>
      <c r="BI226" s="37">
        <v>5.9116901724000002</v>
      </c>
      <c r="BJ226" s="37">
        <v>4200.0625013400004</v>
      </c>
      <c r="BK226" s="37">
        <v>503.46198004870001</v>
      </c>
      <c r="BL226" s="37">
        <v>17.857810000000001</v>
      </c>
      <c r="BM226" s="37">
        <v>16.030873910641301</v>
      </c>
      <c r="BN226" s="37">
        <v>15.984668378073801</v>
      </c>
      <c r="BO226" s="37">
        <v>17.059521397364001</v>
      </c>
      <c r="BP226" s="37">
        <v>1.254034375E-2</v>
      </c>
    </row>
    <row r="227" spans="1:68">
      <c r="A227" s="16">
        <v>226</v>
      </c>
      <c r="B227" s="29" t="s">
        <v>176</v>
      </c>
      <c r="C227" s="16">
        <v>170</v>
      </c>
      <c r="D227" s="16">
        <v>1102</v>
      </c>
      <c r="E227" s="16">
        <v>0.19393212168857901</v>
      </c>
      <c r="F227" s="16">
        <v>0.34144269021345602</v>
      </c>
      <c r="G227" s="16">
        <v>0.446814076133633</v>
      </c>
      <c r="H227" s="16">
        <v>1.2409425546555699</v>
      </c>
      <c r="I227" s="16">
        <v>2.3512392954512</v>
      </c>
      <c r="J227" s="16">
        <v>0.37234813705117698</v>
      </c>
      <c r="K227" s="16">
        <v>0.41719676857752802</v>
      </c>
      <c r="L227" s="16">
        <v>0.52830024598106695</v>
      </c>
      <c r="M227" s="16">
        <v>0.139670113528126</v>
      </c>
      <c r="N227" s="16">
        <v>0.68271856804912401</v>
      </c>
      <c r="O227" s="16">
        <v>1.5769578722911901</v>
      </c>
      <c r="P227" s="16">
        <v>0.135397131612293</v>
      </c>
      <c r="Q227" s="16">
        <v>0.21718730909272699</v>
      </c>
      <c r="R227" s="16">
        <v>0.64596873353240802</v>
      </c>
      <c r="S227" s="16">
        <v>0.70499999999999996</v>
      </c>
      <c r="T227" s="16">
        <v>1.3297025311934501</v>
      </c>
      <c r="U227" s="16">
        <v>1.16575923987817</v>
      </c>
      <c r="V227" s="16">
        <v>0.54359023042841004</v>
      </c>
      <c r="W227" s="16">
        <v>3.12880867648335</v>
      </c>
      <c r="X227" s="16">
        <v>1.37939352170917</v>
      </c>
      <c r="Y227" s="16">
        <v>2.34830036929635</v>
      </c>
      <c r="Z227" s="16">
        <v>1.0284968212615999</v>
      </c>
      <c r="AA227" s="16">
        <v>1.3926516223955001</v>
      </c>
      <c r="AB227" s="16">
        <v>1.30224110849321</v>
      </c>
      <c r="AC227" s="16">
        <v>0.58188299433843604</v>
      </c>
      <c r="AD227" s="16">
        <v>2.2012265617473101</v>
      </c>
      <c r="AE227" s="16">
        <v>0.70499999999999996</v>
      </c>
      <c r="AF227" s="16">
        <v>1.4407472806678701</v>
      </c>
      <c r="AG227" s="16">
        <v>1.4407472806678701</v>
      </c>
      <c r="AH227" s="16">
        <v>1.32380790329128</v>
      </c>
      <c r="AI227" s="37">
        <v>0.25700598309928702</v>
      </c>
      <c r="AJ227" s="16">
        <v>1.0106572342112801</v>
      </c>
      <c r="AK227" s="16">
        <v>0.467114327062229</v>
      </c>
      <c r="AL227" s="37">
        <v>0.72497016160000005</v>
      </c>
      <c r="AM227" s="37">
        <v>3019.0037059741999</v>
      </c>
      <c r="AN227" s="37">
        <v>20.829862038000002</v>
      </c>
      <c r="AO227" s="37">
        <v>1.1554817723999999</v>
      </c>
      <c r="AP227" s="37">
        <v>7.3490613890000001</v>
      </c>
      <c r="AQ227" s="37">
        <v>637.75825999999995</v>
      </c>
      <c r="AR227" s="37">
        <v>1.7210153016</v>
      </c>
      <c r="AS227" s="37">
        <v>1.3692029400000001</v>
      </c>
      <c r="AT227" s="37">
        <v>7.5780667264000003</v>
      </c>
      <c r="AU227" s="37">
        <v>306920.83875023999</v>
      </c>
      <c r="AV227" s="37">
        <v>2122.1293635617899</v>
      </c>
      <c r="AW227" s="37">
        <v>959525.44971199997</v>
      </c>
      <c r="AX227" s="37">
        <v>7.7786085093199997</v>
      </c>
      <c r="AY227" s="37">
        <v>7.5369627000000001</v>
      </c>
      <c r="AZ227" s="37">
        <v>17.625</v>
      </c>
      <c r="BA227" s="37">
        <v>24014.320704000002</v>
      </c>
      <c r="BB227" s="37">
        <v>8.6326694553600003</v>
      </c>
      <c r="BC227" s="37">
        <v>7.9025240692296196E-3</v>
      </c>
      <c r="BD227" s="37">
        <v>389.132598024</v>
      </c>
      <c r="BE227" s="37">
        <v>29041.764999999999</v>
      </c>
      <c r="BF227" s="37">
        <v>0.97862455439999996</v>
      </c>
      <c r="BG227" s="37">
        <v>3.7666699424000001</v>
      </c>
      <c r="BH227" s="37">
        <v>4.8581577052</v>
      </c>
      <c r="BI227" s="37">
        <v>5.9588396279999998</v>
      </c>
      <c r="BJ227" s="37">
        <v>4345.1692412399998</v>
      </c>
      <c r="BK227" s="37">
        <v>519.44540769800005</v>
      </c>
      <c r="BL227" s="37">
        <v>17.625</v>
      </c>
      <c r="BM227" s="37">
        <v>16.0683330531343</v>
      </c>
      <c r="BN227" s="37">
        <v>16.0683330531343</v>
      </c>
      <c r="BO227" s="37">
        <v>17.487739039487501</v>
      </c>
      <c r="BP227" s="37">
        <v>9.7274000000000006E-3</v>
      </c>
    </row>
    <row r="228" spans="1:68">
      <c r="A228" s="16">
        <v>227</v>
      </c>
      <c r="B228" s="29" t="s">
        <v>101</v>
      </c>
      <c r="C228" s="16">
        <v>250</v>
      </c>
      <c r="D228" s="16">
        <v>1102</v>
      </c>
      <c r="E228" s="16">
        <v>0.20143616911201701</v>
      </c>
      <c r="F228" s="16">
        <v>0.35058167605226298</v>
      </c>
      <c r="G228" s="16">
        <v>0.45427381840008602</v>
      </c>
      <c r="H228" s="16">
        <v>1.2410579585205299</v>
      </c>
      <c r="I228" s="16">
        <v>2.34202318801275</v>
      </c>
      <c r="J228" s="16">
        <v>0.38020883689451801</v>
      </c>
      <c r="K228" s="16">
        <v>0.42118900514471502</v>
      </c>
      <c r="L228" s="16">
        <v>0.53241777379708399</v>
      </c>
      <c r="M228" s="16">
        <v>0.14073397858445</v>
      </c>
      <c r="N228" s="16">
        <v>0.68494839555259102</v>
      </c>
      <c r="O228" s="16">
        <v>1.57496594419964</v>
      </c>
      <c r="P228" s="16">
        <v>0.13606321237687999</v>
      </c>
      <c r="Q228" s="16">
        <v>0.22199113473839399</v>
      </c>
      <c r="R228" s="16">
        <v>0.65277289248446502</v>
      </c>
      <c r="S228" s="16">
        <v>0.70699999999999996</v>
      </c>
      <c r="T228" s="16">
        <v>1.326746689825</v>
      </c>
      <c r="U228" s="16">
        <v>1.16220095096198</v>
      </c>
      <c r="V228" s="16">
        <v>0.54398343533064197</v>
      </c>
      <c r="W228" s="16">
        <v>3.10968849676813</v>
      </c>
      <c r="X228" s="16">
        <v>1.37637741046832</v>
      </c>
      <c r="Y228" s="16">
        <v>2.3408488884487801</v>
      </c>
      <c r="Z228" s="16">
        <v>1.02818756431724</v>
      </c>
      <c r="AA228" s="16">
        <v>1.3900572815658701</v>
      </c>
      <c r="AB228" s="16">
        <v>1.3002046499458</v>
      </c>
      <c r="AC228" s="16">
        <v>0.58747697674267096</v>
      </c>
      <c r="AD228" s="16">
        <v>2.18586065893387</v>
      </c>
      <c r="AE228" s="16">
        <v>0.70699999999999996</v>
      </c>
      <c r="AF228" s="16">
        <v>1.44323210819049</v>
      </c>
      <c r="AG228" s="16">
        <v>1.4423978988924699</v>
      </c>
      <c r="AH228" s="16">
        <v>1.3154942206627001</v>
      </c>
      <c r="AI228" s="37">
        <v>0.277210463341173</v>
      </c>
      <c r="AJ228" s="16">
        <v>1.0092192397475599</v>
      </c>
      <c r="AK228" s="16">
        <v>0.467658465991317</v>
      </c>
      <c r="AL228" s="37">
        <v>0.75260173119999996</v>
      </c>
      <c r="AM228" s="37">
        <v>3097.94037365238</v>
      </c>
      <c r="AN228" s="37">
        <v>21.1539596016</v>
      </c>
      <c r="AO228" s="37">
        <v>1.155953316</v>
      </c>
      <c r="AP228" s="37">
        <v>7.3363295879999999</v>
      </c>
      <c r="AQ228" s="37">
        <v>650.78156000000001</v>
      </c>
      <c r="AR228" s="37">
        <v>1.7317674336</v>
      </c>
      <c r="AS228" s="37">
        <v>1.3762425599999999</v>
      </c>
      <c r="AT228" s="37">
        <v>7.6124366928000002</v>
      </c>
      <c r="AU228" s="37">
        <v>307825.95627828001</v>
      </c>
      <c r="AV228" s="37">
        <v>2122.0307600016799</v>
      </c>
      <c r="AW228" s="37">
        <v>960319.64365999994</v>
      </c>
      <c r="AX228" s="37">
        <v>7.8253734874239997</v>
      </c>
      <c r="AY228" s="37">
        <v>7.5976331999999998</v>
      </c>
      <c r="AZ228" s="37">
        <v>17.675000000000001</v>
      </c>
      <c r="BA228" s="37">
        <v>23999.180735999998</v>
      </c>
      <c r="BB228" s="37">
        <v>8.61294981108</v>
      </c>
      <c r="BC228" s="37">
        <v>7.8819074099149393E-3</v>
      </c>
      <c r="BD228" s="37">
        <v>388.76642154960001</v>
      </c>
      <c r="BE228" s="37">
        <v>29018.22</v>
      </c>
      <c r="BF228" s="37">
        <v>0.97779332159999999</v>
      </c>
      <c r="BG228" s="37">
        <v>3.7664629921600001</v>
      </c>
      <c r="BH228" s="37">
        <v>4.8539481732</v>
      </c>
      <c r="BI228" s="37">
        <v>5.9557528599999996</v>
      </c>
      <c r="BJ228" s="37">
        <v>4340.5913885999998</v>
      </c>
      <c r="BK228" s="37">
        <v>517.54269979599997</v>
      </c>
      <c r="BL228" s="37">
        <v>17.675000000000001</v>
      </c>
      <c r="BM228" s="37">
        <v>16.0855727414462</v>
      </c>
      <c r="BN228" s="37">
        <v>16.076275044791</v>
      </c>
      <c r="BO228" s="37">
        <v>17.524307371776601</v>
      </c>
      <c r="BP228" s="37">
        <v>1.042191E-2</v>
      </c>
    </row>
    <row r="229" spans="1:68">
      <c r="A229" s="16">
        <v>228</v>
      </c>
      <c r="B229" s="29" t="s">
        <v>103</v>
      </c>
      <c r="C229" s="16">
        <v>340</v>
      </c>
      <c r="D229" s="16">
        <v>1102</v>
      </c>
      <c r="E229" s="16">
        <v>0.20894441051967</v>
      </c>
      <c r="F229" s="16">
        <v>0.359726177412592</v>
      </c>
      <c r="G229" s="16">
        <v>0.46174190839148499</v>
      </c>
      <c r="H229" s="16">
        <v>1.24117332603993</v>
      </c>
      <c r="I229" s="16">
        <v>2.33282726236299</v>
      </c>
      <c r="J229" s="16">
        <v>0.38807485855215401</v>
      </c>
      <c r="K229" s="16">
        <v>0.42519443105206201</v>
      </c>
      <c r="L229" s="16">
        <v>0.53654617473406196</v>
      </c>
      <c r="M229" s="16">
        <v>0.14180110967913401</v>
      </c>
      <c r="N229" s="16">
        <v>0.68717892805452196</v>
      </c>
      <c r="O229" s="16">
        <v>1.57297643902617</v>
      </c>
      <c r="P229" s="16">
        <v>0.13673201912279401</v>
      </c>
      <c r="Q229" s="16">
        <v>0.22687218042866</v>
      </c>
      <c r="R229" s="16">
        <v>0.65959382520396803</v>
      </c>
      <c r="S229" s="16">
        <v>0.70899999999999996</v>
      </c>
      <c r="T229" s="16">
        <v>1.3237955566649999</v>
      </c>
      <c r="U229" s="16">
        <v>1.15864540065449</v>
      </c>
      <c r="V229" s="16">
        <v>0.54439910490983301</v>
      </c>
      <c r="W229" s="16">
        <v>3.0906671338642302</v>
      </c>
      <c r="X229" s="16">
        <v>1.3733654507914701</v>
      </c>
      <c r="Y229" s="16">
        <v>2.3334147276279</v>
      </c>
      <c r="Z229" s="16">
        <v>1.0278783833709699</v>
      </c>
      <c r="AA229" s="16">
        <v>1.38746552731178</v>
      </c>
      <c r="AB229" s="16">
        <v>1.29817032166474</v>
      </c>
      <c r="AC229" s="16">
        <v>0.59313085417299205</v>
      </c>
      <c r="AD229" s="16">
        <v>2.1705458796905401</v>
      </c>
      <c r="AE229" s="16">
        <v>0.70899999999999996</v>
      </c>
      <c r="AF229" s="16">
        <v>1.44571855380485</v>
      </c>
      <c r="AG229" s="16">
        <v>1.4440495919810801</v>
      </c>
      <c r="AH229" s="16">
        <v>1.30724984396754</v>
      </c>
      <c r="AI229" s="37">
        <v>0.29755128231665701</v>
      </c>
      <c r="AJ229" s="16">
        <v>1.00778231117047</v>
      </c>
      <c r="AK229" s="16">
        <v>0.468202604920405</v>
      </c>
      <c r="AL229" s="37">
        <v>0.78021774880000005</v>
      </c>
      <c r="AM229" s="37">
        <v>3176.8288668725199</v>
      </c>
      <c r="AN229" s="37">
        <v>21.477681670799999</v>
      </c>
      <c r="AO229" s="37">
        <v>1.1564249508</v>
      </c>
      <c r="AP229" s="37">
        <v>7.3235521969999997</v>
      </c>
      <c r="AQ229" s="37">
        <v>663.79589999999996</v>
      </c>
      <c r="AR229" s="37">
        <v>1.742474756</v>
      </c>
      <c r="AS229" s="37">
        <v>1.38325886</v>
      </c>
      <c r="AT229" s="37">
        <v>7.6466657592000002</v>
      </c>
      <c r="AU229" s="37">
        <v>308730.77235012001</v>
      </c>
      <c r="AV229" s="37">
        <v>2121.9304636618599</v>
      </c>
      <c r="AW229" s="37">
        <v>961102.60744399996</v>
      </c>
      <c r="AX229" s="37">
        <v>7.8704115315119996</v>
      </c>
      <c r="AY229" s="37">
        <v>7.6581314999999996</v>
      </c>
      <c r="AZ229" s="37">
        <v>17.725000000000001</v>
      </c>
      <c r="BA229" s="37">
        <v>23983.986096000001</v>
      </c>
      <c r="BB229" s="37">
        <v>8.5932124241600008</v>
      </c>
      <c r="BC229" s="37">
        <v>7.8616032428040009E-3</v>
      </c>
      <c r="BD229" s="37">
        <v>388.39311025680001</v>
      </c>
      <c r="BE229" s="37">
        <v>28994.615000000002</v>
      </c>
      <c r="BF229" s="37">
        <v>0.97695750159999994</v>
      </c>
      <c r="BG229" s="37">
        <v>3.7662558772799999</v>
      </c>
      <c r="BH229" s="37">
        <v>4.8497320239999997</v>
      </c>
      <c r="BI229" s="37">
        <v>5.9526595960000002</v>
      </c>
      <c r="BJ229" s="37">
        <v>4335.8171740799999</v>
      </c>
      <c r="BK229" s="37">
        <v>515.63076149400001</v>
      </c>
      <c r="BL229" s="37">
        <v>17.725000000000001</v>
      </c>
      <c r="BM229" s="37">
        <v>16.102797803583801</v>
      </c>
      <c r="BN229" s="37">
        <v>16.0842084628582</v>
      </c>
      <c r="BO229" s="37">
        <v>17.560566498395399</v>
      </c>
      <c r="BP229" s="37">
        <v>1.111153E-2</v>
      </c>
    </row>
    <row r="230" spans="1:68">
      <c r="A230" s="16">
        <v>229</v>
      </c>
      <c r="B230" s="29" t="s">
        <v>115</v>
      </c>
      <c r="C230" s="16">
        <v>450</v>
      </c>
      <c r="D230" s="16">
        <v>1102</v>
      </c>
      <c r="E230" s="16">
        <v>0.216456849428524</v>
      </c>
      <c r="F230" s="16">
        <v>0.368876199289003</v>
      </c>
      <c r="G230" s="16">
        <v>0.469218360127787</v>
      </c>
      <c r="H230" s="16">
        <v>1.2412886572309301</v>
      </c>
      <c r="I230" s="16">
        <v>2.3236514522821601</v>
      </c>
      <c r="J230" s="16">
        <v>0.39594620743033998</v>
      </c>
      <c r="K230" s="16">
        <v>0.429213111769083</v>
      </c>
      <c r="L230" s="16">
        <v>0.54068549191778104</v>
      </c>
      <c r="M230" s="16">
        <v>0.14287152187527999</v>
      </c>
      <c r="N230" s="16">
        <v>0.68941016588931403</v>
      </c>
      <c r="O230" s="16">
        <v>1.5709893523527201</v>
      </c>
      <c r="P230" s="16">
        <v>0.137403568618748</v>
      </c>
      <c r="Q230" s="16">
        <v>0.231832323183085</v>
      </c>
      <c r="R230" s="16">
        <v>0.66643159379407602</v>
      </c>
      <c r="S230" s="16">
        <v>0.71099999999999997</v>
      </c>
      <c r="T230" s="16">
        <v>1.3208491204732</v>
      </c>
      <c r="U230" s="16">
        <v>1.1550925857952901</v>
      </c>
      <c r="V230" s="16">
        <v>0.54483614794963298</v>
      </c>
      <c r="W230" s="16">
        <v>3.0717438236893599</v>
      </c>
      <c r="X230" s="16">
        <v>1.3703576341127901</v>
      </c>
      <c r="Y230" s="16">
        <v>2.3259978265164998</v>
      </c>
      <c r="Z230" s="16">
        <v>1.0275692783948001</v>
      </c>
      <c r="AA230" s="16">
        <v>1.3848763557669299</v>
      </c>
      <c r="AB230" s="16">
        <v>1.29613812030917</v>
      </c>
      <c r="AC230" s="16">
        <v>0.59884559375511504</v>
      </c>
      <c r="AD230" s="16">
        <v>2.1552819693028402</v>
      </c>
      <c r="AE230" s="16">
        <v>0.71099999999999997</v>
      </c>
      <c r="AF230" s="16">
        <v>1.44820661909198</v>
      </c>
      <c r="AG230" s="16">
        <v>1.4457023609839701</v>
      </c>
      <c r="AH230" s="16">
        <v>1.29907391016327</v>
      </c>
      <c r="AI230" s="37">
        <v>0.31802982470715302</v>
      </c>
      <c r="AJ230" s="16">
        <v>1.00634644729536</v>
      </c>
      <c r="AK230" s="16">
        <v>0.468746743849493</v>
      </c>
      <c r="AL230" s="37">
        <v>0.80781821440000001</v>
      </c>
      <c r="AM230" s="37">
        <v>3255.6691856346301</v>
      </c>
      <c r="AN230" s="37">
        <v>21.801028245600001</v>
      </c>
      <c r="AO230" s="37">
        <v>1.1568966768</v>
      </c>
      <c r="AP230" s="37">
        <v>7.3107292160000004</v>
      </c>
      <c r="AQ230" s="37">
        <v>676.80128000000002</v>
      </c>
      <c r="AR230" s="37">
        <v>1.7531372688</v>
      </c>
      <c r="AS230" s="37">
        <v>1.3902518399999999</v>
      </c>
      <c r="AT230" s="37">
        <v>7.6807539256000004</v>
      </c>
      <c r="AU230" s="37">
        <v>309635.28696575999</v>
      </c>
      <c r="AV230" s="37">
        <v>2121.8284745423198</v>
      </c>
      <c r="AW230" s="37">
        <v>961874.34106400004</v>
      </c>
      <c r="AX230" s="37">
        <v>7.9137226415840001</v>
      </c>
      <c r="AY230" s="37">
        <v>7.7184575999999998</v>
      </c>
      <c r="AZ230" s="37">
        <v>17.774999999999999</v>
      </c>
      <c r="BA230" s="37">
        <v>23968.736784000001</v>
      </c>
      <c r="BB230" s="37">
        <v>8.5734572946000007</v>
      </c>
      <c r="BC230" s="37">
        <v>7.8415927345763907E-3</v>
      </c>
      <c r="BD230" s="37">
        <v>388.01266414560001</v>
      </c>
      <c r="BE230" s="37">
        <v>28970.95</v>
      </c>
      <c r="BF230" s="37">
        <v>0.97611709440000005</v>
      </c>
      <c r="BG230" s="37">
        <v>3.7660485977599998</v>
      </c>
      <c r="BH230" s="37">
        <v>4.8455092575999998</v>
      </c>
      <c r="BI230" s="37">
        <v>5.9495598359999997</v>
      </c>
      <c r="BJ230" s="37">
        <v>4330.8465976799998</v>
      </c>
      <c r="BK230" s="37">
        <v>513.70959279199997</v>
      </c>
      <c r="BL230" s="37">
        <v>17.774999999999999</v>
      </c>
      <c r="BM230" s="37">
        <v>16.120008239546902</v>
      </c>
      <c r="BN230" s="37">
        <v>16.0921333073357</v>
      </c>
      <c r="BO230" s="37">
        <v>17.5965164193437</v>
      </c>
      <c r="BP230" s="37">
        <v>1.1796259999999999E-2</v>
      </c>
    </row>
    <row r="231" spans="1:68">
      <c r="A231" s="16">
        <v>230</v>
      </c>
      <c r="B231" s="29" t="s">
        <v>116</v>
      </c>
      <c r="C231" s="16">
        <v>400</v>
      </c>
      <c r="D231" s="16">
        <v>1102</v>
      </c>
      <c r="E231" s="16">
        <v>0.22397348935949901</v>
      </c>
      <c r="F231" s="16">
        <v>0.37803174668209399</v>
      </c>
      <c r="G231" s="16">
        <v>0.47670318766036701</v>
      </c>
      <c r="H231" s="16">
        <v>1.2414039521106901</v>
      </c>
      <c r="I231" s="16">
        <v>2.3144956918398401</v>
      </c>
      <c r="J231" s="16">
        <v>0.403822888942657</v>
      </c>
      <c r="K231" s="16">
        <v>0.43324511319931802</v>
      </c>
      <c r="L231" s="16">
        <v>0.54483576870238504</v>
      </c>
      <c r="M231" s="16">
        <v>0.14394523032876</v>
      </c>
      <c r="N231" s="16">
        <v>0.69164210939158</v>
      </c>
      <c r="O231" s="16">
        <v>1.5690046797719699</v>
      </c>
      <c r="P231" s="16">
        <v>0.13807787777127201</v>
      </c>
      <c r="Q231" s="16">
        <v>0.23687350135214799</v>
      </c>
      <c r="R231" s="16">
        <v>0.67328626066490105</v>
      </c>
      <c r="S231" s="16">
        <v>0.71299999999999997</v>
      </c>
      <c r="T231" s="16">
        <v>1.3179073700451001</v>
      </c>
      <c r="U231" s="16">
        <v>1.15154250322884</v>
      </c>
      <c r="V231" s="16">
        <v>0.54529355871476903</v>
      </c>
      <c r="W231" s="16">
        <v>3.0529178100184202</v>
      </c>
      <c r="X231" s="16">
        <v>1.36735395189003</v>
      </c>
      <c r="Y231" s="16">
        <v>2.3185981250770902</v>
      </c>
      <c r="Z231" s="16">
        <v>1.0272602493607199</v>
      </c>
      <c r="AA231" s="16">
        <v>1.38228976307268</v>
      </c>
      <c r="AB231" s="16">
        <v>1.29410804254525</v>
      </c>
      <c r="AC231" s="16">
        <v>0.60462218354901798</v>
      </c>
      <c r="AD231" s="16">
        <v>2.1400686747455402</v>
      </c>
      <c r="AE231" s="16">
        <v>0.71299999999999997</v>
      </c>
      <c r="AF231" s="16">
        <v>1.45069630563498</v>
      </c>
      <c r="AG231" s="16">
        <v>1.4473562069527499</v>
      </c>
      <c r="AH231" s="16">
        <v>1.2909655704776899</v>
      </c>
      <c r="AI231" s="37">
        <v>0.33864749400854399</v>
      </c>
      <c r="AJ231" s="16">
        <v>1.00491164693931</v>
      </c>
      <c r="AK231" s="16">
        <v>0.469290882778582</v>
      </c>
      <c r="AL231" s="37">
        <v>0.83540312800000005</v>
      </c>
      <c r="AM231" s="37">
        <v>3334.4613299387001</v>
      </c>
      <c r="AN231" s="37">
        <v>22.123999326</v>
      </c>
      <c r="AO231" s="37">
        <v>1.157368494</v>
      </c>
      <c r="AP231" s="37">
        <v>7.2978606450000001</v>
      </c>
      <c r="AQ231" s="37">
        <v>689.79769999999996</v>
      </c>
      <c r="AR231" s="37">
        <v>1.7637549720000001</v>
      </c>
      <c r="AS231" s="37">
        <v>1.3972214999999999</v>
      </c>
      <c r="AT231" s="37">
        <v>7.7147011919999997</v>
      </c>
      <c r="AU231" s="37">
        <v>310539.50012520002</v>
      </c>
      <c r="AV231" s="37">
        <v>2121.72479264305</v>
      </c>
      <c r="AW231" s="37">
        <v>962634.84452000004</v>
      </c>
      <c r="AX231" s="37">
        <v>7.9553068176400004</v>
      </c>
      <c r="AY231" s="37">
        <v>7.7786115000000002</v>
      </c>
      <c r="AZ231" s="37">
        <v>17.824999999999999</v>
      </c>
      <c r="BA231" s="37">
        <v>23953.432799999999</v>
      </c>
      <c r="BB231" s="37">
        <v>8.5536844223999999</v>
      </c>
      <c r="BC231" s="37">
        <v>7.8218584956140005E-3</v>
      </c>
      <c r="BD231" s="37">
        <v>387.62508321600001</v>
      </c>
      <c r="BE231" s="37">
        <v>28947.224999999999</v>
      </c>
      <c r="BF231" s="37">
        <v>0.97527209999999998</v>
      </c>
      <c r="BG231" s="37">
        <v>3.7658411535999998</v>
      </c>
      <c r="BH231" s="37">
        <v>4.8412798739999996</v>
      </c>
      <c r="BI231" s="37">
        <v>5.94645358</v>
      </c>
      <c r="BJ231" s="37">
        <v>4325.6796593999998</v>
      </c>
      <c r="BK231" s="37">
        <v>511.77919369</v>
      </c>
      <c r="BL231" s="37">
        <v>17.824999999999999</v>
      </c>
      <c r="BM231" s="37">
        <v>16.137204049335601</v>
      </c>
      <c r="BN231" s="37">
        <v>16.100049578223601</v>
      </c>
      <c r="BO231" s="37">
        <v>17.6321571346216</v>
      </c>
      <c r="BP231" s="37">
        <v>1.24761E-2</v>
      </c>
    </row>
    <row r="232" spans="1:68">
      <c r="A232" s="16">
        <v>231</v>
      </c>
      <c r="B232" s="29" t="s">
        <v>106</v>
      </c>
      <c r="C232" s="16">
        <v>0</v>
      </c>
      <c r="D232" s="16">
        <v>1102</v>
      </c>
      <c r="E232" s="16">
        <v>0.23149433383745299</v>
      </c>
      <c r="F232" s="16">
        <v>0.38719282459850002</v>
      </c>
      <c r="G232" s="16">
        <v>0.48419640507209599</v>
      </c>
      <c r="H232" s="16">
        <v>1.24151921069636</v>
      </c>
      <c r="I232" s="16">
        <v>2.3053599153934399</v>
      </c>
      <c r="J232" s="16">
        <v>0.41170490851002001</v>
      </c>
      <c r="K232" s="16">
        <v>0.43729050168393002</v>
      </c>
      <c r="L232" s="16">
        <v>0.54899704867190202</v>
      </c>
      <c r="M232" s="16">
        <v>0.14502225028893601</v>
      </c>
      <c r="N232" s="16">
        <v>0.69387475889614003</v>
      </c>
      <c r="O232" s="16">
        <v>1.5670224168873099</v>
      </c>
      <c r="P232" s="16">
        <v>0.13875496362613499</v>
      </c>
      <c r="Q232" s="16">
        <v>0.24199771714283499</v>
      </c>
      <c r="R232" s="16">
        <v>0.68015788853540704</v>
      </c>
      <c r="S232" s="16">
        <v>0.71499999999999997</v>
      </c>
      <c r="T232" s="16">
        <v>1.31497029421182</v>
      </c>
      <c r="U232" s="16">
        <v>1.1479951498044401</v>
      </c>
      <c r="V232" s="16">
        <v>0.54577040892830397</v>
      </c>
      <c r="W232" s="16">
        <v>3.0341883443828701</v>
      </c>
      <c r="X232" s="16">
        <v>1.3643543956044</v>
      </c>
      <c r="Y232" s="16">
        <v>2.31121556355034</v>
      </c>
      <c r="Z232" s="16">
        <v>1.0269512962407501</v>
      </c>
      <c r="AA232" s="16">
        <v>1.3797057453781001</v>
      </c>
      <c r="AB232" s="16">
        <v>1.2920800850460701</v>
      </c>
      <c r="AC232" s="16">
        <v>0.61046163311844803</v>
      </c>
      <c r="AD232" s="16">
        <v>2.12490574466876</v>
      </c>
      <c r="AE232" s="16">
        <v>0.71499999999999997</v>
      </c>
      <c r="AF232" s="16">
        <v>1.4531876150190199</v>
      </c>
      <c r="AG232" s="16">
        <v>1.4490111309404199</v>
      </c>
      <c r="AH232" s="16">
        <v>1.2829239901151801</v>
      </c>
      <c r="AI232" s="37">
        <v>0.35940571285182599</v>
      </c>
      <c r="AJ232" s="16">
        <v>1.0034779089211601</v>
      </c>
      <c r="AK232" s="16">
        <v>0.46983502170767</v>
      </c>
      <c r="AL232" s="37">
        <v>0.86297248959999995</v>
      </c>
      <c r="AM232" s="37">
        <v>3413.20529978474</v>
      </c>
      <c r="AN232" s="37">
        <v>22.446594911999998</v>
      </c>
      <c r="AO232" s="37">
        <v>1.1578404024</v>
      </c>
      <c r="AP232" s="37">
        <v>7.2849464839999998</v>
      </c>
      <c r="AQ232" s="37">
        <v>702.78516000000002</v>
      </c>
      <c r="AR232" s="37">
        <v>1.7743278656000001</v>
      </c>
      <c r="AS232" s="37">
        <v>1.4041678399999999</v>
      </c>
      <c r="AT232" s="37">
        <v>7.7485075584000001</v>
      </c>
      <c r="AU232" s="37">
        <v>311443.41182843997</v>
      </c>
      <c r="AV232" s="37">
        <v>2121.6194179640702</v>
      </c>
      <c r="AW232" s="37">
        <v>963384.11781199998</v>
      </c>
      <c r="AX232" s="37">
        <v>7.9951640596800004</v>
      </c>
      <c r="AY232" s="37">
        <v>7.8385932</v>
      </c>
      <c r="AZ232" s="37">
        <v>17.875</v>
      </c>
      <c r="BA232" s="37">
        <v>23938.074143999998</v>
      </c>
      <c r="BB232" s="37">
        <v>8.5338938075599895</v>
      </c>
      <c r="BC232" s="37">
        <v>7.8023844442019798E-3</v>
      </c>
      <c r="BD232" s="37">
        <v>387.230367468</v>
      </c>
      <c r="BE232" s="37">
        <v>28923.439999999999</v>
      </c>
      <c r="BF232" s="37">
        <v>0.97442251840000005</v>
      </c>
      <c r="BG232" s="37">
        <v>3.7656335448</v>
      </c>
      <c r="BH232" s="37">
        <v>4.8370438731999998</v>
      </c>
      <c r="BI232" s="37">
        <v>5.9433408280000002</v>
      </c>
      <c r="BJ232" s="37">
        <v>4320.3163592399997</v>
      </c>
      <c r="BK232" s="37">
        <v>509.839564188</v>
      </c>
      <c r="BL232" s="37">
        <v>17.875</v>
      </c>
      <c r="BM232" s="37">
        <v>16.154385232949899</v>
      </c>
      <c r="BN232" s="37">
        <v>16.107957275521901</v>
      </c>
      <c r="BO232" s="37">
        <v>17.667488644229099</v>
      </c>
      <c r="BP232" s="37">
        <v>1.3151049999999999E-2</v>
      </c>
    </row>
    <row r="233" spans="1:68">
      <c r="A233" s="16">
        <v>232</v>
      </c>
      <c r="B233" s="29" t="s">
        <v>177</v>
      </c>
      <c r="C233" s="16">
        <v>380</v>
      </c>
      <c r="D233" s="16">
        <v>1080</v>
      </c>
      <c r="E233" s="16">
        <v>0.20544376881419901</v>
      </c>
      <c r="F233" s="16">
        <v>0.35134831383805498</v>
      </c>
      <c r="G233" s="16">
        <v>0.45990709072696301</v>
      </c>
      <c r="H233" s="16">
        <v>1.23874383279805</v>
      </c>
      <c r="I233" s="16">
        <v>2.32850331381142</v>
      </c>
      <c r="J233" s="16">
        <v>0.37967230268007901</v>
      </c>
      <c r="K233" s="16">
        <v>0.43131229295572998</v>
      </c>
      <c r="L233" s="16">
        <v>0.54549154537570699</v>
      </c>
      <c r="M233" s="16">
        <v>0.14279045475596799</v>
      </c>
      <c r="N233" s="16">
        <v>0.69392697105496204</v>
      </c>
      <c r="O233" s="16">
        <v>1.56024020634566</v>
      </c>
      <c r="P233" s="16">
        <v>0.13515836008870999</v>
      </c>
      <c r="Q233" s="16">
        <v>0.24001563206485099</v>
      </c>
      <c r="R233" s="16">
        <v>0.66840996105171402</v>
      </c>
      <c r="S233" s="16">
        <v>0.70191165460444205</v>
      </c>
      <c r="T233" s="16">
        <v>1.3171778265147001</v>
      </c>
      <c r="U233" s="16">
        <v>1.1487692371553899</v>
      </c>
      <c r="V233" s="16">
        <v>0.56922233842956305</v>
      </c>
      <c r="W233" s="16">
        <v>3.0466303169639</v>
      </c>
      <c r="X233" s="16">
        <v>1.3685617112373301</v>
      </c>
      <c r="Y233" s="16">
        <v>2.3260702133484901</v>
      </c>
      <c r="Z233" s="16">
        <v>1.0263480254003301</v>
      </c>
      <c r="AA233" s="16">
        <v>1.38336759405952</v>
      </c>
      <c r="AB233" s="16">
        <v>1.2965477971630199</v>
      </c>
      <c r="AC233" s="16">
        <v>0.61260299339936797</v>
      </c>
      <c r="AD233" s="16">
        <v>2.13811912616571</v>
      </c>
      <c r="AE233" s="16">
        <v>0.70191165460444205</v>
      </c>
      <c r="AF233" s="16">
        <v>1.4476365688210699</v>
      </c>
      <c r="AG233" s="16">
        <v>1.44470464973582</v>
      </c>
      <c r="AH233" s="16">
        <v>1.3016275620121001</v>
      </c>
      <c r="AI233" s="37">
        <v>0.32798511921772</v>
      </c>
      <c r="AJ233" s="16">
        <v>1.0053678201331999</v>
      </c>
      <c r="AK233" s="16">
        <v>0.46646128798842301</v>
      </c>
      <c r="AL233" s="37">
        <v>0.78452255456200004</v>
      </c>
      <c r="AM233" s="37">
        <v>3233.4375759631998</v>
      </c>
      <c r="AN233" s="37">
        <v>21.686013540004499</v>
      </c>
      <c r="AO233" s="37">
        <v>1.1455290133875</v>
      </c>
      <c r="AP233" s="37">
        <v>7.2441979717200002</v>
      </c>
      <c r="AQ233" s="37">
        <v>671.36944559999995</v>
      </c>
      <c r="AR233" s="37">
        <v>1.7556314237645001</v>
      </c>
      <c r="AS233" s="37">
        <v>1.3913223749000001</v>
      </c>
      <c r="AT233" s="37">
        <v>7.6528542028144999</v>
      </c>
      <c r="AU233" s="37">
        <v>309943.04165544099</v>
      </c>
      <c r="AV233" s="37">
        <v>2110.8369455624302</v>
      </c>
      <c r="AW233" s="37">
        <v>949727.61425515998</v>
      </c>
      <c r="AX233" s="37">
        <v>8.1960560213624998</v>
      </c>
      <c r="AY233" s="37">
        <v>7.7210819156249997</v>
      </c>
      <c r="AZ233" s="37">
        <v>17.609262375</v>
      </c>
      <c r="BA233" s="37">
        <v>23694.136775610001</v>
      </c>
      <c r="BB233" s="37">
        <v>8.4753968816308696</v>
      </c>
      <c r="BC233" s="37">
        <v>7.8906927247271198E-3</v>
      </c>
      <c r="BD233" s="37">
        <v>379.46432529709102</v>
      </c>
      <c r="BE233" s="37">
        <v>28697.660735000001</v>
      </c>
      <c r="BF233" s="37">
        <v>0.96665192524999999</v>
      </c>
      <c r="BG233" s="37">
        <v>3.7330789888172</v>
      </c>
      <c r="BH233" s="37">
        <v>4.7996846252590002</v>
      </c>
      <c r="BI233" s="37">
        <v>5.9032181091574998</v>
      </c>
      <c r="BJ233" s="37">
        <v>4327.3914465380003</v>
      </c>
      <c r="BK233" s="37">
        <v>501.721134560895</v>
      </c>
      <c r="BL233" s="37">
        <v>17.609262375</v>
      </c>
      <c r="BM233" s="37">
        <v>16.000813821229102</v>
      </c>
      <c r="BN233" s="37">
        <v>15.968407143729801</v>
      </c>
      <c r="BO233" s="37">
        <v>17.3622380588026</v>
      </c>
      <c r="BP233" s="37">
        <v>1.2149226875E-2</v>
      </c>
    </row>
    <row r="234" spans="1:68">
      <c r="A234" s="16">
        <v>233</v>
      </c>
      <c r="B234" s="29" t="s">
        <v>178</v>
      </c>
      <c r="C234" s="16">
        <v>340</v>
      </c>
      <c r="D234" s="16">
        <v>1150</v>
      </c>
      <c r="E234" s="16">
        <v>0.22963503649635</v>
      </c>
      <c r="F234" s="16">
        <v>0.39668337967656297</v>
      </c>
      <c r="G234" s="16">
        <v>0.50019439252336395</v>
      </c>
      <c r="H234" s="16">
        <v>1.2824487651077201</v>
      </c>
      <c r="I234" s="16">
        <v>2.3793808577108799</v>
      </c>
      <c r="J234" s="16">
        <v>0.42393162393162398</v>
      </c>
      <c r="K234" s="16">
        <v>0.43205860442016403</v>
      </c>
      <c r="L234" s="16">
        <v>0.54591194968553503</v>
      </c>
      <c r="M234" s="16">
        <v>0.137813166311301</v>
      </c>
      <c r="N234" s="16">
        <v>0.68880441825771199</v>
      </c>
      <c r="O234" s="16">
        <v>1.6163684968637799</v>
      </c>
      <c r="P234" s="16">
        <v>0.13133532580621399</v>
      </c>
      <c r="Q234" s="16">
        <v>0.206944609180406</v>
      </c>
      <c r="R234" s="16">
        <v>0.70091324200913196</v>
      </c>
      <c r="S234" s="16">
        <v>0.72899999999999998</v>
      </c>
      <c r="T234" s="16">
        <v>1.3517651430694899</v>
      </c>
      <c r="U234" s="16">
        <v>1.1676377454084901</v>
      </c>
      <c r="V234" s="16">
        <v>0.52419354838709697</v>
      </c>
      <c r="W234" s="16">
        <v>3.3076527594521998</v>
      </c>
      <c r="X234" s="16">
        <v>1.39037800687285</v>
      </c>
      <c r="Y234" s="16">
        <v>2.3656832298136599</v>
      </c>
      <c r="Z234" s="16">
        <v>1.0430371803587299</v>
      </c>
      <c r="AA234" s="16">
        <v>1.4131099195710499</v>
      </c>
      <c r="AB234" s="16">
        <v>1.3161750936329599</v>
      </c>
      <c r="AC234" s="16">
        <v>0.61105485734707199</v>
      </c>
      <c r="AD234" s="16">
        <v>2.1940259329538301</v>
      </c>
      <c r="AE234" s="16">
        <v>0.72899999999999998</v>
      </c>
      <c r="AF234" s="16">
        <v>1.49879677765713</v>
      </c>
      <c r="AG234" s="16">
        <v>1.49457321548811</v>
      </c>
      <c r="AH234" s="16">
        <v>1.43166506029068</v>
      </c>
      <c r="AI234" s="37">
        <v>0.40922619047619002</v>
      </c>
      <c r="AJ234" s="16">
        <v>1.01406651171644</v>
      </c>
      <c r="AK234" s="16">
        <v>0.46599131693198298</v>
      </c>
      <c r="AL234" s="37">
        <v>0.84476392</v>
      </c>
      <c r="AM234" s="37">
        <v>3417.7863618195001</v>
      </c>
      <c r="AN234" s="37">
        <v>22.370021874999999</v>
      </c>
      <c r="AO234" s="37">
        <v>1.1610678750000001</v>
      </c>
      <c r="AP234" s="37">
        <v>7.3745584500000003</v>
      </c>
      <c r="AQ234" s="37">
        <v>710.89200000000005</v>
      </c>
      <c r="AR234" s="37">
        <v>1.751644325</v>
      </c>
      <c r="AS234" s="37">
        <v>1.38012</v>
      </c>
      <c r="AT234" s="37">
        <v>7.7602615999999998</v>
      </c>
      <c r="AU234" s="37">
        <v>303334.47197499999</v>
      </c>
      <c r="AV234" s="37">
        <v>2142.8909379504198</v>
      </c>
      <c r="AW234" s="37">
        <v>964682.13899999997</v>
      </c>
      <c r="AX234" s="37">
        <v>7.2078937525000004</v>
      </c>
      <c r="AY234" s="37">
        <v>7.5637125000000003</v>
      </c>
      <c r="AZ234" s="37">
        <v>18.225000000000001</v>
      </c>
      <c r="BA234" s="37">
        <v>24471.954000000002</v>
      </c>
      <c r="BB234" s="37">
        <v>8.9155570437500007</v>
      </c>
      <c r="BC234" s="37">
        <v>7.6593912999443001E-3</v>
      </c>
      <c r="BD234" s="37">
        <v>399.46228077500001</v>
      </c>
      <c r="BE234" s="37">
        <v>29434.65</v>
      </c>
      <c r="BF234" s="37">
        <v>0.98113399999999995</v>
      </c>
      <c r="BG234" s="37">
        <v>3.8142735800000001</v>
      </c>
      <c r="BH234" s="37">
        <v>4.9151142500000002</v>
      </c>
      <c r="BI234" s="37">
        <v>6.0050435999999996</v>
      </c>
      <c r="BJ234" s="37">
        <v>4305.9587750000001</v>
      </c>
      <c r="BK234" s="37">
        <v>548.41016549999995</v>
      </c>
      <c r="BL234" s="37">
        <v>18.225000000000001</v>
      </c>
      <c r="BM234" s="37">
        <v>16.292036560940002</v>
      </c>
      <c r="BN234" s="37">
        <v>16.246126114439999</v>
      </c>
      <c r="BO234" s="37">
        <v>16.47934797069</v>
      </c>
      <c r="BP234" s="37">
        <v>1.155E-2</v>
      </c>
    </row>
    <row r="235" spans="1:68">
      <c r="A235" s="16">
        <v>234</v>
      </c>
      <c r="B235" s="29" t="s">
        <v>179</v>
      </c>
      <c r="C235" s="16">
        <v>535</v>
      </c>
      <c r="D235" s="16">
        <v>1075</v>
      </c>
      <c r="E235" s="16">
        <v>0.21155043895974801</v>
      </c>
      <c r="F235" s="16">
        <v>0.363312194795953</v>
      </c>
      <c r="G235" s="16">
        <v>0.46693590222078302</v>
      </c>
      <c r="H235" s="16">
        <v>1.2340896284265299</v>
      </c>
      <c r="I235" s="16">
        <v>2.3122045823561201</v>
      </c>
      <c r="J235" s="16">
        <v>0.39005417956656302</v>
      </c>
      <c r="K235" s="16">
        <v>0.43222049812372298</v>
      </c>
      <c r="L235" s="16">
        <v>0.54500099780482902</v>
      </c>
      <c r="M235" s="16">
        <v>0.142995087909186</v>
      </c>
      <c r="N235" s="16">
        <v>0.693058332951342</v>
      </c>
      <c r="O235" s="16">
        <v>1.5610659250832299</v>
      </c>
      <c r="P235" s="16">
        <v>0.135607451937759</v>
      </c>
      <c r="Q235" s="16">
        <v>0.241589170999468</v>
      </c>
      <c r="R235" s="16">
        <v>0.67054536906440998</v>
      </c>
      <c r="S235" s="16">
        <v>0.70416000000000001</v>
      </c>
      <c r="T235" s="16">
        <v>1.3105246279381899</v>
      </c>
      <c r="U235" s="16">
        <v>1.14380456263269</v>
      </c>
      <c r="V235" s="16">
        <v>0.55823510396896803</v>
      </c>
      <c r="W235" s="16">
        <v>3.0199938215539501</v>
      </c>
      <c r="X235" s="16">
        <v>1.36198074277854</v>
      </c>
      <c r="Y235" s="16">
        <v>2.3124135546334701</v>
      </c>
      <c r="Z235" s="16">
        <v>1.0223791968829401</v>
      </c>
      <c r="AA235" s="16">
        <v>1.3766423170356199</v>
      </c>
      <c r="AB235" s="16">
        <v>1.29062768380568</v>
      </c>
      <c r="AC235" s="16">
        <v>0.60669944139964305</v>
      </c>
      <c r="AD235" s="16">
        <v>2.1157823009399799</v>
      </c>
      <c r="AE235" s="16">
        <v>0.70416000000000001</v>
      </c>
      <c r="AF235" s="16">
        <v>1.44359822067771</v>
      </c>
      <c r="AG235" s="16">
        <v>1.4402592098670299</v>
      </c>
      <c r="AH235" s="16">
        <v>1.29031807483806</v>
      </c>
      <c r="AI235" s="37">
        <v>0.337501038464734</v>
      </c>
      <c r="AJ235" s="16">
        <v>1.00328086686882</v>
      </c>
      <c r="AK235" s="16">
        <v>0.468746743849493</v>
      </c>
      <c r="AL235" s="37">
        <v>0.78950746214400003</v>
      </c>
      <c r="AM235" s="37">
        <v>3206.5617669080402</v>
      </c>
      <c r="AN235" s="37">
        <v>21.694979690112</v>
      </c>
      <c r="AO235" s="37">
        <v>1.1501870912000001</v>
      </c>
      <c r="AP235" s="37">
        <v>7.2747147929600002</v>
      </c>
      <c r="AQ235" s="37">
        <v>666.7298816</v>
      </c>
      <c r="AR235" s="37">
        <v>1.765421052672</v>
      </c>
      <c r="AS235" s="37">
        <v>1.4013481984</v>
      </c>
      <c r="AT235" s="37">
        <v>7.6873968190720001</v>
      </c>
      <c r="AU235" s="37">
        <v>311273.79087974399</v>
      </c>
      <c r="AV235" s="37">
        <v>2108.4255762261</v>
      </c>
      <c r="AW235" s="37">
        <v>949300.87906176003</v>
      </c>
      <c r="AX235" s="37">
        <v>8.2467779568000008</v>
      </c>
      <c r="AY235" s="37">
        <v>7.7661024000000003</v>
      </c>
      <c r="AZ235" s="37">
        <v>17.603999999999999</v>
      </c>
      <c r="BA235" s="37">
        <v>23781.383784959999</v>
      </c>
      <c r="BB235" s="37">
        <v>8.4896740674239908</v>
      </c>
      <c r="BC235" s="37">
        <v>8.0344381552914599E-3</v>
      </c>
      <c r="BD235" s="37">
        <v>381.47577261081602</v>
      </c>
      <c r="BE235" s="37">
        <v>28793.852800000001</v>
      </c>
      <c r="BF235" s="37">
        <v>0.97041638399999997</v>
      </c>
      <c r="BG235" s="37">
        <v>3.7470269126911999</v>
      </c>
      <c r="BH235" s="37">
        <v>4.8166993853440001</v>
      </c>
      <c r="BI235" s="37">
        <v>5.9242657171199999</v>
      </c>
      <c r="BJ235" s="37">
        <v>4387.6455617279998</v>
      </c>
      <c r="BK235" s="37">
        <v>504.29488100992</v>
      </c>
      <c r="BL235" s="37">
        <v>17.603999999999999</v>
      </c>
      <c r="BM235" s="37">
        <v>16.068712092001501</v>
      </c>
      <c r="BN235" s="37">
        <v>16.031545515719898</v>
      </c>
      <c r="BO235" s="37">
        <v>17.477914853366698</v>
      </c>
      <c r="BP235" s="37">
        <v>1.251848E-2</v>
      </c>
    </row>
    <row r="236" spans="1:68">
      <c r="A236" s="16">
        <v>235</v>
      </c>
      <c r="B236" s="29" t="s">
        <v>101</v>
      </c>
      <c r="C236" s="16">
        <v>610</v>
      </c>
      <c r="D236" s="16">
        <v>1075</v>
      </c>
      <c r="E236" s="16">
        <v>0.22247812354372701</v>
      </c>
      <c r="F236" s="16">
        <v>0.37477282835706899</v>
      </c>
      <c r="G236" s="16">
        <v>0.47394209484889599</v>
      </c>
      <c r="H236" s="16">
        <v>1.2364845271138001</v>
      </c>
      <c r="I236" s="16">
        <v>2.3051866869403601</v>
      </c>
      <c r="J236" s="16">
        <v>0.40014517299782199</v>
      </c>
      <c r="K236" s="16">
        <v>0.43409262122834202</v>
      </c>
      <c r="L236" s="16">
        <v>0.54602223054827004</v>
      </c>
      <c r="M236" s="16">
        <v>0.14441238983504601</v>
      </c>
      <c r="N236" s="16">
        <v>0.693825475751501</v>
      </c>
      <c r="O236" s="16">
        <v>1.5621255991426499</v>
      </c>
      <c r="P236" s="16">
        <v>0.13832253822724899</v>
      </c>
      <c r="Q236" s="16">
        <v>0.24285687662806499</v>
      </c>
      <c r="R236" s="16">
        <v>0.67328626066490105</v>
      </c>
      <c r="S236" s="16">
        <v>0.70920000000000005</v>
      </c>
      <c r="T236" s="16">
        <v>1.31100166152385</v>
      </c>
      <c r="U236" s="16">
        <v>1.1442922977574299</v>
      </c>
      <c r="V236" s="16">
        <v>0.55030532682001998</v>
      </c>
      <c r="W236" s="16">
        <v>3.0155519504723101</v>
      </c>
      <c r="X236" s="16">
        <v>1.36213058419244</v>
      </c>
      <c r="Y236" s="16">
        <v>2.3112742074750199</v>
      </c>
      <c r="Z236" s="16">
        <v>1.0239855096685799</v>
      </c>
      <c r="AA236" s="16">
        <v>1.3766043623694899</v>
      </c>
      <c r="AB236" s="16">
        <v>1.2902966971449901</v>
      </c>
      <c r="AC236" s="16">
        <v>0.60563302019072296</v>
      </c>
      <c r="AD236" s="16">
        <v>2.1163681276755302</v>
      </c>
      <c r="AE236" s="16">
        <v>0.70920000000000005</v>
      </c>
      <c r="AF236" s="16">
        <v>1.44478648973858</v>
      </c>
      <c r="AG236" s="16">
        <v>1.44144639105636</v>
      </c>
      <c r="AH236" s="16">
        <v>1.2856321668642701</v>
      </c>
      <c r="AI236" s="37">
        <v>0.33864749400854399</v>
      </c>
      <c r="AJ236" s="16">
        <v>1.00325754304155</v>
      </c>
      <c r="AK236" s="16">
        <v>0.469290882778582</v>
      </c>
      <c r="AL236" s="37">
        <v>0.8298255336</v>
      </c>
      <c r="AM236" s="37">
        <v>3305.7157623306898</v>
      </c>
      <c r="AN236" s="37">
        <v>21.9958558248</v>
      </c>
      <c r="AO236" s="37">
        <v>1.152782084</v>
      </c>
      <c r="AP236" s="37">
        <v>7.2685083239999999</v>
      </c>
      <c r="AQ236" s="37">
        <v>683.51553999999999</v>
      </c>
      <c r="AR236" s="37">
        <v>1.7672052048</v>
      </c>
      <c r="AS236" s="37">
        <v>1.4002641600000001</v>
      </c>
      <c r="AT236" s="37">
        <v>7.7397384648000003</v>
      </c>
      <c r="AU236" s="37">
        <v>311519.80697580002</v>
      </c>
      <c r="AV236" s="37">
        <v>2112.4223883162899</v>
      </c>
      <c r="AW236" s="37">
        <v>964340.53904399998</v>
      </c>
      <c r="AX236" s="37">
        <v>8.1562562098400004</v>
      </c>
      <c r="AY236" s="37">
        <v>7.7786115000000002</v>
      </c>
      <c r="AZ236" s="37">
        <v>17.73</v>
      </c>
      <c r="BA236" s="37">
        <v>23827.919104000001</v>
      </c>
      <c r="BB236" s="37">
        <v>8.4998297279999999</v>
      </c>
      <c r="BC236" s="37">
        <v>7.8937488385414003E-3</v>
      </c>
      <c r="BD236" s="37">
        <v>382.88078765440002</v>
      </c>
      <c r="BE236" s="37">
        <v>28836.645</v>
      </c>
      <c r="BF236" s="37">
        <v>0.97219144000000002</v>
      </c>
      <c r="BG236" s="37">
        <v>3.75383626048</v>
      </c>
      <c r="BH236" s="37">
        <v>4.8213675395999998</v>
      </c>
      <c r="BI236" s="37">
        <v>5.9289403680000001</v>
      </c>
      <c r="BJ236" s="37">
        <v>4332.9115400999999</v>
      </c>
      <c r="BK236" s="37">
        <v>506.11140974800003</v>
      </c>
      <c r="BL236" s="37">
        <v>17.73</v>
      </c>
      <c r="BM236" s="37">
        <v>16.071464649129101</v>
      </c>
      <c r="BN236" s="37">
        <v>16.034310178017101</v>
      </c>
      <c r="BO236" s="37">
        <v>17.5593128909603</v>
      </c>
      <c r="BP236" s="37">
        <v>1.24761E-2</v>
      </c>
    </row>
    <row r="237" spans="1:68">
      <c r="A237" s="16">
        <v>236</v>
      </c>
      <c r="B237" s="29" t="s">
        <v>102</v>
      </c>
      <c r="C237" s="16">
        <v>550</v>
      </c>
      <c r="D237" s="16">
        <v>1075</v>
      </c>
      <c r="E237" s="16">
        <v>0.22794425772774099</v>
      </c>
      <c r="F237" s="16">
        <v>0.38050574084796401</v>
      </c>
      <c r="G237" s="16">
        <v>0.47744813535112601</v>
      </c>
      <c r="H237" s="16">
        <v>1.2376816937231001</v>
      </c>
      <c r="I237" s="16">
        <v>2.3016834865225402</v>
      </c>
      <c r="J237" s="16">
        <v>0.40519323379231897</v>
      </c>
      <c r="K237" s="16">
        <v>0.43503101178169901</v>
      </c>
      <c r="L237" s="16">
        <v>0.54653386155441996</v>
      </c>
      <c r="M237" s="16">
        <v>0.145122678738693</v>
      </c>
      <c r="N237" s="16">
        <v>0.69420913814208096</v>
      </c>
      <c r="O237" s="16">
        <v>1.5626549535484699</v>
      </c>
      <c r="P237" s="16">
        <v>0.139684269677149</v>
      </c>
      <c r="Q237" s="16">
        <v>0.24349852788358001</v>
      </c>
      <c r="R237" s="16">
        <v>0.67465924813800804</v>
      </c>
      <c r="S237" s="16">
        <v>0.71172000000000002</v>
      </c>
      <c r="T237" s="16">
        <v>1.311239893942</v>
      </c>
      <c r="U237" s="16">
        <v>1.14453602468705</v>
      </c>
      <c r="V237" s="16">
        <v>0.54649430262830601</v>
      </c>
      <c r="W237" s="16">
        <v>3.0133395683448101</v>
      </c>
      <c r="X237" s="16">
        <v>1.36220542768808</v>
      </c>
      <c r="Y237" s="16">
        <v>2.3107055241194798</v>
      </c>
      <c r="Z237" s="16">
        <v>1.0247885180785901</v>
      </c>
      <c r="AA237" s="16">
        <v>1.3765853992091599</v>
      </c>
      <c r="AB237" s="16">
        <v>1.2901313334825799</v>
      </c>
      <c r="AC237" s="16">
        <v>0.60509546966885197</v>
      </c>
      <c r="AD237" s="16">
        <v>2.1166603131610602</v>
      </c>
      <c r="AE237" s="16">
        <v>0.71172000000000002</v>
      </c>
      <c r="AF237" s="16">
        <v>1.4453809146757</v>
      </c>
      <c r="AG237" s="16">
        <v>1.4420402717918299</v>
      </c>
      <c r="AH237" s="16">
        <v>1.2833037106026499</v>
      </c>
      <c r="AI237" s="37">
        <v>0.33922364754141099</v>
      </c>
      <c r="AJ237" s="16">
        <v>1.0032458876050401</v>
      </c>
      <c r="AK237" s="16">
        <v>0.469562952243126</v>
      </c>
      <c r="AL237" s="37">
        <v>0.84997606821600002</v>
      </c>
      <c r="AM237" s="37">
        <v>3355.27008693278</v>
      </c>
      <c r="AN237" s="37">
        <v>22.146162388968001</v>
      </c>
      <c r="AO237" s="37">
        <v>1.1540798654</v>
      </c>
      <c r="AP237" s="37">
        <v>7.2653934844399997</v>
      </c>
      <c r="AQ237" s="37">
        <v>691.90404739999997</v>
      </c>
      <c r="AR237" s="37">
        <v>1.7680914322079999</v>
      </c>
      <c r="AS237" s="37">
        <v>1.3997213775999999</v>
      </c>
      <c r="AT237" s="37">
        <v>7.7658351968080002</v>
      </c>
      <c r="AU237" s="37">
        <v>311642.78000934602</v>
      </c>
      <c r="AV237" s="37">
        <v>2114.4220313995802</v>
      </c>
      <c r="AW237" s="37">
        <v>971834.19298764004</v>
      </c>
      <c r="AX237" s="37">
        <v>8.1111405493559996</v>
      </c>
      <c r="AY237" s="37">
        <v>7.7848455750000003</v>
      </c>
      <c r="AZ237" s="37">
        <v>17.792999999999999</v>
      </c>
      <c r="BA237" s="37">
        <v>23851.203229440001</v>
      </c>
      <c r="BB237" s="37">
        <v>8.5049095452959893</v>
      </c>
      <c r="BC237" s="37">
        <v>7.8259045027231008E-3</v>
      </c>
      <c r="BD237" s="37">
        <v>383.58410842382398</v>
      </c>
      <c r="BE237" s="37">
        <v>28858.052950000001</v>
      </c>
      <c r="BF237" s="37">
        <v>0.97307953199999997</v>
      </c>
      <c r="BG237" s="37">
        <v>3.7572415193167998</v>
      </c>
      <c r="BH237" s="37">
        <v>4.8237024639159998</v>
      </c>
      <c r="BI237" s="37">
        <v>5.9312783116799999</v>
      </c>
      <c r="BJ237" s="37">
        <v>4305.6708256769998</v>
      </c>
      <c r="BK237" s="37">
        <v>507.02089152987998</v>
      </c>
      <c r="BL237" s="37">
        <v>17.792999999999999</v>
      </c>
      <c r="BM237" s="37">
        <v>16.072838976239598</v>
      </c>
      <c r="BN237" s="37">
        <v>16.0356905577124</v>
      </c>
      <c r="BO237" s="37">
        <v>17.6000393450385</v>
      </c>
      <c r="BP237" s="37">
        <v>1.245491E-2</v>
      </c>
    </row>
    <row r="238" spans="1:68">
      <c r="A238" s="16">
        <v>237</v>
      </c>
      <c r="B238" s="29" t="s">
        <v>103</v>
      </c>
      <c r="C238" s="16">
        <v>340</v>
      </c>
      <c r="D238" s="16">
        <v>1075</v>
      </c>
      <c r="E238" s="16">
        <v>0.233411920694442</v>
      </c>
      <c r="F238" s="16">
        <v>0.38624038485773099</v>
      </c>
      <c r="G238" s="16">
        <v>0.48095614084560001</v>
      </c>
      <c r="H238" s="16">
        <v>1.23887867190218</v>
      </c>
      <c r="I238" s="16">
        <v>2.2981841092684698</v>
      </c>
      <c r="J238" s="16">
        <v>0.410243005131184</v>
      </c>
      <c r="K238" s="16">
        <v>0.43597096015759002</v>
      </c>
      <c r="L238" s="16">
        <v>0.54704617077685003</v>
      </c>
      <c r="M238" s="16">
        <v>0.14583406297061599</v>
      </c>
      <c r="N238" s="16">
        <v>0.694592861212182</v>
      </c>
      <c r="O238" s="16">
        <v>1.56318398659568</v>
      </c>
      <c r="P238" s="16">
        <v>0.141048804828353</v>
      </c>
      <c r="Q238" s="16">
        <v>0.244145463736504</v>
      </c>
      <c r="R238" s="16">
        <v>0.676033934252386</v>
      </c>
      <c r="S238" s="16">
        <v>0.71423999999999999</v>
      </c>
      <c r="T238" s="16">
        <v>1.3114779370782801</v>
      </c>
      <c r="U238" s="16">
        <v>1.1447796579335801</v>
      </c>
      <c r="V238" s="16">
        <v>0.54278089325648304</v>
      </c>
      <c r="W238" s="16">
        <v>3.0111328592490998</v>
      </c>
      <c r="X238" s="16">
        <v>1.36228021978022</v>
      </c>
      <c r="Y238" s="16">
        <v>2.3101374993839601</v>
      </c>
      <c r="Z238" s="16">
        <v>1.0255914278576199</v>
      </c>
      <c r="AA238" s="16">
        <v>1.3765664454879101</v>
      </c>
      <c r="AB238" s="16">
        <v>1.28996605617517</v>
      </c>
      <c r="AC238" s="16">
        <v>0.60455499438459204</v>
      </c>
      <c r="AD238" s="16">
        <v>2.1169520149982199</v>
      </c>
      <c r="AE238" s="16">
        <v>0.71423999999999999</v>
      </c>
      <c r="AF238" s="16">
        <v>1.4459755333434701</v>
      </c>
      <c r="AG238" s="16">
        <v>1.4426343460805799</v>
      </c>
      <c r="AH238" s="16">
        <v>1.28098483991402</v>
      </c>
      <c r="AI238" s="37">
        <v>0.33980176487809</v>
      </c>
      <c r="AJ238" s="16">
        <v>1.0032342364834299</v>
      </c>
      <c r="AK238" s="16">
        <v>0.46983502170767</v>
      </c>
      <c r="AL238" s="37">
        <v>0.87012093542400004</v>
      </c>
      <c r="AM238" s="37">
        <v>3404.8092961287198</v>
      </c>
      <c r="AN238" s="37">
        <v>22.296381284352002</v>
      </c>
      <c r="AO238" s="37">
        <v>1.1553778368000001</v>
      </c>
      <c r="AP238" s="37">
        <v>7.2622709081599996</v>
      </c>
      <c r="AQ238" s="37">
        <v>700.28967360000001</v>
      </c>
      <c r="AR238" s="37">
        <v>1.7689737605119999</v>
      </c>
      <c r="AS238" s="37">
        <v>1.3991780864000001</v>
      </c>
      <c r="AT238" s="37">
        <v>7.7918825349120002</v>
      </c>
      <c r="AU238" s="37">
        <v>311765.72969990398</v>
      </c>
      <c r="AV238" s="37">
        <v>2116.4224991749902</v>
      </c>
      <c r="AW238" s="37">
        <v>979310.39623296005</v>
      </c>
      <c r="AX238" s="37">
        <v>8.0661216975359995</v>
      </c>
      <c r="AY238" s="37">
        <v>7.7910659999999998</v>
      </c>
      <c r="AZ238" s="37">
        <v>17.856000000000002</v>
      </c>
      <c r="BA238" s="37">
        <v>23874.498332160001</v>
      </c>
      <c r="BB238" s="37">
        <v>8.5099906872640005</v>
      </c>
      <c r="BC238" s="37">
        <v>7.7596460505625804E-3</v>
      </c>
      <c r="BD238" s="37">
        <v>384.28797135833599</v>
      </c>
      <c r="BE238" s="37">
        <v>28879.468799999999</v>
      </c>
      <c r="BF238" s="37">
        <v>0.97396799999999994</v>
      </c>
      <c r="BG238" s="37">
        <v>3.7606471681152001</v>
      </c>
      <c r="BH238" s="37">
        <v>4.8260379530239996</v>
      </c>
      <c r="BI238" s="37">
        <v>5.9336166675199999</v>
      </c>
      <c r="BJ238" s="37">
        <v>4278.5143088479999</v>
      </c>
      <c r="BK238" s="37">
        <v>507.93118492031999</v>
      </c>
      <c r="BL238" s="37">
        <v>17.856000000000002</v>
      </c>
      <c r="BM238" s="37">
        <v>16.074212002381302</v>
      </c>
      <c r="BN238" s="37">
        <v>16.0370696364389</v>
      </c>
      <c r="BO238" s="37">
        <v>17.640784089304301</v>
      </c>
      <c r="BP238" s="37">
        <v>1.2433720000000001E-2</v>
      </c>
    </row>
    <row r="239" spans="1:68">
      <c r="A239" s="16">
        <v>238</v>
      </c>
      <c r="B239" s="29" t="s">
        <v>115</v>
      </c>
      <c r="C239" s="16">
        <v>120</v>
      </c>
      <c r="D239" s="16">
        <v>1075</v>
      </c>
      <c r="E239" s="16">
        <v>0.244351835542063</v>
      </c>
      <c r="F239" s="16">
        <v>0.39771487057266802</v>
      </c>
      <c r="G239" s="16">
        <v>0.487978053422775</v>
      </c>
      <c r="H239" s="16">
        <v>1.24127206314761</v>
      </c>
      <c r="I239" s="16">
        <v>2.2911967992447702</v>
      </c>
      <c r="J239" s="16">
        <v>0.420347682920924</v>
      </c>
      <c r="K239" s="16">
        <v>0.437855545919626</v>
      </c>
      <c r="L239" s="16">
        <v>0.548072829271958</v>
      </c>
      <c r="M239" s="16">
        <v>0.14726012756950399</v>
      </c>
      <c r="N239" s="16">
        <v>0.69536048944854101</v>
      </c>
      <c r="O239" s="16">
        <v>1.5642410897840999</v>
      </c>
      <c r="P239" s="16">
        <v>0.14378632094177901</v>
      </c>
      <c r="Q239" s="16">
        <v>0.24545545254475301</v>
      </c>
      <c r="R239" s="16">
        <v>0.67878841502978804</v>
      </c>
      <c r="S239" s="16">
        <v>0.71928000000000003</v>
      </c>
      <c r="T239" s="16">
        <v>1.31195345640685</v>
      </c>
      <c r="U239" s="16">
        <v>1.1452666435933401</v>
      </c>
      <c r="V239" s="16">
        <v>0.535633093664037</v>
      </c>
      <c r="W239" s="16">
        <v>3.0067363730949102</v>
      </c>
      <c r="X239" s="16">
        <v>1.3624296499656801</v>
      </c>
      <c r="Y239" s="16">
        <v>2.3090034212016</v>
      </c>
      <c r="Z239" s="16">
        <v>1.02719695159547</v>
      </c>
      <c r="AA239" s="16">
        <v>1.3765285663344899</v>
      </c>
      <c r="AB239" s="16">
        <v>1.28963576035492</v>
      </c>
      <c r="AC239" s="16">
        <v>0.60346517352640106</v>
      </c>
      <c r="AD239" s="16">
        <v>2.1175339725229301</v>
      </c>
      <c r="AE239" s="16">
        <v>0.71928000000000003</v>
      </c>
      <c r="AF239" s="16">
        <v>1.4471653522499099</v>
      </c>
      <c r="AG239" s="16">
        <v>1.44382307569658</v>
      </c>
      <c r="AH239" s="16">
        <v>1.2763756194604501</v>
      </c>
      <c r="AI239" s="37">
        <v>0.34096393126167102</v>
      </c>
      <c r="AJ239" s="16">
        <v>1.0032109471752899</v>
      </c>
      <c r="AK239" s="16">
        <v>0.470379160636758</v>
      </c>
      <c r="AL239" s="37">
        <v>0.91039366761600005</v>
      </c>
      <c r="AM239" s="37">
        <v>3503.8423683021201</v>
      </c>
      <c r="AN239" s="37">
        <v>22.596556068767999</v>
      </c>
      <c r="AO239" s="37">
        <v>1.1579743495999999</v>
      </c>
      <c r="AP239" s="37">
        <v>7.2560025454400003</v>
      </c>
      <c r="AQ239" s="37">
        <v>717.05228239999997</v>
      </c>
      <c r="AR239" s="37">
        <v>1.7707267198079999</v>
      </c>
      <c r="AS239" s="37">
        <v>1.3980899776</v>
      </c>
      <c r="AT239" s="37">
        <v>7.843829029408</v>
      </c>
      <c r="AU239" s="37">
        <v>312011.55905205599</v>
      </c>
      <c r="AV239" s="37">
        <v>2120.4259088022</v>
      </c>
      <c r="AW239" s="37">
        <v>994210.45062864001</v>
      </c>
      <c r="AX239" s="37">
        <v>7.9763744198879998</v>
      </c>
      <c r="AY239" s="37">
        <v>7.8034659</v>
      </c>
      <c r="AZ239" s="37">
        <v>17.981999999999999</v>
      </c>
      <c r="BA239" s="37">
        <v>23921.121469440001</v>
      </c>
      <c r="BB239" s="37">
        <v>8.5201569452159998</v>
      </c>
      <c r="BC239" s="37">
        <v>7.6316610856937998E-3</v>
      </c>
      <c r="BD239" s="37">
        <v>385.69732372262399</v>
      </c>
      <c r="BE239" s="37">
        <v>28922.324199999999</v>
      </c>
      <c r="BF239" s="37">
        <v>0.97574606399999997</v>
      </c>
      <c r="BG239" s="37">
        <v>3.7674596355968002</v>
      </c>
      <c r="BH239" s="37">
        <v>4.8307106256159997</v>
      </c>
      <c r="BI239" s="37">
        <v>5.9382946156800003</v>
      </c>
      <c r="BJ239" s="37">
        <v>4224.4538679719999</v>
      </c>
      <c r="BK239" s="37">
        <v>509.75420652688001</v>
      </c>
      <c r="BL239" s="37">
        <v>17.981999999999999</v>
      </c>
      <c r="BM239" s="37">
        <v>16.076954151757899</v>
      </c>
      <c r="BN239" s="37">
        <v>16.039823890985101</v>
      </c>
      <c r="BO239" s="37">
        <v>17.722328448398599</v>
      </c>
      <c r="BP239" s="37">
        <v>1.2391340000000001E-2</v>
      </c>
    </row>
    <row r="240" spans="1:68">
      <c r="A240" s="16">
        <v>239</v>
      </c>
      <c r="B240" s="29" t="s">
        <v>180</v>
      </c>
      <c r="C240" s="16">
        <v>150</v>
      </c>
      <c r="D240" s="16">
        <v>1145</v>
      </c>
      <c r="E240" s="16">
        <v>0.18320610687022901</v>
      </c>
      <c r="F240" s="16">
        <v>0.33054699999595399</v>
      </c>
      <c r="G240" s="16">
        <v>0.44092939993983998</v>
      </c>
      <c r="H240" s="16">
        <v>1.2409782439379</v>
      </c>
      <c r="I240" s="16">
        <v>2.3611111111111098</v>
      </c>
      <c r="J240" s="16">
        <v>0.36275695284159598</v>
      </c>
      <c r="K240" s="16">
        <v>0.41546820070309998</v>
      </c>
      <c r="L240" s="16">
        <v>0.52778640173859104</v>
      </c>
      <c r="M240" s="16">
        <v>0.13781362733573799</v>
      </c>
      <c r="N240" s="16">
        <v>0.68279565477385895</v>
      </c>
      <c r="O240" s="16">
        <v>1.57803041283089</v>
      </c>
      <c r="P240" s="16">
        <v>0.13225215330042001</v>
      </c>
      <c r="Q240" s="16">
        <v>0.215599585175482</v>
      </c>
      <c r="R240" s="16">
        <v>0.64610866372980902</v>
      </c>
      <c r="S240" s="16">
        <v>0.7</v>
      </c>
      <c r="T240" s="16">
        <v>1.3296584602778501</v>
      </c>
      <c r="U240" s="16">
        <v>1.1632280495748</v>
      </c>
      <c r="V240" s="16">
        <v>0.55133333333333301</v>
      </c>
      <c r="W240" s="16">
        <v>3.1443505869725001</v>
      </c>
      <c r="X240" s="16">
        <v>1.3793103448275901</v>
      </c>
      <c r="Y240" s="16">
        <v>2.3517541136293101</v>
      </c>
      <c r="Z240" s="16">
        <v>1.0270911628344599</v>
      </c>
      <c r="AA240" s="16">
        <v>1.3933921058978</v>
      </c>
      <c r="AB240" s="16">
        <v>1.3032288254562501</v>
      </c>
      <c r="AC240" s="16">
        <v>0.58360602848319998</v>
      </c>
      <c r="AD240" s="16">
        <v>2.1945193901765099</v>
      </c>
      <c r="AE240" s="16">
        <v>0.7</v>
      </c>
      <c r="AF240" s="16">
        <v>1.4417961699000901</v>
      </c>
      <c r="AG240" s="16">
        <v>1.4417961699000901</v>
      </c>
      <c r="AH240" s="16">
        <v>1.34358968341705</v>
      </c>
      <c r="AI240" s="37">
        <v>0.26034886748242603</v>
      </c>
      <c r="AJ240" s="16">
        <v>1.01100007161061</v>
      </c>
      <c r="AK240" s="16">
        <v>0.466136034732272</v>
      </c>
      <c r="AL240" s="37">
        <v>0.68401650000000003</v>
      </c>
      <c r="AM240" s="37">
        <v>2915.4670659899998</v>
      </c>
      <c r="AN240" s="37">
        <v>20.479525750000001</v>
      </c>
      <c r="AO240" s="37">
        <v>1.15072525</v>
      </c>
      <c r="AP240" s="37">
        <v>7.3470599999999999</v>
      </c>
      <c r="AQ240" s="37">
        <v>620.25</v>
      </c>
      <c r="AR240" s="37">
        <v>1.7186032499999999</v>
      </c>
      <c r="AS240" s="37">
        <v>1.3689249999999999</v>
      </c>
      <c r="AT240" s="37">
        <v>7.5493259999999998</v>
      </c>
      <c r="AU240" s="37">
        <v>306275.07445000001</v>
      </c>
      <c r="AV240" s="37">
        <v>2115.4717728645801</v>
      </c>
      <c r="AW240" s="37">
        <v>947553.57</v>
      </c>
      <c r="AX240" s="37">
        <v>7.880869755</v>
      </c>
      <c r="AY240" s="37">
        <v>7.4909999999999997</v>
      </c>
      <c r="AZ240" s="37">
        <v>17.5</v>
      </c>
      <c r="BA240" s="37">
        <v>23962.732499999998</v>
      </c>
      <c r="BB240" s="37">
        <v>8.6388047500000003</v>
      </c>
      <c r="BC240" s="37">
        <v>8.0612656187021396E-3</v>
      </c>
      <c r="BD240" s="37">
        <v>386.47713299999998</v>
      </c>
      <c r="BE240" s="37">
        <v>29000</v>
      </c>
      <c r="BF240" s="37">
        <v>0.97596300000000002</v>
      </c>
      <c r="BG240" s="37">
        <v>3.7593790500000002</v>
      </c>
      <c r="BH240" s="37">
        <v>4.8514699999999999</v>
      </c>
      <c r="BI240" s="37">
        <v>5.9515450000000003</v>
      </c>
      <c r="BJ240" s="37">
        <v>4395.8122000000003</v>
      </c>
      <c r="BK240" s="37">
        <v>519.20253249999996</v>
      </c>
      <c r="BL240" s="37">
        <v>17.5</v>
      </c>
      <c r="BM240" s="37">
        <v>16.042050168300001</v>
      </c>
      <c r="BN240" s="37">
        <v>16.042050168300001</v>
      </c>
      <c r="BO240" s="37">
        <v>17.214605601300001</v>
      </c>
      <c r="BP240" s="37">
        <v>9.6024999999999999E-3</v>
      </c>
    </row>
    <row r="241" spans="1:68">
      <c r="A241" s="16">
        <v>240</v>
      </c>
      <c r="B241" s="29" t="s">
        <v>101</v>
      </c>
      <c r="C241" s="16">
        <v>220</v>
      </c>
      <c r="D241" s="16">
        <v>1145</v>
      </c>
      <c r="E241" s="16">
        <v>0.18931147011466901</v>
      </c>
      <c r="F241" s="16">
        <v>0.336903325003585</v>
      </c>
      <c r="G241" s="16">
        <v>0.44667764673934102</v>
      </c>
      <c r="H241" s="16">
        <v>1.2410772924914</v>
      </c>
      <c r="I241" s="16">
        <v>2.3523870912196898</v>
      </c>
      <c r="J241" s="16">
        <v>0.36811721950479398</v>
      </c>
      <c r="K241" s="16">
        <v>0.41929190906223501</v>
      </c>
      <c r="L241" s="16">
        <v>0.53196418742205998</v>
      </c>
      <c r="M241" s="16">
        <v>0.138935248520171</v>
      </c>
      <c r="N241" s="16">
        <v>0.68483407972057997</v>
      </c>
      <c r="O241" s="16">
        <v>1.5739343720139201</v>
      </c>
      <c r="P241" s="16">
        <v>0.13287883468505701</v>
      </c>
      <c r="Q241" s="16">
        <v>0.22046021390783099</v>
      </c>
      <c r="R241" s="16">
        <v>0.65232728363052706</v>
      </c>
      <c r="S241" s="16">
        <v>0.70088697111350795</v>
      </c>
      <c r="T241" s="16">
        <v>1.32665285911271</v>
      </c>
      <c r="U241" s="16">
        <v>1.15942829453366</v>
      </c>
      <c r="V241" s="16">
        <v>0.5547374749499</v>
      </c>
      <c r="W241" s="16">
        <v>3.1254111072280999</v>
      </c>
      <c r="X241" s="16">
        <v>1.37617160578911</v>
      </c>
      <c r="Y241" s="16">
        <v>2.3440882307334499</v>
      </c>
      <c r="Z241" s="16">
        <v>1.0267170208376799</v>
      </c>
      <c r="AA241" s="16">
        <v>1.3907625157725301</v>
      </c>
      <c r="AB241" s="16">
        <v>1.3011465469825201</v>
      </c>
      <c r="AC241" s="16">
        <v>0.59052772626356198</v>
      </c>
      <c r="AD241" s="16">
        <v>2.1806249015625001</v>
      </c>
      <c r="AE241" s="16">
        <v>0.70088697111350795</v>
      </c>
      <c r="AF241" s="16">
        <v>1.44395836560375</v>
      </c>
      <c r="AG241" s="16">
        <v>1.4432066534928201</v>
      </c>
      <c r="AH241" s="16">
        <v>1.3352266357958</v>
      </c>
      <c r="AI241" s="37">
        <v>0.278901632193575</v>
      </c>
      <c r="AJ241" s="16">
        <v>1.00950054787432</v>
      </c>
      <c r="AK241" s="16">
        <v>0.466642547033285</v>
      </c>
      <c r="AL241" s="37">
        <v>0.71106067130249995</v>
      </c>
      <c r="AM241" s="37">
        <v>3001.9339917205002</v>
      </c>
      <c r="AN241" s="37">
        <v>20.820040485822499</v>
      </c>
      <c r="AO241" s="37">
        <v>1.1510860071875</v>
      </c>
      <c r="AP241" s="37">
        <v>7.3323344024799999</v>
      </c>
      <c r="AQ241" s="37">
        <v>634.66529849999995</v>
      </c>
      <c r="AR241" s="37">
        <v>1.7290271689750001</v>
      </c>
      <c r="AS241" s="37">
        <v>1.3751641695000001</v>
      </c>
      <c r="AT241" s="37">
        <v>7.5893713240949996</v>
      </c>
      <c r="AU241" s="37">
        <v>307181.95949587598</v>
      </c>
      <c r="AV241" s="37">
        <v>2117.1503321622199</v>
      </c>
      <c r="AW241" s="37">
        <v>949647.08239152504</v>
      </c>
      <c r="AX241" s="37">
        <v>7.9219190648620001</v>
      </c>
      <c r="AY241" s="37">
        <v>7.548978762</v>
      </c>
      <c r="AZ241" s="37">
        <v>17.5628493</v>
      </c>
      <c r="BA241" s="37">
        <v>23944.822772625001</v>
      </c>
      <c r="BB241" s="37">
        <v>8.6200117894274992</v>
      </c>
      <c r="BC241" s="37">
        <v>8.0117977334158604E-3</v>
      </c>
      <c r="BD241" s="37">
        <v>385.95111642699698</v>
      </c>
      <c r="BE241" s="37">
        <v>28973.93075</v>
      </c>
      <c r="BF241" s="37">
        <v>0.97489694225000001</v>
      </c>
      <c r="BG241" s="37">
        <v>3.7586268116230501</v>
      </c>
      <c r="BH241" s="37">
        <v>4.8465946278800001</v>
      </c>
      <c r="BI241" s="37">
        <v>5.9479987100400002</v>
      </c>
      <c r="BJ241" s="37">
        <v>4376.9678155109996</v>
      </c>
      <c r="BK241" s="37">
        <v>516.94378032750001</v>
      </c>
      <c r="BL241" s="37">
        <v>17.5628493</v>
      </c>
      <c r="BM241" s="37">
        <v>16.054138100077701</v>
      </c>
      <c r="BN241" s="37">
        <v>16.045780456029402</v>
      </c>
      <c r="BO241" s="37">
        <v>17.2522821088745</v>
      </c>
      <c r="BP241" s="37">
        <v>1.0220421005000001E-2</v>
      </c>
    </row>
    <row r="242" spans="1:68">
      <c r="A242" s="16">
        <v>241</v>
      </c>
      <c r="B242" s="29" t="s">
        <v>103</v>
      </c>
      <c r="C242" s="16">
        <v>225</v>
      </c>
      <c r="D242" s="16">
        <v>1145</v>
      </c>
      <c r="E242" s="16">
        <v>0.19538040249011099</v>
      </c>
      <c r="F242" s="16">
        <v>0.343195435889878</v>
      </c>
      <c r="G242" s="16">
        <v>0.45240561035418497</v>
      </c>
      <c r="H242" s="16">
        <v>1.24117631790692</v>
      </c>
      <c r="I242" s="16">
        <v>2.3436778434763701</v>
      </c>
      <c r="J242" s="16">
        <v>0.37343323531810202</v>
      </c>
      <c r="K242" s="16">
        <v>0.42312755330277702</v>
      </c>
      <c r="L242" s="16">
        <v>0.53615594998535898</v>
      </c>
      <c r="M242" s="16">
        <v>0.14006003405199499</v>
      </c>
      <c r="N242" s="16">
        <v>0.68687255424837401</v>
      </c>
      <c r="O242" s="16">
        <v>1.5698521905011</v>
      </c>
      <c r="P242" s="16">
        <v>0.13350709854432799</v>
      </c>
      <c r="Q242" s="16">
        <v>0.225405034293677</v>
      </c>
      <c r="R242" s="16">
        <v>0.65855754066332395</v>
      </c>
      <c r="S242" s="16">
        <v>0.70177188921701605</v>
      </c>
      <c r="T242" s="16">
        <v>1.32365180719755</v>
      </c>
      <c r="U242" s="16">
        <v>1.15563269349369</v>
      </c>
      <c r="V242" s="16">
        <v>0.558155287817938</v>
      </c>
      <c r="W242" s="16">
        <v>3.1065599460465498</v>
      </c>
      <c r="X242" s="16">
        <v>1.3730371900826499</v>
      </c>
      <c r="Y242" s="16">
        <v>2.3364389714993798</v>
      </c>
      <c r="Z242" s="16">
        <v>1.0263429402761699</v>
      </c>
      <c r="AA242" s="16">
        <v>1.3881352474487301</v>
      </c>
      <c r="AB242" s="16">
        <v>1.2990663555141699</v>
      </c>
      <c r="AC242" s="16">
        <v>0.59756212946798903</v>
      </c>
      <c r="AD242" s="16">
        <v>2.16675804478934</v>
      </c>
      <c r="AE242" s="16">
        <v>0.70177188921701605</v>
      </c>
      <c r="AF242" s="16">
        <v>1.44612217369142</v>
      </c>
      <c r="AG242" s="16">
        <v>1.4446181889057801</v>
      </c>
      <c r="AH242" s="16">
        <v>1.3269336464735799</v>
      </c>
      <c r="AI242" s="37">
        <v>0.29757506197296801</v>
      </c>
      <c r="AJ242" s="16">
        <v>1.0080020595164201</v>
      </c>
      <c r="AK242" s="16">
        <v>0.46714905933429801</v>
      </c>
      <c r="AL242" s="37">
        <v>0.73825441170999995</v>
      </c>
      <c r="AM242" s="37">
        <v>3089.12782011433</v>
      </c>
      <c r="AN242" s="37">
        <v>21.16163070879</v>
      </c>
      <c r="AO242" s="37">
        <v>1.1514468172500001</v>
      </c>
      <c r="AP242" s="37">
        <v>7.3175732899200003</v>
      </c>
      <c r="AQ242" s="37">
        <v>649.17869399999995</v>
      </c>
      <c r="AR242" s="37">
        <v>1.7394102658999999</v>
      </c>
      <c r="AS242" s="37">
        <v>1.3813748779999999</v>
      </c>
      <c r="AT242" s="37">
        <v>7.6292739133799996</v>
      </c>
      <c r="AU242" s="37">
        <v>308088.82239305298</v>
      </c>
      <c r="AV242" s="37">
        <v>2118.8224092804799</v>
      </c>
      <c r="AW242" s="37">
        <v>951732.30537109997</v>
      </c>
      <c r="AX242" s="37">
        <v>7.961111347948</v>
      </c>
      <c r="AY242" s="37">
        <v>7.6068360479999999</v>
      </c>
      <c r="AZ242" s="37">
        <v>17.625797200000001</v>
      </c>
      <c r="BA242" s="37">
        <v>23926.858405499999</v>
      </c>
      <c r="BB242" s="37">
        <v>8.6011931018100007</v>
      </c>
      <c r="BC242" s="37">
        <v>7.9627382225825206E-3</v>
      </c>
      <c r="BD242" s="37">
        <v>385.41840959349003</v>
      </c>
      <c r="BE242" s="37">
        <v>28947.797999999999</v>
      </c>
      <c r="BF242" s="37">
        <v>0.97382626800000005</v>
      </c>
      <c r="BG242" s="37">
        <v>3.7578743990221999</v>
      </c>
      <c r="BH242" s="37">
        <v>4.8417130555199996</v>
      </c>
      <c r="BI242" s="37">
        <v>5.94444587016</v>
      </c>
      <c r="BJ242" s="37">
        <v>4357.8590236440004</v>
      </c>
      <c r="BK242" s="37">
        <v>514.67950196000004</v>
      </c>
      <c r="BL242" s="37">
        <v>17.625797200000001</v>
      </c>
      <c r="BM242" s="37">
        <v>16.066212565604399</v>
      </c>
      <c r="BN242" s="37">
        <v>16.049503507613899</v>
      </c>
      <c r="BO242" s="37">
        <v>17.2896638718906</v>
      </c>
      <c r="BP242" s="37">
        <v>1.083413502E-2</v>
      </c>
    </row>
    <row r="243" spans="1:68">
      <c r="A243" s="16">
        <v>242</v>
      </c>
      <c r="B243" s="29" t="s">
        <v>115</v>
      </c>
      <c r="C243" s="16">
        <v>250</v>
      </c>
      <c r="D243" s="16">
        <v>1145</v>
      </c>
      <c r="E243" s="16">
        <v>0.201413229102579</v>
      </c>
      <c r="F243" s="16">
        <v>0.34942430083920101</v>
      </c>
      <c r="G243" s="16">
        <v>0.45811339795174699</v>
      </c>
      <c r="H243" s="16">
        <v>1.2412753201925699</v>
      </c>
      <c r="I243" s="16">
        <v>2.3349833303929701</v>
      </c>
      <c r="J243" s="16">
        <v>0.378705545988062</v>
      </c>
      <c r="K243" s="16">
        <v>0.42697518939969298</v>
      </c>
      <c r="L243" s="16">
        <v>0.54036175968597999</v>
      </c>
      <c r="M243" s="16">
        <v>0.14118799734113699</v>
      </c>
      <c r="N243" s="16">
        <v>0.68891107835905097</v>
      </c>
      <c r="O243" s="16">
        <v>1.56578379807004</v>
      </c>
      <c r="P243" s="16">
        <v>0.13413695087982799</v>
      </c>
      <c r="Q243" s="16">
        <v>0.23043625288675501</v>
      </c>
      <c r="R243" s="16">
        <v>0.66479946752428198</v>
      </c>
      <c r="S243" s="16">
        <v>0.70265476143022298</v>
      </c>
      <c r="T243" s="16">
        <v>1.3206552942116401</v>
      </c>
      <c r="U243" s="16">
        <v>1.1518412396466799</v>
      </c>
      <c r="V243" s="16">
        <v>0.56158685446009404</v>
      </c>
      <c r="W243" s="16">
        <v>3.08779648709434</v>
      </c>
      <c r="X243" s="16">
        <v>1.3699070887818301</v>
      </c>
      <c r="Y243" s="16">
        <v>2.3288062819124198</v>
      </c>
      <c r="Z243" s="16">
        <v>1.0259689211348</v>
      </c>
      <c r="AA243" s="16">
        <v>1.3855102978527101</v>
      </c>
      <c r="AB243" s="16">
        <v>1.29698824791516</v>
      </c>
      <c r="AC243" s="16">
        <v>0.60471201345135905</v>
      </c>
      <c r="AD243" s="16">
        <v>2.1529187375121301</v>
      </c>
      <c r="AE243" s="16">
        <v>0.70265476143022298</v>
      </c>
      <c r="AF243" s="16">
        <v>1.44828759596735</v>
      </c>
      <c r="AG243" s="16">
        <v>1.44603077731596</v>
      </c>
      <c r="AH243" s="16">
        <v>1.3187098387915901</v>
      </c>
      <c r="AI243" s="37">
        <v>0.31637033784902902</v>
      </c>
      <c r="AJ243" s="16">
        <v>1.00650460546494</v>
      </c>
      <c r="AK243" s="16">
        <v>0.46765557163531102</v>
      </c>
      <c r="AL243" s="37">
        <v>0.76559772122250003</v>
      </c>
      <c r="AM243" s="37">
        <v>3177.0485511714701</v>
      </c>
      <c r="AN243" s="37">
        <v>21.504296418902499</v>
      </c>
      <c r="AO243" s="37">
        <v>1.1518076801874999</v>
      </c>
      <c r="AP243" s="37">
        <v>7.3027766623200003</v>
      </c>
      <c r="AQ243" s="37">
        <v>663.7901865</v>
      </c>
      <c r="AR243" s="37">
        <v>1.7497525407750001</v>
      </c>
      <c r="AS243" s="37">
        <v>1.3875571255000001</v>
      </c>
      <c r="AT243" s="37">
        <v>7.6690337678549998</v>
      </c>
      <c r="AU243" s="37">
        <v>308995.66314153199</v>
      </c>
      <c r="AV243" s="37">
        <v>2120.4880042193699</v>
      </c>
      <c r="AW243" s="37">
        <v>953809.23893872497</v>
      </c>
      <c r="AX243" s="37">
        <v>7.9984466042579996</v>
      </c>
      <c r="AY243" s="37">
        <v>7.6645718580000004</v>
      </c>
      <c r="AZ243" s="37">
        <v>17.6888437</v>
      </c>
      <c r="BA243" s="37">
        <v>23908.839398625001</v>
      </c>
      <c r="BB243" s="37">
        <v>8.5823486871474994</v>
      </c>
      <c r="BC243" s="37">
        <v>7.91408205008165E-3</v>
      </c>
      <c r="BD243" s="37">
        <v>384.87901249947703</v>
      </c>
      <c r="BE243" s="37">
        <v>28921.601750000002</v>
      </c>
      <c r="BF243" s="37">
        <v>0.97275097725000004</v>
      </c>
      <c r="BG243" s="37">
        <v>3.7571218121974499</v>
      </c>
      <c r="BH243" s="37">
        <v>4.8368252829199996</v>
      </c>
      <c r="BI243" s="37">
        <v>5.9408864803599997</v>
      </c>
      <c r="BJ243" s="37">
        <v>4338.4858243990002</v>
      </c>
      <c r="BK243" s="37">
        <v>512.40969739750005</v>
      </c>
      <c r="BL243" s="37">
        <v>17.6888437</v>
      </c>
      <c r="BM243" s="37">
        <v>16.07827356488</v>
      </c>
      <c r="BN243" s="37">
        <v>16.053219323053799</v>
      </c>
      <c r="BO243" s="37">
        <v>17.326750890348201</v>
      </c>
      <c r="BP243" s="37">
        <v>1.1443642045000001E-2</v>
      </c>
    </row>
    <row r="244" spans="1:68">
      <c r="A244" s="16">
        <v>243</v>
      </c>
      <c r="B244" s="29" t="s">
        <v>116</v>
      </c>
      <c r="C244" s="16">
        <v>300</v>
      </c>
      <c r="D244" s="16">
        <v>1145</v>
      </c>
      <c r="E244" s="16">
        <v>0.20741027120128</v>
      </c>
      <c r="F244" s="16">
        <v>0.35559086866960399</v>
      </c>
      <c r="G244" s="16">
        <v>0.46380111594576201</v>
      </c>
      <c r="H244" s="16">
        <v>1.2413742993564501</v>
      </c>
      <c r="I244" s="16">
        <v>2.32630351460804</v>
      </c>
      <c r="J244" s="16">
        <v>0.38393468828499699</v>
      </c>
      <c r="K244" s="16">
        <v>0.43083487367850298</v>
      </c>
      <c r="L244" s="16">
        <v>0.54458168725308798</v>
      </c>
      <c r="M244" s="16">
        <v>0.14231915187340299</v>
      </c>
      <c r="N244" s="16">
        <v>0.69094965205441705</v>
      </c>
      <c r="O244" s="16">
        <v>1.5617291249719201</v>
      </c>
      <c r="P244" s="16">
        <v>0.13476839772353799</v>
      </c>
      <c r="Q244" s="16">
        <v>0.23555615402823901</v>
      </c>
      <c r="R244" s="16">
        <v>0.67105309703208504</v>
      </c>
      <c r="S244" s="16">
        <v>0.70353559483994299</v>
      </c>
      <c r="T244" s="16">
        <v>1.31766330986543</v>
      </c>
      <c r="U244" s="16">
        <v>1.1480539261993199</v>
      </c>
      <c r="V244" s="16">
        <v>0.56503225806451596</v>
      </c>
      <c r="W244" s="16">
        <v>3.0691201197594502</v>
      </c>
      <c r="X244" s="16">
        <v>1.3667812929848699</v>
      </c>
      <c r="Y244" s="16">
        <v>2.3211901081916499</v>
      </c>
      <c r="Z244" s="16">
        <v>1.02559496339844</v>
      </c>
      <c r="AA244" s="16">
        <v>1.38288766391618</v>
      </c>
      <c r="AB244" s="16">
        <v>1.29491222105574</v>
      </c>
      <c r="AC244" s="16">
        <v>0.61198024544633001</v>
      </c>
      <c r="AD244" s="16">
        <v>2.1391068977128498</v>
      </c>
      <c r="AE244" s="16">
        <v>0.70353559483994299</v>
      </c>
      <c r="AF244" s="16">
        <v>1.4504546342384801</v>
      </c>
      <c r="AG244" s="16">
        <v>1.4474444199020899</v>
      </c>
      <c r="AH244" s="16">
        <v>1.3105543506567801</v>
      </c>
      <c r="AI244" s="37">
        <v>0.33528865631330201</v>
      </c>
      <c r="AJ244" s="16">
        <v>1.0050081846493699</v>
      </c>
      <c r="AK244" s="16">
        <v>0.46816208393632402</v>
      </c>
      <c r="AL244" s="37">
        <v>0.79309059983999997</v>
      </c>
      <c r="AM244" s="37">
        <v>3265.69618489194</v>
      </c>
      <c r="AN244" s="37">
        <v>21.848037616159999</v>
      </c>
      <c r="AO244" s="37">
        <v>1.1521685960000001</v>
      </c>
      <c r="AP244" s="37">
        <v>7.2879445196799999</v>
      </c>
      <c r="AQ244" s="37">
        <v>678.499776</v>
      </c>
      <c r="AR244" s="37">
        <v>1.7600539935999999</v>
      </c>
      <c r="AS244" s="37">
        <v>1.393710912</v>
      </c>
      <c r="AT244" s="37">
        <v>7.7086508875200002</v>
      </c>
      <c r="AU244" s="37">
        <v>309902.48174131202</v>
      </c>
      <c r="AV244" s="37">
        <v>2122.1471169788801</v>
      </c>
      <c r="AW244" s="37">
        <v>955877.88309440005</v>
      </c>
      <c r="AX244" s="37">
        <v>8.0339248337919997</v>
      </c>
      <c r="AY244" s="37">
        <v>7.7221861919999997</v>
      </c>
      <c r="AZ244" s="37">
        <v>17.751988799999999</v>
      </c>
      <c r="BA244" s="37">
        <v>23890.765751999999</v>
      </c>
      <c r="BB244" s="37">
        <v>8.5634785454400006</v>
      </c>
      <c r="BC244" s="37">
        <v>7.8658242622618099E-3</v>
      </c>
      <c r="BD244" s="37">
        <v>384.33292514495997</v>
      </c>
      <c r="BE244" s="37">
        <v>28895.342000000001</v>
      </c>
      <c r="BF244" s="37">
        <v>0.97167106999999997</v>
      </c>
      <c r="BG244" s="37">
        <v>3.7563690511488002</v>
      </c>
      <c r="BH244" s="37">
        <v>4.8319313100799999</v>
      </c>
      <c r="BI244" s="37">
        <v>5.93732054064</v>
      </c>
      <c r="BJ244" s="37">
        <v>4318.8482177759997</v>
      </c>
      <c r="BK244" s="37">
        <v>510.13436664</v>
      </c>
      <c r="BL244" s="37">
        <v>17.751988799999999</v>
      </c>
      <c r="BM244" s="37">
        <v>16.090321097904599</v>
      </c>
      <c r="BN244" s="37">
        <v>16.0569279023488</v>
      </c>
      <c r="BO244" s="37">
        <v>17.3635431642473</v>
      </c>
      <c r="BP244" s="37">
        <v>1.204894208E-2</v>
      </c>
    </row>
    <row r="245" spans="1:68">
      <c r="A245" s="16">
        <v>244</v>
      </c>
      <c r="B245" s="29" t="s">
        <v>136</v>
      </c>
      <c r="C245" s="16">
        <v>450</v>
      </c>
      <c r="D245" s="16">
        <v>1145</v>
      </c>
      <c r="E245" s="16">
        <v>0.21039547240779899</v>
      </c>
      <c r="F245" s="16">
        <v>0.35865108249423799</v>
      </c>
      <c r="G245" s="16">
        <v>0.46663748189128901</v>
      </c>
      <c r="H245" s="16">
        <v>1.2414237802702499</v>
      </c>
      <c r="I245" s="16">
        <v>2.3219691065615802</v>
      </c>
      <c r="J245" s="16">
        <v>0.38653323663573103</v>
      </c>
      <c r="K245" s="16">
        <v>0.43276925158437202</v>
      </c>
      <c r="L245" s="16">
        <v>0.54669696746938801</v>
      </c>
      <c r="M245" s="16">
        <v>0.142885930090902</v>
      </c>
      <c r="N245" s="16">
        <v>0.691968957496926</v>
      </c>
      <c r="O245" s="16">
        <v>1.5597069115047399</v>
      </c>
      <c r="P245" s="16">
        <v>0.135084720979323</v>
      </c>
      <c r="Q245" s="16">
        <v>0.23815009652854499</v>
      </c>
      <c r="R245" s="16">
        <v>0.67418431056805606</v>
      </c>
      <c r="S245" s="16">
        <v>0.70397524919917998</v>
      </c>
      <c r="T245" s="16">
        <v>1.3161690127252299</v>
      </c>
      <c r="U245" s="16">
        <v>1.1461618200066499</v>
      </c>
      <c r="V245" s="16">
        <v>0.56676017490750097</v>
      </c>
      <c r="W245" s="16">
        <v>3.0598144061803998</v>
      </c>
      <c r="X245" s="16">
        <v>1.36522000687522</v>
      </c>
      <c r="Y245" s="16">
        <v>2.3173881980381599</v>
      </c>
      <c r="Z245" s="16">
        <v>1.0254080075524199</v>
      </c>
      <c r="AA245" s="16">
        <v>1.3815772143628799</v>
      </c>
      <c r="AB245" s="16">
        <v>1.2938749869270301</v>
      </c>
      <c r="AC245" s="16">
        <v>0.61565966402073702</v>
      </c>
      <c r="AD245" s="16">
        <v>2.1322112525757699</v>
      </c>
      <c r="AE245" s="16">
        <v>0.70397524919917998</v>
      </c>
      <c r="AF245" s="16">
        <v>1.4515387599376499</v>
      </c>
      <c r="AG245" s="16">
        <v>1.4481516368799801</v>
      </c>
      <c r="AH245" s="16">
        <v>1.3065019609240101</v>
      </c>
      <c r="AI245" s="37">
        <v>0.34479433471020299</v>
      </c>
      <c r="AJ245" s="16">
        <v>1.00426036137093</v>
      </c>
      <c r="AK245" s="16">
        <v>0.468415340086831</v>
      </c>
      <c r="AL245" s="37">
        <v>0.80689312756312503</v>
      </c>
      <c r="AM245" s="37">
        <v>3310.2925902509201</v>
      </c>
      <c r="AN245" s="37">
        <v>22.020311522468099</v>
      </c>
      <c r="AO245" s="37">
        <v>1.15234907373437</v>
      </c>
      <c r="AP245" s="37">
        <v>7.2805151302200004</v>
      </c>
      <c r="AQ245" s="37">
        <v>685.89135712500001</v>
      </c>
      <c r="AR245" s="37">
        <v>1.7651894117437501</v>
      </c>
      <c r="AS245" s="37">
        <v>1.396777132375</v>
      </c>
      <c r="AT245" s="37">
        <v>7.7284059217987497</v>
      </c>
      <c r="AU245" s="37">
        <v>310355.88273543998</v>
      </c>
      <c r="AV245" s="37">
        <v>2122.9742425413701</v>
      </c>
      <c r="AW245" s="37">
        <v>956909.09664275602</v>
      </c>
      <c r="AX245" s="37">
        <v>8.0509675635180002</v>
      </c>
      <c r="AY245" s="37">
        <v>7.7509478055000001</v>
      </c>
      <c r="AZ245" s="37">
        <v>17.783598325</v>
      </c>
      <c r="BA245" s="37">
        <v>23881.708438781199</v>
      </c>
      <c r="BB245" s="37">
        <v>8.5540338269443694</v>
      </c>
      <c r="BC245" s="37">
        <v>7.8418432367267296E-3</v>
      </c>
      <c r="BD245" s="37">
        <v>384.05737262001202</v>
      </c>
      <c r="BE245" s="37">
        <v>28882.188312499999</v>
      </c>
      <c r="BF245" s="37">
        <v>0.97112938518750003</v>
      </c>
      <c r="BG245" s="37">
        <v>3.7559926052905102</v>
      </c>
      <c r="BH245" s="37">
        <v>4.8294819985700004</v>
      </c>
      <c r="BI245" s="37">
        <v>5.9355351145600004</v>
      </c>
      <c r="BJ245" s="37">
        <v>4308.9302616977502</v>
      </c>
      <c r="BK245" s="37">
        <v>508.994628938125</v>
      </c>
      <c r="BL245" s="37">
        <v>17.783598325</v>
      </c>
      <c r="BM245" s="37">
        <v>16.096339814572801</v>
      </c>
      <c r="BN245" s="37">
        <v>16.058779478441998</v>
      </c>
      <c r="BO245" s="37">
        <v>17.381828771987401</v>
      </c>
      <c r="BP245" s="37">
        <v>1.2350014476250001E-2</v>
      </c>
    </row>
    <row r="246" spans="1:68">
      <c r="A246" s="16">
        <v>245</v>
      </c>
      <c r="B246" s="29" t="s">
        <v>106</v>
      </c>
      <c r="C246" s="16">
        <v>230</v>
      </c>
      <c r="D246" s="16">
        <v>1145</v>
      </c>
      <c r="E246" s="16">
        <v>0.213371846235623</v>
      </c>
      <c r="F246" s="16">
        <v>0.361696069314627</v>
      </c>
      <c r="G246" s="16">
        <v>0.46946887000294202</v>
      </c>
      <c r="H246" s="16">
        <v>1.2414732554066501</v>
      </c>
      <c r="I246" s="16">
        <v>2.3176383588863501</v>
      </c>
      <c r="J246" s="16">
        <v>0.38912119022518099</v>
      </c>
      <c r="K246" s="16">
        <v>0.434706662818024</v>
      </c>
      <c r="L246" s="16">
        <v>0.54881580389148898</v>
      </c>
      <c r="M246" s="16">
        <v>0.14345351121101599</v>
      </c>
      <c r="N246" s="16">
        <v>0.69298827533628504</v>
      </c>
      <c r="O246" s="16">
        <v>1.5576881019275699</v>
      </c>
      <c r="P246" s="16">
        <v>0.13540144513801999</v>
      </c>
      <c r="Q246" s="16">
        <v>0.240767103305015</v>
      </c>
      <c r="R246" s="16">
        <v>0.67731846212858904</v>
      </c>
      <c r="S246" s="16">
        <v>0.70441439650029802</v>
      </c>
      <c r="T246" s="16">
        <v>1.31467584390045</v>
      </c>
      <c r="U246" s="16">
        <v>1.1442707463731201</v>
      </c>
      <c r="V246" s="16">
        <v>0.56849158249158205</v>
      </c>
      <c r="W246" s="16">
        <v>3.0505302390851301</v>
      </c>
      <c r="X246" s="16">
        <v>1.3636597938144299</v>
      </c>
      <c r="Y246" s="16">
        <v>2.3135903967886402</v>
      </c>
      <c r="Z246" s="16">
        <v>1.0252210670519799</v>
      </c>
      <c r="AA246" s="16">
        <v>1.3802673425762899</v>
      </c>
      <c r="AB246" s="16">
        <v>1.2928382718123901</v>
      </c>
      <c r="AC246" s="16">
        <v>0.61936978839706802</v>
      </c>
      <c r="AD246" s="16">
        <v>2.1253224436987002</v>
      </c>
      <c r="AE246" s="16">
        <v>0.70441439650029802</v>
      </c>
      <c r="AF246" s="16">
        <v>1.45262329031444</v>
      </c>
      <c r="AG246" s="16">
        <v>1.4488591178446699</v>
      </c>
      <c r="AH246" s="16">
        <v>1.30246633424056</v>
      </c>
      <c r="AI246" s="37">
        <v>0.35433122957435298</v>
      </c>
      <c r="AJ246" s="16">
        <v>1.0035127960007</v>
      </c>
      <c r="AK246" s="16">
        <v>0.46866859623733698</v>
      </c>
      <c r="AL246" s="37">
        <v>0.82073304756249998</v>
      </c>
      <c r="AM246" s="37">
        <v>3355.0707212757402</v>
      </c>
      <c r="AN246" s="37">
        <v>22.192854300562502</v>
      </c>
      <c r="AO246" s="37">
        <v>1.1525295646875</v>
      </c>
      <c r="AP246" s="37">
        <v>7.2730768619999999</v>
      </c>
      <c r="AQ246" s="37">
        <v>693.30746250000004</v>
      </c>
      <c r="AR246" s="37">
        <v>1.7703146243750001</v>
      </c>
      <c r="AS246" s="37">
        <v>1.3998362375</v>
      </c>
      <c r="AT246" s="37">
        <v>7.7481252723749998</v>
      </c>
      <c r="AU246" s="37">
        <v>310809.27819239401</v>
      </c>
      <c r="AV246" s="37">
        <v>2123.79974755901</v>
      </c>
      <c r="AW246" s="37">
        <v>957938.23783812497</v>
      </c>
      <c r="AX246" s="37">
        <v>8.0675460365500005</v>
      </c>
      <c r="AY246" s="37">
        <v>7.7796790500000004</v>
      </c>
      <c r="AZ246" s="37">
        <v>17.8152325</v>
      </c>
      <c r="BA246" s="37">
        <v>23872.637465625001</v>
      </c>
      <c r="BB246" s="37">
        <v>8.5445826766875008</v>
      </c>
      <c r="BC246" s="37">
        <v>7.8179599862593496E-3</v>
      </c>
      <c r="BD246" s="37">
        <v>383.78014752993698</v>
      </c>
      <c r="BE246" s="37">
        <v>28869.018749999999</v>
      </c>
      <c r="BF246" s="37">
        <v>0.97058654624999996</v>
      </c>
      <c r="BG246" s="37">
        <v>3.7556161158762502</v>
      </c>
      <c r="BH246" s="37">
        <v>4.8270311369999996</v>
      </c>
      <c r="BI246" s="37">
        <v>5.9337480510000002</v>
      </c>
      <c r="BJ246" s="37">
        <v>4298.946203775</v>
      </c>
      <c r="BK246" s="37">
        <v>507.85350968749998</v>
      </c>
      <c r="BL246" s="37">
        <v>17.8152325</v>
      </c>
      <c r="BM246" s="37">
        <v>16.102355164678201</v>
      </c>
      <c r="BN246" s="37">
        <v>16.060629245499101</v>
      </c>
      <c r="BO246" s="37">
        <v>17.400040693587901</v>
      </c>
      <c r="BP246" s="37">
        <v>1.2650035125E-2</v>
      </c>
    </row>
    <row r="247" spans="1:68">
      <c r="A247" s="16">
        <v>246</v>
      </c>
      <c r="B247" s="29" t="s">
        <v>181</v>
      </c>
      <c r="C247" s="16">
        <v>182</v>
      </c>
      <c r="D247" s="16">
        <v>1120</v>
      </c>
      <c r="E247" s="16">
        <v>0.21303252710592199</v>
      </c>
      <c r="F247" s="16">
        <v>0.36764668017827001</v>
      </c>
      <c r="G247" s="16">
        <v>0.47575366218236198</v>
      </c>
      <c r="H247" s="16">
        <v>1.2525231286795599</v>
      </c>
      <c r="I247" s="16">
        <v>2.3324021838034601</v>
      </c>
      <c r="J247" s="16">
        <v>0.39371093750000002</v>
      </c>
      <c r="K247" s="16">
        <v>0.43312574375247898</v>
      </c>
      <c r="L247" s="16">
        <v>0.54894472361808999</v>
      </c>
      <c r="M247" s="16">
        <v>0.13947427233544399</v>
      </c>
      <c r="N247" s="16">
        <v>0.69987161868942604</v>
      </c>
      <c r="O247" s="16">
        <v>1.57678317968616</v>
      </c>
      <c r="P247" s="16">
        <v>0.132085879633038</v>
      </c>
      <c r="Q247" s="16">
        <v>0.23722051171733199</v>
      </c>
      <c r="R247" s="16">
        <v>0.69403892944038903</v>
      </c>
      <c r="S247" s="16">
        <v>0.70416000000000001</v>
      </c>
      <c r="T247" s="16">
        <v>1.3131448973519799</v>
      </c>
      <c r="U247" s="16">
        <v>1.1279852313038401</v>
      </c>
      <c r="V247" s="16">
        <v>0.55305025780207295</v>
      </c>
      <c r="W247" s="16">
        <v>3.0975695407753499</v>
      </c>
      <c r="X247" s="16">
        <v>1.36198074277854</v>
      </c>
      <c r="Y247" s="16">
        <v>2.3289800995024899</v>
      </c>
      <c r="Z247" s="16">
        <v>1.02365222484885</v>
      </c>
      <c r="AA247" s="16">
        <v>1.3814635193133</v>
      </c>
      <c r="AB247" s="16">
        <v>1.2952707513584401</v>
      </c>
      <c r="AC247" s="16">
        <v>0.61133703019100405</v>
      </c>
      <c r="AD247" s="16">
        <v>2.0689531289587002</v>
      </c>
      <c r="AE247" s="16">
        <v>0.70416000000000001</v>
      </c>
      <c r="AF247" s="16">
        <v>1.46051930093545</v>
      </c>
      <c r="AG247" s="16">
        <v>1.4571411520397499</v>
      </c>
      <c r="AH247" s="16">
        <v>1.40738896541587</v>
      </c>
      <c r="AI247" s="37">
        <v>0.38598574821852699</v>
      </c>
      <c r="AJ247" s="16">
        <v>1.0055636627578799</v>
      </c>
      <c r="AK247" s="16">
        <v>0.46541244573082502</v>
      </c>
      <c r="AL247" s="37">
        <v>0.78401478144000003</v>
      </c>
      <c r="AM247" s="37">
        <v>3168.7570052835799</v>
      </c>
      <c r="AN247" s="37">
        <v>21.292878479999999</v>
      </c>
      <c r="AO247" s="37">
        <v>1.1332596800000001</v>
      </c>
      <c r="AP247" s="37">
        <v>7.2117188863999999</v>
      </c>
      <c r="AQ247" s="37">
        <v>660.53734399999996</v>
      </c>
      <c r="AR247" s="37">
        <v>1.7617312704000001</v>
      </c>
      <c r="AS247" s="37">
        <v>1.39128064</v>
      </c>
      <c r="AT247" s="37">
        <v>7.8814534431999999</v>
      </c>
      <c r="AU247" s="37">
        <v>308243.52472320001</v>
      </c>
      <c r="AV247" s="37">
        <v>2087.4089507193098</v>
      </c>
      <c r="AW247" s="37">
        <v>974610.41020799999</v>
      </c>
      <c r="AX247" s="37">
        <v>8.3986508400000002</v>
      </c>
      <c r="AY247" s="37">
        <v>7.5032160000000001</v>
      </c>
      <c r="AZ247" s="37">
        <v>17.603999999999999</v>
      </c>
      <c r="BA247" s="37">
        <v>23733.930047999998</v>
      </c>
      <c r="BB247" s="37">
        <v>8.6087367671999999</v>
      </c>
      <c r="BC247" s="37">
        <v>8.1097610129973203E-3</v>
      </c>
      <c r="BD247" s="37">
        <v>371.92207025279998</v>
      </c>
      <c r="BE247" s="37">
        <v>28793.852800000001</v>
      </c>
      <c r="BF247" s="37">
        <v>0.96351359999999997</v>
      </c>
      <c r="BG247" s="37">
        <v>3.7423670585600002</v>
      </c>
      <c r="BH247" s="37">
        <v>4.7998894720000003</v>
      </c>
      <c r="BI247" s="37">
        <v>5.9030294112000004</v>
      </c>
      <c r="BJ247" s="37">
        <v>4354.3609823999996</v>
      </c>
      <c r="BK247" s="37">
        <v>515.70921001600004</v>
      </c>
      <c r="BL247" s="37">
        <v>17.603999999999999</v>
      </c>
      <c r="BM247" s="37">
        <v>15.882545454714901</v>
      </c>
      <c r="BN247" s="37">
        <v>15.8458094777549</v>
      </c>
      <c r="BO247" s="37">
        <v>16.024048788186899</v>
      </c>
      <c r="BP247" s="37">
        <v>1.0946000000000001E-2</v>
      </c>
    </row>
    <row r="248" spans="1:68">
      <c r="A248" s="16">
        <v>247</v>
      </c>
      <c r="B248" s="29" t="s">
        <v>101</v>
      </c>
      <c r="C248" s="16">
        <v>207</v>
      </c>
      <c r="D248" s="16">
        <v>1120</v>
      </c>
      <c r="E248" s="16">
        <v>0.21204170141784801</v>
      </c>
      <c r="F248" s="16">
        <v>0.365987234636583</v>
      </c>
      <c r="G248" s="16">
        <v>0.47398863976083699</v>
      </c>
      <c r="H248" s="16">
        <v>1.2593860386879701</v>
      </c>
      <c r="I248" s="16">
        <v>2.3287443130118302</v>
      </c>
      <c r="J248" s="16">
        <v>0.39183593750000001</v>
      </c>
      <c r="K248" s="16">
        <v>0.43317334391114698</v>
      </c>
      <c r="L248" s="16">
        <v>0.54954773869346696</v>
      </c>
      <c r="M248" s="16">
        <v>0.14013834938540901</v>
      </c>
      <c r="N248" s="16">
        <v>0.70022457688413098</v>
      </c>
      <c r="O248" s="16">
        <v>1.57075163780489</v>
      </c>
      <c r="P248" s="16">
        <v>0.13237567921777699</v>
      </c>
      <c r="Q248" s="16">
        <v>0.23889844978958599</v>
      </c>
      <c r="R248" s="16">
        <v>0.69141119221411196</v>
      </c>
      <c r="S248" s="16">
        <v>0.70223999999999998</v>
      </c>
      <c r="T248" s="16">
        <v>1.3109312704552201</v>
      </c>
      <c r="U248" s="16">
        <v>1.1243712444798399</v>
      </c>
      <c r="V248" s="16">
        <v>0.55569669508394903</v>
      </c>
      <c r="W248" s="16">
        <v>3.08814265897642</v>
      </c>
      <c r="X248" s="16">
        <v>1.3596698762035799</v>
      </c>
      <c r="Y248" s="16">
        <v>2.3195771144278599</v>
      </c>
      <c r="Z248" s="16">
        <v>1.02197527248384</v>
      </c>
      <c r="AA248" s="16">
        <v>1.3793004291845501</v>
      </c>
      <c r="AB248" s="16">
        <v>1.2937867715945299</v>
      </c>
      <c r="AC248" s="16">
        <v>0.61209915161855999</v>
      </c>
      <c r="AD248" s="16">
        <v>2.06908690144413</v>
      </c>
      <c r="AE248" s="16">
        <v>0.70223999999999998</v>
      </c>
      <c r="AF248" s="16">
        <v>1.4582468559562201</v>
      </c>
      <c r="AG248" s="16">
        <v>1.45486870706051</v>
      </c>
      <c r="AH248" s="16">
        <v>1.40516810777106</v>
      </c>
      <c r="AI248" s="37">
        <v>0.38598574821852699</v>
      </c>
      <c r="AJ248" s="16">
        <v>1.0034519790660901</v>
      </c>
      <c r="AK248" s="16">
        <v>0.46541244573082502</v>
      </c>
      <c r="AL248" s="37">
        <v>0.78036828672000003</v>
      </c>
      <c r="AM248" s="37">
        <v>3154.4541978094098</v>
      </c>
      <c r="AN248" s="37">
        <v>21.213882959999999</v>
      </c>
      <c r="AO248" s="37">
        <v>1.1394691135999999</v>
      </c>
      <c r="AP248" s="37">
        <v>7.2004088576000003</v>
      </c>
      <c r="AQ248" s="37">
        <v>657.391616</v>
      </c>
      <c r="AR248" s="37">
        <v>1.7619248832000001</v>
      </c>
      <c r="AS248" s="37">
        <v>1.39280896</v>
      </c>
      <c r="AT248" s="37">
        <v>7.9189793055999997</v>
      </c>
      <c r="AU248" s="37">
        <v>308398.97763072001</v>
      </c>
      <c r="AV248" s="37">
        <v>2079.4241531442199</v>
      </c>
      <c r="AW248" s="37">
        <v>976748.72880000004</v>
      </c>
      <c r="AX248" s="37">
        <v>8.4580572374400003</v>
      </c>
      <c r="AY248" s="37">
        <v>7.4748076799999996</v>
      </c>
      <c r="AZ248" s="37">
        <v>17.556000000000001</v>
      </c>
      <c r="BA248" s="37">
        <v>23693.920704</v>
      </c>
      <c r="BB248" s="37">
        <v>8.5811549687999999</v>
      </c>
      <c r="BC248" s="37">
        <v>8.1485675655468097E-3</v>
      </c>
      <c r="BD248" s="37">
        <v>370.79019400319999</v>
      </c>
      <c r="BE248" s="37">
        <v>28744.9984</v>
      </c>
      <c r="BF248" s="37">
        <v>0.95962352640000004</v>
      </c>
      <c r="BG248" s="37">
        <v>3.7362362935040001</v>
      </c>
      <c r="BH248" s="37">
        <v>4.7923738240000002</v>
      </c>
      <c r="BI248" s="37">
        <v>5.8962663647999998</v>
      </c>
      <c r="BJ248" s="37">
        <v>4359.7893331200003</v>
      </c>
      <c r="BK248" s="37">
        <v>515.74255427200001</v>
      </c>
      <c r="BL248" s="37">
        <v>17.556000000000001</v>
      </c>
      <c r="BM248" s="37">
        <v>15.857833552138199</v>
      </c>
      <c r="BN248" s="37">
        <v>15.8210975751782</v>
      </c>
      <c r="BO248" s="37">
        <v>15.9987628635942</v>
      </c>
      <c r="BP248" s="37">
        <v>1.0946000000000001E-2</v>
      </c>
    </row>
    <row r="249" spans="1:68">
      <c r="A249" s="16">
        <v>248</v>
      </c>
      <c r="B249" s="29" t="s">
        <v>103</v>
      </c>
      <c r="C249" s="16">
        <v>220</v>
      </c>
      <c r="D249" s="16">
        <v>1120</v>
      </c>
      <c r="E249" s="16">
        <v>0.21105087572977499</v>
      </c>
      <c r="F249" s="16">
        <v>0.36432778909489499</v>
      </c>
      <c r="G249" s="16">
        <v>0.47222361733931201</v>
      </c>
      <c r="H249" s="16">
        <v>1.2662489486963799</v>
      </c>
      <c r="I249" s="16">
        <v>2.3250864422201998</v>
      </c>
      <c r="J249" s="16">
        <v>0.38996093749999999</v>
      </c>
      <c r="K249" s="16">
        <v>0.43322094406981398</v>
      </c>
      <c r="L249" s="16">
        <v>0.55015075376884404</v>
      </c>
      <c r="M249" s="16">
        <v>0.14080242643537499</v>
      </c>
      <c r="N249" s="16">
        <v>0.70057753507883702</v>
      </c>
      <c r="O249" s="16">
        <v>1.56472009592362</v>
      </c>
      <c r="P249" s="16">
        <v>0.132665478802515</v>
      </c>
      <c r="Q249" s="16">
        <v>0.24057638786183899</v>
      </c>
      <c r="R249" s="16">
        <v>0.688783454987834</v>
      </c>
      <c r="S249" s="16">
        <v>0.70032000000000005</v>
      </c>
      <c r="T249" s="16">
        <v>1.30871764355846</v>
      </c>
      <c r="U249" s="16">
        <v>1.12075725765583</v>
      </c>
      <c r="V249" s="16">
        <v>0.55836858142713597</v>
      </c>
      <c r="W249" s="16">
        <v>3.07871577717748</v>
      </c>
      <c r="X249" s="16">
        <v>1.3573590096286099</v>
      </c>
      <c r="Y249" s="16">
        <v>2.3101741293532299</v>
      </c>
      <c r="Z249" s="16">
        <v>1.02029832011883</v>
      </c>
      <c r="AA249" s="16">
        <v>1.3771373390557899</v>
      </c>
      <c r="AB249" s="16">
        <v>1.29230279183062</v>
      </c>
      <c r="AC249" s="16">
        <v>0.61286127304611604</v>
      </c>
      <c r="AD249" s="16">
        <v>2.06922067392957</v>
      </c>
      <c r="AE249" s="16">
        <v>0.70032000000000005</v>
      </c>
      <c r="AF249" s="16">
        <v>1.4559744109769801</v>
      </c>
      <c r="AG249" s="16">
        <v>1.45259626208128</v>
      </c>
      <c r="AH249" s="16">
        <v>1.4029472501262501</v>
      </c>
      <c r="AI249" s="37">
        <v>0.38598574821852699</v>
      </c>
      <c r="AJ249" s="16">
        <v>1.0013402953743</v>
      </c>
      <c r="AK249" s="16">
        <v>0.46541244573082502</v>
      </c>
      <c r="AL249" s="37">
        <v>0.77672179200000002</v>
      </c>
      <c r="AM249" s="37">
        <v>3140.1513903352302</v>
      </c>
      <c r="AN249" s="37">
        <v>21.13488744</v>
      </c>
      <c r="AO249" s="37">
        <v>1.1456785472</v>
      </c>
      <c r="AP249" s="37">
        <v>7.1890988287999997</v>
      </c>
      <c r="AQ249" s="37">
        <v>654.24588800000004</v>
      </c>
      <c r="AR249" s="37">
        <v>1.762118496</v>
      </c>
      <c r="AS249" s="37">
        <v>1.39433728</v>
      </c>
      <c r="AT249" s="37">
        <v>7.9565051679999996</v>
      </c>
      <c r="AU249" s="37">
        <v>308554.43053824001</v>
      </c>
      <c r="AV249" s="37">
        <v>2071.4393555691399</v>
      </c>
      <c r="AW249" s="37">
        <v>978887.04739199998</v>
      </c>
      <c r="AX249" s="37">
        <v>8.5174636348800004</v>
      </c>
      <c r="AY249" s="37">
        <v>7.44639936</v>
      </c>
      <c r="AZ249" s="37">
        <v>17.507999999999999</v>
      </c>
      <c r="BA249" s="37">
        <v>23653.911359999998</v>
      </c>
      <c r="BB249" s="37">
        <v>8.5535731704</v>
      </c>
      <c r="BC249" s="37">
        <v>8.1877472954021806E-3</v>
      </c>
      <c r="BD249" s="37">
        <v>369.65831775359999</v>
      </c>
      <c r="BE249" s="37">
        <v>28696.144</v>
      </c>
      <c r="BF249" s="37">
        <v>0.95573345279999999</v>
      </c>
      <c r="BG249" s="37">
        <v>3.730105528448</v>
      </c>
      <c r="BH249" s="37">
        <v>4.7848581760000002</v>
      </c>
      <c r="BI249" s="37">
        <v>5.8895033184000001</v>
      </c>
      <c r="BJ249" s="37">
        <v>4365.2176838400001</v>
      </c>
      <c r="BK249" s="37">
        <v>515.77589852799997</v>
      </c>
      <c r="BL249" s="37">
        <v>17.507999999999999</v>
      </c>
      <c r="BM249" s="37">
        <v>15.833121649561599</v>
      </c>
      <c r="BN249" s="37">
        <v>15.7963856726016</v>
      </c>
      <c r="BO249" s="37">
        <v>15.9734769390016</v>
      </c>
      <c r="BP249" s="37">
        <v>1.0946000000000001E-2</v>
      </c>
    </row>
    <row r="250" spans="1:68">
      <c r="A250" s="16">
        <v>249</v>
      </c>
      <c r="B250" s="29" t="s">
        <v>115</v>
      </c>
      <c r="C250" s="16">
        <v>250</v>
      </c>
      <c r="D250" s="16">
        <v>1120</v>
      </c>
      <c r="E250" s="16">
        <v>0.210060050041701</v>
      </c>
      <c r="F250" s="16">
        <v>0.36266834355320698</v>
      </c>
      <c r="G250" s="16">
        <v>0.47045859491778802</v>
      </c>
      <c r="H250" s="16">
        <v>1.27311185870479</v>
      </c>
      <c r="I250" s="16">
        <v>2.3214285714285698</v>
      </c>
      <c r="J250" s="16">
        <v>0.38808593749999998</v>
      </c>
      <c r="K250" s="16">
        <v>0.43326854422848099</v>
      </c>
      <c r="L250" s="16">
        <v>0.550753768844221</v>
      </c>
      <c r="M250" s="16">
        <v>0.14146650348534001</v>
      </c>
      <c r="N250" s="16">
        <v>0.70093049327354295</v>
      </c>
      <c r="O250" s="16">
        <v>1.5586885540423501</v>
      </c>
      <c r="P250" s="16">
        <v>0.13295527838725399</v>
      </c>
      <c r="Q250" s="16">
        <v>0.24225432593409299</v>
      </c>
      <c r="R250" s="16">
        <v>0.68615571776155704</v>
      </c>
      <c r="S250" s="16">
        <v>0.69840000000000002</v>
      </c>
      <c r="T250" s="16">
        <v>1.3065040166617099</v>
      </c>
      <c r="U250" s="16">
        <v>1.1171432708318301</v>
      </c>
      <c r="V250" s="16">
        <v>0.56106628569573203</v>
      </c>
      <c r="W250" s="16">
        <v>3.0692888953785502</v>
      </c>
      <c r="X250" s="16">
        <v>1.3550481430536501</v>
      </c>
      <c r="Y250" s="16">
        <v>2.3007711442786101</v>
      </c>
      <c r="Z250" s="16">
        <v>1.0186213677538101</v>
      </c>
      <c r="AA250" s="16">
        <v>1.37497424892704</v>
      </c>
      <c r="AB250" s="16">
        <v>1.2908188120666999</v>
      </c>
      <c r="AC250" s="16">
        <v>0.61362339447367198</v>
      </c>
      <c r="AD250" s="16">
        <v>2.0693544464150002</v>
      </c>
      <c r="AE250" s="16">
        <v>0.69840000000000002</v>
      </c>
      <c r="AF250" s="16">
        <v>1.4537019659977499</v>
      </c>
      <c r="AG250" s="16">
        <v>1.4503238171020501</v>
      </c>
      <c r="AH250" s="16">
        <v>1.4007263924814399</v>
      </c>
      <c r="AI250" s="37">
        <v>0.38598574821852699</v>
      </c>
      <c r="AJ250" s="16">
        <v>0.99922861168250399</v>
      </c>
      <c r="AK250" s="16">
        <v>0.46541244573082502</v>
      </c>
      <c r="AL250" s="37">
        <v>0.77307529728000002</v>
      </c>
      <c r="AM250" s="37">
        <v>3125.8485828610601</v>
      </c>
      <c r="AN250" s="37">
        <v>21.055891920000001</v>
      </c>
      <c r="AO250" s="37">
        <v>1.1518879808</v>
      </c>
      <c r="AP250" s="37">
        <v>7.1777888000000001</v>
      </c>
      <c r="AQ250" s="37">
        <v>651.10015999999996</v>
      </c>
      <c r="AR250" s="37">
        <v>1.7623121088</v>
      </c>
      <c r="AS250" s="37">
        <v>1.3958656</v>
      </c>
      <c r="AT250" s="37">
        <v>7.9940310304000004</v>
      </c>
      <c r="AU250" s="37">
        <v>308709.88344576</v>
      </c>
      <c r="AV250" s="37">
        <v>2063.45455799405</v>
      </c>
      <c r="AW250" s="37">
        <v>981025.36598400003</v>
      </c>
      <c r="AX250" s="37">
        <v>8.5768700323200004</v>
      </c>
      <c r="AY250" s="37">
        <v>7.4179910400000004</v>
      </c>
      <c r="AZ250" s="37">
        <v>17.46</v>
      </c>
      <c r="BA250" s="37">
        <v>23613.902016</v>
      </c>
      <c r="BB250" s="37">
        <v>8.525991372</v>
      </c>
      <c r="BC250" s="37">
        <v>8.2273056114745904E-3</v>
      </c>
      <c r="BD250" s="37">
        <v>368.52644150399999</v>
      </c>
      <c r="BE250" s="37">
        <v>28647.2896</v>
      </c>
      <c r="BF250" s="37">
        <v>0.95184337919999995</v>
      </c>
      <c r="BG250" s="37">
        <v>3.723974763392</v>
      </c>
      <c r="BH250" s="37">
        <v>4.7773425280000001</v>
      </c>
      <c r="BI250" s="37">
        <v>5.8827402720000004</v>
      </c>
      <c r="BJ250" s="37">
        <v>4370.6460345599999</v>
      </c>
      <c r="BK250" s="37">
        <v>515.80924278400005</v>
      </c>
      <c r="BL250" s="37">
        <v>17.46</v>
      </c>
      <c r="BM250" s="37">
        <v>15.808409746984999</v>
      </c>
      <c r="BN250" s="37">
        <v>15.771673770025</v>
      </c>
      <c r="BO250" s="37">
        <v>15.948191014409</v>
      </c>
      <c r="BP250" s="37">
        <v>1.0946000000000001E-2</v>
      </c>
    </row>
    <row r="251" spans="1:68">
      <c r="A251" s="16">
        <v>250</v>
      </c>
      <c r="B251" s="29" t="s">
        <v>106</v>
      </c>
      <c r="C251" s="16">
        <v>185</v>
      </c>
      <c r="D251" s="16">
        <v>1120</v>
      </c>
      <c r="E251" s="16">
        <v>0.208078398665555</v>
      </c>
      <c r="F251" s="16">
        <v>0.35934945246983202</v>
      </c>
      <c r="G251" s="16">
        <v>0.46692855007473799</v>
      </c>
      <c r="H251" s="16">
        <v>1.28683767872161</v>
      </c>
      <c r="I251" s="16">
        <v>2.31411282984531</v>
      </c>
      <c r="J251" s="16">
        <v>0.3843359375</v>
      </c>
      <c r="K251" s="16">
        <v>0.433363744545815</v>
      </c>
      <c r="L251" s="16">
        <v>0.55195979899497505</v>
      </c>
      <c r="M251" s="16">
        <v>0.14279465758527099</v>
      </c>
      <c r="N251" s="16">
        <v>0.70163640966295404</v>
      </c>
      <c r="O251" s="16">
        <v>1.5466254702798199</v>
      </c>
      <c r="P251" s="16">
        <v>0.13353487755672999</v>
      </c>
      <c r="Q251" s="16">
        <v>0.24561020207859999</v>
      </c>
      <c r="R251" s="16">
        <v>0.68090024330900201</v>
      </c>
      <c r="S251" s="16">
        <v>0.69455999999999996</v>
      </c>
      <c r="T251" s="16">
        <v>1.30207676286819</v>
      </c>
      <c r="U251" s="16">
        <v>1.10991529718381</v>
      </c>
      <c r="V251" s="16">
        <v>0.56654065945595</v>
      </c>
      <c r="W251" s="16">
        <v>3.0504351317806799</v>
      </c>
      <c r="X251" s="16">
        <v>1.35042640990371</v>
      </c>
      <c r="Y251" s="16">
        <v>2.2819651741293501</v>
      </c>
      <c r="Z251" s="16">
        <v>1.0152674630237899</v>
      </c>
      <c r="AA251" s="16">
        <v>1.3706480686695299</v>
      </c>
      <c r="AB251" s="16">
        <v>1.2878508525388801</v>
      </c>
      <c r="AC251" s="16">
        <v>0.61514763732878297</v>
      </c>
      <c r="AD251" s="16">
        <v>2.0696219913858598</v>
      </c>
      <c r="AE251" s="16">
        <v>0.69455999999999996</v>
      </c>
      <c r="AF251" s="16">
        <v>1.44915707603928</v>
      </c>
      <c r="AG251" s="16">
        <v>1.4457789271435799</v>
      </c>
      <c r="AH251" s="16">
        <v>1.39628467719183</v>
      </c>
      <c r="AI251" s="37">
        <v>0.38598574821852699</v>
      </c>
      <c r="AJ251" s="16">
        <v>0.99500524429892101</v>
      </c>
      <c r="AK251" s="16">
        <v>0.46541244573082502</v>
      </c>
      <c r="AL251" s="37">
        <v>0.76578230784000001</v>
      </c>
      <c r="AM251" s="37">
        <v>3097.2429679126999</v>
      </c>
      <c r="AN251" s="37">
        <v>20.897900880000002</v>
      </c>
      <c r="AO251" s="37">
        <v>1.1643068480000001</v>
      </c>
      <c r="AP251" s="37">
        <v>7.1551687423999999</v>
      </c>
      <c r="AQ251" s="37">
        <v>644.80870400000003</v>
      </c>
      <c r="AR251" s="37">
        <v>1.7626993343999999</v>
      </c>
      <c r="AS251" s="37">
        <v>1.3989222400000001</v>
      </c>
      <c r="AT251" s="37">
        <v>8.0690827552000002</v>
      </c>
      <c r="AU251" s="37">
        <v>309020.7892608</v>
      </c>
      <c r="AV251" s="37">
        <v>2047.4849628438701</v>
      </c>
      <c r="AW251" s="37">
        <v>985302.00316800002</v>
      </c>
      <c r="AX251" s="37">
        <v>8.6956828272000006</v>
      </c>
      <c r="AY251" s="37">
        <v>7.3611744000000003</v>
      </c>
      <c r="AZ251" s="37">
        <v>17.364000000000001</v>
      </c>
      <c r="BA251" s="37">
        <v>23533.883328</v>
      </c>
      <c r="BB251" s="37">
        <v>8.4708277752000001</v>
      </c>
      <c r="BC251" s="37">
        <v>8.3075801656672405E-3</v>
      </c>
      <c r="BD251" s="37">
        <v>366.2626890048</v>
      </c>
      <c r="BE251" s="37">
        <v>28549.5808</v>
      </c>
      <c r="BF251" s="37">
        <v>0.94406323199999997</v>
      </c>
      <c r="BG251" s="37">
        <v>3.7117132332799998</v>
      </c>
      <c r="BH251" s="37">
        <v>4.7623112320000001</v>
      </c>
      <c r="BI251" s="37">
        <v>5.8692141792000001</v>
      </c>
      <c r="BJ251" s="37">
        <v>4381.5027360000004</v>
      </c>
      <c r="BK251" s="37">
        <v>515.87593129599998</v>
      </c>
      <c r="BL251" s="37">
        <v>17.364000000000001</v>
      </c>
      <c r="BM251" s="37">
        <v>15.7589859418317</v>
      </c>
      <c r="BN251" s="37">
        <v>15.7222499648717</v>
      </c>
      <c r="BO251" s="37">
        <v>15.8976191652237</v>
      </c>
      <c r="BP251" s="37">
        <v>1.0946000000000001E-2</v>
      </c>
    </row>
    <row r="252" spans="1:68">
      <c r="A252" s="16">
        <v>251</v>
      </c>
      <c r="B252" s="29" t="s">
        <v>182</v>
      </c>
      <c r="C252" s="16">
        <v>165</v>
      </c>
      <c r="D252" s="16">
        <v>1070</v>
      </c>
      <c r="E252" s="16">
        <v>0.20985512134843901</v>
      </c>
      <c r="F252" s="16">
        <v>0.36364493431878298</v>
      </c>
      <c r="G252" s="16">
        <v>0.46926269875160997</v>
      </c>
      <c r="H252" s="16">
        <v>1.2459162401153201</v>
      </c>
      <c r="I252" s="16">
        <v>2.3338285229202</v>
      </c>
      <c r="J252" s="16">
        <v>0.39120279083876802</v>
      </c>
      <c r="K252" s="16">
        <v>0.42969095475677599</v>
      </c>
      <c r="L252" s="16">
        <v>0.54320061865816804</v>
      </c>
      <c r="M252" s="16">
        <v>0.140651034573999</v>
      </c>
      <c r="N252" s="16">
        <v>0.692276729415646</v>
      </c>
      <c r="O252" s="16">
        <v>1.5749334985793799</v>
      </c>
      <c r="P252" s="16">
        <v>0.13368453845032</v>
      </c>
      <c r="Q252" s="16">
        <v>0.23148606855828299</v>
      </c>
      <c r="R252" s="16">
        <v>0.67573898494143902</v>
      </c>
      <c r="S252" s="16">
        <v>0.70699999999999996</v>
      </c>
      <c r="T252" s="16">
        <v>1.3199731334381899</v>
      </c>
      <c r="U252" s="16">
        <v>1.1468451917531</v>
      </c>
      <c r="V252" s="16">
        <v>0.55088707178537599</v>
      </c>
      <c r="W252" s="16">
        <v>3.0965523746544199</v>
      </c>
      <c r="X252" s="16">
        <v>1.3687650498796</v>
      </c>
      <c r="Y252" s="16">
        <v>2.3297764424379901</v>
      </c>
      <c r="Z252" s="16">
        <v>1.0263243956489601</v>
      </c>
      <c r="AA252" s="16">
        <v>1.38550721145641</v>
      </c>
      <c r="AB252" s="16">
        <v>1.29724991526513</v>
      </c>
      <c r="AC252" s="16">
        <v>0.60452410298870496</v>
      </c>
      <c r="AD252" s="16">
        <v>2.1292032682065001</v>
      </c>
      <c r="AE252" s="16">
        <v>0.70699999999999996</v>
      </c>
      <c r="AF252" s="16">
        <v>1.4546757425444401</v>
      </c>
      <c r="AG252" s="16">
        <v>1.4517417724997199</v>
      </c>
      <c r="AH252" s="16">
        <v>1.34196893591311</v>
      </c>
      <c r="AI252" s="37">
        <v>0.34344629656077602</v>
      </c>
      <c r="AJ252" s="16">
        <v>1.00653203771191</v>
      </c>
      <c r="AK252" s="16">
        <v>0.46721780028943599</v>
      </c>
      <c r="AL252" s="37">
        <v>0.77929649249999999</v>
      </c>
      <c r="AM252" s="37">
        <v>3181.9990900653002</v>
      </c>
      <c r="AN252" s="37">
        <v>21.511617835500001</v>
      </c>
      <c r="AO252" s="37">
        <v>1.1481795938124999</v>
      </c>
      <c r="AP252" s="37">
        <v>7.2868871249999998</v>
      </c>
      <c r="AQ252" s="37">
        <v>664.24474999999995</v>
      </c>
      <c r="AR252" s="37">
        <v>1.7552275516875</v>
      </c>
      <c r="AS252" s="37">
        <v>1.3910064468750001</v>
      </c>
      <c r="AT252" s="37">
        <v>7.7177072953124997</v>
      </c>
      <c r="AU252" s="37">
        <v>308693.95665220299</v>
      </c>
      <c r="AV252" s="37">
        <v>2109.9124162156099</v>
      </c>
      <c r="AW252" s="37">
        <v>956683.95155343798</v>
      </c>
      <c r="AX252" s="37">
        <v>8.0765926314449992</v>
      </c>
      <c r="AY252" s="37">
        <v>7.6373395312500003</v>
      </c>
      <c r="AZ252" s="37">
        <v>17.675000000000001</v>
      </c>
      <c r="BA252" s="37">
        <v>23897.777354062498</v>
      </c>
      <c r="BB252" s="37">
        <v>8.5991897683078093</v>
      </c>
      <c r="BC252" s="37">
        <v>7.9978802993926606E-3</v>
      </c>
      <c r="BD252" s="37">
        <v>382.79808513909398</v>
      </c>
      <c r="BE252" s="37">
        <v>28917.3825</v>
      </c>
      <c r="BF252" s="37">
        <v>0.97133513087500001</v>
      </c>
      <c r="BG252" s="37">
        <v>3.7574983767062502</v>
      </c>
      <c r="BH252" s="37">
        <v>4.8325583044687503</v>
      </c>
      <c r="BI252" s="37">
        <v>5.9354735212499996</v>
      </c>
      <c r="BJ252" s="37">
        <v>4370.4412900999996</v>
      </c>
      <c r="BK252" s="37">
        <v>515.34094531250003</v>
      </c>
      <c r="BL252" s="37">
        <v>17.675000000000001</v>
      </c>
      <c r="BM252" s="37">
        <v>16.0561469253424</v>
      </c>
      <c r="BN252" s="37">
        <v>16.023762901374202</v>
      </c>
      <c r="BO252" s="37">
        <v>16.982457376252999</v>
      </c>
      <c r="BP252" s="37">
        <v>1.1602296093750001E-2</v>
      </c>
    </row>
    <row r="253" spans="1:68">
      <c r="A253" s="16">
        <v>252</v>
      </c>
      <c r="B253" s="29" t="s">
        <v>119</v>
      </c>
      <c r="C253" s="16">
        <v>300</v>
      </c>
      <c r="D253" s="16">
        <v>1070</v>
      </c>
      <c r="E253" s="16">
        <v>0.21305542952870701</v>
      </c>
      <c r="F253" s="16">
        <v>0.36774636386096998</v>
      </c>
      <c r="G253" s="16">
        <v>0.472504334513276</v>
      </c>
      <c r="H253" s="16">
        <v>1.24689720435083</v>
      </c>
      <c r="I253" s="16">
        <v>2.3332455544229198</v>
      </c>
      <c r="J253" s="16">
        <v>0.39479548034947798</v>
      </c>
      <c r="K253" s="16">
        <v>0.43112719115838799</v>
      </c>
      <c r="L253" s="16">
        <v>0.54438195139703505</v>
      </c>
      <c r="M253" s="16">
        <v>0.141084963698687</v>
      </c>
      <c r="N253" s="16">
        <v>0.69282416102409905</v>
      </c>
      <c r="O253" s="16">
        <v>1.5756878649620301</v>
      </c>
      <c r="P253" s="16">
        <v>0.133915401163273</v>
      </c>
      <c r="Q253" s="16">
        <v>0.23288414292481399</v>
      </c>
      <c r="R253" s="16">
        <v>0.67802683915096096</v>
      </c>
      <c r="S253" s="16">
        <v>0.70828331332533001</v>
      </c>
      <c r="T253" s="16">
        <v>1.31993582248856</v>
      </c>
      <c r="U253" s="16">
        <v>1.1465119253999001</v>
      </c>
      <c r="V253" s="16">
        <v>0.54929143287959903</v>
      </c>
      <c r="W253" s="16">
        <v>3.0963001027911101</v>
      </c>
      <c r="X253" s="16">
        <v>1.3683087931746201</v>
      </c>
      <c r="Y253" s="16">
        <v>2.32860236305847</v>
      </c>
      <c r="Z253" s="16">
        <v>1.0265884616039</v>
      </c>
      <c r="AA253" s="16">
        <v>1.3853645839679301</v>
      </c>
      <c r="AB253" s="16">
        <v>1.29712088091926</v>
      </c>
      <c r="AC253" s="16">
        <v>0.60649200989197605</v>
      </c>
      <c r="AD253" s="16">
        <v>2.1277497548383701</v>
      </c>
      <c r="AE253" s="16">
        <v>0.70828331332533001</v>
      </c>
      <c r="AF253" s="16">
        <v>1.4562007091228999</v>
      </c>
      <c r="AG253" s="16">
        <v>1.4529305244855399</v>
      </c>
      <c r="AH253" s="16">
        <v>1.34160024859456</v>
      </c>
      <c r="AI253" s="37">
        <v>0.35166766657279802</v>
      </c>
      <c r="AJ253" s="16">
        <v>1.00623893355434</v>
      </c>
      <c r="AK253" s="16">
        <v>0.46715195369030399</v>
      </c>
      <c r="AL253" s="37">
        <v>0.79019782653000004</v>
      </c>
      <c r="AM253" s="37">
        <v>3212.69133661244</v>
      </c>
      <c r="AN253" s="37">
        <v>21.642917937322501</v>
      </c>
      <c r="AO253" s="37">
        <v>1.147986226455</v>
      </c>
      <c r="AP253" s="37">
        <v>7.2751754609999999</v>
      </c>
      <c r="AQ253" s="37">
        <v>669.35299199999997</v>
      </c>
      <c r="AR253" s="37">
        <v>1.75983027088</v>
      </c>
      <c r="AS253" s="37">
        <v>1.3947024153750001</v>
      </c>
      <c r="AT253" s="37">
        <v>7.7282735838074998</v>
      </c>
      <c r="AU253" s="37">
        <v>309106.95541998203</v>
      </c>
      <c r="AV253" s="37">
        <v>2108.7674993171199</v>
      </c>
      <c r="AW253" s="37">
        <v>957065.34792056202</v>
      </c>
      <c r="AX253" s="37">
        <v>8.0924790243423494</v>
      </c>
      <c r="AY253" s="37">
        <v>7.6666168687500003</v>
      </c>
      <c r="AZ253" s="37">
        <v>17.692920000000001</v>
      </c>
      <c r="BA253" s="37">
        <v>23884.1918926125</v>
      </c>
      <c r="BB253" s="37">
        <v>8.5888424677899398</v>
      </c>
      <c r="BC253" s="37">
        <v>8.0058475334341996E-3</v>
      </c>
      <c r="BD253" s="37">
        <v>382.22683984953102</v>
      </c>
      <c r="BE253" s="37">
        <v>28903.765800000001</v>
      </c>
      <c r="BF253" s="37">
        <v>0.97057200142</v>
      </c>
      <c r="BG253" s="37">
        <v>3.7572587901472501</v>
      </c>
      <c r="BH253" s="37">
        <v>4.8298437600162503</v>
      </c>
      <c r="BI253" s="37">
        <v>5.932941091</v>
      </c>
      <c r="BJ253" s="37">
        <v>4370.0517549679998</v>
      </c>
      <c r="BK253" s="37">
        <v>514.05310392207502</v>
      </c>
      <c r="BL253" s="37">
        <v>17.692920000000001</v>
      </c>
      <c r="BM253" s="37">
        <v>16.0640964612723</v>
      </c>
      <c r="BN253" s="37">
        <v>16.028021378262501</v>
      </c>
      <c r="BO253" s="37">
        <v>16.965705586072001</v>
      </c>
      <c r="BP253" s="37">
        <v>1.187595853125E-2</v>
      </c>
    </row>
    <row r="254" spans="1:68">
      <c r="A254" s="16">
        <v>253</v>
      </c>
      <c r="B254" s="29" t="s">
        <v>120</v>
      </c>
      <c r="C254" s="16">
        <v>400</v>
      </c>
      <c r="D254" s="16">
        <v>1070</v>
      </c>
      <c r="E254" s="16">
        <v>0.21625972011776201</v>
      </c>
      <c r="F254" s="16">
        <v>0.371854430058635</v>
      </c>
      <c r="G254" s="16">
        <v>0.47574856206470101</v>
      </c>
      <c r="H254" s="16">
        <v>1.2478791065307</v>
      </c>
      <c r="I254" s="16">
        <v>2.3326617930409199</v>
      </c>
      <c r="J254" s="16">
        <v>0.39839349621159198</v>
      </c>
      <c r="K254" s="16">
        <v>0.43256445941016403</v>
      </c>
      <c r="L254" s="16">
        <v>0.54556271597728301</v>
      </c>
      <c r="M254" s="16">
        <v>0.141519636768317</v>
      </c>
      <c r="N254" s="16">
        <v>0.69337129356237404</v>
      </c>
      <c r="O254" s="16">
        <v>1.57644300263618</v>
      </c>
      <c r="P254" s="16">
        <v>0.13414657050076401</v>
      </c>
      <c r="Q254" s="16">
        <v>0.234287905689753</v>
      </c>
      <c r="R254" s="16">
        <v>0.68031367302189005</v>
      </c>
      <c r="S254" s="16">
        <v>0.70956765412329903</v>
      </c>
      <c r="T254" s="16">
        <v>1.3198984913687699</v>
      </c>
      <c r="U254" s="16">
        <v>1.14617835444051</v>
      </c>
      <c r="V254" s="16">
        <v>0.54770908477679603</v>
      </c>
      <c r="W254" s="16">
        <v>3.09604747435966</v>
      </c>
      <c r="X254" s="16">
        <v>1.3678524736805899</v>
      </c>
      <c r="Y254" s="16">
        <v>2.3274279526516102</v>
      </c>
      <c r="Z254" s="16">
        <v>1.02685261235078</v>
      </c>
      <c r="AA254" s="16">
        <v>1.38522189100087</v>
      </c>
      <c r="AB254" s="16">
        <v>1.2969918043328299</v>
      </c>
      <c r="AC254" s="16">
        <v>0.60846650441947403</v>
      </c>
      <c r="AD254" s="16">
        <v>2.12629359355754</v>
      </c>
      <c r="AE254" s="16">
        <v>0.70956765412329903</v>
      </c>
      <c r="AF254" s="16">
        <v>1.4577265190303601</v>
      </c>
      <c r="AG254" s="16">
        <v>1.4541199338687401</v>
      </c>
      <c r="AH254" s="16">
        <v>1.3412312985823001</v>
      </c>
      <c r="AI254" s="37">
        <v>0.35989185555886599</v>
      </c>
      <c r="AJ254" s="16">
        <v>1.0059458030862201</v>
      </c>
      <c r="AK254" s="16">
        <v>0.46708610709117199</v>
      </c>
      <c r="AL254" s="37">
        <v>0.80108500132000005</v>
      </c>
      <c r="AM254" s="37">
        <v>3243.3298034894701</v>
      </c>
      <c r="AN254" s="37">
        <v>21.774106235114999</v>
      </c>
      <c r="AO254" s="37">
        <v>1.1477925198075001</v>
      </c>
      <c r="AP254" s="37">
        <v>7.2634729890000003</v>
      </c>
      <c r="AQ254" s="37">
        <v>674.45293800000002</v>
      </c>
      <c r="AR254" s="37">
        <v>1.7644292319824999</v>
      </c>
      <c r="AS254" s="37">
        <v>1.3984000008749999</v>
      </c>
      <c r="AT254" s="37">
        <v>7.7388104593425</v>
      </c>
      <c r="AU254" s="37">
        <v>309520.133772681</v>
      </c>
      <c r="AV254" s="37">
        <v>2107.6226512886701</v>
      </c>
      <c r="AW254" s="37">
        <v>957445.39593368699</v>
      </c>
      <c r="AX254" s="37">
        <v>8.1082344644778992</v>
      </c>
      <c r="AY254" s="37">
        <v>7.6959065062500001</v>
      </c>
      <c r="AZ254" s="37">
        <v>17.710819999999998</v>
      </c>
      <c r="BA254" s="37">
        <v>23870.6102842625</v>
      </c>
      <c r="BB254" s="37">
        <v>8.5785010334450593</v>
      </c>
      <c r="BC254" s="37">
        <v>8.0139349915620099E-3</v>
      </c>
      <c r="BD254" s="37">
        <v>381.65601984026898</v>
      </c>
      <c r="BE254" s="37">
        <v>28890.150699999998</v>
      </c>
      <c r="BF254" s="37">
        <v>0.96980904850500005</v>
      </c>
      <c r="BG254" s="37">
        <v>3.7570190868902502</v>
      </c>
      <c r="BH254" s="37">
        <v>4.8271299525837499</v>
      </c>
      <c r="BI254" s="37">
        <v>5.93040917175</v>
      </c>
      <c r="BJ254" s="37">
        <v>4369.6391566519997</v>
      </c>
      <c r="BK254" s="37">
        <v>512.76675369755003</v>
      </c>
      <c r="BL254" s="37">
        <v>17.710819999999998</v>
      </c>
      <c r="BM254" s="37">
        <v>16.072039149054199</v>
      </c>
      <c r="BN254" s="37">
        <v>16.0322750525964</v>
      </c>
      <c r="BO254" s="37">
        <v>16.9489614213194</v>
      </c>
      <c r="BP254" s="37">
        <v>1.214952646875E-2</v>
      </c>
    </row>
    <row r="255" spans="1:68">
      <c r="A255" s="16">
        <v>254</v>
      </c>
      <c r="B255" s="29" t="s">
        <v>100</v>
      </c>
      <c r="C255" s="16">
        <v>420</v>
      </c>
      <c r="D255" s="16">
        <v>1070</v>
      </c>
      <c r="E255" s="16">
        <v>0.21786336113926399</v>
      </c>
      <c r="F255" s="16">
        <v>0.373910956939209</v>
      </c>
      <c r="G255" s="16">
        <v>0.47737164873311999</v>
      </c>
      <c r="H255" s="16">
        <v>1.2483704097702399</v>
      </c>
      <c r="I255" s="16">
        <v>2.3323696145124702</v>
      </c>
      <c r="J255" s="16">
        <v>0.40019450522732802</v>
      </c>
      <c r="K255" s="16">
        <v>0.43328348082742002</v>
      </c>
      <c r="L255" s="16">
        <v>0.54615288533599804</v>
      </c>
      <c r="M255" s="16">
        <v>0.14173725288060701</v>
      </c>
      <c r="N255" s="16">
        <v>0.69364474775677099</v>
      </c>
      <c r="O255" s="16">
        <v>1.57682086107731</v>
      </c>
      <c r="P255" s="16">
        <v>0.134262270344672</v>
      </c>
      <c r="Q255" s="16">
        <v>0.23499193108170499</v>
      </c>
      <c r="R255" s="16">
        <v>0.68145670754366405</v>
      </c>
      <c r="S255" s="16">
        <v>0.71021021021021002</v>
      </c>
      <c r="T255" s="16">
        <v>1.31987981823996</v>
      </c>
      <c r="U255" s="16">
        <v>1.1460114546029601</v>
      </c>
      <c r="V255" s="16">
        <v>0.54692280665798099</v>
      </c>
      <c r="W255" s="16">
        <v>3.09592102619456</v>
      </c>
      <c r="X255" s="16">
        <v>1.36762429038362</v>
      </c>
      <c r="Y255" s="16">
        <v>2.3268406232691801</v>
      </c>
      <c r="Z255" s="16">
        <v>1.0269847195339601</v>
      </c>
      <c r="AA255" s="16">
        <v>1.3851505199487799</v>
      </c>
      <c r="AB255" s="16">
        <v>1.2969272501929201</v>
      </c>
      <c r="AC255" s="16">
        <v>0.60945623238796198</v>
      </c>
      <c r="AD255" s="16">
        <v>2.1255645176876801</v>
      </c>
      <c r="AE255" s="16">
        <v>0.71021021021021002</v>
      </c>
      <c r="AF255" s="16">
        <v>1.4584897404511099</v>
      </c>
      <c r="AG255" s="16">
        <v>1.45471488525479</v>
      </c>
      <c r="AH255" s="16">
        <v>1.34104672497827</v>
      </c>
      <c r="AI255" s="37">
        <v>0.36400500762029198</v>
      </c>
      <c r="AJ255" s="16">
        <v>1.00579922798461</v>
      </c>
      <c r="AK255" s="16">
        <v>0.46705318379160599</v>
      </c>
      <c r="AL255" s="37">
        <v>0.80652327899999998</v>
      </c>
      <c r="AM255" s="37">
        <v>3258.6288695516901</v>
      </c>
      <c r="AN255" s="37">
        <v>21.839658457500001</v>
      </c>
      <c r="AO255" s="37">
        <v>1.1476955392499999</v>
      </c>
      <c r="AP255" s="37">
        <v>7.2576251999999997</v>
      </c>
      <c r="AQ255" s="37">
        <v>676.99980000000005</v>
      </c>
      <c r="AR255" s="37">
        <v>1.7667273032499999</v>
      </c>
      <c r="AS255" s="37">
        <v>1.4002494000000001</v>
      </c>
      <c r="AT255" s="37">
        <v>7.7440678672500001</v>
      </c>
      <c r="AU255" s="37">
        <v>309726.79029337497</v>
      </c>
      <c r="AV255" s="37">
        <v>2107.0502531007</v>
      </c>
      <c r="AW255" s="37">
        <v>957634.9143075</v>
      </c>
      <c r="AX255" s="37">
        <v>8.1160630772599998</v>
      </c>
      <c r="AY255" s="37">
        <v>7.7105559374999997</v>
      </c>
      <c r="AZ255" s="37">
        <v>17.719762500000002</v>
      </c>
      <c r="BA255" s="37">
        <v>23863.820925</v>
      </c>
      <c r="BB255" s="37">
        <v>8.5733325160875005</v>
      </c>
      <c r="BC255" s="37">
        <v>8.0180230481604296E-3</v>
      </c>
      <c r="BD255" s="37">
        <v>381.37076931575001</v>
      </c>
      <c r="BE255" s="37">
        <v>28883.34375</v>
      </c>
      <c r="BF255" s="37">
        <v>0.96942763825</v>
      </c>
      <c r="BG255" s="37">
        <v>3.7568991915000001</v>
      </c>
      <c r="BH255" s="37">
        <v>4.8257733252500001</v>
      </c>
      <c r="BI255" s="37">
        <v>5.9291434037500004</v>
      </c>
      <c r="BJ255" s="37">
        <v>4369.4242088000001</v>
      </c>
      <c r="BK255" s="37">
        <v>512.12413777250003</v>
      </c>
      <c r="BL255" s="37">
        <v>17.719762500000002</v>
      </c>
      <c r="BM255" s="37">
        <v>16.076007924889598</v>
      </c>
      <c r="BN255" s="37">
        <v>16.034400088805398</v>
      </c>
      <c r="BO255" s="37">
        <v>16.940592198478601</v>
      </c>
      <c r="BP255" s="37">
        <v>1.2286274999999999E-2</v>
      </c>
    </row>
    <row r="256" spans="1:68">
      <c r="A256" s="16">
        <v>255</v>
      </c>
      <c r="B256" s="29" t="s">
        <v>121</v>
      </c>
      <c r="C256" s="16">
        <v>450</v>
      </c>
      <c r="D256" s="16">
        <v>1070</v>
      </c>
      <c r="E256" s="16">
        <v>0.21946800055369201</v>
      </c>
      <c r="F256" s="16">
        <v>0.37596914903330098</v>
      </c>
      <c r="G256" s="16">
        <v>0.47899538451545598</v>
      </c>
      <c r="H256" s="16">
        <v>1.2488619480007701</v>
      </c>
      <c r="I256" s="16">
        <v>2.3320772371554899</v>
      </c>
      <c r="J256" s="16">
        <v>0.40199685027879301</v>
      </c>
      <c r="K256" s="16">
        <v>0.43400276062448501</v>
      </c>
      <c r="L256" s="16">
        <v>0.54674291280869602</v>
      </c>
      <c r="M256" s="16">
        <v>0.141955055697702</v>
      </c>
      <c r="N256" s="16">
        <v>0.69391812727548396</v>
      </c>
      <c r="O256" s="16">
        <v>1.5771989127853101</v>
      </c>
      <c r="P256" s="16">
        <v>0.134378047074071</v>
      </c>
      <c r="Q256" s="16">
        <v>0.23569739164077599</v>
      </c>
      <c r="R256" s="16">
        <v>0.68259948723665098</v>
      </c>
      <c r="S256" s="16">
        <v>0.71085302362835401</v>
      </c>
      <c r="T256" s="16">
        <v>1.31986114006248</v>
      </c>
      <c r="U256" s="16">
        <v>1.14584447845712</v>
      </c>
      <c r="V256" s="16">
        <v>0.54613974662934295</v>
      </c>
      <c r="W256" s="16">
        <v>3.09579448860356</v>
      </c>
      <c r="X256" s="16">
        <v>1.36739609138453</v>
      </c>
      <c r="Y256" s="16">
        <v>2.3262532110773999</v>
      </c>
      <c r="Z256" s="16">
        <v>1.02711684793045</v>
      </c>
      <c r="AA256" s="16">
        <v>1.3850791325101299</v>
      </c>
      <c r="AB256" s="16">
        <v>1.2968626854851</v>
      </c>
      <c r="AC256" s="16">
        <v>0.61044761970504502</v>
      </c>
      <c r="AD256" s="16">
        <v>2.12483477712173</v>
      </c>
      <c r="AE256" s="16">
        <v>0.71085302362835401</v>
      </c>
      <c r="AF256" s="16">
        <v>1.4592531729665801</v>
      </c>
      <c r="AG256" s="16">
        <v>1.4553100011947899</v>
      </c>
      <c r="AH256" s="16">
        <v>1.3408620855954601</v>
      </c>
      <c r="AI256" s="37">
        <v>0.36811886496910101</v>
      </c>
      <c r="AJ256" s="16">
        <v>1.0056526463040301</v>
      </c>
      <c r="AK256" s="16">
        <v>0.46702026049204098</v>
      </c>
      <c r="AL256" s="37">
        <v>0.81195801687000002</v>
      </c>
      <c r="AM256" s="37">
        <v>3273.9144906963902</v>
      </c>
      <c r="AN256" s="37">
        <v>21.905182728877499</v>
      </c>
      <c r="AO256" s="37">
        <v>1.14759847387</v>
      </c>
      <c r="AP256" s="37">
        <v>7.251779709</v>
      </c>
      <c r="AQ256" s="37">
        <v>679.54458799999998</v>
      </c>
      <c r="AR256" s="37">
        <v>1.769024434995</v>
      </c>
      <c r="AS256" s="37">
        <v>1.4020992033749999</v>
      </c>
      <c r="AT256" s="37">
        <v>7.7493179219175001</v>
      </c>
      <c r="AU256" s="37">
        <v>309933.49171029899</v>
      </c>
      <c r="AV256" s="37">
        <v>2106.47787213024</v>
      </c>
      <c r="AW256" s="37">
        <v>957824.09559281205</v>
      </c>
      <c r="AX256" s="37">
        <v>8.1238589518516502</v>
      </c>
      <c r="AY256" s="37">
        <v>7.7252084437499997</v>
      </c>
      <c r="AZ256" s="37">
        <v>17.7287</v>
      </c>
      <c r="BA256" s="37">
        <v>23857.0325290125</v>
      </c>
      <c r="BB256" s="37">
        <v>8.5681654652731893</v>
      </c>
      <c r="BC256" s="37">
        <v>8.0221402631492997E-3</v>
      </c>
      <c r="BD256" s="37">
        <v>381.085625111306</v>
      </c>
      <c r="BE256" s="37">
        <v>28876.537199999999</v>
      </c>
      <c r="BF256" s="37">
        <v>0.96904627213000005</v>
      </c>
      <c r="BG256" s="37">
        <v>3.7567792669352502</v>
      </c>
      <c r="BH256" s="37">
        <v>4.8244168821712501</v>
      </c>
      <c r="BI256" s="37">
        <v>5.9278777634999997</v>
      </c>
      <c r="BJ256" s="37">
        <v>4369.203495152</v>
      </c>
      <c r="BK256" s="37">
        <v>511.48189463892498</v>
      </c>
      <c r="BL256" s="37">
        <v>17.7287</v>
      </c>
      <c r="BM256" s="37">
        <v>16.0799749886881</v>
      </c>
      <c r="BN256" s="37">
        <v>16.0365239243758</v>
      </c>
      <c r="BO256" s="37">
        <v>16.932224881995001</v>
      </c>
      <c r="BP256" s="37">
        <v>1.2422999906249999E-2</v>
      </c>
    </row>
    <row r="257" spans="1:68">
      <c r="A257" s="16">
        <v>256</v>
      </c>
      <c r="B257" s="29" t="s">
        <v>130</v>
      </c>
      <c r="C257" s="16">
        <v>500</v>
      </c>
      <c r="D257" s="16">
        <v>1070</v>
      </c>
      <c r="E257" s="16">
        <v>0.22107363929370599</v>
      </c>
      <c r="F257" s="16">
        <v>0.37802900836427</v>
      </c>
      <c r="G257" s="16">
        <v>0.48061976980118298</v>
      </c>
      <c r="H257" s="16">
        <v>1.24935372139092</v>
      </c>
      <c r="I257" s="16">
        <v>2.3317846607669601</v>
      </c>
      <c r="J257" s="16">
        <v>0.403800532853198</v>
      </c>
      <c r="K257" s="16">
        <v>0.434722298940658</v>
      </c>
      <c r="L257" s="16">
        <v>0.54733279844653904</v>
      </c>
      <c r="M257" s="16">
        <v>0.14217304545998</v>
      </c>
      <c r="N257" s="16">
        <v>0.69419143214909496</v>
      </c>
      <c r="O257" s="16">
        <v>1.5775771579085001</v>
      </c>
      <c r="P257" s="16">
        <v>0.13449390076562401</v>
      </c>
      <c r="Q257" s="16">
        <v>0.23640429175986</v>
      </c>
      <c r="R257" s="16">
        <v>0.68374201218606001</v>
      </c>
      <c r="S257" s="16">
        <v>0.71149609453234497</v>
      </c>
      <c r="T257" s="16">
        <v>1.3198424568342699</v>
      </c>
      <c r="U257" s="16">
        <v>1.1456774259506499</v>
      </c>
      <c r="V257" s="16">
        <v>0.54535987097930605</v>
      </c>
      <c r="W257" s="16">
        <v>3.0956678614917701</v>
      </c>
      <c r="X257" s="16">
        <v>1.3671678766816899</v>
      </c>
      <c r="Y257" s="16">
        <v>2.3256657160587699</v>
      </c>
      <c r="Z257" s="16">
        <v>1.02724899754535</v>
      </c>
      <c r="AA257" s="16">
        <v>1.3850077286792799</v>
      </c>
      <c r="AB257" s="16">
        <v>1.2967981102067501</v>
      </c>
      <c r="AC257" s="16">
        <v>0.61144067054724505</v>
      </c>
      <c r="AD257" s="16">
        <v>2.1241043709502598</v>
      </c>
      <c r="AE257" s="16">
        <v>0.71149609453234497</v>
      </c>
      <c r="AF257" s="16">
        <v>1.4600168166643499</v>
      </c>
      <c r="AG257" s="16">
        <v>1.45590528175701</v>
      </c>
      <c r="AH257" s="16">
        <v>1.3406773803987</v>
      </c>
      <c r="AI257" s="37">
        <v>0.37223342778671498</v>
      </c>
      <c r="AJ257" s="16">
        <v>1.00550605804405</v>
      </c>
      <c r="AK257" s="16">
        <v>0.46698733719247498</v>
      </c>
      <c r="AL257" s="37">
        <v>0.81738921493000005</v>
      </c>
      <c r="AM257" s="37">
        <v>3289.1866669235601</v>
      </c>
      <c r="AN257" s="37">
        <v>21.970679049247501</v>
      </c>
      <c r="AO257" s="37">
        <v>1.1475013236675</v>
      </c>
      <c r="AP257" s="37">
        <v>7.2459365160000004</v>
      </c>
      <c r="AQ257" s="37">
        <v>682.08730200000002</v>
      </c>
      <c r="AR257" s="37">
        <v>1.7713206272174999</v>
      </c>
      <c r="AS257" s="37">
        <v>1.4039494109999999</v>
      </c>
      <c r="AT257" s="37">
        <v>7.7545606233450002</v>
      </c>
      <c r="AU257" s="37">
        <v>310140.23802345397</v>
      </c>
      <c r="AV257" s="37">
        <v>2105.9055083772901</v>
      </c>
      <c r="AW257" s="37">
        <v>958012.939789625</v>
      </c>
      <c r="AX257" s="37">
        <v>8.1316220882528505</v>
      </c>
      <c r="AY257" s="37">
        <v>7.7398640250000001</v>
      </c>
      <c r="AZ257" s="37">
        <v>17.7376325</v>
      </c>
      <c r="BA257" s="37">
        <v>23850.245096300001</v>
      </c>
      <c r="BB257" s="37">
        <v>8.5629998810021206</v>
      </c>
      <c r="BC257" s="37">
        <v>8.0262863477262008E-3</v>
      </c>
      <c r="BD257" s="37">
        <v>380.80058722693798</v>
      </c>
      <c r="BE257" s="37">
        <v>28869.731049999999</v>
      </c>
      <c r="BF257" s="37">
        <v>0.96866495014499998</v>
      </c>
      <c r="BG257" s="37">
        <v>3.7566593131960002</v>
      </c>
      <c r="BH257" s="37">
        <v>4.8230606233474997</v>
      </c>
      <c r="BI257" s="37">
        <v>5.9266122509999999</v>
      </c>
      <c r="BJ257" s="37">
        <v>4368.9770157080002</v>
      </c>
      <c r="BK257" s="37">
        <v>510.84002429682499</v>
      </c>
      <c r="BL257" s="37">
        <v>17.7376325</v>
      </c>
      <c r="BM257" s="37">
        <v>16.083940340449502</v>
      </c>
      <c r="BN257" s="37">
        <v>16.038646559307701</v>
      </c>
      <c r="BO257" s="37">
        <v>16.9238594718685</v>
      </c>
      <c r="BP257" s="37">
        <v>1.2559701187499999E-2</v>
      </c>
    </row>
    <row r="258" spans="1:68">
      <c r="A258" s="16">
        <v>257</v>
      </c>
      <c r="B258" s="29" t="s">
        <v>122</v>
      </c>
      <c r="C258" s="16">
        <v>390</v>
      </c>
      <c r="D258" s="16">
        <v>1070</v>
      </c>
      <c r="E258" s="16">
        <v>0.22268027829312301</v>
      </c>
      <c r="F258" s="16">
        <v>0.380090536958751</v>
      </c>
      <c r="G258" s="16">
        <v>0.48224480498008598</v>
      </c>
      <c r="H258" s="16">
        <v>1.2498457301094901</v>
      </c>
      <c r="I258" s="16">
        <v>2.3314918851435702</v>
      </c>
      <c r="J258" s="16">
        <v>0.40560555443996199</v>
      </c>
      <c r="K258" s="16">
        <v>0.435442095915337</v>
      </c>
      <c r="L258" s="16">
        <v>0.54792254230066295</v>
      </c>
      <c r="M258" s="16">
        <v>0.14239122240823399</v>
      </c>
      <c r="N258" s="16">
        <v>0.69446466240817395</v>
      </c>
      <c r="O258" s="16">
        <v>1.57795559659535</v>
      </c>
      <c r="P258" s="16">
        <v>0.13460983149609901</v>
      </c>
      <c r="Q258" s="16">
        <v>0.237112635849799</v>
      </c>
      <c r="R258" s="16">
        <v>0.68488428247706101</v>
      </c>
      <c r="S258" s="16">
        <v>0.71213942307692302</v>
      </c>
      <c r="T258" s="16">
        <v>1.3198237685532901</v>
      </c>
      <c r="U258" s="16">
        <v>1.1455102970311599</v>
      </c>
      <c r="V258" s="16">
        <v>0.54458314653254902</v>
      </c>
      <c r="W258" s="16">
        <v>3.0955411447641601</v>
      </c>
      <c r="X258" s="16">
        <v>1.36693964627348</v>
      </c>
      <c r="Y258" s="16">
        <v>2.3250781381957499</v>
      </c>
      <c r="Z258" s="16">
        <v>1.0273811683837799</v>
      </c>
      <c r="AA258" s="16">
        <v>1.3849363084505799</v>
      </c>
      <c r="AB258" s="16">
        <v>1.2967335243553</v>
      </c>
      <c r="AC258" s="16">
        <v>0.61243538910511397</v>
      </c>
      <c r="AD258" s="16">
        <v>2.12337329826221</v>
      </c>
      <c r="AE258" s="16">
        <v>0.71213942307692302</v>
      </c>
      <c r="AF258" s="16">
        <v>1.4607806716320799</v>
      </c>
      <c r="AG258" s="16">
        <v>1.4565007270097701</v>
      </c>
      <c r="AH258" s="16">
        <v>1.3404926093528</v>
      </c>
      <c r="AI258" s="37">
        <v>0.37634869625461598</v>
      </c>
      <c r="AJ258" s="16">
        <v>1.00535946320421</v>
      </c>
      <c r="AK258" s="16">
        <v>0.46695441389290898</v>
      </c>
      <c r="AL258" s="37">
        <v>0.82281687317999996</v>
      </c>
      <c r="AM258" s="37">
        <v>3304.4453982332002</v>
      </c>
      <c r="AN258" s="37">
        <v>22.03614741861</v>
      </c>
      <c r="AO258" s="37">
        <v>1.1474040886425001</v>
      </c>
      <c r="AP258" s="37">
        <v>7.240095621</v>
      </c>
      <c r="AQ258" s="37">
        <v>684.62794199999996</v>
      </c>
      <c r="AR258" s="37">
        <v>1.7736158799174999</v>
      </c>
      <c r="AS258" s="37">
        <v>1.4058000228750001</v>
      </c>
      <c r="AT258" s="37">
        <v>7.7597959715325002</v>
      </c>
      <c r="AU258" s="37">
        <v>310347.02923283802</v>
      </c>
      <c r="AV258" s="37">
        <v>2105.3331618418501</v>
      </c>
      <c r="AW258" s="37">
        <v>958201.44689793698</v>
      </c>
      <c r="AX258" s="37">
        <v>8.1393524864636007</v>
      </c>
      <c r="AY258" s="37">
        <v>7.7545226812500001</v>
      </c>
      <c r="AZ258" s="37">
        <v>17.746559999999999</v>
      </c>
      <c r="BA258" s="37">
        <v>23843.458626862499</v>
      </c>
      <c r="BB258" s="37">
        <v>8.5578357632743103</v>
      </c>
      <c r="BC258" s="37">
        <v>8.0304610179057004E-3</v>
      </c>
      <c r="BD258" s="37">
        <v>380.51565566264401</v>
      </c>
      <c r="BE258" s="37">
        <v>28862.925299999999</v>
      </c>
      <c r="BF258" s="37">
        <v>0.96828367229500001</v>
      </c>
      <c r="BG258" s="37">
        <v>3.7565393302822501</v>
      </c>
      <c r="BH258" s="37">
        <v>4.82170454877875</v>
      </c>
      <c r="BI258" s="37">
        <v>5.92534686625</v>
      </c>
      <c r="BJ258" s="37">
        <v>4368.7447704679998</v>
      </c>
      <c r="BK258" s="37">
        <v>510.1985267462</v>
      </c>
      <c r="BL258" s="37">
        <v>17.746559999999999</v>
      </c>
      <c r="BM258" s="37">
        <v>16.087903980173898</v>
      </c>
      <c r="BN258" s="37">
        <v>16.040767993600902</v>
      </c>
      <c r="BO258" s="37">
        <v>16.915495968098998</v>
      </c>
      <c r="BP258" s="37">
        <v>1.269637884375E-2</v>
      </c>
    </row>
    <row r="259" spans="1:68">
      <c r="A259" s="16">
        <v>258</v>
      </c>
      <c r="B259" s="29" t="s">
        <v>183</v>
      </c>
      <c r="C259" s="16">
        <v>400</v>
      </c>
      <c r="D259" s="16">
        <v>1077</v>
      </c>
      <c r="E259" s="16">
        <v>0.21810016441788199</v>
      </c>
      <c r="F259" s="16">
        <v>0.37879709824874203</v>
      </c>
      <c r="G259" s="16">
        <v>0.48495606589741502</v>
      </c>
      <c r="H259" s="16">
        <v>1.2702411033901899</v>
      </c>
      <c r="I259" s="16">
        <v>2.36904040836114</v>
      </c>
      <c r="J259" s="16">
        <v>0.40613277906834599</v>
      </c>
      <c r="K259" s="16">
        <v>0.43011494822375301</v>
      </c>
      <c r="L259" s="16">
        <v>0.54413166144200598</v>
      </c>
      <c r="M259" s="16">
        <v>0.138090085773794</v>
      </c>
      <c r="N259" s="16">
        <v>0.69233750424406004</v>
      </c>
      <c r="O259" s="16">
        <v>1.6020050058350099</v>
      </c>
      <c r="P259" s="16">
        <v>0.13125887878492401</v>
      </c>
      <c r="Q259" s="16">
        <v>0.21805901128452601</v>
      </c>
      <c r="R259" s="16">
        <v>0.692932513474531</v>
      </c>
      <c r="S259" s="16">
        <v>0.71693693693693705</v>
      </c>
      <c r="T259" s="16">
        <v>1.3371118891537499</v>
      </c>
      <c r="U259" s="16">
        <v>1.15231232102077</v>
      </c>
      <c r="V259" s="16">
        <v>0.53344610682874705</v>
      </c>
      <c r="W259" s="16">
        <v>3.2344527367745499</v>
      </c>
      <c r="X259" s="16">
        <v>1.3797556358630201</v>
      </c>
      <c r="Y259" s="16">
        <v>2.3561265206812601</v>
      </c>
      <c r="Z259" s="16">
        <v>1.03461135937876</v>
      </c>
      <c r="AA259" s="16">
        <v>1.4011203308359499</v>
      </c>
      <c r="AB259" s="16">
        <v>1.3086733091079601</v>
      </c>
      <c r="AC259" s="16">
        <v>0.60741290853250796</v>
      </c>
      <c r="AD259" s="16">
        <v>2.1505972217807301</v>
      </c>
      <c r="AE259" s="16">
        <v>0.71693693693693705</v>
      </c>
      <c r="AF259" s="16">
        <v>1.4801556226399799</v>
      </c>
      <c r="AG259" s="16">
        <v>1.4767759513023899</v>
      </c>
      <c r="AH259" s="16">
        <v>1.4347018878209099</v>
      </c>
      <c r="AI259" s="37">
        <v>0.38507109004739298</v>
      </c>
      <c r="AJ259" s="16">
        <v>1.0113327765059501</v>
      </c>
      <c r="AK259" s="16">
        <v>0.46467981186686003</v>
      </c>
      <c r="AL259" s="37">
        <v>0.80053255812000002</v>
      </c>
      <c r="AM259" s="37">
        <v>3253.0239884218799</v>
      </c>
      <c r="AN259" s="37">
        <v>21.679767827349998</v>
      </c>
      <c r="AO259" s="37">
        <v>1.145909955</v>
      </c>
      <c r="AP259" s="37">
        <v>7.2829898359499996</v>
      </c>
      <c r="AQ259" s="37">
        <v>679.21687599999996</v>
      </c>
      <c r="AR259" s="37">
        <v>1.7520882483</v>
      </c>
      <c r="AS259" s="37">
        <v>1.3842845500000001</v>
      </c>
      <c r="AT259" s="37">
        <v>7.7964895479000003</v>
      </c>
      <c r="AU259" s="37">
        <v>305399.18063655001</v>
      </c>
      <c r="AV259" s="37">
        <v>2112.4492313892501</v>
      </c>
      <c r="AW259" s="37">
        <v>969574.65912299999</v>
      </c>
      <c r="AX259" s="37">
        <v>7.767524028375</v>
      </c>
      <c r="AY259" s="37">
        <v>7.5151965000000001</v>
      </c>
      <c r="AZ259" s="37">
        <v>17.887594499999999</v>
      </c>
      <c r="BA259" s="37">
        <v>24095.261136000001</v>
      </c>
      <c r="BB259" s="37">
        <v>8.7695872908000005</v>
      </c>
      <c r="BC259" s="37">
        <v>7.9264814969055592E-3</v>
      </c>
      <c r="BD259" s="37">
        <v>384.77906563200003</v>
      </c>
      <c r="BE259" s="37">
        <v>29119.502100000002</v>
      </c>
      <c r="BF259" s="37">
        <v>0.97167785156249997</v>
      </c>
      <c r="BG259" s="37">
        <v>3.77839803626</v>
      </c>
      <c r="BH259" s="37">
        <v>4.8574849512</v>
      </c>
      <c r="BI259" s="37">
        <v>5.9526609407500004</v>
      </c>
      <c r="BJ259" s="37">
        <v>4336.515448225</v>
      </c>
      <c r="BK259" s="37">
        <v>532.0946789605</v>
      </c>
      <c r="BL259" s="37">
        <v>17.887594499999999</v>
      </c>
      <c r="BM259" s="37">
        <v>16.081584009439499</v>
      </c>
      <c r="BN259" s="37">
        <v>16.044864580949501</v>
      </c>
      <c r="BO259" s="37">
        <v>16.135839791232499</v>
      </c>
      <c r="BP259" s="37">
        <v>1.0972000000000001E-2</v>
      </c>
    </row>
    <row r="260" spans="1:68">
      <c r="A260" s="16">
        <v>259</v>
      </c>
      <c r="B260" s="29" t="s">
        <v>101</v>
      </c>
      <c r="C260" s="16">
        <v>420</v>
      </c>
      <c r="D260" s="16">
        <v>1077</v>
      </c>
      <c r="E260" s="16">
        <v>0.217716346811412</v>
      </c>
      <c r="F260" s="16">
        <v>0.377662749387216</v>
      </c>
      <c r="G260" s="16">
        <v>0.48266418434276698</v>
      </c>
      <c r="H260" s="16">
        <v>1.2654838806109501</v>
      </c>
      <c r="I260" s="16">
        <v>2.3638364225106798</v>
      </c>
      <c r="J260" s="16">
        <v>0.40517668297086001</v>
      </c>
      <c r="K260" s="16">
        <v>0.42988885348165801</v>
      </c>
      <c r="L260" s="16">
        <v>0.54314582622763097</v>
      </c>
      <c r="M260" s="16">
        <v>0.138950218127049</v>
      </c>
      <c r="N260" s="16">
        <v>0.69063262831176497</v>
      </c>
      <c r="O260" s="16">
        <v>1.59795391148432</v>
      </c>
      <c r="P260" s="16">
        <v>0.132120627839136</v>
      </c>
      <c r="Q260" s="16">
        <v>0.219051412342398</v>
      </c>
      <c r="R260" s="16">
        <v>0.68689422671723599</v>
      </c>
      <c r="S260" s="16">
        <v>0.71693693693693705</v>
      </c>
      <c r="T260" s="16">
        <v>1.33643938855262</v>
      </c>
      <c r="U260" s="16">
        <v>1.15633699159352</v>
      </c>
      <c r="V260" s="16">
        <v>0.53470488050056397</v>
      </c>
      <c r="W260" s="16">
        <v>3.2136116973862001</v>
      </c>
      <c r="X260" s="16">
        <v>1.3797556358630201</v>
      </c>
      <c r="Y260" s="16">
        <v>2.3518855731484898</v>
      </c>
      <c r="Z260" s="16">
        <v>1.0342875457930101</v>
      </c>
      <c r="AA260" s="16">
        <v>1.399886938681</v>
      </c>
      <c r="AB260" s="16">
        <v>1.30749011561452</v>
      </c>
      <c r="AC260" s="16">
        <v>0.60624969435349496</v>
      </c>
      <c r="AD260" s="16">
        <v>2.162671029368</v>
      </c>
      <c r="AE260" s="16">
        <v>0.71693693693693705</v>
      </c>
      <c r="AF260" s="16">
        <v>1.47580648720429</v>
      </c>
      <c r="AG260" s="16">
        <v>1.4724367463416901</v>
      </c>
      <c r="AH260" s="16">
        <v>1.4025265273501999</v>
      </c>
      <c r="AI260" s="37">
        <v>0.371684502757613</v>
      </c>
      <c r="AJ260" s="16">
        <v>1.0107545426415601</v>
      </c>
      <c r="AK260" s="16">
        <v>0.46551772793053497</v>
      </c>
      <c r="AL260" s="37">
        <v>0.80194383703799998</v>
      </c>
      <c r="AM260" s="37">
        <v>3262.7947801236501</v>
      </c>
      <c r="AN260" s="37">
        <v>21.782711989366501</v>
      </c>
      <c r="AO260" s="37">
        <v>1.1502176739875001</v>
      </c>
      <c r="AP260" s="37">
        <v>7.2990233379699996</v>
      </c>
      <c r="AQ260" s="37">
        <v>680.81962520000002</v>
      </c>
      <c r="AR260" s="37">
        <v>1.7530097375114999</v>
      </c>
      <c r="AS260" s="37">
        <v>1.3867970915500001</v>
      </c>
      <c r="AT260" s="37">
        <v>7.7482275660740001</v>
      </c>
      <c r="AU260" s="37">
        <v>306153.08030978497</v>
      </c>
      <c r="AV260" s="37">
        <v>2117.8046619094198</v>
      </c>
      <c r="AW260" s="37">
        <v>963250.66521567001</v>
      </c>
      <c r="AX260" s="37">
        <v>7.7323336637917501</v>
      </c>
      <c r="AY260" s="37">
        <v>7.5812603999999997</v>
      </c>
      <c r="AZ260" s="37">
        <v>17.887594499999999</v>
      </c>
      <c r="BA260" s="37">
        <v>24107.385948945001</v>
      </c>
      <c r="BB260" s="37">
        <v>8.7390644413529994</v>
      </c>
      <c r="BC260" s="37">
        <v>7.9078213975080896E-3</v>
      </c>
      <c r="BD260" s="37">
        <v>387.27444977227202</v>
      </c>
      <c r="BE260" s="37">
        <v>29119.502100000002</v>
      </c>
      <c r="BF260" s="37">
        <v>0.97342999241249994</v>
      </c>
      <c r="BG260" s="37">
        <v>3.7795809728829002</v>
      </c>
      <c r="BH260" s="37">
        <v>4.8617647138480002</v>
      </c>
      <c r="BI260" s="37">
        <v>5.9580477116399999</v>
      </c>
      <c r="BJ260" s="37">
        <v>4344.8359410909998</v>
      </c>
      <c r="BK260" s="37">
        <v>529.124089035015</v>
      </c>
      <c r="BL260" s="37">
        <v>17.887594499999999</v>
      </c>
      <c r="BM260" s="37">
        <v>16.128975715251698</v>
      </c>
      <c r="BN260" s="37">
        <v>16.0921480762551</v>
      </c>
      <c r="BO260" s="37">
        <v>16.506012085058099</v>
      </c>
      <c r="BP260" s="37">
        <v>1.1367167500000001E-2</v>
      </c>
    </row>
    <row r="261" spans="1:68">
      <c r="A261" s="16">
        <v>260</v>
      </c>
      <c r="B261" s="29" t="s">
        <v>103</v>
      </c>
      <c r="C261" s="16">
        <v>450</v>
      </c>
      <c r="D261" s="16">
        <v>1077</v>
      </c>
      <c r="E261" s="16">
        <v>0.217333877733596</v>
      </c>
      <c r="F261" s="16">
        <v>0.37653517410207799</v>
      </c>
      <c r="G261" s="16">
        <v>0.48039386356056801</v>
      </c>
      <c r="H261" s="16">
        <v>1.2607621577505801</v>
      </c>
      <c r="I261" s="16">
        <v>2.35865524936544</v>
      </c>
      <c r="J261" s="16">
        <v>0.40422507788161999</v>
      </c>
      <c r="K261" s="16">
        <v>0.42966299631314803</v>
      </c>
      <c r="L261" s="16">
        <v>0.54216355674385797</v>
      </c>
      <c r="M261" s="16">
        <v>0.13982113278616001</v>
      </c>
      <c r="N261" s="16">
        <v>0.68893612824246497</v>
      </c>
      <c r="O261" s="16">
        <v>1.59392325398567</v>
      </c>
      <c r="P261" s="16">
        <v>0.13299376688995301</v>
      </c>
      <c r="Q261" s="16">
        <v>0.220052887664235</v>
      </c>
      <c r="R261" s="16">
        <v>0.68096026737090298</v>
      </c>
      <c r="S261" s="16">
        <v>0.71693693693693705</v>
      </c>
      <c r="T261" s="16">
        <v>1.33576756407995</v>
      </c>
      <c r="U261" s="16">
        <v>1.1603898745627199</v>
      </c>
      <c r="V261" s="16">
        <v>0.53596365417238201</v>
      </c>
      <c r="W261" s="16">
        <v>3.1930375149715302</v>
      </c>
      <c r="X261" s="16">
        <v>1.3797556358630201</v>
      </c>
      <c r="Y261" s="16">
        <v>2.3476598653071701</v>
      </c>
      <c r="Z261" s="16">
        <v>1.0339639348387599</v>
      </c>
      <c r="AA261" s="16">
        <v>1.39865571610165</v>
      </c>
      <c r="AB261" s="16">
        <v>1.30630905967865</v>
      </c>
      <c r="AC261" s="16">
        <v>0.605090926839988</v>
      </c>
      <c r="AD261" s="16">
        <v>2.1748811710526099</v>
      </c>
      <c r="AE261" s="16">
        <v>0.71693693693693705</v>
      </c>
      <c r="AF261" s="16">
        <v>1.47148283498641</v>
      </c>
      <c r="AG261" s="16">
        <v>1.4681229664124</v>
      </c>
      <c r="AH261" s="16">
        <v>1.37176267397407</v>
      </c>
      <c r="AI261" s="37">
        <v>0.35919738725346601</v>
      </c>
      <c r="AJ261" s="16">
        <v>1.01017696961473</v>
      </c>
      <c r="AK261" s="16">
        <v>0.46635564399421098</v>
      </c>
      <c r="AL261" s="37">
        <v>0.80335511595599995</v>
      </c>
      <c r="AM261" s="37">
        <v>3272.5655718254302</v>
      </c>
      <c r="AN261" s="37">
        <v>21.885656151382999</v>
      </c>
      <c r="AO261" s="37">
        <v>1.1545253929749999</v>
      </c>
      <c r="AP261" s="37">
        <v>7.3150568399899996</v>
      </c>
      <c r="AQ261" s="37">
        <v>682.42237439999997</v>
      </c>
      <c r="AR261" s="37">
        <v>1.7539312267230001</v>
      </c>
      <c r="AS261" s="37">
        <v>1.3893096331000001</v>
      </c>
      <c r="AT261" s="37">
        <v>7.6999655842479999</v>
      </c>
      <c r="AU261" s="37">
        <v>306906.97998302098</v>
      </c>
      <c r="AV261" s="37">
        <v>2123.1600924295899</v>
      </c>
      <c r="AW261" s="37">
        <v>956926.67130834004</v>
      </c>
      <c r="AX261" s="37">
        <v>7.6971432992085003</v>
      </c>
      <c r="AY261" s="37">
        <v>7.6473243000000002</v>
      </c>
      <c r="AZ261" s="37">
        <v>17.887594499999999</v>
      </c>
      <c r="BA261" s="37">
        <v>24119.51076189</v>
      </c>
      <c r="BB261" s="37">
        <v>8.7085415919060001</v>
      </c>
      <c r="BC261" s="37">
        <v>7.8892489489863892E-3</v>
      </c>
      <c r="BD261" s="37">
        <v>389.76983391254402</v>
      </c>
      <c r="BE261" s="37">
        <v>29119.502100000002</v>
      </c>
      <c r="BF261" s="37">
        <v>0.97518213326250003</v>
      </c>
      <c r="BG261" s="37">
        <v>3.7807639095057999</v>
      </c>
      <c r="BH261" s="37">
        <v>4.8660444764959996</v>
      </c>
      <c r="BI261" s="37">
        <v>5.9634344825300003</v>
      </c>
      <c r="BJ261" s="37">
        <v>4353.1564339570004</v>
      </c>
      <c r="BK261" s="37">
        <v>526.15349910953</v>
      </c>
      <c r="BL261" s="37">
        <v>17.887594499999999</v>
      </c>
      <c r="BM261" s="37">
        <v>16.176367421064</v>
      </c>
      <c r="BN261" s="37">
        <v>16.139431571560799</v>
      </c>
      <c r="BO261" s="37">
        <v>16.8761843788837</v>
      </c>
      <c r="BP261" s="37">
        <v>1.1762335E-2</v>
      </c>
    </row>
    <row r="262" spans="1:68">
      <c r="A262" s="16">
        <v>261</v>
      </c>
      <c r="B262" s="29" t="s">
        <v>173</v>
      </c>
      <c r="C262" s="16">
        <v>470</v>
      </c>
      <c r="D262" s="16">
        <v>1077</v>
      </c>
      <c r="E262" s="16">
        <v>0.21714314667394199</v>
      </c>
      <c r="F262" s="16">
        <v>0.37597390761924898</v>
      </c>
      <c r="G262" s="16">
        <v>0.47926669360472401</v>
      </c>
      <c r="H262" s="16">
        <v>1.2584144848438199</v>
      </c>
      <c r="I262" s="16">
        <v>2.35607317073171</v>
      </c>
      <c r="J262" s="16">
        <v>0.40375094958825802</v>
      </c>
      <c r="K262" s="16">
        <v>0.42955015670200303</v>
      </c>
      <c r="L262" s="16">
        <v>0.54167375311088395</v>
      </c>
      <c r="M262" s="16">
        <v>0.14026069703727601</v>
      </c>
      <c r="N262" s="16">
        <v>0.68809099989119205</v>
      </c>
      <c r="O262" s="16">
        <v>1.59191554078894</v>
      </c>
      <c r="P262" s="16">
        <v>0.13343467846601501</v>
      </c>
      <c r="Q262" s="16">
        <v>0.22055706715674001</v>
      </c>
      <c r="R262" s="16">
        <v>0.67803156917363006</v>
      </c>
      <c r="S262" s="16">
        <v>0.71693693693693705</v>
      </c>
      <c r="T262" s="16">
        <v>1.33543190507323</v>
      </c>
      <c r="U262" s="16">
        <v>1.16242698856111</v>
      </c>
      <c r="V262" s="16">
        <v>0.53659304100828997</v>
      </c>
      <c r="W262" s="16">
        <v>3.1828488985480998</v>
      </c>
      <c r="X262" s="16">
        <v>1.3797556358630201</v>
      </c>
      <c r="Y262" s="16">
        <v>2.3455527006235601</v>
      </c>
      <c r="Z262" s="16">
        <v>1.0338022052890301</v>
      </c>
      <c r="AA262" s="16">
        <v>1.3980409166147001</v>
      </c>
      <c r="AB262" s="16">
        <v>1.3057193314854501</v>
      </c>
      <c r="AC262" s="16">
        <v>0.60451320262238495</v>
      </c>
      <c r="AD262" s="16">
        <v>2.18103809084</v>
      </c>
      <c r="AE262" s="16">
        <v>0.71693693693693705</v>
      </c>
      <c r="AF262" s="16">
        <v>1.4693304951947599</v>
      </c>
      <c r="AG262" s="16">
        <v>1.4659755411047399</v>
      </c>
      <c r="AH262" s="16">
        <v>1.35688135154144</v>
      </c>
      <c r="AI262" s="37">
        <v>0.353263269451559</v>
      </c>
      <c r="AJ262" s="16">
        <v>1.0098884305614799</v>
      </c>
      <c r="AK262" s="16">
        <v>0.46677460202604898</v>
      </c>
      <c r="AL262" s="37">
        <v>0.80406075541499999</v>
      </c>
      <c r="AM262" s="37">
        <v>3277.45096767632</v>
      </c>
      <c r="AN262" s="37">
        <v>21.937128232391199</v>
      </c>
      <c r="AO262" s="37">
        <v>1.1566792524687499</v>
      </c>
      <c r="AP262" s="37">
        <v>7.323073591</v>
      </c>
      <c r="AQ262" s="37">
        <v>683.223749</v>
      </c>
      <c r="AR262" s="37">
        <v>1.7543919713287499</v>
      </c>
      <c r="AS262" s="37">
        <v>1.390565903875</v>
      </c>
      <c r="AT262" s="37">
        <v>7.6758345933349998</v>
      </c>
      <c r="AU262" s="37">
        <v>307283.92981963902</v>
      </c>
      <c r="AV262" s="37">
        <v>2125.8378076896802</v>
      </c>
      <c r="AW262" s="37">
        <v>953764.67435467499</v>
      </c>
      <c r="AX262" s="37">
        <v>7.6795481169168696</v>
      </c>
      <c r="AY262" s="37">
        <v>7.68035625</v>
      </c>
      <c r="AZ262" s="37">
        <v>17.887594499999999</v>
      </c>
      <c r="BA262" s="37">
        <v>24125.573168362502</v>
      </c>
      <c r="BB262" s="37">
        <v>8.6932801671825004</v>
      </c>
      <c r="BC262" s="37">
        <v>7.8799954010380906E-3</v>
      </c>
      <c r="BD262" s="37">
        <v>391.01752598268001</v>
      </c>
      <c r="BE262" s="37">
        <v>29119.502100000002</v>
      </c>
      <c r="BF262" s="37">
        <v>0.97605820368749996</v>
      </c>
      <c r="BG262" s="37">
        <v>3.78135537781725</v>
      </c>
      <c r="BH262" s="37">
        <v>4.8681843578199997</v>
      </c>
      <c r="BI262" s="37">
        <v>5.9661278679749996</v>
      </c>
      <c r="BJ262" s="37">
        <v>4357.3166803900003</v>
      </c>
      <c r="BK262" s="37">
        <v>524.66820414678705</v>
      </c>
      <c r="BL262" s="37">
        <v>17.887594499999999</v>
      </c>
      <c r="BM262" s="37">
        <v>16.200063273970098</v>
      </c>
      <c r="BN262" s="37">
        <v>16.163073319213598</v>
      </c>
      <c r="BO262" s="37">
        <v>17.061270525796498</v>
      </c>
      <c r="BP262" s="37">
        <v>1.195991875E-2</v>
      </c>
    </row>
    <row r="263" spans="1:68">
      <c r="A263" s="16">
        <v>262</v>
      </c>
      <c r="B263" s="29" t="s">
        <v>115</v>
      </c>
      <c r="C263" s="16">
        <v>505</v>
      </c>
      <c r="D263" s="16">
        <v>1077</v>
      </c>
      <c r="E263" s="16">
        <v>0.21695275008988901</v>
      </c>
      <c r="F263" s="16">
        <v>0.37541431190299801</v>
      </c>
      <c r="G263" s="16">
        <v>0.47814480072722498</v>
      </c>
      <c r="H263" s="16">
        <v>1.25607553891859</v>
      </c>
      <c r="I263" s="16">
        <v>2.3534967392474502</v>
      </c>
      <c r="J263" s="16">
        <v>0.40327793223178598</v>
      </c>
      <c r="K263" s="16">
        <v>0.429437376343969</v>
      </c>
      <c r="L263" s="16">
        <v>0.54118483367993098</v>
      </c>
      <c r="M263" s="16">
        <v>0.140703033774494</v>
      </c>
      <c r="N263" s="16">
        <v>0.68724794246290599</v>
      </c>
      <c r="O263" s="16">
        <v>1.5899128790792301</v>
      </c>
      <c r="P263" s="16">
        <v>0.13387852325717101</v>
      </c>
      <c r="Q263" s="16">
        <v>0.221063562280821</v>
      </c>
      <c r="R263" s="16">
        <v>0.67512795479423704</v>
      </c>
      <c r="S263" s="16">
        <v>0.71693693693693705</v>
      </c>
      <c r="T263" s="16">
        <v>1.33509641471661</v>
      </c>
      <c r="U263" s="16">
        <v>1.16447126761938</v>
      </c>
      <c r="V263" s="16">
        <v>0.53722242784419905</v>
      </c>
      <c r="W263" s="16">
        <v>3.1727250967211802</v>
      </c>
      <c r="X263" s="16">
        <v>1.3797556358630201</v>
      </c>
      <c r="Y263" s="16">
        <v>2.3434493151597202</v>
      </c>
      <c r="Z263" s="16">
        <v>1.0336405263258901</v>
      </c>
      <c r="AA263" s="16">
        <v>1.3974266573784</v>
      </c>
      <c r="AB263" s="16">
        <v>1.30513013551301</v>
      </c>
      <c r="AC263" s="16">
        <v>0.60393658054295996</v>
      </c>
      <c r="AD263" s="16">
        <v>2.18722996911624</v>
      </c>
      <c r="AE263" s="16">
        <v>0.71693693693693705</v>
      </c>
      <c r="AF263" s="16">
        <v>1.46718444266696</v>
      </c>
      <c r="AG263" s="16">
        <v>1.46383438870508</v>
      </c>
      <c r="AH263" s="16">
        <v>1.34231943878847</v>
      </c>
      <c r="AI263" s="37">
        <v>0.34752203423359401</v>
      </c>
      <c r="AJ263" s="16">
        <v>1.0096000562932399</v>
      </c>
      <c r="AK263" s="16">
        <v>0.46719356005788698</v>
      </c>
      <c r="AL263" s="37">
        <v>0.80476639487400004</v>
      </c>
      <c r="AM263" s="37">
        <v>3282.3363635272099</v>
      </c>
      <c r="AN263" s="37">
        <v>21.988600313399498</v>
      </c>
      <c r="AO263" s="37">
        <v>1.1588331119624999</v>
      </c>
      <c r="AP263" s="37">
        <v>7.3310903420100004</v>
      </c>
      <c r="AQ263" s="37">
        <v>684.02512360000003</v>
      </c>
      <c r="AR263" s="37">
        <v>1.7548527159345</v>
      </c>
      <c r="AS263" s="37">
        <v>1.3918221746499999</v>
      </c>
      <c r="AT263" s="37">
        <v>7.6517036024219998</v>
      </c>
      <c r="AU263" s="37">
        <v>307660.879656256</v>
      </c>
      <c r="AV263" s="37">
        <v>2128.51552294976</v>
      </c>
      <c r="AW263" s="37">
        <v>950602.67740100995</v>
      </c>
      <c r="AX263" s="37">
        <v>7.6619529346252504</v>
      </c>
      <c r="AY263" s="37">
        <v>7.7133881999999998</v>
      </c>
      <c r="AZ263" s="37">
        <v>17.887594499999999</v>
      </c>
      <c r="BA263" s="37">
        <v>24131.635574835</v>
      </c>
      <c r="BB263" s="37">
        <v>8.6780187424590007</v>
      </c>
      <c r="BC263" s="37">
        <v>7.8707635352123495E-3</v>
      </c>
      <c r="BD263" s="37">
        <v>392.26521805281601</v>
      </c>
      <c r="BE263" s="37">
        <v>29119.502100000002</v>
      </c>
      <c r="BF263" s="37">
        <v>0.9769342741125</v>
      </c>
      <c r="BG263" s="37">
        <v>3.7819468461287</v>
      </c>
      <c r="BH263" s="37">
        <v>4.8703242391439998</v>
      </c>
      <c r="BI263" s="37">
        <v>5.9688212534199998</v>
      </c>
      <c r="BJ263" s="37">
        <v>4361.4769268230002</v>
      </c>
      <c r="BK263" s="37">
        <v>523.182909184045</v>
      </c>
      <c r="BL263" s="37">
        <v>17.887594499999999</v>
      </c>
      <c r="BM263" s="37">
        <v>16.2237591268762</v>
      </c>
      <c r="BN263" s="37">
        <v>16.186715066866402</v>
      </c>
      <c r="BO263" s="37">
        <v>17.2463566727093</v>
      </c>
      <c r="BP263" s="37">
        <v>1.21575025E-2</v>
      </c>
    </row>
    <row r="264" spans="1:68">
      <c r="A264" s="16">
        <v>263</v>
      </c>
      <c r="B264" s="29" t="s">
        <v>184</v>
      </c>
      <c r="C264" s="16">
        <v>120</v>
      </c>
      <c r="D264" s="16">
        <v>1176</v>
      </c>
      <c r="E264" s="16">
        <v>0.15925093632958801</v>
      </c>
      <c r="F264" s="16">
        <v>0.269915268960425</v>
      </c>
      <c r="G264" s="16">
        <v>0.39773190200935898</v>
      </c>
      <c r="H264" s="16">
        <v>1.2149473684210499</v>
      </c>
      <c r="I264" s="16">
        <v>2.3049655172413801</v>
      </c>
      <c r="J264" s="16">
        <v>0.304050632911392</v>
      </c>
      <c r="K264" s="16">
        <v>0.40497017892644099</v>
      </c>
      <c r="L264" s="16">
        <v>0.518987341772152</v>
      </c>
      <c r="M264" s="16">
        <v>0.128415841584158</v>
      </c>
      <c r="N264" s="16">
        <v>0.64552729401434195</v>
      </c>
      <c r="O264" s="16">
        <v>1.48952062429128</v>
      </c>
      <c r="P264" s="16">
        <v>0.119987356886985</v>
      </c>
      <c r="Q264" s="16">
        <v>0.23487591023926299</v>
      </c>
      <c r="R264" s="16">
        <v>0.64157575757575702</v>
      </c>
      <c r="S264" s="16">
        <v>0.64769230769230801</v>
      </c>
      <c r="T264" s="16">
        <v>1.2824776119403001</v>
      </c>
      <c r="U264" s="16">
        <v>1.10254519161244</v>
      </c>
      <c r="V264" s="16">
        <v>0.63410491257285595</v>
      </c>
      <c r="W264" s="16">
        <v>3.0937493077349099</v>
      </c>
      <c r="X264" s="16">
        <v>1.3281379310344801</v>
      </c>
      <c r="Y264" s="16">
        <v>2.27725</v>
      </c>
      <c r="Z264" s="16">
        <v>0.989263906315349</v>
      </c>
      <c r="AA264" s="16">
        <v>1.34457572502685</v>
      </c>
      <c r="AB264" s="16">
        <v>1.25941784037559</v>
      </c>
      <c r="AC264" s="16">
        <v>0.64993881351423199</v>
      </c>
      <c r="AD264" s="16">
        <v>2.14111462450593</v>
      </c>
      <c r="AE264" s="16">
        <v>0.64769230769230801</v>
      </c>
      <c r="AF264" s="16">
        <v>1.4030770349453701</v>
      </c>
      <c r="AG264" s="16">
        <v>1.4030770349453701</v>
      </c>
      <c r="AH264" s="16">
        <v>1.4030770349453701</v>
      </c>
      <c r="AI264" s="37">
        <v>0.28352941176470597</v>
      </c>
      <c r="AJ264" s="16">
        <v>0.99297095883893705</v>
      </c>
      <c r="AK264" s="16">
        <v>0.46309696092619401</v>
      </c>
      <c r="AL264" s="37">
        <v>0.72658175999999997</v>
      </c>
      <c r="AM264" s="37">
        <v>3296.5919471456</v>
      </c>
      <c r="AN264" s="37">
        <v>20.998158719999999</v>
      </c>
      <c r="AO264" s="37">
        <v>1.09649</v>
      </c>
      <c r="AP264" s="37">
        <v>6.9785136000000003</v>
      </c>
      <c r="AQ264" s="37">
        <v>683.12879999999996</v>
      </c>
      <c r="AR264" s="37">
        <v>1.6393776</v>
      </c>
      <c r="AS264" s="37">
        <v>1.2956000000000001</v>
      </c>
      <c r="AT264" s="37">
        <v>7.5663867199999997</v>
      </c>
      <c r="AU264" s="37">
        <v>301395.97704000003</v>
      </c>
      <c r="AV264" s="37">
        <v>2073.8959789312798</v>
      </c>
      <c r="AW264" s="37">
        <v>972819.90480000002</v>
      </c>
      <c r="AX264" s="37">
        <v>6.8064319488000002</v>
      </c>
      <c r="AY264" s="37">
        <v>6.9867600000000003</v>
      </c>
      <c r="AZ264" s="37">
        <v>17.5136</v>
      </c>
      <c r="BA264" s="37">
        <v>23028.168000000001</v>
      </c>
      <c r="BB264" s="37">
        <v>8.4353042400000007</v>
      </c>
      <c r="BC264" s="37">
        <v>7.0557704491451701E-3</v>
      </c>
      <c r="BD264" s="37">
        <v>363.13054512000002</v>
      </c>
      <c r="BE264" s="37">
        <v>27924.1</v>
      </c>
      <c r="BF264" s="37">
        <v>0.93276159999999997</v>
      </c>
      <c r="BG264" s="37">
        <v>3.6195225791999999</v>
      </c>
      <c r="BH264" s="37">
        <v>4.6617031999999998</v>
      </c>
      <c r="BI264" s="37">
        <v>5.7138527999999997</v>
      </c>
      <c r="BJ264" s="37">
        <v>3673.4752319999998</v>
      </c>
      <c r="BK264" s="37">
        <v>493.38218160000002</v>
      </c>
      <c r="BL264" s="37">
        <v>17.5136</v>
      </c>
      <c r="BM264" s="37">
        <v>15.284880361440001</v>
      </c>
      <c r="BN264" s="37">
        <v>15.284880361440001</v>
      </c>
      <c r="BO264" s="37">
        <v>15.284880361440001</v>
      </c>
      <c r="BP264" s="37">
        <v>8.1939999999999999E-3</v>
      </c>
    </row>
    <row r="265" spans="1:68">
      <c r="A265" s="16">
        <v>264</v>
      </c>
      <c r="B265" s="29" t="s">
        <v>184</v>
      </c>
      <c r="C265" s="16">
        <v>168</v>
      </c>
      <c r="D265" s="16">
        <v>1178</v>
      </c>
      <c r="E265" s="16">
        <v>0.15925093632958801</v>
      </c>
      <c r="F265" s="16">
        <v>0.269915268960425</v>
      </c>
      <c r="G265" s="16">
        <v>0.39773190200935898</v>
      </c>
      <c r="H265" s="16">
        <v>1.2149473684210499</v>
      </c>
      <c r="I265" s="16">
        <v>2.3049655172413801</v>
      </c>
      <c r="J265" s="16">
        <v>0.304050632911392</v>
      </c>
      <c r="K265" s="16">
        <v>0.40497017892644099</v>
      </c>
      <c r="L265" s="16">
        <v>0.518987341772152</v>
      </c>
      <c r="M265" s="16">
        <v>0.128415841584158</v>
      </c>
      <c r="N265" s="16">
        <v>0.64552729401434195</v>
      </c>
      <c r="O265" s="16">
        <v>1.48952062429128</v>
      </c>
      <c r="P265" s="16">
        <v>0.119987356886985</v>
      </c>
      <c r="Q265" s="16">
        <v>0.23487591023926299</v>
      </c>
      <c r="R265" s="16">
        <v>0.64157575757575702</v>
      </c>
      <c r="S265" s="16">
        <v>0.64769230769230801</v>
      </c>
      <c r="T265" s="16">
        <v>1.2824776119403001</v>
      </c>
      <c r="U265" s="16">
        <v>1.10254519161244</v>
      </c>
      <c r="V265" s="16">
        <v>0.63410491257285595</v>
      </c>
      <c r="W265" s="16">
        <v>3.0937493077349099</v>
      </c>
      <c r="X265" s="16">
        <v>1.3281379310344801</v>
      </c>
      <c r="Y265" s="16">
        <v>2.27725</v>
      </c>
      <c r="Z265" s="16">
        <v>0.989263906315349</v>
      </c>
      <c r="AA265" s="16">
        <v>1.34457572502685</v>
      </c>
      <c r="AB265" s="16">
        <v>1.25941784037559</v>
      </c>
      <c r="AC265" s="16">
        <v>0.64993881351423199</v>
      </c>
      <c r="AD265" s="16">
        <v>2.14111462450593</v>
      </c>
      <c r="AE265" s="16">
        <v>0.64769230769230801</v>
      </c>
      <c r="AF265" s="16">
        <v>1.4030770349453701</v>
      </c>
      <c r="AG265" s="16">
        <v>1.4030770349453701</v>
      </c>
      <c r="AH265" s="16">
        <v>1.4030770349453701</v>
      </c>
      <c r="AI265" s="37">
        <v>0.28352941176470597</v>
      </c>
      <c r="AJ265" s="16">
        <v>0.99297095883893705</v>
      </c>
      <c r="AK265" s="16">
        <v>0.46309696092619401</v>
      </c>
      <c r="AL265" s="37">
        <v>0.72658175999999997</v>
      </c>
      <c r="AM265" s="37">
        <v>3296.5919471456</v>
      </c>
      <c r="AN265" s="37">
        <v>20.998158719999999</v>
      </c>
      <c r="AO265" s="37">
        <v>1.09649</v>
      </c>
      <c r="AP265" s="37">
        <v>6.9785136000000003</v>
      </c>
      <c r="AQ265" s="37">
        <v>683.12879999999996</v>
      </c>
      <c r="AR265" s="37">
        <v>1.6393776</v>
      </c>
      <c r="AS265" s="37">
        <v>1.2956000000000001</v>
      </c>
      <c r="AT265" s="37">
        <v>7.5663867199999997</v>
      </c>
      <c r="AU265" s="37">
        <v>301395.97704000003</v>
      </c>
      <c r="AV265" s="37">
        <v>2073.8959789312798</v>
      </c>
      <c r="AW265" s="37">
        <v>972819.90480000002</v>
      </c>
      <c r="AX265" s="37">
        <v>6.8064319488000002</v>
      </c>
      <c r="AY265" s="37">
        <v>6.9867600000000003</v>
      </c>
      <c r="AZ265" s="37">
        <v>17.5136</v>
      </c>
      <c r="BA265" s="37">
        <v>23028.168000000001</v>
      </c>
      <c r="BB265" s="37">
        <v>8.4353042400000007</v>
      </c>
      <c r="BC265" s="37">
        <v>7.0557704491451701E-3</v>
      </c>
      <c r="BD265" s="37">
        <v>363.13054512000002</v>
      </c>
      <c r="BE265" s="37">
        <v>27924.1</v>
      </c>
      <c r="BF265" s="37">
        <v>0.93276159999999997</v>
      </c>
      <c r="BG265" s="37">
        <v>3.6195225791999999</v>
      </c>
      <c r="BH265" s="37">
        <v>4.6617031999999998</v>
      </c>
      <c r="BI265" s="37">
        <v>5.7138527999999997</v>
      </c>
      <c r="BJ265" s="37">
        <v>3673.4752319999998</v>
      </c>
      <c r="BK265" s="37">
        <v>493.38218160000002</v>
      </c>
      <c r="BL265" s="37">
        <v>17.5136</v>
      </c>
      <c r="BM265" s="37">
        <v>15.284880361440001</v>
      </c>
      <c r="BN265" s="37">
        <v>15.284880361440001</v>
      </c>
      <c r="BO265" s="37">
        <v>15.284880361440001</v>
      </c>
      <c r="BP265" s="37">
        <v>8.1939999999999999E-3</v>
      </c>
    </row>
    <row r="266" spans="1:68">
      <c r="A266" s="16">
        <v>265</v>
      </c>
      <c r="B266" s="29" t="s">
        <v>184</v>
      </c>
      <c r="C266" s="16">
        <v>160</v>
      </c>
      <c r="D266" s="16">
        <v>1180</v>
      </c>
      <c r="E266" s="16">
        <v>0.15925093632958801</v>
      </c>
      <c r="F266" s="16">
        <v>0.269915268960425</v>
      </c>
      <c r="G266" s="16">
        <v>0.39773190200935898</v>
      </c>
      <c r="H266" s="16">
        <v>1.2149473684210499</v>
      </c>
      <c r="I266" s="16">
        <v>2.3049655172413801</v>
      </c>
      <c r="J266" s="16">
        <v>0.304050632911392</v>
      </c>
      <c r="K266" s="16">
        <v>0.40497017892644099</v>
      </c>
      <c r="L266" s="16">
        <v>0.518987341772152</v>
      </c>
      <c r="M266" s="16">
        <v>0.128415841584158</v>
      </c>
      <c r="N266" s="16">
        <v>0.64552729401434195</v>
      </c>
      <c r="O266" s="16">
        <v>1.48952062429128</v>
      </c>
      <c r="P266" s="16">
        <v>0.119987356886985</v>
      </c>
      <c r="Q266" s="16">
        <v>0.23487591023926299</v>
      </c>
      <c r="R266" s="16">
        <v>0.64157575757575702</v>
      </c>
      <c r="S266" s="16">
        <v>0.64769230769230801</v>
      </c>
      <c r="T266" s="16">
        <v>1.2824776119403001</v>
      </c>
      <c r="U266" s="16">
        <v>1.10254519161244</v>
      </c>
      <c r="V266" s="16">
        <v>0.63410491257285595</v>
      </c>
      <c r="W266" s="16">
        <v>3.0937493077349099</v>
      </c>
      <c r="X266" s="16">
        <v>1.3281379310344801</v>
      </c>
      <c r="Y266" s="16">
        <v>2.27725</v>
      </c>
      <c r="Z266" s="16">
        <v>0.989263906315349</v>
      </c>
      <c r="AA266" s="16">
        <v>1.34457572502685</v>
      </c>
      <c r="AB266" s="16">
        <v>1.25941784037559</v>
      </c>
      <c r="AC266" s="16">
        <v>0.64993881351423199</v>
      </c>
      <c r="AD266" s="16">
        <v>2.14111462450593</v>
      </c>
      <c r="AE266" s="16">
        <v>0.64769230769230801</v>
      </c>
      <c r="AF266" s="16">
        <v>1.4030770349453701</v>
      </c>
      <c r="AG266" s="16">
        <v>1.4030770349453701</v>
      </c>
      <c r="AH266" s="16">
        <v>1.4030770349453701</v>
      </c>
      <c r="AI266" s="37">
        <v>0.28352941176470597</v>
      </c>
      <c r="AJ266" s="16">
        <v>0.99297095883893705</v>
      </c>
      <c r="AK266" s="16">
        <v>0.46309696092619401</v>
      </c>
      <c r="AL266" s="37">
        <v>0.72658175999999997</v>
      </c>
      <c r="AM266" s="37">
        <v>3296.5919471456</v>
      </c>
      <c r="AN266" s="37">
        <v>20.998158719999999</v>
      </c>
      <c r="AO266" s="37">
        <v>1.09649</v>
      </c>
      <c r="AP266" s="37">
        <v>6.9785136000000003</v>
      </c>
      <c r="AQ266" s="37">
        <v>683.12879999999996</v>
      </c>
      <c r="AR266" s="37">
        <v>1.6393776</v>
      </c>
      <c r="AS266" s="37">
        <v>1.2956000000000001</v>
      </c>
      <c r="AT266" s="37">
        <v>7.5663867199999997</v>
      </c>
      <c r="AU266" s="37">
        <v>301395.97704000003</v>
      </c>
      <c r="AV266" s="37">
        <v>2073.8959789312798</v>
      </c>
      <c r="AW266" s="37">
        <v>972819.90480000002</v>
      </c>
      <c r="AX266" s="37">
        <v>6.8064319488000002</v>
      </c>
      <c r="AY266" s="37">
        <v>6.9867600000000003</v>
      </c>
      <c r="AZ266" s="37">
        <v>17.5136</v>
      </c>
      <c r="BA266" s="37">
        <v>23028.168000000001</v>
      </c>
      <c r="BB266" s="37">
        <v>8.4353042400000007</v>
      </c>
      <c r="BC266" s="37">
        <v>7.0557704491451701E-3</v>
      </c>
      <c r="BD266" s="37">
        <v>363.13054512000002</v>
      </c>
      <c r="BE266" s="37">
        <v>27924.1</v>
      </c>
      <c r="BF266" s="37">
        <v>0.93276159999999997</v>
      </c>
      <c r="BG266" s="37">
        <v>3.6195225791999999</v>
      </c>
      <c r="BH266" s="37">
        <v>4.6617031999999998</v>
      </c>
      <c r="BI266" s="37">
        <v>5.7138527999999997</v>
      </c>
      <c r="BJ266" s="37">
        <v>3673.4752319999998</v>
      </c>
      <c r="BK266" s="37">
        <v>493.38218160000002</v>
      </c>
      <c r="BL266" s="37">
        <v>17.5136</v>
      </c>
      <c r="BM266" s="37">
        <v>15.284880361440001</v>
      </c>
      <c r="BN266" s="37">
        <v>15.284880361440001</v>
      </c>
      <c r="BO266" s="37">
        <v>15.284880361440001</v>
      </c>
      <c r="BP266" s="37">
        <v>8.1939999999999999E-3</v>
      </c>
    </row>
    <row r="267" spans="1:68">
      <c r="A267" s="16">
        <v>266</v>
      </c>
      <c r="B267" s="29" t="s">
        <v>184</v>
      </c>
      <c r="C267" s="16">
        <v>145</v>
      </c>
      <c r="D267" s="16">
        <v>1182</v>
      </c>
      <c r="E267" s="16">
        <v>0.15925093632958801</v>
      </c>
      <c r="F267" s="16">
        <v>0.269915268960425</v>
      </c>
      <c r="G267" s="16">
        <v>0.39773190200935898</v>
      </c>
      <c r="H267" s="16">
        <v>1.2149473684210499</v>
      </c>
      <c r="I267" s="16">
        <v>2.3049655172413801</v>
      </c>
      <c r="J267" s="16">
        <v>0.304050632911392</v>
      </c>
      <c r="K267" s="16">
        <v>0.40497017892644099</v>
      </c>
      <c r="L267" s="16">
        <v>0.518987341772152</v>
      </c>
      <c r="M267" s="16">
        <v>0.128415841584158</v>
      </c>
      <c r="N267" s="16">
        <v>0.64552729401434195</v>
      </c>
      <c r="O267" s="16">
        <v>1.48952062429128</v>
      </c>
      <c r="P267" s="16">
        <v>0.119987356886985</v>
      </c>
      <c r="Q267" s="16">
        <v>0.23487591023926299</v>
      </c>
      <c r="R267" s="16">
        <v>0.64157575757575702</v>
      </c>
      <c r="S267" s="16">
        <v>0.64769230769230801</v>
      </c>
      <c r="T267" s="16">
        <v>1.2824776119403001</v>
      </c>
      <c r="U267" s="16">
        <v>1.10254519161244</v>
      </c>
      <c r="V267" s="16">
        <v>0.63410491257285595</v>
      </c>
      <c r="W267" s="16">
        <v>3.0937493077349099</v>
      </c>
      <c r="X267" s="16">
        <v>1.3281379310344801</v>
      </c>
      <c r="Y267" s="16">
        <v>2.27725</v>
      </c>
      <c r="Z267" s="16">
        <v>0.989263906315349</v>
      </c>
      <c r="AA267" s="16">
        <v>1.34457572502685</v>
      </c>
      <c r="AB267" s="16">
        <v>1.25941784037559</v>
      </c>
      <c r="AC267" s="16">
        <v>0.64993881351423199</v>
      </c>
      <c r="AD267" s="16">
        <v>2.14111462450593</v>
      </c>
      <c r="AE267" s="16">
        <v>0.64769230769230801</v>
      </c>
      <c r="AF267" s="16">
        <v>1.4030770349453701</v>
      </c>
      <c r="AG267" s="16">
        <v>1.4030770349453701</v>
      </c>
      <c r="AH267" s="16">
        <v>1.4030770349453701</v>
      </c>
      <c r="AI267" s="37">
        <v>0.28352941176470597</v>
      </c>
      <c r="AJ267" s="16">
        <v>0.99297095883893705</v>
      </c>
      <c r="AK267" s="16">
        <v>0.46309696092619401</v>
      </c>
      <c r="AL267" s="37">
        <v>0.72658175999999997</v>
      </c>
      <c r="AM267" s="37">
        <v>3296.5919471456</v>
      </c>
      <c r="AN267" s="37">
        <v>20.998158719999999</v>
      </c>
      <c r="AO267" s="37">
        <v>1.09649</v>
      </c>
      <c r="AP267" s="37">
        <v>6.9785136000000003</v>
      </c>
      <c r="AQ267" s="37">
        <v>683.12879999999996</v>
      </c>
      <c r="AR267" s="37">
        <v>1.6393776</v>
      </c>
      <c r="AS267" s="37">
        <v>1.2956000000000001</v>
      </c>
      <c r="AT267" s="37">
        <v>7.5663867199999997</v>
      </c>
      <c r="AU267" s="37">
        <v>301395.97704000003</v>
      </c>
      <c r="AV267" s="37">
        <v>2073.8959789312798</v>
      </c>
      <c r="AW267" s="37">
        <v>972819.90480000002</v>
      </c>
      <c r="AX267" s="37">
        <v>6.8064319488000002</v>
      </c>
      <c r="AY267" s="37">
        <v>6.9867600000000003</v>
      </c>
      <c r="AZ267" s="37">
        <v>17.5136</v>
      </c>
      <c r="BA267" s="37">
        <v>23028.168000000001</v>
      </c>
      <c r="BB267" s="37">
        <v>8.4353042400000007</v>
      </c>
      <c r="BC267" s="37">
        <v>7.0557704491451701E-3</v>
      </c>
      <c r="BD267" s="37">
        <v>363.13054512000002</v>
      </c>
      <c r="BE267" s="37">
        <v>27924.1</v>
      </c>
      <c r="BF267" s="37">
        <v>0.93276159999999997</v>
      </c>
      <c r="BG267" s="37">
        <v>3.6195225791999999</v>
      </c>
      <c r="BH267" s="37">
        <v>4.6617031999999998</v>
      </c>
      <c r="BI267" s="37">
        <v>5.7138527999999997</v>
      </c>
      <c r="BJ267" s="37">
        <v>3673.4752319999998</v>
      </c>
      <c r="BK267" s="37">
        <v>493.38218160000002</v>
      </c>
      <c r="BL267" s="37">
        <v>17.5136</v>
      </c>
      <c r="BM267" s="37">
        <v>15.284880361440001</v>
      </c>
      <c r="BN267" s="37">
        <v>15.284880361440001</v>
      </c>
      <c r="BO267" s="37">
        <v>15.284880361440001</v>
      </c>
      <c r="BP267" s="37">
        <v>8.1939999999999999E-3</v>
      </c>
    </row>
    <row r="268" spans="1:68">
      <c r="A268" s="16">
        <v>267</v>
      </c>
      <c r="B268" s="29" t="s">
        <v>184</v>
      </c>
      <c r="C268" s="16">
        <v>100</v>
      </c>
      <c r="D268" s="16">
        <v>1184</v>
      </c>
      <c r="E268" s="16">
        <v>0.15925093632958801</v>
      </c>
      <c r="F268" s="16">
        <v>0.269915268960425</v>
      </c>
      <c r="G268" s="16">
        <v>0.39773190200935898</v>
      </c>
      <c r="H268" s="16">
        <v>1.2149473684210499</v>
      </c>
      <c r="I268" s="16">
        <v>2.3049655172413801</v>
      </c>
      <c r="J268" s="16">
        <v>0.304050632911392</v>
      </c>
      <c r="K268" s="16">
        <v>0.40497017892644099</v>
      </c>
      <c r="L268" s="16">
        <v>0.518987341772152</v>
      </c>
      <c r="M268" s="16">
        <v>0.128415841584158</v>
      </c>
      <c r="N268" s="16">
        <v>0.64552729401434195</v>
      </c>
      <c r="O268" s="16">
        <v>1.48952062429128</v>
      </c>
      <c r="P268" s="16">
        <v>0.119987356886985</v>
      </c>
      <c r="Q268" s="16">
        <v>0.23487591023926299</v>
      </c>
      <c r="R268" s="16">
        <v>0.64157575757575702</v>
      </c>
      <c r="S268" s="16">
        <v>0.64769230769230801</v>
      </c>
      <c r="T268" s="16">
        <v>1.2824776119403001</v>
      </c>
      <c r="U268" s="16">
        <v>1.10254519161244</v>
      </c>
      <c r="V268" s="16">
        <v>0.63410491257285595</v>
      </c>
      <c r="W268" s="16">
        <v>3.0937493077349099</v>
      </c>
      <c r="X268" s="16">
        <v>1.3281379310344801</v>
      </c>
      <c r="Y268" s="16">
        <v>2.27725</v>
      </c>
      <c r="Z268" s="16">
        <v>0.989263906315349</v>
      </c>
      <c r="AA268" s="16">
        <v>1.34457572502685</v>
      </c>
      <c r="AB268" s="16">
        <v>1.25941784037559</v>
      </c>
      <c r="AC268" s="16">
        <v>0.64993881351423199</v>
      </c>
      <c r="AD268" s="16">
        <v>2.14111462450593</v>
      </c>
      <c r="AE268" s="16">
        <v>0.64769230769230801</v>
      </c>
      <c r="AF268" s="16">
        <v>1.4030770349453701</v>
      </c>
      <c r="AG268" s="16">
        <v>1.4030770349453701</v>
      </c>
      <c r="AH268" s="16">
        <v>1.4030770349453701</v>
      </c>
      <c r="AI268" s="37">
        <v>0.28352941176470597</v>
      </c>
      <c r="AJ268" s="16">
        <v>0.99297095883893705</v>
      </c>
      <c r="AK268" s="16">
        <v>0.46309696092619401</v>
      </c>
      <c r="AL268" s="37">
        <v>0.72658175999999997</v>
      </c>
      <c r="AM268" s="37">
        <v>3296.5919471456</v>
      </c>
      <c r="AN268" s="37">
        <v>20.998158719999999</v>
      </c>
      <c r="AO268" s="37">
        <v>1.09649</v>
      </c>
      <c r="AP268" s="37">
        <v>6.9785136000000003</v>
      </c>
      <c r="AQ268" s="37">
        <v>683.12879999999996</v>
      </c>
      <c r="AR268" s="37">
        <v>1.6393776</v>
      </c>
      <c r="AS268" s="37">
        <v>1.2956000000000001</v>
      </c>
      <c r="AT268" s="37">
        <v>7.5663867199999997</v>
      </c>
      <c r="AU268" s="37">
        <v>301395.97704000003</v>
      </c>
      <c r="AV268" s="37">
        <v>2073.8959789312798</v>
      </c>
      <c r="AW268" s="37">
        <v>972819.90480000002</v>
      </c>
      <c r="AX268" s="37">
        <v>6.8064319488000002</v>
      </c>
      <c r="AY268" s="37">
        <v>6.9867600000000003</v>
      </c>
      <c r="AZ268" s="37">
        <v>17.5136</v>
      </c>
      <c r="BA268" s="37">
        <v>23028.168000000001</v>
      </c>
      <c r="BB268" s="37">
        <v>8.4353042400000007</v>
      </c>
      <c r="BC268" s="37">
        <v>7.0557704491451701E-3</v>
      </c>
      <c r="BD268" s="37">
        <v>363.13054512000002</v>
      </c>
      <c r="BE268" s="37">
        <v>27924.1</v>
      </c>
      <c r="BF268" s="37">
        <v>0.93276159999999997</v>
      </c>
      <c r="BG268" s="37">
        <v>3.6195225791999999</v>
      </c>
      <c r="BH268" s="37">
        <v>4.6617031999999998</v>
      </c>
      <c r="BI268" s="37">
        <v>5.7138527999999997</v>
      </c>
      <c r="BJ268" s="37">
        <v>3673.4752319999998</v>
      </c>
      <c r="BK268" s="37">
        <v>493.38218160000002</v>
      </c>
      <c r="BL268" s="37">
        <v>17.5136</v>
      </c>
      <c r="BM268" s="37">
        <v>15.284880361440001</v>
      </c>
      <c r="BN268" s="37">
        <v>15.284880361440001</v>
      </c>
      <c r="BO268" s="37">
        <v>15.284880361440001</v>
      </c>
      <c r="BP268" s="37">
        <v>8.1939999999999999E-3</v>
      </c>
    </row>
    <row r="269" spans="1:68">
      <c r="A269" s="16">
        <v>268</v>
      </c>
      <c r="B269" s="29" t="s">
        <v>185</v>
      </c>
      <c r="C269" s="16">
        <v>280</v>
      </c>
      <c r="D269" s="16">
        <v>1080</v>
      </c>
      <c r="E269" s="16">
        <v>0.216309748866231</v>
      </c>
      <c r="F269" s="16">
        <v>0.36182537796641501</v>
      </c>
      <c r="G269" s="16">
        <v>0.47851232880804101</v>
      </c>
      <c r="H269" s="16">
        <v>1.2697625810600801</v>
      </c>
      <c r="I269" s="16">
        <v>2.3588713187291499</v>
      </c>
      <c r="J269" s="16">
        <v>0.38830767757535101</v>
      </c>
      <c r="K269" s="16">
        <v>0.44665128539841997</v>
      </c>
      <c r="L269" s="16">
        <v>0.56750932715811098</v>
      </c>
      <c r="M269" s="16">
        <v>0.14380562494657201</v>
      </c>
      <c r="N269" s="16">
        <v>0.71815453294869802</v>
      </c>
      <c r="O269" s="16">
        <v>1.57945266541091</v>
      </c>
      <c r="P269" s="16">
        <v>0.13479308426557199</v>
      </c>
      <c r="Q269" s="16">
        <v>0.25760734077561798</v>
      </c>
      <c r="R269" s="16">
        <v>0.71289243916031897</v>
      </c>
      <c r="S269" s="16">
        <v>0.70686175580221999</v>
      </c>
      <c r="T269" s="16">
        <v>1.3254429573942399</v>
      </c>
      <c r="U269" s="16">
        <v>1.1337778907280101</v>
      </c>
      <c r="V269" s="16">
        <v>0.58348201416923096</v>
      </c>
      <c r="W269" s="16">
        <v>3.08623740437928</v>
      </c>
      <c r="X269" s="16">
        <v>1.3772811657150901</v>
      </c>
      <c r="Y269" s="16">
        <v>2.3566936991161702</v>
      </c>
      <c r="Z269" s="16">
        <v>1.0385454844074899</v>
      </c>
      <c r="AA269" s="16">
        <v>1.3975533997572001</v>
      </c>
      <c r="AB269" s="16">
        <v>1.31266616707159</v>
      </c>
      <c r="AC269" s="16">
        <v>0.64716294381960904</v>
      </c>
      <c r="AD269" s="16">
        <v>2.0703536725288001</v>
      </c>
      <c r="AE269" s="16">
        <v>0.70686175580221999</v>
      </c>
      <c r="AF269" s="16">
        <v>1.4829651262289101</v>
      </c>
      <c r="AG269" s="16">
        <v>1.47865730480913</v>
      </c>
      <c r="AH269" s="16">
        <v>1.4162711097592899</v>
      </c>
      <c r="AI269" s="37">
        <v>0.417248285488863</v>
      </c>
      <c r="AJ269" s="16">
        <v>1.0079311361507499</v>
      </c>
      <c r="AK269" s="16">
        <v>0.45683068017366102</v>
      </c>
      <c r="AL269" s="37">
        <v>0.81076645560000005</v>
      </c>
      <c r="AM269" s="37">
        <v>3294.4105605947898</v>
      </c>
      <c r="AN269" s="37">
        <v>21.4528554075</v>
      </c>
      <c r="AO269" s="37">
        <v>1.1051958937499999</v>
      </c>
      <c r="AP269" s="37">
        <v>7.0048820062499999</v>
      </c>
      <c r="AQ269" s="37">
        <v>677.52562</v>
      </c>
      <c r="AR269" s="37">
        <v>1.74474299325</v>
      </c>
      <c r="AS269" s="37">
        <v>1.37154585</v>
      </c>
      <c r="AT269" s="37">
        <v>7.8103762659999996</v>
      </c>
      <c r="AU269" s="37">
        <v>305072.95414599997</v>
      </c>
      <c r="AV269" s="37">
        <v>2053.8650747615002</v>
      </c>
      <c r="AW269" s="37">
        <v>965698.09059000004</v>
      </c>
      <c r="AX269" s="37">
        <v>8.5188136275499993</v>
      </c>
      <c r="AY269" s="37">
        <v>7.4366145000000001</v>
      </c>
      <c r="AZ269" s="37">
        <v>17.3548875</v>
      </c>
      <c r="BA269" s="37">
        <v>23078.424715000001</v>
      </c>
      <c r="BB269" s="37">
        <v>8.3577013215000004</v>
      </c>
      <c r="BC269" s="37">
        <v>7.8823587512454503E-3</v>
      </c>
      <c r="BD269" s="37">
        <v>356.96723400450003</v>
      </c>
      <c r="BE269" s="37">
        <v>28063.667000000001</v>
      </c>
      <c r="BF269" s="37">
        <v>0.93935500250000004</v>
      </c>
      <c r="BG269" s="37">
        <v>3.652269869325</v>
      </c>
      <c r="BH269" s="37">
        <v>4.6734149289999998</v>
      </c>
      <c r="BI269" s="37">
        <v>5.7614896272499996</v>
      </c>
      <c r="BJ269" s="37">
        <v>4167.9983222499995</v>
      </c>
      <c r="BK269" s="37">
        <v>492.70912895750001</v>
      </c>
      <c r="BL269" s="37">
        <v>17.3548875</v>
      </c>
      <c r="BM269" s="37">
        <v>15.4955131568314</v>
      </c>
      <c r="BN269" s="37">
        <v>15.450500700161401</v>
      </c>
      <c r="BO269" s="37">
        <v>15.6599040604039</v>
      </c>
      <c r="BP269" s="37">
        <v>1.1327937499999999E-2</v>
      </c>
    </row>
    <row r="270" spans="1:68">
      <c r="A270" s="16">
        <v>269</v>
      </c>
      <c r="B270" s="29" t="s">
        <v>186</v>
      </c>
      <c r="C270" s="16">
        <v>330</v>
      </c>
      <c r="D270" s="16">
        <v>1080</v>
      </c>
      <c r="E270" s="16">
        <v>0.21429083131210799</v>
      </c>
      <c r="F270" s="16">
        <v>0.35850927191545101</v>
      </c>
      <c r="G270" s="16">
        <v>0.474006376352756</v>
      </c>
      <c r="H270" s="16">
        <v>1.25759706998593</v>
      </c>
      <c r="I270" s="16">
        <v>2.33633163301961</v>
      </c>
      <c r="J270" s="16">
        <v>0.384720295062914</v>
      </c>
      <c r="K270" s="16">
        <v>0.44233520317279801</v>
      </c>
      <c r="L270" s="16">
        <v>0.56201426933367304</v>
      </c>
      <c r="M270" s="16">
        <v>0.14241589661342299</v>
      </c>
      <c r="N270" s="16">
        <v>0.71127270052801095</v>
      </c>
      <c r="O270" s="16">
        <v>1.5644994820113101</v>
      </c>
      <c r="P270" s="16">
        <v>0.13349438451481399</v>
      </c>
      <c r="Q270" s="16">
        <v>0.25501890881146499</v>
      </c>
      <c r="R270" s="16">
        <v>0.70603928062186605</v>
      </c>
      <c r="S270" s="16">
        <v>0.70014992503748097</v>
      </c>
      <c r="T270" s="16">
        <v>1.31277819060701</v>
      </c>
      <c r="U270" s="16">
        <v>1.12293344714878</v>
      </c>
      <c r="V270" s="16">
        <v>0.583216746281214</v>
      </c>
      <c r="W270" s="16">
        <v>3.0569927189350499</v>
      </c>
      <c r="X270" s="16">
        <v>1.3641173307429399</v>
      </c>
      <c r="Y270" s="16">
        <v>2.3342144896614498</v>
      </c>
      <c r="Z270" s="16">
        <v>1.0285878310202199</v>
      </c>
      <c r="AA270" s="16">
        <v>1.38417834298311</v>
      </c>
      <c r="AB270" s="16">
        <v>1.3001089697981101</v>
      </c>
      <c r="AC270" s="16">
        <v>0.64062594438708698</v>
      </c>
      <c r="AD270" s="16">
        <v>2.05052854258355</v>
      </c>
      <c r="AE270" s="16">
        <v>0.70014992503748097</v>
      </c>
      <c r="AF270" s="16">
        <v>1.4687191755542901</v>
      </c>
      <c r="AG270" s="16">
        <v>1.46445273677418</v>
      </c>
      <c r="AH270" s="16">
        <v>1.4030417318669399</v>
      </c>
      <c r="AI270" s="37">
        <v>0.41319830513567901</v>
      </c>
      <c r="AJ270" s="16">
        <v>1.00489649189259</v>
      </c>
      <c r="AK270" s="16">
        <v>0.46123010130246</v>
      </c>
      <c r="AL270" s="37">
        <v>0.81840500279999995</v>
      </c>
      <c r="AM270" s="37">
        <v>3324.88289604089</v>
      </c>
      <c r="AN270" s="37">
        <v>21.656788416249999</v>
      </c>
      <c r="AO270" s="37">
        <v>1.1158871343750001</v>
      </c>
      <c r="AP270" s="37">
        <v>7.0724613843749999</v>
      </c>
      <c r="AQ270" s="37">
        <v>683.84330999999997</v>
      </c>
      <c r="AR270" s="37">
        <v>1.7617673091249999</v>
      </c>
      <c r="AS270" s="37">
        <v>1.38495605</v>
      </c>
      <c r="AT270" s="37">
        <v>7.8865917830000001</v>
      </c>
      <c r="AU270" s="37">
        <v>308024.65037300001</v>
      </c>
      <c r="AV270" s="37">
        <v>2073.4955198297598</v>
      </c>
      <c r="AW270" s="37">
        <v>975092.88179500005</v>
      </c>
      <c r="AX270" s="37">
        <v>8.60527925315</v>
      </c>
      <c r="AY270" s="37">
        <v>7.508797875</v>
      </c>
      <c r="AZ270" s="37">
        <v>17.52125625</v>
      </c>
      <c r="BA270" s="37">
        <v>23301.069232500002</v>
      </c>
      <c r="BB270" s="37">
        <v>8.4384136919999992</v>
      </c>
      <c r="BC270" s="37">
        <v>7.8859439306352194E-3</v>
      </c>
      <c r="BD270" s="37">
        <v>360.38215691475</v>
      </c>
      <c r="BE270" s="37">
        <v>28334.483499999998</v>
      </c>
      <c r="BF270" s="37">
        <v>0.9484012825</v>
      </c>
      <c r="BG270" s="37">
        <v>3.6876271196624999</v>
      </c>
      <c r="BH270" s="37">
        <v>4.7185732644999998</v>
      </c>
      <c r="BI270" s="37">
        <v>5.817137394875</v>
      </c>
      <c r="BJ270" s="37">
        <v>4210.5289173749998</v>
      </c>
      <c r="BK270" s="37">
        <v>497.47278979125002</v>
      </c>
      <c r="BL270" s="37">
        <v>17.52125625</v>
      </c>
      <c r="BM270" s="37">
        <v>15.645813037015699</v>
      </c>
      <c r="BN270" s="37">
        <v>15.600363978680701</v>
      </c>
      <c r="BO270" s="37">
        <v>15.807562382938199</v>
      </c>
      <c r="BP270" s="37">
        <v>1.143896875E-2</v>
      </c>
    </row>
    <row r="271" spans="1:68">
      <c r="A271" s="16">
        <v>270</v>
      </c>
      <c r="B271" s="29" t="s">
        <v>187</v>
      </c>
      <c r="C271" s="16">
        <v>360</v>
      </c>
      <c r="D271" s="16">
        <v>1080</v>
      </c>
      <c r="E271" s="16">
        <v>0.21329543949719401</v>
      </c>
      <c r="F271" s="16">
        <v>0.35687390883620201</v>
      </c>
      <c r="G271" s="16">
        <v>0.471785074011493</v>
      </c>
      <c r="H271" s="16">
        <v>1.2516013153898</v>
      </c>
      <c r="I271" s="16">
        <v>2.3252225519287801</v>
      </c>
      <c r="J271" s="16">
        <v>0.38295134605509401</v>
      </c>
      <c r="K271" s="16">
        <v>0.44020829203770401</v>
      </c>
      <c r="L271" s="16">
        <v>0.55930645365791798</v>
      </c>
      <c r="M271" s="16">
        <v>0.141731056694094</v>
      </c>
      <c r="N271" s="16">
        <v>0.70788100817729904</v>
      </c>
      <c r="O271" s="16">
        <v>1.55712856500973</v>
      </c>
      <c r="P271" s="16">
        <v>0.13285437414806101</v>
      </c>
      <c r="Q271" s="16">
        <v>0.25374410169307998</v>
      </c>
      <c r="R271" s="16">
        <v>0.70266187544345504</v>
      </c>
      <c r="S271" s="16">
        <v>0.696841581696096</v>
      </c>
      <c r="T271" s="16">
        <v>1.3065361356904599</v>
      </c>
      <c r="U271" s="16">
        <v>1.1175886493924201</v>
      </c>
      <c r="V271" s="16">
        <v>0.58308603066626097</v>
      </c>
      <c r="W271" s="16">
        <v>3.0425772345594502</v>
      </c>
      <c r="X271" s="16">
        <v>1.35762932783192</v>
      </c>
      <c r="Y271" s="16">
        <v>2.3231349342660002</v>
      </c>
      <c r="Z271" s="16">
        <v>1.0236802687379201</v>
      </c>
      <c r="AA271" s="16">
        <v>1.3775863602428899</v>
      </c>
      <c r="AB271" s="16">
        <v>1.29392003557007</v>
      </c>
      <c r="AC271" s="16">
        <v>0.63740671853589603</v>
      </c>
      <c r="AD271" s="16">
        <v>2.0407576791045599</v>
      </c>
      <c r="AE271" s="16">
        <v>0.696841581696096</v>
      </c>
      <c r="AF271" s="16">
        <v>1.46169834876297</v>
      </c>
      <c r="AG271" s="16">
        <v>1.4574523045744101</v>
      </c>
      <c r="AH271" s="16">
        <v>1.39651929370412</v>
      </c>
      <c r="AI271" s="37">
        <v>0.41120265562151398</v>
      </c>
      <c r="AJ271" s="16">
        <v>1.0033860119150699</v>
      </c>
      <c r="AK271" s="16">
        <v>0.46342981186686</v>
      </c>
      <c r="AL271" s="37">
        <v>0.82222427639999995</v>
      </c>
      <c r="AM271" s="37">
        <v>3340.1190637639502</v>
      </c>
      <c r="AN271" s="37">
        <v>21.758754920625002</v>
      </c>
      <c r="AO271" s="37">
        <v>1.1212327546875001</v>
      </c>
      <c r="AP271" s="37">
        <v>7.1062510734375</v>
      </c>
      <c r="AQ271" s="37">
        <v>687.00215500000002</v>
      </c>
      <c r="AR271" s="37">
        <v>1.7702794670624999</v>
      </c>
      <c r="AS271" s="37">
        <v>1.39166115</v>
      </c>
      <c r="AT271" s="37">
        <v>7.9246995414999999</v>
      </c>
      <c r="AU271" s="37">
        <v>309500.4984865</v>
      </c>
      <c r="AV271" s="37">
        <v>2083.3107423638799</v>
      </c>
      <c r="AW271" s="37">
        <v>979790.2773975</v>
      </c>
      <c r="AX271" s="37">
        <v>8.6485120659499994</v>
      </c>
      <c r="AY271" s="37">
        <v>7.5448895624999999</v>
      </c>
      <c r="AZ271" s="37">
        <v>17.604440624999999</v>
      </c>
      <c r="BA271" s="37">
        <v>23412.39149125</v>
      </c>
      <c r="BB271" s="37">
        <v>8.4787698772500004</v>
      </c>
      <c r="BC271" s="37">
        <v>7.8877117932766895E-3</v>
      </c>
      <c r="BD271" s="37">
        <v>362.08961836987498</v>
      </c>
      <c r="BE271" s="37">
        <v>28469.891749999999</v>
      </c>
      <c r="BF271" s="37">
        <v>0.95292442249999998</v>
      </c>
      <c r="BG271" s="37">
        <v>3.7053057448312501</v>
      </c>
      <c r="BH271" s="37">
        <v>4.7411524322499998</v>
      </c>
      <c r="BI271" s="37">
        <v>5.8449612786875003</v>
      </c>
      <c r="BJ271" s="37">
        <v>4231.7942149375003</v>
      </c>
      <c r="BK271" s="37">
        <v>499.85462020812503</v>
      </c>
      <c r="BL271" s="37">
        <v>17.604440624999999</v>
      </c>
      <c r="BM271" s="37">
        <v>15.7209629771079</v>
      </c>
      <c r="BN271" s="37">
        <v>15.6752956179403</v>
      </c>
      <c r="BO271" s="37">
        <v>15.8813915442054</v>
      </c>
      <c r="BP271" s="37">
        <v>1.1494484375000001E-2</v>
      </c>
    </row>
    <row r="272" spans="1:68">
      <c r="A272" s="16">
        <v>271</v>
      </c>
      <c r="B272" s="29" t="s">
        <v>188</v>
      </c>
      <c r="C272" s="16">
        <v>380</v>
      </c>
      <c r="D272" s="16">
        <v>1080</v>
      </c>
      <c r="E272" s="16">
        <v>0.21230925221799701</v>
      </c>
      <c r="F272" s="16">
        <v>0.35525339763667702</v>
      </c>
      <c r="G272" s="16">
        <v>0.46958449362450499</v>
      </c>
      <c r="H272" s="16">
        <v>1.2456624605678199</v>
      </c>
      <c r="I272" s="16">
        <v>2.31421861656704</v>
      </c>
      <c r="J272" s="16">
        <v>0.38119858989424199</v>
      </c>
      <c r="K272" s="16">
        <v>0.43810173697270499</v>
      </c>
      <c r="L272" s="16">
        <v>0.55662460567823302</v>
      </c>
      <c r="M272" s="16">
        <v>0.14105277167764699</v>
      </c>
      <c r="N272" s="16">
        <v>0.704521508775099</v>
      </c>
      <c r="O272" s="16">
        <v>1.54982677637582</v>
      </c>
      <c r="P272" s="16">
        <v>0.13222047128669301</v>
      </c>
      <c r="Q272" s="16">
        <v>0.25248197637754999</v>
      </c>
      <c r="R272" s="16">
        <v>0.69931662870159494</v>
      </c>
      <c r="S272" s="16">
        <v>0.69356435643564396</v>
      </c>
      <c r="T272" s="16">
        <v>1.3003531598513001</v>
      </c>
      <c r="U272" s="16">
        <v>1.1122944896115601</v>
      </c>
      <c r="V272" s="16">
        <v>0.58295656939306695</v>
      </c>
      <c r="W272" s="16">
        <v>3.0282970667396598</v>
      </c>
      <c r="X272" s="16">
        <v>1.35120274914089</v>
      </c>
      <c r="Y272" s="16">
        <v>2.3121600621600602</v>
      </c>
      <c r="Z272" s="16">
        <v>1.0188193136639501</v>
      </c>
      <c r="AA272" s="16">
        <v>1.3710568669527901</v>
      </c>
      <c r="AB272" s="16">
        <v>1.2877897447904501</v>
      </c>
      <c r="AC272" s="16">
        <v>0.63421968494321601</v>
      </c>
      <c r="AD272" s="16">
        <v>2.03107949125596</v>
      </c>
      <c r="AE272" s="16">
        <v>0.69356435643564396</v>
      </c>
      <c r="AF272" s="16">
        <v>1.4547443250789001</v>
      </c>
      <c r="AG272" s="16">
        <v>1.45051848142753</v>
      </c>
      <c r="AH272" s="16">
        <v>1.3900572177447299</v>
      </c>
      <c r="AI272" s="37">
        <v>0.40922619047619002</v>
      </c>
      <c r="AJ272" s="16">
        <v>1.00188006598753</v>
      </c>
      <c r="AK272" s="16">
        <v>0.46562952243125899</v>
      </c>
      <c r="AL272" s="37">
        <v>0.82604354999999996</v>
      </c>
      <c r="AM272" s="37">
        <v>3355.3552314869999</v>
      </c>
      <c r="AN272" s="37">
        <v>21.860721425000001</v>
      </c>
      <c r="AO272" s="37">
        <v>1.126578375</v>
      </c>
      <c r="AP272" s="37">
        <v>7.1400407625</v>
      </c>
      <c r="AQ272" s="37">
        <v>690.16099999999994</v>
      </c>
      <c r="AR272" s="37">
        <v>1.778791625</v>
      </c>
      <c r="AS272" s="37">
        <v>1.39836625</v>
      </c>
      <c r="AT272" s="37">
        <v>7.9628072999999997</v>
      </c>
      <c r="AU272" s="37">
        <v>310976.34659999999</v>
      </c>
      <c r="AV272" s="37">
        <v>2093.1259648980099</v>
      </c>
      <c r="AW272" s="37">
        <v>984487.67299999995</v>
      </c>
      <c r="AX272" s="37">
        <v>8.6917448787500007</v>
      </c>
      <c r="AY272" s="37">
        <v>7.5809812499999998</v>
      </c>
      <c r="AZ272" s="37">
        <v>17.687625000000001</v>
      </c>
      <c r="BA272" s="37">
        <v>23523.713749999999</v>
      </c>
      <c r="BB272" s="37">
        <v>8.5191260624999998</v>
      </c>
      <c r="BC272" s="37">
        <v>7.8894634730157197E-3</v>
      </c>
      <c r="BD272" s="37">
        <v>363.79707982500003</v>
      </c>
      <c r="BE272" s="37">
        <v>28605.3</v>
      </c>
      <c r="BF272" s="37">
        <v>0.95744756249999996</v>
      </c>
      <c r="BG272" s="37">
        <v>3.7229843699999998</v>
      </c>
      <c r="BH272" s="37">
        <v>4.7637315999999998</v>
      </c>
      <c r="BI272" s="37">
        <v>5.8727851624999996</v>
      </c>
      <c r="BJ272" s="37">
        <v>4253.0595125</v>
      </c>
      <c r="BK272" s="37">
        <v>502.23645062499997</v>
      </c>
      <c r="BL272" s="37">
        <v>17.687625000000001</v>
      </c>
      <c r="BM272" s="37">
        <v>15.7961129172</v>
      </c>
      <c r="BN272" s="37">
        <v>15.750227257200001</v>
      </c>
      <c r="BO272" s="37">
        <v>15.955220705472501</v>
      </c>
      <c r="BP272" s="37">
        <v>1.155E-2</v>
      </c>
    </row>
    <row r="273" spans="1:68">
      <c r="A273" s="16">
        <v>272</v>
      </c>
      <c r="B273" s="29" t="s">
        <v>100</v>
      </c>
      <c r="C273" s="16">
        <v>390</v>
      </c>
      <c r="D273" s="16">
        <v>1080</v>
      </c>
      <c r="E273" s="16">
        <v>0.211332142388551</v>
      </c>
      <c r="F273" s="16">
        <v>0.35364753691091699</v>
      </c>
      <c r="G273" s="16">
        <v>0.46740434657339902</v>
      </c>
      <c r="H273" s="16">
        <v>1.23977969937599</v>
      </c>
      <c r="I273" s="16">
        <v>2.3033183411835498</v>
      </c>
      <c r="J273" s="16">
        <v>0.37946180525093698</v>
      </c>
      <c r="K273" s="16">
        <v>0.43601524713622303</v>
      </c>
      <c r="L273" s="16">
        <v>0.55396835363556496</v>
      </c>
      <c r="M273" s="16">
        <v>0.14038094790254799</v>
      </c>
      <c r="N273" s="16">
        <v>0.70119374613736396</v>
      </c>
      <c r="O273" s="16">
        <v>1.5425931481648201</v>
      </c>
      <c r="P273" s="16">
        <v>0.131592588921607</v>
      </c>
      <c r="Q273" s="16">
        <v>0.25123234456330301</v>
      </c>
      <c r="R273" s="16">
        <v>0.69600308327098803</v>
      </c>
      <c r="S273" s="16">
        <v>0.69031781226903199</v>
      </c>
      <c r="T273" s="16">
        <v>1.29422842829287</v>
      </c>
      <c r="U273" s="16">
        <v>1.1070502515635099</v>
      </c>
      <c r="V273" s="16">
        <v>0.58282834449292797</v>
      </c>
      <c r="W273" s="16">
        <v>3.01415031907404</v>
      </c>
      <c r="X273" s="16">
        <v>1.34483672649229</v>
      </c>
      <c r="Y273" s="16">
        <v>2.3012883966962598</v>
      </c>
      <c r="Z273" s="16">
        <v>1.0140043049919001</v>
      </c>
      <c r="AA273" s="16">
        <v>1.3645889787407901</v>
      </c>
      <c r="AB273" s="16">
        <v>1.28171726787277</v>
      </c>
      <c r="AC273" s="16">
        <v>0.63106436312757896</v>
      </c>
      <c r="AD273" s="16">
        <v>2.0214926667331201</v>
      </c>
      <c r="AE273" s="16">
        <v>0.69031781226903199</v>
      </c>
      <c r="AF273" s="16">
        <v>1.4478561555701499</v>
      </c>
      <c r="AG273" s="16">
        <v>1.44365032115812</v>
      </c>
      <c r="AH273" s="16">
        <v>1.3836546699111001</v>
      </c>
      <c r="AI273" s="37">
        <v>0.407268634391244</v>
      </c>
      <c r="AJ273" s="16">
        <v>1.00037863372561</v>
      </c>
      <c r="AK273" s="16">
        <v>0.46782923299565798</v>
      </c>
      <c r="AL273" s="37">
        <v>0.82986282359999997</v>
      </c>
      <c r="AM273" s="37">
        <v>3370.59139921005</v>
      </c>
      <c r="AN273" s="37">
        <v>21.962687929375001</v>
      </c>
      <c r="AO273" s="37">
        <v>1.1319239953125</v>
      </c>
      <c r="AP273" s="37">
        <v>7.1738304515625</v>
      </c>
      <c r="AQ273" s="37">
        <v>693.31984499999999</v>
      </c>
      <c r="AR273" s="37">
        <v>1.7873037829375</v>
      </c>
      <c r="AS273" s="37">
        <v>1.4050713500000001</v>
      </c>
      <c r="AT273" s="37">
        <v>8.0009150585000004</v>
      </c>
      <c r="AU273" s="37">
        <v>312452.19471349998</v>
      </c>
      <c r="AV273" s="37">
        <v>2102.9411874321399</v>
      </c>
      <c r="AW273" s="37">
        <v>989185.06860250002</v>
      </c>
      <c r="AX273" s="37">
        <v>8.7349776915500001</v>
      </c>
      <c r="AY273" s="37">
        <v>7.6170729374999997</v>
      </c>
      <c r="AZ273" s="37">
        <v>17.770809374999999</v>
      </c>
      <c r="BA273" s="37">
        <v>23635.036008750001</v>
      </c>
      <c r="BB273" s="37">
        <v>8.5594822477499992</v>
      </c>
      <c r="BC273" s="37">
        <v>7.8911991910458005E-3</v>
      </c>
      <c r="BD273" s="37">
        <v>365.50454128012501</v>
      </c>
      <c r="BE273" s="37">
        <v>28740.70825</v>
      </c>
      <c r="BF273" s="37">
        <v>0.96197070250000005</v>
      </c>
      <c r="BG273" s="37">
        <v>3.74066299516875</v>
      </c>
      <c r="BH273" s="37">
        <v>4.7863107677499999</v>
      </c>
      <c r="BI273" s="37">
        <v>5.9006090463124998</v>
      </c>
      <c r="BJ273" s="37">
        <v>4274.3248100624996</v>
      </c>
      <c r="BK273" s="37">
        <v>504.61828104187498</v>
      </c>
      <c r="BL273" s="37">
        <v>17.770809374999999</v>
      </c>
      <c r="BM273" s="37">
        <v>15.8712628572921</v>
      </c>
      <c r="BN273" s="37">
        <v>15.8251588964596</v>
      </c>
      <c r="BO273" s="37">
        <v>16.029049866739701</v>
      </c>
      <c r="BP273" s="37">
        <v>1.1605515625E-2</v>
      </c>
    </row>
    <row r="274" spans="1:68">
      <c r="A274" s="16">
        <v>273</v>
      </c>
      <c r="B274" s="29" t="s">
        <v>101</v>
      </c>
      <c r="C274" s="16">
        <v>420</v>
      </c>
      <c r="D274" s="16">
        <v>1080</v>
      </c>
      <c r="E274" s="16">
        <v>0.21036398525171501</v>
      </c>
      <c r="F274" s="16">
        <v>0.35205612887825699</v>
      </c>
      <c r="G274" s="16">
        <v>0.46524434957490202</v>
      </c>
      <c r="H274" s="16">
        <v>1.23395224082706</v>
      </c>
      <c r="I274" s="16">
        <v>2.2925202678886101</v>
      </c>
      <c r="J274" s="16">
        <v>0.37774077481107099</v>
      </c>
      <c r="K274" s="16">
        <v>0.43394853720103099</v>
      </c>
      <c r="L274" s="16">
        <v>0.55133733283339603</v>
      </c>
      <c r="M274" s="16">
        <v>0.13971549348321699</v>
      </c>
      <c r="N274" s="16">
        <v>0.69789727265855095</v>
      </c>
      <c r="O274" s="16">
        <v>1.5354267304190601</v>
      </c>
      <c r="P274" s="16">
        <v>0.13097064168862399</v>
      </c>
      <c r="Q274" s="16">
        <v>0.249995021658318</v>
      </c>
      <c r="R274" s="16">
        <v>0.69272079064939796</v>
      </c>
      <c r="S274" s="16">
        <v>0.687101520353114</v>
      </c>
      <c r="T274" s="16">
        <v>1.2881611218725399</v>
      </c>
      <c r="U274" s="16">
        <v>1.10185523244992</v>
      </c>
      <c r="V274" s="16">
        <v>0.58270133833871296</v>
      </c>
      <c r="W274" s="16">
        <v>3.0001351304325001</v>
      </c>
      <c r="X274" s="16">
        <v>1.33853040799306</v>
      </c>
      <c r="Y274" s="16">
        <v>2.2905184888697301</v>
      </c>
      <c r="Z274" s="16">
        <v>1.00923459434866</v>
      </c>
      <c r="AA274" s="16">
        <v>1.35818182784441</v>
      </c>
      <c r="AB274" s="16">
        <v>1.2757017908045301</v>
      </c>
      <c r="AC274" s="16">
        <v>0.62794028212199604</v>
      </c>
      <c r="AD274" s="16">
        <v>2.01199591789167</v>
      </c>
      <c r="AE274" s="16">
        <v>0.687101520353114</v>
      </c>
      <c r="AF274" s="16">
        <v>1.4410329091926899</v>
      </c>
      <c r="AG274" s="16">
        <v>1.4368468954267299</v>
      </c>
      <c r="AH274" s="16">
        <v>1.3773108314220199</v>
      </c>
      <c r="AI274" s="37">
        <v>0.40532971730094602</v>
      </c>
      <c r="AJ274" s="16">
        <v>0.99888169486692302</v>
      </c>
      <c r="AK274" s="16">
        <v>0.47002894356005798</v>
      </c>
      <c r="AL274" s="37">
        <v>0.83368209719999997</v>
      </c>
      <c r="AM274" s="37">
        <v>3385.8275669331101</v>
      </c>
      <c r="AN274" s="37">
        <v>22.06465443375</v>
      </c>
      <c r="AO274" s="37">
        <v>1.137269615625</v>
      </c>
      <c r="AP274" s="37">
        <v>7.207620140625</v>
      </c>
      <c r="AQ274" s="37">
        <v>696.47869000000003</v>
      </c>
      <c r="AR274" s="37">
        <v>1.7958159408750001</v>
      </c>
      <c r="AS274" s="37">
        <v>1.4117764500000001</v>
      </c>
      <c r="AT274" s="37">
        <v>8.0390228169999993</v>
      </c>
      <c r="AU274" s="37">
        <v>313928.04282700003</v>
      </c>
      <c r="AV274" s="37">
        <v>2112.75640996627</v>
      </c>
      <c r="AW274" s="37">
        <v>993882.46420499997</v>
      </c>
      <c r="AX274" s="37">
        <v>8.7782105043499996</v>
      </c>
      <c r="AY274" s="37">
        <v>7.6531646249999996</v>
      </c>
      <c r="AZ274" s="37">
        <v>17.853993750000001</v>
      </c>
      <c r="BA274" s="37">
        <v>23746.3582675</v>
      </c>
      <c r="BB274" s="37">
        <v>8.5998384330000004</v>
      </c>
      <c r="BC274" s="37">
        <v>7.8929191645475908E-3</v>
      </c>
      <c r="BD274" s="37">
        <v>367.21200273525</v>
      </c>
      <c r="BE274" s="37">
        <v>28876.1165</v>
      </c>
      <c r="BF274" s="37">
        <v>0.96649384250000003</v>
      </c>
      <c r="BG274" s="37">
        <v>3.7583416203375002</v>
      </c>
      <c r="BH274" s="37">
        <v>4.8088899354999999</v>
      </c>
      <c r="BI274" s="37">
        <v>5.9284329301250001</v>
      </c>
      <c r="BJ274" s="37">
        <v>4295.5901076250002</v>
      </c>
      <c r="BK274" s="37">
        <v>507.00011145874998</v>
      </c>
      <c r="BL274" s="37">
        <v>17.853993750000001</v>
      </c>
      <c r="BM274" s="37">
        <v>15.9464127973843</v>
      </c>
      <c r="BN274" s="37">
        <v>15.900090535719301</v>
      </c>
      <c r="BO274" s="37">
        <v>16.1028790280068</v>
      </c>
      <c r="BP274" s="37">
        <v>1.166103125E-2</v>
      </c>
    </row>
    <row r="275" spans="1:68">
      <c r="A275" s="16">
        <v>274</v>
      </c>
      <c r="B275" s="29" t="s">
        <v>103</v>
      </c>
      <c r="C275" s="16">
        <v>400</v>
      </c>
      <c r="D275" s="16">
        <v>1080</v>
      </c>
      <c r="E275" s="16">
        <v>0.208454041354319</v>
      </c>
      <c r="F275" s="16">
        <v>0.34891589741099999</v>
      </c>
      <c r="G275" s="16">
        <v>0.46098369854538601</v>
      </c>
      <c r="H275" s="16">
        <v>1.22246014137557</v>
      </c>
      <c r="I275" s="16">
        <v>2.2712250314289699</v>
      </c>
      <c r="J275" s="16">
        <v>0.37434512682037402</v>
      </c>
      <c r="K275" s="16">
        <v>0.42987334252058601</v>
      </c>
      <c r="L275" s="16">
        <v>0.546149560480376</v>
      </c>
      <c r="M275" s="16">
        <v>0.13840333379911801</v>
      </c>
      <c r="N275" s="16">
        <v>0.69139644444943404</v>
      </c>
      <c r="O275" s="16">
        <v>1.5212918139442799</v>
      </c>
      <c r="P275" s="16">
        <v>0.12974421915585499</v>
      </c>
      <c r="Q275" s="16">
        <v>0.247556582213075</v>
      </c>
      <c r="R275" s="16">
        <v>0.686248211731044</v>
      </c>
      <c r="S275" s="16">
        <v>0.68075801749271103</v>
      </c>
      <c r="T275" s="16">
        <v>1.27619558396451</v>
      </c>
      <c r="U275" s="16">
        <v>1.0916101051795399</v>
      </c>
      <c r="V275" s="16">
        <v>0.58245091341917798</v>
      </c>
      <c r="W275" s="16">
        <v>2.9724921571840901</v>
      </c>
      <c r="X275" s="16">
        <v>1.3260935550234401</v>
      </c>
      <c r="Y275" s="16">
        <v>2.2692782844767101</v>
      </c>
      <c r="Z275" s="16">
        <v>0.99982853408449801</v>
      </c>
      <c r="AA275" s="16">
        <v>1.34554634767867</v>
      </c>
      <c r="AB275" s="16">
        <v>1.2638386558638199</v>
      </c>
      <c r="AC275" s="16">
        <v>0.62178400484629104</v>
      </c>
      <c r="AD275" s="16">
        <v>1.99326761653342</v>
      </c>
      <c r="AE275" s="16">
        <v>0.68075801749271103</v>
      </c>
      <c r="AF275" s="16">
        <v>1.4275775485900799</v>
      </c>
      <c r="AG275" s="16">
        <v>1.4234306209021399</v>
      </c>
      <c r="AH275" s="16">
        <v>1.3647960817501099</v>
      </c>
      <c r="AI275" s="37">
        <v>0.40150674531332098</v>
      </c>
      <c r="AJ275" s="16">
        <v>0.99590121691437405</v>
      </c>
      <c r="AK275" s="16">
        <v>0.47442836468885702</v>
      </c>
      <c r="AL275" s="37">
        <v>0.84132064439999998</v>
      </c>
      <c r="AM275" s="37">
        <v>3416.2999023792099</v>
      </c>
      <c r="AN275" s="37">
        <v>22.268587442499999</v>
      </c>
      <c r="AO275" s="37">
        <v>1.1479608562500001</v>
      </c>
      <c r="AP275" s="37">
        <v>7.27519951875</v>
      </c>
      <c r="AQ275" s="37">
        <v>702.79638</v>
      </c>
      <c r="AR275" s="37">
        <v>1.8128402567499999</v>
      </c>
      <c r="AS275" s="37">
        <v>1.4251866500000001</v>
      </c>
      <c r="AT275" s="37">
        <v>8.1152383340000007</v>
      </c>
      <c r="AU275" s="37">
        <v>316879.73905400001</v>
      </c>
      <c r="AV275" s="37">
        <v>2132.3868550345301</v>
      </c>
      <c r="AW275" s="37">
        <v>1003277.25541</v>
      </c>
      <c r="AX275" s="37">
        <v>8.8646761299500003</v>
      </c>
      <c r="AY275" s="37">
        <v>7.7253480000000003</v>
      </c>
      <c r="AZ275" s="37">
        <v>18.020362500000001</v>
      </c>
      <c r="BA275" s="37">
        <v>23969.002785000001</v>
      </c>
      <c r="BB275" s="37">
        <v>8.6805508034999992</v>
      </c>
      <c r="BC275" s="37">
        <v>7.8963127271657208E-3</v>
      </c>
      <c r="BD275" s="37">
        <v>370.62692564550002</v>
      </c>
      <c r="BE275" s="37">
        <v>29146.933000000001</v>
      </c>
      <c r="BF275" s="37">
        <v>0.9755401225</v>
      </c>
      <c r="BG275" s="37">
        <v>3.7936988706750001</v>
      </c>
      <c r="BH275" s="37">
        <v>4.8540482709999999</v>
      </c>
      <c r="BI275" s="37">
        <v>5.9840806977499996</v>
      </c>
      <c r="BJ275" s="37">
        <v>4338.1207027500004</v>
      </c>
      <c r="BK275" s="37">
        <v>511.76377229249999</v>
      </c>
      <c r="BL275" s="37">
        <v>18.020362500000001</v>
      </c>
      <c r="BM275" s="37">
        <v>16.0967126775686</v>
      </c>
      <c r="BN275" s="37">
        <v>16.049953814238599</v>
      </c>
      <c r="BO275" s="37">
        <v>16.250537350541101</v>
      </c>
      <c r="BP275" s="37">
        <v>1.17720625E-2</v>
      </c>
    </row>
    <row r="276" spans="1:68">
      <c r="A276" s="16">
        <v>275</v>
      </c>
      <c r="B276" s="29" t="s">
        <v>189</v>
      </c>
      <c r="C276" s="16">
        <v>430</v>
      </c>
      <c r="D276" s="16">
        <v>1075</v>
      </c>
      <c r="E276" s="16">
        <v>0.205829354454478</v>
      </c>
      <c r="F276" s="16">
        <v>0.34880459602022601</v>
      </c>
      <c r="G276" s="16">
        <v>0.45907757382384301</v>
      </c>
      <c r="H276" s="16">
        <v>1.2397058153077201</v>
      </c>
      <c r="I276" s="16">
        <v>2.3231302502032301</v>
      </c>
      <c r="J276" s="16">
        <v>0.378451210287443</v>
      </c>
      <c r="K276" s="16">
        <v>0.42946718076446</v>
      </c>
      <c r="L276" s="16">
        <v>0.54232374478294598</v>
      </c>
      <c r="M276" s="16">
        <v>0.14267877127405301</v>
      </c>
      <c r="N276" s="16">
        <v>0.69023101954722998</v>
      </c>
      <c r="O276" s="16">
        <v>1.55605133269006</v>
      </c>
      <c r="P276" s="16">
        <v>0.137254832589565</v>
      </c>
      <c r="Q276" s="16">
        <v>0.22879638810762701</v>
      </c>
      <c r="R276" s="16">
        <v>0.66555154503037295</v>
      </c>
      <c r="S276" s="16">
        <v>0.70278330019880697</v>
      </c>
      <c r="T276" s="16">
        <v>1.3193613248707301</v>
      </c>
      <c r="U276" s="16">
        <v>1.15253826447354</v>
      </c>
      <c r="V276" s="16">
        <v>0.57002276802804697</v>
      </c>
      <c r="W276" s="16">
        <v>3.06584883250909</v>
      </c>
      <c r="X276" s="16">
        <v>1.3679504814305401</v>
      </c>
      <c r="Y276" s="16">
        <v>2.3229056629416198</v>
      </c>
      <c r="Z276" s="16">
        <v>1.0261071991192501</v>
      </c>
      <c r="AA276" s="16">
        <v>1.38371637838462</v>
      </c>
      <c r="AB276" s="16">
        <v>1.29519928297342</v>
      </c>
      <c r="AC276" s="16">
        <v>0.60627418918357801</v>
      </c>
      <c r="AD276" s="16">
        <v>2.15334659946086</v>
      </c>
      <c r="AE276" s="16">
        <v>0.70278330019880697</v>
      </c>
      <c r="AF276" s="16">
        <v>1.4503505920684601</v>
      </c>
      <c r="AG276" s="16">
        <v>1.44784553205712</v>
      </c>
      <c r="AH276" s="16">
        <v>1.30161404534783</v>
      </c>
      <c r="AI276" s="37">
        <v>0.31802982470715302</v>
      </c>
      <c r="AJ276" s="16">
        <v>1.0055544896509401</v>
      </c>
      <c r="AK276" s="16">
        <v>0.46852966714905903</v>
      </c>
      <c r="AL276" s="37">
        <v>0.7943813944</v>
      </c>
      <c r="AM276" s="37">
        <v>3252.4863182704198</v>
      </c>
      <c r="AN276" s="37">
        <v>21.8417092758</v>
      </c>
      <c r="AO276" s="37">
        <v>1.1547034666</v>
      </c>
      <c r="AP276" s="37">
        <v>7.2893235360000004</v>
      </c>
      <c r="AQ276" s="37">
        <v>677.28704000000005</v>
      </c>
      <c r="AR276" s="37">
        <v>1.7557377054000001</v>
      </c>
      <c r="AS276" s="37">
        <v>1.38925136</v>
      </c>
      <c r="AT276" s="37">
        <v>7.6823222733999996</v>
      </c>
      <c r="AU276" s="37">
        <v>310431.52290779998</v>
      </c>
      <c r="AV276" s="37">
        <v>2124.9892228127901</v>
      </c>
      <c r="AW276" s="37">
        <v>968912.00925999996</v>
      </c>
      <c r="AX276" s="37">
        <v>7.7550054697119997</v>
      </c>
      <c r="AY276" s="37">
        <v>7.7286636</v>
      </c>
      <c r="AZ276" s="37">
        <v>17.78105</v>
      </c>
      <c r="BA276" s="37">
        <v>23931.075971999999</v>
      </c>
      <c r="BB276" s="37">
        <v>8.5705196465099895</v>
      </c>
      <c r="BC276" s="37">
        <v>7.8359686315568697E-3</v>
      </c>
      <c r="BD276" s="37">
        <v>386.06984240439999</v>
      </c>
      <c r="BE276" s="37">
        <v>28920.06</v>
      </c>
      <c r="BF276" s="37">
        <v>0.97391678280000005</v>
      </c>
      <c r="BG276" s="37">
        <v>3.7590401511759999</v>
      </c>
      <c r="BH276" s="37">
        <v>4.8383452036000003</v>
      </c>
      <c r="BI276" s="37">
        <v>5.943585519</v>
      </c>
      <c r="BJ276" s="37">
        <v>4258.349242884</v>
      </c>
      <c r="BK276" s="37">
        <v>509.86295371</v>
      </c>
      <c r="BL276" s="37">
        <v>17.78105</v>
      </c>
      <c r="BM276" s="37">
        <v>16.133538746372601</v>
      </c>
      <c r="BN276" s="37">
        <v>16.105672737301401</v>
      </c>
      <c r="BO276" s="37">
        <v>17.603370022208001</v>
      </c>
      <c r="BP276" s="37">
        <v>1.1796259999999999E-2</v>
      </c>
    </row>
    <row r="277" spans="1:68">
      <c r="A277" s="16">
        <v>276</v>
      </c>
      <c r="B277" s="29" t="s">
        <v>190</v>
      </c>
      <c r="C277" s="16">
        <v>95</v>
      </c>
      <c r="D277" s="16">
        <v>1115</v>
      </c>
      <c r="E277" s="16">
        <v>0.185317708333333</v>
      </c>
      <c r="F277" s="16">
        <v>0.33295433018319598</v>
      </c>
      <c r="G277" s="16">
        <v>0.447305970149254</v>
      </c>
      <c r="H277" s="16">
        <v>1.2518947368421101</v>
      </c>
      <c r="I277" s="16">
        <v>2.3639142857142899</v>
      </c>
      <c r="J277" s="16">
        <v>0.36463414634146302</v>
      </c>
      <c r="K277" s="16">
        <v>0.41497536945812802</v>
      </c>
      <c r="L277" s="16">
        <v>0.52906249999999999</v>
      </c>
      <c r="M277" s="16">
        <v>0.13461030383091099</v>
      </c>
      <c r="N277" s="16">
        <v>0.68646580295269699</v>
      </c>
      <c r="O277" s="16">
        <v>1.5823692089305399</v>
      </c>
      <c r="P277" s="16">
        <v>0.12988507843852601</v>
      </c>
      <c r="Q277" s="16">
        <v>0.20896647135416699</v>
      </c>
      <c r="R277" s="16">
        <v>0.66431818181818203</v>
      </c>
      <c r="S277" s="16">
        <v>0.69699999999999995</v>
      </c>
      <c r="T277" s="16">
        <v>1.32526119402985</v>
      </c>
      <c r="U277" s="16">
        <v>1.1425000000000001</v>
      </c>
      <c r="V277" s="16">
        <v>0.54849498327759205</v>
      </c>
      <c r="W277" s="16">
        <v>3.1987442289935402</v>
      </c>
      <c r="X277" s="16">
        <v>1.3717241379310301</v>
      </c>
      <c r="Y277" s="16">
        <v>2.353984375</v>
      </c>
      <c r="Z277" s="16">
        <v>1.02312140240712</v>
      </c>
      <c r="AA277" s="16">
        <v>1.3903494623655901</v>
      </c>
      <c r="AB277" s="16">
        <v>1.3005633802816901</v>
      </c>
      <c r="AC277" s="16">
        <v>0.58184860788863102</v>
      </c>
      <c r="AD277" s="16">
        <v>2.13669426751592</v>
      </c>
      <c r="AE277" s="16">
        <v>0.69699999999999995</v>
      </c>
      <c r="AF277" s="16">
        <v>1.4510813840746599</v>
      </c>
      <c r="AG277" s="16">
        <v>1.4510813840746599</v>
      </c>
      <c r="AH277" s="16">
        <v>1.4510813840746599</v>
      </c>
      <c r="AI277" s="37">
        <v>0.29264705882352898</v>
      </c>
      <c r="AJ277" s="16">
        <v>1.01014505083897</v>
      </c>
      <c r="AK277" s="16">
        <v>0.46309696092619401</v>
      </c>
      <c r="AL277" s="37">
        <v>0.68315519999999996</v>
      </c>
      <c r="AM277" s="37">
        <v>2873.9035702299998</v>
      </c>
      <c r="AN277" s="37">
        <v>20.079564999999999</v>
      </c>
      <c r="AO277" s="37">
        <v>1.1298349999999999</v>
      </c>
      <c r="AP277" s="37">
        <v>7.2394875000000001</v>
      </c>
      <c r="AQ277" s="37">
        <v>612.95000000000005</v>
      </c>
      <c r="AR277" s="37">
        <v>1.710072</v>
      </c>
      <c r="AS277" s="37">
        <v>1.3544</v>
      </c>
      <c r="AT277" s="37">
        <v>7.7138299999999997</v>
      </c>
      <c r="AU277" s="37">
        <v>302477.72879999998</v>
      </c>
      <c r="AV277" s="37">
        <v>2082.7751157719999</v>
      </c>
      <c r="AW277" s="37">
        <v>975837.11499999999</v>
      </c>
      <c r="AX277" s="37">
        <v>7.8882201600000004</v>
      </c>
      <c r="AY277" s="37">
        <v>7.2344249999999999</v>
      </c>
      <c r="AZ277" s="37">
        <v>17.425000000000001</v>
      </c>
      <c r="BA277" s="37">
        <v>23796.39</v>
      </c>
      <c r="BB277" s="37">
        <v>8.7031080000000003</v>
      </c>
      <c r="BC277" s="37">
        <v>8.1572722081735896E-3</v>
      </c>
      <c r="BD277" s="37">
        <v>375.17719199999999</v>
      </c>
      <c r="BE277" s="37">
        <v>28840.5</v>
      </c>
      <c r="BF277" s="37">
        <v>0.96419200000000005</v>
      </c>
      <c r="BG277" s="37">
        <v>3.7363585349999999</v>
      </c>
      <c r="BH277" s="37">
        <v>4.8100529999999999</v>
      </c>
      <c r="BI277" s="37">
        <v>5.9005260000000002</v>
      </c>
      <c r="BJ277" s="37">
        <v>4323.3911699999999</v>
      </c>
      <c r="BK277" s="37">
        <v>526.67376999999999</v>
      </c>
      <c r="BL277" s="37">
        <v>17.425000000000001</v>
      </c>
      <c r="BM277" s="37">
        <v>15.8061073596</v>
      </c>
      <c r="BN277" s="37">
        <v>15.8061073596</v>
      </c>
      <c r="BO277" s="37">
        <v>15.8061073596</v>
      </c>
      <c r="BP277" s="37">
        <v>8.4574999999999997E-3</v>
      </c>
    </row>
    <row r="278" spans="1:68">
      <c r="A278" s="16">
        <v>277</v>
      </c>
      <c r="B278" s="29" t="s">
        <v>191</v>
      </c>
      <c r="C278" s="16">
        <v>95</v>
      </c>
      <c r="D278" s="16">
        <v>1115</v>
      </c>
      <c r="E278" s="16">
        <v>0.18721874999999999</v>
      </c>
      <c r="F278" s="16">
        <v>0.33551293780810698</v>
      </c>
      <c r="G278" s="16">
        <v>0.44855223880597</v>
      </c>
      <c r="H278" s="16">
        <v>1.2526315789473701</v>
      </c>
      <c r="I278" s="16">
        <v>2.3645428571428599</v>
      </c>
      <c r="J278" s="16">
        <v>0.36682926829268298</v>
      </c>
      <c r="K278" s="16">
        <v>0.41487684729064001</v>
      </c>
      <c r="L278" s="16">
        <v>0.52906249999999999</v>
      </c>
      <c r="M278" s="16">
        <v>0.13453104359313101</v>
      </c>
      <c r="N278" s="16">
        <v>0.68616224766495904</v>
      </c>
      <c r="O278" s="16">
        <v>1.5838405898566701</v>
      </c>
      <c r="P278" s="16">
        <v>0.129761036118205</v>
      </c>
      <c r="Q278" s="16">
        <v>0.21092285156250001</v>
      </c>
      <c r="R278" s="16">
        <v>0.66431818181818203</v>
      </c>
      <c r="S278" s="16">
        <v>0.69799999999999995</v>
      </c>
      <c r="T278" s="16">
        <v>1.3259328358208999</v>
      </c>
      <c r="U278" s="16">
        <v>1.14288043478261</v>
      </c>
      <c r="V278" s="16">
        <v>0.54521276595744705</v>
      </c>
      <c r="W278" s="16">
        <v>3.2023176361957502</v>
      </c>
      <c r="X278" s="16">
        <v>1.3724137931034499</v>
      </c>
      <c r="Y278" s="16">
        <v>2.3547656250000002</v>
      </c>
      <c r="Z278" s="16">
        <v>1.0235164835164801</v>
      </c>
      <c r="AA278" s="16">
        <v>1.3909408602150499</v>
      </c>
      <c r="AB278" s="16">
        <v>1.30096244131455</v>
      </c>
      <c r="AC278" s="16">
        <v>0.58200290023201895</v>
      </c>
      <c r="AD278" s="16">
        <v>2.1366210191082802</v>
      </c>
      <c r="AE278" s="16">
        <v>0.69799999999999995</v>
      </c>
      <c r="AF278" s="16">
        <v>1.45183356562841</v>
      </c>
      <c r="AG278" s="16">
        <v>1.45183356562841</v>
      </c>
      <c r="AH278" s="16">
        <v>1.45183356562841</v>
      </c>
      <c r="AI278" s="37">
        <v>0.29264705882352898</v>
      </c>
      <c r="AJ278" s="16">
        <v>1.0103199041478701</v>
      </c>
      <c r="AK278" s="16">
        <v>0.46309696092619401</v>
      </c>
      <c r="AL278" s="37">
        <v>0.69016319999999998</v>
      </c>
      <c r="AM278" s="37">
        <v>2895.98825549</v>
      </c>
      <c r="AN278" s="37">
        <v>20.13551</v>
      </c>
      <c r="AO278" s="37">
        <v>1.1305000000000001</v>
      </c>
      <c r="AP278" s="37">
        <v>7.2414125</v>
      </c>
      <c r="AQ278" s="37">
        <v>616.64</v>
      </c>
      <c r="AR278" s="37">
        <v>1.7096659999999999</v>
      </c>
      <c r="AS278" s="37">
        <v>1.3544</v>
      </c>
      <c r="AT278" s="37">
        <v>7.7092879999999999</v>
      </c>
      <c r="AU278" s="37">
        <v>302343.9731</v>
      </c>
      <c r="AV278" s="37">
        <v>2084.7118038479998</v>
      </c>
      <c r="AW278" s="37">
        <v>974905.17500000005</v>
      </c>
      <c r="AX278" s="37">
        <v>7.9620710399999997</v>
      </c>
      <c r="AY278" s="37">
        <v>7.2344249999999999</v>
      </c>
      <c r="AZ278" s="37">
        <v>17.45</v>
      </c>
      <c r="BA278" s="37">
        <v>23808.45</v>
      </c>
      <c r="BB278" s="37">
        <v>8.7060060000000004</v>
      </c>
      <c r="BC278" s="37">
        <v>8.1084587441619099E-3</v>
      </c>
      <c r="BD278" s="37">
        <v>375.59631300000001</v>
      </c>
      <c r="BE278" s="37">
        <v>28855</v>
      </c>
      <c r="BF278" s="37">
        <v>0.96451200000000004</v>
      </c>
      <c r="BG278" s="37">
        <v>3.7378013399999999</v>
      </c>
      <c r="BH278" s="37">
        <v>4.8120989999999999</v>
      </c>
      <c r="BI278" s="37">
        <v>5.9023364999999997</v>
      </c>
      <c r="BJ278" s="37">
        <v>4324.5376299999998</v>
      </c>
      <c r="BK278" s="37">
        <v>526.65571499999999</v>
      </c>
      <c r="BL278" s="37">
        <v>17.45</v>
      </c>
      <c r="BM278" s="37">
        <v>15.814300602599999</v>
      </c>
      <c r="BN278" s="37">
        <v>15.814300602599999</v>
      </c>
      <c r="BO278" s="37">
        <v>15.814300602599999</v>
      </c>
      <c r="BP278" s="37">
        <v>8.4574999999999997E-3</v>
      </c>
    </row>
    <row r="279" spans="1:68">
      <c r="A279" s="16">
        <v>278</v>
      </c>
      <c r="B279" s="29" t="s">
        <v>192</v>
      </c>
      <c r="C279" s="16">
        <v>125</v>
      </c>
      <c r="D279" s="16">
        <v>1100</v>
      </c>
      <c r="E279" s="16">
        <v>0.18086144265698001</v>
      </c>
      <c r="F279" s="16">
        <v>0.32692028743658702</v>
      </c>
      <c r="G279" s="16">
        <v>0.43904638032457399</v>
      </c>
      <c r="H279" s="16">
        <v>1.25976603300606</v>
      </c>
      <c r="I279" s="16">
        <v>2.356598407281</v>
      </c>
      <c r="J279" s="16">
        <v>0.35825242718446598</v>
      </c>
      <c r="K279" s="16">
        <v>0.41634681625824199</v>
      </c>
      <c r="L279" s="16">
        <v>0.53113325031133296</v>
      </c>
      <c r="M279" s="16">
        <v>0.138112823806465</v>
      </c>
      <c r="N279" s="16">
        <v>0.68728923048330504</v>
      </c>
      <c r="O279" s="16">
        <v>1.56803540340489</v>
      </c>
      <c r="P279" s="16">
        <v>0.13163675090412899</v>
      </c>
      <c r="Q279" s="16">
        <v>0.220525430521883</v>
      </c>
      <c r="R279" s="16">
        <v>0.64940476190476204</v>
      </c>
      <c r="S279" s="16">
        <v>0.69399999999999995</v>
      </c>
      <c r="T279" s="16">
        <v>1.3224243327866401</v>
      </c>
      <c r="U279" s="16">
        <v>1.1455056384803499</v>
      </c>
      <c r="V279" s="16">
        <v>0.55826558265582704</v>
      </c>
      <c r="W279" s="16">
        <v>3.13605305832407</v>
      </c>
      <c r="X279" s="16">
        <v>1.3717241379310301</v>
      </c>
      <c r="Y279" s="16">
        <v>2.3348381070983799</v>
      </c>
      <c r="Z279" s="16">
        <v>1.0223716688281801</v>
      </c>
      <c r="AA279" s="16">
        <v>1.3877857679510599</v>
      </c>
      <c r="AB279" s="16">
        <v>1.2999531396438599</v>
      </c>
      <c r="AC279" s="16">
        <v>0.58737404086160705</v>
      </c>
      <c r="AD279" s="16">
        <v>2.1630686944193802</v>
      </c>
      <c r="AE279" s="16">
        <v>0.69399999999999995</v>
      </c>
      <c r="AF279" s="16">
        <v>1.44052639757726</v>
      </c>
      <c r="AG279" s="16">
        <v>1.44052639757726</v>
      </c>
      <c r="AH279" s="16">
        <v>1.382519830328</v>
      </c>
      <c r="AI279" s="37">
        <v>0.273822562979189</v>
      </c>
      <c r="AJ279" s="16">
        <v>1.0066246950708899</v>
      </c>
      <c r="AK279" s="16">
        <v>0.464833574529667</v>
      </c>
      <c r="AL279" s="37">
        <v>0.67159804000000001</v>
      </c>
      <c r="AM279" s="37">
        <v>2856.9723629760001</v>
      </c>
      <c r="AN279" s="37">
        <v>20.0978089</v>
      </c>
      <c r="AO279" s="37">
        <v>1.15472014</v>
      </c>
      <c r="AP279" s="37">
        <v>7.2832182000000003</v>
      </c>
      <c r="AQ279" s="37">
        <v>608.11199999999997</v>
      </c>
      <c r="AR279" s="37">
        <v>1.7194444200000001</v>
      </c>
      <c r="AS279" s="37">
        <v>1.369918</v>
      </c>
      <c r="AT279" s="37">
        <v>7.7142499200000003</v>
      </c>
      <c r="AU279" s="37">
        <v>305948.980484</v>
      </c>
      <c r="AV279" s="37">
        <v>2085.6737586399599</v>
      </c>
      <c r="AW279" s="37">
        <v>962662.47479999997</v>
      </c>
      <c r="AX279" s="37">
        <v>8.1733906980000004</v>
      </c>
      <c r="AY279" s="37">
        <v>7.3315200000000003</v>
      </c>
      <c r="AZ279" s="37">
        <v>17.350000000000001</v>
      </c>
      <c r="BA279" s="37">
        <v>23795.0946</v>
      </c>
      <c r="BB279" s="37">
        <v>8.6006258800000008</v>
      </c>
      <c r="BC279" s="37">
        <v>8.2221696003367799E-3</v>
      </c>
      <c r="BD279" s="37">
        <v>377.84969711999997</v>
      </c>
      <c r="BE279" s="37">
        <v>28840.5</v>
      </c>
      <c r="BF279" s="37">
        <v>0.96353575999999996</v>
      </c>
      <c r="BG279" s="37">
        <v>3.7384674447999999</v>
      </c>
      <c r="BH279" s="37">
        <v>4.8187524000000002</v>
      </c>
      <c r="BI279" s="37">
        <v>5.9199294</v>
      </c>
      <c r="BJ279" s="37">
        <v>4398.5383439999996</v>
      </c>
      <c r="BK279" s="37">
        <v>520.88494700000001</v>
      </c>
      <c r="BL279" s="37">
        <v>17.350000000000001</v>
      </c>
      <c r="BM279" s="37">
        <v>15.883147203048001</v>
      </c>
      <c r="BN279" s="37">
        <v>15.883147203048001</v>
      </c>
      <c r="BO279" s="37">
        <v>16.549558509528001</v>
      </c>
      <c r="BP279" s="37">
        <v>9.1299999999999992E-3</v>
      </c>
    </row>
    <row r="280" spans="1:68">
      <c r="A280" s="16">
        <v>279</v>
      </c>
      <c r="B280" s="29" t="s">
        <v>116</v>
      </c>
      <c r="C280" s="16">
        <v>142</v>
      </c>
      <c r="D280" s="16">
        <v>1100</v>
      </c>
      <c r="E280" s="16">
        <v>0.177373319544984</v>
      </c>
      <c r="F280" s="16">
        <v>0.319790312031415</v>
      </c>
      <c r="G280" s="16">
        <v>0.42976755079337198</v>
      </c>
      <c r="H280" s="16">
        <v>1.2616086235489199</v>
      </c>
      <c r="I280" s="16">
        <v>2.3334088335220802</v>
      </c>
      <c r="J280" s="16">
        <v>0.35072463768115902</v>
      </c>
      <c r="K280" s="16">
        <v>0.41643727880456199</v>
      </c>
      <c r="L280" s="16">
        <v>0.53101736972704705</v>
      </c>
      <c r="M280" s="16">
        <v>0.14157132787507501</v>
      </c>
      <c r="N280" s="16">
        <v>0.68568258683320504</v>
      </c>
      <c r="O280" s="16">
        <v>1.5437725316169</v>
      </c>
      <c r="P280" s="16">
        <v>0.13419205854126701</v>
      </c>
      <c r="Q280" s="16">
        <v>0.22904813061181201</v>
      </c>
      <c r="R280" s="16">
        <v>0.63274853801169595</v>
      </c>
      <c r="S280" s="16">
        <v>0.68799999999999994</v>
      </c>
      <c r="T280" s="16">
        <v>1.31277926720286</v>
      </c>
      <c r="U280" s="16">
        <v>1.14241599882362</v>
      </c>
      <c r="V280" s="16">
        <v>0.57024793388429795</v>
      </c>
      <c r="W280" s="16">
        <v>3.0554516685845798</v>
      </c>
      <c r="X280" s="16">
        <v>1.3641379310344799</v>
      </c>
      <c r="Y280" s="16">
        <v>2.3027295285359801</v>
      </c>
      <c r="Z280" s="16">
        <v>1.01649350920835</v>
      </c>
      <c r="AA280" s="16">
        <v>1.3777587315191799</v>
      </c>
      <c r="AB280" s="16">
        <v>1.2924228250701599</v>
      </c>
      <c r="AC280" s="16">
        <v>0.58716272216594501</v>
      </c>
      <c r="AD280" s="16">
        <v>2.1764475743349001</v>
      </c>
      <c r="AE280" s="16">
        <v>0.68799999999999994</v>
      </c>
      <c r="AF280" s="16">
        <v>1.42406659274923</v>
      </c>
      <c r="AG280" s="16">
        <v>1.42406659274923</v>
      </c>
      <c r="AH280" s="16">
        <v>1.31443172499464</v>
      </c>
      <c r="AI280" s="37">
        <v>0.25614754098360698</v>
      </c>
      <c r="AJ280" s="16">
        <v>1.0001646537919799</v>
      </c>
      <c r="AK280" s="16">
        <v>0.46657018813314</v>
      </c>
      <c r="AL280" s="37">
        <v>0.66343936000000003</v>
      </c>
      <c r="AM280" s="37">
        <v>2829.2611449440001</v>
      </c>
      <c r="AN280" s="37">
        <v>20.057577599999998</v>
      </c>
      <c r="AO280" s="37">
        <v>1.17435456</v>
      </c>
      <c r="AP280" s="37">
        <v>7.2773327999999999</v>
      </c>
      <c r="AQ280" s="37">
        <v>601.12800000000004</v>
      </c>
      <c r="AR280" s="37">
        <v>1.7235436799999999</v>
      </c>
      <c r="AS280" s="37">
        <v>1.379872</v>
      </c>
      <c r="AT280" s="37">
        <v>7.7047476799999997</v>
      </c>
      <c r="AU280" s="37">
        <v>308350.77033600002</v>
      </c>
      <c r="AV280" s="37">
        <v>2074.9422120997301</v>
      </c>
      <c r="AW280" s="37">
        <v>954865.45920000004</v>
      </c>
      <c r="AX280" s="37">
        <v>8.3337006720000009</v>
      </c>
      <c r="AY280" s="37">
        <v>7.4008799999999999</v>
      </c>
      <c r="AZ280" s="37">
        <v>17.2</v>
      </c>
      <c r="BA280" s="37">
        <v>23670.878400000001</v>
      </c>
      <c r="BB280" s="37">
        <v>8.4532935200000008</v>
      </c>
      <c r="BC280" s="37">
        <v>8.3176960647316396E-3</v>
      </c>
      <c r="BD280" s="37">
        <v>378.03752448</v>
      </c>
      <c r="BE280" s="37">
        <v>28681</v>
      </c>
      <c r="BF280" s="37">
        <v>0.95739903999999998</v>
      </c>
      <c r="BG280" s="37">
        <v>3.7217951392000002</v>
      </c>
      <c r="BH280" s="37">
        <v>4.8014096000000004</v>
      </c>
      <c r="BI280" s="37">
        <v>5.9077216000000004</v>
      </c>
      <c r="BJ280" s="37">
        <v>4431.1669760000004</v>
      </c>
      <c r="BK280" s="37">
        <v>511.88500800000003</v>
      </c>
      <c r="BL280" s="37">
        <v>17.2</v>
      </c>
      <c r="BM280" s="37">
        <v>15.892634385792</v>
      </c>
      <c r="BN280" s="37">
        <v>15.892634385792</v>
      </c>
      <c r="BO280" s="37">
        <v>17.218216259712001</v>
      </c>
      <c r="BP280" s="37">
        <v>9.7599999999999996E-3</v>
      </c>
    </row>
    <row r="281" spans="1:68">
      <c r="A281" s="16">
        <v>280</v>
      </c>
      <c r="B281" s="29" t="s">
        <v>109</v>
      </c>
      <c r="C281" s="16">
        <v>171</v>
      </c>
      <c r="D281" s="16">
        <v>1100</v>
      </c>
      <c r="E281" s="16">
        <v>0.17391035548686201</v>
      </c>
      <c r="F281" s="16">
        <v>0.31274726152576798</v>
      </c>
      <c r="G281" s="16">
        <v>0.420665758111752</v>
      </c>
      <c r="H281" s="16">
        <v>1.26342316395803</v>
      </c>
      <c r="I281" s="16">
        <v>2.3104284103720398</v>
      </c>
      <c r="J281" s="16">
        <v>0.34326923076923099</v>
      </c>
      <c r="K281" s="16">
        <v>0.41652754590985003</v>
      </c>
      <c r="L281" s="16">
        <v>0.53090234857849194</v>
      </c>
      <c r="M281" s="16">
        <v>0.145121415229096</v>
      </c>
      <c r="N281" s="16">
        <v>0.68409214325350098</v>
      </c>
      <c r="O281" s="16">
        <v>1.51976089388999</v>
      </c>
      <c r="P281" s="16">
        <v>0.13681873816890799</v>
      </c>
      <c r="Q281" s="16">
        <v>0.23773067732283801</v>
      </c>
      <c r="R281" s="16">
        <v>0.61666666666666703</v>
      </c>
      <c r="S281" s="16">
        <v>0.68200000000000005</v>
      </c>
      <c r="T281" s="16">
        <v>1.30315429251599</v>
      </c>
      <c r="U281" s="16">
        <v>1.1392808206495599</v>
      </c>
      <c r="V281" s="16">
        <v>0.582633053221289</v>
      </c>
      <c r="W281" s="16">
        <v>2.9769472395251002</v>
      </c>
      <c r="X281" s="16">
        <v>1.3565517241379299</v>
      </c>
      <c r="Y281" s="16">
        <v>2.2708590852904802</v>
      </c>
      <c r="Z281" s="16">
        <v>1.0106229631486601</v>
      </c>
      <c r="AA281" s="16">
        <v>1.3677681531387</v>
      </c>
      <c r="AB281" s="16">
        <v>1.2849206349206399</v>
      </c>
      <c r="AC281" s="16">
        <v>0.58695303183194203</v>
      </c>
      <c r="AD281" s="16">
        <v>2.1901478157582202</v>
      </c>
      <c r="AE281" s="16">
        <v>0.68200000000000005</v>
      </c>
      <c r="AF281" s="16">
        <v>1.4078039845322401</v>
      </c>
      <c r="AG281" s="16">
        <v>1.4078039845322401</v>
      </c>
      <c r="AH281" s="16">
        <v>1.2520898412070001</v>
      </c>
      <c r="AI281" s="37">
        <v>0.240615976900866</v>
      </c>
      <c r="AJ281" s="16">
        <v>0.99371989350959899</v>
      </c>
      <c r="AK281" s="16">
        <v>0.46830680173661399</v>
      </c>
      <c r="AL281" s="37">
        <v>0.65520396000000003</v>
      </c>
      <c r="AM281" s="37">
        <v>2800.9937569039998</v>
      </c>
      <c r="AN281" s="37">
        <v>20.012806099999999</v>
      </c>
      <c r="AO281" s="37">
        <v>1.19415326</v>
      </c>
      <c r="AP281" s="37">
        <v>7.2710938000000001</v>
      </c>
      <c r="AQ281" s="37">
        <v>594.048</v>
      </c>
      <c r="AR281" s="37">
        <v>1.7276477800000001</v>
      </c>
      <c r="AS281" s="37">
        <v>1.3898619999999999</v>
      </c>
      <c r="AT281" s="37">
        <v>7.6928932799999998</v>
      </c>
      <c r="AU281" s="37">
        <v>310761.10955599998</v>
      </c>
      <c r="AV281" s="37">
        <v>2063.9853955793201</v>
      </c>
      <c r="AW281" s="37">
        <v>946922.95319999999</v>
      </c>
      <c r="AX281" s="37">
        <v>8.4896339219999994</v>
      </c>
      <c r="AY281" s="37">
        <v>7.4680799999999996</v>
      </c>
      <c r="AZ281" s="37">
        <v>17.05</v>
      </c>
      <c r="BA281" s="37">
        <v>23546.3514</v>
      </c>
      <c r="BB281" s="37">
        <v>8.3072029199999999</v>
      </c>
      <c r="BC281" s="37">
        <v>8.4168282697694406E-3</v>
      </c>
      <c r="BD281" s="37">
        <v>378.09728208000001</v>
      </c>
      <c r="BE281" s="37">
        <v>28521.5</v>
      </c>
      <c r="BF281" s="37">
        <v>0.95118983999999995</v>
      </c>
      <c r="BG281" s="37">
        <v>3.7050980831999998</v>
      </c>
      <c r="BH281" s="37">
        <v>4.7839716000000001</v>
      </c>
      <c r="BI281" s="37">
        <v>5.8954266000000004</v>
      </c>
      <c r="BJ281" s="37">
        <v>4463.9158960000004</v>
      </c>
      <c r="BK281" s="37">
        <v>502.95368300000001</v>
      </c>
      <c r="BL281" s="37">
        <v>17.05</v>
      </c>
      <c r="BM281" s="37">
        <v>15.901075268232001</v>
      </c>
      <c r="BN281" s="37">
        <v>15.901075268232001</v>
      </c>
      <c r="BO281" s="37">
        <v>17.878586970552</v>
      </c>
      <c r="BP281" s="37">
        <v>1.039E-2</v>
      </c>
    </row>
    <row r="282" spans="1:68">
      <c r="A282" s="16">
        <v>281</v>
      </c>
      <c r="B282" s="29" t="s">
        <v>110</v>
      </c>
      <c r="C282" s="16">
        <v>166</v>
      </c>
      <c r="D282" s="16">
        <v>1100</v>
      </c>
      <c r="E282" s="16">
        <v>0.17047227926078001</v>
      </c>
      <c r="F282" s="16">
        <v>0.30578955593701401</v>
      </c>
      <c r="G282" s="16">
        <v>0.41173598345588203</v>
      </c>
      <c r="H282" s="16">
        <v>1.2652102899142501</v>
      </c>
      <c r="I282" s="16">
        <v>2.2876543209876501</v>
      </c>
      <c r="J282" s="16">
        <v>0.33588516746411501</v>
      </c>
      <c r="K282" s="16">
        <v>0.416617618206788</v>
      </c>
      <c r="L282" s="16">
        <v>0.53078817733990102</v>
      </c>
      <c r="M282" s="16">
        <v>0.148766772451423</v>
      </c>
      <c r="N282" s="16">
        <v>0.68251765595105895</v>
      </c>
      <c r="O282" s="16">
        <v>1.4959966081537801</v>
      </c>
      <c r="P282" s="16">
        <v>0.13951982236203</v>
      </c>
      <c r="Q282" s="16">
        <v>0.246577610205681</v>
      </c>
      <c r="R282" s="16">
        <v>0.601129943502825</v>
      </c>
      <c r="S282" s="16">
        <v>0.67600000000000005</v>
      </c>
      <c r="T282" s="16">
        <v>1.2935493460166501</v>
      </c>
      <c r="U282" s="16">
        <v>1.13609908968811</v>
      </c>
      <c r="V282" s="16">
        <v>0.59544159544159503</v>
      </c>
      <c r="W282" s="16">
        <v>2.9004589888230998</v>
      </c>
      <c r="X282" s="16">
        <v>1.3489655172413799</v>
      </c>
      <c r="Y282" s="16">
        <v>2.2392241379310298</v>
      </c>
      <c r="Z282" s="16">
        <v>1.00476001586672</v>
      </c>
      <c r="AA282" s="16">
        <v>1.35781383432963</v>
      </c>
      <c r="AB282" s="16">
        <v>1.27744641192917</v>
      </c>
      <c r="AC282" s="16">
        <v>0.58674495111029901</v>
      </c>
      <c r="AD282" s="16">
        <v>2.2041811381245</v>
      </c>
      <c r="AE282" s="16">
        <v>0.67600000000000005</v>
      </c>
      <c r="AF282" s="16">
        <v>1.3917350502583901</v>
      </c>
      <c r="AG282" s="16">
        <v>1.3917350502583901</v>
      </c>
      <c r="AH282" s="16">
        <v>1.1947962118811399</v>
      </c>
      <c r="AI282" s="37">
        <v>0.22686025408348501</v>
      </c>
      <c r="AJ282" s="16">
        <v>0.98729036006780901</v>
      </c>
      <c r="AK282" s="16">
        <v>0.47004341534008698</v>
      </c>
      <c r="AL282" s="37">
        <v>0.64689184</v>
      </c>
      <c r="AM282" s="37">
        <v>2772.1701988559998</v>
      </c>
      <c r="AN282" s="37">
        <v>19.963494399999998</v>
      </c>
      <c r="AO282" s="37">
        <v>1.2141162400000001</v>
      </c>
      <c r="AP282" s="37">
        <v>7.2645011999999998</v>
      </c>
      <c r="AQ282" s="37">
        <v>586.87199999999996</v>
      </c>
      <c r="AR282" s="37">
        <v>1.7317567199999999</v>
      </c>
      <c r="AS282" s="37">
        <v>1.399888</v>
      </c>
      <c r="AT282" s="37">
        <v>7.67868672</v>
      </c>
      <c r="AU282" s="37">
        <v>313179.99814400001</v>
      </c>
      <c r="AV282" s="37">
        <v>2052.8033090787299</v>
      </c>
      <c r="AW282" s="37">
        <v>938834.95680000004</v>
      </c>
      <c r="AX282" s="37">
        <v>8.6411904479999997</v>
      </c>
      <c r="AY282" s="37">
        <v>7.5331200000000003</v>
      </c>
      <c r="AZ282" s="37">
        <v>16.899999999999999</v>
      </c>
      <c r="BA282" s="37">
        <v>23421.513599999998</v>
      </c>
      <c r="BB282" s="37">
        <v>8.1623540800000001</v>
      </c>
      <c r="BC282" s="37">
        <v>8.5197453618506298E-3</v>
      </c>
      <c r="BD282" s="37">
        <v>378.02896992000001</v>
      </c>
      <c r="BE282" s="37">
        <v>28362</v>
      </c>
      <c r="BF282" s="37">
        <v>0.94490816</v>
      </c>
      <c r="BG282" s="37">
        <v>3.6883762768000001</v>
      </c>
      <c r="BH282" s="37">
        <v>4.7664384000000002</v>
      </c>
      <c r="BI282" s="37">
        <v>5.8830444000000002</v>
      </c>
      <c r="BJ282" s="37">
        <v>4496.7851039999996</v>
      </c>
      <c r="BK282" s="37">
        <v>494.09097200000002</v>
      </c>
      <c r="BL282" s="37">
        <v>16.899999999999999</v>
      </c>
      <c r="BM282" s="37">
        <v>15.908469850368</v>
      </c>
      <c r="BN282" s="37">
        <v>15.908469850368</v>
      </c>
      <c r="BO282" s="37">
        <v>18.530670642048001</v>
      </c>
      <c r="BP282" s="37">
        <v>1.102E-2</v>
      </c>
    </row>
    <row r="283" spans="1:68">
      <c r="A283" s="16">
        <v>282</v>
      </c>
      <c r="B283" s="29" t="s">
        <v>111</v>
      </c>
      <c r="C283" s="16">
        <v>103</v>
      </c>
      <c r="D283" s="16">
        <v>1100</v>
      </c>
      <c r="E283" s="16">
        <v>0.16705882352941201</v>
      </c>
      <c r="F283" s="16">
        <v>0.29891565334313203</v>
      </c>
      <c r="G283" s="16">
        <v>0.40297339593114201</v>
      </c>
      <c r="H283" s="16">
        <v>1.26697061803445</v>
      </c>
      <c r="I283" s="16">
        <v>2.2650837988826802</v>
      </c>
      <c r="J283" s="16">
        <v>0.32857142857142901</v>
      </c>
      <c r="K283" s="16">
        <v>0.41670749632533099</v>
      </c>
      <c r="L283" s="16">
        <v>0.53067484662576703</v>
      </c>
      <c r="M283" s="16">
        <v>0.15251128668171601</v>
      </c>
      <c r="N283" s="16">
        <v>0.68095888600008803</v>
      </c>
      <c r="O283" s="16">
        <v>1.47247587190907</v>
      </c>
      <c r="P283" s="16">
        <v>0.14229851796817</v>
      </c>
      <c r="Q283" s="16">
        <v>0.255593642347965</v>
      </c>
      <c r="R283" s="16">
        <v>0.58611111111111103</v>
      </c>
      <c r="S283" s="16">
        <v>0.67</v>
      </c>
      <c r="T283" s="16">
        <v>1.2839643652561199</v>
      </c>
      <c r="U283" s="16">
        <v>1.1328697613230601</v>
      </c>
      <c r="V283" s="16">
        <v>0.60869565217391297</v>
      </c>
      <c r="W283" s="16">
        <v>2.8259102309089301</v>
      </c>
      <c r="X283" s="16">
        <v>1.3413793103448299</v>
      </c>
      <c r="Y283" s="16">
        <v>2.2078220858895699</v>
      </c>
      <c r="Z283" s="16">
        <v>0.998904652618402</v>
      </c>
      <c r="AA283" s="16">
        <v>1.3478955780500801</v>
      </c>
      <c r="AB283" s="16">
        <v>1.27</v>
      </c>
      <c r="AC283" s="16">
        <v>0.58653846153846201</v>
      </c>
      <c r="AD283" s="16">
        <v>2.2185598377281899</v>
      </c>
      <c r="AE283" s="16">
        <v>0.67</v>
      </c>
      <c r="AF283" s="16">
        <v>1.37585635066715</v>
      </c>
      <c r="AG283" s="16">
        <v>1.37585635066715</v>
      </c>
      <c r="AH283" s="16">
        <v>1.14196150973971</v>
      </c>
      <c r="AI283" s="37">
        <v>0.21459227467811201</v>
      </c>
      <c r="AJ283" s="16">
        <v>0.98087599956629501</v>
      </c>
      <c r="AK283" s="16">
        <v>0.47178002894356003</v>
      </c>
      <c r="AL283" s="37">
        <v>0.63850300000000004</v>
      </c>
      <c r="AM283" s="37">
        <v>2742.7904708000001</v>
      </c>
      <c r="AN283" s="37">
        <v>19.9096425</v>
      </c>
      <c r="AO283" s="37">
        <v>1.2342435</v>
      </c>
      <c r="AP283" s="37">
        <v>7.257555</v>
      </c>
      <c r="AQ283" s="37">
        <v>579.6</v>
      </c>
      <c r="AR283" s="37">
        <v>1.7358705000000001</v>
      </c>
      <c r="AS283" s="37">
        <v>1.40995</v>
      </c>
      <c r="AT283" s="37">
        <v>7.662128</v>
      </c>
      <c r="AU283" s="37">
        <v>315607.43609999999</v>
      </c>
      <c r="AV283" s="37">
        <v>2041.3959525979601</v>
      </c>
      <c r="AW283" s="37">
        <v>930601.47</v>
      </c>
      <c r="AX283" s="37">
        <v>8.7883702499999998</v>
      </c>
      <c r="AY283" s="37">
        <v>7.5960000000000001</v>
      </c>
      <c r="AZ283" s="37">
        <v>16.75</v>
      </c>
      <c r="BA283" s="37">
        <v>23296.365000000002</v>
      </c>
      <c r="BB283" s="37">
        <v>8.0187469999999994</v>
      </c>
      <c r="BC283" s="37">
        <v>8.62663906142167E-3</v>
      </c>
      <c r="BD283" s="37">
        <v>377.83258799999999</v>
      </c>
      <c r="BE283" s="37">
        <v>28202.5</v>
      </c>
      <c r="BF283" s="37">
        <v>0.938554</v>
      </c>
      <c r="BG283" s="37">
        <v>3.6716297199999999</v>
      </c>
      <c r="BH283" s="37">
        <v>4.7488099999999998</v>
      </c>
      <c r="BI283" s="37">
        <v>5.8705749999999997</v>
      </c>
      <c r="BJ283" s="37">
        <v>4529.7745999999997</v>
      </c>
      <c r="BK283" s="37">
        <v>485.296875</v>
      </c>
      <c r="BL283" s="37">
        <v>16.75</v>
      </c>
      <c r="BM283" s="37">
        <v>15.914818132200001</v>
      </c>
      <c r="BN283" s="37">
        <v>15.914818132200001</v>
      </c>
      <c r="BO283" s="37">
        <v>19.174467274200001</v>
      </c>
      <c r="BP283" s="37">
        <v>1.1650000000000001E-2</v>
      </c>
    </row>
    <row r="284" spans="1:68">
      <c r="A284" s="16">
        <v>283</v>
      </c>
      <c r="B284" s="29" t="s">
        <v>193</v>
      </c>
      <c r="C284" s="16">
        <v>51</v>
      </c>
      <c r="D284" s="16">
        <v>1115</v>
      </c>
      <c r="E284" s="16">
        <v>0.184568416657969</v>
      </c>
      <c r="F284" s="16">
        <v>0.33458716181845799</v>
      </c>
      <c r="G284" s="16">
        <v>0.44936552775535799</v>
      </c>
      <c r="H284" s="16">
        <v>1.25760686460307</v>
      </c>
      <c r="I284" s="16">
        <v>2.3742644118151199</v>
      </c>
      <c r="J284" s="16">
        <v>0.366336633663366</v>
      </c>
      <c r="K284" s="16">
        <v>0.41757632506221798</v>
      </c>
      <c r="L284" s="16">
        <v>0.53251015942482005</v>
      </c>
      <c r="M284" s="16">
        <v>0.135309141919432</v>
      </c>
      <c r="N284" s="16">
        <v>0.69105459563614602</v>
      </c>
      <c r="O284" s="16">
        <v>1.59032322741651</v>
      </c>
      <c r="P284" s="16">
        <v>0.130378229860868</v>
      </c>
      <c r="Q284" s="16">
        <v>0.21272057627531499</v>
      </c>
      <c r="R284" s="16">
        <v>0.66780328862620297</v>
      </c>
      <c r="S284" s="16">
        <v>0.70020020020020002</v>
      </c>
      <c r="T284" s="16">
        <v>1.3306030300768701</v>
      </c>
      <c r="U284" s="16">
        <v>1.1468594831648</v>
      </c>
      <c r="V284" s="16">
        <v>0.54922490057625195</v>
      </c>
      <c r="W284" s="16">
        <v>3.2094874434968901</v>
      </c>
      <c r="X284" s="16">
        <v>1.3778237627177099</v>
      </c>
      <c r="Y284" s="16">
        <v>2.3616223186027399</v>
      </c>
      <c r="Z284" s="16">
        <v>1.02780394866319</v>
      </c>
      <c r="AA284" s="16">
        <v>1.3963542506855899</v>
      </c>
      <c r="AB284" s="16">
        <v>1.3062721532358399</v>
      </c>
      <c r="AC284" s="16">
        <v>0.58732679152050504</v>
      </c>
      <c r="AD284" s="16">
        <v>2.14337666061359</v>
      </c>
      <c r="AE284" s="16">
        <v>0.70020020020020002</v>
      </c>
      <c r="AF284" s="16">
        <v>1.4555341090845599</v>
      </c>
      <c r="AG284" s="16">
        <v>1.4555341090845599</v>
      </c>
      <c r="AH284" s="16">
        <v>1.45474266140421</v>
      </c>
      <c r="AI284" s="37">
        <v>0.29430751173708902</v>
      </c>
      <c r="AJ284" s="16">
        <v>1.01179755698056</v>
      </c>
      <c r="AK284" s="16">
        <v>0.46297033285094102</v>
      </c>
      <c r="AL284" s="37">
        <v>0.67770245399999995</v>
      </c>
      <c r="AM284" s="37">
        <v>2874.0139219950402</v>
      </c>
      <c r="AN284" s="37">
        <v>20.115456165000001</v>
      </c>
      <c r="AO284" s="37">
        <v>1.134512355</v>
      </c>
      <c r="AP284" s="37">
        <v>7.2736779524999999</v>
      </c>
      <c r="AQ284" s="37">
        <v>612.96142499999996</v>
      </c>
      <c r="AR284" s="37">
        <v>1.7193495237500001</v>
      </c>
      <c r="AS284" s="37">
        <v>1.3623741250000001</v>
      </c>
      <c r="AT284" s="37">
        <v>7.7260411800000002</v>
      </c>
      <c r="AU284" s="37">
        <v>304473.085242</v>
      </c>
      <c r="AV284" s="37">
        <v>2090.0181784015599</v>
      </c>
      <c r="AW284" s="37">
        <v>976656.8064</v>
      </c>
      <c r="AX284" s="37">
        <v>7.9600718978625</v>
      </c>
      <c r="AY284" s="37">
        <v>7.2690725624999999</v>
      </c>
      <c r="AZ284" s="37">
        <v>17.470012499999999</v>
      </c>
      <c r="BA284" s="37">
        <v>23888.742125000001</v>
      </c>
      <c r="BB284" s="37">
        <v>8.7306201300000001</v>
      </c>
      <c r="BC284" s="37">
        <v>8.1897078596748496E-3</v>
      </c>
      <c r="BD284" s="37">
        <v>376.37121308500002</v>
      </c>
      <c r="BE284" s="37">
        <v>28958.756249999999</v>
      </c>
      <c r="BF284" s="37">
        <v>0.96679157062499999</v>
      </c>
      <c r="BG284" s="37">
        <v>3.7515734928</v>
      </c>
      <c r="BH284" s="37">
        <v>4.8292689600000003</v>
      </c>
      <c r="BI284" s="37">
        <v>5.9267043712499996</v>
      </c>
      <c r="BJ284" s="37">
        <v>4324.3939272500002</v>
      </c>
      <c r="BK284" s="37">
        <v>527.95081676250004</v>
      </c>
      <c r="BL284" s="37">
        <v>17.470012499999999</v>
      </c>
      <c r="BM284" s="37">
        <v>15.837819496926</v>
      </c>
      <c r="BN284" s="37">
        <v>15.837819496926</v>
      </c>
      <c r="BO284" s="37">
        <v>15.912559983091301</v>
      </c>
      <c r="BP284" s="37">
        <v>8.5455600000000007E-3</v>
      </c>
    </row>
    <row r="285" spans="1:68">
      <c r="A285" s="16">
        <v>284</v>
      </c>
      <c r="B285" s="29" t="s">
        <v>194</v>
      </c>
      <c r="C285" s="16">
        <v>116</v>
      </c>
      <c r="D285" s="16">
        <v>1115</v>
      </c>
      <c r="E285" s="16">
        <v>0.186608913474585</v>
      </c>
      <c r="F285" s="16">
        <v>0.33543809314129303</v>
      </c>
      <c r="G285" s="16">
        <v>0.45018010342869103</v>
      </c>
      <c r="H285" s="16">
        <v>1.2584491471888799</v>
      </c>
      <c r="I285" s="16">
        <v>2.3754070730731902</v>
      </c>
      <c r="J285" s="16">
        <v>0.36731450922870101</v>
      </c>
      <c r="K285" s="16">
        <v>0.41723135302959402</v>
      </c>
      <c r="L285" s="16">
        <v>0.53188496405126595</v>
      </c>
      <c r="M285" s="16">
        <v>0.13552749986766199</v>
      </c>
      <c r="N285" s="16">
        <v>0.68994050659037498</v>
      </c>
      <c r="O285" s="16">
        <v>1.5915589858002399</v>
      </c>
      <c r="P285" s="16">
        <v>0.13072350344908201</v>
      </c>
      <c r="Q285" s="16">
        <v>0.21094689331664801</v>
      </c>
      <c r="R285" s="16">
        <v>0.66780328862620297</v>
      </c>
      <c r="S285" s="16">
        <v>0.701201201201201</v>
      </c>
      <c r="T285" s="16">
        <v>1.3320210463467399</v>
      </c>
      <c r="U285" s="16">
        <v>1.1486173027436499</v>
      </c>
      <c r="V285" s="16">
        <v>0.54776273777937701</v>
      </c>
      <c r="W285" s="16">
        <v>3.21512043992779</v>
      </c>
      <c r="X285" s="16">
        <v>1.3788584238661801</v>
      </c>
      <c r="Y285" s="16">
        <v>2.3664673934278899</v>
      </c>
      <c r="Z285" s="16">
        <v>1.02852103092352</v>
      </c>
      <c r="AA285" s="16">
        <v>1.3975641232456799</v>
      </c>
      <c r="AB285" s="16">
        <v>1.30707025656675</v>
      </c>
      <c r="AC285" s="16">
        <v>0.58746489214166697</v>
      </c>
      <c r="AD285" s="16">
        <v>2.1481968205422302</v>
      </c>
      <c r="AE285" s="16">
        <v>0.701201201201201</v>
      </c>
      <c r="AF285" s="16">
        <v>1.45914012754301</v>
      </c>
      <c r="AG285" s="16">
        <v>1.45914012754301</v>
      </c>
      <c r="AH285" s="16">
        <v>1.4553135154069401</v>
      </c>
      <c r="AI285" s="37">
        <v>0.29342723004694798</v>
      </c>
      <c r="AJ285" s="16">
        <v>1.01288174132968</v>
      </c>
      <c r="AK285" s="16">
        <v>0.46297033285094102</v>
      </c>
      <c r="AL285" s="37">
        <v>0.68519479599999999</v>
      </c>
      <c r="AM285" s="37">
        <v>2881.32319368136</v>
      </c>
      <c r="AN285" s="37">
        <v>20.151919934999999</v>
      </c>
      <c r="AO285" s="37">
        <v>1.135272195</v>
      </c>
      <c r="AP285" s="37">
        <v>7.2771785524999997</v>
      </c>
      <c r="AQ285" s="37">
        <v>614.59762499999999</v>
      </c>
      <c r="AR285" s="37">
        <v>1.7179291187500001</v>
      </c>
      <c r="AS285" s="37">
        <v>1.3607746249999999</v>
      </c>
      <c r="AT285" s="37">
        <v>7.73850924</v>
      </c>
      <c r="AU285" s="37">
        <v>303982.22658750002</v>
      </c>
      <c r="AV285" s="37">
        <v>2091.6422240305201</v>
      </c>
      <c r="AW285" s="37">
        <v>979243.23360000004</v>
      </c>
      <c r="AX285" s="37">
        <v>7.8937001151124999</v>
      </c>
      <c r="AY285" s="37">
        <v>7.2690725624999999</v>
      </c>
      <c r="AZ285" s="37">
        <v>17.494987500000001</v>
      </c>
      <c r="BA285" s="37">
        <v>23914.200225000001</v>
      </c>
      <c r="BB285" s="37">
        <v>8.7440017650000001</v>
      </c>
      <c r="BC285" s="37">
        <v>8.1679049768537595E-3</v>
      </c>
      <c r="BD285" s="37">
        <v>377.03178513500001</v>
      </c>
      <c r="BE285" s="37">
        <v>28980.502499999999</v>
      </c>
      <c r="BF285" s="37">
        <v>0.96877502812500005</v>
      </c>
      <c r="BG285" s="37">
        <v>3.7541909052000002</v>
      </c>
      <c r="BH285" s="37">
        <v>4.833453285</v>
      </c>
      <c r="BI285" s="37">
        <v>5.9303254562500003</v>
      </c>
      <c r="BJ285" s="37">
        <v>4325.4107402</v>
      </c>
      <c r="BK285" s="37">
        <v>529.1381056875</v>
      </c>
      <c r="BL285" s="37">
        <v>17.494987500000001</v>
      </c>
      <c r="BM285" s="37">
        <v>15.877056962466</v>
      </c>
      <c r="BN285" s="37">
        <v>15.877056962466</v>
      </c>
      <c r="BO285" s="37">
        <v>15.918804213635299</v>
      </c>
      <c r="BP285" s="37">
        <v>8.5199999999999998E-3</v>
      </c>
    </row>
    <row r="286" spans="1:68">
      <c r="A286" s="16">
        <v>285</v>
      </c>
      <c r="B286" s="29" t="s">
        <v>195</v>
      </c>
      <c r="C286" s="16">
        <v>110</v>
      </c>
      <c r="D286" s="16">
        <v>1115</v>
      </c>
      <c r="E286" s="16">
        <v>0.18851372508088901</v>
      </c>
      <c r="F286" s="16">
        <v>0.33800291764837398</v>
      </c>
      <c r="G286" s="16">
        <v>0.451428123038292</v>
      </c>
      <c r="H286" s="16">
        <v>1.25918614445146</v>
      </c>
      <c r="I286" s="16">
        <v>2.37603553676513</v>
      </c>
      <c r="J286" s="16">
        <v>0.369514729250703</v>
      </c>
      <c r="K286" s="16">
        <v>0.41713278959170103</v>
      </c>
      <c r="L286" s="16">
        <v>0.53188496405126595</v>
      </c>
      <c r="M286" s="16">
        <v>0.13544809697739699</v>
      </c>
      <c r="N286" s="16">
        <v>0.68963693804037896</v>
      </c>
      <c r="O286" s="16">
        <v>1.5930315019600301</v>
      </c>
      <c r="P286" s="16">
        <v>0.1305992780311</v>
      </c>
      <c r="Q286" s="16">
        <v>0.2129118397833</v>
      </c>
      <c r="R286" s="16">
        <v>0.66780328862620297</v>
      </c>
      <c r="S286" s="16">
        <v>0.70220220220220197</v>
      </c>
      <c r="T286" s="16">
        <v>1.3326927382640501</v>
      </c>
      <c r="U286" s="16">
        <v>1.1489978616215399</v>
      </c>
      <c r="V286" s="16">
        <v>0.54450116673074</v>
      </c>
      <c r="W286" s="16">
        <v>3.2186941606142701</v>
      </c>
      <c r="X286" s="16">
        <v>1.37954819796517</v>
      </c>
      <c r="Y286" s="16">
        <v>2.3672488571093702</v>
      </c>
      <c r="Z286" s="16">
        <v>1.0289162112932599</v>
      </c>
      <c r="AA286" s="16">
        <v>1.3981556164972799</v>
      </c>
      <c r="AB286" s="16">
        <v>1.3074693082322</v>
      </c>
      <c r="AC286" s="16">
        <v>0.58761989115107105</v>
      </c>
      <c r="AD286" s="16">
        <v>2.1481235464653201</v>
      </c>
      <c r="AE286" s="16">
        <v>0.70220220220220197</v>
      </c>
      <c r="AF286" s="16">
        <v>1.4598927076878701</v>
      </c>
      <c r="AG286" s="16">
        <v>1.4598927076878701</v>
      </c>
      <c r="AH286" s="16">
        <v>1.45606412190152</v>
      </c>
      <c r="AI286" s="37">
        <v>0.29342723004694798</v>
      </c>
      <c r="AJ286" s="16">
        <v>1.01305660977309</v>
      </c>
      <c r="AK286" s="16">
        <v>0.46297033285094102</v>
      </c>
      <c r="AL286" s="37">
        <v>0.69218892600000004</v>
      </c>
      <c r="AM286" s="37">
        <v>2903.3543478379102</v>
      </c>
      <c r="AN286" s="37">
        <v>20.207786445</v>
      </c>
      <c r="AO286" s="37">
        <v>1.1359370550000001</v>
      </c>
      <c r="AP286" s="37">
        <v>7.2791038825000003</v>
      </c>
      <c r="AQ286" s="37">
        <v>618.27907500000003</v>
      </c>
      <c r="AR286" s="37">
        <v>1.71752328875</v>
      </c>
      <c r="AS286" s="37">
        <v>1.3607746249999999</v>
      </c>
      <c r="AT286" s="37">
        <v>7.7339754000000003</v>
      </c>
      <c r="AU286" s="37">
        <v>303848.476731</v>
      </c>
      <c r="AV286" s="37">
        <v>2093.5774190203701</v>
      </c>
      <c r="AW286" s="37">
        <v>978312.66720000003</v>
      </c>
      <c r="AX286" s="37">
        <v>7.9672290394124996</v>
      </c>
      <c r="AY286" s="37">
        <v>7.2690725624999999</v>
      </c>
      <c r="AZ286" s="37">
        <v>17.519962499999998</v>
      </c>
      <c r="BA286" s="37">
        <v>23926.259324999999</v>
      </c>
      <c r="BB286" s="37">
        <v>8.7468988200000002</v>
      </c>
      <c r="BC286" s="37">
        <v>8.1192704119899192E-3</v>
      </c>
      <c r="BD286" s="37">
        <v>377.45086937000002</v>
      </c>
      <c r="BE286" s="37">
        <v>28995</v>
      </c>
      <c r="BF286" s="37">
        <v>0.96909494062500001</v>
      </c>
      <c r="BG286" s="37">
        <v>3.7556333477999999</v>
      </c>
      <c r="BH286" s="37">
        <v>4.8354989550000003</v>
      </c>
      <c r="BI286" s="37">
        <v>5.9321359987499998</v>
      </c>
      <c r="BJ286" s="37">
        <v>4326.5519733000001</v>
      </c>
      <c r="BK286" s="37">
        <v>529.12005701249996</v>
      </c>
      <c r="BL286" s="37">
        <v>17.519962499999998</v>
      </c>
      <c r="BM286" s="37">
        <v>15.885245866056</v>
      </c>
      <c r="BN286" s="37">
        <v>15.885245866056</v>
      </c>
      <c r="BO286" s="37">
        <v>15.927014649188999</v>
      </c>
      <c r="BP286" s="37">
        <v>8.5199999999999998E-3</v>
      </c>
    </row>
    <row r="287" spans="1:68">
      <c r="A287" s="16">
        <v>286</v>
      </c>
      <c r="B287" s="29" t="s">
        <v>196</v>
      </c>
      <c r="C287" s="16">
        <v>85</v>
      </c>
      <c r="D287" s="16">
        <v>1115</v>
      </c>
      <c r="E287" s="16">
        <v>0.19020979020979001</v>
      </c>
      <c r="F287" s="16">
        <v>0.340684540882009</v>
      </c>
      <c r="G287" s="16">
        <v>0.452556571906854</v>
      </c>
      <c r="H287" s="16">
        <v>1.25944935775953</v>
      </c>
      <c r="I287" s="16">
        <v>2.3772638976175502</v>
      </c>
      <c r="J287" s="16">
        <v>0.37171494927270499</v>
      </c>
      <c r="K287" s="16">
        <v>0.41700958529433502</v>
      </c>
      <c r="L287" s="16">
        <v>0.53157236636448901</v>
      </c>
      <c r="M287" s="16">
        <v>0.13556720131279401</v>
      </c>
      <c r="N287" s="16">
        <v>0.68928591336470002</v>
      </c>
      <c r="O287" s="16">
        <v>1.5947638739127199</v>
      </c>
      <c r="P287" s="16">
        <v>0.130517070033906</v>
      </c>
      <c r="Q287" s="16">
        <v>0.21278269604713901</v>
      </c>
      <c r="R287" s="16">
        <v>0.66780328862620297</v>
      </c>
      <c r="S287" s="16">
        <v>0.70320320320320295</v>
      </c>
      <c r="T287" s="16">
        <v>1.3329166355698201</v>
      </c>
      <c r="U287" s="16">
        <v>1.1493458011670501</v>
      </c>
      <c r="V287" s="16">
        <v>0.54127820684874295</v>
      </c>
      <c r="W287" s="16">
        <v>3.2206426233141401</v>
      </c>
      <c r="X287" s="16">
        <v>1.3800655285393999</v>
      </c>
      <c r="Y287" s="16">
        <v>2.36857734536787</v>
      </c>
      <c r="Z287" s="16">
        <v>1.02936635052237</v>
      </c>
      <c r="AA287" s="16">
        <v>1.3983707049524099</v>
      </c>
      <c r="AB287" s="16">
        <v>1.3076336236238599</v>
      </c>
      <c r="AC287" s="16">
        <v>0.588139662265316</v>
      </c>
      <c r="AD287" s="16">
        <v>2.15264742425691</v>
      </c>
      <c r="AE287" s="16">
        <v>0.70320320320320295</v>
      </c>
      <c r="AF287" s="16">
        <v>1.4582906896514101</v>
      </c>
      <c r="AG287" s="16">
        <v>1.4582906896514101</v>
      </c>
      <c r="AH287" s="16">
        <v>1.4544663051761899</v>
      </c>
      <c r="AI287" s="37">
        <v>0.29342723004694798</v>
      </c>
      <c r="AJ287" s="16">
        <v>1.01335388612689</v>
      </c>
      <c r="AK287" s="16">
        <v>0.46297033285094102</v>
      </c>
      <c r="AL287" s="37">
        <v>0.69841657599999996</v>
      </c>
      <c r="AM287" s="37">
        <v>2926.38877170859</v>
      </c>
      <c r="AN287" s="37">
        <v>20.258300474999999</v>
      </c>
      <c r="AO287" s="37">
        <v>1.1361745050000001</v>
      </c>
      <c r="AP287" s="37">
        <v>7.2828670275</v>
      </c>
      <c r="AQ287" s="37">
        <v>621.96052499999996</v>
      </c>
      <c r="AR287" s="37">
        <v>1.71701600125</v>
      </c>
      <c r="AS287" s="37">
        <v>1.359974875</v>
      </c>
      <c r="AT287" s="37">
        <v>7.7407761600000002</v>
      </c>
      <c r="AU287" s="37">
        <v>303693.818088</v>
      </c>
      <c r="AV287" s="37">
        <v>2095.8541190084302</v>
      </c>
      <c r="AW287" s="37">
        <v>977696.85120000003</v>
      </c>
      <c r="AX287" s="37">
        <v>7.9623964395625002</v>
      </c>
      <c r="AY287" s="37">
        <v>7.2690725624999999</v>
      </c>
      <c r="AZ287" s="37">
        <v>17.5449375</v>
      </c>
      <c r="BA287" s="37">
        <v>23930.279025</v>
      </c>
      <c r="BB287" s="37">
        <v>8.7495475559999996</v>
      </c>
      <c r="BC287" s="37">
        <v>8.0712115933724207E-3</v>
      </c>
      <c r="BD287" s="37">
        <v>377.679362325</v>
      </c>
      <c r="BE287" s="37">
        <v>29005.873124999998</v>
      </c>
      <c r="BF287" s="37">
        <v>0.96963879187500002</v>
      </c>
      <c r="BG287" s="37">
        <v>3.7572763949999999</v>
      </c>
      <c r="BH287" s="37">
        <v>4.8362428350000002</v>
      </c>
      <c r="BI287" s="37">
        <v>5.9328815162500002</v>
      </c>
      <c r="BJ287" s="37">
        <v>4330.3789655</v>
      </c>
      <c r="BK287" s="37">
        <v>530.23436651249995</v>
      </c>
      <c r="BL287" s="37">
        <v>17.5449375</v>
      </c>
      <c r="BM287" s="37">
        <v>15.867814139562</v>
      </c>
      <c r="BN287" s="37">
        <v>15.867814139562</v>
      </c>
      <c r="BO287" s="37">
        <v>15.909537087584299</v>
      </c>
      <c r="BP287" s="37">
        <v>8.5199999999999998E-3</v>
      </c>
    </row>
    <row r="288" spans="1:68">
      <c r="A288" s="16">
        <v>287</v>
      </c>
      <c r="B288" s="29" t="s">
        <v>197</v>
      </c>
      <c r="C288" s="16">
        <v>124</v>
      </c>
      <c r="D288" s="16">
        <v>1090</v>
      </c>
      <c r="E288" s="16">
        <v>0.17931541255838099</v>
      </c>
      <c r="F288" s="16">
        <v>0.32354280912184102</v>
      </c>
      <c r="G288" s="16">
        <v>0.43617842679357899</v>
      </c>
      <c r="H288" s="16">
        <v>1.25464800501358</v>
      </c>
      <c r="I288" s="16">
        <v>2.3468987485779298</v>
      </c>
      <c r="J288" s="16">
        <v>0.35444660194174799</v>
      </c>
      <c r="K288" s="16">
        <v>0.41721484105895101</v>
      </c>
      <c r="L288" s="16">
        <v>0.53235367372353704</v>
      </c>
      <c r="M288" s="16">
        <v>0.13858488546349801</v>
      </c>
      <c r="N288" s="16">
        <v>0.68955122767154597</v>
      </c>
      <c r="O288" s="16">
        <v>1.560880232363</v>
      </c>
      <c r="P288" s="16">
        <v>0.13188317691346199</v>
      </c>
      <c r="Q288" s="16">
        <v>0.22640096189856701</v>
      </c>
      <c r="R288" s="16">
        <v>0.64940476190476204</v>
      </c>
      <c r="S288" s="16">
        <v>0.69008000000000003</v>
      </c>
      <c r="T288" s="16">
        <v>1.31526464887431</v>
      </c>
      <c r="U288" s="16">
        <v>1.1380664939235801</v>
      </c>
      <c r="V288" s="16">
        <v>0.56425988824367301</v>
      </c>
      <c r="W288" s="16">
        <v>3.0964837927955799</v>
      </c>
      <c r="X288" s="16">
        <v>1.3663172413793101</v>
      </c>
      <c r="Y288" s="16">
        <v>2.3272104607721</v>
      </c>
      <c r="Z288" s="16">
        <v>1.0189892482115199</v>
      </c>
      <c r="AA288" s="16">
        <v>1.3818954599119899</v>
      </c>
      <c r="AB288" s="16">
        <v>1.2960037488284899</v>
      </c>
      <c r="AC288" s="16">
        <v>0.58839326985300899</v>
      </c>
      <c r="AD288" s="16">
        <v>2.1387044722258</v>
      </c>
      <c r="AE288" s="16">
        <v>0.69008000000000003</v>
      </c>
      <c r="AF288" s="16">
        <v>1.43440296916277</v>
      </c>
      <c r="AG288" s="16">
        <v>1.43440296916277</v>
      </c>
      <c r="AH288" s="16">
        <v>1.3766429777921101</v>
      </c>
      <c r="AI288" s="37">
        <v>0.273822562979189</v>
      </c>
      <c r="AJ288" s="16">
        <v>1.00491316413441</v>
      </c>
      <c r="AK288" s="16">
        <v>0.464833574529667</v>
      </c>
      <c r="AL288" s="37">
        <v>0.66585712159999999</v>
      </c>
      <c r="AM288" s="37">
        <v>2827.4564149831699</v>
      </c>
      <c r="AN288" s="37">
        <v>19.966525316799999</v>
      </c>
      <c r="AO288" s="37">
        <v>1.15002888</v>
      </c>
      <c r="AP288" s="37">
        <v>7.2532407839999999</v>
      </c>
      <c r="AQ288" s="37">
        <v>601.65183999999999</v>
      </c>
      <c r="AR288" s="37">
        <v>1.7230292208</v>
      </c>
      <c r="AS288" s="37">
        <v>1.37306576</v>
      </c>
      <c r="AT288" s="37">
        <v>7.7406167807999999</v>
      </c>
      <c r="AU288" s="37">
        <v>306955.9157056</v>
      </c>
      <c r="AV288" s="37">
        <v>2076.1565293425601</v>
      </c>
      <c r="AW288" s="37">
        <v>964464.59366400004</v>
      </c>
      <c r="AX288" s="37">
        <v>8.3911570272000002</v>
      </c>
      <c r="AY288" s="37">
        <v>7.3315200000000003</v>
      </c>
      <c r="AZ288" s="37">
        <v>17.251999999999999</v>
      </c>
      <c r="BA288" s="37">
        <v>23666.266543999998</v>
      </c>
      <c r="BB288" s="37">
        <v>8.5447716816000003</v>
      </c>
      <c r="BC288" s="37">
        <v>8.3104540991680506E-3</v>
      </c>
      <c r="BD288" s="37">
        <v>373.08216458240003</v>
      </c>
      <c r="BE288" s="37">
        <v>28726.82</v>
      </c>
      <c r="BF288" s="37">
        <v>0.96038800000000002</v>
      </c>
      <c r="BG288" s="37">
        <v>3.7260990764800002</v>
      </c>
      <c r="BH288" s="37">
        <v>4.7982997216000003</v>
      </c>
      <c r="BI288" s="37">
        <v>5.9019440479999998</v>
      </c>
      <c r="BJ288" s="37">
        <v>4406.1708191999996</v>
      </c>
      <c r="BK288" s="37">
        <v>515.01783948800005</v>
      </c>
      <c r="BL288" s="37">
        <v>17.251999999999999</v>
      </c>
      <c r="BM288" s="37">
        <v>15.8156306930707</v>
      </c>
      <c r="BN288" s="37">
        <v>15.8156306930707</v>
      </c>
      <c r="BO288" s="37">
        <v>16.479209200417898</v>
      </c>
      <c r="BP288" s="37">
        <v>9.1299999999999992E-3</v>
      </c>
    </row>
    <row r="289" spans="1:68">
      <c r="A289" s="16">
        <v>288</v>
      </c>
      <c r="B289" s="29" t="s">
        <v>116</v>
      </c>
      <c r="C289" s="16">
        <v>180</v>
      </c>
      <c r="D289" s="16">
        <v>1090</v>
      </c>
      <c r="E289" s="16">
        <v>0.17586432264736299</v>
      </c>
      <c r="F289" s="16">
        <v>0.316502053588059</v>
      </c>
      <c r="G289" s="16">
        <v>0.42698518648632799</v>
      </c>
      <c r="H289" s="16">
        <v>1.2566334991708099</v>
      </c>
      <c r="I289" s="16">
        <v>2.3239501698754199</v>
      </c>
      <c r="J289" s="16">
        <v>0.34701449275362301</v>
      </c>
      <c r="K289" s="16">
        <v>0.41728666928824198</v>
      </c>
      <c r="L289" s="16">
        <v>0.53220843672456597</v>
      </c>
      <c r="M289" s="16">
        <v>0.142039798297457</v>
      </c>
      <c r="N289" s="16">
        <v>0.687887192885135</v>
      </c>
      <c r="O289" s="16">
        <v>1.53679986203764</v>
      </c>
      <c r="P289" s="16">
        <v>0.13443678023032599</v>
      </c>
      <c r="Q289" s="16">
        <v>0.23485722622315899</v>
      </c>
      <c r="R289" s="16">
        <v>0.63274853801169595</v>
      </c>
      <c r="S289" s="16">
        <v>0.68415999999999999</v>
      </c>
      <c r="T289" s="16">
        <v>1.3057730116175199</v>
      </c>
      <c r="U289" s="16">
        <v>1.1350753621057299</v>
      </c>
      <c r="V289" s="16">
        <v>0.576344804543936</v>
      </c>
      <c r="W289" s="16">
        <v>3.0172008055235899</v>
      </c>
      <c r="X289" s="16">
        <v>1.35884137931034</v>
      </c>
      <c r="Y289" s="16">
        <v>2.2952853598014902</v>
      </c>
      <c r="Z289" s="16">
        <v>1.01318226477413</v>
      </c>
      <c r="AA289" s="16">
        <v>1.37199914291836</v>
      </c>
      <c r="AB289" s="16">
        <v>1.2885612722170301</v>
      </c>
      <c r="AC289" s="16">
        <v>0.58815728888479601</v>
      </c>
      <c r="AD289" s="16">
        <v>2.15229733959311</v>
      </c>
      <c r="AE289" s="16">
        <v>0.68415999999999999</v>
      </c>
      <c r="AF289" s="16">
        <v>1.4181042810650799</v>
      </c>
      <c r="AG289" s="16">
        <v>1.4181042810650799</v>
      </c>
      <c r="AH289" s="16">
        <v>1.3089284348593</v>
      </c>
      <c r="AI289" s="37">
        <v>0.25614754098360698</v>
      </c>
      <c r="AJ289" s="16">
        <v>0.99849003737709596</v>
      </c>
      <c r="AK289" s="16">
        <v>0.46657018813314</v>
      </c>
      <c r="AL289" s="37">
        <v>0.65779517440000002</v>
      </c>
      <c r="AM289" s="37">
        <v>2800.1691384062701</v>
      </c>
      <c r="AN289" s="37">
        <v>19.927722547199998</v>
      </c>
      <c r="AO289" s="37">
        <v>1.16972352</v>
      </c>
      <c r="AP289" s="37">
        <v>7.2478335359999999</v>
      </c>
      <c r="AQ289" s="37">
        <v>594.76895999999999</v>
      </c>
      <c r="AR289" s="37">
        <v>1.7270591232000001</v>
      </c>
      <c r="AS289" s="37">
        <v>1.38296704</v>
      </c>
      <c r="AT289" s="37">
        <v>7.7302432832000001</v>
      </c>
      <c r="AU289" s="37">
        <v>309342.17946239997</v>
      </c>
      <c r="AV289" s="37">
        <v>2065.5704386391199</v>
      </c>
      <c r="AW289" s="37">
        <v>956606.81625599996</v>
      </c>
      <c r="AX289" s="37">
        <v>8.5450591488000001</v>
      </c>
      <c r="AY289" s="37">
        <v>7.4008799999999999</v>
      </c>
      <c r="AZ289" s="37">
        <v>17.103999999999999</v>
      </c>
      <c r="BA289" s="37">
        <v>23544.547775999999</v>
      </c>
      <c r="BB289" s="37">
        <v>8.3989765664</v>
      </c>
      <c r="BC289" s="37">
        <v>8.4066256584741806E-3</v>
      </c>
      <c r="BD289" s="37">
        <v>373.30491432960002</v>
      </c>
      <c r="BE289" s="37">
        <v>28569.64</v>
      </c>
      <c r="BF289" s="37">
        <v>0.95430400000000004</v>
      </c>
      <c r="BG289" s="37">
        <v>3.7096713299199999</v>
      </c>
      <c r="BH289" s="37">
        <v>4.7813377664000001</v>
      </c>
      <c r="BI289" s="37">
        <v>5.890070272</v>
      </c>
      <c r="BJ289" s="37">
        <v>4438.6727167999998</v>
      </c>
      <c r="BK289" s="37">
        <v>506.20504435200002</v>
      </c>
      <c r="BL289" s="37">
        <v>17.103999999999999</v>
      </c>
      <c r="BM289" s="37">
        <v>15.826094772986901</v>
      </c>
      <c r="BN289" s="37">
        <v>15.826094772986901</v>
      </c>
      <c r="BO289" s="37">
        <v>17.146126673095701</v>
      </c>
      <c r="BP289" s="37">
        <v>9.7599999999999996E-3</v>
      </c>
    </row>
    <row r="290" spans="1:68">
      <c r="A290" s="16">
        <v>289</v>
      </c>
      <c r="B290" s="29" t="s">
        <v>106</v>
      </c>
      <c r="C290" s="16">
        <v>260</v>
      </c>
      <c r="D290" s="16">
        <v>1090</v>
      </c>
      <c r="E290" s="16">
        <v>0.17414812903225799</v>
      </c>
      <c r="F290" s="16">
        <v>0.31301396317046798</v>
      </c>
      <c r="G290" s="16">
        <v>0.42245465802316301</v>
      </c>
      <c r="H290" s="16">
        <v>1.2576148683531201</v>
      </c>
      <c r="I290" s="16">
        <v>2.3125536723163802</v>
      </c>
      <c r="J290" s="16">
        <v>0.34332530120481902</v>
      </c>
      <c r="K290" s="16">
        <v>0.41732252517808899</v>
      </c>
      <c r="L290" s="16">
        <v>0.532136222910217</v>
      </c>
      <c r="M290" s="16">
        <v>0.143801337153773</v>
      </c>
      <c r="N290" s="16">
        <v>0.68706148342617501</v>
      </c>
      <c r="O290" s="16">
        <v>1.5248534236736899</v>
      </c>
      <c r="P290" s="16">
        <v>0.13574014306475701</v>
      </c>
      <c r="Q290" s="16">
        <v>0.23914455603857501</v>
      </c>
      <c r="R290" s="16">
        <v>0.62463768115941998</v>
      </c>
      <c r="S290" s="16">
        <v>0.68120000000000003</v>
      </c>
      <c r="T290" s="16">
        <v>1.3010346110904401</v>
      </c>
      <c r="U290" s="16">
        <v>1.1335633244165699</v>
      </c>
      <c r="V290" s="16">
        <v>0.58253790005614803</v>
      </c>
      <c r="W290" s="16">
        <v>2.97833787344259</v>
      </c>
      <c r="X290" s="16">
        <v>1.3551034482758599</v>
      </c>
      <c r="Y290" s="16">
        <v>2.27941176470588</v>
      </c>
      <c r="Z290" s="16">
        <v>1.0102815944830501</v>
      </c>
      <c r="AA290" s="16">
        <v>1.36706449023281</v>
      </c>
      <c r="AB290" s="16">
        <v>1.2848504672897201</v>
      </c>
      <c r="AC290" s="16">
        <v>0.58803998161764703</v>
      </c>
      <c r="AD290" s="16">
        <v>2.1592154804854</v>
      </c>
      <c r="AE290" s="16">
        <v>0.68120000000000003</v>
      </c>
      <c r="AF290" s="16">
        <v>1.4100283818749999</v>
      </c>
      <c r="AG290" s="16">
        <v>1.4100283818749999</v>
      </c>
      <c r="AH290" s="16">
        <v>1.2772603628518799</v>
      </c>
      <c r="AI290" s="37">
        <v>0.24813895781637699</v>
      </c>
      <c r="AJ290" s="16">
        <v>0.99528417499852095</v>
      </c>
      <c r="AK290" s="16">
        <v>0.46743849493487699</v>
      </c>
      <c r="AL290" s="37">
        <v>0.65373574999999995</v>
      </c>
      <c r="AM290" s="37">
        <v>2786.3197242527999</v>
      </c>
      <c r="AN290" s="37">
        <v>19.906638130000001</v>
      </c>
      <c r="AO290" s="37">
        <v>1.1796329999999999</v>
      </c>
      <c r="AP290" s="37">
        <v>7.2449994000000002</v>
      </c>
      <c r="AQ290" s="37">
        <v>591.29200000000003</v>
      </c>
      <c r="AR290" s="37">
        <v>1.72907583</v>
      </c>
      <c r="AS290" s="37">
        <v>1.387931</v>
      </c>
      <c r="AT290" s="37">
        <v>7.7241796799999998</v>
      </c>
      <c r="AU290" s="37">
        <v>310538.43885999999</v>
      </c>
      <c r="AV290" s="37">
        <v>2060.1936791281501</v>
      </c>
      <c r="AW290" s="37">
        <v>952623.74340000004</v>
      </c>
      <c r="AX290" s="37">
        <v>8.6203996200000006</v>
      </c>
      <c r="AY290" s="37">
        <v>7.4347500000000002</v>
      </c>
      <c r="AZ290" s="37">
        <v>17.03</v>
      </c>
      <c r="BA290" s="37">
        <v>23483.573899999999</v>
      </c>
      <c r="BB290" s="37">
        <v>8.3265384600000001</v>
      </c>
      <c r="BC290" s="37">
        <v>8.4560589353483602E-3</v>
      </c>
      <c r="BD290" s="37">
        <v>373.36923763999999</v>
      </c>
      <c r="BE290" s="37">
        <v>28491.05</v>
      </c>
      <c r="BF290" s="37">
        <v>0.95123500000000005</v>
      </c>
      <c r="BG290" s="37">
        <v>3.7014482979999999</v>
      </c>
      <c r="BH290" s="37">
        <v>4.77282166</v>
      </c>
      <c r="BI290" s="37">
        <v>5.8841011999999999</v>
      </c>
      <c r="BJ290" s="37">
        <v>4454.9683199999999</v>
      </c>
      <c r="BK290" s="37">
        <v>501.82332380000003</v>
      </c>
      <c r="BL290" s="37">
        <v>17.03</v>
      </c>
      <c r="BM290" s="37">
        <v>15.830940715812</v>
      </c>
      <c r="BN290" s="37">
        <v>15.830940715812</v>
      </c>
      <c r="BO290" s="37">
        <v>17.476527394331999</v>
      </c>
      <c r="BP290" s="37">
        <v>1.0075000000000001E-2</v>
      </c>
    </row>
    <row r="291" spans="1:68">
      <c r="A291" s="16">
        <v>290</v>
      </c>
      <c r="B291" s="29" t="s">
        <v>109</v>
      </c>
      <c r="C291" s="16">
        <v>240</v>
      </c>
      <c r="D291" s="16">
        <v>1090</v>
      </c>
      <c r="E291" s="16">
        <v>0.17243812467800099</v>
      </c>
      <c r="F291" s="16">
        <v>0.30954713523218902</v>
      </c>
      <c r="G291" s="16">
        <v>0.41796735001594798</v>
      </c>
      <c r="H291" s="16">
        <v>1.2585887677432599</v>
      </c>
      <c r="I291" s="16">
        <v>2.3012085682074401</v>
      </c>
      <c r="J291" s="16">
        <v>0.33965384615384597</v>
      </c>
      <c r="K291" s="16">
        <v>0.41735834233526498</v>
      </c>
      <c r="L291" s="16">
        <v>0.53206427688504299</v>
      </c>
      <c r="M291" s="16">
        <v>0.14558619931875599</v>
      </c>
      <c r="N291" s="16">
        <v>0.68623993685403695</v>
      </c>
      <c r="O291" s="16">
        <v>1.5129688360307101</v>
      </c>
      <c r="P291" s="16">
        <v>0.13706170793452899</v>
      </c>
      <c r="Q291" s="16">
        <v>0.24347209113971499</v>
      </c>
      <c r="R291" s="16">
        <v>0.61666666666666703</v>
      </c>
      <c r="S291" s="16">
        <v>0.67823999999999995</v>
      </c>
      <c r="T291" s="16">
        <v>1.2963011456628499</v>
      </c>
      <c r="U291" s="16">
        <v>1.1320401436877401</v>
      </c>
      <c r="V291" s="16">
        <v>0.58883478654738997</v>
      </c>
      <c r="W291" s="16">
        <v>2.9399804788017501</v>
      </c>
      <c r="X291" s="16">
        <v>1.3513655172413801</v>
      </c>
      <c r="Y291" s="16">
        <v>2.2635970333745399</v>
      </c>
      <c r="Z291" s="16">
        <v>1.0073828027074501</v>
      </c>
      <c r="AA291" s="16">
        <v>1.36213880868356</v>
      </c>
      <c r="AB291" s="16">
        <v>1.2811465919701199</v>
      </c>
      <c r="AC291" s="16">
        <v>0.58792312631868604</v>
      </c>
      <c r="AD291" s="16">
        <v>2.1662167084598098</v>
      </c>
      <c r="AE291" s="16">
        <v>0.67823999999999995</v>
      </c>
      <c r="AF291" s="16">
        <v>1.40200085932023</v>
      </c>
      <c r="AG291" s="16">
        <v>1.40200085932023</v>
      </c>
      <c r="AH291" s="16">
        <v>1.24692858707998</v>
      </c>
      <c r="AI291" s="37">
        <v>0.240615976900866</v>
      </c>
      <c r="AJ291" s="16">
        <v>0.99208210429632404</v>
      </c>
      <c r="AK291" s="16">
        <v>0.46830680173661399</v>
      </c>
      <c r="AL291" s="37">
        <v>0.64965735840000005</v>
      </c>
      <c r="AM291" s="37">
        <v>2772.33312618931</v>
      </c>
      <c r="AN291" s="37">
        <v>19.8844316912</v>
      </c>
      <c r="AO291" s="37">
        <v>1.18958392</v>
      </c>
      <c r="AP291" s="37">
        <v>7.2420782560000001</v>
      </c>
      <c r="AQ291" s="37">
        <v>587.79136000000005</v>
      </c>
      <c r="AR291" s="37">
        <v>1.7310937072000001</v>
      </c>
      <c r="AS291" s="37">
        <v>1.39290384</v>
      </c>
      <c r="AT291" s="37">
        <v>7.7175315072000004</v>
      </c>
      <c r="AU291" s="37">
        <v>311736.78327040002</v>
      </c>
      <c r="AV291" s="37">
        <v>2054.7611101776902</v>
      </c>
      <c r="AW291" s="37">
        <v>948604.54777599999</v>
      </c>
      <c r="AX291" s="37">
        <v>8.6946663647999998</v>
      </c>
      <c r="AY291" s="37">
        <v>7.4680799999999996</v>
      </c>
      <c r="AZ291" s="37">
        <v>16.956</v>
      </c>
      <c r="BA291" s="37">
        <v>23422.523696</v>
      </c>
      <c r="BB291" s="37">
        <v>8.2544066544000003</v>
      </c>
      <c r="BC291" s="37">
        <v>8.5064196928651692E-3</v>
      </c>
      <c r="BD291" s="37">
        <v>373.4021932416</v>
      </c>
      <c r="BE291" s="37">
        <v>28412.46</v>
      </c>
      <c r="BF291" s="37">
        <v>0.94814799999999999</v>
      </c>
      <c r="BG291" s="37">
        <v>3.69321916032</v>
      </c>
      <c r="BH291" s="37">
        <v>4.7642821344000001</v>
      </c>
      <c r="BI291" s="37">
        <v>5.878110672</v>
      </c>
      <c r="BJ291" s="37">
        <v>4471.2936927999999</v>
      </c>
      <c r="BK291" s="37">
        <v>497.458054592</v>
      </c>
      <c r="BL291" s="37">
        <v>16.956</v>
      </c>
      <c r="BM291" s="37">
        <v>15.835529260548499</v>
      </c>
      <c r="BN291" s="37">
        <v>15.835529260548499</v>
      </c>
      <c r="BO291" s="37">
        <v>17.8048894388333</v>
      </c>
      <c r="BP291" s="37">
        <v>1.039E-2</v>
      </c>
    </row>
    <row r="292" spans="1:68">
      <c r="A292" s="16">
        <v>291</v>
      </c>
      <c r="B292" s="29" t="s">
        <v>117</v>
      </c>
      <c r="C292" s="16">
        <v>180</v>
      </c>
      <c r="D292" s="16">
        <v>1090</v>
      </c>
      <c r="E292" s="16">
        <v>0.17073427616353801</v>
      </c>
      <c r="F292" s="16">
        <v>0.30610137594827402</v>
      </c>
      <c r="G292" s="16">
        <v>0.41352264692726098</v>
      </c>
      <c r="H292" s="16">
        <v>1.2595552823035101</v>
      </c>
      <c r="I292" s="16">
        <v>2.28991451068616</v>
      </c>
      <c r="J292" s="16">
        <v>0.33600000000000002</v>
      </c>
      <c r="K292" s="16">
        <v>0.417394120822496</v>
      </c>
      <c r="L292" s="16">
        <v>0.53199259716224601</v>
      </c>
      <c r="M292" s="16">
        <v>0.14739485109089401</v>
      </c>
      <c r="N292" s="16">
        <v>0.68542252176654195</v>
      </c>
      <c r="O292" s="16">
        <v>1.501145620016</v>
      </c>
      <c r="P292" s="16">
        <v>0.13840185882001699</v>
      </c>
      <c r="Q292" s="16">
        <v>0.247840399740411</v>
      </c>
      <c r="R292" s="16">
        <v>0.60883190883190896</v>
      </c>
      <c r="S292" s="16">
        <v>0.67527999999999999</v>
      </c>
      <c r="T292" s="16">
        <v>1.2915726076288201</v>
      </c>
      <c r="U292" s="16">
        <v>1.1305056962848701</v>
      </c>
      <c r="V292" s="16">
        <v>0.59523809523809501</v>
      </c>
      <c r="W292" s="16">
        <v>2.9021188211335498</v>
      </c>
      <c r="X292" s="16">
        <v>1.3476275862069</v>
      </c>
      <c r="Y292" s="16">
        <v>2.2478408389882798</v>
      </c>
      <c r="Z292" s="16">
        <v>1.00448588762309</v>
      </c>
      <c r="AA292" s="16">
        <v>1.3572220738287299</v>
      </c>
      <c r="AB292" s="16">
        <v>1.2774496268656701</v>
      </c>
      <c r="AC292" s="16">
        <v>0.587806720380882</v>
      </c>
      <c r="AD292" s="16">
        <v>2.1733025293766199</v>
      </c>
      <c r="AE292" s="16">
        <v>0.67527999999999999</v>
      </c>
      <c r="AF292" s="16">
        <v>1.3940212800167999</v>
      </c>
      <c r="AG292" s="16">
        <v>1.3940212800167999</v>
      </c>
      <c r="AH292" s="16">
        <v>1.2178502737605099</v>
      </c>
      <c r="AI292" s="37">
        <v>0.233535730966838</v>
      </c>
      <c r="AJ292" s="16">
        <v>0.98888381854767604</v>
      </c>
      <c r="AK292" s="16">
        <v>0.46917510853834998</v>
      </c>
      <c r="AL292" s="37">
        <v>0.64555999959999999</v>
      </c>
      <c r="AM292" s="37">
        <v>2758.2093442158098</v>
      </c>
      <c r="AN292" s="37">
        <v>19.861103230800001</v>
      </c>
      <c r="AO292" s="37">
        <v>1.1995762800000001</v>
      </c>
      <c r="AP292" s="37">
        <v>7.2390701039999996</v>
      </c>
      <c r="AQ292" s="37">
        <v>584.26703999999995</v>
      </c>
      <c r="AR292" s="37">
        <v>1.7331127548</v>
      </c>
      <c r="AS292" s="37">
        <v>1.39788556</v>
      </c>
      <c r="AT292" s="37">
        <v>7.7102987648000001</v>
      </c>
      <c r="AU292" s="37">
        <v>312937.21269359998</v>
      </c>
      <c r="AV292" s="37">
        <v>2049.2727317877302</v>
      </c>
      <c r="AW292" s="37">
        <v>944549.22938399995</v>
      </c>
      <c r="AX292" s="37">
        <v>8.7678593831999994</v>
      </c>
      <c r="AY292" s="37">
        <v>7.5008699999999999</v>
      </c>
      <c r="AZ292" s="37">
        <v>16.882000000000001</v>
      </c>
      <c r="BA292" s="37">
        <v>23361.397164000002</v>
      </c>
      <c r="BB292" s="37">
        <v>8.1825811496000007</v>
      </c>
      <c r="BC292" s="37">
        <v>8.5577307253203901E-3</v>
      </c>
      <c r="BD292" s="37">
        <v>373.40378113439999</v>
      </c>
      <c r="BE292" s="37">
        <v>28333.87</v>
      </c>
      <c r="BF292" s="37">
        <v>0.94504299999999997</v>
      </c>
      <c r="BG292" s="37">
        <v>3.6849839168799998</v>
      </c>
      <c r="BH292" s="37">
        <v>4.7557191895999997</v>
      </c>
      <c r="BI292" s="37">
        <v>5.8720986880000003</v>
      </c>
      <c r="BJ292" s="37">
        <v>4487.6488351999997</v>
      </c>
      <c r="BK292" s="37">
        <v>493.10923672799998</v>
      </c>
      <c r="BL292" s="37">
        <v>16.882000000000001</v>
      </c>
      <c r="BM292" s="37">
        <v>15.8398604071963</v>
      </c>
      <c r="BN292" s="37">
        <v>15.8398604071963</v>
      </c>
      <c r="BO292" s="37">
        <v>18.1312128065995</v>
      </c>
      <c r="BP292" s="37">
        <v>1.0704999999999999E-2</v>
      </c>
    </row>
    <row r="293" spans="1:68">
      <c r="A293" s="16">
        <v>292</v>
      </c>
      <c r="B293" s="31" t="s">
        <v>111</v>
      </c>
      <c r="C293" s="16">
        <v>120</v>
      </c>
      <c r="D293" s="16">
        <v>1090</v>
      </c>
      <c r="E293" s="16">
        <v>0.165659335038363</v>
      </c>
      <c r="F293" s="16">
        <v>0.29588860679149498</v>
      </c>
      <c r="G293" s="16">
        <v>0.40043818466353698</v>
      </c>
      <c r="H293" s="16">
        <v>1.2624113475177301</v>
      </c>
      <c r="I293" s="16">
        <v>2.2563351955307298</v>
      </c>
      <c r="J293" s="16">
        <v>0.32514285714285701</v>
      </c>
      <c r="K293" s="16">
        <v>0.41750122488975999</v>
      </c>
      <c r="L293" s="16">
        <v>0.53177914110429403</v>
      </c>
      <c r="M293" s="16">
        <v>0.15296839729119599</v>
      </c>
      <c r="N293" s="16">
        <v>0.68299475609218696</v>
      </c>
      <c r="O293" s="16">
        <v>1.4660394844645399</v>
      </c>
      <c r="P293" s="16">
        <v>0.14253783287060601</v>
      </c>
      <c r="Q293" s="16">
        <v>0.26119581158975402</v>
      </c>
      <c r="R293" s="16">
        <v>0.58611111111111103</v>
      </c>
      <c r="S293" s="16">
        <v>0.66639999999999999</v>
      </c>
      <c r="T293" s="16">
        <v>1.27741648106904</v>
      </c>
      <c r="U293" s="16">
        <v>1.1258334899455</v>
      </c>
      <c r="V293" s="16">
        <v>0.61511423550087896</v>
      </c>
      <c r="W293" s="16">
        <v>2.7914139929084101</v>
      </c>
      <c r="X293" s="16">
        <v>1.3364137931034501</v>
      </c>
      <c r="Y293" s="16">
        <v>2.2009202453987702</v>
      </c>
      <c r="Z293" s="16">
        <v>0.99580638431045299</v>
      </c>
      <c r="AA293" s="16">
        <v>1.3425253063399001</v>
      </c>
      <c r="AB293" s="16">
        <v>1.2664</v>
      </c>
      <c r="AC293" s="16">
        <v>0.58746017296313202</v>
      </c>
      <c r="AD293" s="16">
        <v>2.1950831643002</v>
      </c>
      <c r="AE293" s="16">
        <v>0.66639999999999999</v>
      </c>
      <c r="AF293" s="16">
        <v>1.3703659447348799</v>
      </c>
      <c r="AG293" s="16">
        <v>1.3703659447348799</v>
      </c>
      <c r="AH293" s="16">
        <v>1.13740446986817</v>
      </c>
      <c r="AI293" s="37">
        <v>0.21459227467811201</v>
      </c>
      <c r="AJ293" s="16">
        <v>0.97931160403269601</v>
      </c>
      <c r="AK293" s="16">
        <v>0.47178002894356003</v>
      </c>
      <c r="AL293" s="37">
        <v>0.63315412000000004</v>
      </c>
      <c r="AM293" s="37">
        <v>2715.0148948351998</v>
      </c>
      <c r="AN293" s="37">
        <v>19.78438572</v>
      </c>
      <c r="AO293" s="37">
        <v>1.2298020000000001</v>
      </c>
      <c r="AP293" s="37">
        <v>7.2295236000000003</v>
      </c>
      <c r="AQ293" s="37">
        <v>573.55200000000002</v>
      </c>
      <c r="AR293" s="37">
        <v>1.73917692</v>
      </c>
      <c r="AS293" s="37">
        <v>1.412884</v>
      </c>
      <c r="AT293" s="37">
        <v>7.6850931200000003</v>
      </c>
      <c r="AU293" s="37">
        <v>316551.01104000001</v>
      </c>
      <c r="AV293" s="37">
        <v>2032.4727399808501</v>
      </c>
      <c r="AW293" s="37">
        <v>932166.53760000004</v>
      </c>
      <c r="AX293" s="37">
        <v>8.9809960800000006</v>
      </c>
      <c r="AY293" s="37">
        <v>7.5960000000000001</v>
      </c>
      <c r="AZ293" s="37">
        <v>16.66</v>
      </c>
      <c r="BA293" s="37">
        <v>23177.559600000001</v>
      </c>
      <c r="BB293" s="37">
        <v>7.9689424400000002</v>
      </c>
      <c r="BC293" s="37">
        <v>8.7176053784138105E-3</v>
      </c>
      <c r="BD293" s="37">
        <v>373.22033856000002</v>
      </c>
      <c r="BE293" s="37">
        <v>28098.1</v>
      </c>
      <c r="BF293" s="37">
        <v>0.93562000000000001</v>
      </c>
      <c r="BG293" s="37">
        <v>3.660241552</v>
      </c>
      <c r="BH293" s="37">
        <v>4.7298898400000002</v>
      </c>
      <c r="BI293" s="37">
        <v>5.8539339999999997</v>
      </c>
      <c r="BJ293" s="37">
        <v>4536.8928800000003</v>
      </c>
      <c r="BK293" s="37">
        <v>480.1614912</v>
      </c>
      <c r="BL293" s="37">
        <v>16.66</v>
      </c>
      <c r="BM293" s="37">
        <v>15.851309458608</v>
      </c>
      <c r="BN293" s="37">
        <v>15.851309458608</v>
      </c>
      <c r="BO293" s="37">
        <v>19.097950849488001</v>
      </c>
      <c r="BP293" s="37">
        <v>1.1650000000000001E-2</v>
      </c>
    </row>
    <row r="294" spans="1:68">
      <c r="A294" s="16">
        <v>293</v>
      </c>
      <c r="B294" s="29" t="s">
        <v>198</v>
      </c>
      <c r="C294" s="16">
        <v>215</v>
      </c>
      <c r="D294" s="16">
        <v>1080</v>
      </c>
      <c r="E294" s="16">
        <v>0.17581250000000001</v>
      </c>
      <c r="F294" s="16">
        <v>0.31857307385959999</v>
      </c>
      <c r="G294" s="16">
        <v>0.43305970149253697</v>
      </c>
      <c r="H294" s="16">
        <v>1.29294736842105</v>
      </c>
      <c r="I294" s="16">
        <v>2.34211428571429</v>
      </c>
      <c r="J294" s="16">
        <v>0.34829268292682902</v>
      </c>
      <c r="K294" s="16">
        <v>0.417881773399015</v>
      </c>
      <c r="L294" s="16">
        <v>0.53687499999999999</v>
      </c>
      <c r="M294" s="16">
        <v>0.13957727873183601</v>
      </c>
      <c r="N294" s="16">
        <v>0.69459777041277504</v>
      </c>
      <c r="O294" s="16">
        <v>1.5437382469680301</v>
      </c>
      <c r="P294" s="16">
        <v>0.131317037577526</v>
      </c>
      <c r="Q294" s="16">
        <v>0.23122558593750001</v>
      </c>
      <c r="R294" s="16">
        <v>0.65030303030303005</v>
      </c>
      <c r="S294" s="16">
        <v>0.68200000000000005</v>
      </c>
      <c r="T294" s="16">
        <v>1.3072388059701501</v>
      </c>
      <c r="U294" s="16">
        <v>1.1146376811594201</v>
      </c>
      <c r="V294" s="16">
        <v>0.57422969187675099</v>
      </c>
      <c r="W294" s="16">
        <v>3.0978393351800602</v>
      </c>
      <c r="X294" s="16">
        <v>1.3565517241379299</v>
      </c>
      <c r="Y294" s="16">
        <v>2.29640625</v>
      </c>
      <c r="Z294" s="16">
        <v>1.0125902668759801</v>
      </c>
      <c r="AA294" s="16">
        <v>1.3752688172042999</v>
      </c>
      <c r="AB294" s="16">
        <v>1.2921596244131499</v>
      </c>
      <c r="AC294" s="16">
        <v>0.59381670533642705</v>
      </c>
      <c r="AD294" s="16">
        <v>2.11398089171974</v>
      </c>
      <c r="AE294" s="16">
        <v>0.68200000000000005</v>
      </c>
      <c r="AF294" s="16">
        <v>1.43356623439583</v>
      </c>
      <c r="AG294" s="16">
        <v>1.43356623439583</v>
      </c>
      <c r="AH294" s="16">
        <v>1.43356623439583</v>
      </c>
      <c r="AI294" s="37">
        <v>0.29411764705882398</v>
      </c>
      <c r="AJ294" s="16">
        <v>0.997258361973134</v>
      </c>
      <c r="AK294" s="16">
        <v>0.46309696092619401</v>
      </c>
      <c r="AL294" s="37">
        <v>0.6481152</v>
      </c>
      <c r="AM294" s="37">
        <v>2749.7713991000001</v>
      </c>
      <c r="AN294" s="37">
        <v>19.440049999999999</v>
      </c>
      <c r="AO294" s="37">
        <v>1.166885</v>
      </c>
      <c r="AP294" s="37">
        <v>7.1727249999999998</v>
      </c>
      <c r="AQ294" s="37">
        <v>585.48</v>
      </c>
      <c r="AR294" s="37">
        <v>1.7220489999999999</v>
      </c>
      <c r="AS294" s="37">
        <v>1.3744000000000001</v>
      </c>
      <c r="AT294" s="37">
        <v>7.998462</v>
      </c>
      <c r="AU294" s="37">
        <v>306060.92119999998</v>
      </c>
      <c r="AV294" s="37">
        <v>2031.9275602079999</v>
      </c>
      <c r="AW294" s="37">
        <v>986595.54</v>
      </c>
      <c r="AX294" s="37">
        <v>8.7284735999999992</v>
      </c>
      <c r="AY294" s="37">
        <v>7.0818000000000003</v>
      </c>
      <c r="AZ294" s="37">
        <v>17.05</v>
      </c>
      <c r="BA294" s="37">
        <v>23472.78</v>
      </c>
      <c r="BB294" s="37">
        <v>8.4908640000000002</v>
      </c>
      <c r="BC294" s="37">
        <v>8.5400013664002194E-3</v>
      </c>
      <c r="BD294" s="37">
        <v>363.34216800000002</v>
      </c>
      <c r="BE294" s="37">
        <v>28521.5</v>
      </c>
      <c r="BF294" s="37">
        <v>0.940608</v>
      </c>
      <c r="BG294" s="37">
        <v>3.69789966</v>
      </c>
      <c r="BH294" s="37">
        <v>4.7578800000000001</v>
      </c>
      <c r="BI294" s="37">
        <v>5.8623989999999999</v>
      </c>
      <c r="BJ294" s="37">
        <v>4412.3194000000003</v>
      </c>
      <c r="BK294" s="37">
        <v>521.07515000000001</v>
      </c>
      <c r="BL294" s="37">
        <v>17.05</v>
      </c>
      <c r="BM294" s="37">
        <v>15.6153211368</v>
      </c>
      <c r="BN294" s="37">
        <v>15.6153211368</v>
      </c>
      <c r="BO294" s="37">
        <v>15.6153211368</v>
      </c>
      <c r="BP294" s="37">
        <v>8.5000000000000006E-3</v>
      </c>
    </row>
    <row r="295" spans="1:68">
      <c r="A295" s="16">
        <v>294</v>
      </c>
      <c r="B295" s="29" t="s">
        <v>199</v>
      </c>
      <c r="C295" s="16">
        <v>200</v>
      </c>
      <c r="D295" s="16">
        <v>1080</v>
      </c>
      <c r="E295" s="16">
        <v>0.17239108409321199</v>
      </c>
      <c r="F295" s="16">
        <v>0.306638142148495</v>
      </c>
      <c r="G295" s="16">
        <v>0.42662427830154198</v>
      </c>
      <c r="H295" s="16">
        <v>1.2871052631578901</v>
      </c>
      <c r="I295" s="16">
        <v>2.3517882689556502</v>
      </c>
      <c r="J295" s="16">
        <v>0.338028169014085</v>
      </c>
      <c r="K295" s="16">
        <v>0.41853863243643602</v>
      </c>
      <c r="L295" s="16">
        <v>0.53761755485893403</v>
      </c>
      <c r="M295" s="16">
        <v>0.138287369183176</v>
      </c>
      <c r="N295" s="16">
        <v>0.68859311324634498</v>
      </c>
      <c r="O295" s="16">
        <v>1.5408964623747501</v>
      </c>
      <c r="P295" s="16">
        <v>0.12969721057956399</v>
      </c>
      <c r="Q295" s="16">
        <v>0.235332896637442</v>
      </c>
      <c r="R295" s="16">
        <v>0.65303030303030296</v>
      </c>
      <c r="S295" s="16">
        <v>0.67821782178217804</v>
      </c>
      <c r="T295" s="16">
        <v>1.3113805970149299</v>
      </c>
      <c r="U295" s="16">
        <v>1.11968133260909</v>
      </c>
      <c r="V295" s="16">
        <v>0.59166666666666701</v>
      </c>
      <c r="W295" s="16">
        <v>3.1177176622657199</v>
      </c>
      <c r="X295" s="16">
        <v>1.36034482758621</v>
      </c>
      <c r="Y295" s="16">
        <v>2.3082031249999999</v>
      </c>
      <c r="Z295" s="16">
        <v>1.0149624630516101</v>
      </c>
      <c r="AA295" s="16">
        <v>1.3786616500940601</v>
      </c>
      <c r="AB295" s="16">
        <v>1.2947183098591599</v>
      </c>
      <c r="AC295" s="16">
        <v>0.61234945173467503</v>
      </c>
      <c r="AD295" s="16">
        <v>2.1376846499678899</v>
      </c>
      <c r="AE295" s="16">
        <v>0.67821782178217804</v>
      </c>
      <c r="AF295" s="16">
        <v>1.4374834302647099</v>
      </c>
      <c r="AG295" s="16">
        <v>1.4374834302647099</v>
      </c>
      <c r="AH295" s="16">
        <v>1.4374834302647099</v>
      </c>
      <c r="AI295" s="37">
        <v>0.29411764705882398</v>
      </c>
      <c r="AJ295" s="16">
        <v>0.99989864693750496</v>
      </c>
      <c r="AK295" s="16">
        <v>0.46309696092619401</v>
      </c>
      <c r="AL295" s="37">
        <v>0.67175220000000002</v>
      </c>
      <c r="AM295" s="37">
        <v>2903.5155783374998</v>
      </c>
      <c r="AN295" s="37">
        <v>19.968628124999999</v>
      </c>
      <c r="AO295" s="37">
        <v>1.1616124999999999</v>
      </c>
      <c r="AP295" s="37">
        <v>7.1817881249999997</v>
      </c>
      <c r="AQ295" s="37">
        <v>613.44000000000005</v>
      </c>
      <c r="AR295" s="37">
        <v>1.717117625</v>
      </c>
      <c r="AS295" s="37">
        <v>1.3677125000000001</v>
      </c>
      <c r="AT295" s="37">
        <v>7.9801232500000001</v>
      </c>
      <c r="AU295" s="37">
        <v>307888.060375</v>
      </c>
      <c r="AV295" s="37">
        <v>2057.18845696274</v>
      </c>
      <c r="AW295" s="37">
        <v>993430.02</v>
      </c>
      <c r="AX295" s="37">
        <v>8.3420180249999998</v>
      </c>
      <c r="AY295" s="37">
        <v>7.1115000000000004</v>
      </c>
      <c r="AZ295" s="37">
        <v>17.296250000000001</v>
      </c>
      <c r="BA295" s="37">
        <v>23547.15</v>
      </c>
      <c r="BB295" s="37">
        <v>8.5385580000000001</v>
      </c>
      <c r="BC295" s="37">
        <v>8.1507563901930102E-3</v>
      </c>
      <c r="BD295" s="37">
        <v>365.74120799999997</v>
      </c>
      <c r="BE295" s="37">
        <v>28601.25</v>
      </c>
      <c r="BF295" s="37">
        <v>0.94543999999999995</v>
      </c>
      <c r="BG295" s="37">
        <v>3.7083085725</v>
      </c>
      <c r="BH295" s="37">
        <v>4.7721825000000004</v>
      </c>
      <c r="BI295" s="37">
        <v>5.8740075000000003</v>
      </c>
      <c r="BJ295" s="37">
        <v>4263.8308875000002</v>
      </c>
      <c r="BK295" s="37">
        <v>518.22798750000004</v>
      </c>
      <c r="BL295" s="37">
        <v>17.296250000000001</v>
      </c>
      <c r="BM295" s="37">
        <v>15.658416729075</v>
      </c>
      <c r="BN295" s="37">
        <v>15.658416729075</v>
      </c>
      <c r="BO295" s="37">
        <v>15.658416729075</v>
      </c>
      <c r="BP295" s="37">
        <v>8.5000000000000006E-3</v>
      </c>
    </row>
    <row r="296" spans="1:68">
      <c r="A296" s="16">
        <v>295</v>
      </c>
      <c r="B296" s="29" t="s">
        <v>200</v>
      </c>
      <c r="C296" s="16">
        <v>155</v>
      </c>
      <c r="D296" s="16">
        <v>1150</v>
      </c>
      <c r="E296" s="16">
        <v>0.19263752353064201</v>
      </c>
      <c r="F296" s="16">
        <v>0.34495375672714701</v>
      </c>
      <c r="G296" s="16">
        <v>0.45713344908100301</v>
      </c>
      <c r="H296" s="16">
        <v>1.25874052232519</v>
      </c>
      <c r="I296" s="16">
        <v>2.3724722952130701</v>
      </c>
      <c r="J296" s="16">
        <v>0.37539818671894098</v>
      </c>
      <c r="K296" s="16">
        <v>0.41990829758911402</v>
      </c>
      <c r="L296" s="16">
        <v>0.535021888680425</v>
      </c>
      <c r="M296" s="16">
        <v>0.13605690194622699</v>
      </c>
      <c r="N296" s="16">
        <v>0.69111567446387301</v>
      </c>
      <c r="O296" s="16">
        <v>1.59396681238933</v>
      </c>
      <c r="P296" s="16">
        <v>0.12991049866077301</v>
      </c>
      <c r="Q296" s="16">
        <v>0.21701915956673001</v>
      </c>
      <c r="R296" s="16">
        <v>0.67318478096104295</v>
      </c>
      <c r="S296" s="16">
        <v>0.70340681362725399</v>
      </c>
      <c r="T296" s="16">
        <v>1.3303851321092699</v>
      </c>
      <c r="U296" s="16">
        <v>1.14623123776376</v>
      </c>
      <c r="V296" s="16">
        <v>0.54451200050230997</v>
      </c>
      <c r="W296" s="16">
        <v>3.2080281859236601</v>
      </c>
      <c r="X296" s="16">
        <v>1.37771645394964</v>
      </c>
      <c r="Y296" s="16">
        <v>2.3637145313843502</v>
      </c>
      <c r="Z296" s="16">
        <v>1.02859102427174</v>
      </c>
      <c r="AA296" s="16">
        <v>1.39639130902442</v>
      </c>
      <c r="AB296" s="16">
        <v>1.30608891601333</v>
      </c>
      <c r="AC296" s="16">
        <v>0.59550542065703505</v>
      </c>
      <c r="AD296" s="16">
        <v>2.14003441901969</v>
      </c>
      <c r="AE296" s="16">
        <v>0.70340681362725399</v>
      </c>
      <c r="AF296" s="16">
        <v>1.46077350144257</v>
      </c>
      <c r="AG296" s="16">
        <v>1.45992876953651</v>
      </c>
      <c r="AH296" s="16">
        <v>1.44804361528442</v>
      </c>
      <c r="AI296" s="37">
        <v>0.31469555035128799</v>
      </c>
      <c r="AJ296" s="16">
        <v>1.0122086757919599</v>
      </c>
      <c r="AK296" s="16">
        <v>0.46284370477568698</v>
      </c>
      <c r="AL296" s="37">
        <v>0.70452815999999996</v>
      </c>
      <c r="AM296" s="37">
        <v>2948.6784487251002</v>
      </c>
      <c r="AN296" s="37">
        <v>20.40572104</v>
      </c>
      <c r="AO296" s="37">
        <v>1.13505688</v>
      </c>
      <c r="AP296" s="37">
        <v>7.2706794500000003</v>
      </c>
      <c r="AQ296" s="37">
        <v>625.20920000000001</v>
      </c>
      <c r="AR296" s="37">
        <v>1.72750311</v>
      </c>
      <c r="AS296" s="37">
        <v>1.3679444999999999</v>
      </c>
      <c r="AT296" s="37">
        <v>7.7407985000000004</v>
      </c>
      <c r="AU296" s="37">
        <v>304473.38959500002</v>
      </c>
      <c r="AV296" s="37">
        <v>2091.5753932737698</v>
      </c>
      <c r="AW296" s="37">
        <v>970282.25219999999</v>
      </c>
      <c r="AX296" s="37">
        <v>8.0499649481999995</v>
      </c>
      <c r="AY296" s="37">
        <v>7.3243192500000003</v>
      </c>
      <c r="AZ296" s="37">
        <v>17.514900000000001</v>
      </c>
      <c r="BA296" s="37">
        <v>23881.265100000001</v>
      </c>
      <c r="BB296" s="37">
        <v>8.7201458370000005</v>
      </c>
      <c r="BC296" s="37">
        <v>8.1409550595224808E-3</v>
      </c>
      <c r="BD296" s="37">
        <v>376.13408548500001</v>
      </c>
      <c r="BE296" s="37">
        <v>28946.514999999999</v>
      </c>
      <c r="BF296" s="37">
        <v>0.96711881749999995</v>
      </c>
      <c r="BG296" s="37">
        <v>3.7525600859999999</v>
      </c>
      <c r="BH296" s="37">
        <v>4.8278391300000001</v>
      </c>
      <c r="BI296" s="37">
        <v>5.9261512099999996</v>
      </c>
      <c r="BJ296" s="37">
        <v>4344.540403</v>
      </c>
      <c r="BK296" s="37">
        <v>526.75817500000005</v>
      </c>
      <c r="BL296" s="37">
        <v>17.514900000000001</v>
      </c>
      <c r="BM296" s="37">
        <v>15.87798857112</v>
      </c>
      <c r="BN296" s="37">
        <v>15.86880669348</v>
      </c>
      <c r="BO296" s="37">
        <v>15.905687114179999</v>
      </c>
      <c r="BP296" s="37">
        <v>9.1804999999999994E-3</v>
      </c>
    </row>
    <row r="297" spans="1:68">
      <c r="A297" s="16">
        <v>296</v>
      </c>
      <c r="B297" s="29" t="s">
        <v>103</v>
      </c>
      <c r="C297" s="16">
        <v>190</v>
      </c>
      <c r="D297" s="16">
        <v>1150</v>
      </c>
      <c r="E297" s="16">
        <v>0.20096598068038601</v>
      </c>
      <c r="F297" s="16">
        <v>0.35587459059388099</v>
      </c>
      <c r="G297" s="16">
        <v>0.46580811719500498</v>
      </c>
      <c r="H297" s="16">
        <v>1.2595870206489701</v>
      </c>
      <c r="I297" s="16">
        <v>2.3649497487437201</v>
      </c>
      <c r="J297" s="16">
        <v>0.38503200393894599</v>
      </c>
      <c r="K297" s="16">
        <v>0.423566564689628</v>
      </c>
      <c r="L297" s="16">
        <v>0.53879849812265301</v>
      </c>
      <c r="M297" s="16">
        <v>0.137380914364788</v>
      </c>
      <c r="N297" s="16">
        <v>0.69331941104501504</v>
      </c>
      <c r="O297" s="16">
        <v>1.5953845237186799</v>
      </c>
      <c r="P297" s="16">
        <v>0.13067556260184099</v>
      </c>
      <c r="Q297" s="16">
        <v>0.22196638649894199</v>
      </c>
      <c r="R297" s="16">
        <v>0.67970882620564099</v>
      </c>
      <c r="S297" s="16">
        <v>0.70682730923694803</v>
      </c>
      <c r="T297" s="16">
        <v>1.3286802030456899</v>
      </c>
      <c r="U297" s="16">
        <v>1.1439087215208199</v>
      </c>
      <c r="V297" s="16">
        <v>0.54238437124456895</v>
      </c>
      <c r="W297" s="16">
        <v>3.1972160130054901</v>
      </c>
      <c r="X297" s="16">
        <v>1.3761214630779799</v>
      </c>
      <c r="Y297" s="16">
        <v>2.3602377600500501</v>
      </c>
      <c r="Z297" s="16">
        <v>1.02892492719006</v>
      </c>
      <c r="AA297" s="16">
        <v>1.3949322143318299</v>
      </c>
      <c r="AB297" s="16">
        <v>1.3046662285231401</v>
      </c>
      <c r="AC297" s="16">
        <v>0.60357092215342401</v>
      </c>
      <c r="AD297" s="16">
        <v>2.1300548539354498</v>
      </c>
      <c r="AE297" s="16">
        <v>0.70682730923694803</v>
      </c>
      <c r="AF297" s="16">
        <v>1.4643676094792999</v>
      </c>
      <c r="AG297" s="16">
        <v>1.4626763522770301</v>
      </c>
      <c r="AH297" s="16">
        <v>1.4389763294514399</v>
      </c>
      <c r="AI297" s="37">
        <v>0.33508158508158498</v>
      </c>
      <c r="AJ297" s="16">
        <v>1.0113169711236301</v>
      </c>
      <c r="AK297" s="16">
        <v>0.46259044862518101</v>
      </c>
      <c r="AL297" s="37">
        <v>0.72915744000000005</v>
      </c>
      <c r="AM297" s="37">
        <v>3012.4643549103998</v>
      </c>
      <c r="AN297" s="37">
        <v>20.67609216</v>
      </c>
      <c r="AO297" s="37">
        <v>1.1348635199999999</v>
      </c>
      <c r="AP297" s="37">
        <v>7.2525947999999998</v>
      </c>
      <c r="AQ297" s="37">
        <v>635.29679999999996</v>
      </c>
      <c r="AR297" s="37">
        <v>1.73963344</v>
      </c>
      <c r="AS297" s="37">
        <v>1.3758779999999999</v>
      </c>
      <c r="AT297" s="37">
        <v>7.7598570000000002</v>
      </c>
      <c r="AU297" s="37">
        <v>305390.87417999998</v>
      </c>
      <c r="AV297" s="37">
        <v>2086.97499054227</v>
      </c>
      <c r="AW297" s="37">
        <v>970233.77879999997</v>
      </c>
      <c r="AX297" s="37">
        <v>8.0892716627999999</v>
      </c>
      <c r="AY297" s="37">
        <v>7.3885769999999997</v>
      </c>
      <c r="AZ297" s="37">
        <v>17.529599999999999</v>
      </c>
      <c r="BA297" s="37">
        <v>23843.540400000002</v>
      </c>
      <c r="BB297" s="37">
        <v>8.6911221479999998</v>
      </c>
      <c r="BC297" s="37">
        <v>8.1524100231576795E-3</v>
      </c>
      <c r="BD297" s="37">
        <v>374.73483893999997</v>
      </c>
      <c r="BE297" s="37">
        <v>28893.06</v>
      </c>
      <c r="BF297" s="37">
        <v>0.96463977000000001</v>
      </c>
      <c r="BG297" s="37">
        <v>3.7500058439999999</v>
      </c>
      <c r="BH297" s="37">
        <v>4.8196825199999997</v>
      </c>
      <c r="BI297" s="37">
        <v>5.9202518399999997</v>
      </c>
      <c r="BJ297" s="37">
        <v>4322.7136119999996</v>
      </c>
      <c r="BK297" s="37">
        <v>523.56681000000003</v>
      </c>
      <c r="BL297" s="37">
        <v>17.529599999999999</v>
      </c>
      <c r="BM297" s="37">
        <v>15.883316366080001</v>
      </c>
      <c r="BN297" s="37">
        <v>15.86497208352</v>
      </c>
      <c r="BO297" s="37">
        <v>15.93848016412</v>
      </c>
      <c r="BP297" s="37">
        <v>9.8670000000000008E-3</v>
      </c>
    </row>
    <row r="298" spans="1:68">
      <c r="A298" s="16">
        <v>297</v>
      </c>
      <c r="B298" s="29" t="s">
        <v>173</v>
      </c>
      <c r="C298" s="16">
        <v>255</v>
      </c>
      <c r="D298" s="16">
        <v>1150</v>
      </c>
      <c r="E298" s="16">
        <v>0.20515518148343001</v>
      </c>
      <c r="F298" s="16">
        <v>0.36137520119437799</v>
      </c>
      <c r="G298" s="16">
        <v>0.47016383586352001</v>
      </c>
      <c r="H298" s="16">
        <v>1.2600105374077999</v>
      </c>
      <c r="I298" s="16">
        <v>2.3611904082215198</v>
      </c>
      <c r="J298" s="16">
        <v>0.38988278840222101</v>
      </c>
      <c r="K298" s="16">
        <v>0.42539800074046602</v>
      </c>
      <c r="L298" s="16">
        <v>0.54068857589984398</v>
      </c>
      <c r="M298" s="16">
        <v>0.13804652092775299</v>
      </c>
      <c r="N298" s="16">
        <v>0.69442142378193505</v>
      </c>
      <c r="O298" s="16">
        <v>1.5960950252005</v>
      </c>
      <c r="P298" s="16">
        <v>0.13105979858864999</v>
      </c>
      <c r="Q298" s="16">
        <v>0.224473072299431</v>
      </c>
      <c r="R298" s="16">
        <v>0.682973075464543</v>
      </c>
      <c r="S298" s="16">
        <v>0.70854271356783904</v>
      </c>
      <c r="T298" s="16">
        <v>1.32782754759238</v>
      </c>
      <c r="U298" s="16">
        <v>1.1427463255307599</v>
      </c>
      <c r="V298" s="16">
        <v>0.54133006806182804</v>
      </c>
      <c r="W298" s="16">
        <v>3.1918085032678198</v>
      </c>
      <c r="X298" s="16">
        <v>1.37532355478861</v>
      </c>
      <c r="Y298" s="16">
        <v>2.3584979464111102</v>
      </c>
      <c r="Z298" s="16">
        <v>1.0290920046107099</v>
      </c>
      <c r="AA298" s="16">
        <v>1.39420231369384</v>
      </c>
      <c r="AB298" s="16">
        <v>1.3039549348668</v>
      </c>
      <c r="AC298" s="16">
        <v>0.60766011752834304</v>
      </c>
      <c r="AD298" s="16">
        <v>2.1250598181528102</v>
      </c>
      <c r="AE298" s="16">
        <v>0.70854271356783904</v>
      </c>
      <c r="AF298" s="16">
        <v>1.4661675264152401</v>
      </c>
      <c r="AG298" s="16">
        <v>1.46405233225789</v>
      </c>
      <c r="AH298" s="16">
        <v>1.43447093014975</v>
      </c>
      <c r="AI298" s="37">
        <v>0.34520348837209303</v>
      </c>
      <c r="AJ298" s="16">
        <v>1.0108710029765</v>
      </c>
      <c r="AK298" s="16">
        <v>0.46246382054992802</v>
      </c>
      <c r="AL298" s="37">
        <v>0.74138999999999999</v>
      </c>
      <c r="AM298" s="37">
        <v>3044.0703836756302</v>
      </c>
      <c r="AN298" s="37">
        <v>20.810583999999999</v>
      </c>
      <c r="AO298" s="37">
        <v>1.13476675</v>
      </c>
      <c r="AP298" s="37">
        <v>7.2435471874999999</v>
      </c>
      <c r="AQ298" s="37">
        <v>640.29499999999996</v>
      </c>
      <c r="AR298" s="37">
        <v>1.7456900625</v>
      </c>
      <c r="AS298" s="37">
        <v>1.3798406249999999</v>
      </c>
      <c r="AT298" s="37">
        <v>7.7692587499999997</v>
      </c>
      <c r="AU298" s="37">
        <v>305849.55459374998</v>
      </c>
      <c r="AV298" s="37">
        <v>2084.6763788745402</v>
      </c>
      <c r="AW298" s="37">
        <v>970203.27</v>
      </c>
      <c r="AX298" s="37">
        <v>8.1081921824999998</v>
      </c>
      <c r="AY298" s="37">
        <v>7.4206828124999999</v>
      </c>
      <c r="AZ298" s="37">
        <v>17.536874999999998</v>
      </c>
      <c r="BA298" s="37">
        <v>23824.681874999998</v>
      </c>
      <c r="BB298" s="37">
        <v>8.67662173125</v>
      </c>
      <c r="BC298" s="37">
        <v>8.1583488860603303E-3</v>
      </c>
      <c r="BD298" s="37">
        <v>374.03539115625</v>
      </c>
      <c r="BE298" s="37">
        <v>28866.34375</v>
      </c>
      <c r="BF298" s="37">
        <v>0.96340104687500006</v>
      </c>
      <c r="BG298" s="37">
        <v>3.7487289750000001</v>
      </c>
      <c r="BH298" s="37">
        <v>4.8156058125000003</v>
      </c>
      <c r="BI298" s="37">
        <v>5.9173019375000004</v>
      </c>
      <c r="BJ298" s="37">
        <v>4311.6737687499999</v>
      </c>
      <c r="BK298" s="37">
        <v>521.97261249999997</v>
      </c>
      <c r="BL298" s="37">
        <v>17.536874999999998</v>
      </c>
      <c r="BM298" s="37">
        <v>15.885962617500001</v>
      </c>
      <c r="BN298" s="37">
        <v>15.86304443475</v>
      </c>
      <c r="BO298" s="37">
        <v>15.954771559999999</v>
      </c>
      <c r="BP298" s="37">
        <v>1.0212499999999999E-2</v>
      </c>
    </row>
    <row r="299" spans="1:68">
      <c r="A299" s="16">
        <v>298</v>
      </c>
      <c r="B299" s="29" t="s">
        <v>115</v>
      </c>
      <c r="C299" s="16">
        <v>185</v>
      </c>
      <c r="D299" s="16">
        <v>1150</v>
      </c>
      <c r="E299" s="16">
        <v>0.20936116382036701</v>
      </c>
      <c r="F299" s="16">
        <v>0.36690287120843301</v>
      </c>
      <c r="G299" s="16">
        <v>0.47453188030585802</v>
      </c>
      <c r="H299" s="16">
        <v>1.26043423271501</v>
      </c>
      <c r="I299" s="16">
        <v>2.3574323552916998</v>
      </c>
      <c r="J299" s="16">
        <v>0.39475636903289602</v>
      </c>
      <c r="K299" s="16">
        <v>0.42723097436910501</v>
      </c>
      <c r="L299" s="16">
        <v>0.54257983719474001</v>
      </c>
      <c r="M299" s="16">
        <v>0.13871454516318599</v>
      </c>
      <c r="N299" s="16">
        <v>0.69552353283325297</v>
      </c>
      <c r="O299" s="16">
        <v>1.5968066272930601</v>
      </c>
      <c r="P299" s="16">
        <v>0.13144517734360001</v>
      </c>
      <c r="Q299" s="16">
        <v>0.22700220113014799</v>
      </c>
      <c r="R299" s="16">
        <v>0.68623881049916602</v>
      </c>
      <c r="S299" s="16">
        <v>0.71026156941649898</v>
      </c>
      <c r="T299" s="16">
        <v>1.32697476482007</v>
      </c>
      <c r="U299" s="16">
        <v>1.1415831699702299</v>
      </c>
      <c r="V299" s="16">
        <v>0.540281790996606</v>
      </c>
      <c r="W299" s="16">
        <v>3.1864000443446701</v>
      </c>
      <c r="X299" s="16">
        <v>1.3745253710735199</v>
      </c>
      <c r="Y299" s="16">
        <v>2.35675717974802</v>
      </c>
      <c r="Z299" s="16">
        <v>1.02925916609018</v>
      </c>
      <c r="AA299" s="16">
        <v>1.39347217737595</v>
      </c>
      <c r="AB299" s="16">
        <v>1.3032436745998199</v>
      </c>
      <c r="AC299" s="16">
        <v>0.61178764819541498</v>
      </c>
      <c r="AD299" s="16">
        <v>2.1200612752920098</v>
      </c>
      <c r="AE299" s="16">
        <v>0.71026156941649898</v>
      </c>
      <c r="AF299" s="16">
        <v>1.4679693560192499</v>
      </c>
      <c r="AG299" s="16">
        <v>1.4654297744134199</v>
      </c>
      <c r="AH299" s="16">
        <v>1.4299842038472701</v>
      </c>
      <c r="AI299" s="37">
        <v>0.35527842227378198</v>
      </c>
      <c r="AJ299" s="16">
        <v>1.0104249575939901</v>
      </c>
      <c r="AK299" s="16">
        <v>0.46233719247467397</v>
      </c>
      <c r="AL299" s="37">
        <v>0.75356783999999999</v>
      </c>
      <c r="AM299" s="37">
        <v>3075.4851295559001</v>
      </c>
      <c r="AN299" s="37">
        <v>20.944613360000002</v>
      </c>
      <c r="AO299" s="37">
        <v>1.1346699200000001</v>
      </c>
      <c r="AP299" s="37">
        <v>7.2344960499999997</v>
      </c>
      <c r="AQ299" s="37">
        <v>645.26279999999997</v>
      </c>
      <c r="AR299" s="37">
        <v>1.7517409900000001</v>
      </c>
      <c r="AS299" s="37">
        <v>1.3838005</v>
      </c>
      <c r="AT299" s="37">
        <v>7.7785754999999996</v>
      </c>
      <c r="AU299" s="37">
        <v>306308.19375500001</v>
      </c>
      <c r="AV299" s="37">
        <v>2082.3788270055002</v>
      </c>
      <c r="AW299" s="37">
        <v>970168.57979999995</v>
      </c>
      <c r="AX299" s="37">
        <v>8.1266241438000009</v>
      </c>
      <c r="AY299" s="37">
        <v>7.4527732499999999</v>
      </c>
      <c r="AZ299" s="37">
        <v>17.5441</v>
      </c>
      <c r="BA299" s="37">
        <v>23805.8259</v>
      </c>
      <c r="BB299" s="37">
        <v>8.662128933</v>
      </c>
      <c r="BC299" s="37">
        <v>8.1644254093061006E-3</v>
      </c>
      <c r="BD299" s="37">
        <v>373.33606036499998</v>
      </c>
      <c r="BE299" s="37">
        <v>28839.634999999998</v>
      </c>
      <c r="BF299" s="37">
        <v>0.96216285749999997</v>
      </c>
      <c r="BG299" s="37">
        <v>3.747452274</v>
      </c>
      <c r="BH299" s="37">
        <v>4.8115301700000002</v>
      </c>
      <c r="BI299" s="37">
        <v>5.9143518899999998</v>
      </c>
      <c r="BJ299" s="37">
        <v>4300.5496270000003</v>
      </c>
      <c r="BK299" s="37">
        <v>520.37940500000002</v>
      </c>
      <c r="BL299" s="37">
        <v>17.5441</v>
      </c>
      <c r="BM299" s="37">
        <v>15.888597104880001</v>
      </c>
      <c r="BN299" s="37">
        <v>15.86110989012</v>
      </c>
      <c r="BO299" s="37">
        <v>15.97099286982</v>
      </c>
      <c r="BP299" s="37">
        <v>1.0559499999999999E-2</v>
      </c>
    </row>
    <row r="300" spans="1:68">
      <c r="A300" s="16">
        <v>299</v>
      </c>
      <c r="B300" s="29" t="s">
        <v>105</v>
      </c>
      <c r="C300" s="16">
        <v>140</v>
      </c>
      <c r="D300" s="16">
        <v>1150</v>
      </c>
      <c r="E300" s="16">
        <v>0.21358402873138299</v>
      </c>
      <c r="F300" s="16">
        <v>0.372457800800365</v>
      </c>
      <c r="G300" s="16">
        <v>0.47891230291519699</v>
      </c>
      <c r="H300" s="16">
        <v>1.26085810668353</v>
      </c>
      <c r="I300" s="16">
        <v>2.35367558929285</v>
      </c>
      <c r="J300" s="16">
        <v>0.39965290690467298</v>
      </c>
      <c r="K300" s="16">
        <v>0.42906548751265999</v>
      </c>
      <c r="L300" s="16">
        <v>0.54447228311932405</v>
      </c>
      <c r="M300" s="16">
        <v>0.13938500026756601</v>
      </c>
      <c r="N300" s="16">
        <v>0.69662573821159501</v>
      </c>
      <c r="O300" s="16">
        <v>1.59751933255571</v>
      </c>
      <c r="P300" s="16">
        <v>0.13183170397239699</v>
      </c>
      <c r="Q300" s="16">
        <v>0.22955407575415401</v>
      </c>
      <c r="R300" s="16">
        <v>0.68950603232415197</v>
      </c>
      <c r="S300" s="16">
        <v>0.71198388721047301</v>
      </c>
      <c r="T300" s="16">
        <v>1.32612185470022</v>
      </c>
      <c r="U300" s="16">
        <v>1.14041925409449</v>
      </c>
      <c r="V300" s="16">
        <v>0.53923931540635595</v>
      </c>
      <c r="W300" s="16">
        <v>3.1809906359860798</v>
      </c>
      <c r="X300" s="16">
        <v>1.3737269117900901</v>
      </c>
      <c r="Y300" s="16">
        <v>2.3550154592775199</v>
      </c>
      <c r="Z300" s="16">
        <v>1.0294264116919301</v>
      </c>
      <c r="AA300" s="16">
        <v>1.3927418052640099</v>
      </c>
      <c r="AB300" s="16">
        <v>1.3025324477198601</v>
      </c>
      <c r="AC300" s="16">
        <v>0.61595405577059004</v>
      </c>
      <c r="AD300" s="16">
        <v>2.11505922165821</v>
      </c>
      <c r="AE300" s="16">
        <v>0.71198388721047301</v>
      </c>
      <c r="AF300" s="16">
        <v>1.4697731013416599</v>
      </c>
      <c r="AG300" s="16">
        <v>1.4668086810755201</v>
      </c>
      <c r="AH300" s="16">
        <v>1.42551603469639</v>
      </c>
      <c r="AI300" s="37">
        <v>0.36530671296296302</v>
      </c>
      <c r="AJ300" s="16">
        <v>1.0099788349560299</v>
      </c>
      <c r="AK300" s="16">
        <v>0.46221056439942099</v>
      </c>
      <c r="AL300" s="37">
        <v>0.76569096000000003</v>
      </c>
      <c r="AM300" s="37">
        <v>3106.7085925512301</v>
      </c>
      <c r="AN300" s="37">
        <v>21.078180239999998</v>
      </c>
      <c r="AO300" s="37">
        <v>1.1345730300000001</v>
      </c>
      <c r="AP300" s="37">
        <v>7.2254413875000001</v>
      </c>
      <c r="AQ300" s="37">
        <v>650.2002</v>
      </c>
      <c r="AR300" s="37">
        <v>1.7577862225000001</v>
      </c>
      <c r="AS300" s="37">
        <v>1.3877576250000001</v>
      </c>
      <c r="AT300" s="37">
        <v>7.7878072500000002</v>
      </c>
      <c r="AU300" s="37">
        <v>306766.79166375002</v>
      </c>
      <c r="AV300" s="37">
        <v>2080.0823349351499</v>
      </c>
      <c r="AW300" s="37">
        <v>970129.70819999999</v>
      </c>
      <c r="AX300" s="37">
        <v>8.1445675466999994</v>
      </c>
      <c r="AY300" s="37">
        <v>7.4848483124999996</v>
      </c>
      <c r="AZ300" s="37">
        <v>17.551275</v>
      </c>
      <c r="BA300" s="37">
        <v>23786.972474999999</v>
      </c>
      <c r="BB300" s="37">
        <v>8.6476437532499997</v>
      </c>
      <c r="BC300" s="37">
        <v>8.1706372898685698E-3</v>
      </c>
      <c r="BD300" s="37">
        <v>372.63684656624997</v>
      </c>
      <c r="BE300" s="37">
        <v>28812.93375</v>
      </c>
      <c r="BF300" s="37">
        <v>0.96092520187499997</v>
      </c>
      <c r="BG300" s="37">
        <v>3.7461757410000001</v>
      </c>
      <c r="BH300" s="37">
        <v>4.8074555925000002</v>
      </c>
      <c r="BI300" s="37">
        <v>5.9114016974999997</v>
      </c>
      <c r="BJ300" s="37">
        <v>4289.3411867499999</v>
      </c>
      <c r="BK300" s="37">
        <v>518.78718749999996</v>
      </c>
      <c r="BL300" s="37">
        <v>17.551275</v>
      </c>
      <c r="BM300" s="37">
        <v>15.891219828220001</v>
      </c>
      <c r="BN300" s="37">
        <v>15.859168449629999</v>
      </c>
      <c r="BO300" s="37">
        <v>15.98714409358</v>
      </c>
      <c r="BP300" s="37">
        <v>1.0907999999999999E-2</v>
      </c>
    </row>
    <row r="301" spans="1:68">
      <c r="A301" s="16">
        <v>300</v>
      </c>
      <c r="B301" s="29" t="s">
        <v>116</v>
      </c>
      <c r="C301" s="16">
        <v>100</v>
      </c>
      <c r="D301" s="16">
        <v>1150</v>
      </c>
      <c r="E301" s="16">
        <v>0.21782387806943301</v>
      </c>
      <c r="F301" s="16">
        <v>0.37804019211357898</v>
      </c>
      <c r="G301" s="16">
        <v>0.48330515638207899</v>
      </c>
      <c r="H301" s="16">
        <v>1.2612821594264001</v>
      </c>
      <c r="I301" s="16">
        <v>2.3499201095640299</v>
      </c>
      <c r="J301" s="16">
        <v>0.40457256461232599</v>
      </c>
      <c r="K301" s="16">
        <v>0.430901542111507</v>
      </c>
      <c r="L301" s="16">
        <v>0.54636591478696706</v>
      </c>
      <c r="M301" s="16">
        <v>0.14005789953358699</v>
      </c>
      <c r="N301" s="16">
        <v>0.69772803992959298</v>
      </c>
      <c r="O301" s="16">
        <v>1.59823314355573</v>
      </c>
      <c r="P301" s="16">
        <v>0.132219383611205</v>
      </c>
      <c r="Q301" s="16">
        <v>0.23212900440493001</v>
      </c>
      <c r="R301" s="16">
        <v>0.69277474195507005</v>
      </c>
      <c r="S301" s="16">
        <v>0.71370967741935498</v>
      </c>
      <c r="T301" s="16">
        <v>1.3252688172042999</v>
      </c>
      <c r="U301" s="16">
        <v>1.1392545771578</v>
      </c>
      <c r="V301" s="16">
        <v>0.53820242529920004</v>
      </c>
      <c r="W301" s="16">
        <v>3.1755802779420499</v>
      </c>
      <c r="X301" s="16">
        <v>1.3729281767955801</v>
      </c>
      <c r="Y301" s="16">
        <v>2.3532727842154699</v>
      </c>
      <c r="Z301" s="16">
        <v>1.02959374147948</v>
      </c>
      <c r="AA301" s="16">
        <v>1.3920111972437501</v>
      </c>
      <c r="AB301" s="16">
        <v>1.30182125422456</v>
      </c>
      <c r="AC301" s="16">
        <v>0.62015989212097899</v>
      </c>
      <c r="AD301" s="16">
        <v>2.1100536535513501</v>
      </c>
      <c r="AE301" s="16">
        <v>0.71370967741935498</v>
      </c>
      <c r="AF301" s="16">
        <v>1.47157876543931</v>
      </c>
      <c r="AG301" s="16">
        <v>1.4681890545810401</v>
      </c>
      <c r="AH301" s="16">
        <v>1.4210663078058201</v>
      </c>
      <c r="AI301" s="37">
        <v>0.37528868360277101</v>
      </c>
      <c r="AJ301" s="16">
        <v>1.00953263504254</v>
      </c>
      <c r="AK301" s="16">
        <v>0.462083936324168</v>
      </c>
      <c r="AL301" s="37">
        <v>0.77775936000000001</v>
      </c>
      <c r="AM301" s="37">
        <v>3137.7407726616002</v>
      </c>
      <c r="AN301" s="37">
        <v>21.211284639999999</v>
      </c>
      <c r="AO301" s="37">
        <v>1.13447608</v>
      </c>
      <c r="AP301" s="37">
        <v>7.2163832000000001</v>
      </c>
      <c r="AQ301" s="37">
        <v>655.10720000000003</v>
      </c>
      <c r="AR301" s="37">
        <v>1.76382576</v>
      </c>
      <c r="AS301" s="37">
        <v>1.3917120000000001</v>
      </c>
      <c r="AT301" s="37">
        <v>7.7969540000000004</v>
      </c>
      <c r="AU301" s="37">
        <v>307225.34831999999</v>
      </c>
      <c r="AV301" s="37">
        <v>2077.7869026634698</v>
      </c>
      <c r="AW301" s="37">
        <v>970086.65520000004</v>
      </c>
      <c r="AX301" s="37">
        <v>8.1620223912000007</v>
      </c>
      <c r="AY301" s="37">
        <v>7.5169079999999999</v>
      </c>
      <c r="AZ301" s="37">
        <v>17.558399999999999</v>
      </c>
      <c r="BA301" s="37">
        <v>23768.121599999999</v>
      </c>
      <c r="BB301" s="37">
        <v>8.6331661919999991</v>
      </c>
      <c r="BC301" s="37">
        <v>8.1769823320519096E-3</v>
      </c>
      <c r="BD301" s="37">
        <v>371.93774975999997</v>
      </c>
      <c r="BE301" s="37">
        <v>28786.240000000002</v>
      </c>
      <c r="BF301" s="37">
        <v>0.95968808000000005</v>
      </c>
      <c r="BG301" s="37">
        <v>3.7448993759999998</v>
      </c>
      <c r="BH301" s="37">
        <v>4.8033820800000004</v>
      </c>
      <c r="BI301" s="37">
        <v>5.9084513599999999</v>
      </c>
      <c r="BJ301" s="37">
        <v>4278.0484479999996</v>
      </c>
      <c r="BK301" s="37">
        <v>517.19596000000001</v>
      </c>
      <c r="BL301" s="37">
        <v>17.558399999999999</v>
      </c>
      <c r="BM301" s="37">
        <v>15.893830787520001</v>
      </c>
      <c r="BN301" s="37">
        <v>15.85722011328</v>
      </c>
      <c r="BO301" s="37">
        <v>16.003225231279998</v>
      </c>
      <c r="BP301" s="37">
        <v>1.1258000000000001E-2</v>
      </c>
    </row>
    <row r="302" spans="1:68">
      <c r="A302" s="16">
        <v>301</v>
      </c>
      <c r="B302" s="32" t="s">
        <v>201</v>
      </c>
      <c r="C302" s="16">
        <v>185</v>
      </c>
      <c r="D302" s="16">
        <v>1130</v>
      </c>
      <c r="E302" s="16">
        <v>0.19303492993097701</v>
      </c>
      <c r="F302" s="16">
        <v>0.34582493155364002</v>
      </c>
      <c r="G302" s="16">
        <v>0.45787433395198501</v>
      </c>
      <c r="H302" s="16">
        <v>1.26005686604886</v>
      </c>
      <c r="I302" s="16">
        <v>2.37495715754598</v>
      </c>
      <c r="J302" s="16">
        <v>0.37637833864248998</v>
      </c>
      <c r="K302" s="16">
        <v>0.41968643691761598</v>
      </c>
      <c r="L302" s="16">
        <v>0.53470919324577904</v>
      </c>
      <c r="M302" s="16">
        <v>0.135937582860476</v>
      </c>
      <c r="N302" s="16">
        <v>0.69053562980796801</v>
      </c>
      <c r="O302" s="16">
        <v>1.5958045439964501</v>
      </c>
      <c r="P302" s="16">
        <v>0.12984829413228299</v>
      </c>
      <c r="Q302" s="16">
        <v>0.21552090739077501</v>
      </c>
      <c r="R302" s="16">
        <v>0.67318478096104295</v>
      </c>
      <c r="S302" s="16">
        <v>0.70440881763526997</v>
      </c>
      <c r="T302" s="16">
        <v>1.33221376324825</v>
      </c>
      <c r="U302" s="16">
        <v>1.1481165252701</v>
      </c>
      <c r="V302" s="16">
        <v>0.54309400050100198</v>
      </c>
      <c r="W302" s="16">
        <v>3.2182608213814099</v>
      </c>
      <c r="X302" s="16">
        <v>1.37909624008279</v>
      </c>
      <c r="Y302" s="16">
        <v>2.36566872508403</v>
      </c>
      <c r="Z302" s="16">
        <v>1.0294548805260599</v>
      </c>
      <c r="AA302" s="16">
        <v>1.39789717113047</v>
      </c>
      <c r="AB302" s="16">
        <v>1.30709825829773</v>
      </c>
      <c r="AC302" s="16">
        <v>0.59524199779895604</v>
      </c>
      <c r="AD302" s="16">
        <v>2.1461820383708301</v>
      </c>
      <c r="AE302" s="16">
        <v>0.70440881763526997</v>
      </c>
      <c r="AF302" s="16">
        <v>1.4623467956604099</v>
      </c>
      <c r="AG302" s="16">
        <v>1.4615020637543601</v>
      </c>
      <c r="AH302" s="16">
        <v>1.4496086747805199</v>
      </c>
      <c r="AI302" s="37">
        <v>0.31469555035128799</v>
      </c>
      <c r="AJ302" s="16">
        <v>1.0126458847433</v>
      </c>
      <c r="AK302" s="16">
        <v>0.46284370477568698</v>
      </c>
      <c r="AL302" s="37">
        <v>0.705981584</v>
      </c>
      <c r="AM302" s="37">
        <v>2956.1252858325502</v>
      </c>
      <c r="AN302" s="37">
        <v>20.438792979999999</v>
      </c>
      <c r="AO302" s="37">
        <v>1.1362438800000001</v>
      </c>
      <c r="AP302" s="37">
        <v>7.27829456</v>
      </c>
      <c r="AQ302" s="37">
        <v>626.84159999999997</v>
      </c>
      <c r="AR302" s="37">
        <v>1.726590375</v>
      </c>
      <c r="AS302" s="37">
        <v>1.3671450000000001</v>
      </c>
      <c r="AT302" s="37">
        <v>7.7340099799999997</v>
      </c>
      <c r="AU302" s="37">
        <v>304217.848925</v>
      </c>
      <c r="AV302" s="37">
        <v>2093.9868325703701</v>
      </c>
      <c r="AW302" s="37">
        <v>969817.65579999995</v>
      </c>
      <c r="AX302" s="37">
        <v>7.9943897744500001</v>
      </c>
      <c r="AY302" s="37">
        <v>7.3243192500000003</v>
      </c>
      <c r="AZ302" s="37">
        <v>17.539850000000001</v>
      </c>
      <c r="BA302" s="37">
        <v>23914.090199999999</v>
      </c>
      <c r="BB302" s="37">
        <v>8.7344884769999993</v>
      </c>
      <c r="BC302" s="37">
        <v>8.11975465572164E-3</v>
      </c>
      <c r="BD302" s="37">
        <v>377.33383896499998</v>
      </c>
      <c r="BE302" s="37">
        <v>28975.505000000001</v>
      </c>
      <c r="BF302" s="37">
        <v>0.96791837999999997</v>
      </c>
      <c r="BG302" s="37">
        <v>3.755711652</v>
      </c>
      <c r="BH302" s="37">
        <v>4.8330454500000002</v>
      </c>
      <c r="BI302" s="37">
        <v>5.9307309249999998</v>
      </c>
      <c r="BJ302" s="37">
        <v>4342.6185880000003</v>
      </c>
      <c r="BK302" s="37">
        <v>528.27137904999995</v>
      </c>
      <c r="BL302" s="37">
        <v>17.539850000000001</v>
      </c>
      <c r="BM302" s="37">
        <v>15.895089612168</v>
      </c>
      <c r="BN302" s="37">
        <v>15.885907734528001</v>
      </c>
      <c r="BO302" s="37">
        <v>15.922878134116999</v>
      </c>
      <c r="BP302" s="37">
        <v>9.1804999999999994E-3</v>
      </c>
    </row>
    <row r="303" spans="1:68">
      <c r="A303" s="16">
        <v>302</v>
      </c>
      <c r="B303" s="29" t="s">
        <v>103</v>
      </c>
      <c r="C303" s="16">
        <v>250</v>
      </c>
      <c r="D303" s="16">
        <v>1130</v>
      </c>
      <c r="E303" s="16">
        <v>0.20176396472070601</v>
      </c>
      <c r="F303" s="16">
        <v>0.357625469511404</v>
      </c>
      <c r="G303" s="16">
        <v>0.46729406820364999</v>
      </c>
      <c r="H303" s="16">
        <v>1.26222081753055</v>
      </c>
      <c r="I303" s="16">
        <v>2.36991777067154</v>
      </c>
      <c r="J303" s="16">
        <v>0.38700147710487398</v>
      </c>
      <c r="K303" s="16">
        <v>0.42312247113391899</v>
      </c>
      <c r="L303" s="16">
        <v>0.53817271589486904</v>
      </c>
      <c r="M303" s="16">
        <v>0.13714141252860701</v>
      </c>
      <c r="N303" s="16">
        <v>0.69215922035185395</v>
      </c>
      <c r="O303" s="16">
        <v>1.59906567164674</v>
      </c>
      <c r="P303" s="16">
        <v>0.130550784633226</v>
      </c>
      <c r="Q303" s="16">
        <v>0.21894329171125401</v>
      </c>
      <c r="R303" s="16">
        <v>0.67970882620564099</v>
      </c>
      <c r="S303" s="16">
        <v>0.708835341365462</v>
      </c>
      <c r="T303" s="16">
        <v>1.3323380113466701</v>
      </c>
      <c r="U303" s="16">
        <v>1.1476817588158501</v>
      </c>
      <c r="V303" s="16">
        <v>0.539624145436709</v>
      </c>
      <c r="W303" s="16">
        <v>3.2176848755796099</v>
      </c>
      <c r="X303" s="16">
        <v>1.3788819875776399</v>
      </c>
      <c r="Y303" s="16">
        <v>2.36414828718911</v>
      </c>
      <c r="Z303" s="16">
        <v>1.03065350849624</v>
      </c>
      <c r="AA303" s="16">
        <v>1.3979449106950701</v>
      </c>
      <c r="AB303" s="16">
        <v>1.30668481832692</v>
      </c>
      <c r="AC303" s="16">
        <v>0.60303918324904304</v>
      </c>
      <c r="AD303" s="16">
        <v>2.14235871922439</v>
      </c>
      <c r="AE303" s="16">
        <v>0.708835341365462</v>
      </c>
      <c r="AF303" s="16">
        <v>1.4675175380639101</v>
      </c>
      <c r="AG303" s="16">
        <v>1.46582628086165</v>
      </c>
      <c r="AH303" s="16">
        <v>1.4420934214155701</v>
      </c>
      <c r="AI303" s="37">
        <v>0.33508158508158498</v>
      </c>
      <c r="AJ303" s="16">
        <v>1.0121915404369199</v>
      </c>
      <c r="AK303" s="16">
        <v>0.46259044862518101</v>
      </c>
      <c r="AL303" s="37">
        <v>0.73205273599999998</v>
      </c>
      <c r="AM303" s="37">
        <v>3027.2854758001999</v>
      </c>
      <c r="AN303" s="37">
        <v>20.742049919999999</v>
      </c>
      <c r="AO303" s="37">
        <v>1.1372365200000001</v>
      </c>
      <c r="AP303" s="37">
        <v>7.2678302400000003</v>
      </c>
      <c r="AQ303" s="37">
        <v>638.54639999999995</v>
      </c>
      <c r="AR303" s="37">
        <v>1.7378095</v>
      </c>
      <c r="AS303" s="37">
        <v>1.3742799999999999</v>
      </c>
      <c r="AT303" s="37">
        <v>7.7463289199999998</v>
      </c>
      <c r="AU303" s="37">
        <v>304879.83750000002</v>
      </c>
      <c r="AV303" s="37">
        <v>2091.7904212726899</v>
      </c>
      <c r="AW303" s="37">
        <v>969307.33319999999</v>
      </c>
      <c r="AX303" s="37">
        <v>7.9790989677999997</v>
      </c>
      <c r="AY303" s="37">
        <v>7.3885769999999997</v>
      </c>
      <c r="AZ303" s="37">
        <v>17.5794</v>
      </c>
      <c r="BA303" s="37">
        <v>23909.180799999998</v>
      </c>
      <c r="BB303" s="37">
        <v>8.7197887079999994</v>
      </c>
      <c r="BC303" s="37">
        <v>8.1109219314367802E-3</v>
      </c>
      <c r="BD303" s="37">
        <v>377.13392485999998</v>
      </c>
      <c r="BE303" s="37">
        <v>28951.02</v>
      </c>
      <c r="BF303" s="37">
        <v>0.96623802000000003</v>
      </c>
      <c r="BG303" s="37">
        <v>3.756305808</v>
      </c>
      <c r="BH303" s="37">
        <v>4.8300917999999999</v>
      </c>
      <c r="BI303" s="37">
        <v>5.9294117000000002</v>
      </c>
      <c r="BJ303" s="37">
        <v>4318.9053519999998</v>
      </c>
      <c r="BK303" s="37">
        <v>526.59109620000004</v>
      </c>
      <c r="BL303" s="37">
        <v>17.5794</v>
      </c>
      <c r="BM303" s="37">
        <v>15.917482180672</v>
      </c>
      <c r="BN303" s="37">
        <v>15.899137898112</v>
      </c>
      <c r="BO303" s="37">
        <v>15.973005894268001</v>
      </c>
      <c r="BP303" s="37">
        <v>9.8670000000000008E-3</v>
      </c>
    </row>
    <row r="304" spans="1:68">
      <c r="A304" s="16">
        <v>303</v>
      </c>
      <c r="B304" s="29" t="s">
        <v>115</v>
      </c>
      <c r="C304" s="16">
        <v>220</v>
      </c>
      <c r="D304" s="16">
        <v>1130</v>
      </c>
      <c r="E304" s="16">
        <v>0.21056293485135999</v>
      </c>
      <c r="F304" s="16">
        <v>0.36954210935676501</v>
      </c>
      <c r="G304" s="16">
        <v>0.47676711421518497</v>
      </c>
      <c r="H304" s="16">
        <v>1.2643865935919101</v>
      </c>
      <c r="I304" s="16">
        <v>2.3648818358260102</v>
      </c>
      <c r="J304" s="16">
        <v>0.39772446203314399</v>
      </c>
      <c r="K304" s="16">
        <v>0.426564274779001</v>
      </c>
      <c r="L304" s="16">
        <v>0.54164057608015004</v>
      </c>
      <c r="M304" s="16">
        <v>0.13835398750066799</v>
      </c>
      <c r="N304" s="16">
        <v>0.69378309469490396</v>
      </c>
      <c r="O304" s="16">
        <v>1.6023369026738301</v>
      </c>
      <c r="P304" s="16">
        <v>0.13125745373165101</v>
      </c>
      <c r="Q304" s="16">
        <v>0.22242695908104099</v>
      </c>
      <c r="R304" s="16">
        <v>0.68623881049916602</v>
      </c>
      <c r="S304" s="16">
        <v>0.71327967806841097</v>
      </c>
      <c r="T304" s="16">
        <v>1.33246229655069</v>
      </c>
      <c r="U304" s="16">
        <v>1.1472464241632201</v>
      </c>
      <c r="V304" s="16">
        <v>0.53624983733245202</v>
      </c>
      <c r="W304" s="16">
        <v>3.2171087275851602</v>
      </c>
      <c r="X304" s="16">
        <v>1.3786675871591301</v>
      </c>
      <c r="Y304" s="16">
        <v>2.36262618358244</v>
      </c>
      <c r="Z304" s="16">
        <v>1.03185334255707</v>
      </c>
      <c r="AA304" s="16">
        <v>1.39799268108923</v>
      </c>
      <c r="AB304" s="16">
        <v>1.3062714171712899</v>
      </c>
      <c r="AC304" s="16">
        <v>0.61098256243887294</v>
      </c>
      <c r="AD304" s="16">
        <v>2.1385300312759301</v>
      </c>
      <c r="AE304" s="16">
        <v>0.71327967806841097</v>
      </c>
      <c r="AF304" s="16">
        <v>1.4726992697676999</v>
      </c>
      <c r="AG304" s="16">
        <v>1.4701596881618699</v>
      </c>
      <c r="AH304" s="16">
        <v>1.43464046322614</v>
      </c>
      <c r="AI304" s="37">
        <v>0.35527842227378198</v>
      </c>
      <c r="AJ304" s="16">
        <v>1.0117370387585101</v>
      </c>
      <c r="AK304" s="16">
        <v>0.46233719247467397</v>
      </c>
      <c r="AL304" s="37">
        <v>0.75789345600000002</v>
      </c>
      <c r="AM304" s="37">
        <v>3097.6079809029502</v>
      </c>
      <c r="AN304" s="37">
        <v>21.04327082</v>
      </c>
      <c r="AO304" s="37">
        <v>1.1382279200000001</v>
      </c>
      <c r="AP304" s="37">
        <v>7.2573570399999996</v>
      </c>
      <c r="AQ304" s="37">
        <v>650.11440000000005</v>
      </c>
      <c r="AR304" s="37">
        <v>1.7490073749999999</v>
      </c>
      <c r="AS304" s="37">
        <v>1.381405</v>
      </c>
      <c r="AT304" s="37">
        <v>7.7583568200000004</v>
      </c>
      <c r="AU304" s="37">
        <v>305541.70572500001</v>
      </c>
      <c r="AV304" s="37">
        <v>2089.5908013069602</v>
      </c>
      <c r="AW304" s="37">
        <v>968783.03220000002</v>
      </c>
      <c r="AX304" s="37">
        <v>7.9628315800499996</v>
      </c>
      <c r="AY304" s="37">
        <v>7.4527732499999999</v>
      </c>
      <c r="AZ304" s="37">
        <v>17.618649999999999</v>
      </c>
      <c r="BA304" s="37">
        <v>23904.271799999999</v>
      </c>
      <c r="BB304" s="37">
        <v>8.7051006930000003</v>
      </c>
      <c r="BC304" s="37">
        <v>8.1034968614754604E-3</v>
      </c>
      <c r="BD304" s="37">
        <v>376.93405768500003</v>
      </c>
      <c r="BE304" s="37">
        <v>28926.544999999998</v>
      </c>
      <c r="BF304" s="37">
        <v>0.96455891999999999</v>
      </c>
      <c r="BG304" s="37">
        <v>3.756897468</v>
      </c>
      <c r="BH304" s="37">
        <v>4.8271390500000004</v>
      </c>
      <c r="BI304" s="37">
        <v>5.9280923249999997</v>
      </c>
      <c r="BJ304" s="37">
        <v>4294.890292</v>
      </c>
      <c r="BK304" s="37">
        <v>524.91265145</v>
      </c>
      <c r="BL304" s="37">
        <v>17.618649999999999</v>
      </c>
      <c r="BM304" s="37">
        <v>15.939791425512</v>
      </c>
      <c r="BN304" s="37">
        <v>15.912304210752</v>
      </c>
      <c r="BO304" s="37">
        <v>16.022997000453</v>
      </c>
      <c r="BP304" s="37">
        <v>1.0559499999999999E-2</v>
      </c>
    </row>
    <row r="305" spans="1:68">
      <c r="A305" s="16">
        <v>304</v>
      </c>
      <c r="B305" s="29" t="s">
        <v>116</v>
      </c>
      <c r="C305" s="16">
        <v>180</v>
      </c>
      <c r="D305" s="16">
        <v>1130</v>
      </c>
      <c r="E305" s="16">
        <v>0.21943268416596101</v>
      </c>
      <c r="F305" s="16">
        <v>0.38157657299688102</v>
      </c>
      <c r="G305" s="16">
        <v>0.48629392585436498</v>
      </c>
      <c r="H305" s="16">
        <v>1.2665541965415399</v>
      </c>
      <c r="I305" s="16">
        <v>2.3598493494635902</v>
      </c>
      <c r="J305" s="16">
        <v>0.40854870775347901</v>
      </c>
      <c r="K305" s="16">
        <v>0.43001186239620398</v>
      </c>
      <c r="L305" s="16">
        <v>0.54511278195488699</v>
      </c>
      <c r="M305" s="16">
        <v>0.13957540342036101</v>
      </c>
      <c r="N305" s="16">
        <v>0.69540725291153305</v>
      </c>
      <c r="O305" s="16">
        <v>1.6056182841028299</v>
      </c>
      <c r="P305" s="16">
        <v>0.13196833882186201</v>
      </c>
      <c r="Q305" s="16">
        <v>0.22597357042153801</v>
      </c>
      <c r="R305" s="16">
        <v>0.69277474195507005</v>
      </c>
      <c r="S305" s="16">
        <v>0.717741935483871</v>
      </c>
      <c r="T305" s="16">
        <v>1.33258661887694</v>
      </c>
      <c r="U305" s="16">
        <v>1.14681052019762</v>
      </c>
      <c r="V305" s="16">
        <v>0.53296444549093502</v>
      </c>
      <c r="W305" s="16">
        <v>3.2165323772915402</v>
      </c>
      <c r="X305" s="16">
        <v>1.3784530386740299</v>
      </c>
      <c r="Y305" s="16">
        <v>2.3611024115252102</v>
      </c>
      <c r="Z305" s="16">
        <v>1.0330543845298801</v>
      </c>
      <c r="AA305" s="16">
        <v>1.3980404823428101</v>
      </c>
      <c r="AB305" s="16">
        <v>1.30585805482539</v>
      </c>
      <c r="AC305" s="16">
        <v>0.619076285879407</v>
      </c>
      <c r="AD305" s="16">
        <v>2.1346959632089901</v>
      </c>
      <c r="AE305" s="16">
        <v>0.717741935483871</v>
      </c>
      <c r="AF305" s="16">
        <v>1.47789202584213</v>
      </c>
      <c r="AG305" s="16">
        <v>1.4745023149838601</v>
      </c>
      <c r="AH305" s="16">
        <v>1.4272490288467401</v>
      </c>
      <c r="AI305" s="37">
        <v>0.37528868360277101</v>
      </c>
      <c r="AJ305" s="16">
        <v>1.01128237962629</v>
      </c>
      <c r="AK305" s="16">
        <v>0.462083936324168</v>
      </c>
      <c r="AL305" s="37">
        <v>0.783503744</v>
      </c>
      <c r="AM305" s="37">
        <v>3167.0928011408</v>
      </c>
      <c r="AN305" s="37">
        <v>21.34245568</v>
      </c>
      <c r="AO305" s="37">
        <v>1.13921808</v>
      </c>
      <c r="AP305" s="37">
        <v>7.2468749600000004</v>
      </c>
      <c r="AQ305" s="37">
        <v>661.54560000000004</v>
      </c>
      <c r="AR305" s="37">
        <v>1.760184</v>
      </c>
      <c r="AS305" s="37">
        <v>1.38852</v>
      </c>
      <c r="AT305" s="37">
        <v>7.7700936799999996</v>
      </c>
      <c r="AU305" s="37">
        <v>306203.45360000001</v>
      </c>
      <c r="AV305" s="37">
        <v>2087.3879726731702</v>
      </c>
      <c r="AW305" s="37">
        <v>968244.75280000002</v>
      </c>
      <c r="AX305" s="37">
        <v>7.9455876111999997</v>
      </c>
      <c r="AY305" s="37">
        <v>7.5169079999999999</v>
      </c>
      <c r="AZ305" s="37">
        <v>17.657599999999999</v>
      </c>
      <c r="BA305" s="37">
        <v>23899.3632</v>
      </c>
      <c r="BB305" s="37">
        <v>8.6904244320000004</v>
      </c>
      <c r="BC305" s="37">
        <v>8.0974009954869301E-3</v>
      </c>
      <c r="BD305" s="37">
        <v>376.73423744000002</v>
      </c>
      <c r="BE305" s="37">
        <v>28902.080000000002</v>
      </c>
      <c r="BF305" s="37">
        <v>0.96288107999999994</v>
      </c>
      <c r="BG305" s="37">
        <v>3.757486632</v>
      </c>
      <c r="BH305" s="37">
        <v>4.8241871999999999</v>
      </c>
      <c r="BI305" s="37">
        <v>5.9267728000000002</v>
      </c>
      <c r="BJ305" s="37">
        <v>4270.5734080000002</v>
      </c>
      <c r="BK305" s="37">
        <v>523.23604479999995</v>
      </c>
      <c r="BL305" s="37">
        <v>17.657599999999999</v>
      </c>
      <c r="BM305" s="37">
        <v>15.962017346688</v>
      </c>
      <c r="BN305" s="37">
        <v>15.925406672448</v>
      </c>
      <c r="BO305" s="37">
        <v>16.072851452672001</v>
      </c>
      <c r="BP305" s="37">
        <v>1.1258000000000001E-2</v>
      </c>
    </row>
    <row r="306" spans="1:68">
      <c r="A306" s="16">
        <v>305</v>
      </c>
      <c r="B306" s="29" t="s">
        <v>202</v>
      </c>
      <c r="C306" s="16">
        <v>135</v>
      </c>
      <c r="D306" s="16">
        <v>1020</v>
      </c>
      <c r="E306" s="16">
        <v>0.17549999999999999</v>
      </c>
      <c r="F306" s="16">
        <v>0.31682603922244001</v>
      </c>
      <c r="G306" s="16">
        <v>0.432298507462687</v>
      </c>
      <c r="H306" s="16">
        <v>1.2707368421052601</v>
      </c>
      <c r="I306" s="16">
        <v>2.3348571428571399</v>
      </c>
      <c r="J306" s="16">
        <v>0.34634146341463401</v>
      </c>
      <c r="K306" s="16">
        <v>0.41911330049261097</v>
      </c>
      <c r="L306" s="16">
        <v>0.53749999999999998</v>
      </c>
      <c r="M306" s="16">
        <v>0.13891677675033001</v>
      </c>
      <c r="N306" s="16">
        <v>0.69734257306417602</v>
      </c>
      <c r="O306" s="16">
        <v>1.54533080485116</v>
      </c>
      <c r="P306" s="16">
        <v>0.131090842758117</v>
      </c>
      <c r="Q306" s="16">
        <v>0.236751302083333</v>
      </c>
      <c r="R306" s="16">
        <v>0.65575757575757598</v>
      </c>
      <c r="S306" s="16">
        <v>0.68</v>
      </c>
      <c r="T306" s="16">
        <v>1.3008955223880601</v>
      </c>
      <c r="U306" s="16">
        <v>1.1108695652173901</v>
      </c>
      <c r="V306" s="16">
        <v>0.57746478873239404</v>
      </c>
      <c r="W306" s="16">
        <v>3.05632502308403</v>
      </c>
      <c r="X306" s="16">
        <v>1.3531034482758599</v>
      </c>
      <c r="Y306" s="16">
        <v>2.3043749999999998</v>
      </c>
      <c r="Z306" s="16">
        <v>1.0109052851910001</v>
      </c>
      <c r="AA306" s="16">
        <v>1.37075268817204</v>
      </c>
      <c r="AB306" s="16">
        <v>1.28920187793427</v>
      </c>
      <c r="AC306" s="16">
        <v>0.593828306264501</v>
      </c>
      <c r="AD306" s="16">
        <v>2.0768407643312101</v>
      </c>
      <c r="AE306" s="16">
        <v>0.68</v>
      </c>
      <c r="AF306" s="16">
        <v>1.42886680402376</v>
      </c>
      <c r="AG306" s="16">
        <v>1.42886680402376</v>
      </c>
      <c r="AH306" s="16">
        <v>1.42886680402376</v>
      </c>
      <c r="AI306" s="37">
        <v>0.29411764705882398</v>
      </c>
      <c r="AJ306" s="16">
        <v>0.99904186572390197</v>
      </c>
      <c r="AK306" s="16">
        <v>0.46309696092619401</v>
      </c>
      <c r="AL306" s="37">
        <v>0.64696319999999996</v>
      </c>
      <c r="AM306" s="37">
        <v>2734.69182624</v>
      </c>
      <c r="AN306" s="37">
        <v>19.40588</v>
      </c>
      <c r="AO306" s="37">
        <v>1.1468400000000001</v>
      </c>
      <c r="AP306" s="37">
        <v>7.1505000000000001</v>
      </c>
      <c r="AQ306" s="37">
        <v>582.20000000000005</v>
      </c>
      <c r="AR306" s="37">
        <v>1.7271240000000001</v>
      </c>
      <c r="AS306" s="37">
        <v>1.3759999999999999</v>
      </c>
      <c r="AT306" s="37">
        <v>7.9606120000000002</v>
      </c>
      <c r="AU306" s="37">
        <v>307270.36479999998</v>
      </c>
      <c r="AV306" s="37">
        <v>2034.023746048</v>
      </c>
      <c r="AW306" s="37">
        <v>984896.12</v>
      </c>
      <c r="AX306" s="37">
        <v>8.9370624000000003</v>
      </c>
      <c r="AY306" s="37">
        <v>7.1412000000000004</v>
      </c>
      <c r="AZ306" s="37">
        <v>17</v>
      </c>
      <c r="BA306" s="37">
        <v>23358.880000000001</v>
      </c>
      <c r="BB306" s="37">
        <v>8.4621600000000008</v>
      </c>
      <c r="BC306" s="37">
        <v>8.5881140501545897E-3</v>
      </c>
      <c r="BD306" s="37">
        <v>358.47300000000001</v>
      </c>
      <c r="BE306" s="37">
        <v>28449</v>
      </c>
      <c r="BF306" s="37">
        <v>0.94387200000000004</v>
      </c>
      <c r="BG306" s="37">
        <v>3.6917462400000001</v>
      </c>
      <c r="BH306" s="37">
        <v>4.7422560000000002</v>
      </c>
      <c r="BI306" s="37">
        <v>5.8489800000000001</v>
      </c>
      <c r="BJ306" s="37">
        <v>4412.4056</v>
      </c>
      <c r="BK306" s="37">
        <v>511.92048</v>
      </c>
      <c r="BL306" s="37">
        <v>17</v>
      </c>
      <c r="BM306" s="37">
        <v>15.564131932800001</v>
      </c>
      <c r="BN306" s="37">
        <v>15.564131932800001</v>
      </c>
      <c r="BO306" s="37">
        <v>15.564131932800001</v>
      </c>
      <c r="BP306" s="37">
        <v>8.5000000000000006E-3</v>
      </c>
    </row>
    <row r="307" spans="1:68">
      <c r="A307" s="16">
        <v>306</v>
      </c>
      <c r="B307" s="29" t="s">
        <v>202</v>
      </c>
      <c r="C307" s="16">
        <v>143</v>
      </c>
      <c r="D307" s="16">
        <v>1040</v>
      </c>
      <c r="E307" s="16">
        <v>0.17549999999999999</v>
      </c>
      <c r="F307" s="16">
        <v>0.31682603922244001</v>
      </c>
      <c r="G307" s="16">
        <v>0.432298507462687</v>
      </c>
      <c r="H307" s="16">
        <v>1.2707368421052601</v>
      </c>
      <c r="I307" s="16">
        <v>2.3348571428571399</v>
      </c>
      <c r="J307" s="16">
        <v>0.34634146341463401</v>
      </c>
      <c r="K307" s="16">
        <v>0.41911330049261097</v>
      </c>
      <c r="L307" s="16">
        <v>0.53749999999999998</v>
      </c>
      <c r="M307" s="16">
        <v>0.13891677675033001</v>
      </c>
      <c r="N307" s="16">
        <v>0.69734257306417602</v>
      </c>
      <c r="O307" s="16">
        <v>1.54533080485116</v>
      </c>
      <c r="P307" s="16">
        <v>0.131090842758117</v>
      </c>
      <c r="Q307" s="16">
        <v>0.236751302083333</v>
      </c>
      <c r="R307" s="16">
        <v>0.65575757575757598</v>
      </c>
      <c r="S307" s="16">
        <v>0.68</v>
      </c>
      <c r="T307" s="16">
        <v>1.3008955223880601</v>
      </c>
      <c r="U307" s="16">
        <v>1.1108695652173901</v>
      </c>
      <c r="V307" s="16">
        <v>0.57746478873239404</v>
      </c>
      <c r="W307" s="16">
        <v>3.05632502308403</v>
      </c>
      <c r="X307" s="16">
        <v>1.3531034482758599</v>
      </c>
      <c r="Y307" s="16">
        <v>2.3043749999999998</v>
      </c>
      <c r="Z307" s="16">
        <v>1.0109052851910001</v>
      </c>
      <c r="AA307" s="16">
        <v>1.37075268817204</v>
      </c>
      <c r="AB307" s="16">
        <v>1.28920187793427</v>
      </c>
      <c r="AC307" s="16">
        <v>0.593828306264501</v>
      </c>
      <c r="AD307" s="16">
        <v>2.0768407643312101</v>
      </c>
      <c r="AE307" s="16">
        <v>0.68</v>
      </c>
      <c r="AF307" s="16">
        <v>1.42886680402376</v>
      </c>
      <c r="AG307" s="16">
        <v>1.42886680402376</v>
      </c>
      <c r="AH307" s="16">
        <v>1.42886680402376</v>
      </c>
      <c r="AI307" s="37">
        <v>0.29411764705882398</v>
      </c>
      <c r="AJ307" s="16">
        <v>0.99904186572390197</v>
      </c>
      <c r="AK307" s="16">
        <v>0.46309696092619401</v>
      </c>
      <c r="AL307" s="37">
        <v>0.64696319999999996</v>
      </c>
      <c r="AM307" s="37">
        <v>2734.69182624</v>
      </c>
      <c r="AN307" s="37">
        <v>19.40588</v>
      </c>
      <c r="AO307" s="37">
        <v>1.1468400000000001</v>
      </c>
      <c r="AP307" s="37">
        <v>7.1505000000000001</v>
      </c>
      <c r="AQ307" s="37">
        <v>582.20000000000005</v>
      </c>
      <c r="AR307" s="37">
        <v>1.7271240000000001</v>
      </c>
      <c r="AS307" s="37">
        <v>1.3759999999999999</v>
      </c>
      <c r="AT307" s="37">
        <v>7.9606120000000002</v>
      </c>
      <c r="AU307" s="37">
        <v>307270.36479999998</v>
      </c>
      <c r="AV307" s="37">
        <v>2034.023746048</v>
      </c>
      <c r="AW307" s="37">
        <v>984896.12</v>
      </c>
      <c r="AX307" s="37">
        <v>8.9370624000000003</v>
      </c>
      <c r="AY307" s="37">
        <v>7.1412000000000004</v>
      </c>
      <c r="AZ307" s="37">
        <v>17</v>
      </c>
      <c r="BA307" s="37">
        <v>23358.880000000001</v>
      </c>
      <c r="BB307" s="37">
        <v>8.4621600000000008</v>
      </c>
      <c r="BC307" s="37">
        <v>8.5881140501545897E-3</v>
      </c>
      <c r="BD307" s="37">
        <v>358.47300000000001</v>
      </c>
      <c r="BE307" s="37">
        <v>28449</v>
      </c>
      <c r="BF307" s="37">
        <v>0.94387200000000004</v>
      </c>
      <c r="BG307" s="37">
        <v>3.6917462400000001</v>
      </c>
      <c r="BH307" s="37">
        <v>4.7422560000000002</v>
      </c>
      <c r="BI307" s="37">
        <v>5.8489800000000001</v>
      </c>
      <c r="BJ307" s="37">
        <v>4412.4056</v>
      </c>
      <c r="BK307" s="37">
        <v>511.92048</v>
      </c>
      <c r="BL307" s="37">
        <v>17</v>
      </c>
      <c r="BM307" s="37">
        <v>15.564131932800001</v>
      </c>
      <c r="BN307" s="37">
        <v>15.564131932800001</v>
      </c>
      <c r="BO307" s="37">
        <v>15.564131932800001</v>
      </c>
      <c r="BP307" s="37">
        <v>8.5000000000000006E-3</v>
      </c>
    </row>
    <row r="308" spans="1:68">
      <c r="A308" s="16">
        <v>307</v>
      </c>
      <c r="B308" s="29" t="s">
        <v>202</v>
      </c>
      <c r="C308" s="16">
        <v>150</v>
      </c>
      <c r="D308" s="16">
        <v>1060</v>
      </c>
      <c r="E308" s="16">
        <v>0.17549999999999999</v>
      </c>
      <c r="F308" s="16">
        <v>0.31682603922244001</v>
      </c>
      <c r="G308" s="16">
        <v>0.432298507462687</v>
      </c>
      <c r="H308" s="16">
        <v>1.2707368421052601</v>
      </c>
      <c r="I308" s="16">
        <v>2.3348571428571399</v>
      </c>
      <c r="J308" s="16">
        <v>0.34634146341463401</v>
      </c>
      <c r="K308" s="16">
        <v>0.41911330049261097</v>
      </c>
      <c r="L308" s="16">
        <v>0.53749999999999998</v>
      </c>
      <c r="M308" s="16">
        <v>0.13891677675033001</v>
      </c>
      <c r="N308" s="16">
        <v>0.69734257306417602</v>
      </c>
      <c r="O308" s="16">
        <v>1.54533080485116</v>
      </c>
      <c r="P308" s="16">
        <v>0.131090842758117</v>
      </c>
      <c r="Q308" s="16">
        <v>0.236751302083333</v>
      </c>
      <c r="R308" s="16">
        <v>0.65575757575757598</v>
      </c>
      <c r="S308" s="16">
        <v>0.68</v>
      </c>
      <c r="T308" s="16">
        <v>1.3008955223880601</v>
      </c>
      <c r="U308" s="16">
        <v>1.1108695652173901</v>
      </c>
      <c r="V308" s="16">
        <v>0.57746478873239404</v>
      </c>
      <c r="W308" s="16">
        <v>3.05632502308403</v>
      </c>
      <c r="X308" s="16">
        <v>1.3531034482758599</v>
      </c>
      <c r="Y308" s="16">
        <v>2.3043749999999998</v>
      </c>
      <c r="Z308" s="16">
        <v>1.0109052851910001</v>
      </c>
      <c r="AA308" s="16">
        <v>1.37075268817204</v>
      </c>
      <c r="AB308" s="16">
        <v>1.28920187793427</v>
      </c>
      <c r="AC308" s="16">
        <v>0.593828306264501</v>
      </c>
      <c r="AD308" s="16">
        <v>2.0768407643312101</v>
      </c>
      <c r="AE308" s="16">
        <v>0.68</v>
      </c>
      <c r="AF308" s="16">
        <v>1.42886680402376</v>
      </c>
      <c r="AG308" s="16">
        <v>1.42886680402376</v>
      </c>
      <c r="AH308" s="16">
        <v>1.42886680402376</v>
      </c>
      <c r="AI308" s="37">
        <v>0.29411764705882398</v>
      </c>
      <c r="AJ308" s="16">
        <v>0.99904186572390197</v>
      </c>
      <c r="AK308" s="16">
        <v>0.46309696092619401</v>
      </c>
      <c r="AL308" s="37">
        <v>0.64696319999999996</v>
      </c>
      <c r="AM308" s="37">
        <v>2734.69182624</v>
      </c>
      <c r="AN308" s="37">
        <v>19.40588</v>
      </c>
      <c r="AO308" s="37">
        <v>1.1468400000000001</v>
      </c>
      <c r="AP308" s="37">
        <v>7.1505000000000001</v>
      </c>
      <c r="AQ308" s="37">
        <v>582.20000000000005</v>
      </c>
      <c r="AR308" s="37">
        <v>1.7271240000000001</v>
      </c>
      <c r="AS308" s="37">
        <v>1.3759999999999999</v>
      </c>
      <c r="AT308" s="37">
        <v>7.9606120000000002</v>
      </c>
      <c r="AU308" s="37">
        <v>307270.36479999998</v>
      </c>
      <c r="AV308" s="37">
        <v>2034.023746048</v>
      </c>
      <c r="AW308" s="37">
        <v>984896.12</v>
      </c>
      <c r="AX308" s="37">
        <v>8.9370624000000003</v>
      </c>
      <c r="AY308" s="37">
        <v>7.1412000000000004</v>
      </c>
      <c r="AZ308" s="37">
        <v>17</v>
      </c>
      <c r="BA308" s="37">
        <v>23358.880000000001</v>
      </c>
      <c r="BB308" s="37">
        <v>8.4621600000000008</v>
      </c>
      <c r="BC308" s="37">
        <v>8.5881140501545897E-3</v>
      </c>
      <c r="BD308" s="37">
        <v>358.47300000000001</v>
      </c>
      <c r="BE308" s="37">
        <v>28449</v>
      </c>
      <c r="BF308" s="37">
        <v>0.94387200000000004</v>
      </c>
      <c r="BG308" s="37">
        <v>3.6917462400000001</v>
      </c>
      <c r="BH308" s="37">
        <v>4.7422560000000002</v>
      </c>
      <c r="BI308" s="37">
        <v>5.8489800000000001</v>
      </c>
      <c r="BJ308" s="37">
        <v>4412.4056</v>
      </c>
      <c r="BK308" s="37">
        <v>511.92048</v>
      </c>
      <c r="BL308" s="37">
        <v>17</v>
      </c>
      <c r="BM308" s="37">
        <v>15.564131932800001</v>
      </c>
      <c r="BN308" s="37">
        <v>15.564131932800001</v>
      </c>
      <c r="BO308" s="37">
        <v>15.564131932800001</v>
      </c>
      <c r="BP308" s="37">
        <v>8.5000000000000006E-3</v>
      </c>
    </row>
    <row r="309" spans="1:68">
      <c r="A309" s="16">
        <v>308</v>
      </c>
      <c r="B309" s="29" t="s">
        <v>202</v>
      </c>
      <c r="C309" s="16">
        <v>110</v>
      </c>
      <c r="D309" s="16">
        <v>1080</v>
      </c>
      <c r="E309" s="16">
        <v>0.17549999999999999</v>
      </c>
      <c r="F309" s="16">
        <v>0.31682603922244001</v>
      </c>
      <c r="G309" s="16">
        <v>0.432298507462687</v>
      </c>
      <c r="H309" s="16">
        <v>1.2707368421052601</v>
      </c>
      <c r="I309" s="16">
        <v>2.3348571428571399</v>
      </c>
      <c r="J309" s="16">
        <v>0.34634146341463401</v>
      </c>
      <c r="K309" s="16">
        <v>0.41911330049261097</v>
      </c>
      <c r="L309" s="16">
        <v>0.53749999999999998</v>
      </c>
      <c r="M309" s="16">
        <v>0.13891677675033001</v>
      </c>
      <c r="N309" s="16">
        <v>0.69734257306417602</v>
      </c>
      <c r="O309" s="16">
        <v>1.54533080485116</v>
      </c>
      <c r="P309" s="16">
        <v>0.131090842758117</v>
      </c>
      <c r="Q309" s="16">
        <v>0.236751302083333</v>
      </c>
      <c r="R309" s="16">
        <v>0.65575757575757598</v>
      </c>
      <c r="S309" s="16">
        <v>0.68</v>
      </c>
      <c r="T309" s="16">
        <v>1.3008955223880601</v>
      </c>
      <c r="U309" s="16">
        <v>1.1108695652173901</v>
      </c>
      <c r="V309" s="16">
        <v>0.57746478873239404</v>
      </c>
      <c r="W309" s="16">
        <v>3.05632502308403</v>
      </c>
      <c r="X309" s="16">
        <v>1.3531034482758599</v>
      </c>
      <c r="Y309" s="16">
        <v>2.3043749999999998</v>
      </c>
      <c r="Z309" s="16">
        <v>1.0109052851910001</v>
      </c>
      <c r="AA309" s="16">
        <v>1.37075268817204</v>
      </c>
      <c r="AB309" s="16">
        <v>1.28920187793427</v>
      </c>
      <c r="AC309" s="16">
        <v>0.593828306264501</v>
      </c>
      <c r="AD309" s="16">
        <v>2.0768407643312101</v>
      </c>
      <c r="AE309" s="16">
        <v>0.68</v>
      </c>
      <c r="AF309" s="16">
        <v>1.42886680402376</v>
      </c>
      <c r="AG309" s="16">
        <v>1.42886680402376</v>
      </c>
      <c r="AH309" s="16">
        <v>1.42886680402376</v>
      </c>
      <c r="AI309" s="37">
        <v>0.29411764705882398</v>
      </c>
      <c r="AJ309" s="16">
        <v>0.99904186572390197</v>
      </c>
      <c r="AK309" s="16">
        <v>0.46309696092619401</v>
      </c>
      <c r="AL309" s="37">
        <v>0.64696319999999996</v>
      </c>
      <c r="AM309" s="37">
        <v>2734.69182624</v>
      </c>
      <c r="AN309" s="37">
        <v>19.40588</v>
      </c>
      <c r="AO309" s="37">
        <v>1.1468400000000001</v>
      </c>
      <c r="AP309" s="37">
        <v>7.1505000000000001</v>
      </c>
      <c r="AQ309" s="37">
        <v>582.20000000000005</v>
      </c>
      <c r="AR309" s="37">
        <v>1.7271240000000001</v>
      </c>
      <c r="AS309" s="37">
        <v>1.3759999999999999</v>
      </c>
      <c r="AT309" s="37">
        <v>7.9606120000000002</v>
      </c>
      <c r="AU309" s="37">
        <v>307270.36479999998</v>
      </c>
      <c r="AV309" s="37">
        <v>2034.023746048</v>
      </c>
      <c r="AW309" s="37">
        <v>984896.12</v>
      </c>
      <c r="AX309" s="37">
        <v>8.9370624000000003</v>
      </c>
      <c r="AY309" s="37">
        <v>7.1412000000000004</v>
      </c>
      <c r="AZ309" s="37">
        <v>17</v>
      </c>
      <c r="BA309" s="37">
        <v>23358.880000000001</v>
      </c>
      <c r="BB309" s="37">
        <v>8.4621600000000008</v>
      </c>
      <c r="BC309" s="37">
        <v>8.5881140501545897E-3</v>
      </c>
      <c r="BD309" s="37">
        <v>358.47300000000001</v>
      </c>
      <c r="BE309" s="37">
        <v>28449</v>
      </c>
      <c r="BF309" s="37">
        <v>0.94387200000000004</v>
      </c>
      <c r="BG309" s="37">
        <v>3.6917462400000001</v>
      </c>
      <c r="BH309" s="37">
        <v>4.7422560000000002</v>
      </c>
      <c r="BI309" s="37">
        <v>5.8489800000000001</v>
      </c>
      <c r="BJ309" s="37">
        <v>4412.4056</v>
      </c>
      <c r="BK309" s="37">
        <v>511.92048</v>
      </c>
      <c r="BL309" s="37">
        <v>17</v>
      </c>
      <c r="BM309" s="37">
        <v>15.564131932800001</v>
      </c>
      <c r="BN309" s="37">
        <v>15.564131932800001</v>
      </c>
      <c r="BO309" s="37">
        <v>15.564131932800001</v>
      </c>
      <c r="BP309" s="37">
        <v>8.5000000000000006E-3</v>
      </c>
    </row>
    <row r="310" spans="1:68">
      <c r="A310" s="16">
        <v>309</v>
      </c>
      <c r="B310" s="29" t="s">
        <v>202</v>
      </c>
      <c r="C310" s="16">
        <v>100</v>
      </c>
      <c r="D310" s="16">
        <v>1100</v>
      </c>
      <c r="E310" s="16">
        <v>0.17549999999999999</v>
      </c>
      <c r="F310" s="16">
        <v>0.31682603922244001</v>
      </c>
      <c r="G310" s="16">
        <v>0.432298507462687</v>
      </c>
      <c r="H310" s="16">
        <v>1.2707368421052601</v>
      </c>
      <c r="I310" s="16">
        <v>2.3348571428571399</v>
      </c>
      <c r="J310" s="16">
        <v>0.34634146341463401</v>
      </c>
      <c r="K310" s="16">
        <v>0.41911330049261097</v>
      </c>
      <c r="L310" s="16">
        <v>0.53749999999999998</v>
      </c>
      <c r="M310" s="16">
        <v>0.13891677675033001</v>
      </c>
      <c r="N310" s="16">
        <v>0.69734257306417602</v>
      </c>
      <c r="O310" s="16">
        <v>1.54533080485116</v>
      </c>
      <c r="P310" s="16">
        <v>0.131090842758117</v>
      </c>
      <c r="Q310" s="16">
        <v>0.236751302083333</v>
      </c>
      <c r="R310" s="16">
        <v>0.65575757575757598</v>
      </c>
      <c r="S310" s="16">
        <v>0.68</v>
      </c>
      <c r="T310" s="16">
        <v>1.3008955223880601</v>
      </c>
      <c r="U310" s="16">
        <v>1.1108695652173901</v>
      </c>
      <c r="V310" s="16">
        <v>0.57746478873239404</v>
      </c>
      <c r="W310" s="16">
        <v>3.05632502308403</v>
      </c>
      <c r="X310" s="16">
        <v>1.3531034482758599</v>
      </c>
      <c r="Y310" s="16">
        <v>2.3043749999999998</v>
      </c>
      <c r="Z310" s="16">
        <v>1.0109052851910001</v>
      </c>
      <c r="AA310" s="16">
        <v>1.37075268817204</v>
      </c>
      <c r="AB310" s="16">
        <v>1.28920187793427</v>
      </c>
      <c r="AC310" s="16">
        <v>0.593828306264501</v>
      </c>
      <c r="AD310" s="16">
        <v>2.0768407643312101</v>
      </c>
      <c r="AE310" s="16">
        <v>0.68</v>
      </c>
      <c r="AF310" s="16">
        <v>1.42886680402376</v>
      </c>
      <c r="AG310" s="16">
        <v>1.42886680402376</v>
      </c>
      <c r="AH310" s="16">
        <v>1.42886680402376</v>
      </c>
      <c r="AI310" s="37">
        <v>0.29411764705882398</v>
      </c>
      <c r="AJ310" s="16">
        <v>0.99904186572390197</v>
      </c>
      <c r="AK310" s="16">
        <v>0.46309696092619401</v>
      </c>
      <c r="AL310" s="37">
        <v>0.64696319999999996</v>
      </c>
      <c r="AM310" s="37">
        <v>2734.69182624</v>
      </c>
      <c r="AN310" s="37">
        <v>19.40588</v>
      </c>
      <c r="AO310" s="37">
        <v>1.1468400000000001</v>
      </c>
      <c r="AP310" s="37">
        <v>7.1505000000000001</v>
      </c>
      <c r="AQ310" s="37">
        <v>582.20000000000005</v>
      </c>
      <c r="AR310" s="37">
        <v>1.7271240000000001</v>
      </c>
      <c r="AS310" s="37">
        <v>1.3759999999999999</v>
      </c>
      <c r="AT310" s="37">
        <v>7.9606120000000002</v>
      </c>
      <c r="AU310" s="37">
        <v>307270.36479999998</v>
      </c>
      <c r="AV310" s="37">
        <v>2034.023746048</v>
      </c>
      <c r="AW310" s="37">
        <v>984896.12</v>
      </c>
      <c r="AX310" s="37">
        <v>8.9370624000000003</v>
      </c>
      <c r="AY310" s="37">
        <v>7.1412000000000004</v>
      </c>
      <c r="AZ310" s="37">
        <v>17</v>
      </c>
      <c r="BA310" s="37">
        <v>23358.880000000001</v>
      </c>
      <c r="BB310" s="37">
        <v>8.4621600000000008</v>
      </c>
      <c r="BC310" s="37">
        <v>8.5881140501545897E-3</v>
      </c>
      <c r="BD310" s="37">
        <v>358.47300000000001</v>
      </c>
      <c r="BE310" s="37">
        <v>28449</v>
      </c>
      <c r="BF310" s="37">
        <v>0.94387200000000004</v>
      </c>
      <c r="BG310" s="37">
        <v>3.6917462400000001</v>
      </c>
      <c r="BH310" s="37">
        <v>4.7422560000000002</v>
      </c>
      <c r="BI310" s="37">
        <v>5.8489800000000001</v>
      </c>
      <c r="BJ310" s="37">
        <v>4412.4056</v>
      </c>
      <c r="BK310" s="37">
        <v>511.92048</v>
      </c>
      <c r="BL310" s="37">
        <v>17</v>
      </c>
      <c r="BM310" s="37">
        <v>15.564131932800001</v>
      </c>
      <c r="BN310" s="37">
        <v>15.564131932800001</v>
      </c>
      <c r="BO310" s="37">
        <v>15.564131932800001</v>
      </c>
      <c r="BP310" s="37">
        <v>8.5000000000000006E-3</v>
      </c>
    </row>
    <row r="311" spans="1:68">
      <c r="A311" s="16">
        <v>310</v>
      </c>
      <c r="B311" s="29" t="s">
        <v>203</v>
      </c>
      <c r="C311" s="16">
        <v>187</v>
      </c>
      <c r="D311" s="16">
        <v>1060</v>
      </c>
      <c r="E311" s="16">
        <v>0.161844380403458</v>
      </c>
      <c r="F311" s="16">
        <v>0.277395174734691</v>
      </c>
      <c r="G311" s="16">
        <v>0.40654080988139502</v>
      </c>
      <c r="H311" s="16">
        <v>1.2707368421052601</v>
      </c>
      <c r="I311" s="16">
        <v>2.3449067431850801</v>
      </c>
      <c r="J311" s="16">
        <v>0.31004366812227102</v>
      </c>
      <c r="K311" s="16">
        <v>0.421919166873295</v>
      </c>
      <c r="L311" s="16">
        <v>0.54258675078864405</v>
      </c>
      <c r="M311" s="16">
        <v>0.13747303745342801</v>
      </c>
      <c r="N311" s="16">
        <v>0.68230976158013101</v>
      </c>
      <c r="O311" s="16">
        <v>1.51299418238606</v>
      </c>
      <c r="P311" s="16">
        <v>0.12738230289279601</v>
      </c>
      <c r="Q311" s="16">
        <v>0.26098970108013098</v>
      </c>
      <c r="R311" s="16">
        <v>0.65575757575757598</v>
      </c>
      <c r="S311" s="16">
        <v>0.66019417475728204</v>
      </c>
      <c r="T311" s="16">
        <v>1.3008955223880601</v>
      </c>
      <c r="U311" s="16">
        <v>1.1090613130765099</v>
      </c>
      <c r="V311" s="16">
        <v>0.64507042253521096</v>
      </c>
      <c r="W311" s="16">
        <v>3.0554786301117001</v>
      </c>
      <c r="X311" s="16">
        <v>1.3531034482758599</v>
      </c>
      <c r="Y311" s="16">
        <v>2.3043749999999998</v>
      </c>
      <c r="Z311" s="16">
        <v>1.0101916490182199</v>
      </c>
      <c r="AA311" s="16">
        <v>1.3696481332258901</v>
      </c>
      <c r="AB311" s="16">
        <v>1.28920187793427</v>
      </c>
      <c r="AC311" s="16">
        <v>0.65680374671200403</v>
      </c>
      <c r="AD311" s="16">
        <v>2.1297452645329802</v>
      </c>
      <c r="AE311" s="16">
        <v>0.66019417475728204</v>
      </c>
      <c r="AF311" s="16">
        <v>1.42880835985681</v>
      </c>
      <c r="AG311" s="16">
        <v>1.42880835985681</v>
      </c>
      <c r="AH311" s="16">
        <v>1.42880835985681</v>
      </c>
      <c r="AI311" s="37">
        <v>0.29411764705882398</v>
      </c>
      <c r="AJ311" s="16">
        <v>0.99904186572390197</v>
      </c>
      <c r="AK311" s="16">
        <v>0.46309696092619401</v>
      </c>
      <c r="AL311" s="37">
        <v>0.70155071999999996</v>
      </c>
      <c r="AM311" s="37">
        <v>3123.4197949919999</v>
      </c>
      <c r="AN311" s="37">
        <v>20.6354018</v>
      </c>
      <c r="AO311" s="37">
        <v>1.1468400000000001</v>
      </c>
      <c r="AP311" s="37">
        <v>7.1198550000000003</v>
      </c>
      <c r="AQ311" s="37">
        <v>650.36</v>
      </c>
      <c r="AR311" s="37">
        <v>1.7156381999999999</v>
      </c>
      <c r="AS311" s="37">
        <v>1.3631</v>
      </c>
      <c r="AT311" s="37">
        <v>8.0442142000000008</v>
      </c>
      <c r="AU311" s="37">
        <v>314040.21879999997</v>
      </c>
      <c r="AV311" s="37">
        <v>2077.4961259994402</v>
      </c>
      <c r="AW311" s="37">
        <v>1013569.856</v>
      </c>
      <c r="AX311" s="37">
        <v>8.1070676400000004</v>
      </c>
      <c r="AY311" s="37">
        <v>7.1412000000000004</v>
      </c>
      <c r="AZ311" s="37">
        <v>17.510000000000002</v>
      </c>
      <c r="BA311" s="37">
        <v>23358.880000000001</v>
      </c>
      <c r="BB311" s="37">
        <v>8.4759569999999993</v>
      </c>
      <c r="BC311" s="37">
        <v>7.6880496955532302E-3</v>
      </c>
      <c r="BD311" s="37">
        <v>358.57229999999998</v>
      </c>
      <c r="BE311" s="37">
        <v>28449</v>
      </c>
      <c r="BF311" s="37">
        <v>0.94387200000000004</v>
      </c>
      <c r="BG311" s="37">
        <v>3.694354224</v>
      </c>
      <c r="BH311" s="37">
        <v>4.7460804000000003</v>
      </c>
      <c r="BI311" s="37">
        <v>5.8489800000000001</v>
      </c>
      <c r="BJ311" s="37">
        <v>3989.3367800000001</v>
      </c>
      <c r="BK311" s="37">
        <v>499.20398399999999</v>
      </c>
      <c r="BL311" s="37">
        <v>17.510000000000002</v>
      </c>
      <c r="BM311" s="37">
        <v>15.56476857012</v>
      </c>
      <c r="BN311" s="37">
        <v>15.56476857012</v>
      </c>
      <c r="BO311" s="37">
        <v>15.56476857012</v>
      </c>
      <c r="BP311" s="37">
        <v>8.5000000000000006E-3</v>
      </c>
    </row>
    <row r="312" spans="1:68">
      <c r="A312" s="16">
        <v>311</v>
      </c>
      <c r="B312" s="29" t="s">
        <v>203</v>
      </c>
      <c r="C312" s="16">
        <v>195</v>
      </c>
      <c r="D312" s="16">
        <v>1080</v>
      </c>
      <c r="E312" s="16">
        <v>0.161844380403458</v>
      </c>
      <c r="F312" s="16">
        <v>0.277395174734691</v>
      </c>
      <c r="G312" s="16">
        <v>0.40654080988139502</v>
      </c>
      <c r="H312" s="16">
        <v>1.2707368421052601</v>
      </c>
      <c r="I312" s="16">
        <v>2.3449067431850801</v>
      </c>
      <c r="J312" s="16">
        <v>0.31004366812227102</v>
      </c>
      <c r="K312" s="16">
        <v>0.421919166873295</v>
      </c>
      <c r="L312" s="16">
        <v>0.54258675078864405</v>
      </c>
      <c r="M312" s="16">
        <v>0.13747303745342801</v>
      </c>
      <c r="N312" s="16">
        <v>0.68230976158013101</v>
      </c>
      <c r="O312" s="16">
        <v>1.51299418238606</v>
      </c>
      <c r="P312" s="16">
        <v>0.12738230289279601</v>
      </c>
      <c r="Q312" s="16">
        <v>0.26098970108013098</v>
      </c>
      <c r="R312" s="16">
        <v>0.65575757575757598</v>
      </c>
      <c r="S312" s="16">
        <v>0.66019417475728204</v>
      </c>
      <c r="T312" s="16">
        <v>1.3008955223880601</v>
      </c>
      <c r="U312" s="16">
        <v>1.1090613130765099</v>
      </c>
      <c r="V312" s="16">
        <v>0.64507042253521096</v>
      </c>
      <c r="W312" s="16">
        <v>3.0554786301117001</v>
      </c>
      <c r="X312" s="16">
        <v>1.3531034482758599</v>
      </c>
      <c r="Y312" s="16">
        <v>2.3043749999999998</v>
      </c>
      <c r="Z312" s="16">
        <v>1.0101916490182199</v>
      </c>
      <c r="AA312" s="16">
        <v>1.3696481332258901</v>
      </c>
      <c r="AB312" s="16">
        <v>1.28920187793427</v>
      </c>
      <c r="AC312" s="16">
        <v>0.65680374671200403</v>
      </c>
      <c r="AD312" s="16">
        <v>2.1297452645329802</v>
      </c>
      <c r="AE312" s="16">
        <v>0.66019417475728204</v>
      </c>
      <c r="AF312" s="16">
        <v>1.42880835985681</v>
      </c>
      <c r="AG312" s="16">
        <v>1.42880835985681</v>
      </c>
      <c r="AH312" s="16">
        <v>1.42880835985681</v>
      </c>
      <c r="AI312" s="37">
        <v>0.29411764705882398</v>
      </c>
      <c r="AJ312" s="16">
        <v>0.99904186572390197</v>
      </c>
      <c r="AK312" s="16">
        <v>0.46309696092619401</v>
      </c>
      <c r="AL312" s="37">
        <v>0.70155071999999996</v>
      </c>
      <c r="AM312" s="37">
        <v>3123.4197949919999</v>
      </c>
      <c r="AN312" s="37">
        <v>20.6354018</v>
      </c>
      <c r="AO312" s="37">
        <v>1.1468400000000001</v>
      </c>
      <c r="AP312" s="37">
        <v>7.1198550000000003</v>
      </c>
      <c r="AQ312" s="37">
        <v>650.36</v>
      </c>
      <c r="AR312" s="37">
        <v>1.7156381999999999</v>
      </c>
      <c r="AS312" s="37">
        <v>1.3631</v>
      </c>
      <c r="AT312" s="37">
        <v>8.0442142000000008</v>
      </c>
      <c r="AU312" s="37">
        <v>314040.21879999997</v>
      </c>
      <c r="AV312" s="37">
        <v>2077.4961259994402</v>
      </c>
      <c r="AW312" s="37">
        <v>1013569.856</v>
      </c>
      <c r="AX312" s="37">
        <v>8.1070676400000004</v>
      </c>
      <c r="AY312" s="37">
        <v>7.1412000000000004</v>
      </c>
      <c r="AZ312" s="37">
        <v>17.510000000000002</v>
      </c>
      <c r="BA312" s="37">
        <v>23358.880000000001</v>
      </c>
      <c r="BB312" s="37">
        <v>8.4759569999999993</v>
      </c>
      <c r="BC312" s="37">
        <v>7.6880496955532302E-3</v>
      </c>
      <c r="BD312" s="37">
        <v>358.57229999999998</v>
      </c>
      <c r="BE312" s="37">
        <v>28449</v>
      </c>
      <c r="BF312" s="37">
        <v>0.94387200000000004</v>
      </c>
      <c r="BG312" s="37">
        <v>3.694354224</v>
      </c>
      <c r="BH312" s="37">
        <v>4.7460804000000003</v>
      </c>
      <c r="BI312" s="37">
        <v>5.8489800000000001</v>
      </c>
      <c r="BJ312" s="37">
        <v>3989.3367800000001</v>
      </c>
      <c r="BK312" s="37">
        <v>499.20398399999999</v>
      </c>
      <c r="BL312" s="37">
        <v>17.510000000000002</v>
      </c>
      <c r="BM312" s="37">
        <v>15.56476857012</v>
      </c>
      <c r="BN312" s="37">
        <v>15.56476857012</v>
      </c>
      <c r="BO312" s="37">
        <v>15.56476857012</v>
      </c>
      <c r="BP312" s="37">
        <v>8.5000000000000006E-3</v>
      </c>
    </row>
    <row r="313" spans="1:68">
      <c r="A313" s="16">
        <v>312</v>
      </c>
      <c r="B313" s="29" t="s">
        <v>203</v>
      </c>
      <c r="C313" s="16">
        <v>203</v>
      </c>
      <c r="D313" s="16">
        <v>1090</v>
      </c>
      <c r="E313" s="16">
        <v>0.161844380403458</v>
      </c>
      <c r="F313" s="16">
        <v>0.277395174734691</v>
      </c>
      <c r="G313" s="16">
        <v>0.40654080988139502</v>
      </c>
      <c r="H313" s="16">
        <v>1.2707368421052601</v>
      </c>
      <c r="I313" s="16">
        <v>2.3449067431850801</v>
      </c>
      <c r="J313" s="16">
        <v>0.31004366812227102</v>
      </c>
      <c r="K313" s="16">
        <v>0.421919166873295</v>
      </c>
      <c r="L313" s="16">
        <v>0.54258675078864405</v>
      </c>
      <c r="M313" s="16">
        <v>0.13747303745342801</v>
      </c>
      <c r="N313" s="16">
        <v>0.68230976158013101</v>
      </c>
      <c r="O313" s="16">
        <v>1.51299418238606</v>
      </c>
      <c r="P313" s="16">
        <v>0.12738230289279601</v>
      </c>
      <c r="Q313" s="16">
        <v>0.26098970108013098</v>
      </c>
      <c r="R313" s="16">
        <v>0.65575757575757598</v>
      </c>
      <c r="S313" s="16">
        <v>0.66019417475728204</v>
      </c>
      <c r="T313" s="16">
        <v>1.3008955223880601</v>
      </c>
      <c r="U313" s="16">
        <v>1.1090613130765099</v>
      </c>
      <c r="V313" s="16">
        <v>0.64507042253521096</v>
      </c>
      <c r="W313" s="16">
        <v>3.0554786301117001</v>
      </c>
      <c r="X313" s="16">
        <v>1.3531034482758599</v>
      </c>
      <c r="Y313" s="16">
        <v>2.3043749999999998</v>
      </c>
      <c r="Z313" s="16">
        <v>1.0101916490182199</v>
      </c>
      <c r="AA313" s="16">
        <v>1.3696481332258901</v>
      </c>
      <c r="AB313" s="16">
        <v>1.28920187793427</v>
      </c>
      <c r="AC313" s="16">
        <v>0.65680374671200403</v>
      </c>
      <c r="AD313" s="16">
        <v>2.1297452645329802</v>
      </c>
      <c r="AE313" s="16">
        <v>0.66019417475728204</v>
      </c>
      <c r="AF313" s="16">
        <v>1.42880835985681</v>
      </c>
      <c r="AG313" s="16">
        <v>1.42880835985681</v>
      </c>
      <c r="AH313" s="16">
        <v>1.42880835985681</v>
      </c>
      <c r="AI313" s="37">
        <v>0.29411764705882398</v>
      </c>
      <c r="AJ313" s="16">
        <v>0.99904186572390197</v>
      </c>
      <c r="AK313" s="16">
        <v>0.46309696092619401</v>
      </c>
      <c r="AL313" s="37">
        <v>0.70155071999999996</v>
      </c>
      <c r="AM313" s="37">
        <v>3123.4197949919999</v>
      </c>
      <c r="AN313" s="37">
        <v>20.6354018</v>
      </c>
      <c r="AO313" s="37">
        <v>1.1468400000000001</v>
      </c>
      <c r="AP313" s="37">
        <v>7.1198550000000003</v>
      </c>
      <c r="AQ313" s="37">
        <v>650.36</v>
      </c>
      <c r="AR313" s="37">
        <v>1.7156381999999999</v>
      </c>
      <c r="AS313" s="37">
        <v>1.3631</v>
      </c>
      <c r="AT313" s="37">
        <v>8.0442142000000008</v>
      </c>
      <c r="AU313" s="37">
        <v>314040.21879999997</v>
      </c>
      <c r="AV313" s="37">
        <v>2077.4961259994402</v>
      </c>
      <c r="AW313" s="37">
        <v>1013569.856</v>
      </c>
      <c r="AX313" s="37">
        <v>8.1070676400000004</v>
      </c>
      <c r="AY313" s="37">
        <v>7.1412000000000004</v>
      </c>
      <c r="AZ313" s="37">
        <v>17.510000000000002</v>
      </c>
      <c r="BA313" s="37">
        <v>23358.880000000001</v>
      </c>
      <c r="BB313" s="37">
        <v>8.4759569999999993</v>
      </c>
      <c r="BC313" s="37">
        <v>7.6880496955532302E-3</v>
      </c>
      <c r="BD313" s="37">
        <v>358.57229999999998</v>
      </c>
      <c r="BE313" s="37">
        <v>28449</v>
      </c>
      <c r="BF313" s="37">
        <v>0.94387200000000004</v>
      </c>
      <c r="BG313" s="37">
        <v>3.694354224</v>
      </c>
      <c r="BH313" s="37">
        <v>4.7460804000000003</v>
      </c>
      <c r="BI313" s="37">
        <v>5.8489800000000001</v>
      </c>
      <c r="BJ313" s="37">
        <v>3989.3367800000001</v>
      </c>
      <c r="BK313" s="37">
        <v>499.20398399999999</v>
      </c>
      <c r="BL313" s="37">
        <v>17.510000000000002</v>
      </c>
      <c r="BM313" s="37">
        <v>15.56476857012</v>
      </c>
      <c r="BN313" s="37">
        <v>15.56476857012</v>
      </c>
      <c r="BO313" s="37">
        <v>15.56476857012</v>
      </c>
      <c r="BP313" s="37">
        <v>8.5000000000000006E-3</v>
      </c>
    </row>
    <row r="314" spans="1:68">
      <c r="A314" s="16">
        <v>313</v>
      </c>
      <c r="B314" s="29" t="s">
        <v>203</v>
      </c>
      <c r="C314" s="16">
        <v>197</v>
      </c>
      <c r="D314" s="16">
        <v>1100</v>
      </c>
      <c r="E314" s="16">
        <v>0.161844380403458</v>
      </c>
      <c r="F314" s="16">
        <v>0.277395174734691</v>
      </c>
      <c r="G314" s="16">
        <v>0.40654080988139502</v>
      </c>
      <c r="H314" s="16">
        <v>1.2707368421052601</v>
      </c>
      <c r="I314" s="16">
        <v>2.3449067431850801</v>
      </c>
      <c r="J314" s="16">
        <v>0.31004366812227102</v>
      </c>
      <c r="K314" s="16">
        <v>0.421919166873295</v>
      </c>
      <c r="L314" s="16">
        <v>0.54258675078864405</v>
      </c>
      <c r="M314" s="16">
        <v>0.13747303745342801</v>
      </c>
      <c r="N314" s="16">
        <v>0.68230976158013101</v>
      </c>
      <c r="O314" s="16">
        <v>1.51299418238606</v>
      </c>
      <c r="P314" s="16">
        <v>0.12738230289279601</v>
      </c>
      <c r="Q314" s="16">
        <v>0.26098970108013098</v>
      </c>
      <c r="R314" s="16">
        <v>0.65575757575757598</v>
      </c>
      <c r="S314" s="16">
        <v>0.66019417475728204</v>
      </c>
      <c r="T314" s="16">
        <v>1.3008955223880601</v>
      </c>
      <c r="U314" s="16">
        <v>1.1090613130765099</v>
      </c>
      <c r="V314" s="16">
        <v>0.64507042253521096</v>
      </c>
      <c r="W314" s="16">
        <v>3.0554786301117001</v>
      </c>
      <c r="X314" s="16">
        <v>1.3531034482758599</v>
      </c>
      <c r="Y314" s="16">
        <v>2.3043749999999998</v>
      </c>
      <c r="Z314" s="16">
        <v>1.0101916490182199</v>
      </c>
      <c r="AA314" s="16">
        <v>1.3696481332258901</v>
      </c>
      <c r="AB314" s="16">
        <v>1.28920187793427</v>
      </c>
      <c r="AC314" s="16">
        <v>0.65680374671200403</v>
      </c>
      <c r="AD314" s="16">
        <v>2.1297452645329802</v>
      </c>
      <c r="AE314" s="16">
        <v>0.66019417475728204</v>
      </c>
      <c r="AF314" s="16">
        <v>1.42880835985681</v>
      </c>
      <c r="AG314" s="16">
        <v>1.42880835985681</v>
      </c>
      <c r="AH314" s="16">
        <v>1.42880835985681</v>
      </c>
      <c r="AI314" s="37">
        <v>0.29411764705882398</v>
      </c>
      <c r="AJ314" s="16">
        <v>0.99904186572390197</v>
      </c>
      <c r="AK314" s="16">
        <v>0.46309696092619401</v>
      </c>
      <c r="AL314" s="37">
        <v>0.70155071999999996</v>
      </c>
      <c r="AM314" s="37">
        <v>3123.4197949919999</v>
      </c>
      <c r="AN314" s="37">
        <v>20.6354018</v>
      </c>
      <c r="AO314" s="37">
        <v>1.1468400000000001</v>
      </c>
      <c r="AP314" s="37">
        <v>7.1198550000000003</v>
      </c>
      <c r="AQ314" s="37">
        <v>650.36</v>
      </c>
      <c r="AR314" s="37">
        <v>1.7156381999999999</v>
      </c>
      <c r="AS314" s="37">
        <v>1.3631</v>
      </c>
      <c r="AT314" s="37">
        <v>8.0442142000000008</v>
      </c>
      <c r="AU314" s="37">
        <v>314040.21879999997</v>
      </c>
      <c r="AV314" s="37">
        <v>2077.4961259994402</v>
      </c>
      <c r="AW314" s="37">
        <v>1013569.856</v>
      </c>
      <c r="AX314" s="37">
        <v>8.1070676400000004</v>
      </c>
      <c r="AY314" s="37">
        <v>7.1412000000000004</v>
      </c>
      <c r="AZ314" s="37">
        <v>17.510000000000002</v>
      </c>
      <c r="BA314" s="37">
        <v>23358.880000000001</v>
      </c>
      <c r="BB314" s="37">
        <v>8.4759569999999993</v>
      </c>
      <c r="BC314" s="37">
        <v>7.6880496955532302E-3</v>
      </c>
      <c r="BD314" s="37">
        <v>358.57229999999998</v>
      </c>
      <c r="BE314" s="37">
        <v>28449</v>
      </c>
      <c r="BF314" s="37">
        <v>0.94387200000000004</v>
      </c>
      <c r="BG314" s="37">
        <v>3.694354224</v>
      </c>
      <c r="BH314" s="37">
        <v>4.7460804000000003</v>
      </c>
      <c r="BI314" s="37">
        <v>5.8489800000000001</v>
      </c>
      <c r="BJ314" s="37">
        <v>3989.3367800000001</v>
      </c>
      <c r="BK314" s="37">
        <v>499.20398399999999</v>
      </c>
      <c r="BL314" s="37">
        <v>17.510000000000002</v>
      </c>
      <c r="BM314" s="37">
        <v>15.56476857012</v>
      </c>
      <c r="BN314" s="37">
        <v>15.56476857012</v>
      </c>
      <c r="BO314" s="37">
        <v>15.56476857012</v>
      </c>
      <c r="BP314" s="37">
        <v>8.5000000000000006E-3</v>
      </c>
    </row>
    <row r="315" spans="1:68">
      <c r="A315" s="16">
        <v>314</v>
      </c>
      <c r="B315" s="29" t="s">
        <v>203</v>
      </c>
      <c r="C315" s="16">
        <v>174</v>
      </c>
      <c r="D315" s="16">
        <v>1120</v>
      </c>
      <c r="E315" s="16">
        <v>0.161844380403458</v>
      </c>
      <c r="F315" s="16">
        <v>0.277395174734691</v>
      </c>
      <c r="G315" s="16">
        <v>0.40654080988139502</v>
      </c>
      <c r="H315" s="16">
        <v>1.2707368421052601</v>
      </c>
      <c r="I315" s="16">
        <v>2.3449067431850801</v>
      </c>
      <c r="J315" s="16">
        <v>0.31004366812227102</v>
      </c>
      <c r="K315" s="16">
        <v>0.421919166873295</v>
      </c>
      <c r="L315" s="16">
        <v>0.54258675078864405</v>
      </c>
      <c r="M315" s="16">
        <v>0.13747303745342801</v>
      </c>
      <c r="N315" s="16">
        <v>0.68230976158013101</v>
      </c>
      <c r="O315" s="16">
        <v>1.51299418238606</v>
      </c>
      <c r="P315" s="16">
        <v>0.12738230289279601</v>
      </c>
      <c r="Q315" s="16">
        <v>0.26098970108013098</v>
      </c>
      <c r="R315" s="16">
        <v>0.65575757575757598</v>
      </c>
      <c r="S315" s="16">
        <v>0.66019417475728204</v>
      </c>
      <c r="T315" s="16">
        <v>1.3008955223880601</v>
      </c>
      <c r="U315" s="16">
        <v>1.1090613130765099</v>
      </c>
      <c r="V315" s="16">
        <v>0.64507042253521096</v>
      </c>
      <c r="W315" s="16">
        <v>3.0554786301117001</v>
      </c>
      <c r="X315" s="16">
        <v>1.3531034482758599</v>
      </c>
      <c r="Y315" s="16">
        <v>2.3043749999999998</v>
      </c>
      <c r="Z315" s="16">
        <v>1.0101916490182199</v>
      </c>
      <c r="AA315" s="16">
        <v>1.3696481332258901</v>
      </c>
      <c r="AB315" s="16">
        <v>1.28920187793427</v>
      </c>
      <c r="AC315" s="16">
        <v>0.65680374671200403</v>
      </c>
      <c r="AD315" s="16">
        <v>2.1297452645329802</v>
      </c>
      <c r="AE315" s="16">
        <v>0.66019417475728204</v>
      </c>
      <c r="AF315" s="16">
        <v>1.42880835985681</v>
      </c>
      <c r="AG315" s="16">
        <v>1.42880835985681</v>
      </c>
      <c r="AH315" s="16">
        <v>1.42880835985681</v>
      </c>
      <c r="AI315" s="37">
        <v>0.29411764705882398</v>
      </c>
      <c r="AJ315" s="16">
        <v>0.99904186572390197</v>
      </c>
      <c r="AK315" s="16">
        <v>0.46309696092619401</v>
      </c>
      <c r="AL315" s="37">
        <v>0.70155071999999996</v>
      </c>
      <c r="AM315" s="37">
        <v>3123.4197949919999</v>
      </c>
      <c r="AN315" s="37">
        <v>20.6354018</v>
      </c>
      <c r="AO315" s="37">
        <v>1.1468400000000001</v>
      </c>
      <c r="AP315" s="37">
        <v>7.1198550000000003</v>
      </c>
      <c r="AQ315" s="37">
        <v>650.36</v>
      </c>
      <c r="AR315" s="37">
        <v>1.7156381999999999</v>
      </c>
      <c r="AS315" s="37">
        <v>1.3631</v>
      </c>
      <c r="AT315" s="37">
        <v>8.0442142000000008</v>
      </c>
      <c r="AU315" s="37">
        <v>314040.21879999997</v>
      </c>
      <c r="AV315" s="37">
        <v>2077.4961259994402</v>
      </c>
      <c r="AW315" s="37">
        <v>1013569.856</v>
      </c>
      <c r="AX315" s="37">
        <v>8.1070676400000004</v>
      </c>
      <c r="AY315" s="37">
        <v>7.1412000000000004</v>
      </c>
      <c r="AZ315" s="37">
        <v>17.510000000000002</v>
      </c>
      <c r="BA315" s="37">
        <v>23358.880000000001</v>
      </c>
      <c r="BB315" s="37">
        <v>8.4759569999999993</v>
      </c>
      <c r="BC315" s="37">
        <v>7.6880496955532302E-3</v>
      </c>
      <c r="BD315" s="37">
        <v>358.57229999999998</v>
      </c>
      <c r="BE315" s="37">
        <v>28449</v>
      </c>
      <c r="BF315" s="37">
        <v>0.94387200000000004</v>
      </c>
      <c r="BG315" s="37">
        <v>3.694354224</v>
      </c>
      <c r="BH315" s="37">
        <v>4.7460804000000003</v>
      </c>
      <c r="BI315" s="37">
        <v>5.8489800000000001</v>
      </c>
      <c r="BJ315" s="37">
        <v>3989.3367800000001</v>
      </c>
      <c r="BK315" s="37">
        <v>499.20398399999999</v>
      </c>
      <c r="BL315" s="37">
        <v>17.510000000000002</v>
      </c>
      <c r="BM315" s="37">
        <v>15.56476857012</v>
      </c>
      <c r="BN315" s="37">
        <v>15.56476857012</v>
      </c>
      <c r="BO315" s="37">
        <v>15.56476857012</v>
      </c>
      <c r="BP315" s="37">
        <v>8.5000000000000006E-3</v>
      </c>
    </row>
    <row r="316" spans="1:68">
      <c r="A316" s="16">
        <v>315</v>
      </c>
      <c r="B316" s="29" t="s">
        <v>203</v>
      </c>
      <c r="C316" s="16">
        <v>108</v>
      </c>
      <c r="D316" s="16">
        <v>1140</v>
      </c>
      <c r="E316" s="16">
        <v>0.161844380403458</v>
      </c>
      <c r="F316" s="16">
        <v>0.277395174734691</v>
      </c>
      <c r="G316" s="16">
        <v>0.40654080988139502</v>
      </c>
      <c r="H316" s="16">
        <v>1.2707368421052601</v>
      </c>
      <c r="I316" s="16">
        <v>2.3449067431850801</v>
      </c>
      <c r="J316" s="16">
        <v>0.31004366812227102</v>
      </c>
      <c r="K316" s="16">
        <v>0.421919166873295</v>
      </c>
      <c r="L316" s="16">
        <v>0.54258675078864405</v>
      </c>
      <c r="M316" s="16">
        <v>0.13747303745342801</v>
      </c>
      <c r="N316" s="16">
        <v>0.68230976158013101</v>
      </c>
      <c r="O316" s="16">
        <v>1.51299418238606</v>
      </c>
      <c r="P316" s="16">
        <v>0.12738230289279601</v>
      </c>
      <c r="Q316" s="16">
        <v>0.26098970108013098</v>
      </c>
      <c r="R316" s="16">
        <v>0.65575757575757598</v>
      </c>
      <c r="S316" s="16">
        <v>0.66019417475728204</v>
      </c>
      <c r="T316" s="16">
        <v>1.3008955223880601</v>
      </c>
      <c r="U316" s="16">
        <v>1.1090613130765099</v>
      </c>
      <c r="V316" s="16">
        <v>0.64507042253521096</v>
      </c>
      <c r="W316" s="16">
        <v>3.0554786301117001</v>
      </c>
      <c r="X316" s="16">
        <v>1.3531034482758599</v>
      </c>
      <c r="Y316" s="16">
        <v>2.3043749999999998</v>
      </c>
      <c r="Z316" s="16">
        <v>1.0101916490182199</v>
      </c>
      <c r="AA316" s="16">
        <v>1.3696481332258901</v>
      </c>
      <c r="AB316" s="16">
        <v>1.28920187793427</v>
      </c>
      <c r="AC316" s="16">
        <v>0.65680374671200403</v>
      </c>
      <c r="AD316" s="16">
        <v>2.1297452645329802</v>
      </c>
      <c r="AE316" s="16">
        <v>0.66019417475728204</v>
      </c>
      <c r="AF316" s="16">
        <v>1.42880835985681</v>
      </c>
      <c r="AG316" s="16">
        <v>1.42880835985681</v>
      </c>
      <c r="AH316" s="16">
        <v>1.42880835985681</v>
      </c>
      <c r="AI316" s="37">
        <v>0.29411764705882398</v>
      </c>
      <c r="AJ316" s="16">
        <v>0.99904186572390197</v>
      </c>
      <c r="AK316" s="16">
        <v>0.46309696092619401</v>
      </c>
      <c r="AL316" s="37">
        <v>0.70155071999999996</v>
      </c>
      <c r="AM316" s="37">
        <v>3123.4197949919999</v>
      </c>
      <c r="AN316" s="37">
        <v>20.6354018</v>
      </c>
      <c r="AO316" s="37">
        <v>1.1468400000000001</v>
      </c>
      <c r="AP316" s="37">
        <v>7.1198550000000003</v>
      </c>
      <c r="AQ316" s="37">
        <v>650.36</v>
      </c>
      <c r="AR316" s="37">
        <v>1.7156381999999999</v>
      </c>
      <c r="AS316" s="37">
        <v>1.3631</v>
      </c>
      <c r="AT316" s="37">
        <v>8.0442142000000008</v>
      </c>
      <c r="AU316" s="37">
        <v>314040.21879999997</v>
      </c>
      <c r="AV316" s="37">
        <v>2077.4961259994402</v>
      </c>
      <c r="AW316" s="37">
        <v>1013569.856</v>
      </c>
      <c r="AX316" s="37">
        <v>8.1070676400000004</v>
      </c>
      <c r="AY316" s="37">
        <v>7.1412000000000004</v>
      </c>
      <c r="AZ316" s="37">
        <v>17.510000000000002</v>
      </c>
      <c r="BA316" s="37">
        <v>23358.880000000001</v>
      </c>
      <c r="BB316" s="37">
        <v>8.4759569999999993</v>
      </c>
      <c r="BC316" s="37">
        <v>7.6880496955532302E-3</v>
      </c>
      <c r="BD316" s="37">
        <v>358.57229999999998</v>
      </c>
      <c r="BE316" s="37">
        <v>28449</v>
      </c>
      <c r="BF316" s="37">
        <v>0.94387200000000004</v>
      </c>
      <c r="BG316" s="37">
        <v>3.694354224</v>
      </c>
      <c r="BH316" s="37">
        <v>4.7460804000000003</v>
      </c>
      <c r="BI316" s="37">
        <v>5.8489800000000001</v>
      </c>
      <c r="BJ316" s="37">
        <v>3989.3367800000001</v>
      </c>
      <c r="BK316" s="37">
        <v>499.20398399999999</v>
      </c>
      <c r="BL316" s="37">
        <v>17.510000000000002</v>
      </c>
      <c r="BM316" s="37">
        <v>15.56476857012</v>
      </c>
      <c r="BN316" s="37">
        <v>15.56476857012</v>
      </c>
      <c r="BO316" s="37">
        <v>15.56476857012</v>
      </c>
      <c r="BP316" s="37">
        <v>8.5000000000000006E-3</v>
      </c>
    </row>
    <row r="317" spans="1:68">
      <c r="A317" s="16">
        <v>316</v>
      </c>
      <c r="B317" s="29" t="s">
        <v>204</v>
      </c>
      <c r="C317" s="16">
        <v>116</v>
      </c>
      <c r="D317" s="16">
        <v>1050</v>
      </c>
      <c r="E317" s="16">
        <v>0.17581250000000001</v>
      </c>
      <c r="F317" s="16">
        <v>0.31857307385959999</v>
      </c>
      <c r="G317" s="16">
        <v>0.43305970149253697</v>
      </c>
      <c r="H317" s="16">
        <v>1.29294736842105</v>
      </c>
      <c r="I317" s="16">
        <v>2.34211428571429</v>
      </c>
      <c r="J317" s="16">
        <v>0.34829268292682902</v>
      </c>
      <c r="K317" s="16">
        <v>0.417881773399015</v>
      </c>
      <c r="L317" s="16">
        <v>0.53687499999999999</v>
      </c>
      <c r="M317" s="16">
        <v>0.13957727873183601</v>
      </c>
      <c r="N317" s="16">
        <v>0.69459777041277504</v>
      </c>
      <c r="O317" s="16">
        <v>1.5437382469680301</v>
      </c>
      <c r="P317" s="16">
        <v>0.131317037577526</v>
      </c>
      <c r="Q317" s="16">
        <v>0.23122558593750001</v>
      </c>
      <c r="R317" s="16">
        <v>0.65030303030303005</v>
      </c>
      <c r="S317" s="16">
        <v>0.68200000000000005</v>
      </c>
      <c r="T317" s="16">
        <v>1.3072388059701501</v>
      </c>
      <c r="U317" s="16">
        <v>1.1146376811594201</v>
      </c>
      <c r="V317" s="16">
        <v>0.57422969187675099</v>
      </c>
      <c r="W317" s="16">
        <v>3.0978393351800602</v>
      </c>
      <c r="X317" s="16">
        <v>1.3565517241379299</v>
      </c>
      <c r="Y317" s="16">
        <v>2.29640625</v>
      </c>
      <c r="Z317" s="16">
        <v>1.0125902668759801</v>
      </c>
      <c r="AA317" s="16">
        <v>1.3752688172042999</v>
      </c>
      <c r="AB317" s="16">
        <v>1.2921596244131499</v>
      </c>
      <c r="AC317" s="16">
        <v>0.59381670533642705</v>
      </c>
      <c r="AD317" s="16">
        <v>2.11398089171974</v>
      </c>
      <c r="AE317" s="16">
        <v>0.68200000000000005</v>
      </c>
      <c r="AF317" s="16">
        <v>1.43356623439583</v>
      </c>
      <c r="AG317" s="16">
        <v>1.43356623439583</v>
      </c>
      <c r="AH317" s="16">
        <v>1.43356623439583</v>
      </c>
      <c r="AI317" s="37">
        <v>0.29411764705882398</v>
      </c>
      <c r="AJ317" s="16">
        <v>0.997258361973134</v>
      </c>
      <c r="AK317" s="16">
        <v>0.46309696092619401</v>
      </c>
      <c r="AL317" s="37">
        <v>0.6481152</v>
      </c>
      <c r="AM317" s="37">
        <v>2749.7713991000001</v>
      </c>
      <c r="AN317" s="37">
        <v>19.440049999999999</v>
      </c>
      <c r="AO317" s="37">
        <v>1.166885</v>
      </c>
      <c r="AP317" s="37">
        <v>7.1727249999999998</v>
      </c>
      <c r="AQ317" s="37">
        <v>585.48</v>
      </c>
      <c r="AR317" s="37">
        <v>1.7220489999999999</v>
      </c>
      <c r="AS317" s="37">
        <v>1.3744000000000001</v>
      </c>
      <c r="AT317" s="37">
        <v>7.998462</v>
      </c>
      <c r="AU317" s="37">
        <v>306060.92119999998</v>
      </c>
      <c r="AV317" s="37">
        <v>2031.9275602079999</v>
      </c>
      <c r="AW317" s="37">
        <v>986595.54</v>
      </c>
      <c r="AX317" s="37">
        <v>8.7284735999999992</v>
      </c>
      <c r="AY317" s="37">
        <v>7.0818000000000003</v>
      </c>
      <c r="AZ317" s="37">
        <v>17.05</v>
      </c>
      <c r="BA317" s="37">
        <v>23472.78</v>
      </c>
      <c r="BB317" s="37">
        <v>8.4908640000000002</v>
      </c>
      <c r="BC317" s="37">
        <v>8.5400013664002194E-3</v>
      </c>
      <c r="BD317" s="37">
        <v>363.34216800000002</v>
      </c>
      <c r="BE317" s="37">
        <v>28521.5</v>
      </c>
      <c r="BF317" s="37">
        <v>0.940608</v>
      </c>
      <c r="BG317" s="37">
        <v>3.69789966</v>
      </c>
      <c r="BH317" s="37">
        <v>4.7578800000000001</v>
      </c>
      <c r="BI317" s="37">
        <v>5.8623989999999999</v>
      </c>
      <c r="BJ317" s="37">
        <v>4412.3194000000003</v>
      </c>
      <c r="BK317" s="37">
        <v>521.07515000000001</v>
      </c>
      <c r="BL317" s="37">
        <v>17.05</v>
      </c>
      <c r="BM317" s="37">
        <v>15.6153211368</v>
      </c>
      <c r="BN317" s="37">
        <v>15.6153211368</v>
      </c>
      <c r="BO317" s="37">
        <v>15.6153211368</v>
      </c>
      <c r="BP317" s="37">
        <v>8.5000000000000006E-3</v>
      </c>
    </row>
    <row r="318" spans="1:68">
      <c r="A318" s="16">
        <v>317</v>
      </c>
      <c r="B318" s="29" t="s">
        <v>100</v>
      </c>
      <c r="C318" s="16">
        <v>183</v>
      </c>
      <c r="D318" s="16">
        <v>1050</v>
      </c>
      <c r="E318" s="16">
        <v>0.17754562500000001</v>
      </c>
      <c r="F318" s="16">
        <v>0.321713978645082</v>
      </c>
      <c r="G318" s="16">
        <v>0.43727567164179099</v>
      </c>
      <c r="H318" s="16">
        <v>1.3047715789473699</v>
      </c>
      <c r="I318" s="16">
        <v>2.3644862857142899</v>
      </c>
      <c r="J318" s="16">
        <v>0.35173170731707298</v>
      </c>
      <c r="K318" s="16">
        <v>0.42179458128078801</v>
      </c>
      <c r="L318" s="16">
        <v>0.54186875000000001</v>
      </c>
      <c r="M318" s="16">
        <v>0.14084385733157201</v>
      </c>
      <c r="N318" s="16">
        <v>0.70107354624886997</v>
      </c>
      <c r="O318" s="16">
        <v>1.55870824961411</v>
      </c>
      <c r="P318" s="16">
        <v>0.132531047063116</v>
      </c>
      <c r="Q318" s="16">
        <v>0.233219873046875</v>
      </c>
      <c r="R318" s="16">
        <v>0.65656969696969703</v>
      </c>
      <c r="S318" s="16">
        <v>0.68857999999999997</v>
      </c>
      <c r="T318" s="16">
        <v>1.3197604477611899</v>
      </c>
      <c r="U318" s="16">
        <v>1.12543405797101</v>
      </c>
      <c r="V318" s="16">
        <v>0.57396019693502498</v>
      </c>
      <c r="W318" s="16">
        <v>3.1280963988919699</v>
      </c>
      <c r="X318" s="16">
        <v>1.36951724137931</v>
      </c>
      <c r="Y318" s="16">
        <v>2.3186578125000001</v>
      </c>
      <c r="Z318" s="16">
        <v>1.0222558869701699</v>
      </c>
      <c r="AA318" s="16">
        <v>1.38840860215054</v>
      </c>
      <c r="AB318" s="16">
        <v>1.3044502347417799</v>
      </c>
      <c r="AC318" s="16">
        <v>0.59934002320185598</v>
      </c>
      <c r="AD318" s="16">
        <v>2.1341908917197401</v>
      </c>
      <c r="AE318" s="16">
        <v>0.68857999999999997</v>
      </c>
      <c r="AF318" s="16">
        <v>1.4472637922675999</v>
      </c>
      <c r="AG318" s="16">
        <v>1.4472637922675999</v>
      </c>
      <c r="AH318" s="16">
        <v>1.4472637922675999</v>
      </c>
      <c r="AI318" s="37">
        <v>0.29688235294117599</v>
      </c>
      <c r="AJ318" s="16">
        <v>1.00223853391719</v>
      </c>
      <c r="AK318" s="16">
        <v>0.46309696092619401</v>
      </c>
      <c r="AL318" s="37">
        <v>0.65450419199999998</v>
      </c>
      <c r="AM318" s="37">
        <v>2776.8821967633999</v>
      </c>
      <c r="AN318" s="37">
        <v>19.629304900000001</v>
      </c>
      <c r="AO318" s="37">
        <v>1.1775563499999999</v>
      </c>
      <c r="AP318" s="37">
        <v>7.2412392499999996</v>
      </c>
      <c r="AQ318" s="37">
        <v>591.26099999999997</v>
      </c>
      <c r="AR318" s="37">
        <v>1.73817329</v>
      </c>
      <c r="AS318" s="37">
        <v>1.387184</v>
      </c>
      <c r="AT318" s="37">
        <v>8.0710431600000003</v>
      </c>
      <c r="AU318" s="37">
        <v>308914.345156</v>
      </c>
      <c r="AV318" s="37">
        <v>2051.6316525388802</v>
      </c>
      <c r="AW318" s="37">
        <v>995716.49159999995</v>
      </c>
      <c r="AX318" s="37">
        <v>8.8037554175999997</v>
      </c>
      <c r="AY318" s="37">
        <v>7.1500440000000003</v>
      </c>
      <c r="AZ318" s="37">
        <v>17.214500000000001</v>
      </c>
      <c r="BA318" s="37">
        <v>23697.618600000002</v>
      </c>
      <c r="BB318" s="37">
        <v>8.5731064799999999</v>
      </c>
      <c r="BC318" s="37">
        <v>8.5359934106934206E-3</v>
      </c>
      <c r="BD318" s="37">
        <v>366.89098572</v>
      </c>
      <c r="BE318" s="37">
        <v>28794.1</v>
      </c>
      <c r="BF318" s="37">
        <v>0.94972224000000005</v>
      </c>
      <c r="BG318" s="37">
        <v>3.7331977410000001</v>
      </c>
      <c r="BH318" s="37">
        <v>4.8033384000000003</v>
      </c>
      <c r="BI318" s="37">
        <v>5.9181602699999996</v>
      </c>
      <c r="BJ318" s="37">
        <v>4453.3600820000001</v>
      </c>
      <c r="BK318" s="37">
        <v>526.05671289999998</v>
      </c>
      <c r="BL318" s="37">
        <v>17.214500000000001</v>
      </c>
      <c r="BM318" s="37">
        <v>15.764523705767999</v>
      </c>
      <c r="BN318" s="37">
        <v>15.764523705767999</v>
      </c>
      <c r="BO318" s="37">
        <v>15.764523705767999</v>
      </c>
      <c r="BP318" s="37">
        <v>8.5798999999999997E-3</v>
      </c>
    </row>
    <row r="319" spans="1:68">
      <c r="A319" s="16">
        <v>318</v>
      </c>
      <c r="B319" s="29" t="s">
        <v>101</v>
      </c>
      <c r="C319" s="16">
        <v>152</v>
      </c>
      <c r="D319" s="16">
        <v>1050</v>
      </c>
      <c r="E319" s="16">
        <v>0.17927874999999999</v>
      </c>
      <c r="F319" s="16">
        <v>0.32485488343056401</v>
      </c>
      <c r="G319" s="16">
        <v>0.441491641791045</v>
      </c>
      <c r="H319" s="16">
        <v>1.3165957894736799</v>
      </c>
      <c r="I319" s="16">
        <v>2.3868582857142902</v>
      </c>
      <c r="J319" s="16">
        <v>0.355170731707317</v>
      </c>
      <c r="K319" s="16">
        <v>0.42570738916256201</v>
      </c>
      <c r="L319" s="16">
        <v>0.54686250000000003</v>
      </c>
      <c r="M319" s="16">
        <v>0.14211043593130801</v>
      </c>
      <c r="N319" s="16">
        <v>0.70754932208496502</v>
      </c>
      <c r="O319" s="16">
        <v>1.5736782522602</v>
      </c>
      <c r="P319" s="16">
        <v>0.133745056548705</v>
      </c>
      <c r="Q319" s="16">
        <v>0.23521416015624999</v>
      </c>
      <c r="R319" s="16">
        <v>0.662836363636364</v>
      </c>
      <c r="S319" s="16">
        <v>0.69516</v>
      </c>
      <c r="T319" s="16">
        <v>1.33228208955224</v>
      </c>
      <c r="U319" s="16">
        <v>1.13623043478261</v>
      </c>
      <c r="V319" s="16">
        <v>0.573695920889988</v>
      </c>
      <c r="W319" s="16">
        <v>3.1583534626038801</v>
      </c>
      <c r="X319" s="16">
        <v>1.38248275862069</v>
      </c>
      <c r="Y319" s="16">
        <v>2.3409093749999998</v>
      </c>
      <c r="Z319" s="16">
        <v>1.0319215070643599</v>
      </c>
      <c r="AA319" s="16">
        <v>1.40154838709677</v>
      </c>
      <c r="AB319" s="16">
        <v>1.3167408450704201</v>
      </c>
      <c r="AC319" s="16">
        <v>0.60486334106728501</v>
      </c>
      <c r="AD319" s="16">
        <v>2.1544008917197401</v>
      </c>
      <c r="AE319" s="16">
        <v>0.69516</v>
      </c>
      <c r="AF319" s="16">
        <v>1.4609613501393801</v>
      </c>
      <c r="AG319" s="16">
        <v>1.4609613501393801</v>
      </c>
      <c r="AH319" s="16">
        <v>1.4609613501393801</v>
      </c>
      <c r="AI319" s="37">
        <v>0.29964705882352899</v>
      </c>
      <c r="AJ319" s="16">
        <v>1.0072187058612401</v>
      </c>
      <c r="AK319" s="16">
        <v>0.46309696092619401</v>
      </c>
      <c r="AL319" s="37">
        <v>0.66089318399999997</v>
      </c>
      <c r="AM319" s="37">
        <v>2803.9929944268001</v>
      </c>
      <c r="AN319" s="37">
        <v>19.818559799999999</v>
      </c>
      <c r="AO319" s="37">
        <v>1.1882277000000001</v>
      </c>
      <c r="AP319" s="37">
        <v>7.3097535000000002</v>
      </c>
      <c r="AQ319" s="37">
        <v>597.04200000000003</v>
      </c>
      <c r="AR319" s="37">
        <v>1.75429758</v>
      </c>
      <c r="AS319" s="37">
        <v>1.3999680000000001</v>
      </c>
      <c r="AT319" s="37">
        <v>8.1436243200000007</v>
      </c>
      <c r="AU319" s="37">
        <v>311767.76911200001</v>
      </c>
      <c r="AV319" s="37">
        <v>2071.3357448697602</v>
      </c>
      <c r="AW319" s="37">
        <v>1004837.4432</v>
      </c>
      <c r="AX319" s="37">
        <v>8.8790372352000002</v>
      </c>
      <c r="AY319" s="37">
        <v>7.2182880000000003</v>
      </c>
      <c r="AZ319" s="37">
        <v>17.379000000000001</v>
      </c>
      <c r="BA319" s="37">
        <v>23922.457200000001</v>
      </c>
      <c r="BB319" s="37">
        <v>8.6553489599999995</v>
      </c>
      <c r="BC319" s="37">
        <v>8.5320630709397292E-3</v>
      </c>
      <c r="BD319" s="37">
        <v>370.43980343999999</v>
      </c>
      <c r="BE319" s="37">
        <v>29066.7</v>
      </c>
      <c r="BF319" s="37">
        <v>0.95883647999999999</v>
      </c>
      <c r="BG319" s="37">
        <v>3.7684958220000002</v>
      </c>
      <c r="BH319" s="37">
        <v>4.8487967999999997</v>
      </c>
      <c r="BI319" s="37">
        <v>5.9739215400000001</v>
      </c>
      <c r="BJ319" s="37">
        <v>4494.400764</v>
      </c>
      <c r="BK319" s="37">
        <v>531.03827579999995</v>
      </c>
      <c r="BL319" s="37">
        <v>17.379000000000001</v>
      </c>
      <c r="BM319" s="37">
        <v>15.913726274736</v>
      </c>
      <c r="BN319" s="37">
        <v>15.913726274736</v>
      </c>
      <c r="BO319" s="37">
        <v>15.913726274736</v>
      </c>
      <c r="BP319" s="37">
        <v>8.6598000000000005E-3</v>
      </c>
    </row>
    <row r="320" spans="1:68">
      <c r="A320" s="16">
        <v>319</v>
      </c>
      <c r="B320" s="29" t="s">
        <v>205</v>
      </c>
      <c r="C320" s="16">
        <v>122</v>
      </c>
      <c r="D320" s="16">
        <v>1050</v>
      </c>
      <c r="E320" s="16">
        <v>0.17407937500000001</v>
      </c>
      <c r="F320" s="16">
        <v>0.31543216907411797</v>
      </c>
      <c r="G320" s="16">
        <v>0.42884373134328402</v>
      </c>
      <c r="H320" s="16">
        <v>1.28112315789474</v>
      </c>
      <c r="I320" s="16">
        <v>2.3197422857142902</v>
      </c>
      <c r="J320" s="16">
        <v>0.34485365853658501</v>
      </c>
      <c r="K320" s="16">
        <v>0.41396896551724099</v>
      </c>
      <c r="L320" s="16">
        <v>0.53188124999999997</v>
      </c>
      <c r="M320" s="16">
        <v>0.13831070013210001</v>
      </c>
      <c r="N320" s="16">
        <v>0.68812199457668</v>
      </c>
      <c r="O320" s="16">
        <v>1.5287682443219399</v>
      </c>
      <c r="P320" s="16">
        <v>0.130103028091937</v>
      </c>
      <c r="Q320" s="16">
        <v>0.22923129882812501</v>
      </c>
      <c r="R320" s="16">
        <v>0.64403636363636396</v>
      </c>
      <c r="S320" s="16">
        <v>0.67542000000000002</v>
      </c>
      <c r="T320" s="16">
        <v>1.2947171641791</v>
      </c>
      <c r="U320" s="16">
        <v>1.1038413043478299</v>
      </c>
      <c r="V320" s="16">
        <v>0.57450456185020204</v>
      </c>
      <c r="W320" s="16">
        <v>3.0675822714681402</v>
      </c>
      <c r="X320" s="16">
        <v>1.3435862068965501</v>
      </c>
      <c r="Y320" s="16">
        <v>2.2741546874999998</v>
      </c>
      <c r="Z320" s="16">
        <v>1.0029246467817901</v>
      </c>
      <c r="AA320" s="16">
        <v>1.3621290322580599</v>
      </c>
      <c r="AB320" s="16">
        <v>1.2798690140845099</v>
      </c>
      <c r="AC320" s="16">
        <v>0.58829338747099802</v>
      </c>
      <c r="AD320" s="16">
        <v>2.09377089171974</v>
      </c>
      <c r="AE320" s="16">
        <v>0.67542000000000002</v>
      </c>
      <c r="AF320" s="16">
        <v>1.41986867652406</v>
      </c>
      <c r="AG320" s="16">
        <v>1.41986867652406</v>
      </c>
      <c r="AH320" s="16">
        <v>1.41986867652406</v>
      </c>
      <c r="AI320" s="37">
        <v>0.29135294117647098</v>
      </c>
      <c r="AJ320" s="16">
        <v>0.99227819002908002</v>
      </c>
      <c r="AK320" s="16">
        <v>0.46309696092619401</v>
      </c>
      <c r="AL320" s="37">
        <v>0.64172620800000002</v>
      </c>
      <c r="AM320" s="37">
        <v>2722.6606014365998</v>
      </c>
      <c r="AN320" s="37">
        <v>19.250795100000001</v>
      </c>
      <c r="AO320" s="37">
        <v>1.15621365</v>
      </c>
      <c r="AP320" s="37">
        <v>7.10421075</v>
      </c>
      <c r="AQ320" s="37">
        <v>579.69899999999996</v>
      </c>
      <c r="AR320" s="37">
        <v>1.7059247099999999</v>
      </c>
      <c r="AS320" s="37">
        <v>1.3616159999999999</v>
      </c>
      <c r="AT320" s="37">
        <v>7.9258808399999996</v>
      </c>
      <c r="AU320" s="37">
        <v>303207.49724400003</v>
      </c>
      <c r="AV320" s="37">
        <v>2012.2234678771199</v>
      </c>
      <c r="AW320" s="37">
        <v>977474.58840000001</v>
      </c>
      <c r="AX320" s="37">
        <v>8.6531917824000004</v>
      </c>
      <c r="AY320" s="37">
        <v>7.0135560000000003</v>
      </c>
      <c r="AZ320" s="37">
        <v>16.8855</v>
      </c>
      <c r="BA320" s="37">
        <v>23247.9414</v>
      </c>
      <c r="BB320" s="37">
        <v>8.4086215200000005</v>
      </c>
      <c r="BC320" s="37">
        <v>8.5440892601160306E-3</v>
      </c>
      <c r="BD320" s="37">
        <v>359.79335028000003</v>
      </c>
      <c r="BE320" s="37">
        <v>28248.9</v>
      </c>
      <c r="BF320" s="37">
        <v>0.93149375999999995</v>
      </c>
      <c r="BG320" s="37">
        <v>3.6626015789999999</v>
      </c>
      <c r="BH320" s="37">
        <v>4.7124215999999999</v>
      </c>
      <c r="BI320" s="37">
        <v>5.8066377300000003</v>
      </c>
      <c r="BJ320" s="37">
        <v>4371.2787179999996</v>
      </c>
      <c r="BK320" s="37">
        <v>516.09358710000004</v>
      </c>
      <c r="BL320" s="37">
        <v>16.8855</v>
      </c>
      <c r="BM320" s="37">
        <v>15.466118567832</v>
      </c>
      <c r="BN320" s="37">
        <v>15.466118567832</v>
      </c>
      <c r="BO320" s="37">
        <v>15.466118567832</v>
      </c>
      <c r="BP320" s="37">
        <v>8.4200999999999998E-3</v>
      </c>
    </row>
    <row r="321" spans="1:68">
      <c r="A321" s="16">
        <v>320</v>
      </c>
      <c r="B321" s="29" t="s">
        <v>206</v>
      </c>
      <c r="C321" s="16">
        <v>155</v>
      </c>
      <c r="D321" s="16">
        <v>1050</v>
      </c>
      <c r="E321" s="16">
        <v>0.17234625000000001</v>
      </c>
      <c r="F321" s="16">
        <v>0.31229126428863602</v>
      </c>
      <c r="G321" s="16">
        <v>0.42462776119403001</v>
      </c>
      <c r="H321" s="16">
        <v>1.26929894736842</v>
      </c>
      <c r="I321" s="16">
        <v>2.2973702857142899</v>
      </c>
      <c r="J321" s="16">
        <v>0.34141463414634099</v>
      </c>
      <c r="K321" s="16">
        <v>0.41005615763546799</v>
      </c>
      <c r="L321" s="16">
        <v>0.52688749999999995</v>
      </c>
      <c r="M321" s="16">
        <v>0.137044121532365</v>
      </c>
      <c r="N321" s="16">
        <v>0.68164621874058495</v>
      </c>
      <c r="O321" s="16">
        <v>1.51379824167585</v>
      </c>
      <c r="P321" s="16">
        <v>0.12888901860634799</v>
      </c>
      <c r="Q321" s="16">
        <v>0.22723701171874999</v>
      </c>
      <c r="R321" s="16">
        <v>0.63776969696969699</v>
      </c>
      <c r="S321" s="16">
        <v>0.66883999999999999</v>
      </c>
      <c r="T321" s="16">
        <v>1.2821955223880599</v>
      </c>
      <c r="U321" s="16">
        <v>1.0930449275362299</v>
      </c>
      <c r="V321" s="16">
        <v>0.57478496928132605</v>
      </c>
      <c r="W321" s="16">
        <v>3.03732520775623</v>
      </c>
      <c r="X321" s="16">
        <v>1.33062068965517</v>
      </c>
      <c r="Y321" s="16">
        <v>2.2519031250000001</v>
      </c>
      <c r="Z321" s="16">
        <v>0.99325902668759802</v>
      </c>
      <c r="AA321" s="16">
        <v>1.3489892473118299</v>
      </c>
      <c r="AB321" s="16">
        <v>1.2675784037558699</v>
      </c>
      <c r="AC321" s="16">
        <v>0.58277006960556799</v>
      </c>
      <c r="AD321" s="16">
        <v>2.0735608917197501</v>
      </c>
      <c r="AE321" s="16">
        <v>0.66883999999999999</v>
      </c>
      <c r="AF321" s="16">
        <v>1.4061711186522801</v>
      </c>
      <c r="AG321" s="16">
        <v>1.4061711186522801</v>
      </c>
      <c r="AH321" s="16">
        <v>1.4061711186522801</v>
      </c>
      <c r="AI321" s="37">
        <v>0.28858823529411798</v>
      </c>
      <c r="AJ321" s="16">
        <v>0.98729801808502604</v>
      </c>
      <c r="AK321" s="16">
        <v>0.46309696092619401</v>
      </c>
      <c r="AL321" s="37">
        <v>0.63533721600000004</v>
      </c>
      <c r="AM321" s="37">
        <v>2695.5498037732</v>
      </c>
      <c r="AN321" s="37">
        <v>19.0615402</v>
      </c>
      <c r="AO321" s="37">
        <v>1.1455423</v>
      </c>
      <c r="AP321" s="37">
        <v>7.0356965000000002</v>
      </c>
      <c r="AQ321" s="37">
        <v>573.91800000000001</v>
      </c>
      <c r="AR321" s="37">
        <v>1.6898004200000001</v>
      </c>
      <c r="AS321" s="37">
        <v>1.348832</v>
      </c>
      <c r="AT321" s="37">
        <v>7.8532996800000001</v>
      </c>
      <c r="AU321" s="37">
        <v>300354.07328800001</v>
      </c>
      <c r="AV321" s="37">
        <v>1992.5193755462401</v>
      </c>
      <c r="AW321" s="37">
        <v>968353.63679999998</v>
      </c>
      <c r="AX321" s="37">
        <v>8.5779099647999999</v>
      </c>
      <c r="AY321" s="37">
        <v>6.9453120000000004</v>
      </c>
      <c r="AZ321" s="37">
        <v>16.721</v>
      </c>
      <c r="BA321" s="37">
        <v>23023.102800000001</v>
      </c>
      <c r="BB321" s="37">
        <v>8.3263790400000008</v>
      </c>
      <c r="BC321" s="37">
        <v>8.5482595074557691E-3</v>
      </c>
      <c r="BD321" s="37">
        <v>356.24453255999998</v>
      </c>
      <c r="BE321" s="37">
        <v>27976.3</v>
      </c>
      <c r="BF321" s="37">
        <v>0.92237952000000001</v>
      </c>
      <c r="BG321" s="37">
        <v>3.6273034979999998</v>
      </c>
      <c r="BH321" s="37">
        <v>4.6669631999999996</v>
      </c>
      <c r="BI321" s="37">
        <v>5.7508764599999997</v>
      </c>
      <c r="BJ321" s="37">
        <v>4330.2380359999997</v>
      </c>
      <c r="BK321" s="37">
        <v>511.11202420000001</v>
      </c>
      <c r="BL321" s="37">
        <v>16.721</v>
      </c>
      <c r="BM321" s="37">
        <v>15.316915998863999</v>
      </c>
      <c r="BN321" s="37">
        <v>15.316915998863999</v>
      </c>
      <c r="BO321" s="37">
        <v>15.316915998863999</v>
      </c>
      <c r="BP321" s="37">
        <v>8.3402000000000007E-3</v>
      </c>
    </row>
    <row r="322" spans="1:68">
      <c r="A322" s="16">
        <v>321</v>
      </c>
      <c r="B322" s="29" t="s">
        <v>207</v>
      </c>
      <c r="C322" s="16">
        <v>152</v>
      </c>
      <c r="D322" s="16">
        <v>1115</v>
      </c>
      <c r="E322" s="16">
        <v>0.19211984940388999</v>
      </c>
      <c r="F322" s="16">
        <v>0.34408588078105801</v>
      </c>
      <c r="G322" s="16">
        <v>0.45621295575645099</v>
      </c>
      <c r="H322" s="16">
        <v>1.2623209772535799</v>
      </c>
      <c r="I322" s="16">
        <v>2.3705586656003699</v>
      </c>
      <c r="J322" s="16">
        <v>0.37441803479539298</v>
      </c>
      <c r="K322" s="16">
        <v>0.419932948774836</v>
      </c>
      <c r="L322" s="16">
        <v>0.53533458411507195</v>
      </c>
      <c r="M322" s="16">
        <v>0.13640160152728401</v>
      </c>
      <c r="N322" s="16">
        <v>0.69129948082236803</v>
      </c>
      <c r="O322" s="16">
        <v>1.5908114606700601</v>
      </c>
      <c r="P322" s="16">
        <v>0.130060521347131</v>
      </c>
      <c r="Q322" s="16">
        <v>0.21787295806699999</v>
      </c>
      <c r="R322" s="16">
        <v>0.67182052448082497</v>
      </c>
      <c r="S322" s="16">
        <v>0.70240480961923801</v>
      </c>
      <c r="T322" s="16">
        <v>1.32922824302135</v>
      </c>
      <c r="U322" s="16">
        <v>1.14434595025741</v>
      </c>
      <c r="V322" s="16">
        <v>0.54593742458739503</v>
      </c>
      <c r="W322" s="16">
        <v>3.2030596318837099</v>
      </c>
      <c r="X322" s="16">
        <v>1.3765091410831301</v>
      </c>
      <c r="Y322" s="16">
        <v>2.35878996326116</v>
      </c>
      <c r="Z322" s="16">
        <v>1.02771669703252</v>
      </c>
      <c r="AA322" s="16">
        <v>1.39526191244487</v>
      </c>
      <c r="AB322" s="16">
        <v>1.30531430449275</v>
      </c>
      <c r="AC322" s="16">
        <v>0.59589762802350899</v>
      </c>
      <c r="AD322" s="16">
        <v>2.14010453183759</v>
      </c>
      <c r="AE322" s="16">
        <v>0.70240480961923801</v>
      </c>
      <c r="AF322" s="16">
        <v>1.4595896635146199</v>
      </c>
      <c r="AG322" s="16">
        <v>1.4587449316085599</v>
      </c>
      <c r="AH322" s="16">
        <v>1.4468659736392899</v>
      </c>
      <c r="AI322" s="37">
        <v>0.31469555035128799</v>
      </c>
      <c r="AJ322" s="16">
        <v>1.0111069092345699</v>
      </c>
      <c r="AK322" s="16">
        <v>0.46284370477568698</v>
      </c>
      <c r="AL322" s="37">
        <v>0.70263488399999996</v>
      </c>
      <c r="AM322" s="37">
        <v>2941.2598105787001</v>
      </c>
      <c r="AN322" s="37">
        <v>20.364631660000001</v>
      </c>
      <c r="AO322" s="37">
        <v>1.1382855199999999</v>
      </c>
      <c r="AP322" s="37">
        <v>7.2648149399999999</v>
      </c>
      <c r="AQ322" s="37">
        <v>623.57680000000005</v>
      </c>
      <c r="AR322" s="37">
        <v>1.7276045250000001</v>
      </c>
      <c r="AS322" s="37">
        <v>1.368744</v>
      </c>
      <c r="AT322" s="37">
        <v>7.7604097799999998</v>
      </c>
      <c r="AU322" s="37">
        <v>304554.36611900001</v>
      </c>
      <c r="AV322" s="37">
        <v>2087.4349958941898</v>
      </c>
      <c r="AW322" s="37">
        <v>971402.74939999997</v>
      </c>
      <c r="AX322" s="37">
        <v>8.0816351841999996</v>
      </c>
      <c r="AY322" s="37">
        <v>7.3094760000000001</v>
      </c>
      <c r="AZ322" s="37">
        <v>17.48995</v>
      </c>
      <c r="BA322" s="37">
        <v>23860.498200000002</v>
      </c>
      <c r="BB322" s="37">
        <v>8.7058031969999998</v>
      </c>
      <c r="BC322" s="37">
        <v>8.1622664602018606E-3</v>
      </c>
      <c r="BD322" s="37">
        <v>375.551533705</v>
      </c>
      <c r="BE322" s="37">
        <v>28921.14875</v>
      </c>
      <c r="BF322" s="37">
        <v>0.96510392</v>
      </c>
      <c r="BG322" s="37">
        <v>3.7493703192000001</v>
      </c>
      <c r="BH322" s="37">
        <v>4.8239343899999998</v>
      </c>
      <c r="BI322" s="37">
        <v>5.9226365449999996</v>
      </c>
      <c r="BJ322" s="37">
        <v>4347.4017720000002</v>
      </c>
      <c r="BK322" s="37">
        <v>526.77543290000006</v>
      </c>
      <c r="BL322" s="37">
        <v>17.48995</v>
      </c>
      <c r="BM322" s="37">
        <v>15.865120754808</v>
      </c>
      <c r="BN322" s="37">
        <v>15.855938877168001</v>
      </c>
      <c r="BO322" s="37">
        <v>15.892751592527</v>
      </c>
      <c r="BP322" s="37">
        <v>9.1804999999999994E-3</v>
      </c>
    </row>
    <row r="323" spans="1:68">
      <c r="A323" s="16">
        <v>322</v>
      </c>
      <c r="B323" s="29" t="s">
        <v>103</v>
      </c>
      <c r="C323" s="16">
        <v>172</v>
      </c>
      <c r="D323" s="16">
        <v>1115</v>
      </c>
      <c r="E323" s="16">
        <v>0.19992650146997101</v>
      </c>
      <c r="F323" s="16">
        <v>0.354130341734958</v>
      </c>
      <c r="G323" s="16">
        <v>0.463961935638809</v>
      </c>
      <c r="H323" s="16">
        <v>1.2667509481668799</v>
      </c>
      <c r="I323" s="16">
        <v>2.3611238008222899</v>
      </c>
      <c r="J323" s="16">
        <v>0.383062530773018</v>
      </c>
      <c r="K323" s="16">
        <v>0.42361590841803998</v>
      </c>
      <c r="L323" s="16">
        <v>0.53942428035043799</v>
      </c>
      <c r="M323" s="16">
        <v>0.13807280855819901</v>
      </c>
      <c r="N323" s="16">
        <v>0.69368705588804302</v>
      </c>
      <c r="O323" s="16">
        <v>1.5890640597299499</v>
      </c>
      <c r="P323" s="16">
        <v>0.13097649770261699</v>
      </c>
      <c r="Q323" s="16">
        <v>0.22368913640534999</v>
      </c>
      <c r="R323" s="16">
        <v>0.67697907188353001</v>
      </c>
      <c r="S323" s="16">
        <v>0.70481927710843395</v>
      </c>
      <c r="T323" s="16">
        <v>1.32636607942669</v>
      </c>
      <c r="U323" s="16">
        <v>1.1401356842257999</v>
      </c>
      <c r="V323" s="16">
        <v>0.54517297983708601</v>
      </c>
      <c r="W323" s="16">
        <v>3.1872771609613699</v>
      </c>
      <c r="X323" s="16">
        <v>1.37370600414079</v>
      </c>
      <c r="Y323" s="16">
        <v>2.35038323165963</v>
      </c>
      <c r="Z323" s="16">
        <v>1.0271753933832</v>
      </c>
      <c r="AA323" s="16">
        <v>1.3926726920593899</v>
      </c>
      <c r="AB323" s="16">
        <v>1.3031170782086201</v>
      </c>
      <c r="AC323" s="16">
        <v>0.60436262229994797</v>
      </c>
      <c r="AD323" s="16">
        <v>2.1301951779563701</v>
      </c>
      <c r="AE323" s="16">
        <v>0.70481927710843395</v>
      </c>
      <c r="AF323" s="16">
        <v>1.4619974203013999</v>
      </c>
      <c r="AG323" s="16">
        <v>1.4603061630991401</v>
      </c>
      <c r="AH323" s="16">
        <v>1.4366308484535599</v>
      </c>
      <c r="AI323" s="37">
        <v>0.33508158508158498</v>
      </c>
      <c r="AJ323" s="16">
        <v>1.00911305645412</v>
      </c>
      <c r="AK323" s="16">
        <v>0.46259044862518101</v>
      </c>
      <c r="AL323" s="37">
        <v>0.72538593600000001</v>
      </c>
      <c r="AM323" s="37">
        <v>2997.6993572048</v>
      </c>
      <c r="AN323" s="37">
        <v>20.59414464</v>
      </c>
      <c r="AO323" s="37">
        <v>1.14131808</v>
      </c>
      <c r="AP323" s="37">
        <v>7.2408617599999996</v>
      </c>
      <c r="AQ323" s="37">
        <v>632.04719999999998</v>
      </c>
      <c r="AR323" s="37">
        <v>1.7398361</v>
      </c>
      <c r="AS323" s="37">
        <v>1.3774759999999999</v>
      </c>
      <c r="AT323" s="37">
        <v>7.7989381199999999</v>
      </c>
      <c r="AU323" s="37">
        <v>305552.81307600002</v>
      </c>
      <c r="AV323" s="37">
        <v>2078.7069836279502</v>
      </c>
      <c r="AW323" s="37">
        <v>972468.14760000003</v>
      </c>
      <c r="AX323" s="37">
        <v>8.1520550067999995</v>
      </c>
      <c r="AY323" s="37">
        <v>7.3589039999999999</v>
      </c>
      <c r="AZ323" s="37">
        <v>17.479800000000001</v>
      </c>
      <c r="BA323" s="37">
        <v>23802.0128</v>
      </c>
      <c r="BB323" s="37">
        <v>8.6624555880000003</v>
      </c>
      <c r="BC323" s="37">
        <v>8.1943247276469195E-3</v>
      </c>
      <c r="BD323" s="37">
        <v>373.56993982</v>
      </c>
      <c r="BE323" s="37">
        <v>28842.345000000001</v>
      </c>
      <c r="BF323" s="37">
        <v>0.96061218000000004</v>
      </c>
      <c r="BG323" s="37">
        <v>3.7436295168</v>
      </c>
      <c r="BH323" s="37">
        <v>4.8118755599999998</v>
      </c>
      <c r="BI323" s="37">
        <v>5.91322218</v>
      </c>
      <c r="BJ323" s="37">
        <v>4328.3836879999999</v>
      </c>
      <c r="BK323" s="37">
        <v>523.60130160000006</v>
      </c>
      <c r="BL323" s="37">
        <v>17.479800000000001</v>
      </c>
      <c r="BM323" s="37">
        <v>15.857608023232</v>
      </c>
      <c r="BN323" s="37">
        <v>15.839263740671999</v>
      </c>
      <c r="BO323" s="37">
        <v>15.912500999908</v>
      </c>
      <c r="BP323" s="37">
        <v>9.8670000000000008E-3</v>
      </c>
    </row>
    <row r="324" spans="1:68">
      <c r="A324" s="16">
        <v>323</v>
      </c>
      <c r="B324" s="29" t="s">
        <v>173</v>
      </c>
      <c r="C324" s="16">
        <v>160</v>
      </c>
      <c r="D324" s="16">
        <v>1115</v>
      </c>
      <c r="E324" s="16">
        <v>0.20385323513940001</v>
      </c>
      <c r="F324" s="16">
        <v>0.35918954042559897</v>
      </c>
      <c r="G324" s="16">
        <v>0.46785284833909502</v>
      </c>
      <c r="H324" s="16">
        <v>1.2689673340358301</v>
      </c>
      <c r="I324" s="16">
        <v>2.3564087924636001</v>
      </c>
      <c r="J324" s="16">
        <v>0.38741517581739698</v>
      </c>
      <c r="K324" s="16">
        <v>0.42545970628162399</v>
      </c>
      <c r="L324" s="16">
        <v>0.54147104851330197</v>
      </c>
      <c r="M324" s="16">
        <v>0.138912956544921</v>
      </c>
      <c r="N324" s="16">
        <v>0.69488099991712604</v>
      </c>
      <c r="O324" s="16">
        <v>1.58818833070698</v>
      </c>
      <c r="P324" s="16">
        <v>0.13143652602175801</v>
      </c>
      <c r="Q324" s="16">
        <v>0.226636106870547</v>
      </c>
      <c r="R324" s="16">
        <v>0.67956010618126705</v>
      </c>
      <c r="S324" s="16">
        <v>0.70603015075376896</v>
      </c>
      <c r="T324" s="16">
        <v>1.3249346771183299</v>
      </c>
      <c r="U324" s="16">
        <v>1.13802848847759</v>
      </c>
      <c r="V324" s="16">
        <v>0.54477803027878202</v>
      </c>
      <c r="W324" s="16">
        <v>3.1793838479480798</v>
      </c>
      <c r="X324" s="16">
        <v>1.37230371009491</v>
      </c>
      <c r="Y324" s="16">
        <v>2.34617641306474</v>
      </c>
      <c r="Z324" s="16">
        <v>1.0269045373572301</v>
      </c>
      <c r="AA324" s="16">
        <v>1.3913774549367799</v>
      </c>
      <c r="AB324" s="16">
        <v>1.3020185424246</v>
      </c>
      <c r="AC324" s="16">
        <v>0.60865435982667504</v>
      </c>
      <c r="AD324" s="16">
        <v>2.1252352847344098</v>
      </c>
      <c r="AE324" s="16">
        <v>0.70603015075376896</v>
      </c>
      <c r="AF324" s="16">
        <v>1.46320321661411</v>
      </c>
      <c r="AG324" s="16">
        <v>1.46108802245675</v>
      </c>
      <c r="AH324" s="16">
        <v>1.43154516716879</v>
      </c>
      <c r="AI324" s="37">
        <v>0.34520348837209303</v>
      </c>
      <c r="AJ324" s="16">
        <v>1.0081158711059599</v>
      </c>
      <c r="AK324" s="16">
        <v>0.46246382054992802</v>
      </c>
      <c r="AL324" s="37">
        <v>0.73668502499999999</v>
      </c>
      <c r="AM324" s="37">
        <v>3025.6593106606301</v>
      </c>
      <c r="AN324" s="37">
        <v>20.708294124999998</v>
      </c>
      <c r="AO324" s="37">
        <v>1.14283325</v>
      </c>
      <c r="AP324" s="37">
        <v>7.2288783749999999</v>
      </c>
      <c r="AQ324" s="37">
        <v>636.24249999999995</v>
      </c>
      <c r="AR324" s="37">
        <v>1.74594328125</v>
      </c>
      <c r="AS324" s="37">
        <v>1.3818375000000001</v>
      </c>
      <c r="AT324" s="37">
        <v>7.8180217499999998</v>
      </c>
      <c r="AU324" s="37">
        <v>306051.96936875</v>
      </c>
      <c r="AV324" s="37">
        <v>2074.3493626346699</v>
      </c>
      <c r="AW324" s="37">
        <v>972992.09</v>
      </c>
      <c r="AX324" s="37">
        <v>8.1863231575000004</v>
      </c>
      <c r="AY324" s="37">
        <v>7.3836000000000004</v>
      </c>
      <c r="AZ324" s="37">
        <v>17.474687500000002</v>
      </c>
      <c r="BA324" s="37">
        <v>23772.776249999999</v>
      </c>
      <c r="BB324" s="37">
        <v>8.6408002312499992</v>
      </c>
      <c r="BC324" s="37">
        <v>8.2103128917040292E-3</v>
      </c>
      <c r="BD324" s="37">
        <v>372.57939503124999</v>
      </c>
      <c r="BE324" s="37">
        <v>28802.9609375</v>
      </c>
      <c r="BF324" s="37">
        <v>0.95836793750000004</v>
      </c>
      <c r="BG324" s="37">
        <v>3.74076057</v>
      </c>
      <c r="BH324" s="37">
        <v>4.8058486875000002</v>
      </c>
      <c r="BI324" s="37">
        <v>5.9085146562500004</v>
      </c>
      <c r="BJ324" s="37">
        <v>4318.7284499999996</v>
      </c>
      <c r="BK324" s="37">
        <v>522.01571187499997</v>
      </c>
      <c r="BL324" s="37">
        <v>17.474687500000002</v>
      </c>
      <c r="BM324" s="37">
        <v>15.85384424505</v>
      </c>
      <c r="BN324" s="37">
        <v>15.8309260623</v>
      </c>
      <c r="BO324" s="37">
        <v>15.9222300291687</v>
      </c>
      <c r="BP324" s="37">
        <v>1.0212499999999999E-2</v>
      </c>
    </row>
    <row r="325" spans="1:68">
      <c r="A325" s="16">
        <v>324</v>
      </c>
      <c r="B325" s="29" t="s">
        <v>115</v>
      </c>
      <c r="C325" s="16">
        <v>148</v>
      </c>
      <c r="D325" s="16">
        <v>1115</v>
      </c>
      <c r="E325" s="16">
        <v>0.20779569892473099</v>
      </c>
      <c r="F325" s="16">
        <v>0.36427362707134098</v>
      </c>
      <c r="G325" s="16">
        <v>0.47175477150942302</v>
      </c>
      <c r="H325" s="16">
        <v>1.2711846543001699</v>
      </c>
      <c r="I325" s="16">
        <v>2.3516953990181499</v>
      </c>
      <c r="J325" s="16">
        <v>0.39178827603264899</v>
      </c>
      <c r="K325" s="16">
        <v>0.42730505210133801</v>
      </c>
      <c r="L325" s="16">
        <v>0.54351909830932998</v>
      </c>
      <c r="M325" s="16">
        <v>0.139756156188238</v>
      </c>
      <c r="N325" s="16">
        <v>0.696075048295275</v>
      </c>
      <c r="O325" s="16">
        <v>1.5873112451256099</v>
      </c>
      <c r="P325" s="16">
        <v>0.13189792252536101</v>
      </c>
      <c r="Q325" s="16">
        <v>0.22960946235265201</v>
      </c>
      <c r="R325" s="16">
        <v>0.68214231527840996</v>
      </c>
      <c r="S325" s="16">
        <v>0.70724346076458799</v>
      </c>
      <c r="T325" s="16">
        <v>1.3235030610721199</v>
      </c>
      <c r="U325" s="16">
        <v>1.1359199157772499</v>
      </c>
      <c r="V325" s="16">
        <v>0.54437483486779203</v>
      </c>
      <c r="W325" s="16">
        <v>3.1714891494138202</v>
      </c>
      <c r="X325" s="16">
        <v>1.3709009319986201</v>
      </c>
      <c r="Y325" s="16">
        <v>2.3419672900853001</v>
      </c>
      <c r="Z325" s="16">
        <v>1.0266335450600601</v>
      </c>
      <c r="AA325" s="16">
        <v>1.390081799591</v>
      </c>
      <c r="AB325" s="16">
        <v>1.30092005820776</v>
      </c>
      <c r="AC325" s="16">
        <v>0.61298633143293302</v>
      </c>
      <c r="AD325" s="16">
        <v>2.12027190910832</v>
      </c>
      <c r="AE325" s="16">
        <v>0.70724346076458799</v>
      </c>
      <c r="AF325" s="16">
        <v>1.46441029425711</v>
      </c>
      <c r="AG325" s="16">
        <v>1.46187071265128</v>
      </c>
      <c r="AH325" s="16">
        <v>1.4264805639097899</v>
      </c>
      <c r="AI325" s="37">
        <v>0.35527842227378198</v>
      </c>
      <c r="AJ325" s="16">
        <v>1.00711851305938</v>
      </c>
      <c r="AK325" s="16">
        <v>0.46233719247467397</v>
      </c>
      <c r="AL325" s="37">
        <v>0.74793315599999999</v>
      </c>
      <c r="AM325" s="37">
        <v>3053.4460508783</v>
      </c>
      <c r="AN325" s="37">
        <v>20.822038939999999</v>
      </c>
      <c r="AO325" s="37">
        <v>1.1443476800000001</v>
      </c>
      <c r="AP325" s="37">
        <v>7.2168904600000001</v>
      </c>
      <c r="AQ325" s="37">
        <v>640.41120000000001</v>
      </c>
      <c r="AR325" s="37">
        <v>1.752044725</v>
      </c>
      <c r="AS325" s="37">
        <v>1.386196</v>
      </c>
      <c r="AT325" s="37">
        <v>7.8369850200000002</v>
      </c>
      <c r="AU325" s="37">
        <v>306551.08087100001</v>
      </c>
      <c r="AV325" s="37">
        <v>2069.9959984012899</v>
      </c>
      <c r="AW325" s="37">
        <v>973510.19460000005</v>
      </c>
      <c r="AX325" s="37">
        <v>8.2199634677999995</v>
      </c>
      <c r="AY325" s="37">
        <v>7.4082840000000001</v>
      </c>
      <c r="AZ325" s="37">
        <v>17.469550000000002</v>
      </c>
      <c r="BA325" s="37">
        <v>23743.543799999999</v>
      </c>
      <c r="BB325" s="37">
        <v>8.6191571729999996</v>
      </c>
      <c r="BC325" s="37">
        <v>8.2262771169523598E-3</v>
      </c>
      <c r="BD325" s="37">
        <v>371.589018345</v>
      </c>
      <c r="BE325" s="37">
        <v>28763.588749999999</v>
      </c>
      <c r="BF325" s="37">
        <v>0.95612478000000001</v>
      </c>
      <c r="BG325" s="37">
        <v>3.7378925928000002</v>
      </c>
      <c r="BH325" s="37">
        <v>4.7998235100000004</v>
      </c>
      <c r="BI325" s="37">
        <v>5.9038069049999997</v>
      </c>
      <c r="BJ325" s="37">
        <v>4308.9757479999998</v>
      </c>
      <c r="BK325" s="37">
        <v>520.43110609999997</v>
      </c>
      <c r="BL325" s="37">
        <v>17.469550000000002</v>
      </c>
      <c r="BM325" s="37">
        <v>15.850075525272</v>
      </c>
      <c r="BN325" s="37">
        <v>15.822588310512</v>
      </c>
      <c r="BO325" s="37">
        <v>15.931861942143</v>
      </c>
      <c r="BP325" s="37">
        <v>1.0559499999999999E-2</v>
      </c>
    </row>
    <row r="326" spans="1:68">
      <c r="A326" s="16">
        <v>325</v>
      </c>
      <c r="B326" s="29" t="s">
        <v>106</v>
      </c>
      <c r="C326" s="16">
        <v>90</v>
      </c>
      <c r="D326" s="16">
        <v>1115</v>
      </c>
      <c r="E326" s="16">
        <v>0.22372476089266699</v>
      </c>
      <c r="F326" s="16">
        <v>0.38486256267646102</v>
      </c>
      <c r="G326" s="16">
        <v>0.487473508931275</v>
      </c>
      <c r="H326" s="16">
        <v>1.28006329113924</v>
      </c>
      <c r="I326" s="16">
        <v>2.3328579577866502</v>
      </c>
      <c r="J326" s="16">
        <v>0.40948813982521798</v>
      </c>
      <c r="K326" s="16">
        <v>0.43470195399455902</v>
      </c>
      <c r="L326" s="16">
        <v>0.55172413793103403</v>
      </c>
      <c r="M326" s="16">
        <v>0.14315980629540001</v>
      </c>
      <c r="N326" s="16">
        <v>0.70085228557218404</v>
      </c>
      <c r="O326" s="16">
        <v>1.58378927397827</v>
      </c>
      <c r="P326" s="16">
        <v>0.133757313189662</v>
      </c>
      <c r="Q326" s="16">
        <v>0.24177395063094001</v>
      </c>
      <c r="R326" s="16">
        <v>0.69248291571753995</v>
      </c>
      <c r="S326" s="16">
        <v>0.71212121212121204</v>
      </c>
      <c r="T326" s="16">
        <v>1.3177744585511599</v>
      </c>
      <c r="U326" s="16">
        <v>1.1274718284260301</v>
      </c>
      <c r="V326" s="16">
        <v>0.542682926829268</v>
      </c>
      <c r="W326" s="16">
        <v>3.1398964927683601</v>
      </c>
      <c r="X326" s="16">
        <v>1.36528497409326</v>
      </c>
      <c r="Y326" s="16">
        <v>2.3251077164120599</v>
      </c>
      <c r="Z326" s="16">
        <v>1.02554821110062</v>
      </c>
      <c r="AA326" s="16">
        <v>1.38489499192246</v>
      </c>
      <c r="AB326" s="16">
        <v>1.2965266369396899</v>
      </c>
      <c r="AC326" s="16">
        <v>0.63072809043393696</v>
      </c>
      <c r="AD326" s="16">
        <v>2.1003835091083398</v>
      </c>
      <c r="AE326" s="16">
        <v>0.71212121212121204</v>
      </c>
      <c r="AF326" s="16">
        <v>1.4692514590669301</v>
      </c>
      <c r="AG326" s="16">
        <v>1.4650098083413501</v>
      </c>
      <c r="AH326" s="16">
        <v>1.40643033188858</v>
      </c>
      <c r="AI326" s="37">
        <v>0.39511494252873602</v>
      </c>
      <c r="AJ326" s="16">
        <v>1.0031273529912901</v>
      </c>
      <c r="AK326" s="16">
        <v>0.46183068017366102</v>
      </c>
      <c r="AL326" s="37">
        <v>0.79241609999999996</v>
      </c>
      <c r="AM326" s="37">
        <v>3162.8608793674998</v>
      </c>
      <c r="AN326" s="37">
        <v>21.272971500000001</v>
      </c>
      <c r="AO326" s="37">
        <v>1.150398</v>
      </c>
      <c r="AP326" s="37">
        <v>7.1688935000000003</v>
      </c>
      <c r="AQ326" s="37">
        <v>656.82</v>
      </c>
      <c r="AR326" s="37">
        <v>1.776393125</v>
      </c>
      <c r="AS326" s="37">
        <v>1.4036</v>
      </c>
      <c r="AT326" s="37">
        <v>7.9116344999999999</v>
      </c>
      <c r="AU326" s="37">
        <v>308547.07897500001</v>
      </c>
      <c r="AV326" s="37">
        <v>2052.6251090667001</v>
      </c>
      <c r="AW326" s="37">
        <v>975524.23499999999</v>
      </c>
      <c r="AX326" s="37">
        <v>8.348246305</v>
      </c>
      <c r="AY326" s="37">
        <v>7.5068999999999999</v>
      </c>
      <c r="AZ326" s="37">
        <v>17.44875</v>
      </c>
      <c r="BA326" s="37">
        <v>23626.654999999999</v>
      </c>
      <c r="BB326" s="37">
        <v>8.5327079250000004</v>
      </c>
      <c r="BC326" s="37">
        <v>8.2899424499862998E-3</v>
      </c>
      <c r="BD326" s="37">
        <v>367.62919262499997</v>
      </c>
      <c r="BE326" s="37">
        <v>28606.21875</v>
      </c>
      <c r="BF326" s="37">
        <v>0.94716299999999998</v>
      </c>
      <c r="BG326" s="37">
        <v>3.72643038</v>
      </c>
      <c r="BH326" s="37">
        <v>4.7757397499999996</v>
      </c>
      <c r="BI326" s="37">
        <v>5.8849736249999998</v>
      </c>
      <c r="BJ326" s="37">
        <v>4268.9903000000004</v>
      </c>
      <c r="BK326" s="37">
        <v>514.10252249999996</v>
      </c>
      <c r="BL326" s="37">
        <v>17.44875</v>
      </c>
      <c r="BM326" s="37">
        <v>15.8349512302</v>
      </c>
      <c r="BN326" s="37">
        <v>15.7892365692</v>
      </c>
      <c r="BO326" s="37">
        <v>15.969418431175001</v>
      </c>
      <c r="BP326" s="37">
        <v>1.1962499999999999E-2</v>
      </c>
    </row>
    <row r="327" spans="1:68">
      <c r="A327" s="16">
        <v>326</v>
      </c>
      <c r="B327" s="29" t="s">
        <v>208</v>
      </c>
      <c r="C327" s="16">
        <v>140</v>
      </c>
      <c r="D327" s="16">
        <v>1060</v>
      </c>
      <c r="E327" s="16">
        <v>0.19263752353064201</v>
      </c>
      <c r="F327" s="16">
        <v>0.34495375672714701</v>
      </c>
      <c r="G327" s="16">
        <v>0.45713344908100301</v>
      </c>
      <c r="H327" s="16">
        <v>1.25874052232519</v>
      </c>
      <c r="I327" s="16">
        <v>2.3724722952130701</v>
      </c>
      <c r="J327" s="16">
        <v>0.37539818671894098</v>
      </c>
      <c r="K327" s="16">
        <v>0.41990829758911402</v>
      </c>
      <c r="L327" s="16">
        <v>0.535021888680425</v>
      </c>
      <c r="M327" s="16">
        <v>0.13605690194622699</v>
      </c>
      <c r="N327" s="16">
        <v>0.69111567446387301</v>
      </c>
      <c r="O327" s="16">
        <v>1.59396681238933</v>
      </c>
      <c r="P327" s="16">
        <v>0.12991049866077301</v>
      </c>
      <c r="Q327" s="16">
        <v>0.21701915956673001</v>
      </c>
      <c r="R327" s="16">
        <v>0.67318478096104295</v>
      </c>
      <c r="S327" s="16">
        <v>0.70340681362725399</v>
      </c>
      <c r="T327" s="16">
        <v>1.3303851321092699</v>
      </c>
      <c r="U327" s="16">
        <v>1.14623123776376</v>
      </c>
      <c r="V327" s="16">
        <v>0.54451200050230997</v>
      </c>
      <c r="W327" s="16">
        <v>3.2080281859236601</v>
      </c>
      <c r="X327" s="16">
        <v>1.37771645394964</v>
      </c>
      <c r="Y327" s="16">
        <v>2.3637145313843502</v>
      </c>
      <c r="Z327" s="16">
        <v>1.02859102427174</v>
      </c>
      <c r="AA327" s="16">
        <v>1.39639130902442</v>
      </c>
      <c r="AB327" s="16">
        <v>1.30608891601333</v>
      </c>
      <c r="AC327" s="16">
        <v>0.59550542065703505</v>
      </c>
      <c r="AD327" s="16">
        <v>2.14003441901969</v>
      </c>
      <c r="AE327" s="16">
        <v>0.70340681362725399</v>
      </c>
      <c r="AF327" s="16">
        <v>1.46077350144257</v>
      </c>
      <c r="AG327" s="16">
        <v>1.45992876953651</v>
      </c>
      <c r="AH327" s="16">
        <v>1.44804361528442</v>
      </c>
      <c r="AI327" s="37">
        <v>0.31469555035128799</v>
      </c>
      <c r="AJ327" s="16">
        <v>1.0122086757919599</v>
      </c>
      <c r="AK327" s="16">
        <v>0.46284370477568698</v>
      </c>
      <c r="AL327" s="37">
        <v>0.70452815999999996</v>
      </c>
      <c r="AM327" s="37">
        <v>2948.6784487251002</v>
      </c>
      <c r="AN327" s="37">
        <v>20.40572104</v>
      </c>
      <c r="AO327" s="37">
        <v>1.13505688</v>
      </c>
      <c r="AP327" s="37">
        <v>7.2706794500000003</v>
      </c>
      <c r="AQ327" s="37">
        <v>625.20920000000001</v>
      </c>
      <c r="AR327" s="37">
        <v>1.72750311</v>
      </c>
      <c r="AS327" s="37">
        <v>1.3679444999999999</v>
      </c>
      <c r="AT327" s="37">
        <v>7.7407985000000004</v>
      </c>
      <c r="AU327" s="37">
        <v>304473.38959500002</v>
      </c>
      <c r="AV327" s="37">
        <v>2091.5753932737698</v>
      </c>
      <c r="AW327" s="37">
        <v>970282.25219999999</v>
      </c>
      <c r="AX327" s="37">
        <v>8.0499649481999995</v>
      </c>
      <c r="AY327" s="37">
        <v>7.3243192500000003</v>
      </c>
      <c r="AZ327" s="37">
        <v>17.514900000000001</v>
      </c>
      <c r="BA327" s="37">
        <v>23881.265100000001</v>
      </c>
      <c r="BB327" s="37">
        <v>8.7201458370000005</v>
      </c>
      <c r="BC327" s="37">
        <v>8.1409550595224808E-3</v>
      </c>
      <c r="BD327" s="37">
        <v>376.13408548500001</v>
      </c>
      <c r="BE327" s="37">
        <v>28946.514999999999</v>
      </c>
      <c r="BF327" s="37">
        <v>0.96711881749999995</v>
      </c>
      <c r="BG327" s="37">
        <v>3.7525600859999999</v>
      </c>
      <c r="BH327" s="37">
        <v>4.8278391300000001</v>
      </c>
      <c r="BI327" s="37">
        <v>5.9261512099999996</v>
      </c>
      <c r="BJ327" s="37">
        <v>4344.540403</v>
      </c>
      <c r="BK327" s="37">
        <v>526.75817500000005</v>
      </c>
      <c r="BL327" s="37">
        <v>17.514900000000001</v>
      </c>
      <c r="BM327" s="37">
        <v>15.87798857112</v>
      </c>
      <c r="BN327" s="37">
        <v>15.86880669348</v>
      </c>
      <c r="BO327" s="37">
        <v>15.905687114179999</v>
      </c>
      <c r="BP327" s="37">
        <v>9.1804999999999994E-3</v>
      </c>
    </row>
    <row r="328" spans="1:68">
      <c r="A328" s="16">
        <v>327</v>
      </c>
      <c r="B328" s="29" t="s">
        <v>103</v>
      </c>
      <c r="C328" s="16">
        <v>160</v>
      </c>
      <c r="D328" s="16">
        <v>1060</v>
      </c>
      <c r="E328" s="16">
        <v>0.18891491347981201</v>
      </c>
      <c r="F328" s="16">
        <v>0.33741795373375899</v>
      </c>
      <c r="G328" s="16">
        <v>0.44739110433448498</v>
      </c>
      <c r="H328" s="16">
        <v>1.2605892531723899</v>
      </c>
      <c r="I328" s="16">
        <v>2.34926259021442</v>
      </c>
      <c r="J328" s="16">
        <v>0.36752507692532799</v>
      </c>
      <c r="K328" s="16">
        <v>0.41992205006170802</v>
      </c>
      <c r="L328" s="16">
        <v>0.53481576553563204</v>
      </c>
      <c r="M328" s="16">
        <v>0.13942967746232501</v>
      </c>
      <c r="N328" s="16">
        <v>0.68943737484282896</v>
      </c>
      <c r="O328" s="16">
        <v>1.56937626664187</v>
      </c>
      <c r="P328" s="16">
        <v>0.13239950754014301</v>
      </c>
      <c r="Q328" s="16">
        <v>0.225405335207678</v>
      </c>
      <c r="R328" s="16">
        <v>0.65567078453966499</v>
      </c>
      <c r="S328" s="16">
        <v>0.69732676045048303</v>
      </c>
      <c r="T328" s="16">
        <v>1.3207543371478201</v>
      </c>
      <c r="U328" s="16">
        <v>1.14321409060101</v>
      </c>
      <c r="V328" s="16">
        <v>0.55593612775169499</v>
      </c>
      <c r="W328" s="16">
        <v>3.1255883283956298</v>
      </c>
      <c r="X328" s="16">
        <v>1.37015957116543</v>
      </c>
      <c r="Y328" s="16">
        <v>2.3314300755228898</v>
      </c>
      <c r="Z328" s="16">
        <v>1.02269545239176</v>
      </c>
      <c r="AA328" s="16">
        <v>1.3863562184482401</v>
      </c>
      <c r="AB328" s="16">
        <v>1.29856173427837</v>
      </c>
      <c r="AC328" s="16">
        <v>0.59510035011657303</v>
      </c>
      <c r="AD328" s="16">
        <v>2.1531970269332601</v>
      </c>
      <c r="AE328" s="16">
        <v>0.69732676045048303</v>
      </c>
      <c r="AF328" s="16">
        <v>1.44400254785955</v>
      </c>
      <c r="AG328" s="16">
        <v>1.44317975230649</v>
      </c>
      <c r="AH328" s="16">
        <v>1.37426173106473</v>
      </c>
      <c r="AI328" s="37">
        <v>0.29269183789207398</v>
      </c>
      <c r="AJ328" s="16">
        <v>1.0057510685383599</v>
      </c>
      <c r="AK328" s="16">
        <v>0.46458538350217099</v>
      </c>
      <c r="AL328" s="37">
        <v>0.69609098086400001</v>
      </c>
      <c r="AM328" s="37">
        <v>2920.9328540131801</v>
      </c>
      <c r="AN328" s="37">
        <v>20.368411889215999</v>
      </c>
      <c r="AO328" s="37">
        <v>1.154528709152</v>
      </c>
      <c r="AP328" s="37">
        <v>7.2654040843800001</v>
      </c>
      <c r="AQ328" s="37">
        <v>618.22561568000003</v>
      </c>
      <c r="AR328" s="37">
        <v>1.731367303644</v>
      </c>
      <c r="AS328" s="37">
        <v>1.3777331178000001</v>
      </c>
      <c r="AT328" s="37">
        <v>7.7323481288</v>
      </c>
      <c r="AU328" s="37">
        <v>306852.944181378</v>
      </c>
      <c r="AV328" s="37">
        <v>2081.18644626693</v>
      </c>
      <c r="AW328" s="37">
        <v>962578.58205287997</v>
      </c>
      <c r="AX328" s="37">
        <v>8.2107937821872792</v>
      </c>
      <c r="AY328" s="37">
        <v>7.3957853276999996</v>
      </c>
      <c r="AZ328" s="37">
        <v>17.36489796</v>
      </c>
      <c r="BA328" s="37">
        <v>23758.10106804</v>
      </c>
      <c r="BB328" s="37">
        <v>8.5723726228447994</v>
      </c>
      <c r="BC328" s="37">
        <v>8.2300179593878305E-3</v>
      </c>
      <c r="BD328" s="37">
        <v>376.461092916594</v>
      </c>
      <c r="BE328" s="37">
        <v>28788.138306000001</v>
      </c>
      <c r="BF328" s="37">
        <v>0.96110218592700003</v>
      </c>
      <c r="BG328" s="37">
        <v>3.7359725863583999</v>
      </c>
      <c r="BH328" s="37">
        <v>4.8107511090520001</v>
      </c>
      <c r="BI328" s="37">
        <v>5.9141361552839999</v>
      </c>
      <c r="BJ328" s="37">
        <v>4377.4145938811998</v>
      </c>
      <c r="BK328" s="37">
        <v>517.78762652199998</v>
      </c>
      <c r="BL328" s="37">
        <v>17.36489796</v>
      </c>
      <c r="BM328" s="37">
        <v>15.8886368270036</v>
      </c>
      <c r="BN328" s="37">
        <v>15.879583449816201</v>
      </c>
      <c r="BO328" s="37">
        <v>16.580039068598499</v>
      </c>
      <c r="BP328" s="37">
        <v>9.8431361999999998E-3</v>
      </c>
    </row>
    <row r="329" spans="1:68">
      <c r="A329" s="16">
        <v>328</v>
      </c>
      <c r="B329" s="29" t="s">
        <v>115</v>
      </c>
      <c r="C329" s="16">
        <v>202</v>
      </c>
      <c r="D329" s="16">
        <v>1060</v>
      </c>
      <c r="E329" s="16">
        <v>0.187063991580384</v>
      </c>
      <c r="F329" s="16">
        <v>0.33368553057943701</v>
      </c>
      <c r="G329" s="16">
        <v>0.44259124449300202</v>
      </c>
      <c r="H329" s="16">
        <v>1.26150292699581</v>
      </c>
      <c r="I329" s="16">
        <v>2.3377366272888298</v>
      </c>
      <c r="J329" s="16">
        <v>0.36361779077092199</v>
      </c>
      <c r="K329" s="16">
        <v>0.41992891495635798</v>
      </c>
      <c r="L329" s="16">
        <v>0.53471328271238705</v>
      </c>
      <c r="M329" s="16">
        <v>0.14114883654799501</v>
      </c>
      <c r="N329" s="16">
        <v>0.68860462208088602</v>
      </c>
      <c r="O329" s="16">
        <v>1.5571779343844101</v>
      </c>
      <c r="P329" s="16">
        <v>0.13366950922991599</v>
      </c>
      <c r="Q329" s="16">
        <v>0.229655968562197</v>
      </c>
      <c r="R329" s="16">
        <v>0.64714648912733896</v>
      </c>
      <c r="S329" s="16">
        <v>0.69428691661823905</v>
      </c>
      <c r="T329" s="16">
        <v>1.3159464969975501</v>
      </c>
      <c r="U329" s="16">
        <v>1.14168904238522</v>
      </c>
      <c r="V329" s="16">
        <v>0.56178850760072097</v>
      </c>
      <c r="W329" s="16">
        <v>3.0851890517943601</v>
      </c>
      <c r="X329" s="16">
        <v>1.36638116887373</v>
      </c>
      <c r="Y329" s="16">
        <v>2.3153784508764299</v>
      </c>
      <c r="Z329" s="16">
        <v>1.0197505785780301</v>
      </c>
      <c r="AA329" s="16">
        <v>1.38135244604772</v>
      </c>
      <c r="AB329" s="16">
        <v>1.2948087095295799</v>
      </c>
      <c r="AC329" s="16">
        <v>0.59489905817416899</v>
      </c>
      <c r="AD329" s="16">
        <v>2.1598947349985398</v>
      </c>
      <c r="AE329" s="16">
        <v>0.69428691661823905</v>
      </c>
      <c r="AF329" s="16">
        <v>1.43569344266323</v>
      </c>
      <c r="AG329" s="16">
        <v>1.43488151539288</v>
      </c>
      <c r="AH329" s="16">
        <v>1.33984985989935</v>
      </c>
      <c r="AI329" s="37">
        <v>0.28278485417237798</v>
      </c>
      <c r="AJ329" s="16">
        <v>1.00252802100837</v>
      </c>
      <c r="AK329" s="16">
        <v>0.46545622286541299</v>
      </c>
      <c r="AL329" s="37">
        <v>0.69184145174400002</v>
      </c>
      <c r="AM329" s="37">
        <v>2906.8407713623901</v>
      </c>
      <c r="AN329" s="37">
        <v>20.347996171936</v>
      </c>
      <c r="AO329" s="37">
        <v>1.1643262619920001</v>
      </c>
      <c r="AP329" s="37">
        <v>7.262635408355</v>
      </c>
      <c r="AQ329" s="37">
        <v>614.69616127999996</v>
      </c>
      <c r="AR329" s="37">
        <v>1.7333010189989999</v>
      </c>
      <c r="AS329" s="37">
        <v>1.3826404750500001</v>
      </c>
      <c r="AT329" s="37">
        <v>7.7272548473000002</v>
      </c>
      <c r="AU329" s="37">
        <v>308045.85605245002</v>
      </c>
      <c r="AV329" s="37">
        <v>2075.9071102447001</v>
      </c>
      <c r="AW329" s="37">
        <v>958672.99593497999</v>
      </c>
      <c r="AX329" s="37">
        <v>8.2896133457173793</v>
      </c>
      <c r="AY329" s="37">
        <v>7.4306895023250004</v>
      </c>
      <c r="AZ329" s="37">
        <v>17.28989241</v>
      </c>
      <c r="BA329" s="37">
        <v>23696.402706090001</v>
      </c>
      <c r="BB329" s="37">
        <v>8.4989483111358002</v>
      </c>
      <c r="BC329" s="37">
        <v>8.2758151757560301E-3</v>
      </c>
      <c r="BD329" s="37">
        <v>376.576828900637</v>
      </c>
      <c r="BE329" s="37">
        <v>28708.9491385</v>
      </c>
      <c r="BF329" s="37">
        <v>0.95806672098574996</v>
      </c>
      <c r="BG329" s="37">
        <v>3.7276694180363998</v>
      </c>
      <c r="BH329" s="37">
        <v>4.8021714542670004</v>
      </c>
      <c r="BI329" s="37">
        <v>5.9080961181890004</v>
      </c>
      <c r="BJ329" s="37">
        <v>4393.8977760727003</v>
      </c>
      <c r="BK329" s="37">
        <v>513.32756062450005</v>
      </c>
      <c r="BL329" s="37">
        <v>17.28989241</v>
      </c>
      <c r="BM329" s="37">
        <v>15.8935651902418</v>
      </c>
      <c r="BN329" s="37">
        <v>15.8845769072158</v>
      </c>
      <c r="BO329" s="37">
        <v>16.914136967796999</v>
      </c>
      <c r="BP329" s="37">
        <v>1.017374645E-2</v>
      </c>
    </row>
    <row r="330" spans="1:68">
      <c r="A330" s="16">
        <v>329</v>
      </c>
      <c r="B330" s="29" t="s">
        <v>116</v>
      </c>
      <c r="C330" s="16">
        <v>250</v>
      </c>
      <c r="D330" s="16">
        <v>1060</v>
      </c>
      <c r="E330" s="16">
        <v>0.18521994037485801</v>
      </c>
      <c r="F330" s="16">
        <v>0.32997646363843403</v>
      </c>
      <c r="G330" s="16">
        <v>0.437838002850789</v>
      </c>
      <c r="H330" s="16">
        <v>1.2624095825867701</v>
      </c>
      <c r="I330" s="16">
        <v>2.3262627817880501</v>
      </c>
      <c r="J330" s="16">
        <v>0.35972982415278898</v>
      </c>
      <c r="K330" s="16">
        <v>0.41993577230653001</v>
      </c>
      <c r="L330" s="16">
        <v>0.53461118283841502</v>
      </c>
      <c r="M330" s="16">
        <v>0.14289041295655799</v>
      </c>
      <c r="N330" s="16">
        <v>0.68777609078004398</v>
      </c>
      <c r="O330" s="16">
        <v>1.5450435515926499</v>
      </c>
      <c r="P330" s="16">
        <v>0.134956976621077</v>
      </c>
      <c r="Q330" s="16">
        <v>0.233945670831675</v>
      </c>
      <c r="R330" s="16">
        <v>0.63877188055789602</v>
      </c>
      <c r="S330" s="16">
        <v>0.69124719461365802</v>
      </c>
      <c r="T330" s="16">
        <v>1.3111436845304101</v>
      </c>
      <c r="U330" s="16">
        <v>1.14015285057194</v>
      </c>
      <c r="V330" s="16">
        <v>0.56773754070100102</v>
      </c>
      <c r="W330" s="16">
        <v>3.0453224493084301</v>
      </c>
      <c r="X330" s="16">
        <v>1.3626027926486</v>
      </c>
      <c r="Y330" s="16">
        <v>2.2993867772288299</v>
      </c>
      <c r="Z330" s="16">
        <v>1.0168076436254201</v>
      </c>
      <c r="AA330" s="16">
        <v>1.3763578219977901</v>
      </c>
      <c r="AB330" s="16">
        <v>1.2910627025166299</v>
      </c>
      <c r="AC330" s="16">
        <v>0.59469858834633305</v>
      </c>
      <c r="AD330" s="16">
        <v>2.16667188674518</v>
      </c>
      <c r="AE330" s="16">
        <v>0.69124719461365802</v>
      </c>
      <c r="AF330" s="16">
        <v>1.42743463545754</v>
      </c>
      <c r="AG330" s="16">
        <v>1.4266335106802699</v>
      </c>
      <c r="AH330" s="16">
        <v>1.3069458639354701</v>
      </c>
      <c r="AI330" s="37">
        <v>0.27351404310907901</v>
      </c>
      <c r="AJ330" s="16">
        <v>0.99930880176024806</v>
      </c>
      <c r="AK330" s="16">
        <v>0.466327062228654</v>
      </c>
      <c r="AL330" s="37">
        <v>0.687571296256</v>
      </c>
      <c r="AM330" s="37">
        <v>2892.6024985150402</v>
      </c>
      <c r="AN330" s="37">
        <v>20.326406360063999</v>
      </c>
      <c r="AO330" s="37">
        <v>1.174164907008</v>
      </c>
      <c r="AP330" s="37">
        <v>7.2597794035199996</v>
      </c>
      <c r="AQ330" s="37">
        <v>611.14159872000005</v>
      </c>
      <c r="AR330" s="37">
        <v>1.735235813376</v>
      </c>
      <c r="AS330" s="37">
        <v>1.3875565312</v>
      </c>
      <c r="AT330" s="37">
        <v>7.7215828352000004</v>
      </c>
      <c r="AU330" s="37">
        <v>309240.85764211201</v>
      </c>
      <c r="AV330" s="37">
        <v>2070.57119920993</v>
      </c>
      <c r="AW330" s="37">
        <v>954731.57578752004</v>
      </c>
      <c r="AX330" s="37">
        <v>8.3673696736051202</v>
      </c>
      <c r="AY330" s="37">
        <v>7.4650411007999997</v>
      </c>
      <c r="AZ330" s="37">
        <v>17.214883839999999</v>
      </c>
      <c r="BA330" s="37">
        <v>23634.626780160001</v>
      </c>
      <c r="BB330" s="37">
        <v>8.4258321963392007</v>
      </c>
      <c r="BC330" s="37">
        <v>8.3224831866342899E-3</v>
      </c>
      <c r="BD330" s="37">
        <v>376.66071973017603</v>
      </c>
      <c r="BE330" s="37">
        <v>28629.759424</v>
      </c>
      <c r="BF330" s="37">
        <v>0.95501315660800001</v>
      </c>
      <c r="BG330" s="37">
        <v>3.7193599707136</v>
      </c>
      <c r="BH330" s="37">
        <v>4.7935680366079998</v>
      </c>
      <c r="BI330" s="37">
        <v>5.9020344079360001</v>
      </c>
      <c r="BJ330" s="37">
        <v>4410.4116827648004</v>
      </c>
      <c r="BK330" s="37">
        <v>508.88430028800002</v>
      </c>
      <c r="BL330" s="37">
        <v>17.214883839999999</v>
      </c>
      <c r="BM330" s="37">
        <v>15.8982297103442</v>
      </c>
      <c r="BN330" s="37">
        <v>15.8893070841032</v>
      </c>
      <c r="BO330" s="37">
        <v>17.246182814988298</v>
      </c>
      <c r="BP330" s="37">
        <v>1.05038848E-2</v>
      </c>
    </row>
    <row r="331" spans="1:68">
      <c r="A331" s="16">
        <v>330</v>
      </c>
      <c r="B331" s="29" t="s">
        <v>109</v>
      </c>
      <c r="C331" s="16">
        <v>218</v>
      </c>
      <c r="D331" s="16">
        <v>1060</v>
      </c>
      <c r="E331" s="16">
        <v>0.181552297585756</v>
      </c>
      <c r="F331" s="16">
        <v>0.32262752691915297</v>
      </c>
      <c r="G331" s="16">
        <v>0.42846868364563301</v>
      </c>
      <c r="H331" s="16">
        <v>1.2642021600619</v>
      </c>
      <c r="I331" s="16">
        <v>2.3034700354565998</v>
      </c>
      <c r="J331" s="16">
        <v>0.352011279193847</v>
      </c>
      <c r="K331" s="16">
        <v>0.41994946442313102</v>
      </c>
      <c r="L331" s="16">
        <v>0.53440812338441401</v>
      </c>
      <c r="M331" s="16">
        <v>0.146442594806066</v>
      </c>
      <c r="N331" s="16">
        <v>0.68613156481053705</v>
      </c>
      <c r="O331" s="16">
        <v>1.52096463337526</v>
      </c>
      <c r="P331" s="16">
        <v>0.13758576978640599</v>
      </c>
      <c r="Q331" s="16">
        <v>0.242644456671023</v>
      </c>
      <c r="R331" s="16">
        <v>0.622456225079702</v>
      </c>
      <c r="S331" s="16">
        <v>0.68516811605818895</v>
      </c>
      <c r="T331" s="16">
        <v>1.3015531111329399</v>
      </c>
      <c r="U331" s="16">
        <v>1.13704654399602</v>
      </c>
      <c r="V331" s="16">
        <v>0.57993536682497604</v>
      </c>
      <c r="W331" s="16">
        <v>2.9671456744728899</v>
      </c>
      <c r="X331" s="16">
        <v>1.355046118397</v>
      </c>
      <c r="Y331" s="16">
        <v>2.2675819444680601</v>
      </c>
      <c r="Z331" s="16">
        <v>1.0109275826494599</v>
      </c>
      <c r="AA331" s="16">
        <v>1.3663959187777699</v>
      </c>
      <c r="AB331" s="16">
        <v>1.2835916631109601</v>
      </c>
      <c r="AC331" s="16">
        <v>0.59430009497027603</v>
      </c>
      <c r="AD331" s="16">
        <v>2.1804702429927798</v>
      </c>
      <c r="AE331" s="16">
        <v>0.68516811605818895</v>
      </c>
      <c r="AF331" s="16">
        <v>1.4110660991794099</v>
      </c>
      <c r="AG331" s="16">
        <v>1.4102863843946101</v>
      </c>
      <c r="AH331" s="16">
        <v>1.24528170301118</v>
      </c>
      <c r="AI331" s="37">
        <v>0.25665061950976298</v>
      </c>
      <c r="AJ331" s="16">
        <v>0.99288182085899801</v>
      </c>
      <c r="AK331" s="16">
        <v>0.46806874095513801</v>
      </c>
      <c r="AL331" s="37">
        <v>0.67896910617600004</v>
      </c>
      <c r="AM331" s="37">
        <v>2863.6873822306602</v>
      </c>
      <c r="AN331" s="37">
        <v>20.279704452543999</v>
      </c>
      <c r="AO331" s="37">
        <v>1.1939654735680001</v>
      </c>
      <c r="AP331" s="37">
        <v>7.2538054074199998</v>
      </c>
      <c r="AQ331" s="37">
        <v>603.95714912000005</v>
      </c>
      <c r="AR331" s="37">
        <v>1.739108639196</v>
      </c>
      <c r="AS331" s="37">
        <v>1.3974147401999999</v>
      </c>
      <c r="AT331" s="37">
        <v>7.7085026191999999</v>
      </c>
      <c r="AU331" s="37">
        <v>311637.12997720198</v>
      </c>
      <c r="AV331" s="37">
        <v>2059.7296521027502</v>
      </c>
      <c r="AW331" s="37">
        <v>946741.23340391996</v>
      </c>
      <c r="AX331" s="37">
        <v>8.5196926224535208</v>
      </c>
      <c r="AY331" s="37">
        <v>7.5320865692999996</v>
      </c>
      <c r="AZ331" s="37">
        <v>17.06485764</v>
      </c>
      <c r="BA331" s="37">
        <v>23510.84223636</v>
      </c>
      <c r="BB331" s="37">
        <v>8.2805245574832007</v>
      </c>
      <c r="BC331" s="37">
        <v>8.4185165908016706E-3</v>
      </c>
      <c r="BD331" s="37">
        <v>376.73296592574599</v>
      </c>
      <c r="BE331" s="37">
        <v>28471.378354</v>
      </c>
      <c r="BF331" s="37">
        <v>0.94885172954300001</v>
      </c>
      <c r="BG331" s="37">
        <v>3.7027222390655998</v>
      </c>
      <c r="BH331" s="37">
        <v>4.7762899126680001</v>
      </c>
      <c r="BI331" s="37">
        <v>5.889845967956</v>
      </c>
      <c r="BJ331" s="37">
        <v>4443.5316696507998</v>
      </c>
      <c r="BK331" s="37">
        <v>500.04819629799999</v>
      </c>
      <c r="BL331" s="37">
        <v>17.06485764</v>
      </c>
      <c r="BM331" s="37">
        <v>15.9067672211416</v>
      </c>
      <c r="BN331" s="37">
        <v>15.897977596340899</v>
      </c>
      <c r="BO331" s="37">
        <v>17.9041183533494</v>
      </c>
      <c r="BP331" s="37">
        <v>1.11627458E-2</v>
      </c>
    </row>
    <row r="332" spans="1:68">
      <c r="A332" s="16">
        <v>331</v>
      </c>
      <c r="B332" s="29" t="s">
        <v>111</v>
      </c>
      <c r="C332" s="16">
        <v>175</v>
      </c>
      <c r="D332" s="16">
        <v>1060</v>
      </c>
      <c r="E332" s="16">
        <v>0.174297798948752</v>
      </c>
      <c r="F332" s="16">
        <v>0.30820049167244201</v>
      </c>
      <c r="G332" s="16">
        <v>0.41026057888672102</v>
      </c>
      <c r="H332" s="16">
        <v>1.2677065596367501</v>
      </c>
      <c r="I332" s="16">
        <v>2.25849464407385</v>
      </c>
      <c r="J332" s="16">
        <v>0.33679982787061602</v>
      </c>
      <c r="K332" s="16">
        <v>0.41997675866769302</v>
      </c>
      <c r="L332" s="16">
        <v>0.53400650666011895</v>
      </c>
      <c r="M332" s="16">
        <v>0.15383618932203799</v>
      </c>
      <c r="N332" s="16">
        <v>0.68289178300367603</v>
      </c>
      <c r="O332" s="16">
        <v>1.4735524683704999</v>
      </c>
      <c r="P332" s="16">
        <v>0.143069605510214</v>
      </c>
      <c r="Q332" s="16">
        <v>0.260535350945657</v>
      </c>
      <c r="R332" s="16">
        <v>0.59145790782654595</v>
      </c>
      <c r="S332" s="16">
        <v>0.67301142055700303</v>
      </c>
      <c r="T332" s="16">
        <v>1.28243195081748</v>
      </c>
      <c r="U332" s="16">
        <v>1.13069469099771</v>
      </c>
      <c r="V332" s="16">
        <v>0.60560345931023396</v>
      </c>
      <c r="W332" s="16">
        <v>2.8167414708912202</v>
      </c>
      <c r="X332" s="16">
        <v>1.33993308268083</v>
      </c>
      <c r="Y332" s="16">
        <v>2.2046771062706698</v>
      </c>
      <c r="Z332" s="16">
        <v>0.99919064297701499</v>
      </c>
      <c r="AA332" s="16">
        <v>1.3465807957537099</v>
      </c>
      <c r="AB332" s="16">
        <v>1.26873293676079</v>
      </c>
      <c r="AC332" s="16">
        <v>0.59351275515471602</v>
      </c>
      <c r="AD332" s="16">
        <v>2.2090851888688201</v>
      </c>
      <c r="AE332" s="16">
        <v>0.67301142055700303</v>
      </c>
      <c r="AF332" s="16">
        <v>1.3789129305701</v>
      </c>
      <c r="AG332" s="16">
        <v>1.3781752720257501</v>
      </c>
      <c r="AH332" s="16">
        <v>1.13628198104589</v>
      </c>
      <c r="AI332" s="37">
        <v>0.228371555707684</v>
      </c>
      <c r="AJ332" s="16">
        <v>0.98007349958498302</v>
      </c>
      <c r="AK332" s="16">
        <v>0.47155209840810403</v>
      </c>
      <c r="AL332" s="37">
        <v>0.66151720960000004</v>
      </c>
      <c r="AM332" s="37">
        <v>2804.1028673032301</v>
      </c>
      <c r="AN332" s="37">
        <v>20.1722115024</v>
      </c>
      <c r="AO332" s="37">
        <v>1.2340597127999999</v>
      </c>
      <c r="AP332" s="37">
        <v>7.2408094695000003</v>
      </c>
      <c r="AQ332" s="37">
        <v>589.28695200000004</v>
      </c>
      <c r="AR332" s="37">
        <v>1.7468672391</v>
      </c>
      <c r="AS332" s="37">
        <v>1.417235545</v>
      </c>
      <c r="AT332" s="37">
        <v>7.6753974200000004</v>
      </c>
      <c r="AU332" s="37">
        <v>316454.75127045001</v>
      </c>
      <c r="AV332" s="37">
        <v>2037.3676577378999</v>
      </c>
      <c r="AW332" s="37">
        <v>930330.54028199997</v>
      </c>
      <c r="AX332" s="37">
        <v>8.8115796924420007</v>
      </c>
      <c r="AY332" s="37">
        <v>7.6595465924999999</v>
      </c>
      <c r="AZ332" s="37">
        <v>16.764769000000001</v>
      </c>
      <c r="BA332" s="37">
        <v>23262.342380999999</v>
      </c>
      <c r="BB332" s="37">
        <v>7.9936076427199998</v>
      </c>
      <c r="BC332" s="37">
        <v>8.6220100118558195E-3</v>
      </c>
      <c r="BD332" s="37">
        <v>376.49531646284998</v>
      </c>
      <c r="BE332" s="37">
        <v>28154.609649999999</v>
      </c>
      <c r="BF332" s="37">
        <v>0.93631168217500005</v>
      </c>
      <c r="BG332" s="37">
        <v>3.6693714277599998</v>
      </c>
      <c r="BH332" s="37">
        <v>4.7414485102999997</v>
      </c>
      <c r="BI332" s="37">
        <v>5.8652090101000001</v>
      </c>
      <c r="BJ332" s="37">
        <v>4510.1403374299998</v>
      </c>
      <c r="BK332" s="37">
        <v>482.57765504999998</v>
      </c>
      <c r="BL332" s="37">
        <v>16.764769000000001</v>
      </c>
      <c r="BM332" s="37">
        <v>15.9206761251072</v>
      </c>
      <c r="BN332" s="37">
        <v>15.912159254668801</v>
      </c>
      <c r="BO332" s="37">
        <v>19.1953648059858</v>
      </c>
      <c r="BP332" s="37">
        <v>1.2474805E-2</v>
      </c>
    </row>
    <row r="333" spans="1:68">
      <c r="A333" s="16">
        <v>332</v>
      </c>
      <c r="B333" s="29" t="s">
        <v>209</v>
      </c>
      <c r="C333" s="16">
        <v>210</v>
      </c>
      <c r="D333" s="16">
        <v>1090</v>
      </c>
      <c r="E333" s="16">
        <v>0.18081827842720499</v>
      </c>
      <c r="F333" s="16">
        <v>0.32914552631680499</v>
      </c>
      <c r="G333" s="16">
        <v>0.44183318195579802</v>
      </c>
      <c r="H333" s="16">
        <v>1.2898206751054899</v>
      </c>
      <c r="I333" s="16">
        <v>2.3444095835710201</v>
      </c>
      <c r="J333" s="16">
        <v>0.35955056179775302</v>
      </c>
      <c r="K333" s="16">
        <v>0.41936680682661398</v>
      </c>
      <c r="L333" s="16">
        <v>0.53761755485893403</v>
      </c>
      <c r="M333" s="16">
        <v>0.14131019639494199</v>
      </c>
      <c r="N333" s="16">
        <v>0.69395336920317696</v>
      </c>
      <c r="O333" s="16">
        <v>1.5639312172398601</v>
      </c>
      <c r="P333" s="16">
        <v>0.13291490779826701</v>
      </c>
      <c r="Q333" s="16">
        <v>0.2384426878143</v>
      </c>
      <c r="R333" s="16">
        <v>0.65451784358390297</v>
      </c>
      <c r="S333" s="16">
        <v>0.69191919191919204</v>
      </c>
      <c r="T333" s="16">
        <v>1.3123599701269599</v>
      </c>
      <c r="U333" s="16">
        <v>1.1239549254816401</v>
      </c>
      <c r="V333" s="16">
        <v>0.56186868686868696</v>
      </c>
      <c r="W333" s="16">
        <v>3.1207430340557298</v>
      </c>
      <c r="X333" s="16">
        <v>1.36269430051813</v>
      </c>
      <c r="Y333" s="16">
        <v>2.3145319232275798</v>
      </c>
      <c r="Z333" s="16">
        <v>1.01775784282866</v>
      </c>
      <c r="AA333" s="16">
        <v>1.38126009693053</v>
      </c>
      <c r="AB333" s="16">
        <v>1.29441445670031</v>
      </c>
      <c r="AC333" s="16">
        <v>0.62109517442567197</v>
      </c>
      <c r="AD333" s="16">
        <v>2.1274368807925899</v>
      </c>
      <c r="AE333" s="16">
        <v>0.69191919191919204</v>
      </c>
      <c r="AF333" s="16">
        <v>1.44515705530442</v>
      </c>
      <c r="AG333" s="16">
        <v>1.44515705530442</v>
      </c>
      <c r="AH333" s="16">
        <v>1.4079586782623099</v>
      </c>
      <c r="AI333" s="37">
        <v>0.28735632183908</v>
      </c>
      <c r="AJ333" s="16">
        <v>1.0007647885695501</v>
      </c>
      <c r="AK333" s="16">
        <v>0.46183068017366102</v>
      </c>
      <c r="AL333" s="37">
        <v>0.64044460000000003</v>
      </c>
      <c r="AM333" s="37">
        <v>2704.9695391687501</v>
      </c>
      <c r="AN333" s="37">
        <v>19.2812625</v>
      </c>
      <c r="AO333" s="37">
        <v>1.1591670000000001</v>
      </c>
      <c r="AP333" s="37">
        <v>7.2043917500000001</v>
      </c>
      <c r="AQ333" s="37">
        <v>576.72</v>
      </c>
      <c r="AR333" s="37">
        <v>1.7137266250000001</v>
      </c>
      <c r="AS333" s="37">
        <v>1.3677125000000001</v>
      </c>
      <c r="AT333" s="37">
        <v>7.8094169999999998</v>
      </c>
      <c r="AU333" s="37">
        <v>305509.86194999999</v>
      </c>
      <c r="AV333" s="37">
        <v>2026.8886385978999</v>
      </c>
      <c r="AW333" s="37">
        <v>969380.37</v>
      </c>
      <c r="AX333" s="37">
        <v>8.2332206687500005</v>
      </c>
      <c r="AY333" s="37">
        <v>7.0953375000000003</v>
      </c>
      <c r="AZ333" s="37">
        <v>16.953749999999999</v>
      </c>
      <c r="BA333" s="37">
        <v>23529.577499999999</v>
      </c>
      <c r="BB333" s="37">
        <v>8.5060920000000007</v>
      </c>
      <c r="BC333" s="37">
        <v>8.5830212234706601E-3</v>
      </c>
      <c r="BD333" s="37">
        <v>365.38664399999999</v>
      </c>
      <c r="BE333" s="37">
        <v>28551.9375</v>
      </c>
      <c r="BF333" s="37">
        <v>0.94285481250000003</v>
      </c>
      <c r="BG333" s="37">
        <v>3.6981233100000002</v>
      </c>
      <c r="BH333" s="37">
        <v>4.7632050000000001</v>
      </c>
      <c r="BI333" s="37">
        <v>5.8753863749999997</v>
      </c>
      <c r="BJ333" s="37">
        <v>4203.7913250000001</v>
      </c>
      <c r="BK333" s="37">
        <v>520.72426874999996</v>
      </c>
      <c r="BL333" s="37">
        <v>16.953749999999999</v>
      </c>
      <c r="BM333" s="37">
        <v>15.5752722582</v>
      </c>
      <c r="BN333" s="37">
        <v>15.5752722582</v>
      </c>
      <c r="BO333" s="37">
        <v>15.986772154424999</v>
      </c>
      <c r="BP333" s="37">
        <v>8.6999999999999994E-3</v>
      </c>
    </row>
    <row r="334" spans="1:68">
      <c r="A334" s="16">
        <v>333</v>
      </c>
      <c r="B334" s="29" t="s">
        <v>119</v>
      </c>
      <c r="C334" s="16">
        <v>263</v>
      </c>
      <c r="D334" s="16">
        <v>1090</v>
      </c>
      <c r="E334" s="16">
        <v>0.184123275170755</v>
      </c>
      <c r="F334" s="16">
        <v>0.33343389299681297</v>
      </c>
      <c r="G334" s="16">
        <v>0.44525463916651298</v>
      </c>
      <c r="H334" s="16">
        <v>1.2897388390220901</v>
      </c>
      <c r="I334" s="16">
        <v>2.34106717889247</v>
      </c>
      <c r="J334" s="16">
        <v>0.36332191173125999</v>
      </c>
      <c r="K334" s="16">
        <v>0.42086245834482</v>
      </c>
      <c r="L334" s="16">
        <v>0.53912419013929902</v>
      </c>
      <c r="M334" s="16">
        <v>0.141748840571046</v>
      </c>
      <c r="N334" s="16">
        <v>0.69475348204458498</v>
      </c>
      <c r="O334" s="16">
        <v>1.5640837122703</v>
      </c>
      <c r="P334" s="16">
        <v>0.13313956736989199</v>
      </c>
      <c r="Q334" s="16">
        <v>0.239432366836204</v>
      </c>
      <c r="R334" s="16">
        <v>0.65715244773938597</v>
      </c>
      <c r="S334" s="16">
        <v>0.69322568258523498</v>
      </c>
      <c r="T334" s="16">
        <v>1.31180770339351</v>
      </c>
      <c r="U334" s="16">
        <v>1.12315966787326</v>
      </c>
      <c r="V334" s="16">
        <v>0.56092661723637005</v>
      </c>
      <c r="W334" s="16">
        <v>3.1160331850290102</v>
      </c>
      <c r="X334" s="16">
        <v>1.36189265819637</v>
      </c>
      <c r="Y334" s="16">
        <v>2.31235693191545</v>
      </c>
      <c r="Z334" s="16">
        <v>1.01794478694976</v>
      </c>
      <c r="AA334" s="16">
        <v>1.3806517822625499</v>
      </c>
      <c r="AB334" s="16">
        <v>1.2939158034145899</v>
      </c>
      <c r="AC334" s="16">
        <v>0.623044445412961</v>
      </c>
      <c r="AD334" s="16">
        <v>2.1235429868792899</v>
      </c>
      <c r="AE334" s="16">
        <v>0.69322568258523498</v>
      </c>
      <c r="AF334" s="16">
        <v>1.4463096543590499</v>
      </c>
      <c r="AG334" s="16">
        <v>1.4459703276923299</v>
      </c>
      <c r="AH334" s="16">
        <v>1.40551573499285</v>
      </c>
      <c r="AI334" s="37">
        <v>0.29619490199687099</v>
      </c>
      <c r="AJ334" s="16">
        <v>1.0003459884783199</v>
      </c>
      <c r="AK334" s="16">
        <v>0.46198516642547</v>
      </c>
      <c r="AL334" s="37">
        <v>0.65109488195440002</v>
      </c>
      <c r="AM334" s="37">
        <v>2734.68951003133</v>
      </c>
      <c r="AN334" s="37">
        <v>19.407330785439999</v>
      </c>
      <c r="AO334" s="37">
        <v>1.1598369576080001</v>
      </c>
      <c r="AP334" s="37">
        <v>7.2016243783769998</v>
      </c>
      <c r="AQ334" s="37">
        <v>581.66099268000005</v>
      </c>
      <c r="AR334" s="37">
        <v>1.7180642928665</v>
      </c>
      <c r="AS334" s="37">
        <v>1.37053091985</v>
      </c>
      <c r="AT334" s="37">
        <v>7.8187695053880004</v>
      </c>
      <c r="AU334" s="37">
        <v>305802.16567733599</v>
      </c>
      <c r="AV334" s="37">
        <v>2026.7708982459001</v>
      </c>
      <c r="AW334" s="37">
        <v>969741.27837828</v>
      </c>
      <c r="AX334" s="37">
        <v>8.2610513179017797</v>
      </c>
      <c r="AY334" s="37">
        <v>7.1213668003499997</v>
      </c>
      <c r="AZ334" s="37">
        <v>16.972725215000001</v>
      </c>
      <c r="BA334" s="37">
        <v>23526.772631510001</v>
      </c>
      <c r="BB334" s="37">
        <v>8.5000611303800007</v>
      </c>
      <c r="BC334" s="37">
        <v>8.5714339843016799E-3</v>
      </c>
      <c r="BD334" s="37">
        <v>365.39909886115601</v>
      </c>
      <c r="BE334" s="37">
        <v>28547.167477750001</v>
      </c>
      <c r="BF334" s="37">
        <v>0.94259909977425005</v>
      </c>
      <c r="BG334" s="37">
        <v>3.6983586382154399</v>
      </c>
      <c r="BH334" s="37">
        <v>4.7623687656599998</v>
      </c>
      <c r="BI334" s="37">
        <v>5.8747715875255002</v>
      </c>
      <c r="BJ334" s="37">
        <v>4203.8380720223004</v>
      </c>
      <c r="BK334" s="37">
        <v>520.05759605707499</v>
      </c>
      <c r="BL334" s="37">
        <v>16.972725215000001</v>
      </c>
      <c r="BM334" s="37">
        <v>15.5881897956599</v>
      </c>
      <c r="BN334" s="37">
        <v>15.5845325646736</v>
      </c>
      <c r="BO334" s="37">
        <v>15.9951173820122</v>
      </c>
      <c r="BP334" s="37">
        <v>8.9544080000000005E-3</v>
      </c>
    </row>
    <row r="335" spans="1:68">
      <c r="A335" s="16">
        <v>334</v>
      </c>
      <c r="B335" s="29" t="s">
        <v>120</v>
      </c>
      <c r="C335" s="16">
        <v>285</v>
      </c>
      <c r="D335" s="16">
        <v>1090</v>
      </c>
      <c r="E335" s="16">
        <v>0.187433633216814</v>
      </c>
      <c r="F335" s="16">
        <v>0.33773092408581501</v>
      </c>
      <c r="G335" s="16">
        <v>0.44868019501383399</v>
      </c>
      <c r="H335" s="16">
        <v>1.2896570553906399</v>
      </c>
      <c r="I335" s="16">
        <v>2.3377282559886199</v>
      </c>
      <c r="J335" s="16">
        <v>0.36710045079527098</v>
      </c>
      <c r="K335" s="16">
        <v>0.42235965483055998</v>
      </c>
      <c r="L335" s="16">
        <v>0.54063194087161703</v>
      </c>
      <c r="M335" s="16">
        <v>0.142188320432827</v>
      </c>
      <c r="N335" s="16">
        <v>0.69555375172925005</v>
      </c>
      <c r="O335" s="16">
        <v>1.56423623103078</v>
      </c>
      <c r="P335" s="16">
        <v>0.13336452301733401</v>
      </c>
      <c r="Q335" s="16">
        <v>0.24042280579328301</v>
      </c>
      <c r="R335" s="16">
        <v>0.65978798844236197</v>
      </c>
      <c r="S335" s="16">
        <v>0.69453317698435202</v>
      </c>
      <c r="T335" s="16">
        <v>1.3112556032384599</v>
      </c>
      <c r="U335" s="16">
        <v>1.1223644091085601</v>
      </c>
      <c r="V335" s="16">
        <v>0.56000057607555997</v>
      </c>
      <c r="W335" s="16">
        <v>3.1113306016359501</v>
      </c>
      <c r="X335" s="16">
        <v>1.3610913535574001</v>
      </c>
      <c r="Y335" s="16">
        <v>2.3101833947363102</v>
      </c>
      <c r="Z335" s="16">
        <v>1.01813175351233</v>
      </c>
      <c r="AA335" s="16">
        <v>1.3800436287208799</v>
      </c>
      <c r="AB335" s="16">
        <v>1.29341729005424</v>
      </c>
      <c r="AC335" s="16">
        <v>0.62499981710288</v>
      </c>
      <c r="AD335" s="16">
        <v>2.1196512372218099</v>
      </c>
      <c r="AE335" s="16">
        <v>0.69453317698435202</v>
      </c>
      <c r="AF335" s="16">
        <v>1.44746221678918</v>
      </c>
      <c r="AG335" s="16">
        <v>1.4467835742380399</v>
      </c>
      <c r="AH335" s="16">
        <v>1.4030782997192699</v>
      </c>
      <c r="AI335" s="37">
        <v>0.30504650520305698</v>
      </c>
      <c r="AJ335" s="16">
        <v>0.99992727688596095</v>
      </c>
      <c r="AK335" s="16">
        <v>0.46213965267727902</v>
      </c>
      <c r="AL335" s="37">
        <v>0.6617270606176</v>
      </c>
      <c r="AM335" s="37">
        <v>2764.3439895104202</v>
      </c>
      <c r="AN335" s="37">
        <v>19.533234331759999</v>
      </c>
      <c r="AO335" s="37">
        <v>1.1605071064320001</v>
      </c>
      <c r="AP335" s="37">
        <v>7.1988502075080003</v>
      </c>
      <c r="AQ335" s="37">
        <v>586.59153072000004</v>
      </c>
      <c r="AR335" s="37">
        <v>1.7223965694659999</v>
      </c>
      <c r="AS335" s="37">
        <v>1.3733468794000001</v>
      </c>
      <c r="AT335" s="37">
        <v>7.8280900775519999</v>
      </c>
      <c r="AU335" s="37">
        <v>306094.40624294302</v>
      </c>
      <c r="AV335" s="37">
        <v>2026.65315167941</v>
      </c>
      <c r="AW335" s="37">
        <v>970100.87127312005</v>
      </c>
      <c r="AX335" s="37">
        <v>8.2888581808071002</v>
      </c>
      <c r="AY335" s="37">
        <v>7.1473864014000004</v>
      </c>
      <c r="AZ335" s="37">
        <v>16.991680859999999</v>
      </c>
      <c r="BA335" s="37">
        <v>23523.965846039999</v>
      </c>
      <c r="BB335" s="37">
        <v>8.4940302695199996</v>
      </c>
      <c r="BC335" s="37">
        <v>8.5600881312362896E-3</v>
      </c>
      <c r="BD335" s="37">
        <v>365.41113717662398</v>
      </c>
      <c r="BE335" s="37">
        <v>28542.392910999999</v>
      </c>
      <c r="BF335" s="37">
        <v>0.94234300509699997</v>
      </c>
      <c r="BG335" s="37">
        <v>3.6985939115417601</v>
      </c>
      <c r="BH335" s="37">
        <v>4.7615321426400001</v>
      </c>
      <c r="BI335" s="37">
        <v>5.8741563961020002</v>
      </c>
      <c r="BJ335" s="37">
        <v>4203.8641806892001</v>
      </c>
      <c r="BK335" s="37">
        <v>519.39047712829995</v>
      </c>
      <c r="BL335" s="37">
        <v>16.991680859999999</v>
      </c>
      <c r="BM335" s="37">
        <v>15.601107735725</v>
      </c>
      <c r="BN335" s="37">
        <v>15.59379315754</v>
      </c>
      <c r="BO335" s="37">
        <v>16.003440674507299</v>
      </c>
      <c r="BP335" s="37">
        <v>9.2084320000000008E-3</v>
      </c>
    </row>
    <row r="336" spans="1:68">
      <c r="A336" s="16">
        <v>335</v>
      </c>
      <c r="B336" s="29" t="s">
        <v>121</v>
      </c>
      <c r="C336" s="16">
        <v>290</v>
      </c>
      <c r="D336" s="16">
        <v>1090</v>
      </c>
      <c r="E336" s="16">
        <v>0.19074936562147801</v>
      </c>
      <c r="F336" s="16">
        <v>0.34203664586930899</v>
      </c>
      <c r="G336" s="16">
        <v>0.452109856866941</v>
      </c>
      <c r="H336" s="16">
        <v>1.28957532416072</v>
      </c>
      <c r="I336" s="16">
        <v>2.3343928094218902</v>
      </c>
      <c r="J336" s="16">
        <v>0.37088619956580199</v>
      </c>
      <c r="K336" s="16">
        <v>0.42385839867893499</v>
      </c>
      <c r="L336" s="16">
        <v>0.54214080829509903</v>
      </c>
      <c r="M336" s="16">
        <v>0.142628638370731</v>
      </c>
      <c r="N336" s="16">
        <v>0.69635417830329605</v>
      </c>
      <c r="O336" s="16">
        <v>1.5643887735268101</v>
      </c>
      <c r="P336" s="16">
        <v>0.133589775326272</v>
      </c>
      <c r="Q336" s="16">
        <v>0.24141400556115999</v>
      </c>
      <c r="R336" s="16">
        <v>0.66242446619230599</v>
      </c>
      <c r="S336" s="16">
        <v>0.69584167627368898</v>
      </c>
      <c r="T336" s="16">
        <v>1.31070366958643</v>
      </c>
      <c r="U336" s="16">
        <v>1.1215691491875299</v>
      </c>
      <c r="V336" s="16">
        <v>0.55909011424423904</v>
      </c>
      <c r="W336" s="16">
        <v>3.1066352670770798</v>
      </c>
      <c r="X336" s="16">
        <v>1.3602903863878799</v>
      </c>
      <c r="Y336" s="16">
        <v>2.3080113102323501</v>
      </c>
      <c r="Z336" s="16">
        <v>1.0183187425204201</v>
      </c>
      <c r="AA336" s="16">
        <v>1.3794356362414899</v>
      </c>
      <c r="AB336" s="16">
        <v>1.2929189165603601</v>
      </c>
      <c r="AC336" s="16">
        <v>0.626961318180697</v>
      </c>
      <c r="AD336" s="16">
        <v>2.1157616300494402</v>
      </c>
      <c r="AE336" s="16">
        <v>0.69584167627368898</v>
      </c>
      <c r="AF336" s="16">
        <v>1.4486147425965501</v>
      </c>
      <c r="AG336" s="16">
        <v>1.4475967949427699</v>
      </c>
      <c r="AH336" s="16">
        <v>1.4006463538345999</v>
      </c>
      <c r="AI336" s="37">
        <v>0.313911160261727</v>
      </c>
      <c r="AJ336" s="16">
        <v>0.99950865376442799</v>
      </c>
      <c r="AK336" s="16">
        <v>0.46229413892908799</v>
      </c>
      <c r="AL336" s="37">
        <v>0.67234113598959999</v>
      </c>
      <c r="AM336" s="37">
        <v>2793.9329776060199</v>
      </c>
      <c r="AN336" s="37">
        <v>19.65897313896</v>
      </c>
      <c r="AO336" s="37">
        <v>1.1611774464719999</v>
      </c>
      <c r="AP336" s="37">
        <v>7.196069237393</v>
      </c>
      <c r="AQ336" s="37">
        <v>591.51161411999999</v>
      </c>
      <c r="AR336" s="37">
        <v>1.7267234547985</v>
      </c>
      <c r="AS336" s="37">
        <v>1.3761603786500001</v>
      </c>
      <c r="AT336" s="37">
        <v>7.8373787164920001</v>
      </c>
      <c r="AU336" s="37">
        <v>306386.58364682202</v>
      </c>
      <c r="AV336" s="37">
        <v>2026.53539889842</v>
      </c>
      <c r="AW336" s="37">
        <v>970459.14868452004</v>
      </c>
      <c r="AX336" s="37">
        <v>8.3166412574659798</v>
      </c>
      <c r="AY336" s="37">
        <v>7.1733963031499997</v>
      </c>
      <c r="AZ336" s="37">
        <v>17.010616935000002</v>
      </c>
      <c r="BA336" s="37">
        <v>23521.15714359</v>
      </c>
      <c r="BB336" s="37">
        <v>8.4879994174199993</v>
      </c>
      <c r="BC336" s="37">
        <v>8.5489770264665105E-3</v>
      </c>
      <c r="BD336" s="37">
        <v>365.42275894640397</v>
      </c>
      <c r="BE336" s="37">
        <v>28537.613799750001</v>
      </c>
      <c r="BF336" s="37">
        <v>0.94208652846825003</v>
      </c>
      <c r="BG336" s="37">
        <v>3.69882912997896</v>
      </c>
      <c r="BH336" s="37">
        <v>4.7606951309400003</v>
      </c>
      <c r="BI336" s="37">
        <v>5.8735408007294998</v>
      </c>
      <c r="BJ336" s="37">
        <v>4203.8696510007003</v>
      </c>
      <c r="BK336" s="37">
        <v>518.72291196367496</v>
      </c>
      <c r="BL336" s="37">
        <v>17.010616935000002</v>
      </c>
      <c r="BM336" s="37">
        <v>15.614026078395501</v>
      </c>
      <c r="BN336" s="37">
        <v>15.6030540367993</v>
      </c>
      <c r="BO336" s="37">
        <v>16.011742031910099</v>
      </c>
      <c r="BP336" s="37">
        <v>9.4620720000000002E-3</v>
      </c>
    </row>
    <row r="337" spans="1:68">
      <c r="A337" s="16">
        <v>336</v>
      </c>
      <c r="B337" s="29" t="s">
        <v>122</v>
      </c>
      <c r="C337" s="16">
        <v>300</v>
      </c>
      <c r="D337" s="16">
        <v>1090</v>
      </c>
      <c r="E337" s="16">
        <v>0.194070485483266</v>
      </c>
      <c r="F337" s="16">
        <v>0.34635108473922299</v>
      </c>
      <c r="G337" s="16">
        <v>0.455543632112691</v>
      </c>
      <c r="H337" s="16">
        <v>1.2894936452820001</v>
      </c>
      <c r="I337" s="16">
        <v>2.33106083376597</v>
      </c>
      <c r="J337" s="16">
        <v>0.37467917869746598</v>
      </c>
      <c r="K337" s="16">
        <v>0.42535869229000001</v>
      </c>
      <c r="L337" s="16">
        <v>0.54365079365079405</v>
      </c>
      <c r="M337" s="16">
        <v>0.14306979678432699</v>
      </c>
      <c r="N337" s="16">
        <v>0.69715476181286296</v>
      </c>
      <c r="O337" s="16">
        <v>1.56454133976396</v>
      </c>
      <c r="P337" s="16">
        <v>0.133815324883928</v>
      </c>
      <c r="Q337" s="16">
        <v>0.242405967016802</v>
      </c>
      <c r="R337" s="16">
        <v>0.66506188148904599</v>
      </c>
      <c r="S337" s="16">
        <v>0.69715118161217204</v>
      </c>
      <c r="T337" s="16">
        <v>1.31015190236213</v>
      </c>
      <c r="U337" s="16">
        <v>1.1207738881101801</v>
      </c>
      <c r="V337" s="16">
        <v>0.55819479907760905</v>
      </c>
      <c r="W337" s="16">
        <v>3.1019471646046202</v>
      </c>
      <c r="X337" s="16">
        <v>1.35948975647468</v>
      </c>
      <c r="Y337" s="16">
        <v>2.3058406769477302</v>
      </c>
      <c r="Z337" s="16">
        <v>1.01850575397808</v>
      </c>
      <c r="AA337" s="16">
        <v>1.3788278047604301</v>
      </c>
      <c r="AB337" s="16">
        <v>1.29242068287411</v>
      </c>
      <c r="AC337" s="16">
        <v>0.62892897751179599</v>
      </c>
      <c r="AD337" s="16">
        <v>2.1118741635934599</v>
      </c>
      <c r="AE337" s="16">
        <v>0.69715118161217204</v>
      </c>
      <c r="AF337" s="16">
        <v>1.44976723178291</v>
      </c>
      <c r="AG337" s="16">
        <v>1.44840998980777</v>
      </c>
      <c r="AH337" s="16">
        <v>1.39821987881559</v>
      </c>
      <c r="AI337" s="37">
        <v>0.32278889606197603</v>
      </c>
      <c r="AJ337" s="16">
        <v>0.99909011908568301</v>
      </c>
      <c r="AK337" s="16">
        <v>0.46244862518089702</v>
      </c>
      <c r="AL337" s="37">
        <v>0.68293710807039998</v>
      </c>
      <c r="AM337" s="37">
        <v>2823.4564743181199</v>
      </c>
      <c r="AN337" s="37">
        <v>19.784547207039999</v>
      </c>
      <c r="AO337" s="37">
        <v>1.161847977728</v>
      </c>
      <c r="AP337" s="37">
        <v>7.1932814680319996</v>
      </c>
      <c r="AQ337" s="37">
        <v>596.42124288000002</v>
      </c>
      <c r="AR337" s="37">
        <v>1.7310449488640001</v>
      </c>
      <c r="AS337" s="37">
        <v>1.3789714176000001</v>
      </c>
      <c r="AT337" s="37">
        <v>7.8466354222080001</v>
      </c>
      <c r="AU337" s="37">
        <v>306678.69788897299</v>
      </c>
      <c r="AV337" s="37">
        <v>2026.41763990293</v>
      </c>
      <c r="AW337" s="37">
        <v>970816.11061247997</v>
      </c>
      <c r="AX337" s="37">
        <v>8.3444005478784007</v>
      </c>
      <c r="AY337" s="37">
        <v>7.1993965056000002</v>
      </c>
      <c r="AZ337" s="37">
        <v>17.029533440000002</v>
      </c>
      <c r="BA337" s="37">
        <v>23518.346524159999</v>
      </c>
      <c r="BB337" s="37">
        <v>8.4819685740799997</v>
      </c>
      <c r="BC337" s="37">
        <v>8.5380942761365906E-3</v>
      </c>
      <c r="BD337" s="37">
        <v>365.43396417049598</v>
      </c>
      <c r="BE337" s="37">
        <v>28532.830144</v>
      </c>
      <c r="BF337" s="37">
        <v>0.94182966988799999</v>
      </c>
      <c r="BG337" s="37">
        <v>3.6990642935270399</v>
      </c>
      <c r="BH337" s="37">
        <v>4.7598577305600003</v>
      </c>
      <c r="BI337" s="37">
        <v>5.8729248014079998</v>
      </c>
      <c r="BJ337" s="37">
        <v>4203.8544829568</v>
      </c>
      <c r="BK337" s="37">
        <v>518.05490056320002</v>
      </c>
      <c r="BL337" s="37">
        <v>17.029533440000002</v>
      </c>
      <c r="BM337" s="37">
        <v>15.626944823671201</v>
      </c>
      <c r="BN337" s="37">
        <v>15.6123152024514</v>
      </c>
      <c r="BO337" s="37">
        <v>16.020021454220799</v>
      </c>
      <c r="BP337" s="37">
        <v>9.7153280000000005E-3</v>
      </c>
    </row>
    <row r="338" spans="1:68">
      <c r="A338" s="16">
        <v>337</v>
      </c>
      <c r="B338" s="29" t="s">
        <v>101</v>
      </c>
      <c r="C338" s="16">
        <v>75</v>
      </c>
      <c r="D338" s="16">
        <v>1090</v>
      </c>
      <c r="E338" s="16">
        <v>0.19739700594329901</v>
      </c>
      <c r="F338" s="16">
        <v>0.35067426719445699</v>
      </c>
      <c r="G338" s="16">
        <v>0.45898152815567</v>
      </c>
      <c r="H338" s="16">
        <v>1.28941201870419</v>
      </c>
      <c r="I338" s="16">
        <v>2.3277323236058902</v>
      </c>
      <c r="J338" s="16">
        <v>0.37847940892384502</v>
      </c>
      <c r="K338" s="16">
        <v>0.426860538068775</v>
      </c>
      <c r="L338" s="16">
        <v>0.54516189818159</v>
      </c>
      <c r="M338" s="16">
        <v>0.14351179808235501</v>
      </c>
      <c r="N338" s="16">
        <v>0.69795550230410897</v>
      </c>
      <c r="O338" s="16">
        <v>1.56469392974776</v>
      </c>
      <c r="P338" s="16">
        <v>0.134041172279076</v>
      </c>
      <c r="Q338" s="16">
        <v>0.24339869103852699</v>
      </c>
      <c r="R338" s="16">
        <v>0.66770023483276697</v>
      </c>
      <c r="S338" s="16">
        <v>0.69846169416050996</v>
      </c>
      <c r="T338" s="16">
        <v>1.3096003014902899</v>
      </c>
      <c r="U338" s="16">
        <v>1.1199786258765001</v>
      </c>
      <c r="V338" s="16">
        <v>0.55731421363878197</v>
      </c>
      <c r="W338" s="16">
        <v>3.09726627752238</v>
      </c>
      <c r="X338" s="16">
        <v>1.3586894636048401</v>
      </c>
      <c r="Y338" s="16">
        <v>2.3036714934285398</v>
      </c>
      <c r="Z338" s="16">
        <v>1.0186927878893499</v>
      </c>
      <c r="AA338" s="16">
        <v>1.3782201342137399</v>
      </c>
      <c r="AB338" s="16">
        <v>1.2919225889366499</v>
      </c>
      <c r="AC338" s="16">
        <v>0.63090282414309695</v>
      </c>
      <c r="AD338" s="16">
        <v>2.1079888360870802</v>
      </c>
      <c r="AE338" s="16">
        <v>0.69846169416050996</v>
      </c>
      <c r="AF338" s="16">
        <v>1.4509196843500101</v>
      </c>
      <c r="AG338" s="16">
        <v>1.4492231588342599</v>
      </c>
      <c r="AH338" s="16">
        <v>1.3957988562222201</v>
      </c>
      <c r="AI338" s="37">
        <v>0.331679741578219</v>
      </c>
      <c r="AJ338" s="16">
        <v>0.998671672821701</v>
      </c>
      <c r="AK338" s="16">
        <v>0.46260311143270599</v>
      </c>
      <c r="AL338" s="37">
        <v>0.69351497685999997</v>
      </c>
      <c r="AM338" s="37">
        <v>2852.9144796467399</v>
      </c>
      <c r="AN338" s="37">
        <v>19.909956535999999</v>
      </c>
      <c r="AO338" s="37">
        <v>1.1625187001999999</v>
      </c>
      <c r="AP338" s="37">
        <v>7.1904868994250002</v>
      </c>
      <c r="AQ338" s="37">
        <v>601.32041700000002</v>
      </c>
      <c r="AR338" s="37">
        <v>1.7353610516625</v>
      </c>
      <c r="AS338" s="37">
        <v>1.3817799962499999</v>
      </c>
      <c r="AT338" s="37">
        <v>7.8558601947</v>
      </c>
      <c r="AU338" s="37">
        <v>306970.748969395</v>
      </c>
      <c r="AV338" s="37">
        <v>2026.29987469294</v>
      </c>
      <c r="AW338" s="37">
        <v>971171.75705699995</v>
      </c>
      <c r="AX338" s="37">
        <v>8.3721360520443806</v>
      </c>
      <c r="AY338" s="37">
        <v>7.2253870087500003</v>
      </c>
      <c r="AZ338" s="37">
        <v>17.048430374999999</v>
      </c>
      <c r="BA338" s="37">
        <v>23515.533987750001</v>
      </c>
      <c r="BB338" s="37">
        <v>8.4759377395000008</v>
      </c>
      <c r="BC338" s="37">
        <v>8.5274337192512099E-3</v>
      </c>
      <c r="BD338" s="37">
        <v>365.44475284890001</v>
      </c>
      <c r="BE338" s="37">
        <v>28528.041943749999</v>
      </c>
      <c r="BF338" s="37">
        <v>0.94157242935624996</v>
      </c>
      <c r="BG338" s="37">
        <v>3.699299402186</v>
      </c>
      <c r="BH338" s="37">
        <v>4.7590199415000001</v>
      </c>
      <c r="BI338" s="37">
        <v>5.8723083981375002</v>
      </c>
      <c r="BJ338" s="37">
        <v>4203.8186765575001</v>
      </c>
      <c r="BK338" s="37">
        <v>517.38644292687502</v>
      </c>
      <c r="BL338" s="37">
        <v>17.048430374999999</v>
      </c>
      <c r="BM338" s="37">
        <v>15.6398639715523</v>
      </c>
      <c r="BN338" s="37">
        <v>15.6215766544963</v>
      </c>
      <c r="BO338" s="37">
        <v>16.0282789414394</v>
      </c>
      <c r="BP338" s="37">
        <v>9.9682E-3</v>
      </c>
    </row>
    <row r="339" spans="1:68">
      <c r="A339" s="16">
        <v>338</v>
      </c>
      <c r="B339" s="29" t="s">
        <v>210</v>
      </c>
      <c r="C339" s="16">
        <v>330</v>
      </c>
      <c r="D339" s="16">
        <v>1095</v>
      </c>
      <c r="E339" s="16">
        <v>0.16283596791594401</v>
      </c>
      <c r="F339" s="16">
        <v>0.27624418126432498</v>
      </c>
      <c r="G339" s="16">
        <v>0.40167007960509399</v>
      </c>
      <c r="H339" s="16">
        <v>1.2481930820856999</v>
      </c>
      <c r="I339" s="16">
        <v>2.3494463373083501</v>
      </c>
      <c r="J339" s="16">
        <v>0.311045281421921</v>
      </c>
      <c r="K339" s="16">
        <v>0.41914277224780899</v>
      </c>
      <c r="L339" s="16">
        <v>0.53459611772072602</v>
      </c>
      <c r="M339" s="16">
        <v>0.139438877215667</v>
      </c>
      <c r="N339" s="16">
        <v>0.66518203364523898</v>
      </c>
      <c r="O339" s="16">
        <v>1.51349813590302</v>
      </c>
      <c r="P339" s="16">
        <v>0.129867645933746</v>
      </c>
      <c r="Q339" s="16">
        <v>0.25423326527773099</v>
      </c>
      <c r="R339" s="16">
        <v>0.63115942028985506</v>
      </c>
      <c r="S339" s="16">
        <v>0.66843629343629296</v>
      </c>
      <c r="T339" s="16">
        <v>1.31829177521399</v>
      </c>
      <c r="U339" s="16">
        <v>1.15294680831477</v>
      </c>
      <c r="V339" s="16">
        <v>0.64299319727891202</v>
      </c>
      <c r="W339" s="16">
        <v>3.0637226453335198</v>
      </c>
      <c r="X339" s="16">
        <v>1.3698275862069</v>
      </c>
      <c r="Y339" s="16">
        <v>2.31598297213622</v>
      </c>
      <c r="Z339" s="16">
        <v>1.0192120978013499</v>
      </c>
      <c r="AA339" s="16">
        <v>1.38079452494252</v>
      </c>
      <c r="AB339" s="16">
        <v>1.29503504672897</v>
      </c>
      <c r="AC339" s="16">
        <v>0.65965288763258201</v>
      </c>
      <c r="AD339" s="16">
        <v>2.2683477701833898</v>
      </c>
      <c r="AE339" s="16">
        <v>0.66843629343629296</v>
      </c>
      <c r="AF339" s="16">
        <v>1.42553609606039</v>
      </c>
      <c r="AG339" s="16">
        <v>1.42553609606039</v>
      </c>
      <c r="AH339" s="16">
        <v>1.2913137517598401</v>
      </c>
      <c r="AI339" s="37">
        <v>0.24813895781637699</v>
      </c>
      <c r="AJ339" s="16">
        <v>1.00352155059296</v>
      </c>
      <c r="AK339" s="16">
        <v>0.46743849493487699</v>
      </c>
      <c r="AL339" s="37">
        <v>0.74008908500000004</v>
      </c>
      <c r="AM339" s="37">
        <v>3354.4622429249998</v>
      </c>
      <c r="AN339" s="37">
        <v>21.840570062499999</v>
      </c>
      <c r="AO339" s="37">
        <v>1.1707954375</v>
      </c>
      <c r="AP339" s="37">
        <v>7.2859173750000004</v>
      </c>
      <c r="AQ339" s="37">
        <v>694.72199999999998</v>
      </c>
      <c r="AR339" s="37">
        <v>1.7090850375</v>
      </c>
      <c r="AS339" s="37">
        <v>1.36343875</v>
      </c>
      <c r="AT339" s="37">
        <v>7.6861100999999996</v>
      </c>
      <c r="AU339" s="37">
        <v>316550.89976250002</v>
      </c>
      <c r="AV339" s="37">
        <v>2149.6901761201998</v>
      </c>
      <c r="AW339" s="37">
        <v>978491.79225000006</v>
      </c>
      <c r="AX339" s="37">
        <v>7.1931936037500002</v>
      </c>
      <c r="AY339" s="37">
        <v>7.5123749999999996</v>
      </c>
      <c r="AZ339" s="37">
        <v>17.935749999999999</v>
      </c>
      <c r="BA339" s="37">
        <v>23795.064375000002</v>
      </c>
      <c r="BB339" s="37">
        <v>8.5027001500000008</v>
      </c>
      <c r="BC339" s="37">
        <v>7.1971234536980302E-3</v>
      </c>
      <c r="BD339" s="37">
        <v>384.32023140000001</v>
      </c>
      <c r="BE339" s="37">
        <v>28800.625</v>
      </c>
      <c r="BF339" s="37">
        <v>0.96649675000000002</v>
      </c>
      <c r="BG339" s="37">
        <v>3.740491193</v>
      </c>
      <c r="BH339" s="37">
        <v>4.8300497499999997</v>
      </c>
      <c r="BI339" s="37">
        <v>5.9307425</v>
      </c>
      <c r="BJ339" s="37">
        <v>3923.4853475</v>
      </c>
      <c r="BK339" s="37">
        <v>495.31580437500003</v>
      </c>
      <c r="BL339" s="37">
        <v>17.935749999999999</v>
      </c>
      <c r="BM339" s="37">
        <v>16.006599546210001</v>
      </c>
      <c r="BN339" s="37">
        <v>16.006599546210001</v>
      </c>
      <c r="BO339" s="37">
        <v>17.670365081460002</v>
      </c>
      <c r="BP339" s="37">
        <v>1.0075000000000001E-2</v>
      </c>
    </row>
    <row r="340" spans="1:68">
      <c r="A340" s="16">
        <v>339</v>
      </c>
      <c r="B340" s="29" t="s">
        <v>109</v>
      </c>
      <c r="C340" s="16">
        <v>350</v>
      </c>
      <c r="D340" s="16">
        <v>1095</v>
      </c>
      <c r="E340" s="16">
        <v>0.162569073709844</v>
      </c>
      <c r="F340" s="16">
        <v>0.27552299333298302</v>
      </c>
      <c r="G340" s="16">
        <v>0.39988591564508302</v>
      </c>
      <c r="H340" s="16">
        <v>1.2434427072618801</v>
      </c>
      <c r="I340" s="16">
        <v>2.3441218130311601</v>
      </c>
      <c r="J340" s="16">
        <v>0.31038851351351299</v>
      </c>
      <c r="K340" s="16">
        <v>0.418914571372005</v>
      </c>
      <c r="L340" s="16">
        <v>0.53359374999999998</v>
      </c>
      <c r="M340" s="16">
        <v>0.140350044738483</v>
      </c>
      <c r="N340" s="16">
        <v>0.66354780028458105</v>
      </c>
      <c r="O340" s="16">
        <v>1.5096766790807901</v>
      </c>
      <c r="P340" s="16">
        <v>0.13074262618556901</v>
      </c>
      <c r="Q340" s="16">
        <v>0.255579589352807</v>
      </c>
      <c r="R340" s="16">
        <v>0.62571839080459801</v>
      </c>
      <c r="S340" s="16">
        <v>0.66843629343629296</v>
      </c>
      <c r="T340" s="16">
        <v>1.31760526707335</v>
      </c>
      <c r="U340" s="16">
        <v>1.1571866799719099</v>
      </c>
      <c r="V340" s="16">
        <v>0.64435374149659896</v>
      </c>
      <c r="W340" s="16">
        <v>3.0438022247059502</v>
      </c>
      <c r="X340" s="16">
        <v>1.3698275862069</v>
      </c>
      <c r="Y340" s="16">
        <v>2.3116888133498099</v>
      </c>
      <c r="Z340" s="16">
        <v>1.0188823486437699</v>
      </c>
      <c r="AA340" s="16">
        <v>1.3795405982905999</v>
      </c>
      <c r="AB340" s="16">
        <v>1.2938258636788</v>
      </c>
      <c r="AC340" s="16">
        <v>0.65821904515461205</v>
      </c>
      <c r="AD340" s="16">
        <v>2.28240330927414</v>
      </c>
      <c r="AE340" s="16">
        <v>0.66843629343629296</v>
      </c>
      <c r="AF340" s="16">
        <v>1.4212666448078199</v>
      </c>
      <c r="AG340" s="16">
        <v>1.4212666448078199</v>
      </c>
      <c r="AH340" s="16">
        <v>1.2640701650578301</v>
      </c>
      <c r="AI340" s="37">
        <v>0.240615976900866</v>
      </c>
      <c r="AJ340" s="16">
        <v>1.0029281020118901</v>
      </c>
      <c r="AK340" s="16">
        <v>0.46830680173661399</v>
      </c>
      <c r="AL340" s="37">
        <v>0.74130410999999996</v>
      </c>
      <c r="AM340" s="37">
        <v>3363.2426269375001</v>
      </c>
      <c r="AN340" s="37">
        <v>21.938015750000002</v>
      </c>
      <c r="AO340" s="37">
        <v>1.1752682750000001</v>
      </c>
      <c r="AP340" s="37">
        <v>7.3024668750000004</v>
      </c>
      <c r="AQ340" s="37">
        <v>696.19200000000001</v>
      </c>
      <c r="AR340" s="37">
        <v>1.7100160499999999</v>
      </c>
      <c r="AS340" s="37">
        <v>1.3660000000000001</v>
      </c>
      <c r="AT340" s="37">
        <v>7.63621105</v>
      </c>
      <c r="AU340" s="37">
        <v>317330.52413999999</v>
      </c>
      <c r="AV340" s="37">
        <v>2155.1317042984201</v>
      </c>
      <c r="AW340" s="37">
        <v>971943.34649999999</v>
      </c>
      <c r="AX340" s="37">
        <v>7.1553018074999999</v>
      </c>
      <c r="AY340" s="37">
        <v>7.5777000000000001</v>
      </c>
      <c r="AZ340" s="37">
        <v>17.935749999999999</v>
      </c>
      <c r="BA340" s="37">
        <v>23807.46225</v>
      </c>
      <c r="BB340" s="37">
        <v>8.4715466999999993</v>
      </c>
      <c r="BC340" s="37">
        <v>7.1819268247839702E-3</v>
      </c>
      <c r="BD340" s="37">
        <v>386.83544760000001</v>
      </c>
      <c r="BE340" s="37">
        <v>28800.625</v>
      </c>
      <c r="BF340" s="37">
        <v>0.96829209999999999</v>
      </c>
      <c r="BG340" s="37">
        <v>3.7417017585000001</v>
      </c>
      <c r="BH340" s="37">
        <v>4.8344399999999998</v>
      </c>
      <c r="BI340" s="37">
        <v>5.9362852500000001</v>
      </c>
      <c r="BJ340" s="37">
        <v>3932.0321374999999</v>
      </c>
      <c r="BK340" s="37">
        <v>492.26554125000001</v>
      </c>
      <c r="BL340" s="37">
        <v>17.935749999999999</v>
      </c>
      <c r="BM340" s="37">
        <v>16.054682991164999</v>
      </c>
      <c r="BN340" s="37">
        <v>16.054682991164999</v>
      </c>
      <c r="BO340" s="37">
        <v>18.051201633464999</v>
      </c>
      <c r="BP340" s="37">
        <v>1.039E-2</v>
      </c>
    </row>
    <row r="341" spans="1:68">
      <c r="A341" s="16">
        <v>340</v>
      </c>
      <c r="B341" s="29" t="s">
        <v>117</v>
      </c>
      <c r="C341" s="16">
        <v>340</v>
      </c>
      <c r="D341" s="16">
        <v>1095</v>
      </c>
      <c r="E341" s="16">
        <v>0.16230305297115299</v>
      </c>
      <c r="F341" s="16">
        <v>0.27480556119272798</v>
      </c>
      <c r="G341" s="16">
        <v>0.39811753162089902</v>
      </c>
      <c r="H341" s="16">
        <v>1.2387283533148901</v>
      </c>
      <c r="I341" s="16">
        <v>2.33882136800452</v>
      </c>
      <c r="J341" s="16">
        <v>0.30973451327433599</v>
      </c>
      <c r="K341" s="16">
        <v>0.418686618847391</v>
      </c>
      <c r="L341" s="16">
        <v>0.532595134123518</v>
      </c>
      <c r="M341" s="16">
        <v>0.141273198689956</v>
      </c>
      <c r="N341" s="16">
        <v>0.66192157728242496</v>
      </c>
      <c r="O341" s="16">
        <v>1.5058744713769601</v>
      </c>
      <c r="P341" s="16">
        <v>0.13162947673152001</v>
      </c>
      <c r="Q341" s="16">
        <v>0.256940248596845</v>
      </c>
      <c r="R341" s="16">
        <v>0.62037037037037102</v>
      </c>
      <c r="S341" s="16">
        <v>0.66843629343629296</v>
      </c>
      <c r="T341" s="16">
        <v>1.3169194735668099</v>
      </c>
      <c r="U341" s="16">
        <v>1.16145785031995</v>
      </c>
      <c r="V341" s="16">
        <v>0.64571428571428602</v>
      </c>
      <c r="W341" s="16">
        <v>3.0241391770294399</v>
      </c>
      <c r="X341" s="16">
        <v>1.3698275862069</v>
      </c>
      <c r="Y341" s="16">
        <v>2.3074105490438002</v>
      </c>
      <c r="Z341" s="16">
        <v>1.0185528127869099</v>
      </c>
      <c r="AA341" s="16">
        <v>1.37828894700326</v>
      </c>
      <c r="AB341" s="16">
        <v>1.2926189365671601</v>
      </c>
      <c r="AC341" s="16">
        <v>0.65679142244829403</v>
      </c>
      <c r="AD341" s="16">
        <v>2.2966341212744101</v>
      </c>
      <c r="AE341" s="16">
        <v>0.66843629343629296</v>
      </c>
      <c r="AF341" s="16">
        <v>1.4170226910280099</v>
      </c>
      <c r="AG341" s="16">
        <v>1.4170226910280099</v>
      </c>
      <c r="AH341" s="16">
        <v>1.23795237394276</v>
      </c>
      <c r="AI341" s="37">
        <v>0.233535730966838</v>
      </c>
      <c r="AJ341" s="16">
        <v>1.00233535490668</v>
      </c>
      <c r="AK341" s="16">
        <v>0.46917510853834998</v>
      </c>
      <c r="AL341" s="37">
        <v>0.742519135</v>
      </c>
      <c r="AM341" s="37">
        <v>3372.0230109499998</v>
      </c>
      <c r="AN341" s="37">
        <v>22.0354614375</v>
      </c>
      <c r="AO341" s="37">
        <v>1.1797411124999999</v>
      </c>
      <c r="AP341" s="37">
        <v>7.3190163750000004</v>
      </c>
      <c r="AQ341" s="37">
        <v>697.66200000000003</v>
      </c>
      <c r="AR341" s="37">
        <v>1.7109470625000001</v>
      </c>
      <c r="AS341" s="37">
        <v>1.36856125</v>
      </c>
      <c r="AT341" s="37">
        <v>7.5863120000000004</v>
      </c>
      <c r="AU341" s="37">
        <v>318110.14851750003</v>
      </c>
      <c r="AV341" s="37">
        <v>2160.57323247664</v>
      </c>
      <c r="AW341" s="37">
        <v>965394.90075000003</v>
      </c>
      <c r="AX341" s="37">
        <v>7.1174100112499996</v>
      </c>
      <c r="AY341" s="37">
        <v>7.6430249999999997</v>
      </c>
      <c r="AZ341" s="37">
        <v>17.935749999999999</v>
      </c>
      <c r="BA341" s="37">
        <v>23819.860124999999</v>
      </c>
      <c r="BB341" s="37">
        <v>8.4403932499999996</v>
      </c>
      <c r="BC341" s="37">
        <v>7.1667942356040603E-3</v>
      </c>
      <c r="BD341" s="37">
        <v>389.35066380000001</v>
      </c>
      <c r="BE341" s="37">
        <v>28800.625</v>
      </c>
      <c r="BF341" s="37">
        <v>0.97008744999999996</v>
      </c>
      <c r="BG341" s="37">
        <v>3.7429123240000002</v>
      </c>
      <c r="BH341" s="37">
        <v>4.83883025</v>
      </c>
      <c r="BI341" s="37">
        <v>5.9418280000000001</v>
      </c>
      <c r="BJ341" s="37">
        <v>3940.5789275000002</v>
      </c>
      <c r="BK341" s="37">
        <v>489.215278125</v>
      </c>
      <c r="BL341" s="37">
        <v>17.935749999999999</v>
      </c>
      <c r="BM341" s="37">
        <v>16.10276643612</v>
      </c>
      <c r="BN341" s="37">
        <v>16.10276643612</v>
      </c>
      <c r="BO341" s="37">
        <v>18.432038185469999</v>
      </c>
      <c r="BP341" s="37">
        <v>1.0704999999999999E-2</v>
      </c>
    </row>
    <row r="342" spans="1:68">
      <c r="A342" s="16">
        <v>341</v>
      </c>
      <c r="B342" s="29" t="s">
        <v>110</v>
      </c>
      <c r="C342" s="16">
        <v>310</v>
      </c>
      <c r="D342" s="16">
        <v>1095</v>
      </c>
      <c r="E342" s="16">
        <v>0.16203790141896901</v>
      </c>
      <c r="F342" s="16">
        <v>0.27409185558073101</v>
      </c>
      <c r="G342" s="16">
        <v>0.396364719107138</v>
      </c>
      <c r="H342" s="16">
        <v>1.23404961208657</v>
      </c>
      <c r="I342" s="16">
        <v>2.3335448392555</v>
      </c>
      <c r="J342" s="16">
        <v>0.30908326324642599</v>
      </c>
      <c r="K342" s="16">
        <v>0.41845891426876303</v>
      </c>
      <c r="L342" s="16">
        <v>0.53160024906600301</v>
      </c>
      <c r="M342" s="16">
        <v>0.14220857715871299</v>
      </c>
      <c r="N342" s="16">
        <v>0.66030330588739805</v>
      </c>
      <c r="O342" s="16">
        <v>1.5020913677168699</v>
      </c>
      <c r="P342" s="16">
        <v>0.13252844077626599</v>
      </c>
      <c r="Q342" s="16">
        <v>0.25831547318877102</v>
      </c>
      <c r="R342" s="16">
        <v>0.61511299435028299</v>
      </c>
      <c r="S342" s="16">
        <v>0.66843629343629296</v>
      </c>
      <c r="T342" s="16">
        <v>1.3162343935790699</v>
      </c>
      <c r="U342" s="16">
        <v>1.1657606672127501</v>
      </c>
      <c r="V342" s="16">
        <v>0.64707482993197296</v>
      </c>
      <c r="W342" s="16">
        <v>3.0047285464098099</v>
      </c>
      <c r="X342" s="16">
        <v>1.3698275862069</v>
      </c>
      <c r="Y342" s="16">
        <v>2.303148091133</v>
      </c>
      <c r="Z342" s="16">
        <v>1.01822349002388</v>
      </c>
      <c r="AA342" s="16">
        <v>1.37703956489282</v>
      </c>
      <c r="AB342" s="16">
        <v>1.29141425908667</v>
      </c>
      <c r="AC342" s="16">
        <v>0.65536997913070405</v>
      </c>
      <c r="AD342" s="16">
        <v>2.3110435052399301</v>
      </c>
      <c r="AE342" s="16">
        <v>0.66843629343629296</v>
      </c>
      <c r="AF342" s="16">
        <v>1.41280400699183</v>
      </c>
      <c r="AG342" s="16">
        <v>1.41280400699183</v>
      </c>
      <c r="AH342" s="16">
        <v>1.2128920086228601</v>
      </c>
      <c r="AI342" s="37">
        <v>0.22686025408348501</v>
      </c>
      <c r="AJ342" s="16">
        <v>1.0017433080343201</v>
      </c>
      <c r="AK342" s="16">
        <v>0.47004341534008698</v>
      </c>
      <c r="AL342" s="37">
        <v>0.74373416000000003</v>
      </c>
      <c r="AM342" s="37">
        <v>3380.8033949625001</v>
      </c>
      <c r="AN342" s="37">
        <v>22.132907124999999</v>
      </c>
      <c r="AO342" s="37">
        <v>1.18421395</v>
      </c>
      <c r="AP342" s="37">
        <v>7.3355658750000003</v>
      </c>
      <c r="AQ342" s="37">
        <v>699.13199999999995</v>
      </c>
      <c r="AR342" s="37">
        <v>1.711878075</v>
      </c>
      <c r="AS342" s="37">
        <v>1.3711225</v>
      </c>
      <c r="AT342" s="37">
        <v>7.5364129499999999</v>
      </c>
      <c r="AU342" s="37">
        <v>318889.772895</v>
      </c>
      <c r="AV342" s="37">
        <v>2166.0147606548599</v>
      </c>
      <c r="AW342" s="37">
        <v>958846.45499999996</v>
      </c>
      <c r="AX342" s="37">
        <v>7.0795182150000002</v>
      </c>
      <c r="AY342" s="37">
        <v>7.7083500000000003</v>
      </c>
      <c r="AZ342" s="37">
        <v>17.935749999999999</v>
      </c>
      <c r="BA342" s="37">
        <v>23832.258000000002</v>
      </c>
      <c r="BB342" s="37">
        <v>8.4092397999999999</v>
      </c>
      <c r="BC342" s="37">
        <v>7.15172528220708E-3</v>
      </c>
      <c r="BD342" s="37">
        <v>391.86588</v>
      </c>
      <c r="BE342" s="37">
        <v>28800.625</v>
      </c>
      <c r="BF342" s="37">
        <v>0.97188280000000005</v>
      </c>
      <c r="BG342" s="37">
        <v>3.7441228894999998</v>
      </c>
      <c r="BH342" s="37">
        <v>4.8432205000000002</v>
      </c>
      <c r="BI342" s="37">
        <v>5.9473707500000002</v>
      </c>
      <c r="BJ342" s="37">
        <v>3949.1257175000001</v>
      </c>
      <c r="BK342" s="37">
        <v>486.16501499999998</v>
      </c>
      <c r="BL342" s="37">
        <v>17.935749999999999</v>
      </c>
      <c r="BM342" s="37">
        <v>16.150849881075001</v>
      </c>
      <c r="BN342" s="37">
        <v>16.150849881075001</v>
      </c>
      <c r="BO342" s="37">
        <v>18.812874737474999</v>
      </c>
      <c r="BP342" s="37">
        <v>1.102E-2</v>
      </c>
    </row>
    <row r="343" spans="1:68">
      <c r="A343" s="16">
        <v>342</v>
      </c>
      <c r="B343" s="29" t="s">
        <v>111</v>
      </c>
      <c r="C343" s="16">
        <v>225</v>
      </c>
      <c r="D343" s="16">
        <v>1095</v>
      </c>
      <c r="E343" s="16">
        <v>0.161510188889923</v>
      </c>
      <c r="F343" s="16">
        <v>0.27267550840233901</v>
      </c>
      <c r="G343" s="16">
        <v>0.39290499310198501</v>
      </c>
      <c r="H343" s="16">
        <v>1.2247973657548099</v>
      </c>
      <c r="I343" s="16">
        <v>2.3230628860190898</v>
      </c>
      <c r="J343" s="16">
        <v>0.30778894472361801</v>
      </c>
      <c r="K343" s="16">
        <v>0.41800424733307001</v>
      </c>
      <c r="L343" s="16">
        <v>0.52962158808933002</v>
      </c>
      <c r="M343" s="16">
        <v>0.144116991953671</v>
      </c>
      <c r="N343" s="16">
        <v>0.65709038577197398</v>
      </c>
      <c r="O343" s="16">
        <v>1.4945818994820099</v>
      </c>
      <c r="P343" s="16">
        <v>0.13436371586017701</v>
      </c>
      <c r="Q343" s="16">
        <v>0.26111056403840099</v>
      </c>
      <c r="R343" s="16">
        <v>0.60486111111111096</v>
      </c>
      <c r="S343" s="16">
        <v>0.66843629343629296</v>
      </c>
      <c r="T343" s="16">
        <v>1.3148663697104701</v>
      </c>
      <c r="U343" s="16">
        <v>1.1744626580141799</v>
      </c>
      <c r="V343" s="16">
        <v>0.64979591836734696</v>
      </c>
      <c r="W343" s="16">
        <v>2.9666453408953402</v>
      </c>
      <c r="X343" s="16">
        <v>1.3698275862069</v>
      </c>
      <c r="Y343" s="16">
        <v>2.2946702453987702</v>
      </c>
      <c r="Z343" s="16">
        <v>1.01756548295306</v>
      </c>
      <c r="AA343" s="16">
        <v>1.37454758356398</v>
      </c>
      <c r="AB343" s="16">
        <v>1.2890116279069801</v>
      </c>
      <c r="AC343" s="16">
        <v>0.65254547087042403</v>
      </c>
      <c r="AD343" s="16">
        <v>2.34041160452451</v>
      </c>
      <c r="AE343" s="16">
        <v>0.66843629343629296</v>
      </c>
      <c r="AF343" s="16">
        <v>1.40444155071324</v>
      </c>
      <c r="AG343" s="16">
        <v>1.40444155071324</v>
      </c>
      <c r="AH343" s="16">
        <v>1.16569667984603</v>
      </c>
      <c r="AI343" s="37">
        <v>0.21459227467811201</v>
      </c>
      <c r="AJ343" s="16">
        <v>1.00056131003074</v>
      </c>
      <c r="AK343" s="16">
        <v>0.47178002894356003</v>
      </c>
      <c r="AL343" s="37">
        <v>0.74616420999999999</v>
      </c>
      <c r="AM343" s="37">
        <v>3398.3641629875001</v>
      </c>
      <c r="AN343" s="37">
        <v>22.3277985</v>
      </c>
      <c r="AO343" s="37">
        <v>1.1931596250000001</v>
      </c>
      <c r="AP343" s="37">
        <v>7.3686648750000003</v>
      </c>
      <c r="AQ343" s="37">
        <v>702.072</v>
      </c>
      <c r="AR343" s="37">
        <v>1.7137401000000001</v>
      </c>
      <c r="AS343" s="37">
        <v>1.3762449999999999</v>
      </c>
      <c r="AT343" s="37">
        <v>7.4366148499999998</v>
      </c>
      <c r="AU343" s="37">
        <v>320449.02165000001</v>
      </c>
      <c r="AV343" s="37">
        <v>2176.89781701129</v>
      </c>
      <c r="AW343" s="37">
        <v>945749.56350000005</v>
      </c>
      <c r="AX343" s="37">
        <v>7.0037346224999997</v>
      </c>
      <c r="AY343" s="37">
        <v>7.8390000000000004</v>
      </c>
      <c r="AZ343" s="37">
        <v>17.935749999999999</v>
      </c>
      <c r="BA343" s="37">
        <v>23857.053749999999</v>
      </c>
      <c r="BB343" s="37">
        <v>8.3469329000000005</v>
      </c>
      <c r="BC343" s="37">
        <v>7.12177668387288E-3</v>
      </c>
      <c r="BD343" s="37">
        <v>396.8963124</v>
      </c>
      <c r="BE343" s="37">
        <v>28800.625</v>
      </c>
      <c r="BF343" s="37">
        <v>0.97547349999999999</v>
      </c>
      <c r="BG343" s="37">
        <v>3.7465440205</v>
      </c>
      <c r="BH343" s="37">
        <v>4.8520009999999996</v>
      </c>
      <c r="BI343" s="37">
        <v>5.9584562500000002</v>
      </c>
      <c r="BJ343" s="37">
        <v>3966.2192974999998</v>
      </c>
      <c r="BK343" s="37">
        <v>480.06448875000001</v>
      </c>
      <c r="BL343" s="37">
        <v>17.935749999999999</v>
      </c>
      <c r="BM343" s="37">
        <v>16.247016770984999</v>
      </c>
      <c r="BN343" s="37">
        <v>16.247016770984999</v>
      </c>
      <c r="BO343" s="37">
        <v>19.574547841485</v>
      </c>
      <c r="BP343" s="37">
        <v>1.1650000000000001E-2</v>
      </c>
    </row>
    <row r="344" spans="1:68">
      <c r="A344" s="16">
        <v>343</v>
      </c>
      <c r="B344" s="29" t="s">
        <v>211</v>
      </c>
      <c r="C344" s="16">
        <v>120</v>
      </c>
      <c r="D344" s="16">
        <v>1060</v>
      </c>
      <c r="E344" s="16">
        <v>0.17391035548686201</v>
      </c>
      <c r="F344" s="16">
        <v>0.31274726152576798</v>
      </c>
      <c r="G344" s="16">
        <v>0.420665758111752</v>
      </c>
      <c r="H344" s="16">
        <v>1.26342316395803</v>
      </c>
      <c r="I344" s="16">
        <v>2.3104284103720398</v>
      </c>
      <c r="J344" s="16">
        <v>0.34326923076923099</v>
      </c>
      <c r="K344" s="16">
        <v>0.41652754590985003</v>
      </c>
      <c r="L344" s="16">
        <v>0.53090234857849194</v>
      </c>
      <c r="M344" s="16">
        <v>0.145121415229096</v>
      </c>
      <c r="N344" s="16">
        <v>0.68409214325350098</v>
      </c>
      <c r="O344" s="16">
        <v>1.51976089388999</v>
      </c>
      <c r="P344" s="16">
        <v>0.13681873816890799</v>
      </c>
      <c r="Q344" s="16">
        <v>0.23773067732283801</v>
      </c>
      <c r="R344" s="16">
        <v>0.61666666666666703</v>
      </c>
      <c r="S344" s="16">
        <v>0.68200000000000005</v>
      </c>
      <c r="T344" s="16">
        <v>1.30315429251599</v>
      </c>
      <c r="U344" s="16">
        <v>1.1392808206495599</v>
      </c>
      <c r="V344" s="16">
        <v>0.582633053221289</v>
      </c>
      <c r="W344" s="16">
        <v>2.9769472395251002</v>
      </c>
      <c r="X344" s="16">
        <v>1.3565517241379299</v>
      </c>
      <c r="Y344" s="16">
        <v>2.2708590852904802</v>
      </c>
      <c r="Z344" s="16">
        <v>1.0106229631486601</v>
      </c>
      <c r="AA344" s="16">
        <v>1.3677681531387</v>
      </c>
      <c r="AB344" s="16">
        <v>1.2849206349206399</v>
      </c>
      <c r="AC344" s="16">
        <v>0.58695303183194203</v>
      </c>
      <c r="AD344" s="16">
        <v>2.1901478157582202</v>
      </c>
      <c r="AE344" s="16">
        <v>0.68200000000000005</v>
      </c>
      <c r="AF344" s="16">
        <v>1.4078039845322401</v>
      </c>
      <c r="AG344" s="16">
        <v>1.4078039845322401</v>
      </c>
      <c r="AH344" s="16">
        <v>1.2520898412070001</v>
      </c>
      <c r="AI344" s="37">
        <v>0.240615976900866</v>
      </c>
      <c r="AJ344" s="16">
        <v>0.99371989350959899</v>
      </c>
      <c r="AK344" s="16">
        <v>0.46830680173661399</v>
      </c>
      <c r="AL344" s="37">
        <v>0.65520396000000003</v>
      </c>
      <c r="AM344" s="37">
        <v>2800.9937569039998</v>
      </c>
      <c r="AN344" s="37">
        <v>20.012806099999999</v>
      </c>
      <c r="AO344" s="37">
        <v>1.19415326</v>
      </c>
      <c r="AP344" s="37">
        <v>7.2710938000000001</v>
      </c>
      <c r="AQ344" s="37">
        <v>594.048</v>
      </c>
      <c r="AR344" s="37">
        <v>1.7276477800000001</v>
      </c>
      <c r="AS344" s="37">
        <v>1.3898619999999999</v>
      </c>
      <c r="AT344" s="37">
        <v>7.6928932799999998</v>
      </c>
      <c r="AU344" s="37">
        <v>310761.10955599998</v>
      </c>
      <c r="AV344" s="37">
        <v>2063.9853955793201</v>
      </c>
      <c r="AW344" s="37">
        <v>946922.95319999999</v>
      </c>
      <c r="AX344" s="37">
        <v>8.4896339219999994</v>
      </c>
      <c r="AY344" s="37">
        <v>7.4680799999999996</v>
      </c>
      <c r="AZ344" s="37">
        <v>17.05</v>
      </c>
      <c r="BA344" s="37">
        <v>23546.3514</v>
      </c>
      <c r="BB344" s="37">
        <v>8.3072029199999999</v>
      </c>
      <c r="BC344" s="37">
        <v>8.4168282697694406E-3</v>
      </c>
      <c r="BD344" s="37">
        <v>378.09728208000001</v>
      </c>
      <c r="BE344" s="37">
        <v>28521.5</v>
      </c>
      <c r="BF344" s="37">
        <v>0.95118983999999995</v>
      </c>
      <c r="BG344" s="37">
        <v>3.7050980831999998</v>
      </c>
      <c r="BH344" s="37">
        <v>4.7839716000000001</v>
      </c>
      <c r="BI344" s="37">
        <v>5.8954266000000004</v>
      </c>
      <c r="BJ344" s="37">
        <v>4463.9158960000004</v>
      </c>
      <c r="BK344" s="37">
        <v>502.95368300000001</v>
      </c>
      <c r="BL344" s="37">
        <v>17.05</v>
      </c>
      <c r="BM344" s="37">
        <v>15.901075268232001</v>
      </c>
      <c r="BN344" s="37">
        <v>15.901075268232001</v>
      </c>
      <c r="BO344" s="37">
        <v>17.878586970552</v>
      </c>
      <c r="BP344" s="37">
        <v>1.039E-2</v>
      </c>
    </row>
    <row r="345" spans="1:68">
      <c r="A345" s="16">
        <v>344</v>
      </c>
      <c r="B345" s="29" t="s">
        <v>211</v>
      </c>
      <c r="C345" s="16">
        <v>160</v>
      </c>
      <c r="D345" s="16">
        <v>1080</v>
      </c>
      <c r="E345" s="16">
        <v>0.17391035548686201</v>
      </c>
      <c r="F345" s="16">
        <v>0.31274726152576798</v>
      </c>
      <c r="G345" s="16">
        <v>0.420665758111752</v>
      </c>
      <c r="H345" s="16">
        <v>1.26342316395803</v>
      </c>
      <c r="I345" s="16">
        <v>2.3104284103720398</v>
      </c>
      <c r="J345" s="16">
        <v>0.34326923076923099</v>
      </c>
      <c r="K345" s="16">
        <v>0.41652754590985003</v>
      </c>
      <c r="L345" s="16">
        <v>0.53090234857849194</v>
      </c>
      <c r="M345" s="16">
        <v>0.145121415229096</v>
      </c>
      <c r="N345" s="16">
        <v>0.68409214325350098</v>
      </c>
      <c r="O345" s="16">
        <v>1.51976089388999</v>
      </c>
      <c r="P345" s="16">
        <v>0.13681873816890799</v>
      </c>
      <c r="Q345" s="16">
        <v>0.23773067732283801</v>
      </c>
      <c r="R345" s="16">
        <v>0.61666666666666703</v>
      </c>
      <c r="S345" s="16">
        <v>0.68200000000000005</v>
      </c>
      <c r="T345" s="16">
        <v>1.30315429251599</v>
      </c>
      <c r="U345" s="16">
        <v>1.1392808206495599</v>
      </c>
      <c r="V345" s="16">
        <v>0.582633053221289</v>
      </c>
      <c r="W345" s="16">
        <v>2.9769472395251002</v>
      </c>
      <c r="X345" s="16">
        <v>1.3565517241379299</v>
      </c>
      <c r="Y345" s="16">
        <v>2.2708590852904802</v>
      </c>
      <c r="Z345" s="16">
        <v>1.0106229631486601</v>
      </c>
      <c r="AA345" s="16">
        <v>1.3677681531387</v>
      </c>
      <c r="AB345" s="16">
        <v>1.2849206349206399</v>
      </c>
      <c r="AC345" s="16">
        <v>0.58695303183194203</v>
      </c>
      <c r="AD345" s="16">
        <v>2.1901478157582202</v>
      </c>
      <c r="AE345" s="16">
        <v>0.68200000000000005</v>
      </c>
      <c r="AF345" s="16">
        <v>1.4078039845322401</v>
      </c>
      <c r="AG345" s="16">
        <v>1.4078039845322401</v>
      </c>
      <c r="AH345" s="16">
        <v>1.2520898412070001</v>
      </c>
      <c r="AI345" s="37">
        <v>0.240615976900866</v>
      </c>
      <c r="AJ345" s="16">
        <v>0.99371989350959899</v>
      </c>
      <c r="AK345" s="16">
        <v>0.46830680173661399</v>
      </c>
      <c r="AL345" s="37">
        <v>0.65520396000000003</v>
      </c>
      <c r="AM345" s="37">
        <v>2800.9937569039998</v>
      </c>
      <c r="AN345" s="37">
        <v>20.012806099999999</v>
      </c>
      <c r="AO345" s="37">
        <v>1.19415326</v>
      </c>
      <c r="AP345" s="37">
        <v>7.2710938000000001</v>
      </c>
      <c r="AQ345" s="37">
        <v>594.048</v>
      </c>
      <c r="AR345" s="37">
        <v>1.7276477800000001</v>
      </c>
      <c r="AS345" s="37">
        <v>1.3898619999999999</v>
      </c>
      <c r="AT345" s="37">
        <v>7.6928932799999998</v>
      </c>
      <c r="AU345" s="37">
        <v>310761.10955599998</v>
      </c>
      <c r="AV345" s="37">
        <v>2063.9853955793201</v>
      </c>
      <c r="AW345" s="37">
        <v>946922.95319999999</v>
      </c>
      <c r="AX345" s="37">
        <v>8.4896339219999994</v>
      </c>
      <c r="AY345" s="37">
        <v>7.4680799999999996</v>
      </c>
      <c r="AZ345" s="37">
        <v>17.05</v>
      </c>
      <c r="BA345" s="37">
        <v>23546.3514</v>
      </c>
      <c r="BB345" s="37">
        <v>8.3072029199999999</v>
      </c>
      <c r="BC345" s="37">
        <v>8.4168282697694406E-3</v>
      </c>
      <c r="BD345" s="37">
        <v>378.09728208000001</v>
      </c>
      <c r="BE345" s="37">
        <v>28521.5</v>
      </c>
      <c r="BF345" s="37">
        <v>0.95118983999999995</v>
      </c>
      <c r="BG345" s="37">
        <v>3.7050980831999998</v>
      </c>
      <c r="BH345" s="37">
        <v>4.7839716000000001</v>
      </c>
      <c r="BI345" s="37">
        <v>5.8954266000000004</v>
      </c>
      <c r="BJ345" s="37">
        <v>4463.9158960000004</v>
      </c>
      <c r="BK345" s="37">
        <v>502.95368300000001</v>
      </c>
      <c r="BL345" s="37">
        <v>17.05</v>
      </c>
      <c r="BM345" s="37">
        <v>15.901075268232001</v>
      </c>
      <c r="BN345" s="37">
        <v>15.901075268232001</v>
      </c>
      <c r="BO345" s="37">
        <v>17.878586970552</v>
      </c>
      <c r="BP345" s="37">
        <v>1.039E-2</v>
      </c>
    </row>
    <row r="346" spans="1:68">
      <c r="A346" s="16">
        <v>345</v>
      </c>
      <c r="B346" s="29" t="s">
        <v>211</v>
      </c>
      <c r="C346" s="16">
        <v>120</v>
      </c>
      <c r="D346" s="16">
        <v>1100</v>
      </c>
      <c r="E346" s="16">
        <v>0.17391035548686201</v>
      </c>
      <c r="F346" s="16">
        <v>0.31274726152576798</v>
      </c>
      <c r="G346" s="16">
        <v>0.420665758111752</v>
      </c>
      <c r="H346" s="16">
        <v>1.26342316395803</v>
      </c>
      <c r="I346" s="16">
        <v>2.3104284103720398</v>
      </c>
      <c r="J346" s="16">
        <v>0.34326923076923099</v>
      </c>
      <c r="K346" s="16">
        <v>0.41652754590985003</v>
      </c>
      <c r="L346" s="16">
        <v>0.53090234857849194</v>
      </c>
      <c r="M346" s="16">
        <v>0.145121415229096</v>
      </c>
      <c r="N346" s="16">
        <v>0.68409214325350098</v>
      </c>
      <c r="O346" s="16">
        <v>1.51976089388999</v>
      </c>
      <c r="P346" s="16">
        <v>0.13681873816890799</v>
      </c>
      <c r="Q346" s="16">
        <v>0.23773067732283801</v>
      </c>
      <c r="R346" s="16">
        <v>0.61666666666666703</v>
      </c>
      <c r="S346" s="16">
        <v>0.68200000000000005</v>
      </c>
      <c r="T346" s="16">
        <v>1.30315429251599</v>
      </c>
      <c r="U346" s="16">
        <v>1.1392808206495599</v>
      </c>
      <c r="V346" s="16">
        <v>0.582633053221289</v>
      </c>
      <c r="W346" s="16">
        <v>2.9769472395251002</v>
      </c>
      <c r="X346" s="16">
        <v>1.3565517241379299</v>
      </c>
      <c r="Y346" s="16">
        <v>2.2708590852904802</v>
      </c>
      <c r="Z346" s="16">
        <v>1.0106229631486601</v>
      </c>
      <c r="AA346" s="16">
        <v>1.3677681531387</v>
      </c>
      <c r="AB346" s="16">
        <v>1.2849206349206399</v>
      </c>
      <c r="AC346" s="16">
        <v>0.58695303183194203</v>
      </c>
      <c r="AD346" s="16">
        <v>2.1901478157582202</v>
      </c>
      <c r="AE346" s="16">
        <v>0.68200000000000005</v>
      </c>
      <c r="AF346" s="16">
        <v>1.4078039845322401</v>
      </c>
      <c r="AG346" s="16">
        <v>1.4078039845322401</v>
      </c>
      <c r="AH346" s="16">
        <v>1.2520898412070001</v>
      </c>
      <c r="AI346" s="37">
        <v>0.240615976900866</v>
      </c>
      <c r="AJ346" s="16">
        <v>0.99371989350959899</v>
      </c>
      <c r="AK346" s="16">
        <v>0.46830680173661399</v>
      </c>
      <c r="AL346" s="37">
        <v>0.65520396000000003</v>
      </c>
      <c r="AM346" s="37">
        <v>2800.9937569039998</v>
      </c>
      <c r="AN346" s="37">
        <v>20.012806099999999</v>
      </c>
      <c r="AO346" s="37">
        <v>1.19415326</v>
      </c>
      <c r="AP346" s="37">
        <v>7.2710938000000001</v>
      </c>
      <c r="AQ346" s="37">
        <v>594.048</v>
      </c>
      <c r="AR346" s="37">
        <v>1.7276477800000001</v>
      </c>
      <c r="AS346" s="37">
        <v>1.3898619999999999</v>
      </c>
      <c r="AT346" s="37">
        <v>7.6928932799999998</v>
      </c>
      <c r="AU346" s="37">
        <v>310761.10955599998</v>
      </c>
      <c r="AV346" s="37">
        <v>2063.9853955793201</v>
      </c>
      <c r="AW346" s="37">
        <v>946922.95319999999</v>
      </c>
      <c r="AX346" s="37">
        <v>8.4896339219999994</v>
      </c>
      <c r="AY346" s="37">
        <v>7.4680799999999996</v>
      </c>
      <c r="AZ346" s="37">
        <v>17.05</v>
      </c>
      <c r="BA346" s="37">
        <v>23546.3514</v>
      </c>
      <c r="BB346" s="37">
        <v>8.3072029199999999</v>
      </c>
      <c r="BC346" s="37">
        <v>8.4168282697694406E-3</v>
      </c>
      <c r="BD346" s="37">
        <v>378.09728208000001</v>
      </c>
      <c r="BE346" s="37">
        <v>28521.5</v>
      </c>
      <c r="BF346" s="37">
        <v>0.95118983999999995</v>
      </c>
      <c r="BG346" s="37">
        <v>3.7050980831999998</v>
      </c>
      <c r="BH346" s="37">
        <v>4.7839716000000001</v>
      </c>
      <c r="BI346" s="37">
        <v>5.8954266000000004</v>
      </c>
      <c r="BJ346" s="37">
        <v>4463.9158960000004</v>
      </c>
      <c r="BK346" s="37">
        <v>502.95368300000001</v>
      </c>
      <c r="BL346" s="37">
        <v>17.05</v>
      </c>
      <c r="BM346" s="37">
        <v>15.901075268232001</v>
      </c>
      <c r="BN346" s="37">
        <v>15.901075268232001</v>
      </c>
      <c r="BO346" s="37">
        <v>17.878586970552</v>
      </c>
      <c r="BP346" s="37">
        <v>1.039E-2</v>
      </c>
    </row>
    <row r="347" spans="1:68">
      <c r="A347" s="16">
        <v>346</v>
      </c>
      <c r="B347" s="29" t="s">
        <v>211</v>
      </c>
      <c r="C347" s="16">
        <v>40</v>
      </c>
      <c r="D347" s="16">
        <v>1120</v>
      </c>
      <c r="E347" s="16">
        <v>0.17391035548686201</v>
      </c>
      <c r="F347" s="16">
        <v>0.31274726152576798</v>
      </c>
      <c r="G347" s="16">
        <v>0.420665758111752</v>
      </c>
      <c r="H347" s="16">
        <v>1.26342316395803</v>
      </c>
      <c r="I347" s="16">
        <v>2.3104284103720398</v>
      </c>
      <c r="J347" s="16">
        <v>0.34326923076923099</v>
      </c>
      <c r="K347" s="16">
        <v>0.41652754590985003</v>
      </c>
      <c r="L347" s="16">
        <v>0.53090234857849194</v>
      </c>
      <c r="M347" s="16">
        <v>0.145121415229096</v>
      </c>
      <c r="N347" s="16">
        <v>0.68409214325350098</v>
      </c>
      <c r="O347" s="16">
        <v>1.51976089388999</v>
      </c>
      <c r="P347" s="16">
        <v>0.13681873816890799</v>
      </c>
      <c r="Q347" s="16">
        <v>0.23773067732283801</v>
      </c>
      <c r="R347" s="16">
        <v>0.61666666666666703</v>
      </c>
      <c r="S347" s="16">
        <v>0.68200000000000005</v>
      </c>
      <c r="T347" s="16">
        <v>1.30315429251599</v>
      </c>
      <c r="U347" s="16">
        <v>1.1392808206495599</v>
      </c>
      <c r="V347" s="16">
        <v>0.582633053221289</v>
      </c>
      <c r="W347" s="16">
        <v>2.9769472395251002</v>
      </c>
      <c r="X347" s="16">
        <v>1.3565517241379299</v>
      </c>
      <c r="Y347" s="16">
        <v>2.2708590852904802</v>
      </c>
      <c r="Z347" s="16">
        <v>1.0106229631486601</v>
      </c>
      <c r="AA347" s="16">
        <v>1.3677681531387</v>
      </c>
      <c r="AB347" s="16">
        <v>1.2849206349206399</v>
      </c>
      <c r="AC347" s="16">
        <v>0.58695303183194203</v>
      </c>
      <c r="AD347" s="16">
        <v>2.1901478157582202</v>
      </c>
      <c r="AE347" s="16">
        <v>0.68200000000000005</v>
      </c>
      <c r="AF347" s="16">
        <v>1.4078039845322401</v>
      </c>
      <c r="AG347" s="16">
        <v>1.4078039845322401</v>
      </c>
      <c r="AH347" s="16">
        <v>1.2520898412070001</v>
      </c>
      <c r="AI347" s="37">
        <v>0.240615976900866</v>
      </c>
      <c r="AJ347" s="16">
        <v>0.99371989350959899</v>
      </c>
      <c r="AK347" s="16">
        <v>0.46830680173661399</v>
      </c>
      <c r="AL347" s="37">
        <v>0.65520396000000003</v>
      </c>
      <c r="AM347" s="37">
        <v>2800.9937569039998</v>
      </c>
      <c r="AN347" s="37">
        <v>20.012806099999999</v>
      </c>
      <c r="AO347" s="37">
        <v>1.19415326</v>
      </c>
      <c r="AP347" s="37">
        <v>7.2710938000000001</v>
      </c>
      <c r="AQ347" s="37">
        <v>594.048</v>
      </c>
      <c r="AR347" s="37">
        <v>1.7276477800000001</v>
      </c>
      <c r="AS347" s="37">
        <v>1.3898619999999999</v>
      </c>
      <c r="AT347" s="37">
        <v>7.6928932799999998</v>
      </c>
      <c r="AU347" s="37">
        <v>310761.10955599998</v>
      </c>
      <c r="AV347" s="37">
        <v>2063.9853955793201</v>
      </c>
      <c r="AW347" s="37">
        <v>946922.95319999999</v>
      </c>
      <c r="AX347" s="37">
        <v>8.4896339219999994</v>
      </c>
      <c r="AY347" s="37">
        <v>7.4680799999999996</v>
      </c>
      <c r="AZ347" s="37">
        <v>17.05</v>
      </c>
      <c r="BA347" s="37">
        <v>23546.3514</v>
      </c>
      <c r="BB347" s="37">
        <v>8.3072029199999999</v>
      </c>
      <c r="BC347" s="37">
        <v>8.4168282697694406E-3</v>
      </c>
      <c r="BD347" s="37">
        <v>378.09728208000001</v>
      </c>
      <c r="BE347" s="37">
        <v>28521.5</v>
      </c>
      <c r="BF347" s="37">
        <v>0.95118983999999995</v>
      </c>
      <c r="BG347" s="37">
        <v>3.7050980831999998</v>
      </c>
      <c r="BH347" s="37">
        <v>4.7839716000000001</v>
      </c>
      <c r="BI347" s="37">
        <v>5.8954266000000004</v>
      </c>
      <c r="BJ347" s="37">
        <v>4463.9158960000004</v>
      </c>
      <c r="BK347" s="37">
        <v>502.95368300000001</v>
      </c>
      <c r="BL347" s="37">
        <v>17.05</v>
      </c>
      <c r="BM347" s="37">
        <v>15.901075268232001</v>
      </c>
      <c r="BN347" s="37">
        <v>15.901075268232001</v>
      </c>
      <c r="BO347" s="37">
        <v>17.878586970552</v>
      </c>
      <c r="BP347" s="37">
        <v>1.039E-2</v>
      </c>
    </row>
    <row r="348" spans="1:68">
      <c r="A348" s="16">
        <v>347</v>
      </c>
      <c r="B348" s="29" t="s">
        <v>212</v>
      </c>
      <c r="C348" s="16">
        <v>125</v>
      </c>
      <c r="D348" s="16">
        <v>950</v>
      </c>
      <c r="E348" s="16">
        <v>0.17538541666666699</v>
      </c>
      <c r="F348" s="16">
        <v>0.31753141885346498</v>
      </c>
      <c r="G348" s="16">
        <v>0.43224477611940298</v>
      </c>
      <c r="H348" s="16">
        <v>1.28941052631579</v>
      </c>
      <c r="I348" s="16">
        <v>2.3389028571428598</v>
      </c>
      <c r="J348" s="16">
        <v>0.347121951219512</v>
      </c>
      <c r="K348" s="16">
        <v>0.41822660098522202</v>
      </c>
      <c r="L348" s="16">
        <v>0.53725000000000001</v>
      </c>
      <c r="M348" s="16">
        <v>0.13963011889035701</v>
      </c>
      <c r="N348" s="16">
        <v>0.69545224465200395</v>
      </c>
      <c r="O348" s="16">
        <v>1.5420626047409001</v>
      </c>
      <c r="P348" s="16">
        <v>0.131356439255746</v>
      </c>
      <c r="Q348" s="16">
        <v>0.23326334635416701</v>
      </c>
      <c r="R348" s="16">
        <v>0.65084848484848501</v>
      </c>
      <c r="S348" s="16">
        <v>0.68079999999999996</v>
      </c>
      <c r="T348" s="16">
        <v>1.3047761194029901</v>
      </c>
      <c r="U348" s="16">
        <v>1.1123768115942001</v>
      </c>
      <c r="V348" s="16">
        <v>0.57616638560989297</v>
      </c>
      <c r="W348" s="16">
        <v>3.0834570637119101</v>
      </c>
      <c r="X348" s="16">
        <v>1.3548275862068999</v>
      </c>
      <c r="Y348" s="16">
        <v>2.2952499999999998</v>
      </c>
      <c r="Z348" s="16">
        <v>1.01155834641549</v>
      </c>
      <c r="AA348" s="16">
        <v>1.37331182795699</v>
      </c>
      <c r="AB348" s="16">
        <v>1.2908544600939</v>
      </c>
      <c r="AC348" s="16">
        <v>0.594078886310905</v>
      </c>
      <c r="AD348" s="16">
        <v>2.1041235668789802</v>
      </c>
      <c r="AE348" s="16">
        <v>0.68079999999999996</v>
      </c>
      <c r="AF348" s="16">
        <v>1.4315246636771299</v>
      </c>
      <c r="AG348" s="16">
        <v>1.4315246636771299</v>
      </c>
      <c r="AH348" s="16">
        <v>1.4315246636771299</v>
      </c>
      <c r="AI348" s="37">
        <v>0.29411764705882398</v>
      </c>
      <c r="AJ348" s="16">
        <v>0.99699957907596404</v>
      </c>
      <c r="AK348" s="16">
        <v>0.46309696092619401</v>
      </c>
      <c r="AL348" s="37">
        <v>0.64654080000000003</v>
      </c>
      <c r="AM348" s="37">
        <v>2740.7803280439998</v>
      </c>
      <c r="AN348" s="37">
        <v>19.403468</v>
      </c>
      <c r="AO348" s="37">
        <v>1.1636930000000001</v>
      </c>
      <c r="AP348" s="37">
        <v>7.16289</v>
      </c>
      <c r="AQ348" s="37">
        <v>583.51199999999994</v>
      </c>
      <c r="AR348" s="37">
        <v>1.7234700000000001</v>
      </c>
      <c r="AS348" s="37">
        <v>1.3753599999999999</v>
      </c>
      <c r="AT348" s="37">
        <v>8.0014900000000004</v>
      </c>
      <c r="AU348" s="37">
        <v>306437.42855999997</v>
      </c>
      <c r="AV348" s="37">
        <v>2029.722015564</v>
      </c>
      <c r="AW348" s="37">
        <v>986891.56799999997</v>
      </c>
      <c r="AX348" s="37">
        <v>8.8053964800000006</v>
      </c>
      <c r="AY348" s="37">
        <v>7.0877400000000002</v>
      </c>
      <c r="AZ348" s="37">
        <v>17.02</v>
      </c>
      <c r="BA348" s="37">
        <v>23428.560000000001</v>
      </c>
      <c r="BB348" s="37">
        <v>8.4736416000000006</v>
      </c>
      <c r="BC348" s="37">
        <v>8.5688040691536804E-3</v>
      </c>
      <c r="BD348" s="37">
        <v>361.65528719999998</v>
      </c>
      <c r="BE348" s="37">
        <v>28485.25</v>
      </c>
      <c r="BF348" s="37">
        <v>0.94013440000000004</v>
      </c>
      <c r="BG348" s="37">
        <v>3.6941311680000002</v>
      </c>
      <c r="BH348" s="37">
        <v>4.7511096000000004</v>
      </c>
      <c r="BI348" s="37">
        <v>5.8564775999999998</v>
      </c>
      <c r="BJ348" s="37">
        <v>4414.2675200000003</v>
      </c>
      <c r="BK348" s="37">
        <v>518.64541799999995</v>
      </c>
      <c r="BL348" s="37">
        <v>17.02</v>
      </c>
      <c r="BM348" s="37">
        <v>15.5930830416</v>
      </c>
      <c r="BN348" s="37">
        <v>15.5930830416</v>
      </c>
      <c r="BO348" s="37">
        <v>15.5930830416</v>
      </c>
      <c r="BP348" s="37">
        <v>8.5000000000000006E-3</v>
      </c>
    </row>
    <row r="349" spans="1:68">
      <c r="A349" s="16">
        <v>348</v>
      </c>
      <c r="B349" s="29" t="s">
        <v>83</v>
      </c>
      <c r="C349" s="16">
        <v>140</v>
      </c>
      <c r="D349" s="16">
        <v>950</v>
      </c>
      <c r="E349" s="16">
        <v>0.177139270833333</v>
      </c>
      <c r="F349" s="16">
        <v>0.32070673304199898</v>
      </c>
      <c r="G349" s="16">
        <v>0.43656722388059699</v>
      </c>
      <c r="H349" s="16">
        <v>1.3023046315789499</v>
      </c>
      <c r="I349" s="16">
        <v>2.3622918857142898</v>
      </c>
      <c r="J349" s="16">
        <v>0.35059317073170698</v>
      </c>
      <c r="K349" s="16">
        <v>0.42240886699507402</v>
      </c>
      <c r="L349" s="16">
        <v>0.54262250000000001</v>
      </c>
      <c r="M349" s="16">
        <v>0.14102642007926</v>
      </c>
      <c r="N349" s="16">
        <v>0.70240676709852401</v>
      </c>
      <c r="O349" s="16">
        <v>1.55748323078831</v>
      </c>
      <c r="P349" s="16">
        <v>0.132670003648304</v>
      </c>
      <c r="Q349" s="16">
        <v>0.235595979817708</v>
      </c>
      <c r="R349" s="16">
        <v>0.65735696969696999</v>
      </c>
      <c r="S349" s="16">
        <v>0.687608</v>
      </c>
      <c r="T349" s="16">
        <v>1.3178238805970199</v>
      </c>
      <c r="U349" s="16">
        <v>1.1235005797101401</v>
      </c>
      <c r="V349" s="16">
        <v>0.57616638560989297</v>
      </c>
      <c r="W349" s="16">
        <v>3.1142916343490299</v>
      </c>
      <c r="X349" s="16">
        <v>1.3683758620689701</v>
      </c>
      <c r="Y349" s="16">
        <v>2.3182024999999999</v>
      </c>
      <c r="Z349" s="16">
        <v>1.02167392987964</v>
      </c>
      <c r="AA349" s="16">
        <v>1.3870449462365599</v>
      </c>
      <c r="AB349" s="16">
        <v>1.3037630046948401</v>
      </c>
      <c r="AC349" s="16">
        <v>0.600019675174014</v>
      </c>
      <c r="AD349" s="16">
        <v>2.1251648025477698</v>
      </c>
      <c r="AE349" s="16">
        <v>0.687608</v>
      </c>
      <c r="AF349" s="16">
        <v>1.4458399103138999</v>
      </c>
      <c r="AG349" s="16">
        <v>1.4458399103138999</v>
      </c>
      <c r="AH349" s="16">
        <v>1.4458399103138999</v>
      </c>
      <c r="AI349" s="37">
        <v>0.29705882352941199</v>
      </c>
      <c r="AJ349" s="16">
        <v>1.0021366294087599</v>
      </c>
      <c r="AK349" s="16">
        <v>0.46309696092619401</v>
      </c>
      <c r="AL349" s="37">
        <v>0.65300620799999998</v>
      </c>
      <c r="AM349" s="37">
        <v>2768.1881313244398</v>
      </c>
      <c r="AN349" s="37">
        <v>19.597502680000002</v>
      </c>
      <c r="AO349" s="37">
        <v>1.17532993</v>
      </c>
      <c r="AP349" s="37">
        <v>7.2345189000000003</v>
      </c>
      <c r="AQ349" s="37">
        <v>589.34712000000002</v>
      </c>
      <c r="AR349" s="37">
        <v>1.7407047</v>
      </c>
      <c r="AS349" s="37">
        <v>1.3891135999999999</v>
      </c>
      <c r="AT349" s="37">
        <v>8.0815049000000005</v>
      </c>
      <c r="AU349" s="37">
        <v>309501.8028456</v>
      </c>
      <c r="AV349" s="37">
        <v>2050.0192357196402</v>
      </c>
      <c r="AW349" s="37">
        <v>996760.48367999995</v>
      </c>
      <c r="AX349" s="37">
        <v>8.8934504447999991</v>
      </c>
      <c r="AY349" s="37">
        <v>7.1586173999999998</v>
      </c>
      <c r="AZ349" s="37">
        <v>17.190200000000001</v>
      </c>
      <c r="BA349" s="37">
        <v>23662.845600000001</v>
      </c>
      <c r="BB349" s="37">
        <v>8.5583780160000007</v>
      </c>
      <c r="BC349" s="37">
        <v>8.5688040691536804E-3</v>
      </c>
      <c r="BD349" s="37">
        <v>365.27184007199997</v>
      </c>
      <c r="BE349" s="37">
        <v>28770.102500000001</v>
      </c>
      <c r="BF349" s="37">
        <v>0.94953574399999996</v>
      </c>
      <c r="BG349" s="37">
        <v>3.7310724796799999</v>
      </c>
      <c r="BH349" s="37">
        <v>4.7986206960000004</v>
      </c>
      <c r="BI349" s="37">
        <v>5.9150423759999997</v>
      </c>
      <c r="BJ349" s="37">
        <v>4458.4101952000001</v>
      </c>
      <c r="BK349" s="37">
        <v>523.83187218</v>
      </c>
      <c r="BL349" s="37">
        <v>17.190200000000001</v>
      </c>
      <c r="BM349" s="37">
        <v>15.749013872016</v>
      </c>
      <c r="BN349" s="37">
        <v>15.749013872016</v>
      </c>
      <c r="BO349" s="37">
        <v>15.749013872016</v>
      </c>
      <c r="BP349" s="37">
        <v>8.5850000000000006E-3</v>
      </c>
    </row>
    <row r="350" spans="1:68">
      <c r="A350" s="16">
        <v>349</v>
      </c>
      <c r="B350" s="29" t="s">
        <v>84</v>
      </c>
      <c r="C350" s="16">
        <v>137</v>
      </c>
      <c r="D350" s="16">
        <v>950</v>
      </c>
      <c r="E350" s="16">
        <v>0.17889312499999999</v>
      </c>
      <c r="F350" s="16">
        <v>0.32388204723053399</v>
      </c>
      <c r="G350" s="16">
        <v>0.44088967164179099</v>
      </c>
      <c r="H350" s="16">
        <v>1.3151987368421101</v>
      </c>
      <c r="I350" s="16">
        <v>2.3856809142857101</v>
      </c>
      <c r="J350" s="16">
        <v>0.35406439024390202</v>
      </c>
      <c r="K350" s="16">
        <v>0.42659113300492602</v>
      </c>
      <c r="L350" s="16">
        <v>0.54799500000000001</v>
      </c>
      <c r="M350" s="16">
        <v>0.14242272126816399</v>
      </c>
      <c r="N350" s="16">
        <v>0.70936128954504396</v>
      </c>
      <c r="O350" s="16">
        <v>1.5729038568357201</v>
      </c>
      <c r="P350" s="16">
        <v>0.13398356804086101</v>
      </c>
      <c r="Q350" s="16">
        <v>0.23792861328125001</v>
      </c>
      <c r="R350" s="16">
        <v>0.66386545454545498</v>
      </c>
      <c r="S350" s="16">
        <v>0.69441600000000003</v>
      </c>
      <c r="T350" s="16">
        <v>1.33087164179105</v>
      </c>
      <c r="U350" s="16">
        <v>1.13462434782609</v>
      </c>
      <c r="V350" s="16">
        <v>0.57616638560989297</v>
      </c>
      <c r="W350" s="16">
        <v>3.1451262049861501</v>
      </c>
      <c r="X350" s="16">
        <v>1.3819241379310301</v>
      </c>
      <c r="Y350" s="16">
        <v>2.3411550000000001</v>
      </c>
      <c r="Z350" s="16">
        <v>1.0317895133438</v>
      </c>
      <c r="AA350" s="16">
        <v>1.4007780645161301</v>
      </c>
      <c r="AB350" s="16">
        <v>1.3166715492957699</v>
      </c>
      <c r="AC350" s="16">
        <v>0.605960464037123</v>
      </c>
      <c r="AD350" s="16">
        <v>2.14620603821656</v>
      </c>
      <c r="AE350" s="16">
        <v>0.69441600000000003</v>
      </c>
      <c r="AF350" s="16">
        <v>1.4601551569506701</v>
      </c>
      <c r="AG350" s="16">
        <v>1.4601551569506701</v>
      </c>
      <c r="AH350" s="16">
        <v>1.4601551569506701</v>
      </c>
      <c r="AI350" s="37">
        <v>0.3</v>
      </c>
      <c r="AJ350" s="16">
        <v>1.00727367974156</v>
      </c>
      <c r="AK350" s="16">
        <v>0.46309696092619401</v>
      </c>
      <c r="AL350" s="37">
        <v>0.65947161600000004</v>
      </c>
      <c r="AM350" s="37">
        <v>2795.5959346048799</v>
      </c>
      <c r="AN350" s="37">
        <v>19.79153736</v>
      </c>
      <c r="AO350" s="37">
        <v>1.1869668600000001</v>
      </c>
      <c r="AP350" s="37">
        <v>7.3061477999999997</v>
      </c>
      <c r="AQ350" s="37">
        <v>595.18223999999998</v>
      </c>
      <c r="AR350" s="37">
        <v>1.7579393999999999</v>
      </c>
      <c r="AS350" s="37">
        <v>1.4028672</v>
      </c>
      <c r="AT350" s="37">
        <v>8.1615198000000007</v>
      </c>
      <c r="AU350" s="37">
        <v>312566.17713119998</v>
      </c>
      <c r="AV350" s="37">
        <v>2070.3164558752801</v>
      </c>
      <c r="AW350" s="37">
        <v>1006629.39936</v>
      </c>
      <c r="AX350" s="37">
        <v>8.9815044095999994</v>
      </c>
      <c r="AY350" s="37">
        <v>7.2294948000000003</v>
      </c>
      <c r="AZ350" s="37">
        <v>17.360399999999998</v>
      </c>
      <c r="BA350" s="37">
        <v>23897.1312</v>
      </c>
      <c r="BB350" s="37">
        <v>8.6431144320000008</v>
      </c>
      <c r="BC350" s="37">
        <v>8.5688040691536804E-3</v>
      </c>
      <c r="BD350" s="37">
        <v>368.88839294399997</v>
      </c>
      <c r="BE350" s="37">
        <v>29054.955000000002</v>
      </c>
      <c r="BF350" s="37">
        <v>0.95893708799999999</v>
      </c>
      <c r="BG350" s="37">
        <v>3.76801379136</v>
      </c>
      <c r="BH350" s="37">
        <v>4.8461317920000004</v>
      </c>
      <c r="BI350" s="37">
        <v>5.9736071519999996</v>
      </c>
      <c r="BJ350" s="37">
        <v>4502.5528703999998</v>
      </c>
      <c r="BK350" s="37">
        <v>529.01832635999995</v>
      </c>
      <c r="BL350" s="37">
        <v>17.360399999999998</v>
      </c>
      <c r="BM350" s="37">
        <v>15.904944702431999</v>
      </c>
      <c r="BN350" s="37">
        <v>15.904944702431999</v>
      </c>
      <c r="BO350" s="37">
        <v>15.904944702431999</v>
      </c>
      <c r="BP350" s="37">
        <v>8.6700000000000006E-3</v>
      </c>
    </row>
    <row r="351" spans="1:68">
      <c r="A351" s="16">
        <v>350</v>
      </c>
      <c r="B351" s="29" t="s">
        <v>188</v>
      </c>
      <c r="C351" s="16">
        <v>140</v>
      </c>
      <c r="D351" s="16">
        <v>1000</v>
      </c>
      <c r="E351" s="16">
        <v>0.17538541666666699</v>
      </c>
      <c r="F351" s="16">
        <v>0.31753141885346498</v>
      </c>
      <c r="G351" s="16">
        <v>0.43224477611940298</v>
      </c>
      <c r="H351" s="16">
        <v>1.28941052631579</v>
      </c>
      <c r="I351" s="16">
        <v>2.3389028571428598</v>
      </c>
      <c r="J351" s="16">
        <v>0.347121951219512</v>
      </c>
      <c r="K351" s="16">
        <v>0.41822660098522202</v>
      </c>
      <c r="L351" s="16">
        <v>0.53725000000000001</v>
      </c>
      <c r="M351" s="16">
        <v>0.13963011889035701</v>
      </c>
      <c r="N351" s="16">
        <v>0.69545224465200395</v>
      </c>
      <c r="O351" s="16">
        <v>1.5420626047409001</v>
      </c>
      <c r="P351" s="16">
        <v>0.131356439255746</v>
      </c>
      <c r="Q351" s="16">
        <v>0.23326334635416701</v>
      </c>
      <c r="R351" s="16">
        <v>0.65084848484848501</v>
      </c>
      <c r="S351" s="16">
        <v>0.68079999999999996</v>
      </c>
      <c r="T351" s="16">
        <v>1.3047761194029901</v>
      </c>
      <c r="U351" s="16">
        <v>1.1123768115942001</v>
      </c>
      <c r="V351" s="16">
        <v>0.57616638560989297</v>
      </c>
      <c r="W351" s="16">
        <v>3.0834570637119101</v>
      </c>
      <c r="X351" s="16">
        <v>1.3548275862068999</v>
      </c>
      <c r="Y351" s="16">
        <v>2.2952499999999998</v>
      </c>
      <c r="Z351" s="16">
        <v>1.01155834641549</v>
      </c>
      <c r="AA351" s="16">
        <v>1.37331182795699</v>
      </c>
      <c r="AB351" s="16">
        <v>1.2908544600939</v>
      </c>
      <c r="AC351" s="16">
        <v>0.594078886310905</v>
      </c>
      <c r="AD351" s="16">
        <v>2.1041235668789802</v>
      </c>
      <c r="AE351" s="16">
        <v>0.68079999999999996</v>
      </c>
      <c r="AF351" s="16">
        <v>1.4315246636771299</v>
      </c>
      <c r="AG351" s="16">
        <v>1.4315246636771299</v>
      </c>
      <c r="AH351" s="16">
        <v>1.4315246636771299</v>
      </c>
      <c r="AI351" s="37">
        <v>0.29411764705882398</v>
      </c>
      <c r="AJ351" s="16">
        <v>0.99699957907596404</v>
      </c>
      <c r="AK351" s="16">
        <v>0.46309696092619401</v>
      </c>
      <c r="AL351" s="37">
        <v>0.64654080000000003</v>
      </c>
      <c r="AM351" s="37">
        <v>2740.7803280439998</v>
      </c>
      <c r="AN351" s="37">
        <v>19.403468</v>
      </c>
      <c r="AO351" s="37">
        <v>1.1636930000000001</v>
      </c>
      <c r="AP351" s="37">
        <v>7.16289</v>
      </c>
      <c r="AQ351" s="37">
        <v>583.51199999999994</v>
      </c>
      <c r="AR351" s="37">
        <v>1.7234700000000001</v>
      </c>
      <c r="AS351" s="37">
        <v>1.3753599999999999</v>
      </c>
      <c r="AT351" s="37">
        <v>8.0014900000000004</v>
      </c>
      <c r="AU351" s="37">
        <v>306437.42855999997</v>
      </c>
      <c r="AV351" s="37">
        <v>2029.722015564</v>
      </c>
      <c r="AW351" s="37">
        <v>986891.56799999997</v>
      </c>
      <c r="AX351" s="37">
        <v>8.8053964800000006</v>
      </c>
      <c r="AY351" s="37">
        <v>7.0877400000000002</v>
      </c>
      <c r="AZ351" s="37">
        <v>17.02</v>
      </c>
      <c r="BA351" s="37">
        <v>23428.560000000001</v>
      </c>
      <c r="BB351" s="37">
        <v>8.4736416000000006</v>
      </c>
      <c r="BC351" s="37">
        <v>8.5688040691536804E-3</v>
      </c>
      <c r="BD351" s="37">
        <v>361.65528719999998</v>
      </c>
      <c r="BE351" s="37">
        <v>28485.25</v>
      </c>
      <c r="BF351" s="37">
        <v>0.94013440000000004</v>
      </c>
      <c r="BG351" s="37">
        <v>3.6941311680000002</v>
      </c>
      <c r="BH351" s="37">
        <v>4.7511096000000004</v>
      </c>
      <c r="BI351" s="37">
        <v>5.8564775999999998</v>
      </c>
      <c r="BJ351" s="37">
        <v>4414.2675200000003</v>
      </c>
      <c r="BK351" s="37">
        <v>518.64541799999995</v>
      </c>
      <c r="BL351" s="37">
        <v>17.02</v>
      </c>
      <c r="BM351" s="37">
        <v>15.5930830416</v>
      </c>
      <c r="BN351" s="37">
        <v>15.5930830416</v>
      </c>
      <c r="BO351" s="37">
        <v>15.5930830416</v>
      </c>
      <c r="BP351" s="37">
        <v>8.5000000000000006E-3</v>
      </c>
    </row>
    <row r="352" spans="1:68">
      <c r="A352" s="16">
        <v>351</v>
      </c>
      <c r="B352" s="29" t="s">
        <v>83</v>
      </c>
      <c r="C352" s="16">
        <v>180</v>
      </c>
      <c r="D352" s="16">
        <v>1000</v>
      </c>
      <c r="E352" s="16">
        <v>0.177139270833333</v>
      </c>
      <c r="F352" s="16">
        <v>0.32070673304199898</v>
      </c>
      <c r="G352" s="16">
        <v>0.43656722388059699</v>
      </c>
      <c r="H352" s="16">
        <v>1.3023046315789499</v>
      </c>
      <c r="I352" s="16">
        <v>2.3622918857142898</v>
      </c>
      <c r="J352" s="16">
        <v>0.35059317073170698</v>
      </c>
      <c r="K352" s="16">
        <v>0.42240886699507402</v>
      </c>
      <c r="L352" s="16">
        <v>0.54262250000000001</v>
      </c>
      <c r="M352" s="16">
        <v>0.14102642007926</v>
      </c>
      <c r="N352" s="16">
        <v>0.70240676709852401</v>
      </c>
      <c r="O352" s="16">
        <v>1.55748323078831</v>
      </c>
      <c r="P352" s="16">
        <v>0.132670003648304</v>
      </c>
      <c r="Q352" s="16">
        <v>0.235595979817708</v>
      </c>
      <c r="R352" s="16">
        <v>0.65735696969696999</v>
      </c>
      <c r="S352" s="16">
        <v>0.687608</v>
      </c>
      <c r="T352" s="16">
        <v>1.3178238805970199</v>
      </c>
      <c r="U352" s="16">
        <v>1.1235005797101401</v>
      </c>
      <c r="V352" s="16">
        <v>0.57616638560989297</v>
      </c>
      <c r="W352" s="16">
        <v>3.1142916343490299</v>
      </c>
      <c r="X352" s="16">
        <v>1.3683758620689701</v>
      </c>
      <c r="Y352" s="16">
        <v>2.3182024999999999</v>
      </c>
      <c r="Z352" s="16">
        <v>1.02167392987964</v>
      </c>
      <c r="AA352" s="16">
        <v>1.3870449462365599</v>
      </c>
      <c r="AB352" s="16">
        <v>1.3037630046948401</v>
      </c>
      <c r="AC352" s="16">
        <v>0.600019675174014</v>
      </c>
      <c r="AD352" s="16">
        <v>2.1251648025477698</v>
      </c>
      <c r="AE352" s="16">
        <v>0.687608</v>
      </c>
      <c r="AF352" s="16">
        <v>1.4458399103138999</v>
      </c>
      <c r="AG352" s="16">
        <v>1.4458399103138999</v>
      </c>
      <c r="AH352" s="16">
        <v>1.4458399103138999</v>
      </c>
      <c r="AI352" s="37">
        <v>0.29705882352941199</v>
      </c>
      <c r="AJ352" s="16">
        <v>1.0021366294087599</v>
      </c>
      <c r="AK352" s="16">
        <v>0.46309696092619401</v>
      </c>
      <c r="AL352" s="37">
        <v>0.65300620799999998</v>
      </c>
      <c r="AM352" s="37">
        <v>2768.1881313244398</v>
      </c>
      <c r="AN352" s="37">
        <v>19.597502680000002</v>
      </c>
      <c r="AO352" s="37">
        <v>1.17532993</v>
      </c>
      <c r="AP352" s="37">
        <v>7.2345189000000003</v>
      </c>
      <c r="AQ352" s="37">
        <v>589.34712000000002</v>
      </c>
      <c r="AR352" s="37">
        <v>1.7407047</v>
      </c>
      <c r="AS352" s="37">
        <v>1.3891135999999999</v>
      </c>
      <c r="AT352" s="37">
        <v>8.0815049000000005</v>
      </c>
      <c r="AU352" s="37">
        <v>309501.8028456</v>
      </c>
      <c r="AV352" s="37">
        <v>2050.0192357196402</v>
      </c>
      <c r="AW352" s="37">
        <v>996760.48367999995</v>
      </c>
      <c r="AX352" s="37">
        <v>8.8934504447999991</v>
      </c>
      <c r="AY352" s="37">
        <v>7.1586173999999998</v>
      </c>
      <c r="AZ352" s="37">
        <v>17.190200000000001</v>
      </c>
      <c r="BA352" s="37">
        <v>23662.845600000001</v>
      </c>
      <c r="BB352" s="37">
        <v>8.5583780160000007</v>
      </c>
      <c r="BC352" s="37">
        <v>8.5688040691536804E-3</v>
      </c>
      <c r="BD352" s="37">
        <v>365.27184007199997</v>
      </c>
      <c r="BE352" s="37">
        <v>28770.102500000001</v>
      </c>
      <c r="BF352" s="37">
        <v>0.94953574399999996</v>
      </c>
      <c r="BG352" s="37">
        <v>3.7310724796799999</v>
      </c>
      <c r="BH352" s="37">
        <v>4.7986206960000004</v>
      </c>
      <c r="BI352" s="37">
        <v>5.9150423759999997</v>
      </c>
      <c r="BJ352" s="37">
        <v>4458.4101952000001</v>
      </c>
      <c r="BK352" s="37">
        <v>523.83187218</v>
      </c>
      <c r="BL352" s="37">
        <v>17.190200000000001</v>
      </c>
      <c r="BM352" s="37">
        <v>15.749013872016</v>
      </c>
      <c r="BN352" s="37">
        <v>15.749013872016</v>
      </c>
      <c r="BO352" s="37">
        <v>15.749013872016</v>
      </c>
      <c r="BP352" s="37">
        <v>8.5850000000000006E-3</v>
      </c>
    </row>
    <row r="353" spans="1:68">
      <c r="A353" s="16">
        <v>352</v>
      </c>
      <c r="B353" s="29" t="s">
        <v>84</v>
      </c>
      <c r="C353" s="16">
        <v>165</v>
      </c>
      <c r="D353" s="16">
        <v>1000</v>
      </c>
      <c r="E353" s="16">
        <v>0.17889312499999999</v>
      </c>
      <c r="F353" s="16">
        <v>0.32388204723053399</v>
      </c>
      <c r="G353" s="16">
        <v>0.44088967164179099</v>
      </c>
      <c r="H353" s="16">
        <v>1.3151987368421101</v>
      </c>
      <c r="I353" s="16">
        <v>2.3856809142857101</v>
      </c>
      <c r="J353" s="16">
        <v>0.35406439024390202</v>
      </c>
      <c r="K353" s="16">
        <v>0.42659113300492602</v>
      </c>
      <c r="L353" s="16">
        <v>0.54799500000000001</v>
      </c>
      <c r="M353" s="16">
        <v>0.14242272126816399</v>
      </c>
      <c r="N353" s="16">
        <v>0.70936128954504396</v>
      </c>
      <c r="O353" s="16">
        <v>1.5729038568357201</v>
      </c>
      <c r="P353" s="16">
        <v>0.13398356804086101</v>
      </c>
      <c r="Q353" s="16">
        <v>0.23792861328125001</v>
      </c>
      <c r="R353" s="16">
        <v>0.66386545454545498</v>
      </c>
      <c r="S353" s="16">
        <v>0.69441600000000003</v>
      </c>
      <c r="T353" s="16">
        <v>1.33087164179105</v>
      </c>
      <c r="U353" s="16">
        <v>1.13462434782609</v>
      </c>
      <c r="V353" s="16">
        <v>0.57616638560989297</v>
      </c>
      <c r="W353" s="16">
        <v>3.1451262049861501</v>
      </c>
      <c r="X353" s="16">
        <v>1.3819241379310301</v>
      </c>
      <c r="Y353" s="16">
        <v>2.3411550000000001</v>
      </c>
      <c r="Z353" s="16">
        <v>1.0317895133438</v>
      </c>
      <c r="AA353" s="16">
        <v>1.4007780645161301</v>
      </c>
      <c r="AB353" s="16">
        <v>1.3166715492957699</v>
      </c>
      <c r="AC353" s="16">
        <v>0.605960464037123</v>
      </c>
      <c r="AD353" s="16">
        <v>2.14620603821656</v>
      </c>
      <c r="AE353" s="16">
        <v>0.69441600000000003</v>
      </c>
      <c r="AF353" s="16">
        <v>1.4601551569506701</v>
      </c>
      <c r="AG353" s="16">
        <v>1.4601551569506701</v>
      </c>
      <c r="AH353" s="16">
        <v>1.4601551569506701</v>
      </c>
      <c r="AI353" s="37">
        <v>0.3</v>
      </c>
      <c r="AJ353" s="16">
        <v>1.00727367974156</v>
      </c>
      <c r="AK353" s="16">
        <v>0.46309696092619401</v>
      </c>
      <c r="AL353" s="37">
        <v>0.65947161600000004</v>
      </c>
      <c r="AM353" s="37">
        <v>2795.5959346048799</v>
      </c>
      <c r="AN353" s="37">
        <v>19.79153736</v>
      </c>
      <c r="AO353" s="37">
        <v>1.1869668600000001</v>
      </c>
      <c r="AP353" s="37">
        <v>7.3061477999999997</v>
      </c>
      <c r="AQ353" s="37">
        <v>595.18223999999998</v>
      </c>
      <c r="AR353" s="37">
        <v>1.7579393999999999</v>
      </c>
      <c r="AS353" s="37">
        <v>1.4028672</v>
      </c>
      <c r="AT353" s="37">
        <v>8.1615198000000007</v>
      </c>
      <c r="AU353" s="37">
        <v>312566.17713119998</v>
      </c>
      <c r="AV353" s="37">
        <v>2070.3164558752801</v>
      </c>
      <c r="AW353" s="37">
        <v>1006629.39936</v>
      </c>
      <c r="AX353" s="37">
        <v>8.9815044095999994</v>
      </c>
      <c r="AY353" s="37">
        <v>7.2294948000000003</v>
      </c>
      <c r="AZ353" s="37">
        <v>17.360399999999998</v>
      </c>
      <c r="BA353" s="37">
        <v>23897.1312</v>
      </c>
      <c r="BB353" s="37">
        <v>8.6431144320000008</v>
      </c>
      <c r="BC353" s="37">
        <v>8.5688040691536804E-3</v>
      </c>
      <c r="BD353" s="37">
        <v>368.88839294399997</v>
      </c>
      <c r="BE353" s="37">
        <v>29054.955000000002</v>
      </c>
      <c r="BF353" s="37">
        <v>0.95893708799999999</v>
      </c>
      <c r="BG353" s="37">
        <v>3.76801379136</v>
      </c>
      <c r="BH353" s="37">
        <v>4.8461317920000004</v>
      </c>
      <c r="BI353" s="37">
        <v>5.9736071519999996</v>
      </c>
      <c r="BJ353" s="37">
        <v>4502.5528703999998</v>
      </c>
      <c r="BK353" s="37">
        <v>529.01832635999995</v>
      </c>
      <c r="BL353" s="37">
        <v>17.360399999999998</v>
      </c>
      <c r="BM353" s="37">
        <v>15.904944702431999</v>
      </c>
      <c r="BN353" s="37">
        <v>15.904944702431999</v>
      </c>
      <c r="BO353" s="37">
        <v>15.904944702431999</v>
      </c>
      <c r="BP353" s="37">
        <v>8.6700000000000006E-3</v>
      </c>
    </row>
    <row r="354" spans="1:68">
      <c r="A354" s="16">
        <v>353</v>
      </c>
      <c r="B354" s="29" t="s">
        <v>188</v>
      </c>
      <c r="C354" s="16">
        <v>160</v>
      </c>
      <c r="D354" s="16">
        <v>1050</v>
      </c>
      <c r="E354" s="16">
        <v>0.17538541666666699</v>
      </c>
      <c r="F354" s="16">
        <v>0.31753141885346498</v>
      </c>
      <c r="G354" s="16">
        <v>0.43224477611940298</v>
      </c>
      <c r="H354" s="16">
        <v>1.28941052631579</v>
      </c>
      <c r="I354" s="16">
        <v>2.3389028571428598</v>
      </c>
      <c r="J354" s="16">
        <v>0.347121951219512</v>
      </c>
      <c r="K354" s="16">
        <v>0.41822660098522202</v>
      </c>
      <c r="L354" s="16">
        <v>0.53725000000000001</v>
      </c>
      <c r="M354" s="16">
        <v>0.13963011889035701</v>
      </c>
      <c r="N354" s="16">
        <v>0.69545224465200395</v>
      </c>
      <c r="O354" s="16">
        <v>1.5420626047409001</v>
      </c>
      <c r="P354" s="16">
        <v>0.131356439255746</v>
      </c>
      <c r="Q354" s="16">
        <v>0.23326334635416701</v>
      </c>
      <c r="R354" s="16">
        <v>0.65084848484848501</v>
      </c>
      <c r="S354" s="16">
        <v>0.68079999999999996</v>
      </c>
      <c r="T354" s="16">
        <v>1.3047761194029901</v>
      </c>
      <c r="U354" s="16">
        <v>1.1123768115942001</v>
      </c>
      <c r="V354" s="16">
        <v>0.57616638560989297</v>
      </c>
      <c r="W354" s="16">
        <v>3.0834570637119101</v>
      </c>
      <c r="X354" s="16">
        <v>1.3548275862068999</v>
      </c>
      <c r="Y354" s="16">
        <v>2.2952499999999998</v>
      </c>
      <c r="Z354" s="16">
        <v>1.01155834641549</v>
      </c>
      <c r="AA354" s="16">
        <v>1.37331182795699</v>
      </c>
      <c r="AB354" s="16">
        <v>1.2908544600939</v>
      </c>
      <c r="AC354" s="16">
        <v>0.594078886310905</v>
      </c>
      <c r="AD354" s="16">
        <v>2.1041235668789802</v>
      </c>
      <c r="AE354" s="16">
        <v>0.68079999999999996</v>
      </c>
      <c r="AF354" s="16">
        <v>1.4315246636771299</v>
      </c>
      <c r="AG354" s="16">
        <v>1.4315246636771299</v>
      </c>
      <c r="AH354" s="16">
        <v>1.4315246636771299</v>
      </c>
      <c r="AI354" s="37">
        <v>0.29411764705882398</v>
      </c>
      <c r="AJ354" s="16">
        <v>0.99699957907596404</v>
      </c>
      <c r="AK354" s="16">
        <v>0.46309696092619401</v>
      </c>
      <c r="AL354" s="37">
        <v>0.64654080000000003</v>
      </c>
      <c r="AM354" s="37">
        <v>2740.7803280439998</v>
      </c>
      <c r="AN354" s="37">
        <v>19.403468</v>
      </c>
      <c r="AO354" s="37">
        <v>1.1636930000000001</v>
      </c>
      <c r="AP354" s="37">
        <v>7.16289</v>
      </c>
      <c r="AQ354" s="37">
        <v>583.51199999999994</v>
      </c>
      <c r="AR354" s="37">
        <v>1.7234700000000001</v>
      </c>
      <c r="AS354" s="37">
        <v>1.3753599999999999</v>
      </c>
      <c r="AT354" s="37">
        <v>8.0014900000000004</v>
      </c>
      <c r="AU354" s="37">
        <v>306437.42855999997</v>
      </c>
      <c r="AV354" s="37">
        <v>2029.722015564</v>
      </c>
      <c r="AW354" s="37">
        <v>986891.56799999997</v>
      </c>
      <c r="AX354" s="37">
        <v>8.8053964800000006</v>
      </c>
      <c r="AY354" s="37">
        <v>7.0877400000000002</v>
      </c>
      <c r="AZ354" s="37">
        <v>17.02</v>
      </c>
      <c r="BA354" s="37">
        <v>23428.560000000001</v>
      </c>
      <c r="BB354" s="37">
        <v>8.4736416000000006</v>
      </c>
      <c r="BC354" s="37">
        <v>8.5688040691536804E-3</v>
      </c>
      <c r="BD354" s="37">
        <v>361.65528719999998</v>
      </c>
      <c r="BE354" s="37">
        <v>28485.25</v>
      </c>
      <c r="BF354" s="37">
        <v>0.94013440000000004</v>
      </c>
      <c r="BG354" s="37">
        <v>3.6941311680000002</v>
      </c>
      <c r="BH354" s="37">
        <v>4.7511096000000004</v>
      </c>
      <c r="BI354" s="37">
        <v>5.8564775999999998</v>
      </c>
      <c r="BJ354" s="37">
        <v>4414.2675200000003</v>
      </c>
      <c r="BK354" s="37">
        <v>518.64541799999995</v>
      </c>
      <c r="BL354" s="37">
        <v>17.02</v>
      </c>
      <c r="BM354" s="37">
        <v>15.5930830416</v>
      </c>
      <c r="BN354" s="37">
        <v>15.5930830416</v>
      </c>
      <c r="BO354" s="37">
        <v>15.5930830416</v>
      </c>
      <c r="BP354" s="37">
        <v>8.5000000000000006E-3</v>
      </c>
    </row>
    <row r="355" spans="1:68">
      <c r="A355" s="16">
        <v>354</v>
      </c>
      <c r="B355" s="29" t="s">
        <v>83</v>
      </c>
      <c r="C355" s="16">
        <v>200</v>
      </c>
      <c r="D355" s="16">
        <v>1050</v>
      </c>
      <c r="E355" s="16">
        <v>0.177139270833333</v>
      </c>
      <c r="F355" s="16">
        <v>0.32070673304199898</v>
      </c>
      <c r="G355" s="16">
        <v>0.43656722388059699</v>
      </c>
      <c r="H355" s="16">
        <v>1.3023046315789499</v>
      </c>
      <c r="I355" s="16">
        <v>2.3622918857142898</v>
      </c>
      <c r="J355" s="16">
        <v>0.35059317073170698</v>
      </c>
      <c r="K355" s="16">
        <v>0.42240886699507402</v>
      </c>
      <c r="L355" s="16">
        <v>0.54262250000000001</v>
      </c>
      <c r="M355" s="16">
        <v>0.14102642007926</v>
      </c>
      <c r="N355" s="16">
        <v>0.70240676709852401</v>
      </c>
      <c r="O355" s="16">
        <v>1.55748323078831</v>
      </c>
      <c r="P355" s="16">
        <v>0.132670003648304</v>
      </c>
      <c r="Q355" s="16">
        <v>0.235595979817708</v>
      </c>
      <c r="R355" s="16">
        <v>0.65735696969696999</v>
      </c>
      <c r="S355" s="16">
        <v>0.687608</v>
      </c>
      <c r="T355" s="16">
        <v>1.3178238805970199</v>
      </c>
      <c r="U355" s="16">
        <v>1.1235005797101401</v>
      </c>
      <c r="V355" s="16">
        <v>0.57616638560989297</v>
      </c>
      <c r="W355" s="16">
        <v>3.1142916343490299</v>
      </c>
      <c r="X355" s="16">
        <v>1.3683758620689701</v>
      </c>
      <c r="Y355" s="16">
        <v>2.3182024999999999</v>
      </c>
      <c r="Z355" s="16">
        <v>1.02167392987964</v>
      </c>
      <c r="AA355" s="16">
        <v>1.3870449462365599</v>
      </c>
      <c r="AB355" s="16">
        <v>1.3037630046948401</v>
      </c>
      <c r="AC355" s="16">
        <v>0.600019675174014</v>
      </c>
      <c r="AD355" s="16">
        <v>2.1251648025477698</v>
      </c>
      <c r="AE355" s="16">
        <v>0.687608</v>
      </c>
      <c r="AF355" s="16">
        <v>1.4458399103138999</v>
      </c>
      <c r="AG355" s="16">
        <v>1.4458399103138999</v>
      </c>
      <c r="AH355" s="16">
        <v>1.4458399103138999</v>
      </c>
      <c r="AI355" s="37">
        <v>0.29705882352941199</v>
      </c>
      <c r="AJ355" s="16">
        <v>1.0021366294087599</v>
      </c>
      <c r="AK355" s="16">
        <v>0.46309696092619401</v>
      </c>
      <c r="AL355" s="37">
        <v>0.65300620799999998</v>
      </c>
      <c r="AM355" s="37">
        <v>2768.1881313244398</v>
      </c>
      <c r="AN355" s="37">
        <v>19.597502680000002</v>
      </c>
      <c r="AO355" s="37">
        <v>1.17532993</v>
      </c>
      <c r="AP355" s="37">
        <v>7.2345189000000003</v>
      </c>
      <c r="AQ355" s="37">
        <v>589.34712000000002</v>
      </c>
      <c r="AR355" s="37">
        <v>1.7407047</v>
      </c>
      <c r="AS355" s="37">
        <v>1.3891135999999999</v>
      </c>
      <c r="AT355" s="37">
        <v>8.0815049000000005</v>
      </c>
      <c r="AU355" s="37">
        <v>309501.8028456</v>
      </c>
      <c r="AV355" s="37">
        <v>2050.0192357196402</v>
      </c>
      <c r="AW355" s="37">
        <v>996760.48367999995</v>
      </c>
      <c r="AX355" s="37">
        <v>8.8934504447999991</v>
      </c>
      <c r="AY355" s="37">
        <v>7.1586173999999998</v>
      </c>
      <c r="AZ355" s="37">
        <v>17.190200000000001</v>
      </c>
      <c r="BA355" s="37">
        <v>23662.845600000001</v>
      </c>
      <c r="BB355" s="37">
        <v>8.5583780160000007</v>
      </c>
      <c r="BC355" s="37">
        <v>8.5688040691536804E-3</v>
      </c>
      <c r="BD355" s="37">
        <v>365.27184007199997</v>
      </c>
      <c r="BE355" s="37">
        <v>28770.102500000001</v>
      </c>
      <c r="BF355" s="37">
        <v>0.94953574399999996</v>
      </c>
      <c r="BG355" s="37">
        <v>3.7310724796799999</v>
      </c>
      <c r="BH355" s="37">
        <v>4.7986206960000004</v>
      </c>
      <c r="BI355" s="37">
        <v>5.9150423759999997</v>
      </c>
      <c r="BJ355" s="37">
        <v>4458.4101952000001</v>
      </c>
      <c r="BK355" s="37">
        <v>523.83187218</v>
      </c>
      <c r="BL355" s="37">
        <v>17.190200000000001</v>
      </c>
      <c r="BM355" s="37">
        <v>15.749013872016</v>
      </c>
      <c r="BN355" s="37">
        <v>15.749013872016</v>
      </c>
      <c r="BO355" s="37">
        <v>15.749013872016</v>
      </c>
      <c r="BP355" s="37">
        <v>8.5850000000000006E-3</v>
      </c>
    </row>
    <row r="356" spans="1:68">
      <c r="A356" s="16">
        <v>355</v>
      </c>
      <c r="B356" s="29" t="s">
        <v>84</v>
      </c>
      <c r="C356" s="16">
        <v>170</v>
      </c>
      <c r="D356" s="16">
        <v>1050</v>
      </c>
      <c r="E356" s="16">
        <v>0.17889312499999999</v>
      </c>
      <c r="F356" s="16">
        <v>0.32388204723053399</v>
      </c>
      <c r="G356" s="16">
        <v>0.44088967164179099</v>
      </c>
      <c r="H356" s="16">
        <v>1.3151987368421101</v>
      </c>
      <c r="I356" s="16">
        <v>2.3856809142857101</v>
      </c>
      <c r="J356" s="16">
        <v>0.35406439024390202</v>
      </c>
      <c r="K356" s="16">
        <v>0.42659113300492602</v>
      </c>
      <c r="L356" s="16">
        <v>0.54799500000000001</v>
      </c>
      <c r="M356" s="16">
        <v>0.14242272126816399</v>
      </c>
      <c r="N356" s="16">
        <v>0.70936128954504396</v>
      </c>
      <c r="O356" s="16">
        <v>1.5729038568357201</v>
      </c>
      <c r="P356" s="16">
        <v>0.13398356804086101</v>
      </c>
      <c r="Q356" s="16">
        <v>0.23792861328125001</v>
      </c>
      <c r="R356" s="16">
        <v>0.66386545454545498</v>
      </c>
      <c r="S356" s="16">
        <v>0.69441600000000003</v>
      </c>
      <c r="T356" s="16">
        <v>1.33087164179105</v>
      </c>
      <c r="U356" s="16">
        <v>1.13462434782609</v>
      </c>
      <c r="V356" s="16">
        <v>0.57616638560989297</v>
      </c>
      <c r="W356" s="16">
        <v>3.1451262049861501</v>
      </c>
      <c r="X356" s="16">
        <v>1.3819241379310301</v>
      </c>
      <c r="Y356" s="16">
        <v>2.3411550000000001</v>
      </c>
      <c r="Z356" s="16">
        <v>1.0317895133438</v>
      </c>
      <c r="AA356" s="16">
        <v>1.4007780645161301</v>
      </c>
      <c r="AB356" s="16">
        <v>1.3166715492957699</v>
      </c>
      <c r="AC356" s="16">
        <v>0.605960464037123</v>
      </c>
      <c r="AD356" s="16">
        <v>2.14620603821656</v>
      </c>
      <c r="AE356" s="16">
        <v>0.69441600000000003</v>
      </c>
      <c r="AF356" s="16">
        <v>1.4601551569506701</v>
      </c>
      <c r="AG356" s="16">
        <v>1.4601551569506701</v>
      </c>
      <c r="AH356" s="16">
        <v>1.4601551569506701</v>
      </c>
      <c r="AI356" s="37">
        <v>0.3</v>
      </c>
      <c r="AJ356" s="16">
        <v>1.00727367974156</v>
      </c>
      <c r="AK356" s="16">
        <v>0.46309696092619401</v>
      </c>
      <c r="AL356" s="37">
        <v>0.65947161600000004</v>
      </c>
      <c r="AM356" s="37">
        <v>2795.5959346048799</v>
      </c>
      <c r="AN356" s="37">
        <v>19.79153736</v>
      </c>
      <c r="AO356" s="37">
        <v>1.1869668600000001</v>
      </c>
      <c r="AP356" s="37">
        <v>7.3061477999999997</v>
      </c>
      <c r="AQ356" s="37">
        <v>595.18223999999998</v>
      </c>
      <c r="AR356" s="37">
        <v>1.7579393999999999</v>
      </c>
      <c r="AS356" s="37">
        <v>1.4028672</v>
      </c>
      <c r="AT356" s="37">
        <v>8.1615198000000007</v>
      </c>
      <c r="AU356" s="37">
        <v>312566.17713119998</v>
      </c>
      <c r="AV356" s="37">
        <v>2070.3164558752801</v>
      </c>
      <c r="AW356" s="37">
        <v>1006629.39936</v>
      </c>
      <c r="AX356" s="37">
        <v>8.9815044095999994</v>
      </c>
      <c r="AY356" s="37">
        <v>7.2294948000000003</v>
      </c>
      <c r="AZ356" s="37">
        <v>17.360399999999998</v>
      </c>
      <c r="BA356" s="37">
        <v>23897.1312</v>
      </c>
      <c r="BB356" s="37">
        <v>8.6431144320000008</v>
      </c>
      <c r="BC356" s="37">
        <v>8.5688040691536804E-3</v>
      </c>
      <c r="BD356" s="37">
        <v>368.88839294399997</v>
      </c>
      <c r="BE356" s="37">
        <v>29054.955000000002</v>
      </c>
      <c r="BF356" s="37">
        <v>0.95893708799999999</v>
      </c>
      <c r="BG356" s="37">
        <v>3.76801379136</v>
      </c>
      <c r="BH356" s="37">
        <v>4.8461317920000004</v>
      </c>
      <c r="BI356" s="37">
        <v>5.9736071519999996</v>
      </c>
      <c r="BJ356" s="37">
        <v>4502.5528703999998</v>
      </c>
      <c r="BK356" s="37">
        <v>529.01832635999995</v>
      </c>
      <c r="BL356" s="37">
        <v>17.360399999999998</v>
      </c>
      <c r="BM356" s="37">
        <v>15.904944702431999</v>
      </c>
      <c r="BN356" s="37">
        <v>15.904944702431999</v>
      </c>
      <c r="BO356" s="37">
        <v>15.904944702431999</v>
      </c>
      <c r="BP356" s="37">
        <v>8.6700000000000006E-3</v>
      </c>
    </row>
    <row r="357" spans="1:68">
      <c r="A357" s="16">
        <v>356</v>
      </c>
      <c r="B357" s="29" t="s">
        <v>213</v>
      </c>
      <c r="C357" s="16">
        <v>215</v>
      </c>
      <c r="D357" s="16">
        <v>1000</v>
      </c>
      <c r="E357" s="16">
        <v>0.17581250000000001</v>
      </c>
      <c r="F357" s="16">
        <v>0.31857307385959999</v>
      </c>
      <c r="G357" s="16">
        <v>0.43305970149253697</v>
      </c>
      <c r="H357" s="16">
        <v>1.29294736842105</v>
      </c>
      <c r="I357" s="16">
        <v>2.34211428571429</v>
      </c>
      <c r="J357" s="16">
        <v>0.34829268292682902</v>
      </c>
      <c r="K357" s="16">
        <v>0.417881773399015</v>
      </c>
      <c r="L357" s="16">
        <v>0.53687499999999999</v>
      </c>
      <c r="M357" s="16">
        <v>0.13957727873183601</v>
      </c>
      <c r="N357" s="16">
        <v>0.69459777041277504</v>
      </c>
      <c r="O357" s="16">
        <v>1.5437382469680301</v>
      </c>
      <c r="P357" s="16">
        <v>0.131317037577526</v>
      </c>
      <c r="Q357" s="16">
        <v>0.23122558593750001</v>
      </c>
      <c r="R357" s="16">
        <v>0.65030303030303005</v>
      </c>
      <c r="S357" s="16">
        <v>0.68200000000000005</v>
      </c>
      <c r="T357" s="16">
        <v>1.3072388059701501</v>
      </c>
      <c r="U357" s="16">
        <v>1.1146376811594201</v>
      </c>
      <c r="V357" s="16">
        <v>0.57422969187675099</v>
      </c>
      <c r="W357" s="16">
        <v>3.0978393351800602</v>
      </c>
      <c r="X357" s="16">
        <v>1.3565517241379299</v>
      </c>
      <c r="Y357" s="16">
        <v>2.29640625</v>
      </c>
      <c r="Z357" s="16">
        <v>1.0125902668759801</v>
      </c>
      <c r="AA357" s="16">
        <v>1.3752688172042999</v>
      </c>
      <c r="AB357" s="16">
        <v>1.2921596244131499</v>
      </c>
      <c r="AC357" s="16">
        <v>0.59381670533642705</v>
      </c>
      <c r="AD357" s="16">
        <v>2.11398089171974</v>
      </c>
      <c r="AE357" s="16">
        <v>0.68200000000000005</v>
      </c>
      <c r="AF357" s="16">
        <v>1.43356623439583</v>
      </c>
      <c r="AG357" s="16">
        <v>1.43356623439583</v>
      </c>
      <c r="AH357" s="16">
        <v>1.43356623439583</v>
      </c>
      <c r="AI357" s="37">
        <v>0.29411764705882398</v>
      </c>
      <c r="AJ357" s="16">
        <v>0.997258361973134</v>
      </c>
      <c r="AK357" s="16">
        <v>0.46309696092619401</v>
      </c>
      <c r="AL357" s="37">
        <v>0.6481152</v>
      </c>
      <c r="AM357" s="37">
        <v>2749.7713991000001</v>
      </c>
      <c r="AN357" s="37">
        <v>19.440049999999999</v>
      </c>
      <c r="AO357" s="37">
        <v>1.166885</v>
      </c>
      <c r="AP357" s="37">
        <v>7.1727249999999998</v>
      </c>
      <c r="AQ357" s="37">
        <v>585.48</v>
      </c>
      <c r="AR357" s="37">
        <v>1.7220489999999999</v>
      </c>
      <c r="AS357" s="37">
        <v>1.3744000000000001</v>
      </c>
      <c r="AT357" s="37">
        <v>7.998462</v>
      </c>
      <c r="AU357" s="37">
        <v>306060.92119999998</v>
      </c>
      <c r="AV357" s="37">
        <v>2031.9275602079999</v>
      </c>
      <c r="AW357" s="37">
        <v>986595.54</v>
      </c>
      <c r="AX357" s="37">
        <v>8.7284735999999992</v>
      </c>
      <c r="AY357" s="37">
        <v>7.0818000000000003</v>
      </c>
      <c r="AZ357" s="37">
        <v>17.05</v>
      </c>
      <c r="BA357" s="37">
        <v>23472.78</v>
      </c>
      <c r="BB357" s="37">
        <v>8.4908640000000002</v>
      </c>
      <c r="BC357" s="37">
        <v>8.5400013664002194E-3</v>
      </c>
      <c r="BD357" s="37">
        <v>363.34216800000002</v>
      </c>
      <c r="BE357" s="37">
        <v>28521.5</v>
      </c>
      <c r="BF357" s="37">
        <v>0.940608</v>
      </c>
      <c r="BG357" s="37">
        <v>3.69789966</v>
      </c>
      <c r="BH357" s="37">
        <v>4.7578800000000001</v>
      </c>
      <c r="BI357" s="37">
        <v>5.8623989999999999</v>
      </c>
      <c r="BJ357" s="37">
        <v>4412.3194000000003</v>
      </c>
      <c r="BK357" s="37">
        <v>521.07515000000001</v>
      </c>
      <c r="BL357" s="37">
        <v>17.05</v>
      </c>
      <c r="BM357" s="37">
        <v>15.6153211368</v>
      </c>
      <c r="BN357" s="37">
        <v>15.6153211368</v>
      </c>
      <c r="BO357" s="37">
        <v>15.6153211368</v>
      </c>
      <c r="BP357" s="37">
        <v>8.5000000000000006E-3</v>
      </c>
    </row>
    <row r="358" spans="1:68">
      <c r="A358" s="16">
        <v>357</v>
      </c>
      <c r="B358" s="29" t="s">
        <v>213</v>
      </c>
      <c r="C358" s="16">
        <v>150</v>
      </c>
      <c r="D358" s="16">
        <v>980</v>
      </c>
      <c r="E358" s="16">
        <v>0.17581250000000001</v>
      </c>
      <c r="F358" s="16">
        <v>0.31857307385959999</v>
      </c>
      <c r="G358" s="16">
        <v>0.43305970149253697</v>
      </c>
      <c r="H358" s="16">
        <v>1.29294736842105</v>
      </c>
      <c r="I358" s="16">
        <v>2.34211428571429</v>
      </c>
      <c r="J358" s="16">
        <v>0.34829268292682902</v>
      </c>
      <c r="K358" s="16">
        <v>0.417881773399015</v>
      </c>
      <c r="L358" s="16">
        <v>0.53687499999999999</v>
      </c>
      <c r="M358" s="16">
        <v>0.13957727873183601</v>
      </c>
      <c r="N358" s="16">
        <v>0.69459777041277504</v>
      </c>
      <c r="O358" s="16">
        <v>1.5437382469680301</v>
      </c>
      <c r="P358" s="16">
        <v>0.131317037577526</v>
      </c>
      <c r="Q358" s="16">
        <v>0.23122558593750001</v>
      </c>
      <c r="R358" s="16">
        <v>0.65030303030303005</v>
      </c>
      <c r="S358" s="16">
        <v>0.68200000000000005</v>
      </c>
      <c r="T358" s="16">
        <v>1.3072388059701501</v>
      </c>
      <c r="U358" s="16">
        <v>1.1146376811594201</v>
      </c>
      <c r="V358" s="16">
        <v>0.57422969187675099</v>
      </c>
      <c r="W358" s="16">
        <v>3.0978393351800602</v>
      </c>
      <c r="X358" s="16">
        <v>1.3565517241379299</v>
      </c>
      <c r="Y358" s="16">
        <v>2.29640625</v>
      </c>
      <c r="Z358" s="16">
        <v>1.0125902668759801</v>
      </c>
      <c r="AA358" s="16">
        <v>1.3752688172042999</v>
      </c>
      <c r="AB358" s="16">
        <v>1.2921596244131499</v>
      </c>
      <c r="AC358" s="16">
        <v>0.59381670533642705</v>
      </c>
      <c r="AD358" s="16">
        <v>2.11398089171974</v>
      </c>
      <c r="AE358" s="16">
        <v>0.68200000000000005</v>
      </c>
      <c r="AF358" s="16">
        <v>1.43356623439583</v>
      </c>
      <c r="AG358" s="16">
        <v>1.43356623439583</v>
      </c>
      <c r="AH358" s="16">
        <v>1.43356623439583</v>
      </c>
      <c r="AI358" s="37">
        <v>0.29411764705882398</v>
      </c>
      <c r="AJ358" s="16">
        <v>0.997258361973134</v>
      </c>
      <c r="AK358" s="16">
        <v>0.46309696092619401</v>
      </c>
      <c r="AL358" s="37">
        <v>0.6481152</v>
      </c>
      <c r="AM358" s="37">
        <v>2749.7713991000001</v>
      </c>
      <c r="AN358" s="37">
        <v>19.440049999999999</v>
      </c>
      <c r="AO358" s="37">
        <v>1.166885</v>
      </c>
      <c r="AP358" s="37">
        <v>7.1727249999999998</v>
      </c>
      <c r="AQ358" s="37">
        <v>585.48</v>
      </c>
      <c r="AR358" s="37">
        <v>1.7220489999999999</v>
      </c>
      <c r="AS358" s="37">
        <v>1.3744000000000001</v>
      </c>
      <c r="AT358" s="37">
        <v>7.998462</v>
      </c>
      <c r="AU358" s="37">
        <v>306060.92119999998</v>
      </c>
      <c r="AV358" s="37">
        <v>2031.9275602079999</v>
      </c>
      <c r="AW358" s="37">
        <v>986595.54</v>
      </c>
      <c r="AX358" s="37">
        <v>8.7284735999999992</v>
      </c>
      <c r="AY358" s="37">
        <v>7.0818000000000003</v>
      </c>
      <c r="AZ358" s="37">
        <v>17.05</v>
      </c>
      <c r="BA358" s="37">
        <v>23472.78</v>
      </c>
      <c r="BB358" s="37">
        <v>8.4908640000000002</v>
      </c>
      <c r="BC358" s="37">
        <v>8.5400013664002194E-3</v>
      </c>
      <c r="BD358" s="37">
        <v>363.34216800000002</v>
      </c>
      <c r="BE358" s="37">
        <v>28521.5</v>
      </c>
      <c r="BF358" s="37">
        <v>0.940608</v>
      </c>
      <c r="BG358" s="37">
        <v>3.69789966</v>
      </c>
      <c r="BH358" s="37">
        <v>4.7578800000000001</v>
      </c>
      <c r="BI358" s="37">
        <v>5.8623989999999999</v>
      </c>
      <c r="BJ358" s="37">
        <v>4412.3194000000003</v>
      </c>
      <c r="BK358" s="37">
        <v>521.07515000000001</v>
      </c>
      <c r="BL358" s="37">
        <v>17.05</v>
      </c>
      <c r="BM358" s="37">
        <v>15.6153211368</v>
      </c>
      <c r="BN358" s="37">
        <v>15.6153211368</v>
      </c>
      <c r="BO358" s="37">
        <v>15.6153211368</v>
      </c>
      <c r="BP358" s="37">
        <v>8.5000000000000006E-3</v>
      </c>
    </row>
    <row r="359" spans="1:68">
      <c r="A359" s="16">
        <v>358</v>
      </c>
      <c r="B359" s="29" t="s">
        <v>213</v>
      </c>
      <c r="C359" s="16">
        <v>150</v>
      </c>
      <c r="D359" s="16">
        <v>1080</v>
      </c>
      <c r="E359" s="16">
        <v>0.17581250000000001</v>
      </c>
      <c r="F359" s="16">
        <v>0.31857307385959999</v>
      </c>
      <c r="G359" s="16">
        <v>0.43305970149253697</v>
      </c>
      <c r="H359" s="16">
        <v>1.29294736842105</v>
      </c>
      <c r="I359" s="16">
        <v>2.34211428571429</v>
      </c>
      <c r="J359" s="16">
        <v>0.34829268292682902</v>
      </c>
      <c r="K359" s="16">
        <v>0.417881773399015</v>
      </c>
      <c r="L359" s="16">
        <v>0.53687499999999999</v>
      </c>
      <c r="M359" s="16">
        <v>0.13957727873183601</v>
      </c>
      <c r="N359" s="16">
        <v>0.69459777041277504</v>
      </c>
      <c r="O359" s="16">
        <v>1.5437382469680301</v>
      </c>
      <c r="P359" s="16">
        <v>0.131317037577526</v>
      </c>
      <c r="Q359" s="16">
        <v>0.23122558593750001</v>
      </c>
      <c r="R359" s="16">
        <v>0.65030303030303005</v>
      </c>
      <c r="S359" s="16">
        <v>0.68200000000000005</v>
      </c>
      <c r="T359" s="16">
        <v>1.3072388059701501</v>
      </c>
      <c r="U359" s="16">
        <v>1.1146376811594201</v>
      </c>
      <c r="V359" s="16">
        <v>0.57422969187675099</v>
      </c>
      <c r="W359" s="16">
        <v>3.0978393351800602</v>
      </c>
      <c r="X359" s="16">
        <v>1.3565517241379299</v>
      </c>
      <c r="Y359" s="16">
        <v>2.29640625</v>
      </c>
      <c r="Z359" s="16">
        <v>1.0125902668759801</v>
      </c>
      <c r="AA359" s="16">
        <v>1.3752688172042999</v>
      </c>
      <c r="AB359" s="16">
        <v>1.2921596244131499</v>
      </c>
      <c r="AC359" s="16">
        <v>0.59381670533642705</v>
      </c>
      <c r="AD359" s="16">
        <v>2.11398089171974</v>
      </c>
      <c r="AE359" s="16">
        <v>0.68200000000000005</v>
      </c>
      <c r="AF359" s="16">
        <v>1.43356623439583</v>
      </c>
      <c r="AG359" s="16">
        <v>1.43356623439583</v>
      </c>
      <c r="AH359" s="16">
        <v>1.43356623439583</v>
      </c>
      <c r="AI359" s="37">
        <v>0.29411764705882398</v>
      </c>
      <c r="AJ359" s="16">
        <v>0.997258361973134</v>
      </c>
      <c r="AK359" s="16">
        <v>0.46309696092619401</v>
      </c>
      <c r="AL359" s="37">
        <v>0.6481152</v>
      </c>
      <c r="AM359" s="37">
        <v>2749.7713991000001</v>
      </c>
      <c r="AN359" s="37">
        <v>19.440049999999999</v>
      </c>
      <c r="AO359" s="37">
        <v>1.166885</v>
      </c>
      <c r="AP359" s="37">
        <v>7.1727249999999998</v>
      </c>
      <c r="AQ359" s="37">
        <v>585.48</v>
      </c>
      <c r="AR359" s="37">
        <v>1.7220489999999999</v>
      </c>
      <c r="AS359" s="37">
        <v>1.3744000000000001</v>
      </c>
      <c r="AT359" s="37">
        <v>7.998462</v>
      </c>
      <c r="AU359" s="37">
        <v>306060.92119999998</v>
      </c>
      <c r="AV359" s="37">
        <v>2031.9275602079999</v>
      </c>
      <c r="AW359" s="37">
        <v>986595.54</v>
      </c>
      <c r="AX359" s="37">
        <v>8.7284735999999992</v>
      </c>
      <c r="AY359" s="37">
        <v>7.0818000000000003</v>
      </c>
      <c r="AZ359" s="37">
        <v>17.05</v>
      </c>
      <c r="BA359" s="37">
        <v>23472.78</v>
      </c>
      <c r="BB359" s="37">
        <v>8.4908640000000002</v>
      </c>
      <c r="BC359" s="37">
        <v>8.5400013664002194E-3</v>
      </c>
      <c r="BD359" s="37">
        <v>363.34216800000002</v>
      </c>
      <c r="BE359" s="37">
        <v>28521.5</v>
      </c>
      <c r="BF359" s="37">
        <v>0.940608</v>
      </c>
      <c r="BG359" s="37">
        <v>3.69789966</v>
      </c>
      <c r="BH359" s="37">
        <v>4.7578800000000001</v>
      </c>
      <c r="BI359" s="37">
        <v>5.8623989999999999</v>
      </c>
      <c r="BJ359" s="37">
        <v>4412.3194000000003</v>
      </c>
      <c r="BK359" s="37">
        <v>521.07515000000001</v>
      </c>
      <c r="BL359" s="37">
        <v>17.05</v>
      </c>
      <c r="BM359" s="37">
        <v>15.6153211368</v>
      </c>
      <c r="BN359" s="37">
        <v>15.6153211368</v>
      </c>
      <c r="BO359" s="37">
        <v>15.6153211368</v>
      </c>
      <c r="BP359" s="37">
        <v>8.5000000000000006E-3</v>
      </c>
    </row>
    <row r="360" spans="1:68">
      <c r="A360" s="16">
        <v>359</v>
      </c>
      <c r="B360" s="29" t="s">
        <v>214</v>
      </c>
      <c r="C360" s="16">
        <v>132</v>
      </c>
      <c r="D360" s="16">
        <v>1160</v>
      </c>
      <c r="E360" s="16">
        <v>0.19568480300187599</v>
      </c>
      <c r="F360" s="16">
        <v>0.33723927511487201</v>
      </c>
      <c r="G360" s="16">
        <v>0.455263354501307</v>
      </c>
      <c r="H360" s="16">
        <v>1.25843937322537</v>
      </c>
      <c r="I360" s="16">
        <v>2.3464385355577102</v>
      </c>
      <c r="J360" s="16">
        <v>0.36978276787893599</v>
      </c>
      <c r="K360" s="16">
        <v>0.423122617692194</v>
      </c>
      <c r="L360" s="16">
        <v>0.53607277289836897</v>
      </c>
      <c r="M360" s="16">
        <v>0.13871773079783301</v>
      </c>
      <c r="N360" s="16">
        <v>0.69501993412547503</v>
      </c>
      <c r="O360" s="16">
        <v>1.57581654631692</v>
      </c>
      <c r="P360" s="16">
        <v>0.13836812952705599</v>
      </c>
      <c r="Q360" s="16">
        <v>0.20420446702741599</v>
      </c>
      <c r="R360" s="16">
        <v>0.67441507140686696</v>
      </c>
      <c r="S360" s="16">
        <v>0.70299999999999996</v>
      </c>
      <c r="T360" s="16">
        <v>1.3278121045187199</v>
      </c>
      <c r="U360" s="16">
        <v>1.1458933000235301</v>
      </c>
      <c r="V360" s="16">
        <v>0.56044650742740298</v>
      </c>
      <c r="W360" s="16">
        <v>3.1668634503967699</v>
      </c>
      <c r="X360" s="16">
        <v>1.3723331039229201</v>
      </c>
      <c r="Y360" s="16">
        <v>2.3501712328767099</v>
      </c>
      <c r="Z360" s="16">
        <v>1.02786931550701</v>
      </c>
      <c r="AA360" s="16">
        <v>1.39253891572732</v>
      </c>
      <c r="AB360" s="16">
        <v>1.3028449568803899</v>
      </c>
      <c r="AC360" s="16">
        <v>0.57988614800758997</v>
      </c>
      <c r="AD360" s="16">
        <v>2.1257294177343602</v>
      </c>
      <c r="AE360" s="16">
        <v>0.70299999999999996</v>
      </c>
      <c r="AF360" s="16">
        <v>1.46517984154492</v>
      </c>
      <c r="AG360" s="16">
        <v>1.46517984154492</v>
      </c>
      <c r="AH360" s="16">
        <v>1.44009651355654</v>
      </c>
      <c r="AI360" s="37">
        <v>0.29620853080568699</v>
      </c>
      <c r="AJ360" s="16">
        <v>1.0100652215452499</v>
      </c>
      <c r="AK360" s="16">
        <v>0.464833574529667</v>
      </c>
      <c r="AL360" s="37">
        <v>0.72047102399999996</v>
      </c>
      <c r="AM360" s="37">
        <v>2907.7280572739</v>
      </c>
      <c r="AN360" s="37">
        <v>20.391043624999998</v>
      </c>
      <c r="AO360" s="37">
        <v>1.1378944849999999</v>
      </c>
      <c r="AP360" s="37">
        <v>7.2378001149999998</v>
      </c>
      <c r="AQ360" s="37">
        <v>620.69550000000004</v>
      </c>
      <c r="AR360" s="37">
        <v>1.726680475</v>
      </c>
      <c r="AS360" s="37">
        <v>1.3620730000000001</v>
      </c>
      <c r="AT360" s="37">
        <v>7.86625584</v>
      </c>
      <c r="AU360" s="37">
        <v>306141.75965000002</v>
      </c>
      <c r="AV360" s="37">
        <v>2083.1312907122101</v>
      </c>
      <c r="AW360" s="37">
        <v>1025600.5092</v>
      </c>
      <c r="AX360" s="37">
        <v>7.3479795759000002</v>
      </c>
      <c r="AY360" s="37">
        <v>7.3043744999999998</v>
      </c>
      <c r="AZ360" s="37">
        <v>17.574999999999999</v>
      </c>
      <c r="BA360" s="37">
        <v>23959.77045</v>
      </c>
      <c r="BB360" s="37">
        <v>8.7412955550000007</v>
      </c>
      <c r="BC360" s="37">
        <v>8.2473612262373396E-3</v>
      </c>
      <c r="BD360" s="37">
        <v>378.03140514</v>
      </c>
      <c r="BE360" s="37">
        <v>28972.82</v>
      </c>
      <c r="BF360" s="37">
        <v>0.96986340000000004</v>
      </c>
      <c r="BG360" s="37">
        <v>3.7567624068000001</v>
      </c>
      <c r="BH360" s="37">
        <v>4.8331809000000003</v>
      </c>
      <c r="BI360" s="37">
        <v>5.9308746000000001</v>
      </c>
      <c r="BJ360" s="37">
        <v>4174.6081551999996</v>
      </c>
      <c r="BK360" s="37">
        <v>528.38566549999996</v>
      </c>
      <c r="BL360" s="37">
        <v>17.574999999999999</v>
      </c>
      <c r="BM360" s="37">
        <v>15.939837324203999</v>
      </c>
      <c r="BN360" s="37">
        <v>15.939837324203999</v>
      </c>
      <c r="BO360" s="37">
        <v>16.217474388054001</v>
      </c>
      <c r="BP360" s="37">
        <v>8.4399999999999996E-3</v>
      </c>
    </row>
    <row r="361" spans="1:68">
      <c r="A361" s="16">
        <v>360</v>
      </c>
      <c r="B361" s="29" t="s">
        <v>86</v>
      </c>
      <c r="C361" s="16">
        <v>152</v>
      </c>
      <c r="D361" s="16">
        <v>1160</v>
      </c>
      <c r="E361" s="16">
        <v>0.19945788156797301</v>
      </c>
      <c r="F361" s="16">
        <v>0.33827351346507101</v>
      </c>
      <c r="G361" s="16">
        <v>0.45751868460388601</v>
      </c>
      <c r="H361" s="16">
        <v>1.2586206896551699</v>
      </c>
      <c r="I361" s="16">
        <v>2.3353048225659698</v>
      </c>
      <c r="J361" s="16">
        <v>0.37109375</v>
      </c>
      <c r="K361" s="16">
        <v>0.42542641808805998</v>
      </c>
      <c r="L361" s="16">
        <v>0.53768844221105505</v>
      </c>
      <c r="M361" s="16">
        <v>0.140052147076039</v>
      </c>
      <c r="N361" s="16">
        <v>0.697056270794156</v>
      </c>
      <c r="O361" s="16">
        <v>1.57025361169964</v>
      </c>
      <c r="P361" s="16">
        <v>0.14146873021249001</v>
      </c>
      <c r="Q361" s="16">
        <v>0.201466851311561</v>
      </c>
      <c r="R361" s="16">
        <v>0.67700729927007297</v>
      </c>
      <c r="S361" s="16">
        <v>0.70399999999999996</v>
      </c>
      <c r="T361" s="16">
        <v>1.3263909550728901</v>
      </c>
      <c r="U361" s="16">
        <v>1.1450083254904799</v>
      </c>
      <c r="V361" s="16">
        <v>0.56502546689303901</v>
      </c>
      <c r="W361" s="16">
        <v>3.1497408191574801</v>
      </c>
      <c r="X361" s="16">
        <v>1.3700137551581799</v>
      </c>
      <c r="Y361" s="16">
        <v>2.3445273631840799</v>
      </c>
      <c r="Z361" s="16">
        <v>1.0277400054392201</v>
      </c>
      <c r="AA361" s="16">
        <v>1.39077253218884</v>
      </c>
      <c r="AB361" s="16">
        <v>1.30129286115795</v>
      </c>
      <c r="AC361" s="16">
        <v>0.57726432532347505</v>
      </c>
      <c r="AD361" s="16">
        <v>2.11768431720294</v>
      </c>
      <c r="AE361" s="16">
        <v>0.70399999999999996</v>
      </c>
      <c r="AF361" s="16">
        <v>1.4678463300081499</v>
      </c>
      <c r="AG361" s="16">
        <v>1.4678463300081499</v>
      </c>
      <c r="AH361" s="16">
        <v>1.4345243881332299</v>
      </c>
      <c r="AI361" s="37">
        <v>0.29691211401425199</v>
      </c>
      <c r="AJ361" s="16">
        <v>1.00905520325357</v>
      </c>
      <c r="AK361" s="16">
        <v>0.46541244573082502</v>
      </c>
      <c r="AL361" s="37">
        <v>0.73405657599999996</v>
      </c>
      <c r="AM361" s="37">
        <v>2915.5888609536</v>
      </c>
      <c r="AN361" s="37">
        <v>20.476752000000001</v>
      </c>
      <c r="AO361" s="37">
        <v>1.1387766399999999</v>
      </c>
      <c r="AP361" s="37">
        <v>7.2206937599999996</v>
      </c>
      <c r="AQ361" s="37">
        <v>622.59199999999998</v>
      </c>
      <c r="AR361" s="37">
        <v>1.7304143999999999</v>
      </c>
      <c r="AS361" s="37">
        <v>1.362752</v>
      </c>
      <c r="AT361" s="37">
        <v>7.9141081599999996</v>
      </c>
      <c r="AU361" s="37">
        <v>307003.56479999999</v>
      </c>
      <c r="AV361" s="37">
        <v>2078.7648461683598</v>
      </c>
      <c r="AW361" s="37">
        <v>1043842.8208</v>
      </c>
      <c r="AX361" s="37">
        <v>7.1328138016000002</v>
      </c>
      <c r="AY361" s="37">
        <v>7.3190879999999998</v>
      </c>
      <c r="AZ361" s="37">
        <v>17.600000000000001</v>
      </c>
      <c r="BA361" s="37">
        <v>23973.340800000002</v>
      </c>
      <c r="BB361" s="37">
        <v>8.7386563200000005</v>
      </c>
      <c r="BC361" s="37">
        <v>8.2853618421052603E-3</v>
      </c>
      <c r="BD361" s="37">
        <v>378.18622335999999</v>
      </c>
      <c r="BE361" s="37">
        <v>28963.68</v>
      </c>
      <c r="BF361" s="37">
        <v>0.96994559999999996</v>
      </c>
      <c r="BG361" s="37">
        <v>3.7573115632</v>
      </c>
      <c r="BH361" s="37">
        <v>4.8322336000000004</v>
      </c>
      <c r="BI361" s="37">
        <v>5.9304743999999996</v>
      </c>
      <c r="BJ361" s="37">
        <v>4111.6718448000001</v>
      </c>
      <c r="BK361" s="37">
        <v>527.85599200000001</v>
      </c>
      <c r="BL361" s="37">
        <v>17.600000000000001</v>
      </c>
      <c r="BM361" s="37">
        <v>15.962223876095999</v>
      </c>
      <c r="BN361" s="37">
        <v>15.962223876095999</v>
      </c>
      <c r="BO361" s="37">
        <v>16.333003418495998</v>
      </c>
      <c r="BP361" s="37">
        <v>8.4200000000000004E-3</v>
      </c>
    </row>
    <row r="362" spans="1:68">
      <c r="A362" s="16">
        <v>361</v>
      </c>
      <c r="B362" s="29" t="s">
        <v>87</v>
      </c>
      <c r="C362" s="16">
        <v>135</v>
      </c>
      <c r="D362" s="16">
        <v>1160</v>
      </c>
      <c r="E362" s="16">
        <v>0.203274926992073</v>
      </c>
      <c r="F362" s="16">
        <v>0.33936962286978301</v>
      </c>
      <c r="G362" s="16">
        <v>0.45994764397905802</v>
      </c>
      <c r="H362" s="16">
        <v>1.25840512712755</v>
      </c>
      <c r="I362" s="16">
        <v>2.3214285714285698</v>
      </c>
      <c r="J362" s="16">
        <v>0.37249633610161198</v>
      </c>
      <c r="K362" s="16">
        <v>0.42843995622326098</v>
      </c>
      <c r="L362" s="16">
        <v>0.53998740554156199</v>
      </c>
      <c r="M362" s="16">
        <v>0.141640412239013</v>
      </c>
      <c r="N362" s="16">
        <v>0.69913287480484398</v>
      </c>
      <c r="O362" s="16">
        <v>1.56357555907947</v>
      </c>
      <c r="P362" s="16">
        <v>0.14491279714797101</v>
      </c>
      <c r="Q362" s="16">
        <v>0.20032921937251799</v>
      </c>
      <c r="R362" s="16">
        <v>0.68022547227300401</v>
      </c>
      <c r="S362" s="16">
        <v>0.70499999999999996</v>
      </c>
      <c r="T362" s="16">
        <v>1.3238897965245799</v>
      </c>
      <c r="U362" s="16">
        <v>1.14385469807157</v>
      </c>
      <c r="V362" s="16">
        <v>0.57061126966217601</v>
      </c>
      <c r="W362" s="16">
        <v>3.1236503529497202</v>
      </c>
      <c r="X362" s="16">
        <v>1.36675824175824</v>
      </c>
      <c r="Y362" s="16">
        <v>2.3359956575682399</v>
      </c>
      <c r="Z362" s="16">
        <v>1.02747103358849</v>
      </c>
      <c r="AA362" s="16">
        <v>1.3882636655948599</v>
      </c>
      <c r="AB362" s="16">
        <v>1.2990127269324301</v>
      </c>
      <c r="AC362" s="16">
        <v>0.57771815938869897</v>
      </c>
      <c r="AD362" s="16">
        <v>2.10673004042446</v>
      </c>
      <c r="AE362" s="16">
        <v>0.70499999999999996</v>
      </c>
      <c r="AF362" s="16">
        <v>1.4708190647927299</v>
      </c>
      <c r="AG362" s="16">
        <v>1.4708190647927299</v>
      </c>
      <c r="AH362" s="16">
        <v>1.4212771708222001</v>
      </c>
      <c r="AI362" s="37">
        <v>0.29832935560859197</v>
      </c>
      <c r="AJ362" s="16">
        <v>1.0076480958960199</v>
      </c>
      <c r="AK362" s="16">
        <v>0.46657018813314</v>
      </c>
      <c r="AL362" s="37">
        <v>0.74748048</v>
      </c>
      <c r="AM362" s="37">
        <v>2922.9168757430002</v>
      </c>
      <c r="AN362" s="37">
        <v>20.554703750000002</v>
      </c>
      <c r="AO362" s="37">
        <v>1.1400184499999999</v>
      </c>
      <c r="AP362" s="37">
        <v>7.2121185499999996</v>
      </c>
      <c r="AQ362" s="37">
        <v>624.33500000000004</v>
      </c>
      <c r="AR362" s="37">
        <v>1.7312847499999999</v>
      </c>
      <c r="AS362" s="37">
        <v>1.36171</v>
      </c>
      <c r="AT362" s="37">
        <v>7.9477387999999998</v>
      </c>
      <c r="AU362" s="37">
        <v>307847.64010000002</v>
      </c>
      <c r="AV362" s="37">
        <v>2075.8799955846598</v>
      </c>
      <c r="AW362" s="37">
        <v>1059578.074</v>
      </c>
      <c r="AX362" s="37">
        <v>6.8633628929999997</v>
      </c>
      <c r="AY362" s="37">
        <v>7.3270650000000002</v>
      </c>
      <c r="AZ362" s="37">
        <v>17.625</v>
      </c>
      <c r="BA362" s="37">
        <v>24006.511500000001</v>
      </c>
      <c r="BB362" s="37">
        <v>8.7380698500000005</v>
      </c>
      <c r="BC362" s="37">
        <v>8.3080397542985695E-3</v>
      </c>
      <c r="BD362" s="37">
        <v>379.43373780000002</v>
      </c>
      <c r="BE362" s="37">
        <v>28974.400000000001</v>
      </c>
      <c r="BF362" s="37">
        <v>0.97123000000000004</v>
      </c>
      <c r="BG362" s="37">
        <v>3.758371656</v>
      </c>
      <c r="BH362" s="37">
        <v>4.8338729999999996</v>
      </c>
      <c r="BI362" s="37">
        <v>5.9334015000000004</v>
      </c>
      <c r="BJ362" s="37">
        <v>4027.4165840000001</v>
      </c>
      <c r="BK362" s="37">
        <v>528.05656999999997</v>
      </c>
      <c r="BL362" s="37">
        <v>17.625</v>
      </c>
      <c r="BM362" s="37">
        <v>15.98128356348</v>
      </c>
      <c r="BN362" s="37">
        <v>15.98128356348</v>
      </c>
      <c r="BO362" s="37">
        <v>16.538348062979999</v>
      </c>
      <c r="BP362" s="37">
        <v>8.3800000000000003E-3</v>
      </c>
    </row>
    <row r="363" spans="1:68">
      <c r="A363" s="16">
        <v>362</v>
      </c>
      <c r="B363" s="29" t="s">
        <v>215</v>
      </c>
      <c r="C363" s="16">
        <v>70</v>
      </c>
      <c r="D363" s="16">
        <v>1160</v>
      </c>
      <c r="E363" s="16">
        <v>0.21456594323873099</v>
      </c>
      <c r="F363" s="16">
        <v>0.342414217134066</v>
      </c>
      <c r="G363" s="16">
        <v>0.46655688622754499</v>
      </c>
      <c r="H363" s="16">
        <v>1.2593448131037399</v>
      </c>
      <c r="I363" s="16">
        <v>2.2910346388951801</v>
      </c>
      <c r="J363" s="16">
        <v>0.37634408602150499</v>
      </c>
      <c r="K363" s="16">
        <v>0.43471750848472701</v>
      </c>
      <c r="L363" s="16">
        <v>0.544191919191919</v>
      </c>
      <c r="M363" s="16">
        <v>0.14543700766304099</v>
      </c>
      <c r="N363" s="16">
        <v>0.705203949986134</v>
      </c>
      <c r="O363" s="16">
        <v>1.5480816180344901</v>
      </c>
      <c r="P363" s="16">
        <v>0.15401304741949401</v>
      </c>
      <c r="Q363" s="16">
        <v>0.19005545209439401</v>
      </c>
      <c r="R363" s="16">
        <v>0.68742368742368798</v>
      </c>
      <c r="S363" s="16">
        <v>0.70799999999999996</v>
      </c>
      <c r="T363" s="16">
        <v>1.32072953736655</v>
      </c>
      <c r="U363" s="16">
        <v>1.1414725878779099</v>
      </c>
      <c r="V363" s="16">
        <v>0.58327526132404195</v>
      </c>
      <c r="W363" s="16">
        <v>3.0822357738245598</v>
      </c>
      <c r="X363" s="16">
        <v>1.3607681755829899</v>
      </c>
      <c r="Y363" s="16">
        <v>2.3220915841584202</v>
      </c>
      <c r="Z363" s="16">
        <v>1.02722311664959</v>
      </c>
      <c r="AA363" s="16">
        <v>1.3837259100642401</v>
      </c>
      <c r="AB363" s="16">
        <v>1.2951018882034</v>
      </c>
      <c r="AC363" s="16">
        <v>0.56649070127857404</v>
      </c>
      <c r="AD363" s="16">
        <v>2.0857268833459299</v>
      </c>
      <c r="AE363" s="16">
        <v>0.70799999999999996</v>
      </c>
      <c r="AF363" s="16">
        <v>1.4785233546833201</v>
      </c>
      <c r="AG363" s="16">
        <v>1.4785233546833201</v>
      </c>
      <c r="AH363" s="16">
        <v>1.4128327022662699</v>
      </c>
      <c r="AI363" s="37">
        <v>0.29976019184652303</v>
      </c>
      <c r="AJ363" s="16">
        <v>1.0050230971015699</v>
      </c>
      <c r="AK363" s="16">
        <v>0.46772793053545603</v>
      </c>
      <c r="AL363" s="37">
        <v>0.78834150400000003</v>
      </c>
      <c r="AM363" s="37">
        <v>2947.0016836144</v>
      </c>
      <c r="AN363" s="37">
        <v>20.818888000000001</v>
      </c>
      <c r="AO363" s="37">
        <v>1.14230856</v>
      </c>
      <c r="AP363" s="37">
        <v>7.1516530400000002</v>
      </c>
      <c r="AQ363" s="37">
        <v>630.16800000000001</v>
      </c>
      <c r="AR363" s="37">
        <v>1.7451356</v>
      </c>
      <c r="AS363" s="37">
        <v>1.365408</v>
      </c>
      <c r="AT363" s="37">
        <v>8.1033526400000007</v>
      </c>
      <c r="AU363" s="37">
        <v>310449.77840000001</v>
      </c>
      <c r="AV363" s="37">
        <v>2061.2147527533698</v>
      </c>
      <c r="AW363" s="37">
        <v>1115879.4432000001</v>
      </c>
      <c r="AX363" s="37">
        <v>6.2975292064000001</v>
      </c>
      <c r="AY363" s="37">
        <v>7.3775519999999997</v>
      </c>
      <c r="AZ363" s="37">
        <v>17.7</v>
      </c>
      <c r="BA363" s="37">
        <v>24027.5232</v>
      </c>
      <c r="BB363" s="37">
        <v>8.7280772800000008</v>
      </c>
      <c r="BC363" s="37">
        <v>8.4320371710401108E-3</v>
      </c>
      <c r="BD363" s="37">
        <v>378.75024544000001</v>
      </c>
      <c r="BE363" s="37">
        <v>28926.720000000001</v>
      </c>
      <c r="BF363" s="37">
        <v>0.97024639999999995</v>
      </c>
      <c r="BG363" s="37">
        <v>3.7595082928000001</v>
      </c>
      <c r="BH363" s="37">
        <v>4.8284064000000004</v>
      </c>
      <c r="BI363" s="37">
        <v>5.9288315999999996</v>
      </c>
      <c r="BJ363" s="37">
        <v>3864.2814592</v>
      </c>
      <c r="BK363" s="37">
        <v>525.70198800000003</v>
      </c>
      <c r="BL363" s="37">
        <v>17.7</v>
      </c>
      <c r="BM363" s="37">
        <v>16.051663502783999</v>
      </c>
      <c r="BN363" s="37">
        <v>16.051663502783999</v>
      </c>
      <c r="BO363" s="37">
        <v>16.797996912384001</v>
      </c>
      <c r="BP363" s="37">
        <v>8.3400000000000002E-3</v>
      </c>
    </row>
    <row r="364" spans="1:68">
      <c r="A364" s="16">
        <v>363</v>
      </c>
      <c r="B364" s="29" t="s">
        <v>216</v>
      </c>
      <c r="C364" s="16">
        <v>140</v>
      </c>
      <c r="D364" s="16">
        <v>1160</v>
      </c>
      <c r="E364" s="16">
        <v>0.20037539103232499</v>
      </c>
      <c r="F364" s="16">
        <v>0.334114847896886</v>
      </c>
      <c r="G364" s="16">
        <v>0.45461682242990697</v>
      </c>
      <c r="H364" s="16">
        <v>1.2704676826064101</v>
      </c>
      <c r="I364" s="16">
        <v>2.3116444191990899</v>
      </c>
      <c r="J364" s="16">
        <v>0.36654456654456702</v>
      </c>
      <c r="K364" s="16">
        <v>0.42828408244350602</v>
      </c>
      <c r="L364" s="16">
        <v>0.54119496855345905</v>
      </c>
      <c r="M364" s="16">
        <v>0.143017057569296</v>
      </c>
      <c r="N364" s="16">
        <v>0.700988532421151</v>
      </c>
      <c r="O364" s="16">
        <v>1.54848536635529</v>
      </c>
      <c r="P364" s="16">
        <v>0.145313998966866</v>
      </c>
      <c r="Q364" s="16">
        <v>0.20530101496179101</v>
      </c>
      <c r="R364" s="16">
        <v>0.674124809741248</v>
      </c>
      <c r="S364" s="16">
        <v>0.69899999999999995</v>
      </c>
      <c r="T364" s="16">
        <v>1.3167224080267601</v>
      </c>
      <c r="U364" s="16">
        <v>1.13283271509997</v>
      </c>
      <c r="V364" s="16">
        <v>0.57870510568711797</v>
      </c>
      <c r="W364" s="16">
        <v>3.09297056280995</v>
      </c>
      <c r="X364" s="16">
        <v>1.36013745704467</v>
      </c>
      <c r="Y364" s="16">
        <v>2.3154503105590098</v>
      </c>
      <c r="Z364" s="16">
        <v>1.0223918841185999</v>
      </c>
      <c r="AA364" s="16">
        <v>1.38150134048257</v>
      </c>
      <c r="AB364" s="16">
        <v>1.2946395131086099</v>
      </c>
      <c r="AC364" s="16">
        <v>0.57674667937339896</v>
      </c>
      <c r="AD364" s="16">
        <v>2.0977387729285302</v>
      </c>
      <c r="AE364" s="16">
        <v>0.69899999999999995</v>
      </c>
      <c r="AF364" s="16">
        <v>1.46263216640683</v>
      </c>
      <c r="AG364" s="16">
        <v>1.46263216640683</v>
      </c>
      <c r="AH364" s="16">
        <v>1.42135360019807</v>
      </c>
      <c r="AI364" s="37">
        <v>0.297619047619048</v>
      </c>
      <c r="AJ364" s="16">
        <v>1.00277583828535</v>
      </c>
      <c r="AK364" s="16">
        <v>0.46599131693198298</v>
      </c>
      <c r="AL364" s="37">
        <v>0.73712575999999996</v>
      </c>
      <c r="AM364" s="37">
        <v>2878.7018285324998</v>
      </c>
      <c r="AN364" s="37">
        <v>20.331671875000001</v>
      </c>
      <c r="AO364" s="37">
        <v>1.150220775</v>
      </c>
      <c r="AP364" s="37">
        <v>7.1646188249999998</v>
      </c>
      <c r="AQ364" s="37">
        <v>614.65949999999998</v>
      </c>
      <c r="AR364" s="37">
        <v>1.7363417249999999</v>
      </c>
      <c r="AS364" s="37">
        <v>1.3681950000000001</v>
      </c>
      <c r="AT364" s="37">
        <v>8.0532927999999995</v>
      </c>
      <c r="AU364" s="37">
        <v>308700.09062999999</v>
      </c>
      <c r="AV364" s="37">
        <v>2052.89528071718</v>
      </c>
      <c r="AW364" s="37">
        <v>1067358.0660000001</v>
      </c>
      <c r="AX364" s="37">
        <v>7.1506472624999997</v>
      </c>
      <c r="AY364" s="37">
        <v>7.2746325000000001</v>
      </c>
      <c r="AZ364" s="37">
        <v>17.475000000000001</v>
      </c>
      <c r="BA364" s="37">
        <v>23837.550749999999</v>
      </c>
      <c r="BB364" s="37">
        <v>8.6498014750000003</v>
      </c>
      <c r="BC364" s="37">
        <v>8.4559011940757503E-3</v>
      </c>
      <c r="BD364" s="37">
        <v>373.53530289999998</v>
      </c>
      <c r="BE364" s="37">
        <v>28794.45</v>
      </c>
      <c r="BF364" s="37">
        <v>0.96030059999999995</v>
      </c>
      <c r="BG364" s="37">
        <v>3.7387759759999999</v>
      </c>
      <c r="BH364" s="37">
        <v>4.8051725000000003</v>
      </c>
      <c r="BI364" s="37">
        <v>5.9067876000000004</v>
      </c>
      <c r="BJ364" s="37">
        <v>4064.1971749999998</v>
      </c>
      <c r="BK364" s="37">
        <v>524.3426025</v>
      </c>
      <c r="BL364" s="37">
        <v>17.475000000000001</v>
      </c>
      <c r="BM364" s="37">
        <v>15.898924447620001</v>
      </c>
      <c r="BN364" s="37">
        <v>15.898924447620001</v>
      </c>
      <c r="BO364" s="37">
        <v>16.360656704370001</v>
      </c>
      <c r="BP364" s="37">
        <v>8.3999999999999995E-3</v>
      </c>
    </row>
    <row r="365" spans="1:68">
      <c r="A365" s="16">
        <v>364</v>
      </c>
      <c r="B365" s="29" t="s">
        <v>217</v>
      </c>
      <c r="C365" s="16">
        <v>190</v>
      </c>
      <c r="D365" s="16">
        <v>1160</v>
      </c>
      <c r="E365" s="16">
        <v>0.19466110531804001</v>
      </c>
      <c r="F365" s="16">
        <v>0.32372829041422302</v>
      </c>
      <c r="G365" s="16">
        <v>0.44429906542056102</v>
      </c>
      <c r="H365" s="16">
        <v>1.2937992643195</v>
      </c>
      <c r="I365" s="16">
        <v>2.2865379153649501</v>
      </c>
      <c r="J365" s="16">
        <v>0.35482295482295501</v>
      </c>
      <c r="K365" s="16">
        <v>0.42937670722622301</v>
      </c>
      <c r="L365" s="16">
        <v>0.54496855345911999</v>
      </c>
      <c r="M365" s="16">
        <v>0.14626865671641801</v>
      </c>
      <c r="N365" s="16">
        <v>0.70477991591446798</v>
      </c>
      <c r="O365" s="16">
        <v>1.5160587615721399</v>
      </c>
      <c r="P365" s="16">
        <v>0.146775145745701</v>
      </c>
      <c r="Q365" s="16">
        <v>0.218534490062186</v>
      </c>
      <c r="R365" s="16">
        <v>0.663165905631659</v>
      </c>
      <c r="S365" s="16">
        <v>0.68700000000000006</v>
      </c>
      <c r="T365" s="16">
        <v>1.3002229654403601</v>
      </c>
      <c r="U365" s="16">
        <v>1.1102506106939301</v>
      </c>
      <c r="V365" s="16">
        <v>0.59782268660451698</v>
      </c>
      <c r="W365" s="16">
        <v>3.0134765002957402</v>
      </c>
      <c r="X365" s="16">
        <v>1.3450171821305801</v>
      </c>
      <c r="Y365" s="16">
        <v>2.26855590062112</v>
      </c>
      <c r="Z365" s="16">
        <v>1.0119541912879799</v>
      </c>
      <c r="AA365" s="16">
        <v>1.36648793565684</v>
      </c>
      <c r="AB365" s="16">
        <v>1.2844335205992501</v>
      </c>
      <c r="AC365" s="16">
        <v>0.58101137649651502</v>
      </c>
      <c r="AD365" s="16">
        <v>2.0738931056293501</v>
      </c>
      <c r="AE365" s="16">
        <v>0.68700000000000006</v>
      </c>
      <c r="AF365" s="16">
        <v>1.4468686494913501</v>
      </c>
      <c r="AG365" s="16">
        <v>1.4468686494913501</v>
      </c>
      <c r="AH365" s="16">
        <v>1.4060349629944</v>
      </c>
      <c r="AI365" s="37">
        <v>0.297619047619048</v>
      </c>
      <c r="AJ365" s="16">
        <v>0.99223554964180405</v>
      </c>
      <c r="AK365" s="16">
        <v>0.46599131693198298</v>
      </c>
      <c r="AL365" s="37">
        <v>0.71610448000000004</v>
      </c>
      <c r="AM365" s="37">
        <v>2789.2122347425002</v>
      </c>
      <c r="AN365" s="37">
        <v>19.870234374999999</v>
      </c>
      <c r="AO365" s="37">
        <v>1.1713440749999999</v>
      </c>
      <c r="AP365" s="37">
        <v>7.0868047250000004</v>
      </c>
      <c r="AQ365" s="37">
        <v>595.00350000000003</v>
      </c>
      <c r="AR365" s="37">
        <v>1.7407714249999999</v>
      </c>
      <c r="AS365" s="37">
        <v>1.3777349999999999</v>
      </c>
      <c r="AT365" s="37">
        <v>8.2363903999999994</v>
      </c>
      <c r="AU365" s="37">
        <v>310369.73339000001</v>
      </c>
      <c r="AV365" s="37">
        <v>2009.90590195044</v>
      </c>
      <c r="AW365" s="37">
        <v>1078090.4580000001</v>
      </c>
      <c r="AX365" s="37">
        <v>7.6115700325000004</v>
      </c>
      <c r="AY365" s="37">
        <v>7.1563724999999998</v>
      </c>
      <c r="AZ365" s="37">
        <v>17.175000000000001</v>
      </c>
      <c r="BA365" s="37">
        <v>23538.849750000001</v>
      </c>
      <c r="BB365" s="37">
        <v>8.4773746750000001</v>
      </c>
      <c r="BC365" s="37">
        <v>8.7352427338662705E-3</v>
      </c>
      <c r="BD365" s="37">
        <v>363.93487570000002</v>
      </c>
      <c r="BE365" s="37">
        <v>28474.35</v>
      </c>
      <c r="BF365" s="37">
        <v>0.94085180000000002</v>
      </c>
      <c r="BG365" s="37">
        <v>3.7006064680000001</v>
      </c>
      <c r="BH365" s="37">
        <v>4.7529525000000001</v>
      </c>
      <c r="BI365" s="37">
        <v>5.8602227999999998</v>
      </c>
      <c r="BJ365" s="37">
        <v>4094.2494849999998</v>
      </c>
      <c r="BK365" s="37">
        <v>518.38223249999999</v>
      </c>
      <c r="BL365" s="37">
        <v>17.175000000000001</v>
      </c>
      <c r="BM365" s="37">
        <v>15.72757380306</v>
      </c>
      <c r="BN365" s="37">
        <v>15.72757380306</v>
      </c>
      <c r="BO365" s="37">
        <v>16.18432974081</v>
      </c>
      <c r="BP365" s="37">
        <v>8.3999999999999995E-3</v>
      </c>
    </row>
    <row r="366" spans="1:68">
      <c r="A366" s="16">
        <v>365</v>
      </c>
      <c r="B366" s="29" t="s">
        <v>218</v>
      </c>
      <c r="C366" s="16">
        <v>212</v>
      </c>
      <c r="D366" s="16">
        <v>1160</v>
      </c>
      <c r="E366" s="16">
        <v>0.19323253388946801</v>
      </c>
      <c r="F366" s="16">
        <v>0.32113165104355801</v>
      </c>
      <c r="G366" s="16">
        <v>0.44171962616822402</v>
      </c>
      <c r="H366" s="16">
        <v>1.29963215974777</v>
      </c>
      <c r="I366" s="16">
        <v>2.28026128940642</v>
      </c>
      <c r="J366" s="16">
        <v>0.35189255189255197</v>
      </c>
      <c r="K366" s="16">
        <v>0.42964986342190198</v>
      </c>
      <c r="L366" s="16">
        <v>0.54591194968553503</v>
      </c>
      <c r="M366" s="16">
        <v>0.14708155650319801</v>
      </c>
      <c r="N366" s="16">
        <v>0.70572776178779695</v>
      </c>
      <c r="O366" s="16">
        <v>1.50795211037636</v>
      </c>
      <c r="P366" s="16">
        <v>0.14714043244041</v>
      </c>
      <c r="Q366" s="16">
        <v>0.221842858837284</v>
      </c>
      <c r="R366" s="16">
        <v>0.66042617960426198</v>
      </c>
      <c r="S366" s="16">
        <v>0.68400000000000005</v>
      </c>
      <c r="T366" s="16">
        <v>1.2960981047937601</v>
      </c>
      <c r="U366" s="16">
        <v>1.10460508459242</v>
      </c>
      <c r="V366" s="16">
        <v>0.60280108510504105</v>
      </c>
      <c r="W366" s="16">
        <v>2.9936029846671799</v>
      </c>
      <c r="X366" s="16">
        <v>1.34123711340206</v>
      </c>
      <c r="Y366" s="16">
        <v>2.2568322981366502</v>
      </c>
      <c r="Z366" s="16">
        <v>1.00934476808032</v>
      </c>
      <c r="AA366" s="16">
        <v>1.3627345844504</v>
      </c>
      <c r="AB366" s="16">
        <v>1.2818820224719101</v>
      </c>
      <c r="AC366" s="16">
        <v>0.58207755077729495</v>
      </c>
      <c r="AD366" s="16">
        <v>2.06793168880455</v>
      </c>
      <c r="AE366" s="16">
        <v>0.68400000000000005</v>
      </c>
      <c r="AF366" s="16">
        <v>1.4429277702624801</v>
      </c>
      <c r="AG366" s="16">
        <v>1.4429277702624801</v>
      </c>
      <c r="AH366" s="16">
        <v>1.4022053036934901</v>
      </c>
      <c r="AI366" s="37">
        <v>0.297619047619048</v>
      </c>
      <c r="AJ366" s="16">
        <v>0.98960047748091595</v>
      </c>
      <c r="AK366" s="16">
        <v>0.46599131693198298</v>
      </c>
      <c r="AL366" s="37">
        <v>0.71084915999999998</v>
      </c>
      <c r="AM366" s="37">
        <v>2766.8398362950002</v>
      </c>
      <c r="AN366" s="37">
        <v>19.754874999999998</v>
      </c>
      <c r="AO366" s="37">
        <v>1.1766249</v>
      </c>
      <c r="AP366" s="37">
        <v>7.0673512000000001</v>
      </c>
      <c r="AQ366" s="37">
        <v>590.08950000000004</v>
      </c>
      <c r="AR366" s="37">
        <v>1.74187885</v>
      </c>
      <c r="AS366" s="37">
        <v>1.38012</v>
      </c>
      <c r="AT366" s="37">
        <v>8.2821648000000003</v>
      </c>
      <c r="AU366" s="37">
        <v>310787.14408</v>
      </c>
      <c r="AV366" s="37">
        <v>1999.1585572587601</v>
      </c>
      <c r="AW366" s="37">
        <v>1080773.5560000001</v>
      </c>
      <c r="AX366" s="37">
        <v>7.7268007250000004</v>
      </c>
      <c r="AY366" s="37">
        <v>7.1268075</v>
      </c>
      <c r="AZ366" s="37">
        <v>17.100000000000001</v>
      </c>
      <c r="BA366" s="37">
        <v>23464.174500000001</v>
      </c>
      <c r="BB366" s="37">
        <v>8.4342679749999991</v>
      </c>
      <c r="BC366" s="37">
        <v>8.8079859072225496E-3</v>
      </c>
      <c r="BD366" s="37">
        <v>361.53476890000002</v>
      </c>
      <c r="BE366" s="37">
        <v>28394.325000000001</v>
      </c>
      <c r="BF366" s="37">
        <v>0.93598959999999998</v>
      </c>
      <c r="BG366" s="37">
        <v>3.6910640909999999</v>
      </c>
      <c r="BH366" s="37">
        <v>4.7398974999999997</v>
      </c>
      <c r="BI366" s="37">
        <v>5.8485816000000002</v>
      </c>
      <c r="BJ366" s="37">
        <v>4101.7625625000001</v>
      </c>
      <c r="BK366" s="37">
        <v>516.89214000000004</v>
      </c>
      <c r="BL366" s="37">
        <v>17.100000000000001</v>
      </c>
      <c r="BM366" s="37">
        <v>15.68473614192</v>
      </c>
      <c r="BN366" s="37">
        <v>15.68473614192</v>
      </c>
      <c r="BO366" s="37">
        <v>16.14024799992</v>
      </c>
      <c r="BP366" s="37">
        <v>8.3999999999999995E-3</v>
      </c>
    </row>
    <row r="367" spans="1:68">
      <c r="A367" s="16">
        <v>366</v>
      </c>
      <c r="B367" s="29" t="s">
        <v>219</v>
      </c>
      <c r="C367" s="16">
        <v>158</v>
      </c>
      <c r="D367" s="16">
        <v>1160</v>
      </c>
      <c r="E367" s="16">
        <v>0.19180396246089701</v>
      </c>
      <c r="F367" s="16">
        <v>0.318535011672892</v>
      </c>
      <c r="G367" s="16">
        <v>0.43914018691588802</v>
      </c>
      <c r="H367" s="16">
        <v>1.3054650551760401</v>
      </c>
      <c r="I367" s="16">
        <v>2.2739846634478802</v>
      </c>
      <c r="J367" s="16">
        <v>0.348962148962149</v>
      </c>
      <c r="K367" s="16">
        <v>0.429923019617581</v>
      </c>
      <c r="L367" s="16">
        <v>0.54685534591194995</v>
      </c>
      <c r="M367" s="16">
        <v>0.14789445628997899</v>
      </c>
      <c r="N367" s="16">
        <v>0.70667560766112603</v>
      </c>
      <c r="O367" s="16">
        <v>1.4998454591805701</v>
      </c>
      <c r="P367" s="16">
        <v>0.14750571913511901</v>
      </c>
      <c r="Q367" s="16">
        <v>0.22515122761238299</v>
      </c>
      <c r="R367" s="16">
        <v>0.65768645357686495</v>
      </c>
      <c r="S367" s="16">
        <v>0.68100000000000005</v>
      </c>
      <c r="T367" s="16">
        <v>1.2919732441471601</v>
      </c>
      <c r="U367" s="16">
        <v>1.09895955849091</v>
      </c>
      <c r="V367" s="16">
        <v>0.60786309561676999</v>
      </c>
      <c r="W367" s="16">
        <v>2.9737294690386298</v>
      </c>
      <c r="X367" s="16">
        <v>1.3374570446735401</v>
      </c>
      <c r="Y367" s="16">
        <v>2.2451086956521702</v>
      </c>
      <c r="Z367" s="16">
        <v>1.0067353448726699</v>
      </c>
      <c r="AA367" s="16">
        <v>1.3589812332439699</v>
      </c>
      <c r="AB367" s="16">
        <v>1.2793305243445701</v>
      </c>
      <c r="AC367" s="16">
        <v>0.58314372505807399</v>
      </c>
      <c r="AD367" s="16">
        <v>2.0619702719797601</v>
      </c>
      <c r="AE367" s="16">
        <v>0.68100000000000005</v>
      </c>
      <c r="AF367" s="16">
        <v>1.4389868910336101</v>
      </c>
      <c r="AG367" s="16">
        <v>1.4389868910336101</v>
      </c>
      <c r="AH367" s="16">
        <v>1.3983756443925699</v>
      </c>
      <c r="AI367" s="37">
        <v>0.297619047619048</v>
      </c>
      <c r="AJ367" s="16">
        <v>0.98696540532002897</v>
      </c>
      <c r="AK367" s="16">
        <v>0.46599131693198298</v>
      </c>
      <c r="AL367" s="37">
        <v>0.70559384000000003</v>
      </c>
      <c r="AM367" s="37">
        <v>2744.4674378475002</v>
      </c>
      <c r="AN367" s="37">
        <v>19.639515625000001</v>
      </c>
      <c r="AO367" s="37">
        <v>1.181905725</v>
      </c>
      <c r="AP367" s="37">
        <v>7.0478976749999998</v>
      </c>
      <c r="AQ367" s="37">
        <v>585.17550000000006</v>
      </c>
      <c r="AR367" s="37">
        <v>1.742986275</v>
      </c>
      <c r="AS367" s="37">
        <v>1.3825050000000001</v>
      </c>
      <c r="AT367" s="37">
        <v>8.3279391999999994</v>
      </c>
      <c r="AU367" s="37">
        <v>311204.55476999999</v>
      </c>
      <c r="AV367" s="37">
        <v>1988.4112125670799</v>
      </c>
      <c r="AW367" s="37">
        <v>1083456.6540000001</v>
      </c>
      <c r="AX367" s="37">
        <v>7.8420314175000003</v>
      </c>
      <c r="AY367" s="37">
        <v>7.0972425000000001</v>
      </c>
      <c r="AZ367" s="37">
        <v>17.024999999999999</v>
      </c>
      <c r="BA367" s="37">
        <v>23389.499250000001</v>
      </c>
      <c r="BB367" s="37">
        <v>8.391161275</v>
      </c>
      <c r="BC367" s="37">
        <v>8.8819507993755705E-3</v>
      </c>
      <c r="BD367" s="37">
        <v>359.13466210000001</v>
      </c>
      <c r="BE367" s="37">
        <v>28314.3</v>
      </c>
      <c r="BF367" s="37">
        <v>0.93112740000000005</v>
      </c>
      <c r="BG367" s="37">
        <v>3.6815217140000001</v>
      </c>
      <c r="BH367" s="37">
        <v>4.7268425000000001</v>
      </c>
      <c r="BI367" s="37">
        <v>5.8369403999999996</v>
      </c>
      <c r="BJ367" s="37">
        <v>4109.2756399999998</v>
      </c>
      <c r="BK367" s="37">
        <v>515.40204749999998</v>
      </c>
      <c r="BL367" s="37">
        <v>17.024999999999999</v>
      </c>
      <c r="BM367" s="37">
        <v>15.64189848078</v>
      </c>
      <c r="BN367" s="37">
        <v>15.64189848078</v>
      </c>
      <c r="BO367" s="37">
        <v>16.096166259029999</v>
      </c>
      <c r="BP367" s="37">
        <v>8.3999999999999995E-3</v>
      </c>
    </row>
    <row r="368" spans="1:68">
      <c r="A368" s="16">
        <v>367</v>
      </c>
      <c r="B368" s="29" t="s">
        <v>220</v>
      </c>
      <c r="C368" s="16">
        <v>104</v>
      </c>
      <c r="D368" s="16">
        <v>1137</v>
      </c>
      <c r="E368" s="16">
        <v>0.207428127428127</v>
      </c>
      <c r="F368" s="16">
        <v>0.34790306887009798</v>
      </c>
      <c r="G368" s="16">
        <v>0.45761689734802202</v>
      </c>
      <c r="H368" s="16">
        <v>1.2349391322443</v>
      </c>
      <c r="I368" s="16">
        <v>2.3200340522133902</v>
      </c>
      <c r="J368" s="16">
        <v>0.37772397094430998</v>
      </c>
      <c r="K368" s="16">
        <v>0.42089214577288198</v>
      </c>
      <c r="L368" s="16">
        <v>0.55065257924176503</v>
      </c>
      <c r="M368" s="16">
        <v>0.146254747219005</v>
      </c>
      <c r="N368" s="16">
        <v>0.70111840836481598</v>
      </c>
      <c r="O368" s="16">
        <v>1.55115408259122</v>
      </c>
      <c r="P368" s="16">
        <v>0.142198675299435</v>
      </c>
      <c r="Q368" s="16">
        <v>0.22164080832483499</v>
      </c>
      <c r="R368" s="16">
        <v>0.66666666666666696</v>
      </c>
      <c r="S368" s="16">
        <v>0.7</v>
      </c>
      <c r="T368" s="16">
        <v>1.3036286416809499</v>
      </c>
      <c r="U368" s="16">
        <v>1.13523066498178</v>
      </c>
      <c r="V368" s="16">
        <v>0.68833333333333302</v>
      </c>
      <c r="W368" s="16">
        <v>2.99777373550892</v>
      </c>
      <c r="X368" s="16">
        <v>1.35862068965517</v>
      </c>
      <c r="Y368" s="16">
        <v>2.3194530764449999</v>
      </c>
      <c r="Z368" s="16">
        <v>1.0169850381104699</v>
      </c>
      <c r="AA368" s="16">
        <v>1.3671652994477499</v>
      </c>
      <c r="AB368" s="16">
        <v>1.2855805243445699</v>
      </c>
      <c r="AC368" s="16">
        <v>0.61244002583502499</v>
      </c>
      <c r="AD368" s="16">
        <v>2.0801387178323698</v>
      </c>
      <c r="AE368" s="16">
        <v>0.7</v>
      </c>
      <c r="AF368" s="16">
        <v>1.42343717254379</v>
      </c>
      <c r="AG368" s="16">
        <v>1.42343717254379</v>
      </c>
      <c r="AH368" s="16">
        <v>1.3393961088016699</v>
      </c>
      <c r="AI368" s="37">
        <v>0.31233456855479103</v>
      </c>
      <c r="AJ368" s="16">
        <v>1.00354984920768</v>
      </c>
      <c r="AK368" s="16">
        <v>0.465701881331404</v>
      </c>
      <c r="AL368" s="37">
        <v>0.77304941999999999</v>
      </c>
      <c r="AM368" s="37">
        <v>3059.1327168956</v>
      </c>
      <c r="AN368" s="37">
        <v>21.152115439999999</v>
      </c>
      <c r="AO368" s="37">
        <v>1.1407295900000001</v>
      </c>
      <c r="AP368" s="37">
        <v>7.2028797999999998</v>
      </c>
      <c r="AQ368" s="37">
        <v>644.28</v>
      </c>
      <c r="AR368" s="37">
        <v>1.74009814</v>
      </c>
      <c r="AS368" s="37">
        <v>1.4255739999999999</v>
      </c>
      <c r="AT368" s="37">
        <v>8.0639844000000007</v>
      </c>
      <c r="AU368" s="37">
        <v>313696.63947200001</v>
      </c>
      <c r="AV368" s="37">
        <v>2074.0274551450002</v>
      </c>
      <c r="AW368" s="37">
        <v>1025821.9677</v>
      </c>
      <c r="AX368" s="37">
        <v>8.1392872121999993</v>
      </c>
      <c r="AY368" s="37">
        <v>7.6614000000000004</v>
      </c>
      <c r="AZ368" s="37">
        <v>17.5</v>
      </c>
      <c r="BA368" s="37">
        <v>23481.381600000001</v>
      </c>
      <c r="BB368" s="37">
        <v>8.4616904025000004</v>
      </c>
      <c r="BC368" s="37">
        <v>1.0088781275221999E-2</v>
      </c>
      <c r="BD368" s="37">
        <v>366.02904248999999</v>
      </c>
      <c r="BE368" s="37">
        <v>28565</v>
      </c>
      <c r="BF368" s="37">
        <v>0.96076607999999997</v>
      </c>
      <c r="BG368" s="37">
        <v>3.721182201</v>
      </c>
      <c r="BH368" s="37">
        <v>4.7558184900000002</v>
      </c>
      <c r="BI368" s="37">
        <v>5.865456</v>
      </c>
      <c r="BJ368" s="37">
        <v>4604.0691040000002</v>
      </c>
      <c r="BK368" s="37">
        <v>495.05705810000001</v>
      </c>
      <c r="BL368" s="37">
        <v>17.5</v>
      </c>
      <c r="BM368" s="37">
        <v>15.790022066405999</v>
      </c>
      <c r="BN368" s="37">
        <v>15.790022066405999</v>
      </c>
      <c r="BO368" s="37">
        <v>16.780774721465999</v>
      </c>
      <c r="BP368" s="37">
        <v>1.11451E-2</v>
      </c>
    </row>
    <row r="369" spans="1:68">
      <c r="A369" s="16">
        <v>368</v>
      </c>
      <c r="B369" s="29" t="s">
        <v>86</v>
      </c>
      <c r="C369" s="16">
        <v>142</v>
      </c>
      <c r="D369" s="16">
        <v>1137</v>
      </c>
      <c r="E369" s="16">
        <v>0.215842812823164</v>
      </c>
      <c r="F369" s="16">
        <v>0.35414751217736501</v>
      </c>
      <c r="G369" s="16">
        <v>0.46204403068095301</v>
      </c>
      <c r="H369" s="16">
        <v>1.22999585406302</v>
      </c>
      <c r="I369" s="16">
        <v>2.3051528878822198</v>
      </c>
      <c r="J369" s="16">
        <v>0.38357487922705302</v>
      </c>
      <c r="K369" s="16">
        <v>0.42199174203696399</v>
      </c>
      <c r="L369" s="16">
        <v>0.55645161290322598</v>
      </c>
      <c r="M369" s="16">
        <v>0.14994848994198301</v>
      </c>
      <c r="N369" s="16">
        <v>0.70399763792208703</v>
      </c>
      <c r="O369" s="16">
        <v>1.5411295205426201</v>
      </c>
      <c r="P369" s="16">
        <v>0.14654060700575799</v>
      </c>
      <c r="Q369" s="16">
        <v>0.221834838658338</v>
      </c>
      <c r="R369" s="16">
        <v>0.66666666666666696</v>
      </c>
      <c r="S369" s="16">
        <v>0.70199999999999996</v>
      </c>
      <c r="T369" s="16">
        <v>1.2978105451295801</v>
      </c>
      <c r="U369" s="16">
        <v>1.1345489302257199</v>
      </c>
      <c r="V369" s="16">
        <v>0.72997481108312301</v>
      </c>
      <c r="W369" s="16">
        <v>2.9459508055235899</v>
      </c>
      <c r="X369" s="16">
        <v>1.35448275862069</v>
      </c>
      <c r="Y369" s="16">
        <v>2.30753722084367</v>
      </c>
      <c r="Z369" s="16">
        <v>1.0149570416205</v>
      </c>
      <c r="AA369" s="16">
        <v>1.35997428755089</v>
      </c>
      <c r="AB369" s="16">
        <v>1.28030869971936</v>
      </c>
      <c r="AC369" s="16">
        <v>0.62014227829450197</v>
      </c>
      <c r="AD369" s="16">
        <v>2.0688771517996898</v>
      </c>
      <c r="AE369" s="16">
        <v>0.70199999999999996</v>
      </c>
      <c r="AF369" s="16">
        <v>1.4154281903238399</v>
      </c>
      <c r="AG369" s="16">
        <v>1.4154281903238399</v>
      </c>
      <c r="AH369" s="16">
        <v>1.30645836879135</v>
      </c>
      <c r="AI369" s="37">
        <v>0.31762295081967201</v>
      </c>
      <c r="AJ369" s="16">
        <v>1.0012461768932699</v>
      </c>
      <c r="AK369" s="16">
        <v>0.46657018813314</v>
      </c>
      <c r="AL369" s="37">
        <v>0.80732895999999998</v>
      </c>
      <c r="AM369" s="37">
        <v>3133.2274871528002</v>
      </c>
      <c r="AN369" s="37">
        <v>21.563945400000001</v>
      </c>
      <c r="AO369" s="37">
        <v>1.1449281600000001</v>
      </c>
      <c r="AP369" s="37">
        <v>7.1892094000000002</v>
      </c>
      <c r="AQ369" s="37">
        <v>657.43200000000002</v>
      </c>
      <c r="AR369" s="37">
        <v>1.7465324</v>
      </c>
      <c r="AS369" s="37">
        <v>1.445964</v>
      </c>
      <c r="AT369" s="37">
        <v>8.1606586399999994</v>
      </c>
      <c r="AU369" s="37">
        <v>316587.03040799999</v>
      </c>
      <c r="AV369" s="37">
        <v>2071.38981358715</v>
      </c>
      <c r="AW369" s="37">
        <v>1042733.568</v>
      </c>
      <c r="AX369" s="37">
        <v>8.0712518327999998</v>
      </c>
      <c r="AY369" s="37">
        <v>7.7976000000000001</v>
      </c>
      <c r="AZ369" s="37">
        <v>17.55</v>
      </c>
      <c r="BA369" s="37">
        <v>23400.975600000002</v>
      </c>
      <c r="BB369" s="37">
        <v>8.3950812399999997</v>
      </c>
      <c r="BC369" s="37">
        <v>1.06474890178756E-2</v>
      </c>
      <c r="BD369" s="37">
        <v>364.48946688000001</v>
      </c>
      <c r="BE369" s="37">
        <v>28478</v>
      </c>
      <c r="BF369" s="37">
        <v>0.95939792000000002</v>
      </c>
      <c r="BG369" s="37">
        <v>3.7161695080000001</v>
      </c>
      <c r="BH369" s="37">
        <v>4.73943184</v>
      </c>
      <c r="BI369" s="37">
        <v>5.8523474000000002</v>
      </c>
      <c r="BJ369" s="37">
        <v>4680.0552559999996</v>
      </c>
      <c r="BK369" s="37">
        <v>486.58520879999998</v>
      </c>
      <c r="BL369" s="37">
        <v>17.55</v>
      </c>
      <c r="BM369" s="37">
        <v>15.796229504079999</v>
      </c>
      <c r="BN369" s="37">
        <v>15.796229504079999</v>
      </c>
      <c r="BO369" s="37">
        <v>17.113770384879999</v>
      </c>
      <c r="BP369" s="37">
        <v>1.2102399999999999E-2</v>
      </c>
    </row>
    <row r="370" spans="1:68">
      <c r="A370" s="16">
        <v>369</v>
      </c>
      <c r="B370" s="29" t="s">
        <v>87</v>
      </c>
      <c r="C370" s="16">
        <v>179</v>
      </c>
      <c r="D370" s="16">
        <v>1137</v>
      </c>
      <c r="E370" s="16">
        <v>0.23258114374034</v>
      </c>
      <c r="F370" s="16">
        <v>0.36652220535302199</v>
      </c>
      <c r="G370" s="16">
        <v>0.47077159509380301</v>
      </c>
      <c r="H370" s="16">
        <v>1.2202221765068899</v>
      </c>
      <c r="I370" s="16">
        <v>2.2755918827508501</v>
      </c>
      <c r="J370" s="16">
        <v>0.39519230769230801</v>
      </c>
      <c r="K370" s="16">
        <v>0.42418737110871102</v>
      </c>
      <c r="L370" s="16">
        <v>0.56798516687268197</v>
      </c>
      <c r="M370" s="16">
        <v>0.15748269420942801</v>
      </c>
      <c r="N370" s="16">
        <v>0.70971254936987604</v>
      </c>
      <c r="O370" s="16">
        <v>1.52123609801216</v>
      </c>
      <c r="P370" s="16">
        <v>0.15540638137738599</v>
      </c>
      <c r="Q370" s="16">
        <v>0.22222835799915699</v>
      </c>
      <c r="R370" s="16">
        <v>0.66666666666666696</v>
      </c>
      <c r="S370" s="16">
        <v>0.70599999999999996</v>
      </c>
      <c r="T370" s="16">
        <v>1.2861925308733799</v>
      </c>
      <c r="U370" s="16">
        <v>1.1331703884753499</v>
      </c>
      <c r="V370" s="16">
        <v>0.80973236009732397</v>
      </c>
      <c r="W370" s="16">
        <v>2.8443273172549599</v>
      </c>
      <c r="X370" s="16">
        <v>1.34620689655172</v>
      </c>
      <c r="Y370" s="16">
        <v>2.2838380716934501</v>
      </c>
      <c r="Z370" s="16">
        <v>1.01090498871898</v>
      </c>
      <c r="AA370" s="16">
        <v>1.3456314832638201</v>
      </c>
      <c r="AB370" s="16">
        <v>1.2697945845004699</v>
      </c>
      <c r="AC370" s="16">
        <v>0.635457756169159</v>
      </c>
      <c r="AD370" s="16">
        <v>2.0459482644846201</v>
      </c>
      <c r="AE370" s="16">
        <v>0.70599999999999996</v>
      </c>
      <c r="AF370" s="16">
        <v>1.3995541532422699</v>
      </c>
      <c r="AG370" s="16">
        <v>1.3995541532422699</v>
      </c>
      <c r="AH370" s="16">
        <v>1.24475250585113</v>
      </c>
      <c r="AI370" s="37">
        <v>0.32723772858517802</v>
      </c>
      <c r="AJ370" s="16">
        <v>0.99664700614608903</v>
      </c>
      <c r="AK370" s="16">
        <v>0.46830680173661399</v>
      </c>
      <c r="AL370" s="37">
        <v>0.87624504000000003</v>
      </c>
      <c r="AM370" s="37">
        <v>3282.6071887951998</v>
      </c>
      <c r="AN370" s="37">
        <v>22.39654754</v>
      </c>
      <c r="AO370" s="37">
        <v>1.15332086</v>
      </c>
      <c r="AP370" s="37">
        <v>7.1614605999999998</v>
      </c>
      <c r="AQ370" s="37">
        <v>683.904</v>
      </c>
      <c r="AR370" s="37">
        <v>1.7594187400000001</v>
      </c>
      <c r="AS370" s="37">
        <v>1.486942</v>
      </c>
      <c r="AT370" s="37">
        <v>8.3481652799999999</v>
      </c>
      <c r="AU370" s="37">
        <v>322399.63794799999</v>
      </c>
      <c r="AV370" s="37">
        <v>2065.9888684781799</v>
      </c>
      <c r="AW370" s="37">
        <v>1075568.0952000001</v>
      </c>
      <c r="AX370" s="37">
        <v>7.9360283988000004</v>
      </c>
      <c r="AY370" s="37">
        <v>8.0736000000000008</v>
      </c>
      <c r="AZ370" s="37">
        <v>17.649999999999999</v>
      </c>
      <c r="BA370" s="37">
        <v>23239.873800000001</v>
      </c>
      <c r="BB370" s="37">
        <v>8.2626479699999997</v>
      </c>
      <c r="BC370" s="37">
        <v>1.1697548193898601E-2</v>
      </c>
      <c r="BD370" s="37">
        <v>361.25343900000001</v>
      </c>
      <c r="BE370" s="37">
        <v>28304</v>
      </c>
      <c r="BF370" s="37">
        <v>0.95662632000000003</v>
      </c>
      <c r="BG370" s="37">
        <v>3.7061320320000002</v>
      </c>
      <c r="BH370" s="37">
        <v>4.70654532</v>
      </c>
      <c r="BI370" s="37">
        <v>5.8260258</v>
      </c>
      <c r="BJ370" s="37">
        <v>4832.8057360000003</v>
      </c>
      <c r="BK370" s="37">
        <v>469.83916219999998</v>
      </c>
      <c r="BL370" s="37">
        <v>17.649999999999999</v>
      </c>
      <c r="BM370" s="37">
        <v>15.807893838336</v>
      </c>
      <c r="BN370" s="37">
        <v>15.807893838336</v>
      </c>
      <c r="BO370" s="37">
        <v>17.773817181696</v>
      </c>
      <c r="BP370" s="37">
        <v>1.41304E-2</v>
      </c>
    </row>
    <row r="371" spans="1:68">
      <c r="A371" s="16">
        <v>370</v>
      </c>
      <c r="B371" s="29" t="s">
        <v>221</v>
      </c>
      <c r="C371" s="16">
        <v>199</v>
      </c>
      <c r="D371" s="16">
        <v>1137</v>
      </c>
      <c r="E371" s="16">
        <v>0.24090511699665701</v>
      </c>
      <c r="F371" s="16">
        <v>0.372653149199347</v>
      </c>
      <c r="G371" s="16">
        <v>0.47507322915313899</v>
      </c>
      <c r="H371" s="16">
        <v>1.2153909212009399</v>
      </c>
      <c r="I371" s="16">
        <v>2.2609111361079899</v>
      </c>
      <c r="J371" s="16">
        <v>0.40095923261390898</v>
      </c>
      <c r="K371" s="16">
        <v>0.42528340776365497</v>
      </c>
      <c r="L371" s="16">
        <v>0.57371992597162202</v>
      </c>
      <c r="M371" s="16">
        <v>0.16132511130160701</v>
      </c>
      <c r="N371" s="16">
        <v>0.71254845025773506</v>
      </c>
      <c r="O371" s="16">
        <v>1.51136643349241</v>
      </c>
      <c r="P371" s="16">
        <v>0.159932782373364</v>
      </c>
      <c r="Q371" s="16">
        <v>0.222427898437421</v>
      </c>
      <c r="R371" s="16">
        <v>0.66666666666666696</v>
      </c>
      <c r="S371" s="16">
        <v>0.70799999999999996</v>
      </c>
      <c r="T371" s="16">
        <v>1.2803925942449299</v>
      </c>
      <c r="U371" s="16">
        <v>1.13247346999461</v>
      </c>
      <c r="V371" s="16">
        <v>0.84796650717703403</v>
      </c>
      <c r="W371" s="16">
        <v>2.7945006215232202</v>
      </c>
      <c r="X371" s="16">
        <v>1.34206896551724</v>
      </c>
      <c r="Y371" s="16">
        <v>2.2720542874768701</v>
      </c>
      <c r="Z371" s="16">
        <v>1.0088809297565999</v>
      </c>
      <c r="AA371" s="16">
        <v>1.3384796196377999</v>
      </c>
      <c r="AB371" s="16">
        <v>1.26455223880597</v>
      </c>
      <c r="AC371" s="16">
        <v>0.64307132393334598</v>
      </c>
      <c r="AD371" s="16">
        <v>2.0342760406293601</v>
      </c>
      <c r="AE371" s="16">
        <v>0.70799999999999996</v>
      </c>
      <c r="AF371" s="16">
        <v>1.39168823879471</v>
      </c>
      <c r="AG371" s="16">
        <v>1.39168823879471</v>
      </c>
      <c r="AH371" s="16">
        <v>1.2158120732453901</v>
      </c>
      <c r="AI371" s="37">
        <v>0.33162073797290997</v>
      </c>
      <c r="AJ371" s="16">
        <v>0.994351498051532</v>
      </c>
      <c r="AK371" s="16">
        <v>0.46917510853834998</v>
      </c>
      <c r="AL371" s="37">
        <v>0.91088157999999997</v>
      </c>
      <c r="AM371" s="37">
        <v>3357.8921201804001</v>
      </c>
      <c r="AN371" s="37">
        <v>22.81731972</v>
      </c>
      <c r="AO371" s="37">
        <v>1.1575149899999999</v>
      </c>
      <c r="AP371" s="37">
        <v>7.1473822</v>
      </c>
      <c r="AQ371" s="37">
        <v>697.22400000000005</v>
      </c>
      <c r="AR371" s="37">
        <v>1.76587082</v>
      </c>
      <c r="AS371" s="37">
        <v>1.50753</v>
      </c>
      <c r="AT371" s="37">
        <v>8.4389976799999999</v>
      </c>
      <c r="AU371" s="37">
        <v>325321.854552</v>
      </c>
      <c r="AV371" s="37">
        <v>2063.2255649270501</v>
      </c>
      <c r="AW371" s="37">
        <v>1091491.0220999999</v>
      </c>
      <c r="AX371" s="37">
        <v>7.8688403441999997</v>
      </c>
      <c r="AY371" s="37">
        <v>8.2134</v>
      </c>
      <c r="AZ371" s="37">
        <v>17.7</v>
      </c>
      <c r="BA371" s="37">
        <v>23159.178</v>
      </c>
      <c r="BB371" s="37">
        <v>8.1968238625000005</v>
      </c>
      <c r="BC371" s="37">
        <v>1.21912039746193E-2</v>
      </c>
      <c r="BD371" s="37">
        <v>359.55698673000001</v>
      </c>
      <c r="BE371" s="37">
        <v>28217</v>
      </c>
      <c r="BF371" s="37">
        <v>0.95522288</v>
      </c>
      <c r="BG371" s="37">
        <v>3.7011072490000001</v>
      </c>
      <c r="BH371" s="37">
        <v>4.6900454500000004</v>
      </c>
      <c r="BI371" s="37">
        <v>5.8128127999999997</v>
      </c>
      <c r="BJ371" s="37">
        <v>4909.5700639999995</v>
      </c>
      <c r="BK371" s="37">
        <v>461.56496490000001</v>
      </c>
      <c r="BL371" s="37">
        <v>17.7</v>
      </c>
      <c r="BM371" s="37">
        <v>15.813350734918</v>
      </c>
      <c r="BN371" s="37">
        <v>15.813350734918</v>
      </c>
      <c r="BO371" s="37">
        <v>18.100868315098001</v>
      </c>
      <c r="BP371" s="37">
        <v>1.52011E-2</v>
      </c>
    </row>
    <row r="372" spans="1:68">
      <c r="A372" s="16">
        <v>371</v>
      </c>
      <c r="B372" s="29" t="s">
        <v>215</v>
      </c>
      <c r="C372" s="16">
        <v>197</v>
      </c>
      <c r="D372" s="16">
        <v>1137</v>
      </c>
      <c r="E372" s="16">
        <v>0.24919917864476401</v>
      </c>
      <c r="F372" s="16">
        <v>0.37874694686216798</v>
      </c>
      <c r="G372" s="16">
        <v>0.47933421415441202</v>
      </c>
      <c r="H372" s="16">
        <v>1.21059616169865</v>
      </c>
      <c r="I372" s="16">
        <v>2.2462962962963</v>
      </c>
      <c r="J372" s="16">
        <v>0.406698564593301</v>
      </c>
      <c r="K372" s="16">
        <v>0.42637826172258197</v>
      </c>
      <c r="L372" s="16">
        <v>0.57943349753694595</v>
      </c>
      <c r="M372" s="16">
        <v>0.16521908579700501</v>
      </c>
      <c r="N372" s="16">
        <v>0.71537012542220701</v>
      </c>
      <c r="O372" s="16">
        <v>1.50154760434663</v>
      </c>
      <c r="P372" s="16">
        <v>0.16452329185363401</v>
      </c>
      <c r="Q372" s="16">
        <v>0.22262932781967101</v>
      </c>
      <c r="R372" s="16">
        <v>0.66666666666666696</v>
      </c>
      <c r="S372" s="16">
        <v>0.71</v>
      </c>
      <c r="T372" s="16">
        <v>1.2745986920332899</v>
      </c>
      <c r="U372" s="16">
        <v>1.13177137740636</v>
      </c>
      <c r="V372" s="16">
        <v>0.88517647058823501</v>
      </c>
      <c r="W372" s="16">
        <v>2.7453137591535</v>
      </c>
      <c r="X372" s="16">
        <v>1.33793103448276</v>
      </c>
      <c r="Y372" s="16">
        <v>2.2603140394088701</v>
      </c>
      <c r="Z372" s="16">
        <v>1.0068581807553401</v>
      </c>
      <c r="AA372" s="16">
        <v>1.3313407344150301</v>
      </c>
      <c r="AB372" s="16">
        <v>1.2593196644920801</v>
      </c>
      <c r="AC372" s="16">
        <v>0.65065567029151095</v>
      </c>
      <c r="AD372" s="16">
        <v>2.02246192893401</v>
      </c>
      <c r="AE372" s="16">
        <v>0.71</v>
      </c>
      <c r="AF372" s="16">
        <v>1.3838691625494499</v>
      </c>
      <c r="AG372" s="16">
        <v>1.3838691625494499</v>
      </c>
      <c r="AH372" s="16">
        <v>1.18804339435601</v>
      </c>
      <c r="AI372" s="37">
        <v>0.33575317604355698</v>
      </c>
      <c r="AJ372" s="16">
        <v>0.992058701720819</v>
      </c>
      <c r="AK372" s="16">
        <v>0.47004341534008698</v>
      </c>
      <c r="AL372" s="37">
        <v>0.94563712</v>
      </c>
      <c r="AM372" s="37">
        <v>3433.5737719416002</v>
      </c>
      <c r="AN372" s="37">
        <v>23.241072639999999</v>
      </c>
      <c r="AO372" s="37">
        <v>1.1617076399999999</v>
      </c>
      <c r="AP372" s="37">
        <v>7.1331677999999998</v>
      </c>
      <c r="AQ372" s="37">
        <v>710.6</v>
      </c>
      <c r="AR372" s="37">
        <v>1.7723288399999999</v>
      </c>
      <c r="AS372" s="37">
        <v>1.528184</v>
      </c>
      <c r="AT372" s="37">
        <v>8.5278828000000004</v>
      </c>
      <c r="AU372" s="37">
        <v>328254.67971200001</v>
      </c>
      <c r="AV372" s="37">
        <v>2060.4203740448302</v>
      </c>
      <c r="AW372" s="37">
        <v>1107084.3912</v>
      </c>
      <c r="AX372" s="37">
        <v>7.8019347312000003</v>
      </c>
      <c r="AY372" s="37">
        <v>8.3544</v>
      </c>
      <c r="AZ372" s="37">
        <v>17.75</v>
      </c>
      <c r="BA372" s="37">
        <v>23078.385600000001</v>
      </c>
      <c r="BB372" s="37">
        <v>8.1312614399999994</v>
      </c>
      <c r="BC372" s="37">
        <v>1.26653532226288E-2</v>
      </c>
      <c r="BD372" s="37">
        <v>357.80824224000003</v>
      </c>
      <c r="BE372" s="37">
        <v>28130</v>
      </c>
      <c r="BF372" s="37">
        <v>0.95380768000000005</v>
      </c>
      <c r="BG372" s="37">
        <v>3.6960784360000001</v>
      </c>
      <c r="BH372" s="37">
        <v>4.6735078400000001</v>
      </c>
      <c r="BI372" s="37">
        <v>5.7995650000000003</v>
      </c>
      <c r="BJ372" s="37">
        <v>4986.5937839999997</v>
      </c>
      <c r="BK372" s="37">
        <v>453.35665160000002</v>
      </c>
      <c r="BL372" s="37">
        <v>17.75</v>
      </c>
      <c r="BM372" s="37">
        <v>15.818557451136</v>
      </c>
      <c r="BN372" s="37">
        <v>15.818557451136</v>
      </c>
      <c r="BO372" s="37">
        <v>18.425937938495998</v>
      </c>
      <c r="BP372" s="37">
        <v>1.63096E-2</v>
      </c>
    </row>
    <row r="373" spans="1:68">
      <c r="A373" s="16">
        <v>372</v>
      </c>
      <c r="B373" s="29" t="s">
        <v>222</v>
      </c>
      <c r="C373" s="16">
        <v>250</v>
      </c>
      <c r="D373" s="16">
        <v>1095</v>
      </c>
      <c r="E373" s="16">
        <v>0.166549201442555</v>
      </c>
      <c r="F373" s="16">
        <v>0.296746630057872</v>
      </c>
      <c r="G373" s="16">
        <v>0.40717371763273102</v>
      </c>
      <c r="H373" s="16">
        <v>1.2392511828841799</v>
      </c>
      <c r="I373" s="16">
        <v>2.26432919954904</v>
      </c>
      <c r="J373" s="16">
        <v>0.325192307692308</v>
      </c>
      <c r="K373" s="16">
        <v>0.42068152803692399</v>
      </c>
      <c r="L373" s="16">
        <v>0.53671199011124804</v>
      </c>
      <c r="M373" s="16">
        <v>0.14744533567739801</v>
      </c>
      <c r="N373" s="16">
        <v>0.69483111125618302</v>
      </c>
      <c r="O373" s="16">
        <v>1.4858006045936001</v>
      </c>
      <c r="P373" s="16">
        <v>0.13803358699701199</v>
      </c>
      <c r="Q373" s="16">
        <v>0.26643774640722401</v>
      </c>
      <c r="R373" s="16">
        <v>0.61666666666666703</v>
      </c>
      <c r="S373" s="16">
        <v>0.66320000000000001</v>
      </c>
      <c r="T373" s="16">
        <v>1.26888855825026</v>
      </c>
      <c r="U373" s="16">
        <v>1.10307743584046</v>
      </c>
      <c r="V373" s="16">
        <v>0.61502069781194602</v>
      </c>
      <c r="W373" s="16">
        <v>2.7921134359083601</v>
      </c>
      <c r="X373" s="16">
        <v>1.33062068965517</v>
      </c>
      <c r="Y373" s="16">
        <v>2.2345488257107502</v>
      </c>
      <c r="Z373" s="16">
        <v>0.99442216094259195</v>
      </c>
      <c r="AA373" s="16">
        <v>1.3396214308630101</v>
      </c>
      <c r="AB373" s="16">
        <v>1.26605042016807</v>
      </c>
      <c r="AC373" s="16">
        <v>0.59180350426566397</v>
      </c>
      <c r="AD373" s="16">
        <v>2.0704922792662002</v>
      </c>
      <c r="AE373" s="16">
        <v>0.66320000000000001</v>
      </c>
      <c r="AF373" s="16">
        <v>1.37878835847222</v>
      </c>
      <c r="AG373" s="16">
        <v>1.37878835847222</v>
      </c>
      <c r="AH373" s="16">
        <v>1.2262835705719</v>
      </c>
      <c r="AI373" s="37">
        <v>0.240615976900866</v>
      </c>
      <c r="AJ373" s="16">
        <v>0.985530947443226</v>
      </c>
      <c r="AK373" s="16">
        <v>0.46830680173661399</v>
      </c>
      <c r="AL373" s="37">
        <v>0.62747095200000003</v>
      </c>
      <c r="AM373" s="37">
        <v>2657.69060333056</v>
      </c>
      <c r="AN373" s="37">
        <v>19.370934055999999</v>
      </c>
      <c r="AO373" s="37">
        <v>1.1713065600000001</v>
      </c>
      <c r="AP373" s="37">
        <v>7.1260160800000003</v>
      </c>
      <c r="AQ373" s="37">
        <v>562.76480000000004</v>
      </c>
      <c r="AR373" s="37">
        <v>1.744877416</v>
      </c>
      <c r="AS373" s="37">
        <v>1.4050712000000001</v>
      </c>
      <c r="AT373" s="37">
        <v>7.8160844159999998</v>
      </c>
      <c r="AU373" s="37">
        <v>315639.47812799999</v>
      </c>
      <c r="AV373" s="37">
        <v>2017.8639685711601</v>
      </c>
      <c r="AW373" s="37">
        <v>955330.92608</v>
      </c>
      <c r="AX373" s="37">
        <v>9.5147961359999993</v>
      </c>
      <c r="AY373" s="37">
        <v>7.4680799999999996</v>
      </c>
      <c r="AZ373" s="37">
        <v>16.579999999999998</v>
      </c>
      <c r="BA373" s="37">
        <v>22927.212879999999</v>
      </c>
      <c r="BB373" s="37">
        <v>8.0432215920000001</v>
      </c>
      <c r="BC373" s="37">
        <v>8.8847063640085499E-3</v>
      </c>
      <c r="BD373" s="37">
        <v>354.62183788800002</v>
      </c>
      <c r="BE373" s="37">
        <v>27976.3</v>
      </c>
      <c r="BF373" s="37">
        <v>0.93598064000000003</v>
      </c>
      <c r="BG373" s="37">
        <v>3.6457034687999998</v>
      </c>
      <c r="BH373" s="37">
        <v>4.6855242720000003</v>
      </c>
      <c r="BI373" s="37">
        <v>5.8088469600000003</v>
      </c>
      <c r="BJ373" s="37">
        <v>4500.8048799999997</v>
      </c>
      <c r="BK373" s="37">
        <v>475.47554095999999</v>
      </c>
      <c r="BL373" s="37">
        <v>16.579999999999998</v>
      </c>
      <c r="BM373" s="37">
        <v>15.5733452298144</v>
      </c>
      <c r="BN373" s="37">
        <v>15.5733452298144</v>
      </c>
      <c r="BO373" s="37">
        <v>17.510099311958399</v>
      </c>
      <c r="BP373" s="37">
        <v>1.039E-2</v>
      </c>
    </row>
    <row r="374" spans="1:68">
      <c r="A374" s="16">
        <v>373</v>
      </c>
      <c r="B374" s="29" t="s">
        <v>84</v>
      </c>
      <c r="C374" s="16">
        <v>290</v>
      </c>
      <c r="D374" s="16">
        <v>1095</v>
      </c>
      <c r="E374" s="16">
        <v>0.18618650811648799</v>
      </c>
      <c r="F374" s="16">
        <v>0.31636597831896801</v>
      </c>
      <c r="G374" s="16">
        <v>0.41857965673828801</v>
      </c>
      <c r="H374" s="16">
        <v>1.2408518407342399</v>
      </c>
      <c r="I374" s="16">
        <v>2.2460836874869199</v>
      </c>
      <c r="J374" s="16">
        <v>0.34206804998412699</v>
      </c>
      <c r="K374" s="16">
        <v>0.424559544049535</v>
      </c>
      <c r="L374" s="16">
        <v>0.53912677173158896</v>
      </c>
      <c r="M374" s="16">
        <v>0.150462845563055</v>
      </c>
      <c r="N374" s="16">
        <v>0.69725085327311198</v>
      </c>
      <c r="O374" s="16">
        <v>1.4840555042893899</v>
      </c>
      <c r="P374" s="16">
        <v>0.14338840665498101</v>
      </c>
      <c r="Q374" s="16">
        <v>0.272287716275041</v>
      </c>
      <c r="R374" s="16">
        <v>0.62118490887530398</v>
      </c>
      <c r="S374" s="16">
        <v>0.67071999999999998</v>
      </c>
      <c r="T374" s="16">
        <v>1.26624119417531</v>
      </c>
      <c r="U374" s="16">
        <v>1.1005742688750999</v>
      </c>
      <c r="V374" s="16">
        <v>0.597919125036942</v>
      </c>
      <c r="W374" s="16">
        <v>2.7644242090661701</v>
      </c>
      <c r="X374" s="16">
        <v>1.3282502686172399</v>
      </c>
      <c r="Y374" s="16">
        <v>2.2284986681136498</v>
      </c>
      <c r="Z374" s="16">
        <v>0.99573895023874204</v>
      </c>
      <c r="AA374" s="16">
        <v>1.3365689500448701</v>
      </c>
      <c r="AB374" s="16">
        <v>1.26340325035817</v>
      </c>
      <c r="AC374" s="16">
        <v>0.59011427960035301</v>
      </c>
      <c r="AD374" s="16">
        <v>2.0602789272514799</v>
      </c>
      <c r="AE374" s="16">
        <v>0.67071999999999998</v>
      </c>
      <c r="AF374" s="16">
        <v>1.3776373012103</v>
      </c>
      <c r="AG374" s="16">
        <v>1.3776373012103</v>
      </c>
      <c r="AH374" s="16">
        <v>1.2136410868910801</v>
      </c>
      <c r="AI374" s="37">
        <v>0.24148989606274901</v>
      </c>
      <c r="AJ374" s="16">
        <v>0.98460464465880004</v>
      </c>
      <c r="AK374" s="16">
        <v>0.46939507959478999</v>
      </c>
      <c r="AL374" s="37">
        <v>0.70091070950400003</v>
      </c>
      <c r="AM374" s="37">
        <v>2831.51015007449</v>
      </c>
      <c r="AN374" s="37">
        <v>19.8864320488</v>
      </c>
      <c r="AO374" s="37">
        <v>1.1741806227839999</v>
      </c>
      <c r="AP374" s="37">
        <v>7.1000931021599998</v>
      </c>
      <c r="AQ374" s="37">
        <v>591.43435632000001</v>
      </c>
      <c r="AR374" s="37">
        <v>1.7502500815040001</v>
      </c>
      <c r="AS374" s="37">
        <v>1.4048407871999999</v>
      </c>
      <c r="AT374" s="37">
        <v>7.9217640679040002</v>
      </c>
      <c r="AU374" s="37">
        <v>316671.54739988502</v>
      </c>
      <c r="AV374" s="37">
        <v>2020.8757360467</v>
      </c>
      <c r="AW374" s="37">
        <v>983673.78530976002</v>
      </c>
      <c r="AX374" s="37">
        <v>9.4294813112704006</v>
      </c>
      <c r="AY374" s="37">
        <v>7.4984332391999997</v>
      </c>
      <c r="AZ374" s="37">
        <v>16.768000000000001</v>
      </c>
      <c r="BA374" s="37">
        <v>22949.830596</v>
      </c>
      <c r="BB374" s="37">
        <v>8.0322343693632003</v>
      </c>
      <c r="BC374" s="37">
        <v>8.5805745063180193E-3</v>
      </c>
      <c r="BD374" s="37">
        <v>354.85181265251202</v>
      </c>
      <c r="BE374" s="37">
        <v>27998.925048000001</v>
      </c>
      <c r="BF374" s="37">
        <v>0.93778985574399998</v>
      </c>
      <c r="BG374" s="37">
        <v>3.6523951116224</v>
      </c>
      <c r="BH374" s="37">
        <v>4.6842511811199996</v>
      </c>
      <c r="BI374" s="37">
        <v>5.8089181593600001</v>
      </c>
      <c r="BJ374" s="37">
        <v>4401.1137978808001</v>
      </c>
      <c r="BK374" s="37">
        <v>475.71627300479997</v>
      </c>
      <c r="BL374" s="37">
        <v>16.768000000000001</v>
      </c>
      <c r="BM374" s="37">
        <v>15.5484388629189</v>
      </c>
      <c r="BN374" s="37">
        <v>15.5484388629189</v>
      </c>
      <c r="BO374" s="37">
        <v>17.649459617435699</v>
      </c>
      <c r="BP374" s="37">
        <v>1.0352399999999999E-2</v>
      </c>
    </row>
    <row r="375" spans="1:68">
      <c r="A375" s="16">
        <v>374</v>
      </c>
      <c r="B375" s="29" t="s">
        <v>86</v>
      </c>
      <c r="C375" s="16">
        <v>325</v>
      </c>
      <c r="D375" s="16">
        <v>1095</v>
      </c>
      <c r="E375" s="16">
        <v>0.20583904272037701</v>
      </c>
      <c r="F375" s="16">
        <v>0.33599844644683402</v>
      </c>
      <c r="G375" s="16">
        <v>0.43000116144018602</v>
      </c>
      <c r="H375" s="16">
        <v>1.2424506435651701</v>
      </c>
      <c r="I375" s="16">
        <v>2.2279190255772501</v>
      </c>
      <c r="J375" s="16">
        <v>0.35895905914961601</v>
      </c>
      <c r="K375" s="16">
        <v>0.42846133173137702</v>
      </c>
      <c r="L375" s="16">
        <v>0.54155282897024504</v>
      </c>
      <c r="M375" s="16">
        <v>0.153501066494375</v>
      </c>
      <c r="N375" s="16">
        <v>0.69967110835995905</v>
      </c>
      <c r="O375" s="16">
        <v>1.4823150482648</v>
      </c>
      <c r="P375" s="16">
        <v>0.14879078932715001</v>
      </c>
      <c r="Q375" s="16">
        <v>0.27832166634815803</v>
      </c>
      <c r="R375" s="16">
        <v>0.625717844046219</v>
      </c>
      <c r="S375" s="16">
        <v>0.67823999999999995</v>
      </c>
      <c r="T375" s="16">
        <v>1.2636019508490499</v>
      </c>
      <c r="U375" s="16">
        <v>1.09807336543898</v>
      </c>
      <c r="V375" s="16">
        <v>0.58249644166320702</v>
      </c>
      <c r="W375" s="16">
        <v>2.7370265740827899</v>
      </c>
      <c r="X375" s="16">
        <v>1.3258859784283501</v>
      </c>
      <c r="Y375" s="16">
        <v>2.2224764998277502</v>
      </c>
      <c r="Z375" s="16">
        <v>0.99705506756389894</v>
      </c>
      <c r="AA375" s="16">
        <v>1.3335225938654001</v>
      </c>
      <c r="AB375" s="16">
        <v>1.26076164493839</v>
      </c>
      <c r="AC375" s="16">
        <v>0.58839155657716402</v>
      </c>
      <c r="AD375" s="16">
        <v>2.0501210234223599</v>
      </c>
      <c r="AE375" s="16">
        <v>0.67823999999999995</v>
      </c>
      <c r="AF375" s="16">
        <v>1.3764853624303599</v>
      </c>
      <c r="AG375" s="16">
        <v>1.3764853624303599</v>
      </c>
      <c r="AH375" s="16">
        <v>1.2012267092469799</v>
      </c>
      <c r="AI375" s="37">
        <v>0.242370186528096</v>
      </c>
      <c r="AJ375" s="16">
        <v>0.983679712953898</v>
      </c>
      <c r="AK375" s="16">
        <v>0.47048335745296699</v>
      </c>
      <c r="AL375" s="37">
        <v>0.77429335110399999</v>
      </c>
      <c r="AM375" s="37">
        <v>3005.2129052721102</v>
      </c>
      <c r="AN375" s="37">
        <v>20.401209024</v>
      </c>
      <c r="AO375" s="37">
        <v>1.1770572303360001</v>
      </c>
      <c r="AP375" s="37">
        <v>7.0739845683200002</v>
      </c>
      <c r="AQ375" s="37">
        <v>620.07775807999997</v>
      </c>
      <c r="AR375" s="37">
        <v>1.7555574312960001</v>
      </c>
      <c r="AS375" s="37">
        <v>1.4045962368</v>
      </c>
      <c r="AT375" s="37">
        <v>8.0265386306560007</v>
      </c>
      <c r="AU375" s="37">
        <v>317703.390767059</v>
      </c>
      <c r="AV375" s="37">
        <v>2023.8883549653101</v>
      </c>
      <c r="AW375" s="37">
        <v>1011728.81996864</v>
      </c>
      <c r="AX375" s="37">
        <v>9.3423166946815996</v>
      </c>
      <c r="AY375" s="37">
        <v>7.5286486367999998</v>
      </c>
      <c r="AZ375" s="37">
        <v>16.956</v>
      </c>
      <c r="BA375" s="37">
        <v>22972.409433600002</v>
      </c>
      <c r="BB375" s="37">
        <v>8.0212339139328002</v>
      </c>
      <c r="BC375" s="37">
        <v>8.3037750877297204E-3</v>
      </c>
      <c r="BD375" s="37">
        <v>355.06424392780798</v>
      </c>
      <c r="BE375" s="37">
        <v>28021.514751999999</v>
      </c>
      <c r="BF375" s="37">
        <v>0.93959737497600004</v>
      </c>
      <c r="BG375" s="37">
        <v>3.6590896950656</v>
      </c>
      <c r="BH375" s="37">
        <v>4.6829660732800003</v>
      </c>
      <c r="BI375" s="37">
        <v>5.8089766348799996</v>
      </c>
      <c r="BJ375" s="37">
        <v>4302.5209916832</v>
      </c>
      <c r="BK375" s="37">
        <v>475.95125104639999</v>
      </c>
      <c r="BL375" s="37">
        <v>16.956</v>
      </c>
      <c r="BM375" s="37">
        <v>15.523547001201001</v>
      </c>
      <c r="BN375" s="37">
        <v>15.523547001201001</v>
      </c>
      <c r="BO375" s="37">
        <v>17.788428325530599</v>
      </c>
      <c r="BP375" s="37">
        <v>1.0314800000000001E-2</v>
      </c>
    </row>
    <row r="376" spans="1:68">
      <c r="A376" s="16">
        <v>375</v>
      </c>
      <c r="B376" s="29" t="s">
        <v>87</v>
      </c>
      <c r="C376" s="16">
        <v>344</v>
      </c>
      <c r="D376" s="16">
        <v>1095</v>
      </c>
      <c r="E376" s="16">
        <v>0.225506822974049</v>
      </c>
      <c r="F376" s="16">
        <v>0.35564404760616303</v>
      </c>
      <c r="G376" s="16">
        <v>0.44143826362355298</v>
      </c>
      <c r="H376" s="16">
        <v>1.24404759459981</v>
      </c>
      <c r="I376" s="16">
        <v>2.2098346776090199</v>
      </c>
      <c r="J376" s="16">
        <v>0.37586535591523101</v>
      </c>
      <c r="K376" s="16">
        <v>0.43238711032969501</v>
      </c>
      <c r="L376" s="16">
        <v>0.54399024098785098</v>
      </c>
      <c r="M376" s="16">
        <v>0.156560212434807</v>
      </c>
      <c r="N376" s="16">
        <v>0.70209187667992601</v>
      </c>
      <c r="O376" s="16">
        <v>1.48057921800457</v>
      </c>
      <c r="P376" s="16">
        <v>0.154241371542539</v>
      </c>
      <c r="Q376" s="16">
        <v>0.28454841448908502</v>
      </c>
      <c r="R376" s="16">
        <v>0.63026554396664203</v>
      </c>
      <c r="S376" s="16">
        <v>0.68576000000000004</v>
      </c>
      <c r="T376" s="16">
        <v>1.2609707909632999</v>
      </c>
      <c r="U376" s="16">
        <v>1.09557472246323</v>
      </c>
      <c r="V376" s="16">
        <v>0.56852919447130701</v>
      </c>
      <c r="W376" s="16">
        <v>2.7099159490069402</v>
      </c>
      <c r="X376" s="16">
        <v>1.3235277953340101</v>
      </c>
      <c r="Y376" s="16">
        <v>2.2164821270745398</v>
      </c>
      <c r="Z376" s="16">
        <v>0.99837051343230498</v>
      </c>
      <c r="AA376" s="16">
        <v>1.33048234390993</v>
      </c>
      <c r="AB376" s="16">
        <v>1.25812558638252</v>
      </c>
      <c r="AC376" s="16">
        <v>0.58663432877777599</v>
      </c>
      <c r="AD376" s="16">
        <v>2.0400181174597898</v>
      </c>
      <c r="AE376" s="16">
        <v>0.68576000000000004</v>
      </c>
      <c r="AF376" s="16">
        <v>1.37533254111937</v>
      </c>
      <c r="AG376" s="16">
        <v>1.37533254111937</v>
      </c>
      <c r="AH376" s="16">
        <v>1.1890343193217701</v>
      </c>
      <c r="AI376" s="37">
        <v>0.24325691822675399</v>
      </c>
      <c r="AJ376" s="16">
        <v>0.98275614928663702</v>
      </c>
      <c r="AK376" s="16">
        <v>0.47157163531114299</v>
      </c>
      <c r="AL376" s="37">
        <v>0.84761887680000003</v>
      </c>
      <c r="AM376" s="37">
        <v>3178.7988689234298</v>
      </c>
      <c r="AN376" s="37">
        <v>20.9152649816</v>
      </c>
      <c r="AO376" s="37">
        <v>1.1799363826560001</v>
      </c>
      <c r="AP376" s="37">
        <v>7.0476904784799999</v>
      </c>
      <c r="AQ376" s="37">
        <v>648.69500528000003</v>
      </c>
      <c r="AR376" s="37">
        <v>1.760799465376</v>
      </c>
      <c r="AS376" s="37">
        <v>1.4043375488000001</v>
      </c>
      <c r="AT376" s="37">
        <v>8.1304081042560004</v>
      </c>
      <c r="AU376" s="37">
        <v>318735.00822952302</v>
      </c>
      <c r="AV376" s="37">
        <v>2026.9018253270001</v>
      </c>
      <c r="AW376" s="37">
        <v>1039496.03005664</v>
      </c>
      <c r="AX376" s="37">
        <v>9.2533022862336001</v>
      </c>
      <c r="AY376" s="37">
        <v>7.5587261928</v>
      </c>
      <c r="AZ376" s="37">
        <v>17.143999999999998</v>
      </c>
      <c r="BA376" s="37">
        <v>22994.949392800001</v>
      </c>
      <c r="BB376" s="37">
        <v>8.0102202257087995</v>
      </c>
      <c r="BC376" s="37">
        <v>8.0506540014838208E-3</v>
      </c>
      <c r="BD376" s="37">
        <v>355.259131713888</v>
      </c>
      <c r="BE376" s="37">
        <v>28044.069112000001</v>
      </c>
      <c r="BF376" s="37">
        <v>0.941403197696</v>
      </c>
      <c r="BG376" s="37">
        <v>3.6657872191296001</v>
      </c>
      <c r="BH376" s="37">
        <v>4.6816689484799996</v>
      </c>
      <c r="BI376" s="37">
        <v>5.8090223865599997</v>
      </c>
      <c r="BJ376" s="37">
        <v>4205.0264614072003</v>
      </c>
      <c r="BK376" s="37">
        <v>476.18047508479998</v>
      </c>
      <c r="BL376" s="37">
        <v>17.143999999999998</v>
      </c>
      <c r="BM376" s="37">
        <v>15.4986696446607</v>
      </c>
      <c r="BN376" s="37">
        <v>15.4986696446607</v>
      </c>
      <c r="BO376" s="37">
        <v>17.9270054362431</v>
      </c>
      <c r="BP376" s="37">
        <v>1.02772E-2</v>
      </c>
    </row>
    <row r="377" spans="1:68">
      <c r="A377" s="16">
        <v>376</v>
      </c>
      <c r="B377" s="29" t="s">
        <v>215</v>
      </c>
      <c r="C377" s="16">
        <v>100</v>
      </c>
      <c r="D377" s="16">
        <v>1095</v>
      </c>
      <c r="E377" s="16">
        <v>0.24518986662483599</v>
      </c>
      <c r="F377" s="16">
        <v>0.37530279497926899</v>
      </c>
      <c r="G377" s="16">
        <v>0.45289099526066301</v>
      </c>
      <c r="H377" s="16">
        <v>1.2456426970535399</v>
      </c>
      <c r="I377" s="16">
        <v>2.19183011210241</v>
      </c>
      <c r="J377" s="16">
        <v>0.39278696104496602</v>
      </c>
      <c r="K377" s="16">
        <v>0.43633710179621699</v>
      </c>
      <c r="L377" s="16">
        <v>0.54643908768777805</v>
      </c>
      <c r="M377" s="16">
        <v>0.159640500305227</v>
      </c>
      <c r="N377" s="16">
        <v>0.70451315839628104</v>
      </c>
      <c r="O377" s="16">
        <v>1.4788479950917099</v>
      </c>
      <c r="P377" s="16">
        <v>0.15974080123916201</v>
      </c>
      <c r="Q377" s="16">
        <v>0.29097735120951002</v>
      </c>
      <c r="R377" s="16">
        <v>0.63482808089222098</v>
      </c>
      <c r="S377" s="16">
        <v>0.69328000000000001</v>
      </c>
      <c r="T377" s="16">
        <v>1.25834767743805</v>
      </c>
      <c r="U377" s="16">
        <v>1.09307833688453</v>
      </c>
      <c r="V377" s="16">
        <v>0.55583206266270602</v>
      </c>
      <c r="W377" s="16">
        <v>2.6830878473856101</v>
      </c>
      <c r="X377" s="16">
        <v>1.32117569570229</v>
      </c>
      <c r="Y377" s="16">
        <v>2.2105153578601899</v>
      </c>
      <c r="Z377" s="16">
        <v>0.99968528835767301</v>
      </c>
      <c r="AA377" s="16">
        <v>1.3274481818375501</v>
      </c>
      <c r="AB377" s="16">
        <v>1.25549505723785</v>
      </c>
      <c r="AC377" s="16">
        <v>0.58484154906051899</v>
      </c>
      <c r="AD377" s="16">
        <v>2.02996976390782</v>
      </c>
      <c r="AE377" s="16">
        <v>0.69328000000000001</v>
      </c>
      <c r="AF377" s="16">
        <v>1.3741788362627501</v>
      </c>
      <c r="AG377" s="16">
        <v>1.3741788362627501</v>
      </c>
      <c r="AH377" s="16">
        <v>1.1770580156680399</v>
      </c>
      <c r="AI377" s="37">
        <v>0.244150162115708</v>
      </c>
      <c r="AJ377" s="16">
        <v>0.98183395062412904</v>
      </c>
      <c r="AK377" s="16">
        <v>0.47265991316931999</v>
      </c>
      <c r="AL377" s="37">
        <v>0.92088728659200003</v>
      </c>
      <c r="AM377" s="37">
        <v>3352.2680410284502</v>
      </c>
      <c r="AN377" s="37">
        <v>21.4285999216</v>
      </c>
      <c r="AO377" s="37">
        <v>1.182818079744</v>
      </c>
      <c r="AP377" s="37">
        <v>7.0212108326399996</v>
      </c>
      <c r="AQ377" s="37">
        <v>677.28609791999997</v>
      </c>
      <c r="AR377" s="37">
        <v>1.765976183744</v>
      </c>
      <c r="AS377" s="37">
        <v>1.4040647232000001</v>
      </c>
      <c r="AT377" s="37">
        <v>8.2333724887039992</v>
      </c>
      <c r="AU377" s="37">
        <v>319766.39978727698</v>
      </c>
      <c r="AV377" s="37">
        <v>2029.91614713177</v>
      </c>
      <c r="AW377" s="37">
        <v>1066975.4155737599</v>
      </c>
      <c r="AX377" s="37">
        <v>9.1624380859264001</v>
      </c>
      <c r="AY377" s="37">
        <v>7.5886659072000002</v>
      </c>
      <c r="AZ377" s="37">
        <v>17.332000000000001</v>
      </c>
      <c r="BA377" s="37">
        <v>23017.450473600002</v>
      </c>
      <c r="BB377" s="37">
        <v>7.9991933046912003</v>
      </c>
      <c r="BC377" s="37">
        <v>7.8181804945676794E-3</v>
      </c>
      <c r="BD377" s="37">
        <v>355.43647601075202</v>
      </c>
      <c r="BE377" s="37">
        <v>28066.588127999999</v>
      </c>
      <c r="BF377" s="37">
        <v>0.94320732390399997</v>
      </c>
      <c r="BG377" s="37">
        <v>3.6724876838144001</v>
      </c>
      <c r="BH377" s="37">
        <v>4.6803598067200003</v>
      </c>
      <c r="BI377" s="37">
        <v>5.8090554144000004</v>
      </c>
      <c r="BJ377" s="37">
        <v>4108.6302070528</v>
      </c>
      <c r="BK377" s="37">
        <v>476.40394512</v>
      </c>
      <c r="BL377" s="37">
        <v>17.332000000000001</v>
      </c>
      <c r="BM377" s="37">
        <v>15.473806793297999</v>
      </c>
      <c r="BN377" s="37">
        <v>15.473806793297999</v>
      </c>
      <c r="BO377" s="37">
        <v>18.0651909495732</v>
      </c>
      <c r="BP377" s="37">
        <v>1.02396E-2</v>
      </c>
    </row>
    <row r="378" spans="1:68">
      <c r="A378" s="16">
        <v>377</v>
      </c>
      <c r="B378" s="29" t="s">
        <v>223</v>
      </c>
      <c r="C378" s="16">
        <v>170</v>
      </c>
      <c r="D378" s="16">
        <v>1090</v>
      </c>
      <c r="E378" s="16">
        <v>0.17932583333333299</v>
      </c>
      <c r="F378" s="16">
        <v>0.32467405442059699</v>
      </c>
      <c r="G378" s="16">
        <v>0.43935029850746299</v>
      </c>
      <c r="H378" s="16">
        <v>1.27286842105263</v>
      </c>
      <c r="I378" s="16">
        <v>2.35623485714286</v>
      </c>
      <c r="J378" s="16">
        <v>0.35518048780487799</v>
      </c>
      <c r="K378" s="16">
        <v>0.41749901477832502</v>
      </c>
      <c r="L378" s="16">
        <v>0.53466875000000003</v>
      </c>
      <c r="M378" s="16">
        <v>0.13739048877146601</v>
      </c>
      <c r="N378" s="16">
        <v>0.69288023501054496</v>
      </c>
      <c r="O378" s="16">
        <v>1.564586157828</v>
      </c>
      <c r="P378" s="16">
        <v>0.13035381247719799</v>
      </c>
      <c r="Q378" s="16">
        <v>0.224573160807292</v>
      </c>
      <c r="R378" s="16">
        <v>0.65848484848484901</v>
      </c>
      <c r="S378" s="16">
        <v>0.68906000000000001</v>
      </c>
      <c r="T378" s="16">
        <v>1.3161171641791001</v>
      </c>
      <c r="U378" s="16">
        <v>1.1279391304347799</v>
      </c>
      <c r="V378" s="16">
        <v>0.56309399549524797</v>
      </c>
      <c r="W378" s="16">
        <v>3.1384901200369302</v>
      </c>
      <c r="X378" s="16">
        <v>1.36525517241379</v>
      </c>
      <c r="Y378" s="16">
        <v>2.3280078125000001</v>
      </c>
      <c r="Z378" s="16">
        <v>1.01874882260597</v>
      </c>
      <c r="AA378" s="16">
        <v>1.3836387096774201</v>
      </c>
      <c r="AB378" s="16">
        <v>1.2978774647887299</v>
      </c>
      <c r="AC378" s="16">
        <v>0.59120823665893296</v>
      </c>
      <c r="AD378" s="16">
        <v>2.1200724203821699</v>
      </c>
      <c r="AE378" s="16">
        <v>0.68906000000000001</v>
      </c>
      <c r="AF378" s="16">
        <v>1.44232766331354</v>
      </c>
      <c r="AG378" s="16">
        <v>1.44232766331354</v>
      </c>
      <c r="AH378" s="16">
        <v>1.44232766331354</v>
      </c>
      <c r="AI378" s="37">
        <v>0.29411764705882398</v>
      </c>
      <c r="AJ378" s="16">
        <v>1.0043311783180899</v>
      </c>
      <c r="AK378" s="16">
        <v>0.46309696092619401</v>
      </c>
      <c r="AL378" s="37">
        <v>0.66106675199999998</v>
      </c>
      <c r="AM378" s="37">
        <v>2802.4321643362</v>
      </c>
      <c r="AN378" s="37">
        <v>19.7224349</v>
      </c>
      <c r="AO378" s="37">
        <v>1.1487637500000001</v>
      </c>
      <c r="AP378" s="37">
        <v>7.2159692499999997</v>
      </c>
      <c r="AQ378" s="37">
        <v>597.05840000000001</v>
      </c>
      <c r="AR378" s="37">
        <v>1.7204716900000001</v>
      </c>
      <c r="AS378" s="37">
        <v>1.368752</v>
      </c>
      <c r="AT378" s="37">
        <v>7.87314822</v>
      </c>
      <c r="AU378" s="37">
        <v>305304.12281999999</v>
      </c>
      <c r="AV378" s="37">
        <v>2059.3683810416801</v>
      </c>
      <c r="AW378" s="37">
        <v>979358.75179999997</v>
      </c>
      <c r="AX378" s="37">
        <v>8.4773529599999993</v>
      </c>
      <c r="AY378" s="37">
        <v>7.1708999999999996</v>
      </c>
      <c r="AZ378" s="37">
        <v>17.226500000000001</v>
      </c>
      <c r="BA378" s="37">
        <v>23632.199799999999</v>
      </c>
      <c r="BB378" s="37">
        <v>8.5921891200000005</v>
      </c>
      <c r="BC378" s="37">
        <v>8.3743901769073193E-3</v>
      </c>
      <c r="BD378" s="37">
        <v>368.11005383999998</v>
      </c>
      <c r="BE378" s="37">
        <v>28704.49</v>
      </c>
      <c r="BF378" s="37">
        <v>0.95355199999999996</v>
      </c>
      <c r="BG378" s="37">
        <v>3.720390219</v>
      </c>
      <c r="BH378" s="37">
        <v>4.7868364799999998</v>
      </c>
      <c r="BI378" s="37">
        <v>5.8883402699999996</v>
      </c>
      <c r="BJ378" s="37">
        <v>4392.9373299999997</v>
      </c>
      <c r="BK378" s="37">
        <v>522.5766509</v>
      </c>
      <c r="BL378" s="37">
        <v>17.226500000000001</v>
      </c>
      <c r="BM378" s="37">
        <v>15.710756229288</v>
      </c>
      <c r="BN378" s="37">
        <v>15.710756229288</v>
      </c>
      <c r="BO378" s="37">
        <v>15.710756229288</v>
      </c>
      <c r="BP378" s="37">
        <v>8.5000000000000006E-3</v>
      </c>
    </row>
    <row r="379" spans="1:68">
      <c r="A379" s="16">
        <v>378</v>
      </c>
      <c r="B379" s="29" t="s">
        <v>86</v>
      </c>
      <c r="C379" s="16">
        <v>210</v>
      </c>
      <c r="D379" s="16">
        <v>1090</v>
      </c>
      <c r="E379" s="16">
        <v>0.17790666666666699</v>
      </c>
      <c r="F379" s="16">
        <v>0.32209710460034902</v>
      </c>
      <c r="G379" s="16">
        <v>0.43679044776119402</v>
      </c>
      <c r="H379" s="16">
        <v>1.2787368421052601</v>
      </c>
      <c r="I379" s="16">
        <v>2.3499702857142899</v>
      </c>
      <c r="J379" s="16">
        <v>0.352273170731707</v>
      </c>
      <c r="K379" s="16">
        <v>0.417765517241379</v>
      </c>
      <c r="L379" s="16">
        <v>0.53559999999999997</v>
      </c>
      <c r="M379" s="16">
        <v>0.13819392338177</v>
      </c>
      <c r="N379" s="16">
        <v>0.69381620970171698</v>
      </c>
      <c r="O379" s="16">
        <v>1.55648698478501</v>
      </c>
      <c r="P379" s="16">
        <v>0.130713754104341</v>
      </c>
      <c r="Q379" s="16">
        <v>0.227721354166667</v>
      </c>
      <c r="R379" s="16">
        <v>0.65575757575757598</v>
      </c>
      <c r="S379" s="16">
        <v>0.68608000000000002</v>
      </c>
      <c r="T379" s="16">
        <v>1.31201194029851</v>
      </c>
      <c r="U379" s="16">
        <v>1.12232463768116</v>
      </c>
      <c r="V379" s="16">
        <v>0.56774122078209799</v>
      </c>
      <c r="W379" s="16">
        <v>3.1185285318559601</v>
      </c>
      <c r="X379" s="16">
        <v>1.3614896551724101</v>
      </c>
      <c r="Y379" s="16">
        <v>2.3162500000000001</v>
      </c>
      <c r="Z379" s="16">
        <v>1.01615489272632</v>
      </c>
      <c r="AA379" s="16">
        <v>1.3799053763440901</v>
      </c>
      <c r="AB379" s="16">
        <v>1.2953389671361499</v>
      </c>
      <c r="AC379" s="16">
        <v>0.59224129930394398</v>
      </c>
      <c r="AD379" s="16">
        <v>2.1141921019108301</v>
      </c>
      <c r="AE379" s="16">
        <v>0.68608000000000002</v>
      </c>
      <c r="AF379" s="16">
        <v>1.4384223003272301</v>
      </c>
      <c r="AG379" s="16">
        <v>1.4384223003272301</v>
      </c>
      <c r="AH379" s="16">
        <v>1.4384223003272301</v>
      </c>
      <c r="AI379" s="37">
        <v>0.29411764705882398</v>
      </c>
      <c r="AJ379" s="16">
        <v>1.0016996360191599</v>
      </c>
      <c r="AK379" s="16">
        <v>0.46309696092619401</v>
      </c>
      <c r="AL379" s="37">
        <v>0.65583513599999999</v>
      </c>
      <c r="AM379" s="37">
        <v>2780.1891579615999</v>
      </c>
      <c r="AN379" s="37">
        <v>19.607523199999999</v>
      </c>
      <c r="AO379" s="37">
        <v>1.1540600000000001</v>
      </c>
      <c r="AP379" s="37">
        <v>7.1967840000000001</v>
      </c>
      <c r="AQ379" s="37">
        <v>592.1712</v>
      </c>
      <c r="AR379" s="37">
        <v>1.7215699200000001</v>
      </c>
      <c r="AS379" s="37">
        <v>1.3711359999999999</v>
      </c>
      <c r="AT379" s="37">
        <v>7.9191889599999996</v>
      </c>
      <c r="AU379" s="37">
        <v>305716.54175999999</v>
      </c>
      <c r="AV379" s="37">
        <v>2048.7079384742401</v>
      </c>
      <c r="AW379" s="37">
        <v>982063.02240000002</v>
      </c>
      <c r="AX379" s="37">
        <v>8.5961932799999996</v>
      </c>
      <c r="AY379" s="37">
        <v>7.1412000000000004</v>
      </c>
      <c r="AZ379" s="37">
        <v>17.152000000000001</v>
      </c>
      <c r="BA379" s="37">
        <v>23558.486400000002</v>
      </c>
      <c r="BB379" s="37">
        <v>8.5494201600000004</v>
      </c>
      <c r="BC379" s="37">
        <v>8.4435041758194208E-3</v>
      </c>
      <c r="BD379" s="37">
        <v>365.76878112000003</v>
      </c>
      <c r="BE379" s="37">
        <v>28625.32</v>
      </c>
      <c r="BF379" s="37">
        <v>0.94873600000000002</v>
      </c>
      <c r="BG379" s="37">
        <v>3.7109173919999998</v>
      </c>
      <c r="BH379" s="37">
        <v>4.77392064</v>
      </c>
      <c r="BI379" s="37">
        <v>5.8768233600000004</v>
      </c>
      <c r="BJ379" s="37">
        <v>4400.6134400000001</v>
      </c>
      <c r="BK379" s="37">
        <v>521.12721120000003</v>
      </c>
      <c r="BL379" s="37">
        <v>17.152000000000001</v>
      </c>
      <c r="BM379" s="37">
        <v>15.668216515584</v>
      </c>
      <c r="BN379" s="37">
        <v>15.668216515584</v>
      </c>
      <c r="BO379" s="37">
        <v>15.668216515584</v>
      </c>
      <c r="BP379" s="37">
        <v>8.5000000000000006E-3</v>
      </c>
    </row>
    <row r="380" spans="1:68">
      <c r="A380" s="16">
        <v>379</v>
      </c>
      <c r="B380" s="29" t="s">
        <v>87</v>
      </c>
      <c r="C380" s="16">
        <v>245</v>
      </c>
      <c r="D380" s="16">
        <v>1090</v>
      </c>
      <c r="E380" s="16">
        <v>0.17506833333333299</v>
      </c>
      <c r="F380" s="16">
        <v>0.31694320495985201</v>
      </c>
      <c r="G380" s="16">
        <v>0.43167074626865698</v>
      </c>
      <c r="H380" s="16">
        <v>1.29047368421053</v>
      </c>
      <c r="I380" s="16">
        <v>2.33744114285714</v>
      </c>
      <c r="J380" s="16">
        <v>0.34645853658536602</v>
      </c>
      <c r="K380" s="16">
        <v>0.41829852216748797</v>
      </c>
      <c r="L380" s="16">
        <v>0.53746249999999995</v>
      </c>
      <c r="M380" s="16">
        <v>0.13980079260237799</v>
      </c>
      <c r="N380" s="16">
        <v>0.69568815908406101</v>
      </c>
      <c r="O380" s="16">
        <v>1.54028863869901</v>
      </c>
      <c r="P380" s="16">
        <v>0.13143363735862801</v>
      </c>
      <c r="Q380" s="16">
        <v>0.23401774088541699</v>
      </c>
      <c r="R380" s="16">
        <v>0.65030303030303005</v>
      </c>
      <c r="S380" s="16">
        <v>0.68011999999999995</v>
      </c>
      <c r="T380" s="16">
        <v>1.30380149253731</v>
      </c>
      <c r="U380" s="16">
        <v>1.1110956521739099</v>
      </c>
      <c r="V380" s="16">
        <v>0.57726965532777696</v>
      </c>
      <c r="W380" s="16">
        <v>3.0786053554940001</v>
      </c>
      <c r="X380" s="16">
        <v>1.3539586206896601</v>
      </c>
      <c r="Y380" s="16">
        <v>2.2927343750000002</v>
      </c>
      <c r="Z380" s="16">
        <v>1.0109670329670299</v>
      </c>
      <c r="AA380" s="16">
        <v>1.37243870967742</v>
      </c>
      <c r="AB380" s="16">
        <v>1.29026197183099</v>
      </c>
      <c r="AC380" s="16">
        <v>0.59430742459396702</v>
      </c>
      <c r="AD380" s="16">
        <v>2.1024314649681499</v>
      </c>
      <c r="AE380" s="16">
        <v>0.68011999999999995</v>
      </c>
      <c r="AF380" s="16">
        <v>1.4306115743546199</v>
      </c>
      <c r="AG380" s="16">
        <v>1.4306115743546199</v>
      </c>
      <c r="AH380" s="16">
        <v>1.4306115743546199</v>
      </c>
      <c r="AI380" s="37">
        <v>0.29411764705882398</v>
      </c>
      <c r="AJ380" s="16">
        <v>0.99643655142131005</v>
      </c>
      <c r="AK380" s="16">
        <v>0.46309696092619401</v>
      </c>
      <c r="AL380" s="37">
        <v>0.645371904</v>
      </c>
      <c r="AM380" s="37">
        <v>2735.7031452124002</v>
      </c>
      <c r="AN380" s="37">
        <v>19.377699799999998</v>
      </c>
      <c r="AO380" s="37">
        <v>1.1646525000000001</v>
      </c>
      <c r="AP380" s="37">
        <v>7.1584135</v>
      </c>
      <c r="AQ380" s="37">
        <v>582.39679999999998</v>
      </c>
      <c r="AR380" s="37">
        <v>1.72376638</v>
      </c>
      <c r="AS380" s="37">
        <v>1.375904</v>
      </c>
      <c r="AT380" s="37">
        <v>8.0112704400000005</v>
      </c>
      <c r="AU380" s="37">
        <v>306541.37964</v>
      </c>
      <c r="AV380" s="37">
        <v>2027.3870533393599</v>
      </c>
      <c r="AW380" s="37">
        <v>987471.56359999999</v>
      </c>
      <c r="AX380" s="37">
        <v>8.8338739200000003</v>
      </c>
      <c r="AY380" s="37">
        <v>7.0818000000000003</v>
      </c>
      <c r="AZ380" s="37">
        <v>17.003</v>
      </c>
      <c r="BA380" s="37">
        <v>23411.059600000001</v>
      </c>
      <c r="BB380" s="37">
        <v>8.4638822400000002</v>
      </c>
      <c r="BC380" s="37">
        <v>8.5852120066593797E-3</v>
      </c>
      <c r="BD380" s="37">
        <v>361.08623568000002</v>
      </c>
      <c r="BE380" s="37">
        <v>28466.98</v>
      </c>
      <c r="BF380" s="37">
        <v>0.93910400000000005</v>
      </c>
      <c r="BG380" s="37">
        <v>3.6919717379999999</v>
      </c>
      <c r="BH380" s="37">
        <v>4.7480889599999996</v>
      </c>
      <c r="BI380" s="37">
        <v>5.8537895400000002</v>
      </c>
      <c r="BJ380" s="37">
        <v>4415.9656599999998</v>
      </c>
      <c r="BK380" s="37">
        <v>518.22833179999998</v>
      </c>
      <c r="BL380" s="37">
        <v>17.003</v>
      </c>
      <c r="BM380" s="37">
        <v>15.583137088176001</v>
      </c>
      <c r="BN380" s="37">
        <v>15.583137088176001</v>
      </c>
      <c r="BO380" s="37">
        <v>15.583137088176001</v>
      </c>
      <c r="BP380" s="37">
        <v>8.5000000000000006E-3</v>
      </c>
    </row>
    <row r="381" spans="1:68">
      <c r="A381" s="16">
        <v>380</v>
      </c>
      <c r="B381" s="29" t="s">
        <v>221</v>
      </c>
      <c r="C381" s="16">
        <v>190</v>
      </c>
      <c r="D381" s="16">
        <v>1090</v>
      </c>
      <c r="E381" s="16">
        <v>0.17364916666666699</v>
      </c>
      <c r="F381" s="16">
        <v>0.31436625513960298</v>
      </c>
      <c r="G381" s="16">
        <v>0.42911089552238801</v>
      </c>
      <c r="H381" s="16">
        <v>1.2963421052631601</v>
      </c>
      <c r="I381" s="16">
        <v>2.3311765714285699</v>
      </c>
      <c r="J381" s="16">
        <v>0.34355121951219503</v>
      </c>
      <c r="K381" s="16">
        <v>0.41856502463054202</v>
      </c>
      <c r="L381" s="16">
        <v>0.53839375</v>
      </c>
      <c r="M381" s="16">
        <v>0.14060422721268201</v>
      </c>
      <c r="N381" s="16">
        <v>0.69662413377523302</v>
      </c>
      <c r="O381" s="16">
        <v>1.53218946565601</v>
      </c>
      <c r="P381" s="16">
        <v>0.13179357898577199</v>
      </c>
      <c r="Q381" s="16">
        <v>0.23716593424479199</v>
      </c>
      <c r="R381" s="16">
        <v>0.64757575757575803</v>
      </c>
      <c r="S381" s="16">
        <v>0.67713999999999996</v>
      </c>
      <c r="T381" s="16">
        <v>1.2996962686567199</v>
      </c>
      <c r="U381" s="16">
        <v>1.10548115942029</v>
      </c>
      <c r="V381" s="16">
        <v>0.58215482478559699</v>
      </c>
      <c r="W381" s="16">
        <v>3.0586437673130198</v>
      </c>
      <c r="X381" s="16">
        <v>1.3501931034482799</v>
      </c>
      <c r="Y381" s="16">
        <v>2.2809765624999998</v>
      </c>
      <c r="Z381" s="16">
        <v>1.0083731030873899</v>
      </c>
      <c r="AA381" s="16">
        <v>1.36870537634409</v>
      </c>
      <c r="AB381" s="16">
        <v>1.2877234741784001</v>
      </c>
      <c r="AC381" s="16">
        <v>0.59534048723897903</v>
      </c>
      <c r="AD381" s="16">
        <v>2.0965511464968198</v>
      </c>
      <c r="AE381" s="16">
        <v>0.67713999999999996</v>
      </c>
      <c r="AF381" s="16">
        <v>1.42670621136832</v>
      </c>
      <c r="AG381" s="16">
        <v>1.42670621136832</v>
      </c>
      <c r="AH381" s="16">
        <v>1.42670621136832</v>
      </c>
      <c r="AI381" s="37">
        <v>0.29411764705882398</v>
      </c>
      <c r="AJ381" s="16">
        <v>0.99380500912238401</v>
      </c>
      <c r="AK381" s="16">
        <v>0.46309696092619401</v>
      </c>
      <c r="AL381" s="37">
        <v>0.640140288</v>
      </c>
      <c r="AM381" s="37">
        <v>2713.4601388378001</v>
      </c>
      <c r="AN381" s="37">
        <v>19.262788100000002</v>
      </c>
      <c r="AO381" s="37">
        <v>1.1699487500000001</v>
      </c>
      <c r="AP381" s="37">
        <v>7.1392282500000004</v>
      </c>
      <c r="AQ381" s="37">
        <v>577.50959999999998</v>
      </c>
      <c r="AR381" s="37">
        <v>1.72486461</v>
      </c>
      <c r="AS381" s="37">
        <v>1.378288</v>
      </c>
      <c r="AT381" s="37">
        <v>8.0573111799999992</v>
      </c>
      <c r="AU381" s="37">
        <v>306953.79858</v>
      </c>
      <c r="AV381" s="37">
        <v>2016.7266107719199</v>
      </c>
      <c r="AW381" s="37">
        <v>990175.83420000004</v>
      </c>
      <c r="AX381" s="37">
        <v>8.9527142400000006</v>
      </c>
      <c r="AY381" s="37">
        <v>7.0521000000000003</v>
      </c>
      <c r="AZ381" s="37">
        <v>16.9285</v>
      </c>
      <c r="BA381" s="37">
        <v>23337.3462</v>
      </c>
      <c r="BB381" s="37">
        <v>8.4211132800000001</v>
      </c>
      <c r="BC381" s="37">
        <v>8.6578647350624097E-3</v>
      </c>
      <c r="BD381" s="37">
        <v>358.74496296000001</v>
      </c>
      <c r="BE381" s="37">
        <v>28387.81</v>
      </c>
      <c r="BF381" s="37">
        <v>0.93428800000000001</v>
      </c>
      <c r="BG381" s="37">
        <v>3.6824989110000002</v>
      </c>
      <c r="BH381" s="37">
        <v>4.7351731199999998</v>
      </c>
      <c r="BI381" s="37">
        <v>5.8422726300000001</v>
      </c>
      <c r="BJ381" s="37">
        <v>4423.6417700000002</v>
      </c>
      <c r="BK381" s="37">
        <v>516.77889210000001</v>
      </c>
      <c r="BL381" s="37">
        <v>16.9285</v>
      </c>
      <c r="BM381" s="37">
        <v>15.540597374472</v>
      </c>
      <c r="BN381" s="37">
        <v>15.540597374472</v>
      </c>
      <c r="BO381" s="37">
        <v>15.540597374472</v>
      </c>
      <c r="BP381" s="37">
        <v>8.5000000000000006E-3</v>
      </c>
    </row>
    <row r="382" spans="1:68">
      <c r="A382" s="16">
        <v>381</v>
      </c>
      <c r="B382" s="29" t="s">
        <v>215</v>
      </c>
      <c r="C382" s="16">
        <v>150</v>
      </c>
      <c r="D382" s="16">
        <v>1090</v>
      </c>
      <c r="E382" s="16">
        <v>0.17222999999999999</v>
      </c>
      <c r="F382" s="16">
        <v>0.311789305319355</v>
      </c>
      <c r="G382" s="16">
        <v>0.42655104477611899</v>
      </c>
      <c r="H382" s="16">
        <v>1.3022105263157899</v>
      </c>
      <c r="I382" s="16">
        <v>2.3249119999999999</v>
      </c>
      <c r="J382" s="16">
        <v>0.34064390243902398</v>
      </c>
      <c r="K382" s="16">
        <v>0.418831527093596</v>
      </c>
      <c r="L382" s="16">
        <v>0.53932500000000005</v>
      </c>
      <c r="M382" s="16">
        <v>0.141407661822985</v>
      </c>
      <c r="N382" s="16">
        <v>0.69756010846640604</v>
      </c>
      <c r="O382" s="16">
        <v>1.52409029261301</v>
      </c>
      <c r="P382" s="16">
        <v>0.13215352061291499</v>
      </c>
      <c r="Q382" s="16">
        <v>0.24031412760416701</v>
      </c>
      <c r="R382" s="16">
        <v>0.644848484848485</v>
      </c>
      <c r="S382" s="16">
        <v>0.67415999999999998</v>
      </c>
      <c r="T382" s="16">
        <v>1.2955910447761201</v>
      </c>
      <c r="U382" s="16">
        <v>1.0998666666666701</v>
      </c>
      <c r="V382" s="16">
        <v>0.58712338183067903</v>
      </c>
      <c r="W382" s="16">
        <v>3.03868217913204</v>
      </c>
      <c r="X382" s="16">
        <v>1.3464275862069</v>
      </c>
      <c r="Y382" s="16">
        <v>2.2692187499999998</v>
      </c>
      <c r="Z382" s="16">
        <v>1.0057791732077399</v>
      </c>
      <c r="AA382" s="16">
        <v>1.3649720430107499</v>
      </c>
      <c r="AB382" s="16">
        <v>1.2851849765258201</v>
      </c>
      <c r="AC382" s="16">
        <v>0.59637354988399105</v>
      </c>
      <c r="AD382" s="16">
        <v>2.09067082802548</v>
      </c>
      <c r="AE382" s="16">
        <v>0.67415999999999998</v>
      </c>
      <c r="AF382" s="16">
        <v>1.42280084838201</v>
      </c>
      <c r="AG382" s="16">
        <v>1.42280084838201</v>
      </c>
      <c r="AH382" s="16">
        <v>1.42280084838201</v>
      </c>
      <c r="AI382" s="37">
        <v>0.29411764705882398</v>
      </c>
      <c r="AJ382" s="16">
        <v>0.99117346682345797</v>
      </c>
      <c r="AK382" s="16">
        <v>0.46309696092619401</v>
      </c>
      <c r="AL382" s="37">
        <v>0.63490867200000001</v>
      </c>
      <c r="AM382" s="37">
        <v>2691.2171324632</v>
      </c>
      <c r="AN382" s="37">
        <v>19.147876400000001</v>
      </c>
      <c r="AO382" s="37">
        <v>1.1752450000000001</v>
      </c>
      <c r="AP382" s="37">
        <v>7.1200429999999999</v>
      </c>
      <c r="AQ382" s="37">
        <v>572.62239999999997</v>
      </c>
      <c r="AR382" s="37">
        <v>1.72596284</v>
      </c>
      <c r="AS382" s="37">
        <v>1.3806719999999999</v>
      </c>
      <c r="AT382" s="37">
        <v>8.1033519199999997</v>
      </c>
      <c r="AU382" s="37">
        <v>307366.21752000001</v>
      </c>
      <c r="AV382" s="37">
        <v>2006.0661682044799</v>
      </c>
      <c r="AW382" s="37">
        <v>992880.10479999997</v>
      </c>
      <c r="AX382" s="37">
        <v>9.0715545599999992</v>
      </c>
      <c r="AY382" s="37">
        <v>7.0224000000000002</v>
      </c>
      <c r="AZ382" s="37">
        <v>16.853999999999999</v>
      </c>
      <c r="BA382" s="37">
        <v>23263.632799999999</v>
      </c>
      <c r="BB382" s="37">
        <v>8.3783443200000001</v>
      </c>
      <c r="BC382" s="37">
        <v>8.7317576119970101E-3</v>
      </c>
      <c r="BD382" s="37">
        <v>356.40369024</v>
      </c>
      <c r="BE382" s="37">
        <v>28308.639999999999</v>
      </c>
      <c r="BF382" s="37">
        <v>0.92947199999999996</v>
      </c>
      <c r="BG382" s="37">
        <v>3.673026084</v>
      </c>
      <c r="BH382" s="37">
        <v>4.72225728</v>
      </c>
      <c r="BI382" s="37">
        <v>5.83075572</v>
      </c>
      <c r="BJ382" s="37">
        <v>4431.3178799999996</v>
      </c>
      <c r="BK382" s="37">
        <v>515.32945240000004</v>
      </c>
      <c r="BL382" s="37">
        <v>16.853999999999999</v>
      </c>
      <c r="BM382" s="37">
        <v>15.498057660768</v>
      </c>
      <c r="BN382" s="37">
        <v>15.498057660768</v>
      </c>
      <c r="BO382" s="37">
        <v>15.498057660768</v>
      </c>
      <c r="BP382" s="37">
        <v>8.5000000000000006E-3</v>
      </c>
    </row>
    <row r="383" spans="1:68">
      <c r="A383" s="16">
        <v>382</v>
      </c>
      <c r="B383" s="29" t="s">
        <v>224</v>
      </c>
      <c r="C383" s="16">
        <v>152</v>
      </c>
      <c r="D383" s="16">
        <v>1140</v>
      </c>
      <c r="E383" s="16">
        <v>0.190901778154107</v>
      </c>
      <c r="F383" s="16">
        <v>0.32247392113929901</v>
      </c>
      <c r="G383" s="16">
        <v>0.44101859678782801</v>
      </c>
      <c r="H383" s="16">
        <v>1.28795866722902</v>
      </c>
      <c r="I383" s="16">
        <v>2.28759415658525</v>
      </c>
      <c r="J383" s="16">
        <v>0.35268389662027799</v>
      </c>
      <c r="K383" s="16">
        <v>0.42731316725978702</v>
      </c>
      <c r="L383" s="16">
        <v>0.54423558897243096</v>
      </c>
      <c r="M383" s="16">
        <v>0.146877177933844</v>
      </c>
      <c r="N383" s="16">
        <v>0.70700515998360403</v>
      </c>
      <c r="O383" s="16">
        <v>1.52214295445116</v>
      </c>
      <c r="P383" s="16">
        <v>0.14451467135283599</v>
      </c>
      <c r="Q383" s="16">
        <v>0.232997510843682</v>
      </c>
      <c r="R383" s="16">
        <v>0.659380692167578</v>
      </c>
      <c r="S383" s="16">
        <v>0.68427419354838703</v>
      </c>
      <c r="T383" s="16">
        <v>1.29350358422939</v>
      </c>
      <c r="U383" s="16">
        <v>1.10148212728858</v>
      </c>
      <c r="V383" s="16">
        <v>0.59451940211659504</v>
      </c>
      <c r="W383" s="16">
        <v>2.99429331756357</v>
      </c>
      <c r="X383" s="16">
        <v>1.34295580110497</v>
      </c>
      <c r="Y383" s="16">
        <v>2.27638584403382</v>
      </c>
      <c r="Z383" s="16">
        <v>1.0084418716835499</v>
      </c>
      <c r="AA383" s="16">
        <v>1.3621016365202401</v>
      </c>
      <c r="AB383" s="16">
        <v>1.28136500187758</v>
      </c>
      <c r="AC383" s="16">
        <v>0.59499373916393805</v>
      </c>
      <c r="AD383" s="16">
        <v>2.0550625958099098</v>
      </c>
      <c r="AE383" s="16">
        <v>0.68427419354838703</v>
      </c>
      <c r="AF383" s="16">
        <v>1.4377849913096801</v>
      </c>
      <c r="AG383" s="16">
        <v>1.4377849913096801</v>
      </c>
      <c r="AH383" s="16">
        <v>1.4080558936100001</v>
      </c>
      <c r="AI383" s="37">
        <v>0.28868360277136301</v>
      </c>
      <c r="AJ383" s="16">
        <v>0.99235014323007698</v>
      </c>
      <c r="AK383" s="16">
        <v>0.462083936324168</v>
      </c>
      <c r="AL383" s="37">
        <v>0.68163162879999994</v>
      </c>
      <c r="AM383" s="37">
        <v>2676.5396684986399</v>
      </c>
      <c r="AN383" s="37">
        <v>19.355413167999998</v>
      </c>
      <c r="AO383" s="37">
        <v>1.1584706</v>
      </c>
      <c r="AP383" s="37">
        <v>7.0249860719999999</v>
      </c>
      <c r="AQ383" s="37">
        <v>571.08608000000004</v>
      </c>
      <c r="AR383" s="37">
        <v>1.749137328</v>
      </c>
      <c r="AS383" s="37">
        <v>1.3862855999999999</v>
      </c>
      <c r="AT383" s="37">
        <v>8.176579856</v>
      </c>
      <c r="AU383" s="37">
        <v>311310.27292800002</v>
      </c>
      <c r="AV383" s="37">
        <v>1978.8656664344801</v>
      </c>
      <c r="AW383" s="37">
        <v>1060296.5339200001</v>
      </c>
      <c r="AX383" s="37">
        <v>8.1925604492000001</v>
      </c>
      <c r="AY383" s="37">
        <v>7.1545680000000003</v>
      </c>
      <c r="AZ383" s="37">
        <v>16.834240000000001</v>
      </c>
      <c r="BA383" s="37">
        <v>23198.425920000001</v>
      </c>
      <c r="BB383" s="37">
        <v>8.3469300480000008</v>
      </c>
      <c r="BC383" s="37">
        <v>9.0326137873996196E-3</v>
      </c>
      <c r="BD383" s="37">
        <v>350.70463385599999</v>
      </c>
      <c r="BE383" s="37">
        <v>28157.808000000001</v>
      </c>
      <c r="BF383" s="37">
        <v>0.92833281999999995</v>
      </c>
      <c r="BG383" s="37">
        <v>3.6679645416</v>
      </c>
      <c r="BH383" s="37">
        <v>4.7001738240000002</v>
      </c>
      <c r="BI383" s="37">
        <v>5.8156085280000003</v>
      </c>
      <c r="BJ383" s="37">
        <v>4104.4447968000004</v>
      </c>
      <c r="BK383" s="37">
        <v>503.71708336</v>
      </c>
      <c r="BL383" s="37">
        <v>16.834240000000001</v>
      </c>
      <c r="BM383" s="37">
        <v>15.528840111993601</v>
      </c>
      <c r="BN383" s="37">
        <v>15.528840111993601</v>
      </c>
      <c r="BO383" s="37">
        <v>15.856709486318399</v>
      </c>
      <c r="BP383" s="37">
        <v>8.6599999999999993E-3</v>
      </c>
    </row>
    <row r="384" spans="1:68">
      <c r="A384" s="16">
        <v>383</v>
      </c>
      <c r="B384" s="29" t="s">
        <v>225</v>
      </c>
      <c r="C384" s="16">
        <v>300</v>
      </c>
      <c r="D384" s="16">
        <v>1040</v>
      </c>
      <c r="E384" s="16">
        <v>0.200718845521868</v>
      </c>
      <c r="F384" s="16">
        <v>0.35371410054221097</v>
      </c>
      <c r="G384" s="16">
        <v>0.46000477154020297</v>
      </c>
      <c r="H384" s="16">
        <v>1.24541301915603</v>
      </c>
      <c r="I384" s="16">
        <v>2.3484436826151698</v>
      </c>
      <c r="J384" s="16">
        <v>0.38322814447838</v>
      </c>
      <c r="K384" s="16">
        <v>0.42325793665906802</v>
      </c>
      <c r="L384" s="16">
        <v>0.53621964373182196</v>
      </c>
      <c r="M384" s="16">
        <v>0.14015474521878499</v>
      </c>
      <c r="N384" s="16">
        <v>0.68836423725470597</v>
      </c>
      <c r="O384" s="16">
        <v>1.5832595098482301</v>
      </c>
      <c r="P384" s="16">
        <v>0.133394352244915</v>
      </c>
      <c r="Q384" s="16">
        <v>0.225543289351918</v>
      </c>
      <c r="R384" s="16">
        <v>0.66265184817545897</v>
      </c>
      <c r="S384" s="16">
        <v>0.70717011448082001</v>
      </c>
      <c r="T384" s="16">
        <v>1.3264738965318399</v>
      </c>
      <c r="U384" s="16">
        <v>1.1559322116562001</v>
      </c>
      <c r="V384" s="16">
        <v>0.54609499509988901</v>
      </c>
      <c r="W384" s="16">
        <v>3.1338166481439198</v>
      </c>
      <c r="X384" s="16">
        <v>1.3759619034473201</v>
      </c>
      <c r="Y384" s="16">
        <v>2.34695064977736</v>
      </c>
      <c r="Z384" s="16">
        <v>1.02797776941062</v>
      </c>
      <c r="AA384" s="16">
        <v>1.39104965094515</v>
      </c>
      <c r="AB384" s="16">
        <v>1.3009366672846201</v>
      </c>
      <c r="AC384" s="16">
        <v>0.60087909130384398</v>
      </c>
      <c r="AD384" s="16">
        <v>2.1659827979031001</v>
      </c>
      <c r="AE384" s="16">
        <v>0.70717011448082001</v>
      </c>
      <c r="AF384" s="16">
        <v>1.4516946702603799</v>
      </c>
      <c r="AG384" s="16">
        <v>1.4499344641418299</v>
      </c>
      <c r="AH384" s="16">
        <v>1.3435826364217001</v>
      </c>
      <c r="AI384" s="37">
        <v>0.30431200248602502</v>
      </c>
      <c r="AJ384" s="16">
        <v>1.0094676148363499</v>
      </c>
      <c r="AK384" s="16">
        <v>0.46511534008683098</v>
      </c>
      <c r="AL384" s="37">
        <v>0.73555812468000004</v>
      </c>
      <c r="AM384" s="37">
        <v>3046.6104209875002</v>
      </c>
      <c r="AN384" s="37">
        <v>21.003376095536002</v>
      </c>
      <c r="AO384" s="37">
        <v>1.147836962447</v>
      </c>
      <c r="AP384" s="37">
        <v>7.2994260975999996</v>
      </c>
      <c r="AQ384" s="37">
        <v>640.9017384</v>
      </c>
      <c r="AR384" s="37">
        <v>1.7436206175490001</v>
      </c>
      <c r="AS384" s="37">
        <v>1.38426186205</v>
      </c>
      <c r="AT384" s="37">
        <v>7.6154914623750001</v>
      </c>
      <c r="AU384" s="37">
        <v>307779.42990982201</v>
      </c>
      <c r="AV384" s="37">
        <v>2102.6814128692999</v>
      </c>
      <c r="AW384" s="37">
        <v>951011.49312028498</v>
      </c>
      <c r="AX384" s="37">
        <v>7.9826714401010399</v>
      </c>
      <c r="AY384" s="37">
        <v>7.5926345279999996</v>
      </c>
      <c r="AZ384" s="37">
        <v>17.531058999999999</v>
      </c>
      <c r="BA384" s="37">
        <v>23876.356212555002</v>
      </c>
      <c r="BB384" s="37">
        <v>8.5961035549959703</v>
      </c>
      <c r="BC384" s="37">
        <v>8.0950287526946694E-3</v>
      </c>
      <c r="BD384" s="37">
        <v>382.04399884955802</v>
      </c>
      <c r="BE384" s="37">
        <v>28887.71615</v>
      </c>
      <c r="BF384" s="37">
        <v>0.96970887489299995</v>
      </c>
      <c r="BG384" s="37">
        <v>3.7533272654691001</v>
      </c>
      <c r="BH384" s="37">
        <v>4.8318114112305004</v>
      </c>
      <c r="BI384" s="37">
        <v>5.9359851884400001</v>
      </c>
      <c r="BJ384" s="37">
        <v>4345.7261668671999</v>
      </c>
      <c r="BK384" s="37">
        <v>514.32732064100003</v>
      </c>
      <c r="BL384" s="37">
        <v>17.531058999999999</v>
      </c>
      <c r="BM384" s="37">
        <v>16.026445768596801</v>
      </c>
      <c r="BN384" s="37">
        <v>16.007013412414398</v>
      </c>
      <c r="BO384" s="37">
        <v>17.0628906840894</v>
      </c>
      <c r="BP384" s="37">
        <v>1.10068469125E-2</v>
      </c>
    </row>
    <row r="385" spans="1:68">
      <c r="A385" s="16">
        <v>384</v>
      </c>
      <c r="B385" s="29" t="s">
        <v>69</v>
      </c>
      <c r="C385" s="16">
        <v>385</v>
      </c>
      <c r="D385" s="16">
        <v>1040</v>
      </c>
      <c r="E385" s="16">
        <v>0.20000286283506599</v>
      </c>
      <c r="F385" s="16">
        <v>0.35157464411947598</v>
      </c>
      <c r="G385" s="16">
        <v>0.45566080102873702</v>
      </c>
      <c r="H385" s="16">
        <v>1.2360852149577399</v>
      </c>
      <c r="I385" s="16">
        <v>2.3380570802556999</v>
      </c>
      <c r="J385" s="16">
        <v>0.38140202723257199</v>
      </c>
      <c r="K385" s="16">
        <v>0.42280926728301199</v>
      </c>
      <c r="L385" s="16">
        <v>0.53426641076284398</v>
      </c>
      <c r="M385" s="16">
        <v>0.14197243044845401</v>
      </c>
      <c r="N385" s="16">
        <v>0.68495656004364502</v>
      </c>
      <c r="O385" s="16">
        <v>1.5751857509132301</v>
      </c>
      <c r="P385" s="16">
        <v>0.13521583573447599</v>
      </c>
      <c r="Q385" s="16">
        <v>0.22764259255875599</v>
      </c>
      <c r="R385" s="16">
        <v>0.65134883991056103</v>
      </c>
      <c r="S385" s="16">
        <v>0.70717011448082001</v>
      </c>
      <c r="T385" s="16">
        <v>1.3251201688152701</v>
      </c>
      <c r="U385" s="16">
        <v>1.16424979771578</v>
      </c>
      <c r="V385" s="16">
        <v>0.54870964687727297</v>
      </c>
      <c r="W385" s="16">
        <v>3.0936041088213</v>
      </c>
      <c r="X385" s="16">
        <v>1.3759619034473201</v>
      </c>
      <c r="Y385" s="16">
        <v>2.3384030418250901</v>
      </c>
      <c r="Z385" s="16">
        <v>1.02732509600193</v>
      </c>
      <c r="AA385" s="16">
        <v>1.3885696855727601</v>
      </c>
      <c r="AB385" s="16">
        <v>1.29855607476636</v>
      </c>
      <c r="AC385" s="16">
        <v>0.59856385765035203</v>
      </c>
      <c r="AD385" s="16">
        <v>2.1913205271590899</v>
      </c>
      <c r="AE385" s="16">
        <v>0.70717011448082001</v>
      </c>
      <c r="AF385" s="16">
        <v>1.4431342442525601</v>
      </c>
      <c r="AG385" s="16">
        <v>1.4413844178058099</v>
      </c>
      <c r="AH385" s="16">
        <v>1.2871976117013599</v>
      </c>
      <c r="AI385" s="37">
        <v>0.28577636117194199</v>
      </c>
      <c r="AJ385" s="16">
        <v>1.0082975692164799</v>
      </c>
      <c r="AK385" s="16">
        <v>0.46681548480463098</v>
      </c>
      <c r="AL385" s="37">
        <v>0.73819132139999999</v>
      </c>
      <c r="AM385" s="37">
        <v>3065.1501261163398</v>
      </c>
      <c r="AN385" s="37">
        <v>21.203608474959999</v>
      </c>
      <c r="AO385" s="37">
        <v>1.156498823545</v>
      </c>
      <c r="AP385" s="37">
        <v>7.3318531230000001</v>
      </c>
      <c r="AQ385" s="37">
        <v>643.97031600000003</v>
      </c>
      <c r="AR385" s="37">
        <v>1.745470882515</v>
      </c>
      <c r="AS385" s="37">
        <v>1.38932260675</v>
      </c>
      <c r="AT385" s="37">
        <v>7.517989670625</v>
      </c>
      <c r="AU385" s="37">
        <v>309310.64080773602</v>
      </c>
      <c r="AV385" s="37">
        <v>2113.4588991656101</v>
      </c>
      <c r="AW385" s="37">
        <v>938200.480832475</v>
      </c>
      <c r="AX385" s="37">
        <v>7.9090558325603997</v>
      </c>
      <c r="AY385" s="37">
        <v>7.7243912850000003</v>
      </c>
      <c r="AZ385" s="37">
        <v>17.531058999999999</v>
      </c>
      <c r="BA385" s="37">
        <v>23900.748026925001</v>
      </c>
      <c r="BB385" s="37">
        <v>8.5346916215466209</v>
      </c>
      <c r="BC385" s="37">
        <v>8.0564551984722201E-3</v>
      </c>
      <c r="BD385" s="37">
        <v>387.01003806669701</v>
      </c>
      <c r="BE385" s="37">
        <v>28887.71615</v>
      </c>
      <c r="BF385" s="37">
        <v>0.97325346970500004</v>
      </c>
      <c r="BG385" s="37">
        <v>3.7557118046085001</v>
      </c>
      <c r="BH385" s="37">
        <v>4.8404409565174999</v>
      </c>
      <c r="BI385" s="37">
        <v>5.9468674000000004</v>
      </c>
      <c r="BJ385" s="37">
        <v>4362.5353532919999</v>
      </c>
      <c r="BK385" s="37">
        <v>508.38027353500001</v>
      </c>
      <c r="BL385" s="37">
        <v>17.531058999999999</v>
      </c>
      <c r="BM385" s="37">
        <v>16.121511909336501</v>
      </c>
      <c r="BN385" s="37">
        <v>16.101964283734201</v>
      </c>
      <c r="BO385" s="37">
        <v>17.8103217733618</v>
      </c>
      <c r="BP385" s="37">
        <v>1.1720758187499999E-2</v>
      </c>
    </row>
    <row r="386" spans="1:68">
      <c r="A386" s="16">
        <v>385</v>
      </c>
      <c r="B386" s="29" t="s">
        <v>87</v>
      </c>
      <c r="C386" s="16">
        <v>340</v>
      </c>
      <c r="D386" s="16">
        <v>1040</v>
      </c>
      <c r="E386" s="16">
        <v>0.19964678356374499</v>
      </c>
      <c r="F386" s="16">
        <v>0.35051459209698899</v>
      </c>
      <c r="G386" s="16">
        <v>0.45351943730393501</v>
      </c>
      <c r="H386" s="16">
        <v>1.23147351440497</v>
      </c>
      <c r="I386" s="16">
        <v>2.3328981561408999</v>
      </c>
      <c r="J386" s="16">
        <v>0.38049547930970901</v>
      </c>
      <c r="K386" s="16">
        <v>0.42258528911086901</v>
      </c>
      <c r="L386" s="16">
        <v>0.53329512071021001</v>
      </c>
      <c r="M386" s="16">
        <v>0.14289906880915401</v>
      </c>
      <c r="N386" s="16">
        <v>0.68326534221900004</v>
      </c>
      <c r="O386" s="16">
        <v>1.57117967173472</v>
      </c>
      <c r="P386" s="16">
        <v>0.13614535981442699</v>
      </c>
      <c r="Q386" s="16">
        <v>0.228706967543643</v>
      </c>
      <c r="R386" s="16">
        <v>0.64584071153187195</v>
      </c>
      <c r="S386" s="16">
        <v>0.70717011448082001</v>
      </c>
      <c r="T386" s="16">
        <v>1.32444434058465</v>
      </c>
      <c r="U386" s="16">
        <v>1.1684536401255601</v>
      </c>
      <c r="V386" s="16">
        <v>0.55001697276596395</v>
      </c>
      <c r="W386" s="16">
        <v>3.0738823717788</v>
      </c>
      <c r="X386" s="16">
        <v>1.3759619034473201</v>
      </c>
      <c r="Y386" s="16">
        <v>2.3341525432382801</v>
      </c>
      <c r="Z386" s="16">
        <v>1.02699906999062</v>
      </c>
      <c r="AA386" s="16">
        <v>1.3873330158977799</v>
      </c>
      <c r="AB386" s="16">
        <v>1.2973690427169899</v>
      </c>
      <c r="AC386" s="16">
        <v>0.59741291853959599</v>
      </c>
      <c r="AD386" s="16">
        <v>2.2042130007952498</v>
      </c>
      <c r="AE386" s="16">
        <v>0.70717011448082001</v>
      </c>
      <c r="AF386" s="16">
        <v>1.43889177961279</v>
      </c>
      <c r="AG386" s="16">
        <v>1.43714709723137</v>
      </c>
      <c r="AH386" s="16">
        <v>1.2607433239049299</v>
      </c>
      <c r="AI386" s="37">
        <v>0.277330269083437</v>
      </c>
      <c r="AJ386" s="16">
        <v>1.0077135629427401</v>
      </c>
      <c r="AK386" s="16">
        <v>0.46766555716353098</v>
      </c>
      <c r="AL386" s="37">
        <v>0.73950791975999997</v>
      </c>
      <c r="AM386" s="37">
        <v>3074.4199786807599</v>
      </c>
      <c r="AN386" s="37">
        <v>21.303724664672</v>
      </c>
      <c r="AO386" s="37">
        <v>1.160829754094</v>
      </c>
      <c r="AP386" s="37">
        <v>7.3480666357000004</v>
      </c>
      <c r="AQ386" s="37">
        <v>645.50460480000004</v>
      </c>
      <c r="AR386" s="37">
        <v>1.746396014998</v>
      </c>
      <c r="AS386" s="37">
        <v>1.3918529791000001</v>
      </c>
      <c r="AT386" s="37">
        <v>7.46923877475</v>
      </c>
      <c r="AU386" s="37">
        <v>310076.24625669298</v>
      </c>
      <c r="AV386" s="37">
        <v>2118.8476423137699</v>
      </c>
      <c r="AW386" s="37">
        <v>931794.97468857002</v>
      </c>
      <c r="AX386" s="37">
        <v>7.8722480287900796</v>
      </c>
      <c r="AY386" s="37">
        <v>7.7902696635000002</v>
      </c>
      <c r="AZ386" s="37">
        <v>17.531058999999999</v>
      </c>
      <c r="BA386" s="37">
        <v>23912.943934110001</v>
      </c>
      <c r="BB386" s="37">
        <v>8.5039856548219497</v>
      </c>
      <c r="BC386" s="37">
        <v>8.0373059485880204E-3</v>
      </c>
      <c r="BD386" s="37">
        <v>389.49305767526698</v>
      </c>
      <c r="BE386" s="37">
        <v>28887.71615</v>
      </c>
      <c r="BF386" s="37">
        <v>0.97502576711099997</v>
      </c>
      <c r="BG386" s="37">
        <v>3.7569040741782</v>
      </c>
      <c r="BH386" s="37">
        <v>4.8447557291610002</v>
      </c>
      <c r="BI386" s="37">
        <v>5.9523085057799996</v>
      </c>
      <c r="BJ386" s="37">
        <v>4370.9399465043998</v>
      </c>
      <c r="BK386" s="37">
        <v>505.40674998200001</v>
      </c>
      <c r="BL386" s="37">
        <v>17.531058999999999</v>
      </c>
      <c r="BM386" s="37">
        <v>16.169044979706399</v>
      </c>
      <c r="BN386" s="37">
        <v>16.149439719394099</v>
      </c>
      <c r="BO386" s="37">
        <v>18.184037317998001</v>
      </c>
      <c r="BP386" s="37">
        <v>1.2077713824999999E-2</v>
      </c>
    </row>
    <row r="387" spans="1:68">
      <c r="A387" s="16">
        <v>386</v>
      </c>
      <c r="B387" s="29" t="s">
        <v>221</v>
      </c>
      <c r="C387" s="16">
        <v>80</v>
      </c>
      <c r="D387" s="16">
        <v>1040</v>
      </c>
      <c r="E387" s="16">
        <v>0.19929196994541801</v>
      </c>
      <c r="F387" s="16">
        <v>0.34946091330040702</v>
      </c>
      <c r="G387" s="16">
        <v>0.45139810598157498</v>
      </c>
      <c r="H387" s="16">
        <v>1.2268960974580101</v>
      </c>
      <c r="I387" s="16">
        <v>2.3277619482400298</v>
      </c>
      <c r="J387" s="16">
        <v>0.37959323068427098</v>
      </c>
      <c r="K387" s="16">
        <v>0.422361548112623</v>
      </c>
      <c r="L387" s="16">
        <v>0.53232735583663204</v>
      </c>
      <c r="M387" s="16">
        <v>0.14383788277096701</v>
      </c>
      <c r="N387" s="16">
        <v>0.68158245535477602</v>
      </c>
      <c r="O387" s="16">
        <v>1.5671939177251699</v>
      </c>
      <c r="P387" s="16">
        <v>0.13708775214587099</v>
      </c>
      <c r="Q387" s="16">
        <v>0.229781342555193</v>
      </c>
      <c r="R387" s="16">
        <v>0.64042496088441203</v>
      </c>
      <c r="S387" s="16">
        <v>0.70717011448082001</v>
      </c>
      <c r="T387" s="16">
        <v>1.32376920136471</v>
      </c>
      <c r="U387" s="16">
        <v>1.1726879507955399</v>
      </c>
      <c r="V387" s="16">
        <v>0.55132429865465604</v>
      </c>
      <c r="W387" s="16">
        <v>3.0544104941671502</v>
      </c>
      <c r="X387" s="16">
        <v>1.3759619034473201</v>
      </c>
      <c r="Y387" s="16">
        <v>2.32991746881721</v>
      </c>
      <c r="Z387" s="16">
        <v>1.0266732508451699</v>
      </c>
      <c r="AA387" s="16">
        <v>1.3860985470357201</v>
      </c>
      <c r="AB387" s="16">
        <v>1.2961841788577499</v>
      </c>
      <c r="AC387" s="16">
        <v>0.59626639706483597</v>
      </c>
      <c r="AD387" s="16">
        <v>2.2172580760986502</v>
      </c>
      <c r="AE387" s="16">
        <v>0.70717011448082001</v>
      </c>
      <c r="AF387" s="16">
        <v>1.4346741854937499</v>
      </c>
      <c r="AG387" s="16">
        <v>1.4329346170217001</v>
      </c>
      <c r="AH387" s="16">
        <v>1.23535450762813</v>
      </c>
      <c r="AI387" s="37">
        <v>0.269369092206378</v>
      </c>
      <c r="AJ387" s="16">
        <v>1.00713023279063</v>
      </c>
      <c r="AK387" s="16">
        <v>0.46851562952243098</v>
      </c>
      <c r="AL387" s="37">
        <v>0.74082451812000005</v>
      </c>
      <c r="AM387" s="37">
        <v>3083.6898312451799</v>
      </c>
      <c r="AN387" s="37">
        <v>21.403840854384001</v>
      </c>
      <c r="AO387" s="37">
        <v>1.165160684643</v>
      </c>
      <c r="AP387" s="37">
        <v>7.3642801483999998</v>
      </c>
      <c r="AQ387" s="37">
        <v>647.03889360000005</v>
      </c>
      <c r="AR387" s="37">
        <v>1.747321147481</v>
      </c>
      <c r="AS387" s="37">
        <v>1.3943833514499999</v>
      </c>
      <c r="AT387" s="37">
        <v>7.4204878788749999</v>
      </c>
      <c r="AU387" s="37">
        <v>310841.85170565097</v>
      </c>
      <c r="AV387" s="37">
        <v>2124.2363854619298</v>
      </c>
      <c r="AW387" s="37">
        <v>925389.46854466503</v>
      </c>
      <c r="AX387" s="37">
        <v>7.8354402250197603</v>
      </c>
      <c r="AY387" s="37">
        <v>7.8561480420000001</v>
      </c>
      <c r="AZ387" s="37">
        <v>17.531058999999999</v>
      </c>
      <c r="BA387" s="37">
        <v>23925.139841295</v>
      </c>
      <c r="BB387" s="37">
        <v>8.4732796880972696</v>
      </c>
      <c r="BC387" s="37">
        <v>8.01824751389257E-3</v>
      </c>
      <c r="BD387" s="37">
        <v>391.97607728383599</v>
      </c>
      <c r="BE387" s="37">
        <v>28887.71615</v>
      </c>
      <c r="BF387" s="37">
        <v>0.97679806451700002</v>
      </c>
      <c r="BG387" s="37">
        <v>3.7580963437479</v>
      </c>
      <c r="BH387" s="37">
        <v>4.8490705018045004</v>
      </c>
      <c r="BI387" s="37">
        <v>5.9577496115599997</v>
      </c>
      <c r="BJ387" s="37">
        <v>4379.3445397167998</v>
      </c>
      <c r="BK387" s="37">
        <v>502.433226429</v>
      </c>
      <c r="BL387" s="37">
        <v>17.531058999999999</v>
      </c>
      <c r="BM387" s="37">
        <v>16.216578050076201</v>
      </c>
      <c r="BN387" s="37">
        <v>16.196915155054</v>
      </c>
      <c r="BO387" s="37">
        <v>18.5577528626341</v>
      </c>
      <c r="BP387" s="37">
        <v>1.2434669462500001E-2</v>
      </c>
    </row>
    <row r="388" spans="1:68">
      <c r="A388" s="16">
        <v>387</v>
      </c>
      <c r="B388" s="29" t="s">
        <v>226</v>
      </c>
      <c r="C388" s="16">
        <v>113</v>
      </c>
      <c r="D388" s="16">
        <v>1125</v>
      </c>
      <c r="E388" s="16">
        <v>0.190770739340201</v>
      </c>
      <c r="F388" s="16">
        <v>0.34088776074180799</v>
      </c>
      <c r="G388" s="16">
        <v>0.45365887906309699</v>
      </c>
      <c r="H388" s="16">
        <v>1.2552171163575001</v>
      </c>
      <c r="I388" s="16">
        <v>2.3687638455593998</v>
      </c>
      <c r="J388" s="16">
        <v>0.37089665282189099</v>
      </c>
      <c r="K388" s="16">
        <v>0.42064926421651999</v>
      </c>
      <c r="L388" s="16">
        <v>0.53527318139244495</v>
      </c>
      <c r="M388" s="16">
        <v>0.13626798692101</v>
      </c>
      <c r="N388" s="16">
        <v>0.69258015906110904</v>
      </c>
      <c r="O388" s="16">
        <v>1.5864833367206099</v>
      </c>
      <c r="P388" s="16">
        <v>0.129974069261933</v>
      </c>
      <c r="Q388" s="16">
        <v>0.22056555269922901</v>
      </c>
      <c r="R388" s="16">
        <v>0.67226763548289403</v>
      </c>
      <c r="S388" s="16">
        <v>0.69921921921921903</v>
      </c>
      <c r="T388" s="16">
        <v>1.32471361362109</v>
      </c>
      <c r="U388" s="16">
        <v>1.14045604614882</v>
      </c>
      <c r="V388" s="16">
        <v>0.54782713580752895</v>
      </c>
      <c r="W388" s="16">
        <v>3.17796562187766</v>
      </c>
      <c r="X388" s="16">
        <v>1.3729147982062799</v>
      </c>
      <c r="Y388" s="16">
        <v>2.3567757694186602</v>
      </c>
      <c r="Z388" s="16">
        <v>1.0256358167381801</v>
      </c>
      <c r="AA388" s="16">
        <v>1.3915250954865801</v>
      </c>
      <c r="AB388" s="16">
        <v>1.30318820158753</v>
      </c>
      <c r="AC388" s="16">
        <v>0.59175262522070404</v>
      </c>
      <c r="AD388" s="16">
        <v>2.1226996615365001</v>
      </c>
      <c r="AE388" s="16">
        <v>0.69921921921921903</v>
      </c>
      <c r="AF388" s="16">
        <v>1.455506152331</v>
      </c>
      <c r="AG388" s="16">
        <v>1.45466129985635</v>
      </c>
      <c r="AH388" s="16">
        <v>1.4469654993855601</v>
      </c>
      <c r="AI388" s="37">
        <v>0.31664212076583198</v>
      </c>
      <c r="AJ388" s="16">
        <v>1.01066844154532</v>
      </c>
      <c r="AK388" s="16">
        <v>0.46287083936324203</v>
      </c>
      <c r="AL388" s="37">
        <v>0.7012441572</v>
      </c>
      <c r="AM388" s="37">
        <v>2931.6315839652102</v>
      </c>
      <c r="AN388" s="37">
        <v>20.330718745599999</v>
      </c>
      <c r="AO388" s="37">
        <v>1.1299733599999999</v>
      </c>
      <c r="AP388" s="37">
        <v>7.2290747584000004</v>
      </c>
      <c r="AQ388" s="37">
        <v>621.350144</v>
      </c>
      <c r="AR388" s="37">
        <v>1.7308074176999999</v>
      </c>
      <c r="AS388" s="37">
        <v>1.37286986</v>
      </c>
      <c r="AT388" s="37">
        <v>7.7760545662</v>
      </c>
      <c r="AU388" s="37">
        <v>305606.96420789999</v>
      </c>
      <c r="AV388" s="37">
        <v>2084.6124411339902</v>
      </c>
      <c r="AW388" s="37">
        <v>973042.38719100005</v>
      </c>
      <c r="AX388" s="37">
        <v>8.3056882301249999</v>
      </c>
      <c r="AY388" s="37">
        <v>7.3343115000000001</v>
      </c>
      <c r="AZ388" s="37">
        <v>17.445537000000002</v>
      </c>
      <c r="BA388" s="37">
        <v>23754.616284</v>
      </c>
      <c r="BB388" s="37">
        <v>8.6642609156999999</v>
      </c>
      <c r="BC388" s="37">
        <v>8.2407641640459602E-3</v>
      </c>
      <c r="BD388" s="37">
        <v>371.30970444719998</v>
      </c>
      <c r="BE388" s="37">
        <v>28845.629799999999</v>
      </c>
      <c r="BF388" s="37">
        <v>0.96439287500000004</v>
      </c>
      <c r="BG388" s="37">
        <v>3.7414065400599998</v>
      </c>
      <c r="BH388" s="37">
        <v>4.8084277834</v>
      </c>
      <c r="BI388" s="37">
        <v>5.9074391838000002</v>
      </c>
      <c r="BJ388" s="37">
        <v>4385.5637663999996</v>
      </c>
      <c r="BK388" s="37">
        <v>520.49504428600005</v>
      </c>
      <c r="BL388" s="37">
        <v>17.445537000000002</v>
      </c>
      <c r="BM388" s="37">
        <v>15.8162194990405</v>
      </c>
      <c r="BN388" s="37">
        <v>15.807038931743</v>
      </c>
      <c r="BO388" s="37">
        <v>15.798024776188401</v>
      </c>
      <c r="BP388" s="37">
        <v>9.1240625000000002E-3</v>
      </c>
    </row>
    <row r="389" spans="1:68">
      <c r="A389" s="16">
        <v>388</v>
      </c>
      <c r="B389" s="29" t="s">
        <v>83</v>
      </c>
      <c r="C389" s="16">
        <v>170</v>
      </c>
      <c r="D389" s="16">
        <v>1125</v>
      </c>
      <c r="E389" s="16">
        <v>0.19877273439540399</v>
      </c>
      <c r="F389" s="16">
        <v>0.35114201749730201</v>
      </c>
      <c r="G389" s="16">
        <v>0.46177909340987899</v>
      </c>
      <c r="H389" s="16">
        <v>1.25780920219502</v>
      </c>
      <c r="I389" s="16">
        <v>2.3674660244280101</v>
      </c>
      <c r="J389" s="16">
        <v>0.379872736172296</v>
      </c>
      <c r="K389" s="16">
        <v>0.42416103409146999</v>
      </c>
      <c r="L389" s="16">
        <v>0.53804117280099795</v>
      </c>
      <c r="M389" s="16">
        <v>0.13732243771722699</v>
      </c>
      <c r="N389" s="16">
        <v>0.69392610109726105</v>
      </c>
      <c r="O389" s="16">
        <v>1.58775497223435</v>
      </c>
      <c r="P389" s="16">
        <v>0.13055216071644299</v>
      </c>
      <c r="Q389" s="16">
        <v>0.22303820393379001</v>
      </c>
      <c r="R389" s="16">
        <v>0.67785843920145195</v>
      </c>
      <c r="S389" s="16">
        <v>0.70244488977955899</v>
      </c>
      <c r="T389" s="16">
        <v>1.32465102376326</v>
      </c>
      <c r="U389" s="16">
        <v>1.1398960982344</v>
      </c>
      <c r="V389" s="16">
        <v>0.54320614958693503</v>
      </c>
      <c r="W389" s="16">
        <v>3.17801824181528</v>
      </c>
      <c r="X389" s="16">
        <v>1.3720358868185001</v>
      </c>
      <c r="Y389" s="16">
        <v>2.3541739980449701</v>
      </c>
      <c r="Z389" s="16">
        <v>1.02646878552457</v>
      </c>
      <c r="AA389" s="16">
        <v>1.3912218753364201</v>
      </c>
      <c r="AB389" s="16">
        <v>1.30290198289634</v>
      </c>
      <c r="AC389" s="16">
        <v>0.59488229273285598</v>
      </c>
      <c r="AD389" s="16">
        <v>2.1199582532974799</v>
      </c>
      <c r="AE389" s="16">
        <v>0.70244488977955899</v>
      </c>
      <c r="AF389" s="16">
        <v>1.46012290480056</v>
      </c>
      <c r="AG389" s="16">
        <v>1.45843116423035</v>
      </c>
      <c r="AH389" s="16">
        <v>1.44303965036028</v>
      </c>
      <c r="AI389" s="37">
        <v>0.33923303834808299</v>
      </c>
      <c r="AJ389" s="16">
        <v>1.0099851332097201</v>
      </c>
      <c r="AK389" s="16">
        <v>0.46264471780028898</v>
      </c>
      <c r="AL389" s="37">
        <v>0.72856374079999997</v>
      </c>
      <c r="AM389" s="37">
        <v>3008.76541290364</v>
      </c>
      <c r="AN389" s="37">
        <v>20.660017622400002</v>
      </c>
      <c r="AO389" s="37">
        <v>1.1294444400000001</v>
      </c>
      <c r="AP389" s="37">
        <v>7.1999073936000002</v>
      </c>
      <c r="AQ389" s="37">
        <v>634.21257600000001</v>
      </c>
      <c r="AR389" s="37">
        <v>1.7425907908</v>
      </c>
      <c r="AS389" s="37">
        <v>1.38255544</v>
      </c>
      <c r="AT389" s="37">
        <v>7.8032732647999996</v>
      </c>
      <c r="AU389" s="37">
        <v>306637.09271160001</v>
      </c>
      <c r="AV389" s="37">
        <v>2082.7057035889302</v>
      </c>
      <c r="AW389" s="37">
        <v>973897.68396399997</v>
      </c>
      <c r="AX389" s="37">
        <v>8.3782133605000002</v>
      </c>
      <c r="AY389" s="37">
        <v>7.4087459999999998</v>
      </c>
      <c r="AZ389" s="37">
        <v>17.490947999999999</v>
      </c>
      <c r="BA389" s="37">
        <v>23721.575536</v>
      </c>
      <c r="BB389" s="37">
        <v>8.6367724627999998</v>
      </c>
      <c r="BC389" s="37">
        <v>8.2647367749453093E-3</v>
      </c>
      <c r="BD389" s="37">
        <v>369.88819110880002</v>
      </c>
      <c r="BE389" s="37">
        <v>28807.279200000001</v>
      </c>
      <c r="BF389" s="37">
        <v>0.96238725000000003</v>
      </c>
      <c r="BG389" s="37">
        <v>3.74030960824</v>
      </c>
      <c r="BH389" s="37">
        <v>4.8016921736000002</v>
      </c>
      <c r="BI389" s="37">
        <v>5.9011495751999998</v>
      </c>
      <c r="BJ389" s="37">
        <v>4397.2941056</v>
      </c>
      <c r="BK389" s="37">
        <v>517.104295944</v>
      </c>
      <c r="BL389" s="37">
        <v>17.490947999999999</v>
      </c>
      <c r="BM389" s="37">
        <v>15.828227190986199</v>
      </c>
      <c r="BN389" s="37">
        <v>15.809888149796199</v>
      </c>
      <c r="BO389" s="37">
        <v>15.7918554431297</v>
      </c>
      <c r="BP389" s="37">
        <v>9.7462499999999997E-3</v>
      </c>
    </row>
    <row r="390" spans="1:68">
      <c r="A390" s="16">
        <v>389</v>
      </c>
      <c r="B390" s="29" t="s">
        <v>90</v>
      </c>
      <c r="C390" s="16">
        <v>34</v>
      </c>
      <c r="D390" s="16">
        <v>1125</v>
      </c>
      <c r="E390" s="16">
        <v>0.20679775075192899</v>
      </c>
      <c r="F390" s="16">
        <v>0.36143397786959303</v>
      </c>
      <c r="G390" s="16">
        <v>0.46991291596839802</v>
      </c>
      <c r="H390" s="16">
        <v>1.2604078613694001</v>
      </c>
      <c r="I390" s="16">
        <v>2.36616365568544</v>
      </c>
      <c r="J390" s="16">
        <v>0.38887962735964698</v>
      </c>
      <c r="K390" s="16">
        <v>0.42767817908015898</v>
      </c>
      <c r="L390" s="16">
        <v>0.540803988781552</v>
      </c>
      <c r="M390" s="16">
        <v>0.138381346130838</v>
      </c>
      <c r="N390" s="16">
        <v>0.69527012908530905</v>
      </c>
      <c r="O390" s="16">
        <v>1.5890287930862199</v>
      </c>
      <c r="P390" s="16">
        <v>0.13113231526497299</v>
      </c>
      <c r="Q390" s="16">
        <v>0.22551693437394099</v>
      </c>
      <c r="R390" s="16">
        <v>0.68343910546993103</v>
      </c>
      <c r="S390" s="16">
        <v>0.70567703109327995</v>
      </c>
      <c r="T390" s="16">
        <v>1.3245883496597599</v>
      </c>
      <c r="U390" s="16">
        <v>1.1393346429480899</v>
      </c>
      <c r="V390" s="16">
        <v>0.53869154172524003</v>
      </c>
      <c r="W390" s="16">
        <v>3.1780710650469901</v>
      </c>
      <c r="X390" s="16">
        <v>1.3711563686572299</v>
      </c>
      <c r="Y390" s="16">
        <v>2.3515696821515899</v>
      </c>
      <c r="Z390" s="16">
        <v>1.0273026755458401</v>
      </c>
      <c r="AA390" s="16">
        <v>1.39091829590133</v>
      </c>
      <c r="AB390" s="16">
        <v>1.3026155220232201</v>
      </c>
      <c r="AC390" s="16">
        <v>0.59802012484859801</v>
      </c>
      <c r="AD390" s="16">
        <v>2.1172024138152401</v>
      </c>
      <c r="AE390" s="16">
        <v>0.70567703109327995</v>
      </c>
      <c r="AF390" s="16">
        <v>1.46475079447304</v>
      </c>
      <c r="AG390" s="16">
        <v>1.4622101228204201</v>
      </c>
      <c r="AH390" s="16">
        <v>1.4391229179665701</v>
      </c>
      <c r="AI390" s="37">
        <v>0.36189069423929099</v>
      </c>
      <c r="AJ390" s="16">
        <v>1.0093016135656101</v>
      </c>
      <c r="AK390" s="16">
        <v>0.462418596237337</v>
      </c>
      <c r="AL390" s="37">
        <v>0.75580195080000001</v>
      </c>
      <c r="AM390" s="37">
        <v>3085.5964427352801</v>
      </c>
      <c r="AN390" s="37">
        <v>20.988736630399998</v>
      </c>
      <c r="AO390" s="37">
        <v>1.1289132399999999</v>
      </c>
      <c r="AP390" s="37">
        <v>7.1707979055999997</v>
      </c>
      <c r="AQ390" s="37">
        <v>647.02729599999998</v>
      </c>
      <c r="AR390" s="37">
        <v>1.7543541193000001</v>
      </c>
      <c r="AS390" s="37">
        <v>1.3922567400000001</v>
      </c>
      <c r="AT390" s="37">
        <v>7.8303080958000004</v>
      </c>
      <c r="AU390" s="37">
        <v>307668.37751110003</v>
      </c>
      <c r="AV390" s="37">
        <v>2080.7991696528202</v>
      </c>
      <c r="AW390" s="37">
        <v>974743.770319</v>
      </c>
      <c r="AX390" s="37">
        <v>8.4505353911249994</v>
      </c>
      <c r="AY390" s="37">
        <v>7.4833034999999999</v>
      </c>
      <c r="AZ390" s="37">
        <v>17.536232999999999</v>
      </c>
      <c r="BA390" s="37">
        <v>23688.557755999998</v>
      </c>
      <c r="BB390" s="37">
        <v>8.6093266412999991</v>
      </c>
      <c r="BC390" s="37">
        <v>8.2896039056751004E-3</v>
      </c>
      <c r="BD390" s="37">
        <v>368.46940398480001</v>
      </c>
      <c r="BE390" s="37">
        <v>28768.948199999999</v>
      </c>
      <c r="BF390" s="37">
        <v>0.960383125</v>
      </c>
      <c r="BG390" s="37">
        <v>3.7392116045399999</v>
      </c>
      <c r="BH390" s="37">
        <v>4.7949611705999997</v>
      </c>
      <c r="BI390" s="37">
        <v>5.8948631742000002</v>
      </c>
      <c r="BJ390" s="37">
        <v>4408.9790175999997</v>
      </c>
      <c r="BK390" s="37">
        <v>513.72419497400006</v>
      </c>
      <c r="BL390" s="37">
        <v>17.536232999999999</v>
      </c>
      <c r="BM390" s="37">
        <v>15.8401600966369</v>
      </c>
      <c r="BN390" s="37">
        <v>15.812684674959399</v>
      </c>
      <c r="BO390" s="37">
        <v>15.7856290216238</v>
      </c>
      <c r="BP390" s="37">
        <v>1.0366562500000001E-2</v>
      </c>
    </row>
    <row r="391" spans="1:68">
      <c r="A391" s="16">
        <v>390</v>
      </c>
      <c r="B391" s="29" t="s">
        <v>203</v>
      </c>
      <c r="C391" s="16">
        <v>162</v>
      </c>
      <c r="D391" s="16">
        <v>970</v>
      </c>
      <c r="E391" s="16">
        <v>0.161844380403458</v>
      </c>
      <c r="F391" s="16">
        <v>0.277395174734691</v>
      </c>
      <c r="G391" s="16">
        <v>0.40654080988139502</v>
      </c>
      <c r="H391" s="16">
        <v>1.2707368421052601</v>
      </c>
      <c r="I391" s="16">
        <v>2.3449067431850801</v>
      </c>
      <c r="J391" s="16">
        <v>0.31004366812227102</v>
      </c>
      <c r="K391" s="16">
        <v>0.421919166873295</v>
      </c>
      <c r="L391" s="16">
        <v>0.54258675078864405</v>
      </c>
      <c r="M391" s="16">
        <v>0.13747303745342801</v>
      </c>
      <c r="N391" s="16">
        <v>0.68230976158013101</v>
      </c>
      <c r="O391" s="16">
        <v>1.51299418238606</v>
      </c>
      <c r="P391" s="16">
        <v>0.12738230289279601</v>
      </c>
      <c r="Q391" s="16">
        <v>0.26098970108013098</v>
      </c>
      <c r="R391" s="16">
        <v>0.65575757575757598</v>
      </c>
      <c r="S391" s="16">
        <v>0.66019417475728204</v>
      </c>
      <c r="T391" s="16">
        <v>1.3008955223880601</v>
      </c>
      <c r="U391" s="16">
        <v>1.1090613130765099</v>
      </c>
      <c r="V391" s="16">
        <v>0.64507042253521096</v>
      </c>
      <c r="W391" s="16">
        <v>3.0554786301117001</v>
      </c>
      <c r="X391" s="16">
        <v>1.3531034482758599</v>
      </c>
      <c r="Y391" s="16">
        <v>2.3043749999999998</v>
      </c>
      <c r="Z391" s="16">
        <v>1.0101916490182199</v>
      </c>
      <c r="AA391" s="16">
        <v>1.3696481332258901</v>
      </c>
      <c r="AB391" s="16">
        <v>1.28920187793427</v>
      </c>
      <c r="AC391" s="16">
        <v>0.65680374671200403</v>
      </c>
      <c r="AD391" s="16">
        <v>2.1297452645329802</v>
      </c>
      <c r="AE391" s="16">
        <v>0.66019417475728204</v>
      </c>
      <c r="AF391" s="16">
        <v>1.42880835985681</v>
      </c>
      <c r="AG391" s="16">
        <v>1.42880835985681</v>
      </c>
      <c r="AH391" s="16">
        <v>1.42880835985681</v>
      </c>
      <c r="AI391" s="37">
        <v>0.29411764705882398</v>
      </c>
      <c r="AJ391" s="16">
        <v>0.99904186572390197</v>
      </c>
      <c r="AK391" s="16">
        <v>0.46309696092619401</v>
      </c>
      <c r="AL391" s="37">
        <v>0.70155071999999996</v>
      </c>
      <c r="AM391" s="37">
        <v>3123.4197949919999</v>
      </c>
      <c r="AN391" s="37">
        <v>20.6354018</v>
      </c>
      <c r="AO391" s="37">
        <v>1.1468400000000001</v>
      </c>
      <c r="AP391" s="37">
        <v>7.1198550000000003</v>
      </c>
      <c r="AQ391" s="37">
        <v>650.36</v>
      </c>
      <c r="AR391" s="37">
        <v>1.7156381999999999</v>
      </c>
      <c r="AS391" s="37">
        <v>1.3631</v>
      </c>
      <c r="AT391" s="37">
        <v>8.0442142000000008</v>
      </c>
      <c r="AU391" s="37">
        <v>314040.21879999997</v>
      </c>
      <c r="AV391" s="37">
        <v>2077.4961259994402</v>
      </c>
      <c r="AW391" s="37">
        <v>1013569.856</v>
      </c>
      <c r="AX391" s="37">
        <v>8.1070676400000004</v>
      </c>
      <c r="AY391" s="37">
        <v>7.1412000000000004</v>
      </c>
      <c r="AZ391" s="37">
        <v>17.510000000000002</v>
      </c>
      <c r="BA391" s="37">
        <v>23358.880000000001</v>
      </c>
      <c r="BB391" s="37">
        <v>8.4759569999999993</v>
      </c>
      <c r="BC391" s="37">
        <v>7.6880496955532302E-3</v>
      </c>
      <c r="BD391" s="37">
        <v>358.57229999999998</v>
      </c>
      <c r="BE391" s="37">
        <v>28449</v>
      </c>
      <c r="BF391" s="37">
        <v>0.94387200000000004</v>
      </c>
      <c r="BG391" s="37">
        <v>3.694354224</v>
      </c>
      <c r="BH391" s="37">
        <v>4.7460804000000003</v>
      </c>
      <c r="BI391" s="37">
        <v>5.8489800000000001</v>
      </c>
      <c r="BJ391" s="37">
        <v>3989.3367800000001</v>
      </c>
      <c r="BK391" s="37">
        <v>499.20398399999999</v>
      </c>
      <c r="BL391" s="37">
        <v>17.510000000000002</v>
      </c>
      <c r="BM391" s="37">
        <v>15.56476857012</v>
      </c>
      <c r="BN391" s="37">
        <v>15.56476857012</v>
      </c>
      <c r="BO391" s="37">
        <v>15.56476857012</v>
      </c>
      <c r="BP391" s="37">
        <v>8.5000000000000006E-3</v>
      </c>
    </row>
    <row r="392" spans="1:68">
      <c r="A392" s="16">
        <v>391</v>
      </c>
      <c r="B392" s="29" t="s">
        <v>227</v>
      </c>
      <c r="C392" s="16">
        <v>262</v>
      </c>
      <c r="D392" s="16">
        <v>1100</v>
      </c>
      <c r="E392" s="16">
        <v>0.17537285000796601</v>
      </c>
      <c r="F392" s="16">
        <v>0.31721659896725002</v>
      </c>
      <c r="G392" s="16">
        <v>0.43194738325585402</v>
      </c>
      <c r="H392" s="16">
        <v>1.2922762916099699</v>
      </c>
      <c r="I392" s="16">
        <v>2.3456886684471598</v>
      </c>
      <c r="J392" s="16">
        <v>0.34707369239743302</v>
      </c>
      <c r="K392" s="16">
        <v>0.41798335227608702</v>
      </c>
      <c r="L392" s="16">
        <v>0.53665139525197803</v>
      </c>
      <c r="M392" s="16">
        <v>0.13964442611771</v>
      </c>
      <c r="N392" s="16">
        <v>0.69424649855782505</v>
      </c>
      <c r="O392" s="16">
        <v>1.5428684071318499</v>
      </c>
      <c r="P392" s="16">
        <v>0.13133703441166</v>
      </c>
      <c r="Q392" s="16">
        <v>0.23193846451234601</v>
      </c>
      <c r="R392" s="16">
        <v>0.64896576750937496</v>
      </c>
      <c r="S392" s="16">
        <v>0.68145483613109503</v>
      </c>
      <c r="T392" s="16">
        <v>1.30710874539847</v>
      </c>
      <c r="U392" s="16">
        <v>1.11507563115368</v>
      </c>
      <c r="V392" s="16">
        <v>0.57593933095626304</v>
      </c>
      <c r="W392" s="16">
        <v>3.09488257448101</v>
      </c>
      <c r="X392" s="16">
        <v>1.3566140971998699</v>
      </c>
      <c r="Y392" s="16">
        <v>2.2949241115113201</v>
      </c>
      <c r="Z392" s="16">
        <v>1.0124708825542299</v>
      </c>
      <c r="AA392" s="16">
        <v>1.37514066789475</v>
      </c>
      <c r="AB392" s="16">
        <v>1.29202213223006</v>
      </c>
      <c r="AC392" s="16">
        <v>0.59390948934017496</v>
      </c>
      <c r="AD392" s="16">
        <v>2.1171273655113798</v>
      </c>
      <c r="AE392" s="16">
        <v>0.68145483613109503</v>
      </c>
      <c r="AF392" s="16">
        <v>1.43177127111521</v>
      </c>
      <c r="AG392" s="16">
        <v>1.43209312184106</v>
      </c>
      <c r="AH392" s="16">
        <v>1.43372076786687</v>
      </c>
      <c r="AI392" s="37">
        <v>0.292877225866917</v>
      </c>
      <c r="AJ392" s="16">
        <v>0.99705454600922905</v>
      </c>
      <c r="AK392" s="16">
        <v>0.46339604438012499</v>
      </c>
      <c r="AL392" s="37">
        <v>0.64973998879999995</v>
      </c>
      <c r="AM392" s="37">
        <v>2761.5299132342702</v>
      </c>
      <c r="AN392" s="37">
        <v>19.490110546666699</v>
      </c>
      <c r="AO392" s="37">
        <v>1.16749096133333</v>
      </c>
      <c r="AP392" s="37">
        <v>7.1617951333333298</v>
      </c>
      <c r="AQ392" s="37">
        <v>587.53632000000005</v>
      </c>
      <c r="AR392" s="37">
        <v>1.7216305053333301</v>
      </c>
      <c r="AS392" s="37">
        <v>1.37497266666667</v>
      </c>
      <c r="AT392" s="37">
        <v>7.9946159760000004</v>
      </c>
      <c r="AU392" s="37">
        <v>306215.78058746702</v>
      </c>
      <c r="AV392" s="37">
        <v>2033.0731222843999</v>
      </c>
      <c r="AW392" s="37">
        <v>986445.32504000003</v>
      </c>
      <c r="AX392" s="37">
        <v>8.7016460454000004</v>
      </c>
      <c r="AY392" s="37">
        <v>7.0963928000000003</v>
      </c>
      <c r="AZ392" s="37">
        <v>17.063639999999999</v>
      </c>
      <c r="BA392" s="37">
        <v>23475.115600000001</v>
      </c>
      <c r="BB392" s="37">
        <v>8.4875291823999994</v>
      </c>
      <c r="BC392" s="37">
        <v>8.5146509183749997E-3</v>
      </c>
      <c r="BD392" s="37">
        <v>363.689294528</v>
      </c>
      <c r="BE392" s="37">
        <v>28520.188666666701</v>
      </c>
      <c r="BF392" s="37">
        <v>0.941215476</v>
      </c>
      <c r="BG392" s="37">
        <v>3.6983356935199998</v>
      </c>
      <c r="BH392" s="37">
        <v>4.7583233866666701</v>
      </c>
      <c r="BI392" s="37">
        <v>5.8630228546666698</v>
      </c>
      <c r="BJ392" s="37">
        <v>4411.6300817333304</v>
      </c>
      <c r="BK392" s="37">
        <v>520.30072833333304</v>
      </c>
      <c r="BL392" s="37">
        <v>17.063639999999999</v>
      </c>
      <c r="BM392" s="37">
        <v>15.634897537459199</v>
      </c>
      <c r="BN392" s="37">
        <v>15.631383727467201</v>
      </c>
      <c r="BO392" s="37">
        <v>15.6136380407392</v>
      </c>
      <c r="BP392" s="37">
        <v>8.5360000000000002E-3</v>
      </c>
    </row>
    <row r="393" spans="1:68">
      <c r="A393" s="16">
        <v>392</v>
      </c>
      <c r="B393" s="29" t="s">
        <v>96</v>
      </c>
      <c r="C393" s="16">
        <v>281</v>
      </c>
      <c r="D393" s="16">
        <v>1100</v>
      </c>
      <c r="E393" s="16">
        <v>0.17493539337488401</v>
      </c>
      <c r="F393" s="16">
        <v>0.31587162675816799</v>
      </c>
      <c r="G393" s="16">
        <v>0.43084076438165197</v>
      </c>
      <c r="H393" s="16">
        <v>1.2916059110537801</v>
      </c>
      <c r="I393" s="16">
        <v>2.3492739778372198</v>
      </c>
      <c r="J393" s="16">
        <v>0.34586320480527</v>
      </c>
      <c r="K393" s="16">
        <v>0.41808498054883803</v>
      </c>
      <c r="L393" s="16">
        <v>0.53642797668609499</v>
      </c>
      <c r="M393" s="16">
        <v>0.139711638140775</v>
      </c>
      <c r="N393" s="16">
        <v>0.69389558181356303</v>
      </c>
      <c r="O393" s="16">
        <v>1.5419995469893</v>
      </c>
      <c r="P393" s="16">
        <v>0.13135703733692</v>
      </c>
      <c r="Q393" s="16">
        <v>0.23265575235267799</v>
      </c>
      <c r="R393" s="16">
        <v>0.64763399323998105</v>
      </c>
      <c r="S393" s="16">
        <v>0.68091054313098998</v>
      </c>
      <c r="T393" s="16">
        <v>1.30697871070434</v>
      </c>
      <c r="U393" s="16">
        <v>1.11551392543128</v>
      </c>
      <c r="V393" s="16">
        <v>0.57764714836387399</v>
      </c>
      <c r="W393" s="16">
        <v>3.09193145261378</v>
      </c>
      <c r="X393" s="16">
        <v>1.3566764759977901</v>
      </c>
      <c r="Y393" s="16">
        <v>2.2934438849819001</v>
      </c>
      <c r="Z393" s="16">
        <v>1.0123515263799601</v>
      </c>
      <c r="AA393" s="16">
        <v>1.3750125424652</v>
      </c>
      <c r="AB393" s="16">
        <v>1.2918846693035599</v>
      </c>
      <c r="AC393" s="16">
        <v>0.59400230234350104</v>
      </c>
      <c r="AD393" s="16">
        <v>2.1202832197614998</v>
      </c>
      <c r="AE393" s="16">
        <v>0.68091054313098998</v>
      </c>
      <c r="AF393" s="16">
        <v>1.42998079714806</v>
      </c>
      <c r="AG393" s="16">
        <v>1.4306230336780601</v>
      </c>
      <c r="AH393" s="16">
        <v>1.4338753346578501</v>
      </c>
      <c r="AI393" s="37">
        <v>0.29164722351843198</v>
      </c>
      <c r="AJ393" s="16">
        <v>0.99685081333860104</v>
      </c>
      <c r="AK393" s="16">
        <v>0.46369512783405697</v>
      </c>
      <c r="AL393" s="37">
        <v>0.6513647776</v>
      </c>
      <c r="AM393" s="37">
        <v>2773.2884273685299</v>
      </c>
      <c r="AN393" s="37">
        <v>19.540171093333299</v>
      </c>
      <c r="AO393" s="37">
        <v>1.16809692266667</v>
      </c>
      <c r="AP393" s="37">
        <v>7.1508652666666697</v>
      </c>
      <c r="AQ393" s="37">
        <v>589.59263999999996</v>
      </c>
      <c r="AR393" s="37">
        <v>1.72121201066667</v>
      </c>
      <c r="AS393" s="37">
        <v>1.3755453333333301</v>
      </c>
      <c r="AT393" s="37">
        <v>7.990769952</v>
      </c>
      <c r="AU393" s="37">
        <v>306370.639974933</v>
      </c>
      <c r="AV393" s="37">
        <v>2034.2186843607999</v>
      </c>
      <c r="AW393" s="37">
        <v>986295.11008000001</v>
      </c>
      <c r="AX393" s="37">
        <v>8.6748184907999999</v>
      </c>
      <c r="AY393" s="37">
        <v>7.1109856000000002</v>
      </c>
      <c r="AZ393" s="37">
        <v>17.077279999999998</v>
      </c>
      <c r="BA393" s="37">
        <v>23477.4512</v>
      </c>
      <c r="BB393" s="37">
        <v>8.4841943648000004</v>
      </c>
      <c r="BC393" s="37">
        <v>8.4894772996713993E-3</v>
      </c>
      <c r="BD393" s="37">
        <v>364.03642105599999</v>
      </c>
      <c r="BE393" s="37">
        <v>28518.877333333301</v>
      </c>
      <c r="BF393" s="37">
        <v>0.94182295199999999</v>
      </c>
      <c r="BG393" s="37">
        <v>3.69877172704</v>
      </c>
      <c r="BH393" s="37">
        <v>4.7587667733333303</v>
      </c>
      <c r="BI393" s="37">
        <v>5.86364670933333</v>
      </c>
      <c r="BJ393" s="37">
        <v>4410.9407634666704</v>
      </c>
      <c r="BK393" s="37">
        <v>519.52630666666698</v>
      </c>
      <c r="BL393" s="37">
        <v>17.077279999999998</v>
      </c>
      <c r="BM393" s="37">
        <v>15.6544739381184</v>
      </c>
      <c r="BN393" s="37">
        <v>15.647446318134399</v>
      </c>
      <c r="BO393" s="37">
        <v>15.6119549446784</v>
      </c>
      <c r="BP393" s="37">
        <v>8.5719999999999998E-3</v>
      </c>
    </row>
    <row r="394" spans="1:68">
      <c r="A394" s="16">
        <v>393</v>
      </c>
      <c r="B394" s="29" t="s">
        <v>228</v>
      </c>
      <c r="C394" s="16">
        <v>228</v>
      </c>
      <c r="D394" s="16">
        <v>1100</v>
      </c>
      <c r="E394" s="16">
        <v>0.174500113728004</v>
      </c>
      <c r="F394" s="16">
        <v>0.31453801153879701</v>
      </c>
      <c r="G394" s="16">
        <v>0.429739801177767</v>
      </c>
      <c r="H394" s="16">
        <v>1.2909362256694801</v>
      </c>
      <c r="I394" s="16">
        <v>2.3528702640642898</v>
      </c>
      <c r="J394" s="16">
        <v>0.344661131492566</v>
      </c>
      <c r="K394" s="16">
        <v>0.41818665825330797</v>
      </c>
      <c r="L394" s="16">
        <v>0.53620474406991303</v>
      </c>
      <c r="M394" s="16">
        <v>0.139778914894405</v>
      </c>
      <c r="N394" s="16">
        <v>0.69354501964177295</v>
      </c>
      <c r="O394" s="16">
        <v>1.5411316648861599</v>
      </c>
      <c r="P394" s="16">
        <v>0.13137704635608799</v>
      </c>
      <c r="Q394" s="16">
        <v>0.23337749049339701</v>
      </c>
      <c r="R394" s="16">
        <v>0.64630767377424403</v>
      </c>
      <c r="S394" s="16">
        <v>0.680367118914605</v>
      </c>
      <c r="T394" s="16">
        <v>1.3068487018800401</v>
      </c>
      <c r="U394" s="16">
        <v>1.1159525643983399</v>
      </c>
      <c r="V394" s="16">
        <v>0.57935314700960305</v>
      </c>
      <c r="W394" s="16">
        <v>3.0889859534630202</v>
      </c>
      <c r="X394" s="16">
        <v>1.3567388605324899</v>
      </c>
      <c r="Y394" s="16">
        <v>2.2919655667144898</v>
      </c>
      <c r="Z394" s="16">
        <v>1.0122321983432301</v>
      </c>
      <c r="AA394" s="16">
        <v>1.37488444090899</v>
      </c>
      <c r="AB394" s="16">
        <v>1.29174723562431</v>
      </c>
      <c r="AC394" s="16">
        <v>0.59409514436000199</v>
      </c>
      <c r="AD394" s="16">
        <v>2.1234484964811302</v>
      </c>
      <c r="AE394" s="16">
        <v>0.680367118914605</v>
      </c>
      <c r="AF394" s="16">
        <v>1.4281947956733301</v>
      </c>
      <c r="AG394" s="16">
        <v>1.4291559606024899</v>
      </c>
      <c r="AH394" s="16">
        <v>1.43402993477954</v>
      </c>
      <c r="AI394" s="37">
        <v>0.29042750929368</v>
      </c>
      <c r="AJ394" s="16">
        <v>0.99664716391020203</v>
      </c>
      <c r="AK394" s="16">
        <v>0.46399421128798801</v>
      </c>
      <c r="AL394" s="37">
        <v>0.65298956640000005</v>
      </c>
      <c r="AM394" s="37">
        <v>2785.0469415028001</v>
      </c>
      <c r="AN394" s="37">
        <v>19.590231639999999</v>
      </c>
      <c r="AO394" s="37">
        <v>1.168702884</v>
      </c>
      <c r="AP394" s="37">
        <v>7.1399353999999997</v>
      </c>
      <c r="AQ394" s="37">
        <v>591.64895999999999</v>
      </c>
      <c r="AR394" s="37">
        <v>1.7207935160000001</v>
      </c>
      <c r="AS394" s="37">
        <v>1.376118</v>
      </c>
      <c r="AT394" s="37">
        <v>7.9869239280000004</v>
      </c>
      <c r="AU394" s="37">
        <v>306525.49936239998</v>
      </c>
      <c r="AV394" s="37">
        <v>2035.3642464372001</v>
      </c>
      <c r="AW394" s="37">
        <v>986144.89512</v>
      </c>
      <c r="AX394" s="37">
        <v>8.6479909361999994</v>
      </c>
      <c r="AY394" s="37">
        <v>7.1255784000000002</v>
      </c>
      <c r="AZ394" s="37">
        <v>17.090920000000001</v>
      </c>
      <c r="BA394" s="37">
        <v>23479.786800000002</v>
      </c>
      <c r="BB394" s="37">
        <v>8.4808595471999997</v>
      </c>
      <c r="BC394" s="37">
        <v>8.4644786665390194E-3</v>
      </c>
      <c r="BD394" s="37">
        <v>364.38354758399998</v>
      </c>
      <c r="BE394" s="37">
        <v>28517.565999999999</v>
      </c>
      <c r="BF394" s="37">
        <v>0.94243042799999999</v>
      </c>
      <c r="BG394" s="37">
        <v>3.6992077605599998</v>
      </c>
      <c r="BH394" s="37">
        <v>4.7592101600000003</v>
      </c>
      <c r="BI394" s="37">
        <v>5.8642705639999999</v>
      </c>
      <c r="BJ394" s="37">
        <v>4410.2514451999996</v>
      </c>
      <c r="BK394" s="37">
        <v>518.75188500000002</v>
      </c>
      <c r="BL394" s="37">
        <v>17.090920000000001</v>
      </c>
      <c r="BM394" s="37">
        <v>15.674050338777599</v>
      </c>
      <c r="BN394" s="37">
        <v>15.6635089088016</v>
      </c>
      <c r="BO394" s="37">
        <v>15.6102718486176</v>
      </c>
      <c r="BP394" s="37">
        <v>8.6079999999999993E-3</v>
      </c>
    </row>
    <row r="395" spans="1:68">
      <c r="A395" s="16">
        <v>394</v>
      </c>
      <c r="B395" s="29" t="s">
        <v>229</v>
      </c>
      <c r="C395" s="16">
        <v>143</v>
      </c>
      <c r="D395" s="16">
        <v>1080</v>
      </c>
      <c r="E395" s="16">
        <v>0.19305496774193601</v>
      </c>
      <c r="F395" s="16">
        <v>0.33172906849309303</v>
      </c>
      <c r="G395" s="16">
        <v>0.43910335785563398</v>
      </c>
      <c r="H395" s="16">
        <v>1.2645792462570999</v>
      </c>
      <c r="I395" s="16">
        <v>2.3083135593220301</v>
      </c>
      <c r="J395" s="16">
        <v>0.36163855421686802</v>
      </c>
      <c r="K395" s="16">
        <v>0.41858265782363102</v>
      </c>
      <c r="L395" s="16">
        <v>0.54331269349845202</v>
      </c>
      <c r="M395" s="16">
        <v>0.148338108882521</v>
      </c>
      <c r="N395" s="16">
        <v>0.69262050141678899</v>
      </c>
      <c r="O395" s="16">
        <v>1.5238284872758801</v>
      </c>
      <c r="P395" s="16">
        <v>0.14180774965554999</v>
      </c>
      <c r="Q395" s="16">
        <v>0.228886473792035</v>
      </c>
      <c r="R395" s="16">
        <v>0.63565217391304396</v>
      </c>
      <c r="S395" s="16">
        <v>0.69069999999999998</v>
      </c>
      <c r="T395" s="16">
        <v>1.3016710085597301</v>
      </c>
      <c r="U395" s="16">
        <v>1.1352808781477699</v>
      </c>
      <c r="V395" s="16">
        <v>0.65811567164179097</v>
      </c>
      <c r="W395" s="16">
        <v>2.9742142633858801</v>
      </c>
      <c r="X395" s="16">
        <v>1.3551034482758599</v>
      </c>
      <c r="Y395" s="16">
        <v>2.2760294117647102</v>
      </c>
      <c r="Z395" s="16">
        <v>1.0119690716263501</v>
      </c>
      <c r="AA395" s="16">
        <v>1.36431897243778</v>
      </c>
      <c r="AB395" s="16">
        <v>1.28285280373832</v>
      </c>
      <c r="AC395" s="16">
        <v>0.60341854319852894</v>
      </c>
      <c r="AD395" s="16">
        <v>2.1501610364053798</v>
      </c>
      <c r="AE395" s="16">
        <v>0.69069999999999998</v>
      </c>
      <c r="AF395" s="16">
        <v>1.4118054871625001</v>
      </c>
      <c r="AG395" s="16">
        <v>1.4118054871625001</v>
      </c>
      <c r="AH395" s="16">
        <v>1.2788701362249</v>
      </c>
      <c r="AI395" s="37">
        <v>0.27642679900744399</v>
      </c>
      <c r="AJ395" s="16">
        <v>0.99452232671602903</v>
      </c>
      <c r="AK395" s="16">
        <v>0.46743849493487699</v>
      </c>
      <c r="AL395" s="37">
        <v>0.72471025</v>
      </c>
      <c r="AM395" s="37">
        <v>2952.9137847021002</v>
      </c>
      <c r="AN395" s="37">
        <v>20.691147512499999</v>
      </c>
      <c r="AO395" s="37">
        <v>1.1861655325</v>
      </c>
      <c r="AP395" s="37">
        <v>7.2317155499999997</v>
      </c>
      <c r="AQ395" s="37">
        <v>622.83199999999999</v>
      </c>
      <c r="AR395" s="37">
        <v>1.7342968875</v>
      </c>
      <c r="AS395" s="37">
        <v>1.4170817499999999</v>
      </c>
      <c r="AT395" s="37">
        <v>7.9678689299999998</v>
      </c>
      <c r="AU395" s="37">
        <v>313051.0069635</v>
      </c>
      <c r="AV395" s="37">
        <v>2058.8089116118099</v>
      </c>
      <c r="AW395" s="37">
        <v>995206.18050000002</v>
      </c>
      <c r="AX395" s="37">
        <v>8.2506284248499995</v>
      </c>
      <c r="AY395" s="37">
        <v>7.5658500000000002</v>
      </c>
      <c r="AZ395" s="37">
        <v>17.267499999999998</v>
      </c>
      <c r="BA395" s="37">
        <v>23495.060825</v>
      </c>
      <c r="BB395" s="37">
        <v>8.3391546737500004</v>
      </c>
      <c r="BC395" s="37">
        <v>9.5531379248336695E-3</v>
      </c>
      <c r="BD395" s="37">
        <v>372.85229523499999</v>
      </c>
      <c r="BE395" s="37">
        <v>28491.05</v>
      </c>
      <c r="BF395" s="37">
        <v>0.94982348999999999</v>
      </c>
      <c r="BG395" s="37">
        <v>3.7076308409999998</v>
      </c>
      <c r="BH395" s="37">
        <v>4.7632362549999998</v>
      </c>
      <c r="BI395" s="37">
        <v>5.8749526999999997</v>
      </c>
      <c r="BJ395" s="37">
        <v>4571.4757120000004</v>
      </c>
      <c r="BK395" s="37">
        <v>499.718980225</v>
      </c>
      <c r="BL395" s="37">
        <v>17.267499999999998</v>
      </c>
      <c r="BM395" s="37">
        <v>15.85089297267</v>
      </c>
      <c r="BN395" s="37">
        <v>15.85089297267</v>
      </c>
      <c r="BO395" s="37">
        <v>17.498553638370002</v>
      </c>
      <c r="BP395" s="37">
        <v>1.1223550000000001E-2</v>
      </c>
    </row>
    <row r="396" spans="1:68">
      <c r="A396" s="16">
        <v>395</v>
      </c>
      <c r="B396" s="29" t="s">
        <v>87</v>
      </c>
      <c r="C396" s="16">
        <v>227</v>
      </c>
      <c r="D396" s="16">
        <v>1080</v>
      </c>
      <c r="E396" s="16">
        <v>0.22788748387096799</v>
      </c>
      <c r="F396" s="16">
        <v>0.36267116383778403</v>
      </c>
      <c r="G396" s="16">
        <v>0.46692038750090997</v>
      </c>
      <c r="H396" s="16">
        <v>1.2686990191017</v>
      </c>
      <c r="I396" s="16">
        <v>2.2811553672316398</v>
      </c>
      <c r="J396" s="16">
        <v>0.39093975903614497</v>
      </c>
      <c r="K396" s="16">
        <v>0.42278309997543601</v>
      </c>
      <c r="L396" s="16">
        <v>0.56801857585139304</v>
      </c>
      <c r="M396" s="16">
        <v>0.15834493109564701</v>
      </c>
      <c r="N396" s="16">
        <v>0.70809079347607795</v>
      </c>
      <c r="O396" s="16">
        <v>1.5080143557989101</v>
      </c>
      <c r="P396" s="16">
        <v>0.154430666440179</v>
      </c>
      <c r="Q396" s="16">
        <v>0.219921134595846</v>
      </c>
      <c r="R396" s="16">
        <v>0.65768115942029004</v>
      </c>
      <c r="S396" s="16">
        <v>0.70209999999999995</v>
      </c>
      <c r="T396" s="16">
        <v>1.2890844808336399</v>
      </c>
      <c r="U396" s="16">
        <v>1.12413430495342</v>
      </c>
      <c r="V396" s="16">
        <v>0.80319280078895405</v>
      </c>
      <c r="W396" s="16">
        <v>2.8907578261063702</v>
      </c>
      <c r="X396" s="16">
        <v>1.34462068965517</v>
      </c>
      <c r="Y396" s="16">
        <v>2.2545588235294098</v>
      </c>
      <c r="Z396" s="16">
        <v>1.0087926440624799</v>
      </c>
      <c r="AA396" s="16">
        <v>1.3474391222906099</v>
      </c>
      <c r="AB396" s="16">
        <v>1.27122196261682</v>
      </c>
      <c r="AC396" s="16">
        <v>0.63614028033088199</v>
      </c>
      <c r="AD396" s="16">
        <v>2.0839694981961299</v>
      </c>
      <c r="AE396" s="16">
        <v>0.70209999999999995</v>
      </c>
      <c r="AF396" s="16">
        <v>1.4035947390568599</v>
      </c>
      <c r="AG396" s="16">
        <v>1.4035947390568599</v>
      </c>
      <c r="AH396" s="16">
        <v>1.27143251068523</v>
      </c>
      <c r="AI396" s="37">
        <v>0.333002481389578</v>
      </c>
      <c r="AJ396" s="16">
        <v>0.98968624631412705</v>
      </c>
      <c r="AK396" s="16">
        <v>0.46743849493487699</v>
      </c>
      <c r="AL396" s="37">
        <v>0.85546825000000004</v>
      </c>
      <c r="AM396" s="37">
        <v>3228.3474097562998</v>
      </c>
      <c r="AN396" s="37">
        <v>22.001923787500001</v>
      </c>
      <c r="AO396" s="37">
        <v>1.1900298475</v>
      </c>
      <c r="AP396" s="37">
        <v>7.1466316499999998</v>
      </c>
      <c r="AQ396" s="37">
        <v>673.29600000000005</v>
      </c>
      <c r="AR396" s="37">
        <v>1.7517004125</v>
      </c>
      <c r="AS396" s="37">
        <v>1.48152025</v>
      </c>
      <c r="AT396" s="37">
        <v>8.5053777900000007</v>
      </c>
      <c r="AU396" s="37">
        <v>320043.27834050002</v>
      </c>
      <c r="AV396" s="37">
        <v>2037.4428096613301</v>
      </c>
      <c r="AW396" s="37">
        <v>1083793.7564999999</v>
      </c>
      <c r="AX396" s="37">
        <v>7.9274564995499999</v>
      </c>
      <c r="AY396" s="37">
        <v>7.8280500000000002</v>
      </c>
      <c r="AZ396" s="37">
        <v>17.552499999999998</v>
      </c>
      <c r="BA396" s="37">
        <v>23267.874974999999</v>
      </c>
      <c r="BB396" s="37">
        <v>8.2572780212500003</v>
      </c>
      <c r="BC396" s="37">
        <v>1.1659062284641499E-2</v>
      </c>
      <c r="BD396" s="37">
        <v>362.39006170499999</v>
      </c>
      <c r="BE396" s="37">
        <v>28270.65</v>
      </c>
      <c r="BF396" s="37">
        <v>0.94086347000000004</v>
      </c>
      <c r="BG396" s="37">
        <v>3.6959931130000001</v>
      </c>
      <c r="BH396" s="37">
        <v>4.7043037649999997</v>
      </c>
      <c r="BI396" s="37">
        <v>5.8216881000000003</v>
      </c>
      <c r="BJ396" s="37">
        <v>4819.3743359999999</v>
      </c>
      <c r="BK396" s="37">
        <v>484.33540317500001</v>
      </c>
      <c r="BL396" s="37">
        <v>17.552499999999998</v>
      </c>
      <c r="BM396" s="37">
        <v>15.75870768891</v>
      </c>
      <c r="BN396" s="37">
        <v>15.75870768891</v>
      </c>
      <c r="BO396" s="37">
        <v>17.396785925010001</v>
      </c>
      <c r="BP396" s="37">
        <v>1.352065E-2</v>
      </c>
    </row>
    <row r="397" spans="1:68">
      <c r="A397" s="16">
        <v>396</v>
      </c>
      <c r="B397" s="29" t="s">
        <v>215</v>
      </c>
      <c r="C397" s="16">
        <v>186</v>
      </c>
      <c r="D397" s="16">
        <v>1080</v>
      </c>
      <c r="E397" s="16">
        <v>0.24530374193548399</v>
      </c>
      <c r="F397" s="16">
        <v>0.37814221151013</v>
      </c>
      <c r="G397" s="16">
        <v>0.48082890232354902</v>
      </c>
      <c r="H397" s="16">
        <v>1.2707589055240101</v>
      </c>
      <c r="I397" s="16">
        <v>2.26757627118644</v>
      </c>
      <c r="J397" s="16">
        <v>0.40559036144578298</v>
      </c>
      <c r="K397" s="16">
        <v>0.42488332105133902</v>
      </c>
      <c r="L397" s="16">
        <v>0.58037151702786405</v>
      </c>
      <c r="M397" s="16">
        <v>0.16334834220221001</v>
      </c>
      <c r="N397" s="16">
        <v>0.71582593950572304</v>
      </c>
      <c r="O397" s="16">
        <v>1.50010729006042</v>
      </c>
      <c r="P397" s="16">
        <v>0.16074212483249301</v>
      </c>
      <c r="Q397" s="16">
        <v>0.21543846499775199</v>
      </c>
      <c r="R397" s="16">
        <v>0.66869565217391302</v>
      </c>
      <c r="S397" s="16">
        <v>0.70779999999999998</v>
      </c>
      <c r="T397" s="16">
        <v>1.2827912169705999</v>
      </c>
      <c r="U397" s="16">
        <v>1.11856101835624</v>
      </c>
      <c r="V397" s="16">
        <v>0.86787072243345997</v>
      </c>
      <c r="W397" s="16">
        <v>2.8490296074666199</v>
      </c>
      <c r="X397" s="16">
        <v>1.3393793103448299</v>
      </c>
      <c r="Y397" s="16">
        <v>2.2438235294117601</v>
      </c>
      <c r="Z397" s="16">
        <v>1.0072044302805501</v>
      </c>
      <c r="AA397" s="16">
        <v>1.3389991972170201</v>
      </c>
      <c r="AB397" s="16">
        <v>1.2654065420560701</v>
      </c>
      <c r="AC397" s="16">
        <v>0.65250114889705901</v>
      </c>
      <c r="AD397" s="16">
        <v>2.0508737290914998</v>
      </c>
      <c r="AE397" s="16">
        <v>0.70779999999999998</v>
      </c>
      <c r="AF397" s="16">
        <v>1.3994893650040401</v>
      </c>
      <c r="AG397" s="16">
        <v>1.3994893650040401</v>
      </c>
      <c r="AH397" s="16">
        <v>1.2677136979154</v>
      </c>
      <c r="AI397" s="37">
        <v>0.36129032258064497</v>
      </c>
      <c r="AJ397" s="16">
        <v>0.98726820611317601</v>
      </c>
      <c r="AK397" s="16">
        <v>0.46743849493487699</v>
      </c>
      <c r="AL397" s="37">
        <v>0.92084725000000001</v>
      </c>
      <c r="AM397" s="37">
        <v>3366.0642222833999</v>
      </c>
      <c r="AN397" s="37">
        <v>22.657311924999998</v>
      </c>
      <c r="AO397" s="37">
        <v>1.1919620049999999</v>
      </c>
      <c r="AP397" s="37">
        <v>7.1040897000000003</v>
      </c>
      <c r="AQ397" s="37">
        <v>698.52800000000002</v>
      </c>
      <c r="AR397" s="37">
        <v>1.7604021750000001</v>
      </c>
      <c r="AS397" s="37">
        <v>1.5137395</v>
      </c>
      <c r="AT397" s="37">
        <v>8.7741322200000003</v>
      </c>
      <c r="AU397" s="37">
        <v>323539.41402899998</v>
      </c>
      <c r="AV397" s="37">
        <v>2026.75975868609</v>
      </c>
      <c r="AW397" s="37">
        <v>1128087.5445000001</v>
      </c>
      <c r="AX397" s="37">
        <v>7.7658705368999996</v>
      </c>
      <c r="AY397" s="37">
        <v>7.9591500000000002</v>
      </c>
      <c r="AZ397" s="37">
        <v>17.695</v>
      </c>
      <c r="BA397" s="37">
        <v>23154.282050000002</v>
      </c>
      <c r="BB397" s="37">
        <v>8.2163396950000003</v>
      </c>
      <c r="BC397" s="37">
        <v>1.25979201979019E-2</v>
      </c>
      <c r="BD397" s="37">
        <v>357.15894494000003</v>
      </c>
      <c r="BE397" s="37">
        <v>28160.45</v>
      </c>
      <c r="BF397" s="37">
        <v>0.93638345999999995</v>
      </c>
      <c r="BG397" s="37">
        <v>3.690174249</v>
      </c>
      <c r="BH397" s="37">
        <v>4.6748375199999996</v>
      </c>
      <c r="BI397" s="37">
        <v>5.7950558000000001</v>
      </c>
      <c r="BJ397" s="37">
        <v>4943.3236479999996</v>
      </c>
      <c r="BK397" s="37">
        <v>476.64361465000002</v>
      </c>
      <c r="BL397" s="37">
        <v>17.695</v>
      </c>
      <c r="BM397" s="37">
        <v>15.712615047030001</v>
      </c>
      <c r="BN397" s="37">
        <v>15.712615047030001</v>
      </c>
      <c r="BO397" s="37">
        <v>17.345902068329998</v>
      </c>
      <c r="BP397" s="37">
        <v>1.46692E-2</v>
      </c>
    </row>
    <row r="398" spans="1:68">
      <c r="A398" s="16">
        <v>397</v>
      </c>
      <c r="B398" s="29" t="s">
        <v>230</v>
      </c>
      <c r="C398" s="16">
        <v>376</v>
      </c>
      <c r="D398" s="16">
        <v>1095</v>
      </c>
      <c r="E398" s="16">
        <v>0.168311688311688</v>
      </c>
      <c r="F398" s="16">
        <v>0.295486189816416</v>
      </c>
      <c r="G398" s="16">
        <v>0.40767379340436599</v>
      </c>
      <c r="H398" s="16">
        <v>1.2323397305022501</v>
      </c>
      <c r="I398" s="16">
        <v>2.2961506041022801</v>
      </c>
      <c r="J398" s="16">
        <v>0.32718894009216598</v>
      </c>
      <c r="K398" s="16">
        <v>0.41822740008848303</v>
      </c>
      <c r="L398" s="16">
        <v>0.53119209388511401</v>
      </c>
      <c r="M398" s="16">
        <v>0.14583477790567101</v>
      </c>
      <c r="N398" s="16">
        <v>0.67846752077998795</v>
      </c>
      <c r="O398" s="16">
        <v>1.5030057486886601</v>
      </c>
      <c r="P398" s="16">
        <v>0.137111545271384</v>
      </c>
      <c r="Q398" s="16">
        <v>0.25387284366906099</v>
      </c>
      <c r="R398" s="16">
        <v>0.61129943502824902</v>
      </c>
      <c r="S398" s="16">
        <v>0.67326732673267298</v>
      </c>
      <c r="T398" s="16">
        <v>1.2954815695600499</v>
      </c>
      <c r="U398" s="16">
        <v>1.14321935940937</v>
      </c>
      <c r="V398" s="16">
        <v>0.611267605633803</v>
      </c>
      <c r="W398" s="16">
        <v>2.8990838544677402</v>
      </c>
      <c r="X398" s="16">
        <v>1.3531034482758599</v>
      </c>
      <c r="Y398" s="16">
        <v>2.2703201970443301</v>
      </c>
      <c r="Z398" s="16">
        <v>1.0080515129852201</v>
      </c>
      <c r="AA398" s="16">
        <v>1.3604396777119701</v>
      </c>
      <c r="AB398" s="16">
        <v>1.2795899347623501</v>
      </c>
      <c r="AC398" s="16">
        <v>0.603710386960573</v>
      </c>
      <c r="AD398" s="16">
        <v>2.1969006872389198</v>
      </c>
      <c r="AE398" s="16">
        <v>0.67326732673267298</v>
      </c>
      <c r="AF398" s="16">
        <v>1.39481504288854</v>
      </c>
      <c r="AG398" s="16">
        <v>1.39481504288854</v>
      </c>
      <c r="AH398" s="16">
        <v>1.1974426224013499</v>
      </c>
      <c r="AI398" s="37">
        <v>0.22686025408348501</v>
      </c>
      <c r="AJ398" s="16">
        <v>0.99432105359998502</v>
      </c>
      <c r="AK398" s="16">
        <v>0.47004341534008698</v>
      </c>
      <c r="AL398" s="37">
        <v>0.67459391999999996</v>
      </c>
      <c r="AM398" s="37">
        <v>2932.1897593248</v>
      </c>
      <c r="AN398" s="37">
        <v>20.57805308</v>
      </c>
      <c r="AO398" s="37">
        <v>1.18257312</v>
      </c>
      <c r="AP398" s="37">
        <v>7.2710369999999998</v>
      </c>
      <c r="AQ398" s="37">
        <v>616.28</v>
      </c>
      <c r="AR398" s="37">
        <v>1.73078244</v>
      </c>
      <c r="AS398" s="37">
        <v>1.3923399999999999</v>
      </c>
      <c r="AT398" s="37">
        <v>7.5829824400000003</v>
      </c>
      <c r="AU398" s="37">
        <v>315818.665232</v>
      </c>
      <c r="AV398" s="37">
        <v>2091.30241538273</v>
      </c>
      <c r="AW398" s="37">
        <v>941648.36479999998</v>
      </c>
      <c r="AX398" s="37">
        <v>8.3343343440000002</v>
      </c>
      <c r="AY398" s="37">
        <v>7.6605600000000003</v>
      </c>
      <c r="AZ398" s="37">
        <v>17.170000000000002</v>
      </c>
      <c r="BA398" s="37">
        <v>23456.499199999998</v>
      </c>
      <c r="BB398" s="37">
        <v>8.2227054000000006</v>
      </c>
      <c r="BC398" s="37">
        <v>8.1131953008372806E-3</v>
      </c>
      <c r="BD398" s="37">
        <v>377.91593999999998</v>
      </c>
      <c r="BE398" s="37">
        <v>28449</v>
      </c>
      <c r="BF398" s="37">
        <v>0.95803008000000001</v>
      </c>
      <c r="BG398" s="37">
        <v>3.7021974944</v>
      </c>
      <c r="BH398" s="37">
        <v>4.7782053600000003</v>
      </c>
      <c r="BI398" s="37">
        <v>5.8929159999999996</v>
      </c>
      <c r="BJ398" s="37">
        <v>4340.1793319999997</v>
      </c>
      <c r="BK398" s="37">
        <v>483.94418880000001</v>
      </c>
      <c r="BL398" s="37">
        <v>17.170000000000002</v>
      </c>
      <c r="BM398" s="37">
        <v>15.944100664536</v>
      </c>
      <c r="BN398" s="37">
        <v>15.944100664536</v>
      </c>
      <c r="BO398" s="37">
        <v>18.572139521495998</v>
      </c>
      <c r="BP398" s="37">
        <v>1.102E-2</v>
      </c>
    </row>
    <row r="399" spans="1:68">
      <c r="A399" s="16">
        <v>398</v>
      </c>
      <c r="B399" s="29" t="s">
        <v>231</v>
      </c>
      <c r="C399" s="16">
        <v>150</v>
      </c>
      <c r="D399" s="16">
        <v>1135</v>
      </c>
      <c r="E399" s="16">
        <v>0.20060669456066901</v>
      </c>
      <c r="F399" s="16">
        <v>0.35512396336548502</v>
      </c>
      <c r="G399" s="16">
        <v>0.46537062267003998</v>
      </c>
      <c r="H399" s="16">
        <v>1.2578560168155499</v>
      </c>
      <c r="I399" s="16">
        <v>2.3628462327595998</v>
      </c>
      <c r="J399" s="16">
        <v>0.38431372549019599</v>
      </c>
      <c r="K399" s="16">
        <v>0.42374178890699898</v>
      </c>
      <c r="L399" s="16">
        <v>0.53882279273638101</v>
      </c>
      <c r="M399" s="16">
        <v>0.136938659020615</v>
      </c>
      <c r="N399" s="16">
        <v>0.69296066751874996</v>
      </c>
      <c r="O399" s="16">
        <v>1.59303726642988</v>
      </c>
      <c r="P399" s="16">
        <v>0.13028469347039001</v>
      </c>
      <c r="Q399" s="16">
        <v>0.21710344940090201</v>
      </c>
      <c r="R399" s="16">
        <v>0.67970882620564199</v>
      </c>
      <c r="S399" s="16">
        <v>0.70641282565130303</v>
      </c>
      <c r="T399" s="16">
        <v>1.3291200596569701</v>
      </c>
      <c r="U399" s="16">
        <v>1.1443421863111001</v>
      </c>
      <c r="V399" s="16">
        <v>0.54339808212441598</v>
      </c>
      <c r="W399" s="16">
        <v>3.1940266931574599</v>
      </c>
      <c r="X399" s="16">
        <v>1.3751291767137399</v>
      </c>
      <c r="Y399" s="16">
        <v>2.35574448170969</v>
      </c>
      <c r="Z399" s="16">
        <v>1.02908845360609</v>
      </c>
      <c r="AA399" s="16">
        <v>1.3946378680421201</v>
      </c>
      <c r="AB399" s="16">
        <v>1.30487919305653</v>
      </c>
      <c r="AC399" s="16">
        <v>0.597019375811223</v>
      </c>
      <c r="AD399" s="16">
        <v>2.1303638445391502</v>
      </c>
      <c r="AE399" s="16">
        <v>0.70641282565130303</v>
      </c>
      <c r="AF399" s="16">
        <v>1.4627988120537401</v>
      </c>
      <c r="AG399" s="16">
        <v>1.46111118180777</v>
      </c>
      <c r="AH399" s="16">
        <v>1.44399419420149</v>
      </c>
      <c r="AI399" s="37">
        <v>0.339433293978749</v>
      </c>
      <c r="AJ399" s="16">
        <v>1.0108790574670301</v>
      </c>
      <c r="AK399" s="16">
        <v>0.463856729377713</v>
      </c>
      <c r="AL399" s="37">
        <v>0.73336672000000003</v>
      </c>
      <c r="AM399" s="37">
        <v>3033.7025319224999</v>
      </c>
      <c r="AN399" s="37">
        <v>20.761602154999999</v>
      </c>
      <c r="AO399" s="37">
        <v>1.138802775</v>
      </c>
      <c r="AP399" s="37">
        <v>7.2743084099999997</v>
      </c>
      <c r="AQ399" s="37">
        <v>639.74400000000003</v>
      </c>
      <c r="AR399" s="37">
        <v>1.7370913649999999</v>
      </c>
      <c r="AS399" s="37">
        <v>1.3742185</v>
      </c>
      <c r="AT399" s="37">
        <v>7.7713522800000003</v>
      </c>
      <c r="AU399" s="37">
        <v>305037.88672000001</v>
      </c>
      <c r="AV399" s="37">
        <v>2094.8753471527998</v>
      </c>
      <c r="AW399" s="37">
        <v>972215.58900000004</v>
      </c>
      <c r="AX399" s="37">
        <v>8.1582076927500005</v>
      </c>
      <c r="AY399" s="37">
        <v>7.3885769999999997</v>
      </c>
      <c r="AZ399" s="37">
        <v>17.589749999999999</v>
      </c>
      <c r="BA399" s="37">
        <v>23901.3135</v>
      </c>
      <c r="BB399" s="37">
        <v>8.7165093729999992</v>
      </c>
      <c r="BC399" s="37">
        <v>8.0957382953181292E-3</v>
      </c>
      <c r="BD399" s="37">
        <v>377.51434664999999</v>
      </c>
      <c r="BE399" s="37">
        <v>28971.94</v>
      </c>
      <c r="BF399" s="37">
        <v>0.96808165749999997</v>
      </c>
      <c r="BG399" s="37">
        <v>3.755711561</v>
      </c>
      <c r="BH399" s="37">
        <v>4.83111684</v>
      </c>
      <c r="BI399" s="37">
        <v>5.9284475250000002</v>
      </c>
      <c r="BJ399" s="37">
        <v>4366.3008234999998</v>
      </c>
      <c r="BK399" s="37">
        <v>526.51908545000003</v>
      </c>
      <c r="BL399" s="37">
        <v>17.589749999999999</v>
      </c>
      <c r="BM399" s="37">
        <v>15.934571482241999</v>
      </c>
      <c r="BN399" s="37">
        <v>15.916187775221999</v>
      </c>
      <c r="BO399" s="37">
        <v>15.917518497863</v>
      </c>
      <c r="BP399" s="37">
        <v>9.7404999999999992E-3</v>
      </c>
    </row>
    <row r="400" spans="1:68">
      <c r="A400" s="16">
        <v>399</v>
      </c>
      <c r="B400" s="29" t="s">
        <v>84</v>
      </c>
      <c r="C400" s="16">
        <v>240</v>
      </c>
      <c r="D400" s="16">
        <v>1135</v>
      </c>
      <c r="E400" s="16">
        <v>0.216974789915966</v>
      </c>
      <c r="F400" s="16">
        <v>0.376327993300488</v>
      </c>
      <c r="G400" s="16">
        <v>0.48233862974198799</v>
      </c>
      <c r="H400" s="16">
        <v>1.2578174186778599</v>
      </c>
      <c r="I400" s="16">
        <v>2.3457821737153202</v>
      </c>
      <c r="J400" s="16">
        <v>0.40295566502463098</v>
      </c>
      <c r="K400" s="16">
        <v>0.431266712885015</v>
      </c>
      <c r="L400" s="16">
        <v>0.54642409033877004</v>
      </c>
      <c r="M400" s="16">
        <v>0.139156417575968</v>
      </c>
      <c r="N400" s="16">
        <v>0.69701301678066896</v>
      </c>
      <c r="O400" s="16">
        <v>1.5935215083429</v>
      </c>
      <c r="P400" s="16">
        <v>0.13142718610647899</v>
      </c>
      <c r="Q400" s="16">
        <v>0.22207125455764301</v>
      </c>
      <c r="R400" s="16">
        <v>0.69277474195507005</v>
      </c>
      <c r="S400" s="16">
        <v>0.71285140562249005</v>
      </c>
      <c r="T400" s="16">
        <v>1.3261549925484399</v>
      </c>
      <c r="U400" s="16">
        <v>1.14013334299587</v>
      </c>
      <c r="V400" s="16">
        <v>0.54036201593185595</v>
      </c>
      <c r="W400" s="16">
        <v>3.1694064177982999</v>
      </c>
      <c r="X400" s="16">
        <v>1.37095664143152</v>
      </c>
      <c r="Y400" s="16">
        <v>2.3443388880236702</v>
      </c>
      <c r="Z400" s="16">
        <v>1.02991998994638</v>
      </c>
      <c r="AA400" s="16">
        <v>1.3914304123711301</v>
      </c>
      <c r="AB400" s="16">
        <v>1.30225035161744</v>
      </c>
      <c r="AC400" s="16">
        <v>0.606603173106391</v>
      </c>
      <c r="AD400" s="16">
        <v>2.11078007877017</v>
      </c>
      <c r="AE400" s="16">
        <v>0.71285140562249005</v>
      </c>
      <c r="AF400" s="16">
        <v>1.4684103240286801</v>
      </c>
      <c r="AG400" s="16">
        <v>1.4650351514828299</v>
      </c>
      <c r="AH400" s="16">
        <v>1.43095724429003</v>
      </c>
      <c r="AI400" s="37">
        <v>0.38507109004739298</v>
      </c>
      <c r="AJ400" s="16">
        <v>1.0086603474729099</v>
      </c>
      <c r="AK400" s="16">
        <v>0.46461649782923298</v>
      </c>
      <c r="AL400" s="37">
        <v>0.78658048000000003</v>
      </c>
      <c r="AM400" s="37">
        <v>3181.5712418100002</v>
      </c>
      <c r="AN400" s="37">
        <v>21.385425619999999</v>
      </c>
      <c r="AO400" s="37">
        <v>1.1423611</v>
      </c>
      <c r="AP400" s="37">
        <v>7.2596906399999996</v>
      </c>
      <c r="AQ400" s="37">
        <v>664.21600000000001</v>
      </c>
      <c r="AR400" s="37">
        <v>1.75869546</v>
      </c>
      <c r="AS400" s="37">
        <v>1.388374</v>
      </c>
      <c r="AT400" s="37">
        <v>7.8204531199999998</v>
      </c>
      <c r="AU400" s="37">
        <v>306518.41967999999</v>
      </c>
      <c r="AV400" s="37">
        <v>2093.5709685952002</v>
      </c>
      <c r="AW400" s="37">
        <v>974081.87600000005</v>
      </c>
      <c r="AX400" s="37">
        <v>8.3069481809999992</v>
      </c>
      <c r="AY400" s="37">
        <v>7.5169079999999999</v>
      </c>
      <c r="AZ400" s="37">
        <v>17.678999999999998</v>
      </c>
      <c r="BA400" s="37">
        <v>23883.574000000001</v>
      </c>
      <c r="BB400" s="37">
        <v>8.6838210920000005</v>
      </c>
      <c r="BC400" s="37">
        <v>8.0648463752755108E-3</v>
      </c>
      <c r="BD400" s="37">
        <v>377.48359260000001</v>
      </c>
      <c r="BE400" s="37">
        <v>28943.759999999998</v>
      </c>
      <c r="BF400" s="37">
        <v>0.96655312999999998</v>
      </c>
      <c r="BG400" s="37">
        <v>3.7563069439999999</v>
      </c>
      <c r="BH400" s="37">
        <v>4.8262233600000002</v>
      </c>
      <c r="BI400" s="37">
        <v>5.9248341</v>
      </c>
      <c r="BJ400" s="37">
        <v>4366.0179939999998</v>
      </c>
      <c r="BK400" s="37">
        <v>523.07360180000001</v>
      </c>
      <c r="BL400" s="37">
        <v>17.678999999999998</v>
      </c>
      <c r="BM400" s="37">
        <v>15.996532451767999</v>
      </c>
      <c r="BN400" s="37">
        <v>15.959764079688</v>
      </c>
      <c r="BO400" s="37">
        <v>15.961829314452</v>
      </c>
      <c r="BP400" s="37">
        <v>1.0972000000000001E-2</v>
      </c>
    </row>
    <row r="401" spans="1:68">
      <c r="A401" s="16">
        <v>400</v>
      </c>
      <c r="B401" s="29" t="s">
        <v>85</v>
      </c>
      <c r="C401" s="16">
        <v>90</v>
      </c>
      <c r="D401" s="16">
        <v>1135</v>
      </c>
      <c r="E401" s="16">
        <v>0.23348101265822799</v>
      </c>
      <c r="F401" s="16">
        <v>0.397754338972859</v>
      </c>
      <c r="G401" s="16">
        <v>0.49941246478555001</v>
      </c>
      <c r="H401" s="16">
        <v>1.2577789418543699</v>
      </c>
      <c r="I401" s="16">
        <v>2.32880712098877</v>
      </c>
      <c r="J401" s="16">
        <v>0.42178217821782199</v>
      </c>
      <c r="K401" s="16">
        <v>0.43883123975969401</v>
      </c>
      <c r="L401" s="16">
        <v>0.55405405405405395</v>
      </c>
      <c r="M401" s="16">
        <v>0.14139599726537899</v>
      </c>
      <c r="N401" s="16">
        <v>0.70106937671993397</v>
      </c>
      <c r="O401" s="16">
        <v>1.5940061993508099</v>
      </c>
      <c r="P401" s="16">
        <v>0.132577502736692</v>
      </c>
      <c r="Q401" s="16">
        <v>0.22706177330940699</v>
      </c>
      <c r="R401" s="16">
        <v>0.70586447888179904</v>
      </c>
      <c r="S401" s="16">
        <v>0.71931589537223395</v>
      </c>
      <c r="T401" s="16">
        <v>1.32319434102755</v>
      </c>
      <c r="U401" s="16">
        <v>1.1359241946588401</v>
      </c>
      <c r="V401" s="16">
        <v>0.53753017429815098</v>
      </c>
      <c r="W401" s="16">
        <v>3.1449735739518601</v>
      </c>
      <c r="X401" s="16">
        <v>1.3667927122722601</v>
      </c>
      <c r="Y401" s="16">
        <v>2.3329705356448698</v>
      </c>
      <c r="Z401" s="16">
        <v>1.0307520663754399</v>
      </c>
      <c r="AA401" s="16">
        <v>1.3882270873578</v>
      </c>
      <c r="AB401" s="16">
        <v>1.29962520496603</v>
      </c>
      <c r="AC401" s="16">
        <v>0.61634207493137805</v>
      </c>
      <c r="AD401" s="16">
        <v>2.09124849330711</v>
      </c>
      <c r="AE401" s="16">
        <v>0.71931589537223395</v>
      </c>
      <c r="AF401" s="16">
        <v>1.4740215435831301</v>
      </c>
      <c r="AG401" s="16">
        <v>1.4689589166766099</v>
      </c>
      <c r="AH401" s="16">
        <v>1.41807341199975</v>
      </c>
      <c r="AI401" s="37">
        <v>0.431034482758621</v>
      </c>
      <c r="AJ401" s="16">
        <v>1.0064439381928101</v>
      </c>
      <c r="AK401" s="16">
        <v>0.46537626628075301</v>
      </c>
      <c r="AL401" s="37">
        <v>0.83932127999999995</v>
      </c>
      <c r="AM401" s="37">
        <v>3327.7335406625002</v>
      </c>
      <c r="AN401" s="37">
        <v>22.004970395000001</v>
      </c>
      <c r="AO401" s="37">
        <v>1.145924975</v>
      </c>
      <c r="AP401" s="37">
        <v>7.24489669</v>
      </c>
      <c r="AQ401" s="37">
        <v>688.41600000000005</v>
      </c>
      <c r="AR401" s="37">
        <v>1.7801622850000001</v>
      </c>
      <c r="AS401" s="37">
        <v>1.4024665000000001</v>
      </c>
      <c r="AT401" s="37">
        <v>7.8687025200000003</v>
      </c>
      <c r="AU401" s="37">
        <v>307997.33888</v>
      </c>
      <c r="AV401" s="37">
        <v>2092.2668995272002</v>
      </c>
      <c r="AW401" s="37">
        <v>975912.86100000003</v>
      </c>
      <c r="AX401" s="37">
        <v>8.4549254647499996</v>
      </c>
      <c r="AY401" s="37">
        <v>7.6449930000000004</v>
      </c>
      <c r="AZ401" s="37">
        <v>17.767749999999999</v>
      </c>
      <c r="BA401" s="37">
        <v>23865.781500000001</v>
      </c>
      <c r="BB401" s="37">
        <v>8.6511351570000006</v>
      </c>
      <c r="BC401" s="37">
        <v>8.0370008831869098E-3</v>
      </c>
      <c r="BD401" s="37">
        <v>377.44153784999997</v>
      </c>
      <c r="BE401" s="37">
        <v>28915.46</v>
      </c>
      <c r="BF401" s="37">
        <v>0.96501441750000005</v>
      </c>
      <c r="BG401" s="37">
        <v>3.7569011489999999</v>
      </c>
      <c r="BH401" s="37">
        <v>4.8213195600000001</v>
      </c>
      <c r="BI401" s="37">
        <v>5.9212097249999998</v>
      </c>
      <c r="BJ401" s="37">
        <v>4365.1815114999999</v>
      </c>
      <c r="BK401" s="37">
        <v>519.61704904999999</v>
      </c>
      <c r="BL401" s="37">
        <v>17.767749999999999</v>
      </c>
      <c r="BM401" s="37">
        <v>16.058496628577998</v>
      </c>
      <c r="BN401" s="37">
        <v>16.003342633397999</v>
      </c>
      <c r="BO401" s="37">
        <v>16.005546169767001</v>
      </c>
      <c r="BP401" s="37">
        <v>1.21945E-2</v>
      </c>
    </row>
    <row r="402" spans="1:68">
      <c r="A402" s="16">
        <v>401</v>
      </c>
      <c r="B402" s="29" t="s">
        <v>232</v>
      </c>
      <c r="C402" s="16">
        <v>120</v>
      </c>
      <c r="D402" s="16">
        <v>1115</v>
      </c>
      <c r="E402" s="16">
        <v>0.18279452283108599</v>
      </c>
      <c r="F402" s="16">
        <v>0.33065741944855398</v>
      </c>
      <c r="G402" s="16">
        <v>0.44553827417349601</v>
      </c>
      <c r="H402" s="16">
        <v>1.2522493133674999</v>
      </c>
      <c r="I402" s="16">
        <v>2.3696509169856599</v>
      </c>
      <c r="J402" s="16">
        <v>0.361951219512195</v>
      </c>
      <c r="K402" s="16">
        <v>0.41738341802911</v>
      </c>
      <c r="L402" s="16">
        <v>0.53249999999999997</v>
      </c>
      <c r="M402" s="16">
        <v>0.13536280564408401</v>
      </c>
      <c r="N402" s="16">
        <v>0.691285410599489</v>
      </c>
      <c r="O402" s="16">
        <v>1.58551968694319</v>
      </c>
      <c r="P402" s="16">
        <v>0.12945711450209499</v>
      </c>
      <c r="Q402" s="16">
        <v>0.218838285529416</v>
      </c>
      <c r="R402" s="16">
        <v>0.66666666666666696</v>
      </c>
      <c r="S402" s="16">
        <v>0.69599999999999995</v>
      </c>
      <c r="T402" s="16">
        <v>1.3243511410517499</v>
      </c>
      <c r="U402" s="16">
        <v>1.14087808341756</v>
      </c>
      <c r="V402" s="16">
        <v>0.55256064690026996</v>
      </c>
      <c r="W402" s="16">
        <v>3.1724178615804899</v>
      </c>
      <c r="X402" s="16">
        <v>1.3732722070938601</v>
      </c>
      <c r="Y402" s="16">
        <v>2.3569811909779101</v>
      </c>
      <c r="Z402" s="16">
        <v>1.0246992065173901</v>
      </c>
      <c r="AA402" s="16">
        <v>1.3914763473745899</v>
      </c>
      <c r="AB402" s="16">
        <v>1.3032049717429299</v>
      </c>
      <c r="AC402" s="16">
        <v>0.58947748989471305</v>
      </c>
      <c r="AD402" s="16">
        <v>2.1252778467750701</v>
      </c>
      <c r="AE402" s="16">
        <v>0.69599999999999995</v>
      </c>
      <c r="AF402" s="16">
        <v>1.44987942226967</v>
      </c>
      <c r="AG402" s="16">
        <v>1.44987942226967</v>
      </c>
      <c r="AH402" s="16">
        <v>1.44987942226967</v>
      </c>
      <c r="AI402" s="37">
        <v>0.29468969175458198</v>
      </c>
      <c r="AJ402" s="16">
        <v>1.0110265301418899</v>
      </c>
      <c r="AK402" s="16">
        <v>0.46356729377713501</v>
      </c>
      <c r="AL402" s="37">
        <v>0.67383267120000001</v>
      </c>
      <c r="AM402" s="37">
        <v>2854.3121884771199</v>
      </c>
      <c r="AN402" s="37">
        <v>20.001466892</v>
      </c>
      <c r="AO402" s="37">
        <v>1.1308450999999999</v>
      </c>
      <c r="AP402" s="37">
        <v>7.2595442800000001</v>
      </c>
      <c r="AQ402" s="37">
        <v>608.44000000000005</v>
      </c>
      <c r="AR402" s="37">
        <v>1.718013244</v>
      </c>
      <c r="AS402" s="37">
        <v>1.3632</v>
      </c>
      <c r="AT402" s="37">
        <v>7.7403608400000001</v>
      </c>
      <c r="AU402" s="37">
        <v>304554.59116000001</v>
      </c>
      <c r="AV402" s="37">
        <v>2086.1169462999301</v>
      </c>
      <c r="AW402" s="37">
        <v>971734.17532000004</v>
      </c>
      <c r="AX402" s="37">
        <v>8.2051456199999997</v>
      </c>
      <c r="AY402" s="37">
        <v>7.26</v>
      </c>
      <c r="AZ402" s="37">
        <v>17.399999999999999</v>
      </c>
      <c r="BA402" s="37">
        <v>23795.31336</v>
      </c>
      <c r="BB402" s="37">
        <v>8.692831236</v>
      </c>
      <c r="BC402" s="37">
        <v>8.21773716389455E-3</v>
      </c>
      <c r="BD402" s="37">
        <v>373.37960316800002</v>
      </c>
      <c r="BE402" s="37">
        <v>28894.955999999998</v>
      </c>
      <c r="BF402" s="37">
        <v>0.96738150000000001</v>
      </c>
      <c r="BG402" s="37">
        <v>3.7428842879999999</v>
      </c>
      <c r="BH402" s="37">
        <v>4.8163847359999998</v>
      </c>
      <c r="BI402" s="37">
        <v>5.914953616</v>
      </c>
      <c r="BJ402" s="37">
        <v>4367.5079102</v>
      </c>
      <c r="BK402" s="37">
        <v>523.93314611999995</v>
      </c>
      <c r="BL402" s="37">
        <v>17.399999999999999</v>
      </c>
      <c r="BM402" s="37">
        <v>15.815267052213599</v>
      </c>
      <c r="BN402" s="37">
        <v>15.815267052213599</v>
      </c>
      <c r="BO402" s="37">
        <v>15.815267052213599</v>
      </c>
      <c r="BP402" s="37">
        <v>8.4834999999999997E-3</v>
      </c>
    </row>
    <row r="403" spans="1:68">
      <c r="A403" s="16">
        <v>402</v>
      </c>
      <c r="B403" s="29" t="s">
        <v>96</v>
      </c>
      <c r="C403" s="16">
        <v>130</v>
      </c>
      <c r="D403" s="16">
        <v>1115</v>
      </c>
      <c r="E403" s="16">
        <v>0.18279737908476301</v>
      </c>
      <c r="F403" s="16">
        <v>0.33064383921618701</v>
      </c>
      <c r="G403" s="16">
        <v>0.44552431041636198</v>
      </c>
      <c r="H403" s="16">
        <v>1.2518672810284199</v>
      </c>
      <c r="I403" s="16">
        <v>2.36924483034388</v>
      </c>
      <c r="J403" s="16">
        <v>0.361951219512195</v>
      </c>
      <c r="K403" s="16">
        <v>0.41762425653216001</v>
      </c>
      <c r="L403" s="16">
        <v>0.53249999999999997</v>
      </c>
      <c r="M403" s="16">
        <v>0.135507956260425</v>
      </c>
      <c r="N403" s="16">
        <v>0.69133853047621097</v>
      </c>
      <c r="O403" s="16">
        <v>1.5858256109700199</v>
      </c>
      <c r="P403" s="16">
        <v>0.129516253070114</v>
      </c>
      <c r="Q403" s="16">
        <v>0.219582642221547</v>
      </c>
      <c r="R403" s="16">
        <v>0.66666666666666696</v>
      </c>
      <c r="S403" s="16">
        <v>0.69599999999999995</v>
      </c>
      <c r="T403" s="16">
        <v>1.3239264352728799</v>
      </c>
      <c r="U403" s="16">
        <v>1.1407417066933301</v>
      </c>
      <c r="V403" s="16">
        <v>0.55256064690026996</v>
      </c>
      <c r="W403" s="16">
        <v>3.1669414917110799</v>
      </c>
      <c r="X403" s="16">
        <v>1.3727517056026499</v>
      </c>
      <c r="Y403" s="16">
        <v>2.3545922345236199</v>
      </c>
      <c r="Z403" s="16">
        <v>1.02459466670852</v>
      </c>
      <c r="AA403" s="16">
        <v>1.39112491536535</v>
      </c>
      <c r="AB403" s="16">
        <v>1.3029358762576999</v>
      </c>
      <c r="AC403" s="16">
        <v>0.59032632690210396</v>
      </c>
      <c r="AD403" s="16">
        <v>2.1251289628204999</v>
      </c>
      <c r="AE403" s="16">
        <v>0.69599999999999995</v>
      </c>
      <c r="AF403" s="16">
        <v>1.44885978378654</v>
      </c>
      <c r="AG403" s="16">
        <v>1.44885978378654</v>
      </c>
      <c r="AH403" s="16">
        <v>1.44885978378654</v>
      </c>
      <c r="AI403" s="37">
        <v>0.29526396598559101</v>
      </c>
      <c r="AJ403" s="16">
        <v>1.0107017304361701</v>
      </c>
      <c r="AK403" s="16">
        <v>0.46403762662807502</v>
      </c>
      <c r="AL403" s="37">
        <v>0.67382214240000005</v>
      </c>
      <c r="AM403" s="37">
        <v>2854.42942103424</v>
      </c>
      <c r="AN403" s="37">
        <v>20.002093783999999</v>
      </c>
      <c r="AO403" s="37">
        <v>1.1311902</v>
      </c>
      <c r="AP403" s="37">
        <v>7.2607885599999999</v>
      </c>
      <c r="AQ403" s="37">
        <v>608.44000000000005</v>
      </c>
      <c r="AR403" s="37">
        <v>1.717022488</v>
      </c>
      <c r="AS403" s="37">
        <v>1.3632</v>
      </c>
      <c r="AT403" s="37">
        <v>7.7320696800000004</v>
      </c>
      <c r="AU403" s="37">
        <v>304531.19031999999</v>
      </c>
      <c r="AV403" s="37">
        <v>2085.7145103118601</v>
      </c>
      <c r="AW403" s="37">
        <v>971290.47063999996</v>
      </c>
      <c r="AX403" s="37">
        <v>8.1773312399999991</v>
      </c>
      <c r="AY403" s="37">
        <v>7.26</v>
      </c>
      <c r="AZ403" s="37">
        <v>17.399999999999999</v>
      </c>
      <c r="BA403" s="37">
        <v>23802.94672</v>
      </c>
      <c r="BB403" s="37">
        <v>8.6938704720000004</v>
      </c>
      <c r="BC403" s="37">
        <v>8.21773716389455E-3</v>
      </c>
      <c r="BD403" s="37">
        <v>374.02526233600003</v>
      </c>
      <c r="BE403" s="37">
        <v>28905.912</v>
      </c>
      <c r="BF403" s="37">
        <v>0.96836299999999997</v>
      </c>
      <c r="BG403" s="37">
        <v>3.7432661760000001</v>
      </c>
      <c r="BH403" s="37">
        <v>4.8176014719999998</v>
      </c>
      <c r="BI403" s="37">
        <v>5.9161752319999996</v>
      </c>
      <c r="BJ403" s="37">
        <v>4361.2278204000004</v>
      </c>
      <c r="BK403" s="37">
        <v>523.96985224000002</v>
      </c>
      <c r="BL403" s="37">
        <v>17.399999999999999</v>
      </c>
      <c r="BM403" s="37">
        <v>15.826397083627199</v>
      </c>
      <c r="BN403" s="37">
        <v>15.826397083627199</v>
      </c>
      <c r="BO403" s="37">
        <v>15.826397083627199</v>
      </c>
      <c r="BP403" s="37">
        <v>8.4670000000000006E-3</v>
      </c>
    </row>
    <row r="404" spans="1:68">
      <c r="A404" s="16">
        <v>403</v>
      </c>
      <c r="B404" s="29" t="s">
        <v>228</v>
      </c>
      <c r="C404" s="16">
        <v>123</v>
      </c>
      <c r="D404" s="16">
        <v>1115</v>
      </c>
      <c r="E404" s="16">
        <v>0.18280023542770199</v>
      </c>
      <c r="F404" s="16">
        <v>0.33063026009926599</v>
      </c>
      <c r="G404" s="16">
        <v>0.44551034753448598</v>
      </c>
      <c r="H404" s="16">
        <v>1.25148548171674</v>
      </c>
      <c r="I404" s="16">
        <v>2.3688388828602398</v>
      </c>
      <c r="J404" s="16">
        <v>0.361951219512195</v>
      </c>
      <c r="K404" s="16">
        <v>0.41786537313285499</v>
      </c>
      <c r="L404" s="16">
        <v>0.53249999999999997</v>
      </c>
      <c r="M404" s="16">
        <v>0.13565341850325399</v>
      </c>
      <c r="N404" s="16">
        <v>0.69139165851725404</v>
      </c>
      <c r="O404" s="16">
        <v>1.5861316530749501</v>
      </c>
      <c r="P404" s="16">
        <v>0.12957544569415899</v>
      </c>
      <c r="Q404" s="16">
        <v>0.220332079906882</v>
      </c>
      <c r="R404" s="16">
        <v>0.66666666666666696</v>
      </c>
      <c r="S404" s="16">
        <v>0.69599999999999995</v>
      </c>
      <c r="T404" s="16">
        <v>1.3235020018042301</v>
      </c>
      <c r="U404" s="16">
        <v>1.1406053625692201</v>
      </c>
      <c r="V404" s="16">
        <v>0.55256064690026996</v>
      </c>
      <c r="W404" s="16">
        <v>3.1614839963697401</v>
      </c>
      <c r="X404" s="16">
        <v>1.37223159852582</v>
      </c>
      <c r="Y404" s="16">
        <v>2.3522081158968802</v>
      </c>
      <c r="Z404" s="16">
        <v>1.02449014822778</v>
      </c>
      <c r="AA404" s="16">
        <v>1.39077366082701</v>
      </c>
      <c r="AB404" s="16">
        <v>1.3026668918792099</v>
      </c>
      <c r="AC404" s="16">
        <v>0.59117761205489705</v>
      </c>
      <c r="AD404" s="16">
        <v>2.1249800997242598</v>
      </c>
      <c r="AE404" s="16">
        <v>0.69599999999999995</v>
      </c>
      <c r="AF404" s="16">
        <v>1.44784157843224</v>
      </c>
      <c r="AG404" s="16">
        <v>1.44784157843224</v>
      </c>
      <c r="AH404" s="16">
        <v>1.44784157843224</v>
      </c>
      <c r="AI404" s="37">
        <v>0.29584048281166803</v>
      </c>
      <c r="AJ404" s="16">
        <v>1.01037713935201</v>
      </c>
      <c r="AK404" s="16">
        <v>0.46450795947901602</v>
      </c>
      <c r="AL404" s="37">
        <v>0.67381161359999997</v>
      </c>
      <c r="AM404" s="37">
        <v>2854.5466535913602</v>
      </c>
      <c r="AN404" s="37">
        <v>20.002720675999999</v>
      </c>
      <c r="AO404" s="37">
        <v>1.1315352999999999</v>
      </c>
      <c r="AP404" s="37">
        <v>7.2620328399999998</v>
      </c>
      <c r="AQ404" s="37">
        <v>608.44000000000005</v>
      </c>
      <c r="AR404" s="37">
        <v>1.716031732</v>
      </c>
      <c r="AS404" s="37">
        <v>1.3632</v>
      </c>
      <c r="AT404" s="37">
        <v>7.7237785199999998</v>
      </c>
      <c r="AU404" s="37">
        <v>304507.78947999998</v>
      </c>
      <c r="AV404" s="37">
        <v>2085.3120743237901</v>
      </c>
      <c r="AW404" s="37">
        <v>970846.76595999999</v>
      </c>
      <c r="AX404" s="37">
        <v>8.1495168600000003</v>
      </c>
      <c r="AY404" s="37">
        <v>7.26</v>
      </c>
      <c r="AZ404" s="37">
        <v>17.399999999999999</v>
      </c>
      <c r="BA404" s="37">
        <v>23810.58008</v>
      </c>
      <c r="BB404" s="37">
        <v>8.6949097080000008</v>
      </c>
      <c r="BC404" s="37">
        <v>8.21773716389455E-3</v>
      </c>
      <c r="BD404" s="37">
        <v>374.67092150399998</v>
      </c>
      <c r="BE404" s="37">
        <v>28916.867999999999</v>
      </c>
      <c r="BF404" s="37">
        <v>0.96934450000000005</v>
      </c>
      <c r="BG404" s="37">
        <v>3.7436480639999998</v>
      </c>
      <c r="BH404" s="37">
        <v>4.8188182079999997</v>
      </c>
      <c r="BI404" s="37">
        <v>5.9173968480000001</v>
      </c>
      <c r="BJ404" s="37">
        <v>4354.9477305999999</v>
      </c>
      <c r="BK404" s="37">
        <v>524.00655835999999</v>
      </c>
      <c r="BL404" s="37">
        <v>17.399999999999999</v>
      </c>
      <c r="BM404" s="37">
        <v>15.8375271150408</v>
      </c>
      <c r="BN404" s="37">
        <v>15.8375271150408</v>
      </c>
      <c r="BO404" s="37">
        <v>15.8375271150408</v>
      </c>
      <c r="BP404" s="37">
        <v>8.4504999999999997E-3</v>
      </c>
    </row>
    <row r="405" spans="1:68">
      <c r="A405" s="16">
        <v>404</v>
      </c>
      <c r="B405" s="29" t="s">
        <v>233</v>
      </c>
      <c r="C405" s="16">
        <v>75</v>
      </c>
      <c r="D405" s="16">
        <v>1115</v>
      </c>
      <c r="E405" s="16">
        <v>0.18280309185990801</v>
      </c>
      <c r="F405" s="16">
        <v>0.33061668209765199</v>
      </c>
      <c r="G405" s="16">
        <v>0.44549638552778498</v>
      </c>
      <c r="H405" s="16">
        <v>1.25110391521931</v>
      </c>
      <c r="I405" s="16">
        <v>2.3684330744632298</v>
      </c>
      <c r="J405" s="16">
        <v>0.361951219512195</v>
      </c>
      <c r="K405" s="16">
        <v>0.41810676831315602</v>
      </c>
      <c r="L405" s="16">
        <v>0.53249999999999997</v>
      </c>
      <c r="M405" s="16">
        <v>0.135799193377202</v>
      </c>
      <c r="N405" s="16">
        <v>0.69144479472450104</v>
      </c>
      <c r="O405" s="16">
        <v>1.5864378133263499</v>
      </c>
      <c r="P405" s="16">
        <v>0.12963469244838099</v>
      </c>
      <c r="Q405" s="16">
        <v>0.221086650788025</v>
      </c>
      <c r="R405" s="16">
        <v>0.66666666666666696</v>
      </c>
      <c r="S405" s="16">
        <v>0.69599999999999995</v>
      </c>
      <c r="T405" s="16">
        <v>1.32307784038398</v>
      </c>
      <c r="U405" s="16">
        <v>1.14046905103356</v>
      </c>
      <c r="V405" s="16">
        <v>0.55256064690026996</v>
      </c>
      <c r="W405" s="16">
        <v>3.1560452781466202</v>
      </c>
      <c r="X405" s="16">
        <v>1.3717118854152299</v>
      </c>
      <c r="Y405" s="16">
        <v>2.3498288204170601</v>
      </c>
      <c r="Z405" s="16">
        <v>1.02438565106864</v>
      </c>
      <c r="AA405" s="16">
        <v>1.39042258362515</v>
      </c>
      <c r="AB405" s="16">
        <v>1.3023980185386701</v>
      </c>
      <c r="AC405" s="16">
        <v>0.59203135595949397</v>
      </c>
      <c r="AD405" s="16">
        <v>2.1248312574819801</v>
      </c>
      <c r="AE405" s="16">
        <v>0.69599999999999995</v>
      </c>
      <c r="AF405" s="16">
        <v>1.44682480318743</v>
      </c>
      <c r="AG405" s="16">
        <v>1.44682480318743</v>
      </c>
      <c r="AH405" s="16">
        <v>1.44682480318743</v>
      </c>
      <c r="AI405" s="37">
        <v>0.29641925539482999</v>
      </c>
      <c r="AJ405" s="16">
        <v>1.01005275668848</v>
      </c>
      <c r="AK405" s="16">
        <v>0.46497829232995702</v>
      </c>
      <c r="AL405" s="37">
        <v>0.67380108480000001</v>
      </c>
      <c r="AM405" s="37">
        <v>2854.6638861484798</v>
      </c>
      <c r="AN405" s="37">
        <v>20.003347567999999</v>
      </c>
      <c r="AO405" s="37">
        <v>1.1318804</v>
      </c>
      <c r="AP405" s="37">
        <v>7.2632771199999997</v>
      </c>
      <c r="AQ405" s="37">
        <v>608.44000000000005</v>
      </c>
      <c r="AR405" s="37">
        <v>1.7150409760000001</v>
      </c>
      <c r="AS405" s="37">
        <v>1.3632</v>
      </c>
      <c r="AT405" s="37">
        <v>7.71548736</v>
      </c>
      <c r="AU405" s="37">
        <v>304484.38864000002</v>
      </c>
      <c r="AV405" s="37">
        <v>2084.90963833572</v>
      </c>
      <c r="AW405" s="37">
        <v>970403.06128000002</v>
      </c>
      <c r="AX405" s="37">
        <v>8.1217024799999997</v>
      </c>
      <c r="AY405" s="37">
        <v>7.26</v>
      </c>
      <c r="AZ405" s="37">
        <v>17.399999999999999</v>
      </c>
      <c r="BA405" s="37">
        <v>23818.21344</v>
      </c>
      <c r="BB405" s="37">
        <v>8.6959489439999995</v>
      </c>
      <c r="BC405" s="37">
        <v>8.21773716389455E-3</v>
      </c>
      <c r="BD405" s="37">
        <v>375.31658067199999</v>
      </c>
      <c r="BE405" s="37">
        <v>28927.824000000001</v>
      </c>
      <c r="BF405" s="37">
        <v>0.97032600000000002</v>
      </c>
      <c r="BG405" s="37">
        <v>3.744029952</v>
      </c>
      <c r="BH405" s="37">
        <v>4.8200349439999997</v>
      </c>
      <c r="BI405" s="37">
        <v>5.9186184639999997</v>
      </c>
      <c r="BJ405" s="37">
        <v>4348.6676408000003</v>
      </c>
      <c r="BK405" s="37">
        <v>524.04326447999995</v>
      </c>
      <c r="BL405" s="37">
        <v>17.399999999999999</v>
      </c>
      <c r="BM405" s="37">
        <v>15.8486571464544</v>
      </c>
      <c r="BN405" s="37">
        <v>15.8486571464544</v>
      </c>
      <c r="BO405" s="37">
        <v>15.8486571464544</v>
      </c>
      <c r="BP405" s="37">
        <v>8.4340000000000005E-3</v>
      </c>
    </row>
    <row r="406" spans="1:68">
      <c r="A406" s="16">
        <v>405</v>
      </c>
      <c r="B406" s="29" t="s">
        <v>234</v>
      </c>
      <c r="C406" s="16">
        <v>136</v>
      </c>
      <c r="D406" s="16">
        <v>1140</v>
      </c>
      <c r="E406" s="16">
        <v>0.181879741849892</v>
      </c>
      <c r="F406" s="16">
        <v>0.32786696527081799</v>
      </c>
      <c r="G406" s="16">
        <v>0.44326929168778501</v>
      </c>
      <c r="H406" s="16">
        <v>1.2513319499747599</v>
      </c>
      <c r="I406" s="16">
        <v>2.3773022544898699</v>
      </c>
      <c r="J406" s="16">
        <v>0.35942646773880998</v>
      </c>
      <c r="K406" s="16">
        <v>0.41734570497318901</v>
      </c>
      <c r="L406" s="16">
        <v>0.53205661948376304</v>
      </c>
      <c r="M406" s="16">
        <v>0.13534812871559401</v>
      </c>
      <c r="N406" s="16">
        <v>0.69053351253667605</v>
      </c>
      <c r="O406" s="16">
        <v>1.58342846727426</v>
      </c>
      <c r="P406" s="16">
        <v>0.12943744513713001</v>
      </c>
      <c r="Q406" s="16">
        <v>0.21944793450363501</v>
      </c>
      <c r="R406" s="16">
        <v>0.66393046837276704</v>
      </c>
      <c r="S406" s="16">
        <v>0.694888178913738</v>
      </c>
      <c r="T406" s="16">
        <v>1.3245125348189399</v>
      </c>
      <c r="U406" s="16">
        <v>1.1419114724899799</v>
      </c>
      <c r="V406" s="16">
        <v>0.555849142765237</v>
      </c>
      <c r="W406" s="16">
        <v>3.1718526127977098</v>
      </c>
      <c r="X406" s="16">
        <v>1.3739194408681299</v>
      </c>
      <c r="Y406" s="16">
        <v>2.3563314052681901</v>
      </c>
      <c r="Z406" s="16">
        <v>1.0245621475626201</v>
      </c>
      <c r="AA406" s="16">
        <v>1.3915685965339799</v>
      </c>
      <c r="AB406" s="16">
        <v>1.3031968157011999</v>
      </c>
      <c r="AC406" s="16">
        <v>0.58881506673392103</v>
      </c>
      <c r="AD406" s="16">
        <v>2.1317632027257201</v>
      </c>
      <c r="AE406" s="16">
        <v>0.694888178913738</v>
      </c>
      <c r="AF406" s="16">
        <v>1.4472717056059199</v>
      </c>
      <c r="AG406" s="16">
        <v>1.4479217078717099</v>
      </c>
      <c r="AH406" s="16">
        <v>1.4512133347212099</v>
      </c>
      <c r="AI406" s="37">
        <v>0.29164722351843198</v>
      </c>
      <c r="AJ406" s="16">
        <v>1.0109382305906101</v>
      </c>
      <c r="AK406" s="16">
        <v>0.46369512783405697</v>
      </c>
      <c r="AL406" s="37">
        <v>0.67722177493333302</v>
      </c>
      <c r="AM406" s="37">
        <v>2878.60505178624</v>
      </c>
      <c r="AN406" s="37">
        <v>20.103849301333302</v>
      </c>
      <c r="AO406" s="37">
        <v>1.13167413333333</v>
      </c>
      <c r="AP406" s="37">
        <v>7.2361794666666697</v>
      </c>
      <c r="AQ406" s="37">
        <v>612.71392000000003</v>
      </c>
      <c r="AR406" s="37">
        <v>1.7181684906666701</v>
      </c>
      <c r="AS406" s="37">
        <v>1.364336</v>
      </c>
      <c r="AT406" s="37">
        <v>7.741200192</v>
      </c>
      <c r="AU406" s="37">
        <v>304886.21012266702</v>
      </c>
      <c r="AV406" s="37">
        <v>2088.8720621008301</v>
      </c>
      <c r="AW406" s="37">
        <v>971881.84042666701</v>
      </c>
      <c r="AX406" s="37">
        <v>8.1823508799999995</v>
      </c>
      <c r="AY406" s="37">
        <v>7.2899200000000004</v>
      </c>
      <c r="AZ406" s="37">
        <v>17.42784</v>
      </c>
      <c r="BA406" s="37">
        <v>23792.413866666699</v>
      </c>
      <c r="BB406" s="37">
        <v>8.6849645344000006</v>
      </c>
      <c r="BC406" s="37">
        <v>8.1691196657215394E-3</v>
      </c>
      <c r="BD406" s="37">
        <v>373.44614231466699</v>
      </c>
      <c r="BE406" s="37">
        <v>28881.344000000001</v>
      </c>
      <c r="BF406" s="37">
        <v>0.96764826666666603</v>
      </c>
      <c r="BG406" s="37">
        <v>3.7433849856000001</v>
      </c>
      <c r="BH406" s="37">
        <v>4.8160654506666702</v>
      </c>
      <c r="BI406" s="37">
        <v>5.9149906346666699</v>
      </c>
      <c r="BJ406" s="37">
        <v>4372.4214026666696</v>
      </c>
      <c r="BK406" s="37">
        <v>522.33921066666699</v>
      </c>
      <c r="BL406" s="37">
        <v>17.42784</v>
      </c>
      <c r="BM406" s="37">
        <v>15.843763246310401</v>
      </c>
      <c r="BN406" s="37">
        <v>15.8366506504064</v>
      </c>
      <c r="BO406" s="37">
        <v>15.8007301256704</v>
      </c>
      <c r="BP406" s="37">
        <v>8.5719999999999998E-3</v>
      </c>
    </row>
    <row r="407" spans="1:68">
      <c r="A407" s="16">
        <v>406</v>
      </c>
      <c r="B407" s="29" t="s">
        <v>235</v>
      </c>
      <c r="C407" s="16">
        <v>125</v>
      </c>
      <c r="D407" s="16">
        <v>1132</v>
      </c>
      <c r="E407" s="16">
        <v>0.220745492934871</v>
      </c>
      <c r="F407" s="16">
        <v>0.360435196568196</v>
      </c>
      <c r="G407" s="16">
        <v>0.464264031972622</v>
      </c>
      <c r="H407" s="16">
        <v>1.2615643397813301</v>
      </c>
      <c r="I407" s="16">
        <v>2.34379043280182</v>
      </c>
      <c r="J407" s="16">
        <v>0.38795180722891598</v>
      </c>
      <c r="K407" s="16">
        <v>0.42540944506280798</v>
      </c>
      <c r="L407" s="16">
        <v>0.53800403225806503</v>
      </c>
      <c r="M407" s="16">
        <v>0.14035616176829299</v>
      </c>
      <c r="N407" s="16">
        <v>0.68918614811888801</v>
      </c>
      <c r="O407" s="16">
        <v>1.5780121772898701</v>
      </c>
      <c r="P407" s="16">
        <v>0.138740783749639</v>
      </c>
      <c r="Q407" s="16">
        <v>0.229497077451016</v>
      </c>
      <c r="R407" s="16">
        <v>0.67700729927007297</v>
      </c>
      <c r="S407" s="16">
        <v>0.70935023771790795</v>
      </c>
      <c r="T407" s="16">
        <v>1.3265337697113999</v>
      </c>
      <c r="U407" s="16">
        <v>1.1430051663506999</v>
      </c>
      <c r="V407" s="16">
        <v>0.54047285113203802</v>
      </c>
      <c r="W407" s="16">
        <v>3.1542947248543598</v>
      </c>
      <c r="X407" s="16">
        <v>1.3743603851444299</v>
      </c>
      <c r="Y407" s="16">
        <v>2.35385572139303</v>
      </c>
      <c r="Z407" s="16">
        <v>1.03095051849125</v>
      </c>
      <c r="AA407" s="16">
        <v>1.3910838410709701</v>
      </c>
      <c r="AB407" s="16">
        <v>1.30192242833052</v>
      </c>
      <c r="AC407" s="16">
        <v>0.60266271320787901</v>
      </c>
      <c r="AD407" s="16">
        <v>2.1465876704632501</v>
      </c>
      <c r="AE407" s="16">
        <v>0.70935023771790795</v>
      </c>
      <c r="AF407" s="16">
        <v>1.4549896728248</v>
      </c>
      <c r="AG407" s="16">
        <v>1.4549896728248</v>
      </c>
      <c r="AH407" s="16">
        <v>1.42196001597009</v>
      </c>
      <c r="AI407" s="37">
        <v>0.29691211401425199</v>
      </c>
      <c r="AJ407" s="16">
        <v>1.01115012755098</v>
      </c>
      <c r="AK407" s="16">
        <v>0.46541244573082502</v>
      </c>
      <c r="AL407" s="37">
        <v>0.85689993318400004</v>
      </c>
      <c r="AM407" s="37">
        <v>3395.86290278354</v>
      </c>
      <c r="AN407" s="37">
        <v>21.631032353279998</v>
      </c>
      <c r="AO407" s="37">
        <v>1.14144</v>
      </c>
      <c r="AP407" s="37">
        <v>7.2271621760000002</v>
      </c>
      <c r="AQ407" s="37">
        <v>700.60605439999995</v>
      </c>
      <c r="AR407" s="37">
        <v>1.7229404774399999</v>
      </c>
      <c r="AS407" s="37">
        <v>1.3553418239999999</v>
      </c>
      <c r="AT407" s="37">
        <v>7.9850610918399996</v>
      </c>
      <c r="AU407" s="37">
        <v>307833.48078719998</v>
      </c>
      <c r="AV407" s="37">
        <v>2117.6257469072202</v>
      </c>
      <c r="AW407" s="37">
        <v>1043052.3346688</v>
      </c>
      <c r="AX407" s="37">
        <v>7.6341837075200001</v>
      </c>
      <c r="AY407" s="37">
        <v>7.3190879999999998</v>
      </c>
      <c r="AZ407" s="37">
        <v>18.075878400000001</v>
      </c>
      <c r="BA407" s="37">
        <v>23975.922048</v>
      </c>
      <c r="BB407" s="37">
        <v>8.7324647404799993</v>
      </c>
      <c r="BC407" s="37">
        <v>7.3627682313103402E-3</v>
      </c>
      <c r="BD407" s="37">
        <v>378.79937107967999</v>
      </c>
      <c r="BE407" s="37">
        <v>29055.572800000002</v>
      </c>
      <c r="BF407" s="37">
        <v>0.97380480000000003</v>
      </c>
      <c r="BG407" s="37">
        <v>3.7707521934080002</v>
      </c>
      <c r="BH407" s="37">
        <v>4.8358048230400001</v>
      </c>
      <c r="BI407" s="37">
        <v>5.9333435712</v>
      </c>
      <c r="BJ407" s="37">
        <v>4027.75082208</v>
      </c>
      <c r="BK407" s="37">
        <v>526.63487690240004</v>
      </c>
      <c r="BL407" s="37">
        <v>18.075878400000001</v>
      </c>
      <c r="BM407" s="37">
        <v>15.8228275837194</v>
      </c>
      <c r="BN407" s="37">
        <v>15.8228275837194</v>
      </c>
      <c r="BO407" s="37">
        <v>16.190364335591401</v>
      </c>
      <c r="BP407" s="37">
        <v>8.4200000000000004E-3</v>
      </c>
    </row>
    <row r="408" spans="1:68">
      <c r="A408" s="16">
        <v>407</v>
      </c>
      <c r="B408" s="29" t="s">
        <v>87</v>
      </c>
      <c r="C408" s="16">
        <v>190</v>
      </c>
      <c r="D408" s="16">
        <v>1132</v>
      </c>
      <c r="E408" s="16">
        <v>0.242284135015952</v>
      </c>
      <c r="F408" s="16">
        <v>0.382881075729263</v>
      </c>
      <c r="G408" s="16">
        <v>0.47827562587910599</v>
      </c>
      <c r="H408" s="16">
        <v>1.26602227358689</v>
      </c>
      <c r="I408" s="16">
        <v>2.3290691663116001</v>
      </c>
      <c r="J408" s="16">
        <v>0.40782207143530302</v>
      </c>
      <c r="K408" s="16">
        <v>0.42911509145201598</v>
      </c>
      <c r="L408" s="16">
        <v>0.539935577591107</v>
      </c>
      <c r="M408" s="16">
        <v>0.14319126203645399</v>
      </c>
      <c r="N408" s="16">
        <v>0.69068396605874804</v>
      </c>
      <c r="O408" s="16">
        <v>1.5800103393140199</v>
      </c>
      <c r="P408" s="16">
        <v>0.14410877948468401</v>
      </c>
      <c r="Q408" s="16">
        <v>0.2318215045259</v>
      </c>
      <c r="R408" s="16">
        <v>0.68220597196831201</v>
      </c>
      <c r="S408" s="16">
        <v>0.71947691698038396</v>
      </c>
      <c r="T408" s="16">
        <v>1.3274082875389901</v>
      </c>
      <c r="U408" s="16">
        <v>1.14430859469644</v>
      </c>
      <c r="V408" s="16">
        <v>0.52614832255214306</v>
      </c>
      <c r="W408" s="16">
        <v>3.1428346430975602</v>
      </c>
      <c r="X408" s="16">
        <v>1.3746428571428599</v>
      </c>
      <c r="Y408" s="16">
        <v>2.3511166253101701</v>
      </c>
      <c r="Z408" s="16">
        <v>1.0341419657153299</v>
      </c>
      <c r="AA408" s="16">
        <v>1.39089939832947</v>
      </c>
      <c r="AB408" s="16">
        <v>1.3011491671345701</v>
      </c>
      <c r="AC408" s="16">
        <v>0.59987664438107702</v>
      </c>
      <c r="AD408" s="16">
        <v>2.1482799271792099</v>
      </c>
      <c r="AE408" s="16">
        <v>0.71947691698038396</v>
      </c>
      <c r="AF408" s="16">
        <v>1.4570467114980299</v>
      </c>
      <c r="AG408" s="16">
        <v>1.4570467114980299</v>
      </c>
      <c r="AH408" s="16">
        <v>1.4079693230461201</v>
      </c>
      <c r="AI408" s="37">
        <v>0.29832935560859197</v>
      </c>
      <c r="AJ408" s="16">
        <v>1.01104966048876</v>
      </c>
      <c r="AK408" s="16">
        <v>0.46657018813314</v>
      </c>
      <c r="AL408" s="37">
        <v>0.93871560806400001</v>
      </c>
      <c r="AM408" s="37">
        <v>3598.2993952880802</v>
      </c>
      <c r="AN408" s="37">
        <v>22.232766992879998</v>
      </c>
      <c r="AO408" s="37">
        <v>1.146919</v>
      </c>
      <c r="AP408" s="37">
        <v>7.2165743759999996</v>
      </c>
      <c r="AQ408" s="37">
        <v>734.6886624</v>
      </c>
      <c r="AR408" s="37">
        <v>1.7267229282400001</v>
      </c>
      <c r="AS408" s="37">
        <v>1.353531504</v>
      </c>
      <c r="AT408" s="37">
        <v>8.0882868506399994</v>
      </c>
      <c r="AU408" s="37">
        <v>308342.34401619999</v>
      </c>
      <c r="AV408" s="37">
        <v>2125.7674214386202</v>
      </c>
      <c r="AW408" s="37">
        <v>1073276.2410848001</v>
      </c>
      <c r="AX408" s="37">
        <v>7.4645146279199999</v>
      </c>
      <c r="AY408" s="37">
        <v>7.3483980000000004</v>
      </c>
      <c r="AZ408" s="37">
        <v>18.326666400000001</v>
      </c>
      <c r="BA408" s="37">
        <v>24070.313408000002</v>
      </c>
      <c r="BB408" s="37">
        <v>8.7504584740800002</v>
      </c>
      <c r="BC408" s="37">
        <v>7.1273728151654203E-3</v>
      </c>
      <c r="BD408" s="37">
        <v>381.82920069727999</v>
      </c>
      <c r="BE408" s="37">
        <v>29141.5488</v>
      </c>
      <c r="BF408" s="37">
        <v>0.97751679999999996</v>
      </c>
      <c r="BG408" s="37">
        <v>3.7844466169680002</v>
      </c>
      <c r="BH408" s="37">
        <v>4.84549050584</v>
      </c>
      <c r="BI408" s="37">
        <v>5.9431599551999996</v>
      </c>
      <c r="BJ408" s="37">
        <v>3926.4960301800002</v>
      </c>
      <c r="BK408" s="37">
        <v>530.19079427040003</v>
      </c>
      <c r="BL408" s="37">
        <v>18.326666400000001</v>
      </c>
      <c r="BM408" s="37">
        <v>15.8320454559371</v>
      </c>
      <c r="BN408" s="37">
        <v>15.8320454559371</v>
      </c>
      <c r="BO408" s="37">
        <v>16.383900835249101</v>
      </c>
      <c r="BP408" s="37">
        <v>8.3800000000000003E-3</v>
      </c>
    </row>
    <row r="409" spans="1:68">
      <c r="A409" s="16">
        <v>408</v>
      </c>
      <c r="B409" s="29" t="s">
        <v>215</v>
      </c>
      <c r="C409" s="16">
        <v>50</v>
      </c>
      <c r="D409" s="16">
        <v>1132</v>
      </c>
      <c r="E409" s="16">
        <v>0.26386395996908202</v>
      </c>
      <c r="F409" s="16">
        <v>0.40538337341470398</v>
      </c>
      <c r="G409" s="16">
        <v>0.49231943942744499</v>
      </c>
      <c r="H409" s="16">
        <v>1.27047459050819</v>
      </c>
      <c r="I409" s="16">
        <v>2.3144188155284802</v>
      </c>
      <c r="J409" s="16">
        <v>0.42774108322325</v>
      </c>
      <c r="K409" s="16">
        <v>0.43284486811439099</v>
      </c>
      <c r="L409" s="16">
        <v>0.541876662023553</v>
      </c>
      <c r="M409" s="16">
        <v>0.146046752608569</v>
      </c>
      <c r="N409" s="16">
        <v>0.69218256207886197</v>
      </c>
      <c r="O409" s="16">
        <v>1.58200337217029</v>
      </c>
      <c r="P409" s="16">
        <v>0.14952757389757401</v>
      </c>
      <c r="Q409" s="16">
        <v>0.23422349057645001</v>
      </c>
      <c r="R409" s="16">
        <v>0.68742368742368798</v>
      </c>
      <c r="S409" s="16">
        <v>0.72960760998810903</v>
      </c>
      <c r="T409" s="16">
        <v>1.3282799525504201</v>
      </c>
      <c r="U409" s="16">
        <v>1.1456108263632401</v>
      </c>
      <c r="V409" s="16">
        <v>0.51318941231413495</v>
      </c>
      <c r="W409" s="16">
        <v>3.1315064242494199</v>
      </c>
      <c r="X409" s="16">
        <v>1.37492455418381</v>
      </c>
      <c r="Y409" s="16">
        <v>2.3483910891089099</v>
      </c>
      <c r="Z409" s="16">
        <v>1.0373317083826801</v>
      </c>
      <c r="AA409" s="16">
        <v>1.39071534846879</v>
      </c>
      <c r="AB409" s="16">
        <v>1.3003776406805001</v>
      </c>
      <c r="AC409" s="16">
        <v>0.59703162980561397</v>
      </c>
      <c r="AD409" s="16">
        <v>2.14996217410068</v>
      </c>
      <c r="AE409" s="16">
        <v>0.72960760998810903</v>
      </c>
      <c r="AF409" s="16">
        <v>1.4591054593708801</v>
      </c>
      <c r="AG409" s="16">
        <v>1.4591054593708801</v>
      </c>
      <c r="AH409" s="16">
        <v>1.39427832054887</v>
      </c>
      <c r="AI409" s="37">
        <v>0.29976019184652303</v>
      </c>
      <c r="AJ409" s="16">
        <v>1.01094935192318</v>
      </c>
      <c r="AK409" s="16">
        <v>0.46772793053545603</v>
      </c>
      <c r="AL409" s="37">
        <v>1.0203734351360001</v>
      </c>
      <c r="AM409" s="37">
        <v>3800.2170080984802</v>
      </c>
      <c r="AN409" s="37">
        <v>22.83306254112</v>
      </c>
      <c r="AO409" s="37">
        <v>1.152404</v>
      </c>
      <c r="AP409" s="37">
        <v>7.2058509839999996</v>
      </c>
      <c r="AQ409" s="37">
        <v>768.68565760000001</v>
      </c>
      <c r="AR409" s="37">
        <v>1.73044465376</v>
      </c>
      <c r="AS409" s="37">
        <v>1.351713696</v>
      </c>
      <c r="AT409" s="37">
        <v>8.1905685513600002</v>
      </c>
      <c r="AU409" s="37">
        <v>308850.90146879997</v>
      </c>
      <c r="AV409" s="37">
        <v>2133.9230183723898</v>
      </c>
      <c r="AW409" s="37">
        <v>1103169.4295552</v>
      </c>
      <c r="AX409" s="37">
        <v>7.2963689260800004</v>
      </c>
      <c r="AY409" s="37">
        <v>7.3775519999999997</v>
      </c>
      <c r="AZ409" s="37">
        <v>18.577353599999999</v>
      </c>
      <c r="BA409" s="37">
        <v>24164.884991999999</v>
      </c>
      <c r="BB409" s="37">
        <v>8.7684650499199996</v>
      </c>
      <c r="BC409" s="37">
        <v>6.9125785650667503E-3</v>
      </c>
      <c r="BD409" s="37">
        <v>384.86857996672001</v>
      </c>
      <c r="BE409" s="37">
        <v>29227.6512</v>
      </c>
      <c r="BF409" s="37">
        <v>0.98123519999999997</v>
      </c>
      <c r="BG409" s="37">
        <v>3.7981478184320001</v>
      </c>
      <c r="BH409" s="37">
        <v>4.8551858361600004</v>
      </c>
      <c r="BI409" s="37">
        <v>5.9529834048000003</v>
      </c>
      <c r="BJ409" s="37">
        <v>3826.4875363199999</v>
      </c>
      <c r="BK409" s="37">
        <v>533.75851224960002</v>
      </c>
      <c r="BL409" s="37">
        <v>18.577353599999999</v>
      </c>
      <c r="BM409" s="37">
        <v>15.8412502169401</v>
      </c>
      <c r="BN409" s="37">
        <v>15.8412502169401</v>
      </c>
      <c r="BO409" s="37">
        <v>16.577791058028101</v>
      </c>
      <c r="BP409" s="37">
        <v>8.3400000000000002E-3</v>
      </c>
    </row>
    <row r="410" spans="1:68">
      <c r="A410" s="16">
        <v>409</v>
      </c>
      <c r="B410" s="29" t="s">
        <v>236</v>
      </c>
      <c r="C410" s="16">
        <v>200</v>
      </c>
      <c r="D410" s="16">
        <v>1130</v>
      </c>
      <c r="E410" s="16">
        <v>0.17019395465994999</v>
      </c>
      <c r="F410" s="16">
        <v>0.30048292390695802</v>
      </c>
      <c r="G410" s="16">
        <v>0.412418237954643</v>
      </c>
      <c r="H410" s="16">
        <v>1.23591044164361</v>
      </c>
      <c r="I410" s="16">
        <v>2.30268139911324</v>
      </c>
      <c r="J410" s="16">
        <v>0.331934731934732</v>
      </c>
      <c r="K410" s="16">
        <v>0.41809936956975902</v>
      </c>
      <c r="L410" s="16">
        <v>0.53145772144071701</v>
      </c>
      <c r="M410" s="16">
        <v>0.144757479343259</v>
      </c>
      <c r="N410" s="16">
        <v>0.68100833260653504</v>
      </c>
      <c r="O410" s="16">
        <v>1.5119159231680299</v>
      </c>
      <c r="P410" s="16">
        <v>0.136390919175189</v>
      </c>
      <c r="Q410" s="16">
        <v>0.24933421874488601</v>
      </c>
      <c r="R410" s="16">
        <v>0.61716524216524205</v>
      </c>
      <c r="S410" s="16">
        <v>0.67593052109181195</v>
      </c>
      <c r="T410" s="16">
        <v>1.29764294743104</v>
      </c>
      <c r="U410" s="16">
        <v>1.14108434965957</v>
      </c>
      <c r="V410" s="16">
        <v>0.60252808988763995</v>
      </c>
      <c r="W410" s="16">
        <v>2.9251356461871398</v>
      </c>
      <c r="X410" s="16">
        <v>1.3543965517241401</v>
      </c>
      <c r="Y410" s="16">
        <v>2.2779148673658201</v>
      </c>
      <c r="Z410" s="16">
        <v>1.00930349706566</v>
      </c>
      <c r="AA410" s="16">
        <v>1.36307433469976</v>
      </c>
      <c r="AB410" s="16">
        <v>1.2816697761194</v>
      </c>
      <c r="AC410" s="16">
        <v>0.59969698656952997</v>
      </c>
      <c r="AD410" s="16">
        <v>2.18195683405165</v>
      </c>
      <c r="AE410" s="16">
        <v>0.67593052109181195</v>
      </c>
      <c r="AF410" s="16">
        <v>1.4003331310379401</v>
      </c>
      <c r="AG410" s="16">
        <v>1.4003331310379401</v>
      </c>
      <c r="AH410" s="16">
        <v>1.2233660054387501</v>
      </c>
      <c r="AI410" s="37">
        <v>0.233535730966838</v>
      </c>
      <c r="AJ410" s="16">
        <v>0.99567488544737004</v>
      </c>
      <c r="AK410" s="16">
        <v>0.46917510853834998</v>
      </c>
      <c r="AL410" s="37">
        <v>0.67060247500000003</v>
      </c>
      <c r="AM410" s="37">
        <v>2899.2022053532901</v>
      </c>
      <c r="AN410" s="37">
        <v>20.419353528750001</v>
      </c>
      <c r="AO410" s="37">
        <v>1.1770573875000001</v>
      </c>
      <c r="AP410" s="37">
        <v>7.2640848312499999</v>
      </c>
      <c r="AQ410" s="37">
        <v>610.89599999999996</v>
      </c>
      <c r="AR410" s="37">
        <v>1.7302951287499999</v>
      </c>
      <c r="AS410" s="37">
        <v>1.3900263749999999</v>
      </c>
      <c r="AT410" s="37">
        <v>7.6140108787500003</v>
      </c>
      <c r="AU410" s="37">
        <v>314295.83539312502</v>
      </c>
      <c r="AV410" s="37">
        <v>2085.69013209481</v>
      </c>
      <c r="AW410" s="37">
        <v>945096.2108</v>
      </c>
      <c r="AX410" s="37">
        <v>8.4026786493749999</v>
      </c>
      <c r="AY410" s="37">
        <v>7.6035374999999998</v>
      </c>
      <c r="AZ410" s="37">
        <v>17.152687499999999</v>
      </c>
      <c r="BA410" s="37">
        <v>23471.194800000001</v>
      </c>
      <c r="BB410" s="37">
        <v>8.2660580199999991</v>
      </c>
      <c r="BC410" s="37">
        <v>8.1846991959351502E-3</v>
      </c>
      <c r="BD410" s="37">
        <v>376.41503385499999</v>
      </c>
      <c r="BE410" s="37">
        <v>28476.1875</v>
      </c>
      <c r="BF410" s="37">
        <v>0.95768679999999995</v>
      </c>
      <c r="BG410" s="37">
        <v>3.7039624462499998</v>
      </c>
      <c r="BH410" s="37">
        <v>4.77813941375</v>
      </c>
      <c r="BI410" s="37">
        <v>5.8914976000000001</v>
      </c>
      <c r="BJ410" s="37">
        <v>4364.4468100000004</v>
      </c>
      <c r="BK410" s="37">
        <v>488.68455941249999</v>
      </c>
      <c r="BL410" s="37">
        <v>17.152687499999999</v>
      </c>
      <c r="BM410" s="37">
        <v>15.9118987676977</v>
      </c>
      <c r="BN410" s="37">
        <v>15.9118987676977</v>
      </c>
      <c r="BO410" s="37">
        <v>18.213649000437801</v>
      </c>
      <c r="BP410" s="37">
        <v>1.0704999999999999E-2</v>
      </c>
    </row>
    <row r="411" spans="1:68">
      <c r="A411" s="16">
        <v>410</v>
      </c>
      <c r="B411" s="29" t="s">
        <v>237</v>
      </c>
      <c r="C411" s="16">
        <v>310</v>
      </c>
      <c r="D411" s="16">
        <v>1130</v>
      </c>
      <c r="E411" s="16">
        <v>0.16927297324381199</v>
      </c>
      <c r="F411" s="16">
        <v>0.297813576881368</v>
      </c>
      <c r="G411" s="16">
        <v>0.41076616570354801</v>
      </c>
      <c r="H411" s="16">
        <v>1.23591044164361</v>
      </c>
      <c r="I411" s="16">
        <v>2.3033298134459699</v>
      </c>
      <c r="J411" s="16">
        <v>0.32947709393799202</v>
      </c>
      <c r="K411" s="16">
        <v>0.41828442160394402</v>
      </c>
      <c r="L411" s="16">
        <v>0.53178654292343397</v>
      </c>
      <c r="M411" s="16">
        <v>0.144651769998381</v>
      </c>
      <c r="N411" s="16">
        <v>0.68003235222028302</v>
      </c>
      <c r="O411" s="16">
        <v>1.50981458494138</v>
      </c>
      <c r="P411" s="16">
        <v>0.136115829061903</v>
      </c>
      <c r="Q411" s="16">
        <v>0.25097881629984897</v>
      </c>
      <c r="R411" s="16">
        <v>0.61716524216524205</v>
      </c>
      <c r="S411" s="16">
        <v>0.67459138187221401</v>
      </c>
      <c r="T411" s="16">
        <v>1.29764294743104</v>
      </c>
      <c r="U411" s="16">
        <v>1.1409571750982199</v>
      </c>
      <c r="V411" s="16">
        <v>0.60702247191011205</v>
      </c>
      <c r="W411" s="16">
        <v>2.9250840749115201</v>
      </c>
      <c r="X411" s="16">
        <v>1.3543965517241401</v>
      </c>
      <c r="Y411" s="16">
        <v>2.2779148673658201</v>
      </c>
      <c r="Z411" s="16">
        <v>1.0092560814399401</v>
      </c>
      <c r="AA411" s="16">
        <v>1.3630015354830101</v>
      </c>
      <c r="AB411" s="16">
        <v>1.2816697761194</v>
      </c>
      <c r="AC411" s="16">
        <v>0.60359549898978004</v>
      </c>
      <c r="AD411" s="16">
        <v>2.1857542086415198</v>
      </c>
      <c r="AE411" s="16">
        <v>0.67459138187221401</v>
      </c>
      <c r="AF411" s="16">
        <v>1.4003293922796201</v>
      </c>
      <c r="AG411" s="16">
        <v>1.4003293922796201</v>
      </c>
      <c r="AH411" s="16">
        <v>1.22336315194039</v>
      </c>
      <c r="AI411" s="37">
        <v>0.233535730966838</v>
      </c>
      <c r="AJ411" s="16">
        <v>0.99567488544737004</v>
      </c>
      <c r="AK411" s="16">
        <v>0.46917510853834998</v>
      </c>
      <c r="AL411" s="37">
        <v>0.67425109299999997</v>
      </c>
      <c r="AM411" s="37">
        <v>2925.1881824349398</v>
      </c>
      <c r="AN411" s="37">
        <v>20.50147871375</v>
      </c>
      <c r="AO411" s="37">
        <v>1.1770573875000001</v>
      </c>
      <c r="AP411" s="37">
        <v>7.2620399062500001</v>
      </c>
      <c r="AQ411" s="37">
        <v>615.45280000000002</v>
      </c>
      <c r="AR411" s="37">
        <v>1.7295296337499999</v>
      </c>
      <c r="AS411" s="37">
        <v>1.3891668749999999</v>
      </c>
      <c r="AT411" s="37">
        <v>7.61957508375</v>
      </c>
      <c r="AU411" s="37">
        <v>314746.91183062497</v>
      </c>
      <c r="AV411" s="37">
        <v>2088.5929656263202</v>
      </c>
      <c r="AW411" s="37">
        <v>947006.25040000002</v>
      </c>
      <c r="AX411" s="37">
        <v>8.347618126875</v>
      </c>
      <c r="AY411" s="37">
        <v>7.6035374999999998</v>
      </c>
      <c r="AZ411" s="37">
        <v>17.1867375</v>
      </c>
      <c r="BA411" s="37">
        <v>23471.194800000001</v>
      </c>
      <c r="BB411" s="37">
        <v>8.2669793800000004</v>
      </c>
      <c r="BC411" s="37">
        <v>8.12409984973665E-3</v>
      </c>
      <c r="BD411" s="37">
        <v>376.42167031499997</v>
      </c>
      <c r="BE411" s="37">
        <v>28476.1875</v>
      </c>
      <c r="BF411" s="37">
        <v>0.95768679999999995</v>
      </c>
      <c r="BG411" s="37">
        <v>3.7041364612500001</v>
      </c>
      <c r="BH411" s="37">
        <v>4.7783946187500002</v>
      </c>
      <c r="BI411" s="37">
        <v>5.8914976000000001</v>
      </c>
      <c r="BJ411" s="37">
        <v>4336.2576499999996</v>
      </c>
      <c r="BK411" s="37">
        <v>487.8355534625</v>
      </c>
      <c r="BL411" s="37">
        <v>17.1867375</v>
      </c>
      <c r="BM411" s="37">
        <v>15.9119412510908</v>
      </c>
      <c r="BN411" s="37">
        <v>15.9119412510908</v>
      </c>
      <c r="BO411" s="37">
        <v>18.2136914838308</v>
      </c>
      <c r="BP411" s="37">
        <v>1.0704999999999999E-2</v>
      </c>
    </row>
    <row r="412" spans="1:68">
      <c r="A412" s="16">
        <v>411</v>
      </c>
      <c r="B412" s="29" t="s">
        <v>238</v>
      </c>
      <c r="C412" s="16">
        <v>275</v>
      </c>
      <c r="D412" s="16">
        <v>1130</v>
      </c>
      <c r="E412" s="16">
        <v>0.168361905711153</v>
      </c>
      <c r="F412" s="16">
        <v>0.29519123866439501</v>
      </c>
      <c r="G412" s="16">
        <v>0.40912727644411201</v>
      </c>
      <c r="H412" s="16">
        <v>1.23591044164361</v>
      </c>
      <c r="I412" s="16">
        <v>2.3039785930568302</v>
      </c>
      <c r="J412" s="16">
        <v>0.32705558107487398</v>
      </c>
      <c r="K412" s="16">
        <v>0.41846963751983401</v>
      </c>
      <c r="L412" s="16">
        <v>0.53211577155239098</v>
      </c>
      <c r="M412" s="16">
        <v>0.14454621492962699</v>
      </c>
      <c r="N412" s="16">
        <v>0.679059165264016</v>
      </c>
      <c r="O412" s="16">
        <v>1.5077190797028299</v>
      </c>
      <c r="P412" s="16">
        <v>0.13584184638668201</v>
      </c>
      <c r="Q412" s="16">
        <v>0.25264525329325799</v>
      </c>
      <c r="R412" s="16">
        <v>0.61716524216524205</v>
      </c>
      <c r="S412" s="16">
        <v>0.67325753830944102</v>
      </c>
      <c r="T412" s="16">
        <v>1.29764294743104</v>
      </c>
      <c r="U412" s="16">
        <v>1.14083002888107</v>
      </c>
      <c r="V412" s="16">
        <v>0.61151685393258404</v>
      </c>
      <c r="W412" s="16">
        <v>2.9250325054543098</v>
      </c>
      <c r="X412" s="16">
        <v>1.3543965517241401</v>
      </c>
      <c r="Y412" s="16">
        <v>2.2779148673658201</v>
      </c>
      <c r="Z412" s="16">
        <v>1.0092086702690599</v>
      </c>
      <c r="AA412" s="16">
        <v>1.3629287440419799</v>
      </c>
      <c r="AB412" s="16">
        <v>1.2816697761194</v>
      </c>
      <c r="AC412" s="16">
        <v>0.60754503000020799</v>
      </c>
      <c r="AD412" s="16">
        <v>2.1895648238173502</v>
      </c>
      <c r="AE412" s="16">
        <v>0.67325753830944102</v>
      </c>
      <c r="AF412" s="16">
        <v>1.40032565354127</v>
      </c>
      <c r="AG412" s="16">
        <v>1.40032565354127</v>
      </c>
      <c r="AH412" s="16">
        <v>1.22336029845534</v>
      </c>
      <c r="AI412" s="37">
        <v>0.233535730966838</v>
      </c>
      <c r="AJ412" s="16">
        <v>0.99567488544737004</v>
      </c>
      <c r="AK412" s="16">
        <v>0.46917510853834998</v>
      </c>
      <c r="AL412" s="37">
        <v>0.67789971100000002</v>
      </c>
      <c r="AM412" s="37">
        <v>2951.17415951659</v>
      </c>
      <c r="AN412" s="37">
        <v>20.583603898749999</v>
      </c>
      <c r="AO412" s="37">
        <v>1.1770573875000001</v>
      </c>
      <c r="AP412" s="37">
        <v>7.2599949812500002</v>
      </c>
      <c r="AQ412" s="37">
        <v>620.00959999999998</v>
      </c>
      <c r="AR412" s="37">
        <v>1.7287641387499999</v>
      </c>
      <c r="AS412" s="37">
        <v>1.3883073749999999</v>
      </c>
      <c r="AT412" s="37">
        <v>7.6251392887499998</v>
      </c>
      <c r="AU412" s="37">
        <v>315197.98826812499</v>
      </c>
      <c r="AV412" s="37">
        <v>2091.4957991578299</v>
      </c>
      <c r="AW412" s="37">
        <v>948916.29</v>
      </c>
      <c r="AX412" s="37">
        <v>8.2925576043750002</v>
      </c>
      <c r="AY412" s="37">
        <v>7.6035374999999998</v>
      </c>
      <c r="AZ412" s="37">
        <v>17.2207875</v>
      </c>
      <c r="BA412" s="37">
        <v>23471.194800000001</v>
      </c>
      <c r="BB412" s="37">
        <v>8.26790074</v>
      </c>
      <c r="BC412" s="37">
        <v>8.0643912610385404E-3</v>
      </c>
      <c r="BD412" s="37">
        <v>376.42830677500001</v>
      </c>
      <c r="BE412" s="37">
        <v>28476.1875</v>
      </c>
      <c r="BF412" s="37">
        <v>0.95768679999999995</v>
      </c>
      <c r="BG412" s="37">
        <v>3.7043104762499999</v>
      </c>
      <c r="BH412" s="37">
        <v>4.7786498237500004</v>
      </c>
      <c r="BI412" s="37">
        <v>5.8914976000000001</v>
      </c>
      <c r="BJ412" s="37">
        <v>4308.0684899999997</v>
      </c>
      <c r="BK412" s="37">
        <v>486.98654751250001</v>
      </c>
      <c r="BL412" s="37">
        <v>17.2207875</v>
      </c>
      <c r="BM412" s="37">
        <v>15.9119837344837</v>
      </c>
      <c r="BN412" s="37">
        <v>15.9119837344837</v>
      </c>
      <c r="BO412" s="37">
        <v>18.2137339672237</v>
      </c>
      <c r="BP412" s="37">
        <v>1.0704999999999999E-2</v>
      </c>
    </row>
    <row r="413" spans="1:68">
      <c r="A413" s="16">
        <v>412</v>
      </c>
      <c r="B413" s="29" t="s">
        <v>239</v>
      </c>
      <c r="C413" s="16">
        <v>280</v>
      </c>
      <c r="D413" s="16">
        <v>1130</v>
      </c>
      <c r="E413" s="16">
        <v>0.16746059284227199</v>
      </c>
      <c r="F413" s="16">
        <v>0.292614678314705</v>
      </c>
      <c r="G413" s="16">
        <v>0.40750141300951698</v>
      </c>
      <c r="H413" s="16">
        <v>1.23591044164361</v>
      </c>
      <c r="I413" s="16">
        <v>2.3046277382545601</v>
      </c>
      <c r="J413" s="16">
        <v>0.324669402644779</v>
      </c>
      <c r="K413" s="16">
        <v>0.41865501753522399</v>
      </c>
      <c r="L413" s="16">
        <v>0.53244540808425</v>
      </c>
      <c r="M413" s="16">
        <v>0.14444081379950799</v>
      </c>
      <c r="N413" s="16">
        <v>0.67808875976192895</v>
      </c>
      <c r="O413" s="16">
        <v>1.5056293831988601</v>
      </c>
      <c r="P413" s="16">
        <v>0.135568964475592</v>
      </c>
      <c r="Q413" s="16">
        <v>0.25433396765821698</v>
      </c>
      <c r="R413" s="16">
        <v>0.61716524216524205</v>
      </c>
      <c r="S413" s="16">
        <v>0.67192895905278704</v>
      </c>
      <c r="T413" s="16">
        <v>1.29764294743104</v>
      </c>
      <c r="U413" s="16">
        <v>1.14070291099865</v>
      </c>
      <c r="V413" s="16">
        <v>0.61601123595505602</v>
      </c>
      <c r="W413" s="16">
        <v>2.9249809378154099</v>
      </c>
      <c r="X413" s="16">
        <v>1.3543965517241401</v>
      </c>
      <c r="Y413" s="16">
        <v>2.2779148673658201</v>
      </c>
      <c r="Z413" s="16">
        <v>1.0091612635523699</v>
      </c>
      <c r="AA413" s="16">
        <v>1.36285596037542</v>
      </c>
      <c r="AB413" s="16">
        <v>1.2816697761194</v>
      </c>
      <c r="AC413" s="16">
        <v>0.61154658769316295</v>
      </c>
      <c r="AD413" s="16">
        <v>2.19338874895046</v>
      </c>
      <c r="AE413" s="16">
        <v>0.67192895905278704</v>
      </c>
      <c r="AF413" s="16">
        <v>1.40032191482288</v>
      </c>
      <c r="AG413" s="16">
        <v>1.40032191482288</v>
      </c>
      <c r="AH413" s="16">
        <v>1.2233574449836</v>
      </c>
      <c r="AI413" s="37">
        <v>0.233535730966838</v>
      </c>
      <c r="AJ413" s="16">
        <v>0.99567488544737004</v>
      </c>
      <c r="AK413" s="16">
        <v>0.46917510853834998</v>
      </c>
      <c r="AL413" s="37">
        <v>0.68154832899999995</v>
      </c>
      <c r="AM413" s="37">
        <v>2977.1601365982401</v>
      </c>
      <c r="AN413" s="37">
        <v>20.665729083750001</v>
      </c>
      <c r="AO413" s="37">
        <v>1.1770573875000001</v>
      </c>
      <c r="AP413" s="37">
        <v>7.2579500562500003</v>
      </c>
      <c r="AQ413" s="37">
        <v>624.56640000000004</v>
      </c>
      <c r="AR413" s="37">
        <v>1.7279986437499999</v>
      </c>
      <c r="AS413" s="37">
        <v>1.3874478750000001</v>
      </c>
      <c r="AT413" s="37">
        <v>7.6307034937499996</v>
      </c>
      <c r="AU413" s="37">
        <v>315649.064705625</v>
      </c>
      <c r="AV413" s="37">
        <v>2094.39863268934</v>
      </c>
      <c r="AW413" s="37">
        <v>950826.32960000006</v>
      </c>
      <c r="AX413" s="37">
        <v>8.2374970818750004</v>
      </c>
      <c r="AY413" s="37">
        <v>7.6035374999999998</v>
      </c>
      <c r="AZ413" s="37">
        <v>17.254837500000001</v>
      </c>
      <c r="BA413" s="37">
        <v>23471.194800000001</v>
      </c>
      <c r="BB413" s="37">
        <v>8.2688220999999995</v>
      </c>
      <c r="BC413" s="37">
        <v>8.0055539330966194E-3</v>
      </c>
      <c r="BD413" s="37">
        <v>376.43494323499999</v>
      </c>
      <c r="BE413" s="37">
        <v>28476.1875</v>
      </c>
      <c r="BF413" s="37">
        <v>0.95768679999999995</v>
      </c>
      <c r="BG413" s="37">
        <v>3.7044844912500001</v>
      </c>
      <c r="BH413" s="37">
        <v>4.7789050287499997</v>
      </c>
      <c r="BI413" s="37">
        <v>5.8914976000000001</v>
      </c>
      <c r="BJ413" s="37">
        <v>4279.8793299999998</v>
      </c>
      <c r="BK413" s="37">
        <v>486.13754156250002</v>
      </c>
      <c r="BL413" s="37">
        <v>17.254837500000001</v>
      </c>
      <c r="BM413" s="37">
        <v>15.9120262178768</v>
      </c>
      <c r="BN413" s="37">
        <v>15.9120262178768</v>
      </c>
      <c r="BO413" s="37">
        <v>18.213776450616699</v>
      </c>
      <c r="BP413" s="37">
        <v>1.0704999999999999E-2</v>
      </c>
    </row>
    <row r="414" spans="1:68">
      <c r="A414" s="16">
        <v>413</v>
      </c>
      <c r="B414" s="29" t="s">
        <v>240</v>
      </c>
      <c r="C414" s="16">
        <v>90</v>
      </c>
      <c r="D414" s="16">
        <v>1140</v>
      </c>
      <c r="E414" s="16">
        <v>0.203418090871196</v>
      </c>
      <c r="F414" s="16">
        <v>0.35295941655838198</v>
      </c>
      <c r="G414" s="16">
        <v>0.46060941000746802</v>
      </c>
      <c r="H414" s="16">
        <v>1.26145592257522</v>
      </c>
      <c r="I414" s="16">
        <v>2.3635275339185999</v>
      </c>
      <c r="J414" s="16">
        <v>0.382528062469497</v>
      </c>
      <c r="K414" s="16">
        <v>0.42011465849560098</v>
      </c>
      <c r="L414" s="16">
        <v>0.53345864661654097</v>
      </c>
      <c r="M414" s="16">
        <v>0.137515244710748</v>
      </c>
      <c r="N414" s="16">
        <v>0.69088898397526699</v>
      </c>
      <c r="O414" s="16">
        <v>1.59162047164668</v>
      </c>
      <c r="P414" s="16">
        <v>0.1346189366287</v>
      </c>
      <c r="Q414" s="16">
        <v>0.212840908339231</v>
      </c>
      <c r="R414" s="16">
        <v>0.67182756527018805</v>
      </c>
      <c r="S414" s="16">
        <v>0.70840000000000003</v>
      </c>
      <c r="T414" s="16">
        <v>1.3320965578900299</v>
      </c>
      <c r="U414" s="16">
        <v>1.1491080288269999</v>
      </c>
      <c r="V414" s="16">
        <v>0.535435951512096</v>
      </c>
      <c r="W414" s="16">
        <v>3.2016523159962502</v>
      </c>
      <c r="X414" s="16">
        <v>1.3785123966942101</v>
      </c>
      <c r="Y414" s="16">
        <v>2.3625623441396502</v>
      </c>
      <c r="Z414" s="16">
        <v>1.03070226835189</v>
      </c>
      <c r="AA414" s="16">
        <v>1.3968850698174</v>
      </c>
      <c r="AB414" s="16">
        <v>1.3061995873194501</v>
      </c>
      <c r="AC414" s="16">
        <v>0.58465239513236</v>
      </c>
      <c r="AD414" s="16">
        <v>2.1479941565040601</v>
      </c>
      <c r="AE414" s="16">
        <v>0.70840000000000003</v>
      </c>
      <c r="AF414" s="16">
        <v>1.4597965706304199</v>
      </c>
      <c r="AG414" s="16">
        <v>1.4597965706304199</v>
      </c>
      <c r="AH414" s="16">
        <v>1.44304360489157</v>
      </c>
      <c r="AI414" s="37">
        <v>0.29550827423167902</v>
      </c>
      <c r="AJ414" s="16">
        <v>1.0125855765259899</v>
      </c>
      <c r="AK414" s="16">
        <v>0.46425470332850899</v>
      </c>
      <c r="AL414" s="37">
        <v>0.74925567999999998</v>
      </c>
      <c r="AM414" s="37">
        <v>3044.37212059064</v>
      </c>
      <c r="AN414" s="37">
        <v>20.645907099999999</v>
      </c>
      <c r="AO414" s="37">
        <v>1.139902484</v>
      </c>
      <c r="AP414" s="37">
        <v>7.2730886200000002</v>
      </c>
      <c r="AQ414" s="37">
        <v>642.40247999999997</v>
      </c>
      <c r="AR414" s="37">
        <v>1.7200114040000001</v>
      </c>
      <c r="AS414" s="37">
        <v>1.3588344000000001</v>
      </c>
      <c r="AT414" s="37">
        <v>7.825428896</v>
      </c>
      <c r="AU414" s="37">
        <v>304357.01195040002</v>
      </c>
      <c r="AV414" s="37">
        <v>2100.9972138225598</v>
      </c>
      <c r="AW414" s="37">
        <v>1002331.48176</v>
      </c>
      <c r="AX414" s="37">
        <v>7.7829910672800002</v>
      </c>
      <c r="AY414" s="37">
        <v>7.2896219999999996</v>
      </c>
      <c r="AZ414" s="37">
        <v>17.71</v>
      </c>
      <c r="BA414" s="37">
        <v>23997.730680000001</v>
      </c>
      <c r="BB414" s="37">
        <v>8.7616932615999996</v>
      </c>
      <c r="BC414" s="37">
        <v>7.9071923881738494E-3</v>
      </c>
      <c r="BD414" s="37">
        <v>379.95569940799999</v>
      </c>
      <c r="BE414" s="37">
        <v>29063.232</v>
      </c>
      <c r="BF414" s="37">
        <v>0.97255011199999997</v>
      </c>
      <c r="BG414" s="37">
        <v>3.7660919961600001</v>
      </c>
      <c r="BH414" s="37">
        <v>4.8430619999999998</v>
      </c>
      <c r="BI414" s="37">
        <v>5.9394590159999998</v>
      </c>
      <c r="BJ414" s="37">
        <v>4253.7839646399998</v>
      </c>
      <c r="BK414" s="37">
        <v>532.43090687999995</v>
      </c>
      <c r="BL414" s="37">
        <v>17.71</v>
      </c>
      <c r="BM414" s="37">
        <v>15.8878596736992</v>
      </c>
      <c r="BN414" s="37">
        <v>15.8878596736992</v>
      </c>
      <c r="BO414" s="37">
        <v>16.072309241179202</v>
      </c>
      <c r="BP414" s="37">
        <v>8.4600000000000005E-3</v>
      </c>
    </row>
    <row r="415" spans="1:68">
      <c r="A415" s="16">
        <v>414</v>
      </c>
      <c r="B415" s="29" t="s">
        <v>86</v>
      </c>
      <c r="C415" s="16">
        <v>150</v>
      </c>
      <c r="D415" s="16">
        <v>1140</v>
      </c>
      <c r="E415" s="16">
        <v>0.22247706422018401</v>
      </c>
      <c r="F415" s="16">
        <v>0.37179366540167702</v>
      </c>
      <c r="G415" s="16">
        <v>0.472729446935725</v>
      </c>
      <c r="H415" s="16">
        <v>1.2650126156434001</v>
      </c>
      <c r="I415" s="16">
        <v>2.3471337579617799</v>
      </c>
      <c r="J415" s="16">
        <v>0.39921875000000001</v>
      </c>
      <c r="K415" s="16">
        <v>0.423998413328044</v>
      </c>
      <c r="L415" s="16">
        <v>0.53567839195979905</v>
      </c>
      <c r="M415" s="16">
        <v>0.14030756132602601</v>
      </c>
      <c r="N415" s="16">
        <v>0.69286609769034202</v>
      </c>
      <c r="O415" s="16">
        <v>1.5906901529159501</v>
      </c>
      <c r="P415" s="16">
        <v>0.14013753699804099</v>
      </c>
      <c r="Q415" s="16">
        <v>0.21354585422913</v>
      </c>
      <c r="R415" s="16">
        <v>0.67700729927007297</v>
      </c>
      <c r="S415" s="16">
        <v>0.71679999999999999</v>
      </c>
      <c r="T415" s="16">
        <v>1.33210354061291</v>
      </c>
      <c r="U415" s="16">
        <v>1.14966480851372</v>
      </c>
      <c r="V415" s="16">
        <v>0.52521936746417497</v>
      </c>
      <c r="W415" s="16">
        <v>3.1846681755128898</v>
      </c>
      <c r="X415" s="16">
        <v>1.3777166437413999</v>
      </c>
      <c r="Y415" s="16">
        <v>2.3579601990049701</v>
      </c>
      <c r="Z415" s="16">
        <v>1.0331457500889101</v>
      </c>
      <c r="AA415" s="16">
        <v>1.3959227467811199</v>
      </c>
      <c r="AB415" s="16">
        <v>1.30489038785835</v>
      </c>
      <c r="AC415" s="16">
        <v>0.58165505474193102</v>
      </c>
      <c r="AD415" s="16">
        <v>2.1459994932860398</v>
      </c>
      <c r="AE415" s="16">
        <v>0.71679999999999999</v>
      </c>
      <c r="AF415" s="16">
        <v>1.4624082987229701</v>
      </c>
      <c r="AG415" s="16">
        <v>1.4624082987229701</v>
      </c>
      <c r="AH415" s="16">
        <v>1.4292098069386401</v>
      </c>
      <c r="AI415" s="37">
        <v>0.29691211401425199</v>
      </c>
      <c r="AJ415" s="16">
        <v>1.0120718942418401</v>
      </c>
      <c r="AK415" s="16">
        <v>0.46541244573082502</v>
      </c>
      <c r="AL415" s="37">
        <v>0.81877312000000002</v>
      </c>
      <c r="AM415" s="37">
        <v>3204.4999867545598</v>
      </c>
      <c r="AN415" s="37">
        <v>21.157526399999998</v>
      </c>
      <c r="AO415" s="37">
        <v>1.1445599360000001</v>
      </c>
      <c r="AP415" s="37">
        <v>7.2572684799999996</v>
      </c>
      <c r="AQ415" s="37">
        <v>669.77791999999999</v>
      </c>
      <c r="AR415" s="37">
        <v>1.7246060160000001</v>
      </c>
      <c r="AS415" s="37">
        <v>1.3576576</v>
      </c>
      <c r="AT415" s="37">
        <v>7.9285411840000002</v>
      </c>
      <c r="AU415" s="37">
        <v>305158.09244159999</v>
      </c>
      <c r="AV415" s="37">
        <v>2105.8195608598098</v>
      </c>
      <c r="AW415" s="37">
        <v>1034020.4630399999</v>
      </c>
      <c r="AX415" s="37">
        <v>7.5604637011199998</v>
      </c>
      <c r="AY415" s="37">
        <v>7.3190879999999998</v>
      </c>
      <c r="AZ415" s="37">
        <v>17.920000000000002</v>
      </c>
      <c r="BA415" s="37">
        <v>24076.59072</v>
      </c>
      <c r="BB415" s="37">
        <v>8.7741944063999995</v>
      </c>
      <c r="BC415" s="37">
        <v>7.7016572896281797E-3</v>
      </c>
      <c r="BD415" s="37">
        <v>382.37991603199998</v>
      </c>
      <c r="BE415" s="37">
        <v>29126.527999999998</v>
      </c>
      <c r="BF415" s="37">
        <v>0.97550284799999998</v>
      </c>
      <c r="BG415" s="37">
        <v>3.7770744086399999</v>
      </c>
      <c r="BH415" s="37">
        <v>4.8501279999999998</v>
      </c>
      <c r="BI415" s="37">
        <v>5.9468696640000003</v>
      </c>
      <c r="BJ415" s="37">
        <v>4142.9456265600002</v>
      </c>
      <c r="BK415" s="37">
        <v>534.91385951999996</v>
      </c>
      <c r="BL415" s="37">
        <v>17.920000000000002</v>
      </c>
      <c r="BM415" s="37">
        <v>15.903087527116799</v>
      </c>
      <c r="BN415" s="37">
        <v>15.903087527116799</v>
      </c>
      <c r="BO415" s="37">
        <v>16.272493417036799</v>
      </c>
      <c r="BP415" s="37">
        <v>8.4200000000000004E-3</v>
      </c>
    </row>
    <row r="416" spans="1:68">
      <c r="A416" s="16">
        <v>415</v>
      </c>
      <c r="B416" s="29" t="s">
        <v>87</v>
      </c>
      <c r="C416" s="16">
        <v>200</v>
      </c>
      <c r="D416" s="16">
        <v>1140</v>
      </c>
      <c r="E416" s="16">
        <v>0.24155193992490601</v>
      </c>
      <c r="F416" s="16">
        <v>0.390641568327941</v>
      </c>
      <c r="G416" s="16">
        <v>0.484867614061331</v>
      </c>
      <c r="H416" s="16">
        <v>1.2685648245429699</v>
      </c>
      <c r="I416" s="16">
        <v>2.3308181096107998</v>
      </c>
      <c r="J416" s="16">
        <v>0.41592574499267199</v>
      </c>
      <c r="K416" s="16">
        <v>0.42790767087852</v>
      </c>
      <c r="L416" s="16">
        <v>0.53790931989924395</v>
      </c>
      <c r="M416" s="16">
        <v>0.14311955999359199</v>
      </c>
      <c r="N416" s="16">
        <v>0.69484366428963296</v>
      </c>
      <c r="O416" s="16">
        <v>1.5897625052425499</v>
      </c>
      <c r="P416" s="16">
        <v>0.14570642446117699</v>
      </c>
      <c r="Q416" s="16">
        <v>0.21427414560141</v>
      </c>
      <c r="R416" s="16">
        <v>0.68220597196831201</v>
      </c>
      <c r="S416" s="16">
        <v>0.72519999999999996</v>
      </c>
      <c r="T416" s="16">
        <v>1.3321105005198299</v>
      </c>
      <c r="U416" s="16">
        <v>1.15022106443793</v>
      </c>
      <c r="V416" s="16">
        <v>0.51589713156420602</v>
      </c>
      <c r="W416" s="16">
        <v>3.16788066851761</v>
      </c>
      <c r="X416" s="16">
        <v>1.37692307692308</v>
      </c>
      <c r="Y416" s="16">
        <v>2.3533808933002498</v>
      </c>
      <c r="Z416" s="16">
        <v>1.03558790312461</v>
      </c>
      <c r="AA416" s="16">
        <v>1.39496248660236</v>
      </c>
      <c r="AB416" s="16">
        <v>1.3035841287666099</v>
      </c>
      <c r="AC416" s="16">
        <v>0.57859295278702705</v>
      </c>
      <c r="AD416" s="16">
        <v>2.1440159171298601</v>
      </c>
      <c r="AE416" s="16">
        <v>0.72519999999999996</v>
      </c>
      <c r="AF416" s="16">
        <v>1.4650221946087401</v>
      </c>
      <c r="AG416" s="16">
        <v>1.4650221946087401</v>
      </c>
      <c r="AH416" s="16">
        <v>1.4156755577809099</v>
      </c>
      <c r="AI416" s="37">
        <v>0.29832935560859197</v>
      </c>
      <c r="AJ416" s="16">
        <v>1.01155902298162</v>
      </c>
      <c r="AK416" s="16">
        <v>0.46657018813314</v>
      </c>
      <c r="AL416" s="37">
        <v>0.88823231999999996</v>
      </c>
      <c r="AM416" s="37">
        <v>3364.51100949176</v>
      </c>
      <c r="AN416" s="37">
        <v>21.6683579</v>
      </c>
      <c r="AO416" s="37">
        <v>1.1492223559999999</v>
      </c>
      <c r="AP416" s="37">
        <v>7.2412895800000001</v>
      </c>
      <c r="AQ416" s="37">
        <v>697.12631999999996</v>
      </c>
      <c r="AR416" s="37">
        <v>1.7291338359999999</v>
      </c>
      <c r="AS416" s="37">
        <v>1.3564696000000001</v>
      </c>
      <c r="AT416" s="37">
        <v>8.0307368639999996</v>
      </c>
      <c r="AU416" s="37">
        <v>305958.98147360003</v>
      </c>
      <c r="AV416" s="37">
        <v>2110.64707631174</v>
      </c>
      <c r="AW416" s="37">
        <v>1065380.9438400001</v>
      </c>
      <c r="AX416" s="37">
        <v>7.3411219015200002</v>
      </c>
      <c r="AY416" s="37">
        <v>7.3483980000000004</v>
      </c>
      <c r="AZ416" s="37">
        <v>18.13</v>
      </c>
      <c r="BA416" s="37">
        <v>24155.580119999999</v>
      </c>
      <c r="BB416" s="37">
        <v>8.7867034343999997</v>
      </c>
      <c r="BC416" s="37">
        <v>7.5114076886381199E-3</v>
      </c>
      <c r="BD416" s="37">
        <v>384.80644987199997</v>
      </c>
      <c r="BE416" s="37">
        <v>29189.887999999999</v>
      </c>
      <c r="BF416" s="37">
        <v>0.97845820800000005</v>
      </c>
      <c r="BG416" s="37">
        <v>3.7880622374400001</v>
      </c>
      <c r="BH416" s="37">
        <v>4.8571980000000003</v>
      </c>
      <c r="BI416" s="37">
        <v>5.9542819439999999</v>
      </c>
      <c r="BJ416" s="37">
        <v>4033.5149857599999</v>
      </c>
      <c r="BK416" s="37">
        <v>537.40235791999999</v>
      </c>
      <c r="BL416" s="37">
        <v>18.13</v>
      </c>
      <c r="BM416" s="37">
        <v>15.9182972802528</v>
      </c>
      <c r="BN416" s="37">
        <v>15.9182972802528</v>
      </c>
      <c r="BO416" s="37">
        <v>16.473166247572799</v>
      </c>
      <c r="BP416" s="37">
        <v>8.3800000000000003E-3</v>
      </c>
    </row>
    <row r="417" spans="1:68">
      <c r="A417" s="16">
        <v>416</v>
      </c>
      <c r="B417" s="29" t="s">
        <v>215</v>
      </c>
      <c r="C417" s="16">
        <v>135</v>
      </c>
      <c r="D417" s="16">
        <v>1140</v>
      </c>
      <c r="E417" s="16">
        <v>0.260642737896494</v>
      </c>
      <c r="F417" s="16">
        <v>0.409503140190559</v>
      </c>
      <c r="G417" s="16">
        <v>0.49702395209580802</v>
      </c>
      <c r="H417" s="16">
        <v>1.2721125577488499</v>
      </c>
      <c r="I417" s="16">
        <v>2.3145800316957201</v>
      </c>
      <c r="J417" s="16">
        <v>0.43264907135874903</v>
      </c>
      <c r="K417" s="16">
        <v>0.43184268317029301</v>
      </c>
      <c r="L417" s="16">
        <v>0.54015151515151505</v>
      </c>
      <c r="M417" s="16">
        <v>0.145951449547184</v>
      </c>
      <c r="N417" s="16">
        <v>0.69682168392876498</v>
      </c>
      <c r="O417" s="16">
        <v>1.5888375171395801</v>
      </c>
      <c r="P417" s="16">
        <v>0.151326289510053</v>
      </c>
      <c r="Q417" s="16">
        <v>0.215026961669956</v>
      </c>
      <c r="R417" s="16">
        <v>0.68742368742368798</v>
      </c>
      <c r="S417" s="16">
        <v>0.73360000000000003</v>
      </c>
      <c r="T417" s="16">
        <v>1.3321174377224201</v>
      </c>
      <c r="U417" s="16">
        <v>1.15077679733835</v>
      </c>
      <c r="V417" s="16">
        <v>0.50736777137315003</v>
      </c>
      <c r="W417" s="16">
        <v>3.1512863998845302</v>
      </c>
      <c r="X417" s="16">
        <v>1.3761316872428</v>
      </c>
      <c r="Y417" s="16">
        <v>2.3488242574257399</v>
      </c>
      <c r="Z417" s="16">
        <v>1.0380287285424501</v>
      </c>
      <c r="AA417" s="16">
        <v>1.3940042826552499</v>
      </c>
      <c r="AB417" s="16">
        <v>1.30228080014956</v>
      </c>
      <c r="AC417" s="16">
        <v>0.57546396745447503</v>
      </c>
      <c r="AD417" s="16">
        <v>2.1420433358528599</v>
      </c>
      <c r="AE417" s="16">
        <v>0.73360000000000003</v>
      </c>
      <c r="AF417" s="16">
        <v>1.4676382609878</v>
      </c>
      <c r="AG417" s="16">
        <v>1.4676382609878</v>
      </c>
      <c r="AH417" s="16">
        <v>1.40243123225124</v>
      </c>
      <c r="AI417" s="37">
        <v>0.29976019184652303</v>
      </c>
      <c r="AJ417" s="16">
        <v>1.0110469608261301</v>
      </c>
      <c r="AK417" s="16">
        <v>0.46772793053545603</v>
      </c>
      <c r="AL417" s="37">
        <v>0.95763328000000003</v>
      </c>
      <c r="AM417" s="37">
        <v>3524.40518880224</v>
      </c>
      <c r="AN417" s="37">
        <v>22.178401600000001</v>
      </c>
      <c r="AO417" s="37">
        <v>1.153889744</v>
      </c>
      <c r="AP417" s="37">
        <v>7.2251519200000001</v>
      </c>
      <c r="AQ417" s="37">
        <v>724.44767999999999</v>
      </c>
      <c r="AR417" s="37">
        <v>1.7335948640000001</v>
      </c>
      <c r="AS417" s="37">
        <v>1.3552704</v>
      </c>
      <c r="AT417" s="37">
        <v>8.1320159360000002</v>
      </c>
      <c r="AU417" s="37">
        <v>306759.67904640001</v>
      </c>
      <c r="AV417" s="37">
        <v>2115.4797601783598</v>
      </c>
      <c r="AW417" s="37">
        <v>1096412.9241599999</v>
      </c>
      <c r="AX417" s="37">
        <v>7.1249656684799998</v>
      </c>
      <c r="AY417" s="37">
        <v>7.3775519999999997</v>
      </c>
      <c r="AZ417" s="37">
        <v>18.34</v>
      </c>
      <c r="BA417" s="37">
        <v>24234.69888</v>
      </c>
      <c r="BB417" s="37">
        <v>8.7992203456000002</v>
      </c>
      <c r="BC417" s="37">
        <v>7.3346911677596898E-3</v>
      </c>
      <c r="BD417" s="37">
        <v>387.23530092800002</v>
      </c>
      <c r="BE417" s="37">
        <v>29253.312000000002</v>
      </c>
      <c r="BF417" s="37">
        <v>0.98141619199999997</v>
      </c>
      <c r="BG417" s="37">
        <v>3.79905548256</v>
      </c>
      <c r="BH417" s="37">
        <v>4.8642719999999997</v>
      </c>
      <c r="BI417" s="37">
        <v>5.9616958560000004</v>
      </c>
      <c r="BJ417" s="37">
        <v>3925.49204224</v>
      </c>
      <c r="BK417" s="37">
        <v>539.89640208000003</v>
      </c>
      <c r="BL417" s="37">
        <v>18.34</v>
      </c>
      <c r="BM417" s="37">
        <v>15.933488933107199</v>
      </c>
      <c r="BN417" s="37">
        <v>15.933488933107199</v>
      </c>
      <c r="BO417" s="37">
        <v>16.674327732787201</v>
      </c>
      <c r="BP417" s="37">
        <v>8.3400000000000002E-3</v>
      </c>
    </row>
    <row r="418" spans="1:68">
      <c r="A418" s="16">
        <v>417</v>
      </c>
      <c r="B418" s="29" t="s">
        <v>241</v>
      </c>
      <c r="C418" s="16">
        <v>223</v>
      </c>
      <c r="D418" s="16">
        <v>1095</v>
      </c>
      <c r="E418" s="16">
        <v>0.219836011263873</v>
      </c>
      <c r="F418" s="16">
        <v>0.36337683595890002</v>
      </c>
      <c r="G418" s="16">
        <v>0.45555266054959698</v>
      </c>
      <c r="H418" s="16">
        <v>1.27556432099175</v>
      </c>
      <c r="I418" s="16">
        <v>2.2998376330506898</v>
      </c>
      <c r="J418" s="16">
        <v>0.38854489164086697</v>
      </c>
      <c r="K418" s="16">
        <v>0.42406225754864901</v>
      </c>
      <c r="L418" s="16">
        <v>0.53582119337457601</v>
      </c>
      <c r="M418" s="16">
        <v>0.14790826981366401</v>
      </c>
      <c r="N418" s="16">
        <v>0.68958877671074903</v>
      </c>
      <c r="O418" s="16">
        <v>1.54134073631226</v>
      </c>
      <c r="P418" s="16">
        <v>0.14532814638279101</v>
      </c>
      <c r="Q418" s="16">
        <v>0.23659478771235201</v>
      </c>
      <c r="R418" s="16">
        <v>0.64139633286318698</v>
      </c>
      <c r="S418" s="16">
        <v>0.7056</v>
      </c>
      <c r="T418" s="16">
        <v>1.31109474659414</v>
      </c>
      <c r="U418" s="16">
        <v>1.1394835985423499</v>
      </c>
      <c r="V418" s="16">
        <v>0.539647860172214</v>
      </c>
      <c r="W418" s="16">
        <v>3.0201497063102698</v>
      </c>
      <c r="X418" s="16">
        <v>1.3614855570839099</v>
      </c>
      <c r="Y418" s="16">
        <v>2.2885793321477998</v>
      </c>
      <c r="Z418" s="16">
        <v>1.02069931542741</v>
      </c>
      <c r="AA418" s="16">
        <v>1.3743713005097999</v>
      </c>
      <c r="AB418" s="16">
        <v>1.28889884619693</v>
      </c>
      <c r="AC418" s="16">
        <v>0.58338366192731195</v>
      </c>
      <c r="AD418" s="16">
        <v>2.1725083168378401</v>
      </c>
      <c r="AE418" s="16">
        <v>0.7056</v>
      </c>
      <c r="AF418" s="16">
        <v>1.4254283908907699</v>
      </c>
      <c r="AG418" s="16">
        <v>1.4254283908907699</v>
      </c>
      <c r="AH418" s="16">
        <v>1.2921601730310699</v>
      </c>
      <c r="AI418" s="37">
        <v>0.25961618343441101</v>
      </c>
      <c r="AJ418" s="16">
        <v>0.99790216666588005</v>
      </c>
      <c r="AK418" s="16">
        <v>0.468746743849493</v>
      </c>
      <c r="AL418" s="37">
        <v>0.82042926591999998</v>
      </c>
      <c r="AM418" s="37">
        <v>3207.1322841784299</v>
      </c>
      <c r="AN418" s="37">
        <v>21.166086547199999</v>
      </c>
      <c r="AO418" s="37">
        <v>1.18884202752</v>
      </c>
      <c r="AP418" s="37">
        <v>7.2358055936000003</v>
      </c>
      <c r="AQ418" s="37">
        <v>664.15001600000005</v>
      </c>
      <c r="AR418" s="37">
        <v>1.73209840896</v>
      </c>
      <c r="AS418" s="37">
        <v>1.3777443840000001</v>
      </c>
      <c r="AT418" s="37">
        <v>7.9515288217600002</v>
      </c>
      <c r="AU418" s="37">
        <v>309715.50657331198</v>
      </c>
      <c r="AV418" s="37">
        <v>2081.78410527196</v>
      </c>
      <c r="AW418" s="37">
        <v>1017349.2322304</v>
      </c>
      <c r="AX418" s="37">
        <v>8.0762919626239995</v>
      </c>
      <c r="AY418" s="37">
        <v>7.4285049599999997</v>
      </c>
      <c r="AZ418" s="37">
        <v>17.64</v>
      </c>
      <c r="BA418" s="37">
        <v>23791.729420799998</v>
      </c>
      <c r="BB418" s="37">
        <v>8.4576025248000004</v>
      </c>
      <c r="BC418" s="37">
        <v>7.7669199363536601E-3</v>
      </c>
      <c r="BD418" s="37">
        <v>381.49546346495998</v>
      </c>
      <c r="BE418" s="37">
        <v>28783.383999999998</v>
      </c>
      <c r="BF418" s="37">
        <v>0.96041422848000002</v>
      </c>
      <c r="BG418" s="37">
        <v>3.7408701353984002</v>
      </c>
      <c r="BH418" s="37">
        <v>4.8087533823999999</v>
      </c>
      <c r="BI418" s="37">
        <v>5.9163299711999997</v>
      </c>
      <c r="BJ418" s="37">
        <v>4219.0260289919997</v>
      </c>
      <c r="BK418" s="37">
        <v>517.81547782400003</v>
      </c>
      <c r="BL418" s="37">
        <v>17.64</v>
      </c>
      <c r="BM418" s="37">
        <v>15.8664634611671</v>
      </c>
      <c r="BN418" s="37">
        <v>15.8664634611671</v>
      </c>
      <c r="BO418" s="37">
        <v>17.5028668679101</v>
      </c>
      <c r="BP418" s="37">
        <v>9.6296000000000003E-3</v>
      </c>
    </row>
    <row r="419" spans="1:68">
      <c r="A419" s="16">
        <v>418</v>
      </c>
      <c r="B419" s="29" t="s">
        <v>69</v>
      </c>
      <c r="C419" s="16">
        <v>320</v>
      </c>
      <c r="D419" s="16">
        <v>1095</v>
      </c>
      <c r="E419" s="16">
        <v>0.21945431996692899</v>
      </c>
      <c r="F419" s="16">
        <v>0.36230894733052699</v>
      </c>
      <c r="G419" s="16">
        <v>0.45345155901354001</v>
      </c>
      <c r="H419" s="16">
        <v>1.2708883751651301</v>
      </c>
      <c r="I419" s="16">
        <v>2.2948694869486999</v>
      </c>
      <c r="J419" s="16">
        <v>0.38764478764478799</v>
      </c>
      <c r="K419" s="16">
        <v>0.42384079759455601</v>
      </c>
      <c r="L419" s="16">
        <v>0.53486055776892405</v>
      </c>
      <c r="M419" s="16">
        <v>0.148847627727208</v>
      </c>
      <c r="N419" s="16">
        <v>0.68791455592947504</v>
      </c>
      <c r="O419" s="16">
        <v>1.5375092924405001</v>
      </c>
      <c r="P419" s="16">
        <v>0.146303302965089</v>
      </c>
      <c r="Q419" s="16">
        <v>0.237689109962336</v>
      </c>
      <c r="R419" s="16">
        <v>0.63601398601398595</v>
      </c>
      <c r="S419" s="16">
        <v>0.7056</v>
      </c>
      <c r="T419" s="16">
        <v>1.31044102807622</v>
      </c>
      <c r="U419" s="16">
        <v>1.14349280252243</v>
      </c>
      <c r="V419" s="16">
        <v>0.54090091247911598</v>
      </c>
      <c r="W419" s="16">
        <v>3.0013581574330801</v>
      </c>
      <c r="X419" s="16">
        <v>1.3614855570839099</v>
      </c>
      <c r="Y419" s="16">
        <v>2.2845167652859999</v>
      </c>
      <c r="Z419" s="16">
        <v>1.0203820751367101</v>
      </c>
      <c r="AA419" s="16">
        <v>1.3731732330569999</v>
      </c>
      <c r="AB419" s="16">
        <v>1.28774482372692</v>
      </c>
      <c r="AC419" s="16">
        <v>0.58227937241204497</v>
      </c>
      <c r="AD419" s="16">
        <v>2.1848715409870199</v>
      </c>
      <c r="AE419" s="16">
        <v>0.7056</v>
      </c>
      <c r="AF419" s="16">
        <v>1.42131168236231</v>
      </c>
      <c r="AG419" s="16">
        <v>1.42131168236231</v>
      </c>
      <c r="AH419" s="16">
        <v>1.2658361487385701</v>
      </c>
      <c r="AI419" s="37">
        <v>0.25171163914619399</v>
      </c>
      <c r="AJ419" s="16">
        <v>0.99733613715471303</v>
      </c>
      <c r="AK419" s="16">
        <v>0.46958031837916098</v>
      </c>
      <c r="AL419" s="37">
        <v>0.82185621760000005</v>
      </c>
      <c r="AM419" s="37">
        <v>3216.58515615744</v>
      </c>
      <c r="AN419" s="37">
        <v>21.264161183999999</v>
      </c>
      <c r="AO419" s="37">
        <v>1.1932161024000001</v>
      </c>
      <c r="AP419" s="37">
        <v>7.2514703359999997</v>
      </c>
      <c r="AQ419" s="37">
        <v>665.69215999999994</v>
      </c>
      <c r="AR419" s="37">
        <v>1.7330034432000001</v>
      </c>
      <c r="AS419" s="37">
        <v>1.3802188799999999</v>
      </c>
      <c r="AT419" s="37">
        <v>7.9013477632000004</v>
      </c>
      <c r="AU419" s="37">
        <v>310469.28061824001</v>
      </c>
      <c r="AV419" s="37">
        <v>2086.9718716104799</v>
      </c>
      <c r="AW419" s="37">
        <v>1010568.286208</v>
      </c>
      <c r="AX419" s="37">
        <v>8.0391086604800002</v>
      </c>
      <c r="AY419" s="37">
        <v>7.4913695999999996</v>
      </c>
      <c r="AZ419" s="37">
        <v>17.64</v>
      </c>
      <c r="BA419" s="37">
        <v>23803.598016</v>
      </c>
      <c r="BB419" s="37">
        <v>8.4279492959999995</v>
      </c>
      <c r="BC419" s="37">
        <v>7.7489270716362404E-3</v>
      </c>
      <c r="BD419" s="37">
        <v>383.88401233920001</v>
      </c>
      <c r="BE419" s="37">
        <v>28783.383999999998</v>
      </c>
      <c r="BF419" s="37">
        <v>0.96212213759999998</v>
      </c>
      <c r="BG419" s="37">
        <v>3.7420331847680002</v>
      </c>
      <c r="BH419" s="37">
        <v>4.812948928</v>
      </c>
      <c r="BI419" s="37">
        <v>5.9216319359999998</v>
      </c>
      <c r="BJ419" s="37">
        <v>4227.0273878400003</v>
      </c>
      <c r="BK419" s="37">
        <v>514.88538847999996</v>
      </c>
      <c r="BL419" s="37">
        <v>17.64</v>
      </c>
      <c r="BM419" s="37">
        <v>15.9124193245133</v>
      </c>
      <c r="BN419" s="37">
        <v>15.9124193245133</v>
      </c>
      <c r="BO419" s="37">
        <v>17.866852280302101</v>
      </c>
      <c r="BP419" s="37">
        <v>9.9319999999999999E-3</v>
      </c>
    </row>
    <row r="420" spans="1:68">
      <c r="A420" s="16">
        <v>419</v>
      </c>
      <c r="B420" s="29" t="s">
        <v>87</v>
      </c>
      <c r="C420" s="16">
        <v>370</v>
      </c>
      <c r="D420" s="16">
        <v>1095</v>
      </c>
      <c r="E420" s="16">
        <v>0.219073951799274</v>
      </c>
      <c r="F420" s="16">
        <v>0.36124731691386902</v>
      </c>
      <c r="G420" s="16">
        <v>0.45136974991220302</v>
      </c>
      <c r="H420" s="16">
        <v>1.26624658616038</v>
      </c>
      <c r="I420" s="16">
        <v>2.2899227591162199</v>
      </c>
      <c r="J420" s="16">
        <v>0.38674884437596302</v>
      </c>
      <c r="K420" s="16">
        <v>0.4236195688278</v>
      </c>
      <c r="L420" s="16">
        <v>0.53390336050904796</v>
      </c>
      <c r="M420" s="16">
        <v>0.14979899353110601</v>
      </c>
      <c r="N420" s="16">
        <v>0.68624844498551196</v>
      </c>
      <c r="O420" s="16">
        <v>1.53369684963843</v>
      </c>
      <c r="P420" s="16">
        <v>0.14729163461721201</v>
      </c>
      <c r="Q420" s="16">
        <v>0.23879360239338099</v>
      </c>
      <c r="R420" s="16">
        <v>0.63072122052704604</v>
      </c>
      <c r="S420" s="16">
        <v>0.7056</v>
      </c>
      <c r="T420" s="16">
        <v>1.30978796112818</v>
      </c>
      <c r="U420" s="16">
        <v>1.1475303183986301</v>
      </c>
      <c r="V420" s="16">
        <v>0.54215396478601696</v>
      </c>
      <c r="W420" s="16">
        <v>2.9827990068022201</v>
      </c>
      <c r="X420" s="16">
        <v>1.3614855570839099</v>
      </c>
      <c r="Y420" s="16">
        <v>2.2804685961803499</v>
      </c>
      <c r="Z420" s="16">
        <v>1.0200650319856099</v>
      </c>
      <c r="AA420" s="16">
        <v>1.3719772525445699</v>
      </c>
      <c r="AB420" s="16">
        <v>1.2865928659286601</v>
      </c>
      <c r="AC420" s="16">
        <v>0.58117925562721795</v>
      </c>
      <c r="AD420" s="16">
        <v>2.1973762827702599</v>
      </c>
      <c r="AE420" s="16">
        <v>0.7056</v>
      </c>
      <c r="AF420" s="16">
        <v>1.4172186838785701</v>
      </c>
      <c r="AG420" s="16">
        <v>1.4172186838785701</v>
      </c>
      <c r="AH420" s="16">
        <v>1.2405632621940399</v>
      </c>
      <c r="AI420" s="37">
        <v>0.24427421245993899</v>
      </c>
      <c r="AJ420" s="16">
        <v>0.99677074940541499</v>
      </c>
      <c r="AK420" s="16">
        <v>0.47041389290882801</v>
      </c>
      <c r="AL420" s="37">
        <v>0.82328316928</v>
      </c>
      <c r="AM420" s="37">
        <v>3226.0380281364501</v>
      </c>
      <c r="AN420" s="37">
        <v>21.362235820799999</v>
      </c>
      <c r="AO420" s="37">
        <v>1.1975901772799999</v>
      </c>
      <c r="AP420" s="37">
        <v>7.2671350783999999</v>
      </c>
      <c r="AQ420" s="37">
        <v>667.23430399999995</v>
      </c>
      <c r="AR420" s="37">
        <v>1.73390847744</v>
      </c>
      <c r="AS420" s="37">
        <v>1.382693376</v>
      </c>
      <c r="AT420" s="37">
        <v>7.8511667046399998</v>
      </c>
      <c r="AU420" s="37">
        <v>311223.05466316798</v>
      </c>
      <c r="AV420" s="37">
        <v>2092.1596379490002</v>
      </c>
      <c r="AW420" s="37">
        <v>1003787.3401856</v>
      </c>
      <c r="AX420" s="37">
        <v>8.0019253583360008</v>
      </c>
      <c r="AY420" s="37">
        <v>7.5542342400000004</v>
      </c>
      <c r="AZ420" s="37">
        <v>17.64</v>
      </c>
      <c r="BA420" s="37">
        <v>23815.466611200001</v>
      </c>
      <c r="BB420" s="37">
        <v>8.3982960672000004</v>
      </c>
      <c r="BC420" s="37">
        <v>7.73101737886666E-3</v>
      </c>
      <c r="BD420" s="37">
        <v>386.27256121343999</v>
      </c>
      <c r="BE420" s="37">
        <v>28783.383999999998</v>
      </c>
      <c r="BF420" s="37">
        <v>0.96383004672000006</v>
      </c>
      <c r="BG420" s="37">
        <v>3.7431962341376002</v>
      </c>
      <c r="BH420" s="37">
        <v>4.8171444736</v>
      </c>
      <c r="BI420" s="37">
        <v>5.9269339007999999</v>
      </c>
      <c r="BJ420" s="37">
        <v>4235.028746688</v>
      </c>
      <c r="BK420" s="37">
        <v>511.95529913600001</v>
      </c>
      <c r="BL420" s="37">
        <v>17.64</v>
      </c>
      <c r="BM420" s="37">
        <v>15.958375187859501</v>
      </c>
      <c r="BN420" s="37">
        <v>15.958375187859501</v>
      </c>
      <c r="BO420" s="37">
        <v>18.230837692693999</v>
      </c>
      <c r="BP420" s="37">
        <v>1.0234399999999999E-2</v>
      </c>
    </row>
    <row r="421" spans="1:68">
      <c r="A421" s="16">
        <v>420</v>
      </c>
      <c r="B421" s="29" t="s">
        <v>221</v>
      </c>
      <c r="C421" s="16">
        <v>425</v>
      </c>
      <c r="D421" s="16">
        <v>1095</v>
      </c>
      <c r="E421" s="16">
        <v>0.21869489989289001</v>
      </c>
      <c r="F421" s="16">
        <v>0.36019188985659401</v>
      </c>
      <c r="G421" s="16">
        <v>0.44930696874356102</v>
      </c>
      <c r="H421" s="16">
        <v>1.2616385810766499</v>
      </c>
      <c r="I421" s="16">
        <v>2.2849973113461202</v>
      </c>
      <c r="J421" s="16">
        <v>0.38585703305149899</v>
      </c>
      <c r="K421" s="16">
        <v>0.42339857088655602</v>
      </c>
      <c r="L421" s="16">
        <v>0.53294958316792396</v>
      </c>
      <c r="M421" s="16">
        <v>0.15076259895324801</v>
      </c>
      <c r="N421" s="16">
        <v>0.68459038509579395</v>
      </c>
      <c r="O421" s="16">
        <v>1.5299032669092201</v>
      </c>
      <c r="P421" s="16">
        <v>0.148293410162221</v>
      </c>
      <c r="Q421" s="16">
        <v>0.23990840744358899</v>
      </c>
      <c r="R421" s="16">
        <v>0.62551581843191195</v>
      </c>
      <c r="S421" s="16">
        <v>0.7056</v>
      </c>
      <c r="T421" s="16">
        <v>1.3091355447763899</v>
      </c>
      <c r="U421" s="16">
        <v>1.1515964471298401</v>
      </c>
      <c r="V421" s="16">
        <v>0.54340701709291905</v>
      </c>
      <c r="W421" s="16">
        <v>2.9644679697499798</v>
      </c>
      <c r="X421" s="16">
        <v>1.3614855570839099</v>
      </c>
      <c r="Y421" s="16">
        <v>2.2764347484276701</v>
      </c>
      <c r="Z421" s="16">
        <v>1.01974818579042</v>
      </c>
      <c r="AA421" s="16">
        <v>1.3707833535243199</v>
      </c>
      <c r="AB421" s="16">
        <v>1.28544296726623</v>
      </c>
      <c r="AC421" s="16">
        <v>0.58008328796646003</v>
      </c>
      <c r="AD421" s="16">
        <v>2.2100249860310202</v>
      </c>
      <c r="AE421" s="16">
        <v>0.7056</v>
      </c>
      <c r="AF421" s="16">
        <v>1.4131491911918901</v>
      </c>
      <c r="AG421" s="16">
        <v>1.4131491911918901</v>
      </c>
      <c r="AH421" s="16">
        <v>1.2162797867322901</v>
      </c>
      <c r="AI421" s="37">
        <v>0.23726368536937201</v>
      </c>
      <c r="AJ421" s="16">
        <v>0.99620600232716305</v>
      </c>
      <c r="AK421" s="16">
        <v>0.47124746743849499</v>
      </c>
      <c r="AL421" s="37">
        <v>0.82471012095999996</v>
      </c>
      <c r="AM421" s="37">
        <v>3235.4909001154601</v>
      </c>
      <c r="AN421" s="37">
        <v>21.460310457599999</v>
      </c>
      <c r="AO421" s="37">
        <v>1.20196425216</v>
      </c>
      <c r="AP421" s="37">
        <v>7.2827998208000002</v>
      </c>
      <c r="AQ421" s="37">
        <v>668.77644799999996</v>
      </c>
      <c r="AR421" s="37">
        <v>1.7348135116800001</v>
      </c>
      <c r="AS421" s="37">
        <v>1.385167872</v>
      </c>
      <c r="AT421" s="37">
        <v>7.80098564608</v>
      </c>
      <c r="AU421" s="37">
        <v>311976.828708096</v>
      </c>
      <c r="AV421" s="37">
        <v>2097.34740428752</v>
      </c>
      <c r="AW421" s="37">
        <v>997006.39416320005</v>
      </c>
      <c r="AX421" s="37">
        <v>7.9647420561919997</v>
      </c>
      <c r="AY421" s="37">
        <v>7.6170988800000003</v>
      </c>
      <c r="AZ421" s="37">
        <v>17.64</v>
      </c>
      <c r="BA421" s="37">
        <v>23827.335206399999</v>
      </c>
      <c r="BB421" s="37">
        <v>8.3686428383999996</v>
      </c>
      <c r="BC421" s="37">
        <v>7.71319028268172E-3</v>
      </c>
      <c r="BD421" s="37">
        <v>388.66111008768002</v>
      </c>
      <c r="BE421" s="37">
        <v>28783.383999999998</v>
      </c>
      <c r="BF421" s="37">
        <v>0.96553795584000002</v>
      </c>
      <c r="BG421" s="37">
        <v>3.7443592835072002</v>
      </c>
      <c r="BH421" s="37">
        <v>4.8213400192</v>
      </c>
      <c r="BI421" s="37">
        <v>5.9322358656</v>
      </c>
      <c r="BJ421" s="37">
        <v>4243.0301055359996</v>
      </c>
      <c r="BK421" s="37">
        <v>509.025209792</v>
      </c>
      <c r="BL421" s="37">
        <v>17.64</v>
      </c>
      <c r="BM421" s="37">
        <v>16.0043310512056</v>
      </c>
      <c r="BN421" s="37">
        <v>16.0043310512056</v>
      </c>
      <c r="BO421" s="37">
        <v>18.594823105085901</v>
      </c>
      <c r="BP421" s="37">
        <v>1.0536800000000001E-2</v>
      </c>
    </row>
    <row r="422" spans="1:68">
      <c r="A422" s="16">
        <v>421</v>
      </c>
      <c r="B422" s="29" t="s">
        <v>215</v>
      </c>
      <c r="C422" s="16">
        <v>320</v>
      </c>
      <c r="D422" s="16">
        <v>1095</v>
      </c>
      <c r="E422" s="16">
        <v>0.218317157427208</v>
      </c>
      <c r="F422" s="16">
        <v>0.35914261194553398</v>
      </c>
      <c r="G422" s="16">
        <v>0.44726295581873898</v>
      </c>
      <c r="H422" s="16">
        <v>1.2570639924215199</v>
      </c>
      <c r="I422" s="16">
        <v>2.28009300661778</v>
      </c>
      <c r="J422" s="16">
        <v>0.38496932515337401</v>
      </c>
      <c r="K422" s="16">
        <v>0.42317780340975503</v>
      </c>
      <c r="L422" s="16">
        <v>0.53199920744996998</v>
      </c>
      <c r="M422" s="16">
        <v>0.15173868172263</v>
      </c>
      <c r="N422" s="16">
        <v>0.68294031804399302</v>
      </c>
      <c r="O422" s="16">
        <v>1.52612840464763</v>
      </c>
      <c r="P422" s="16">
        <v>0.14930890578665201</v>
      </c>
      <c r="Q422" s="16">
        <v>0.24103367022342101</v>
      </c>
      <c r="R422" s="16">
        <v>0.62039563437926304</v>
      </c>
      <c r="S422" s="16">
        <v>0.7056</v>
      </c>
      <c r="T422" s="16">
        <v>1.3084837780491001</v>
      </c>
      <c r="U422" s="16">
        <v>1.1556914939557399</v>
      </c>
      <c r="V422" s="16">
        <v>0.54466006939982003</v>
      </c>
      <c r="W422" s="16">
        <v>2.9463608662924199</v>
      </c>
      <c r="X422" s="16">
        <v>1.3614855570839099</v>
      </c>
      <c r="Y422" s="16">
        <v>2.27241514616441</v>
      </c>
      <c r="Z422" s="16">
        <v>1.01943153636767</v>
      </c>
      <c r="AA422" s="16">
        <v>1.3695915305670201</v>
      </c>
      <c r="AB422" s="16">
        <v>1.28429512222346</v>
      </c>
      <c r="AC422" s="16">
        <v>0.57899144600113195</v>
      </c>
      <c r="AD422" s="16">
        <v>2.2228201512082899</v>
      </c>
      <c r="AE422" s="16">
        <v>0.7056</v>
      </c>
      <c r="AF422" s="16">
        <v>1.40910300239391</v>
      </c>
      <c r="AG422" s="16">
        <v>1.40910300239391</v>
      </c>
      <c r="AH422" s="16">
        <v>1.19292873598722</v>
      </c>
      <c r="AI422" s="37">
        <v>0.23064432799468601</v>
      </c>
      <c r="AJ422" s="16">
        <v>0.99564189483160603</v>
      </c>
      <c r="AK422" s="16">
        <v>0.47208104196816197</v>
      </c>
      <c r="AL422" s="37">
        <v>0.82613707264000003</v>
      </c>
      <c r="AM422" s="37">
        <v>3244.9437720944602</v>
      </c>
      <c r="AN422" s="37">
        <v>21.558385094399998</v>
      </c>
      <c r="AO422" s="37">
        <v>1.2063383270400001</v>
      </c>
      <c r="AP422" s="37">
        <v>7.2984645631999996</v>
      </c>
      <c r="AQ422" s="37">
        <v>670.31859199999997</v>
      </c>
      <c r="AR422" s="37">
        <v>1.73571854592</v>
      </c>
      <c r="AS422" s="37">
        <v>1.3876423680000001</v>
      </c>
      <c r="AT422" s="37">
        <v>7.7508045875200002</v>
      </c>
      <c r="AU422" s="37">
        <v>312730.60275302402</v>
      </c>
      <c r="AV422" s="37">
        <v>2102.5351706260399</v>
      </c>
      <c r="AW422" s="37">
        <v>990225.4481408</v>
      </c>
      <c r="AX422" s="37">
        <v>7.9275587540480004</v>
      </c>
      <c r="AY422" s="37">
        <v>7.6799635200000003</v>
      </c>
      <c r="AZ422" s="37">
        <v>17.64</v>
      </c>
      <c r="BA422" s="37">
        <v>23839.203801600001</v>
      </c>
      <c r="BB422" s="37">
        <v>8.3389896096000005</v>
      </c>
      <c r="BC422" s="37">
        <v>7.6954452130129801E-3</v>
      </c>
      <c r="BD422" s="37">
        <v>391.04965896191999</v>
      </c>
      <c r="BE422" s="37">
        <v>28783.383999999998</v>
      </c>
      <c r="BF422" s="37">
        <v>0.96724586495999998</v>
      </c>
      <c r="BG422" s="37">
        <v>3.7455223328768001</v>
      </c>
      <c r="BH422" s="37">
        <v>4.8255355648</v>
      </c>
      <c r="BI422" s="37">
        <v>5.9375378304000002</v>
      </c>
      <c r="BJ422" s="37">
        <v>4251.0314643840002</v>
      </c>
      <c r="BK422" s="37">
        <v>506.09512044799999</v>
      </c>
      <c r="BL422" s="37">
        <v>17.64</v>
      </c>
      <c r="BM422" s="37">
        <v>16.050286914551801</v>
      </c>
      <c r="BN422" s="37">
        <v>16.050286914551801</v>
      </c>
      <c r="BO422" s="37">
        <v>18.958808517477902</v>
      </c>
      <c r="BP422" s="37">
        <v>1.08392E-2</v>
      </c>
    </row>
    <row r="423" spans="1:68">
      <c r="A423" s="16">
        <v>422</v>
      </c>
      <c r="B423" s="29" t="s">
        <v>242</v>
      </c>
      <c r="C423" s="16">
        <v>159</v>
      </c>
      <c r="D423" s="16">
        <v>1095</v>
      </c>
      <c r="E423" s="16">
        <v>0.21794071762870501</v>
      </c>
      <c r="F423" s="16">
        <v>0.35809942959739899</v>
      </c>
      <c r="G423" s="16">
        <v>0.44523745615302901</v>
      </c>
      <c r="H423" s="16">
        <v>1.2525224580132801</v>
      </c>
      <c r="I423" s="16">
        <v>2.2752097090844199</v>
      </c>
      <c r="J423" s="16">
        <v>0.38408569242540203</v>
      </c>
      <c r="K423" s="16">
        <v>0.42295726603708</v>
      </c>
      <c r="L423" s="16">
        <v>0.531052215189873</v>
      </c>
      <c r="M423" s="16">
        <v>0.15272748576488801</v>
      </c>
      <c r="N423" s="16">
        <v>0.68129818617370796</v>
      </c>
      <c r="O423" s="16">
        <v>1.5223721246228501</v>
      </c>
      <c r="P423" s="16">
        <v>0.15033840529437401</v>
      </c>
      <c r="Q423" s="16">
        <v>0.242169538578663</v>
      </c>
      <c r="R423" s="16">
        <v>0.615358592692828</v>
      </c>
      <c r="S423" s="16">
        <v>0.7056</v>
      </c>
      <c r="T423" s="16">
        <v>1.30783265997654</v>
      </c>
      <c r="U423" s="16">
        <v>1.15981576847322</v>
      </c>
      <c r="V423" s="16">
        <v>0.54591312170672202</v>
      </c>
      <c r="W423" s="16">
        <v>2.9284736179517199</v>
      </c>
      <c r="X423" s="16">
        <v>1.3614855570839099</v>
      </c>
      <c r="Y423" s="16">
        <v>2.2684097140618902</v>
      </c>
      <c r="Z423" s="16">
        <v>1.0191150835340901</v>
      </c>
      <c r="AA423" s="16">
        <v>1.3684017782622799</v>
      </c>
      <c r="AB423" s="16">
        <v>1.2831493253038899</v>
      </c>
      <c r="AC423" s="16">
        <v>0.57790370647864997</v>
      </c>
      <c r="AD423" s="16">
        <v>2.23576433698446</v>
      </c>
      <c r="AE423" s="16">
        <v>0.7056</v>
      </c>
      <c r="AF423" s="16">
        <v>1.4050799178820601</v>
      </c>
      <c r="AG423" s="16">
        <v>1.4050799178820601</v>
      </c>
      <c r="AH423" s="16">
        <v>1.17045741742436</v>
      </c>
      <c r="AI423" s="37">
        <v>0.224384289509586</v>
      </c>
      <c r="AJ423" s="16">
        <v>0.99507842583285699</v>
      </c>
      <c r="AK423" s="16">
        <v>0.47291461649782901</v>
      </c>
      <c r="AL423" s="37">
        <v>0.82756402431999998</v>
      </c>
      <c r="AM423" s="37">
        <v>3254.3966440734698</v>
      </c>
      <c r="AN423" s="37">
        <v>21.656459731199998</v>
      </c>
      <c r="AO423" s="37">
        <v>1.21071240192</v>
      </c>
      <c r="AP423" s="37">
        <v>7.3141293055999999</v>
      </c>
      <c r="AQ423" s="37">
        <v>671.86073599999997</v>
      </c>
      <c r="AR423" s="37">
        <v>1.7366235801600001</v>
      </c>
      <c r="AS423" s="37">
        <v>1.3901168639999999</v>
      </c>
      <c r="AT423" s="37">
        <v>7.7006235289599996</v>
      </c>
      <c r="AU423" s="37">
        <v>313484.37679795199</v>
      </c>
      <c r="AV423" s="37">
        <v>2107.7229369645602</v>
      </c>
      <c r="AW423" s="37">
        <v>983444.50211839995</v>
      </c>
      <c r="AX423" s="37">
        <v>7.8903754519040001</v>
      </c>
      <c r="AY423" s="37">
        <v>7.7428281600000002</v>
      </c>
      <c r="AZ423" s="37">
        <v>17.64</v>
      </c>
      <c r="BA423" s="37">
        <v>23851.072396799998</v>
      </c>
      <c r="BB423" s="37">
        <v>8.3093363807999996</v>
      </c>
      <c r="BC423" s="37">
        <v>7.6777816050259502E-3</v>
      </c>
      <c r="BD423" s="37">
        <v>393.43820783616002</v>
      </c>
      <c r="BE423" s="37">
        <v>28783.383999999998</v>
      </c>
      <c r="BF423" s="37">
        <v>0.96895377408000005</v>
      </c>
      <c r="BG423" s="37">
        <v>3.7466853822464001</v>
      </c>
      <c r="BH423" s="37">
        <v>4.8297311104</v>
      </c>
      <c r="BI423" s="37">
        <v>5.9428397952000003</v>
      </c>
      <c r="BJ423" s="37">
        <v>4259.0328232319998</v>
      </c>
      <c r="BK423" s="37">
        <v>503.16503110399998</v>
      </c>
      <c r="BL423" s="37">
        <v>17.64</v>
      </c>
      <c r="BM423" s="37">
        <v>16.096242777897999</v>
      </c>
      <c r="BN423" s="37">
        <v>16.096242777897999</v>
      </c>
      <c r="BO423" s="37">
        <v>19.3227939298698</v>
      </c>
      <c r="BP423" s="37">
        <v>1.11416E-2</v>
      </c>
    </row>
    <row r="424" spans="1:68">
      <c r="A424" s="16">
        <v>423</v>
      </c>
      <c r="B424" s="29" t="s">
        <v>243</v>
      </c>
      <c r="C424" s="16">
        <v>200</v>
      </c>
      <c r="D424" s="16">
        <v>1075</v>
      </c>
      <c r="E424" s="16">
        <v>0.171960347966822</v>
      </c>
      <c r="F424" s="16">
        <v>0.304947539204177</v>
      </c>
      <c r="G424" s="16">
        <v>0.41991130054141201</v>
      </c>
      <c r="H424" s="16">
        <v>1.2564262023217201</v>
      </c>
      <c r="I424" s="16">
        <v>2.3261904761904799</v>
      </c>
      <c r="J424" s="16">
        <v>0.33645735707591401</v>
      </c>
      <c r="K424" s="16">
        <v>0.41806184754776399</v>
      </c>
      <c r="L424" s="16">
        <v>0.53358208955223896</v>
      </c>
      <c r="M424" s="16">
        <v>0.14165224913494801</v>
      </c>
      <c r="N424" s="16">
        <v>0.68400109118512198</v>
      </c>
      <c r="O424" s="16">
        <v>1.52789196479523</v>
      </c>
      <c r="P424" s="16">
        <v>0.13338292174947899</v>
      </c>
      <c r="Q424" s="16">
        <v>0.24118331360463699</v>
      </c>
      <c r="R424" s="16">
        <v>0.63274853801169595</v>
      </c>
      <c r="S424" s="16">
        <v>0.67857142857142905</v>
      </c>
      <c r="T424" s="16">
        <v>1.3054810843014599</v>
      </c>
      <c r="U424" s="16">
        <v>1.1342691261850499</v>
      </c>
      <c r="V424" s="16">
        <v>0.59442896935933198</v>
      </c>
      <c r="W424" s="16">
        <v>3.0153901474289801</v>
      </c>
      <c r="X424" s="16">
        <v>1.35862068965517</v>
      </c>
      <c r="Y424" s="16">
        <v>2.29497518610422</v>
      </c>
      <c r="Z424" s="16">
        <v>1.01285373907955</v>
      </c>
      <c r="AA424" s="16">
        <v>1.3714652956298199</v>
      </c>
      <c r="AB424" s="16">
        <v>1.28840037418148</v>
      </c>
      <c r="AC424" s="16">
        <v>0.60351018094203202</v>
      </c>
      <c r="AD424" s="16">
        <v>2.1659795168067202</v>
      </c>
      <c r="AE424" s="16">
        <v>0.67857142857142905</v>
      </c>
      <c r="AF424" s="16">
        <v>1.4178405723351399</v>
      </c>
      <c r="AG424" s="16">
        <v>1.4178405723351399</v>
      </c>
      <c r="AH424" s="16">
        <v>1.30868611404289</v>
      </c>
      <c r="AI424" s="37">
        <v>0.25614754098360698</v>
      </c>
      <c r="AJ424" s="16">
        <v>0.99842026169314302</v>
      </c>
      <c r="AK424" s="16">
        <v>0.46657018813314</v>
      </c>
      <c r="AL424" s="37">
        <v>0.67224799999999996</v>
      </c>
      <c r="AM424" s="37">
        <v>2903.7523779968001</v>
      </c>
      <c r="AN424" s="37">
        <v>20.252425760000001</v>
      </c>
      <c r="AO424" s="37">
        <v>1.1695305600000001</v>
      </c>
      <c r="AP424" s="37">
        <v>7.2383975999999999</v>
      </c>
      <c r="AQ424" s="37">
        <v>612.88480000000004</v>
      </c>
      <c r="AR424" s="37">
        <v>1.7241492</v>
      </c>
      <c r="AS424" s="37">
        <v>1.379664</v>
      </c>
      <c r="AT424" s="37">
        <v>7.7535232000000001</v>
      </c>
      <c r="AU424" s="37">
        <v>311182.77657599997</v>
      </c>
      <c r="AV424" s="37">
        <v>2076.8276422758699</v>
      </c>
      <c r="AW424" s="37">
        <v>964311.23199999996</v>
      </c>
      <c r="AX424" s="37">
        <v>8.3380876560000008</v>
      </c>
      <c r="AY424" s="37">
        <v>7.4008799999999999</v>
      </c>
      <c r="AZ424" s="37">
        <v>17.236799999999999</v>
      </c>
      <c r="BA424" s="37">
        <v>23539.284</v>
      </c>
      <c r="BB424" s="37">
        <v>8.4004175199999995</v>
      </c>
      <c r="BC424" s="37">
        <v>8.1581399962929405E-3</v>
      </c>
      <c r="BD424" s="37">
        <v>373.13455679999998</v>
      </c>
      <c r="BE424" s="37">
        <v>28565</v>
      </c>
      <c r="BF424" s="37">
        <v>0.95417503999999997</v>
      </c>
      <c r="BG424" s="37">
        <v>3.7098640096</v>
      </c>
      <c r="BH424" s="37">
        <v>4.7815257600000001</v>
      </c>
      <c r="BI424" s="37">
        <v>5.8893348000000003</v>
      </c>
      <c r="BJ424" s="37">
        <v>4326.3654640000004</v>
      </c>
      <c r="BK424" s="37">
        <v>502.53719039999999</v>
      </c>
      <c r="BL424" s="37">
        <v>17.236799999999999</v>
      </c>
      <c r="BM424" s="37">
        <v>15.823492806000001</v>
      </c>
      <c r="BN424" s="37">
        <v>15.823492806000001</v>
      </c>
      <c r="BO424" s="37">
        <v>17.143293457199999</v>
      </c>
      <c r="BP424" s="37">
        <v>9.7599999999999996E-3</v>
      </c>
    </row>
    <row r="425" spans="1:68">
      <c r="A425" s="16">
        <v>424</v>
      </c>
      <c r="B425" s="29" t="s">
        <v>87</v>
      </c>
      <c r="C425" s="16">
        <v>230</v>
      </c>
      <c r="D425" s="16">
        <v>1075</v>
      </c>
      <c r="E425" s="16">
        <v>0.17058764237476101</v>
      </c>
      <c r="F425" s="16">
        <v>0.30151422721986298</v>
      </c>
      <c r="G425" s="16">
        <v>0.41455795509656801</v>
      </c>
      <c r="H425" s="16">
        <v>1.2442912980868099</v>
      </c>
      <c r="I425" s="16">
        <v>2.31077878103837</v>
      </c>
      <c r="J425" s="16">
        <v>0.33302238805970102</v>
      </c>
      <c r="K425" s="16">
        <v>0.41805213969503202</v>
      </c>
      <c r="L425" s="16">
        <v>0.532218091697646</v>
      </c>
      <c r="M425" s="16">
        <v>0.14376883045740901</v>
      </c>
      <c r="N425" s="16">
        <v>0.68170834968298899</v>
      </c>
      <c r="O425" s="16">
        <v>1.51643305265674</v>
      </c>
      <c r="P425" s="16">
        <v>0.13535892853102899</v>
      </c>
      <c r="Q425" s="16">
        <v>0.24663788781054</v>
      </c>
      <c r="R425" s="16">
        <v>0.62183908045976999</v>
      </c>
      <c r="S425" s="16">
        <v>0.67658730158730196</v>
      </c>
      <c r="T425" s="16">
        <v>1.30047611962506</v>
      </c>
      <c r="U425" s="16">
        <v>1.13877475476587</v>
      </c>
      <c r="V425" s="16">
        <v>0.60056022408963605</v>
      </c>
      <c r="W425" s="16">
        <v>2.9565063084485299</v>
      </c>
      <c r="X425" s="16">
        <v>1.3558620689655201</v>
      </c>
      <c r="Y425" s="16">
        <v>2.2826019777503102</v>
      </c>
      <c r="Z425" s="16">
        <v>1.0104747582346401</v>
      </c>
      <c r="AA425" s="16">
        <v>1.3659788303218201</v>
      </c>
      <c r="AB425" s="16">
        <v>1.2839869281045799</v>
      </c>
      <c r="AC425" s="16">
        <v>0.60165403980989096</v>
      </c>
      <c r="AD425" s="16">
        <v>2.17935548172757</v>
      </c>
      <c r="AE425" s="16">
        <v>0.67658730158730196</v>
      </c>
      <c r="AF425" s="16">
        <v>1.4062607116333099</v>
      </c>
      <c r="AG425" s="16">
        <v>1.4062607116333099</v>
      </c>
      <c r="AH425" s="16">
        <v>1.2507187482137101</v>
      </c>
      <c r="AI425" s="37">
        <v>0.240615976900866</v>
      </c>
      <c r="AJ425" s="16">
        <v>0.99636823351404202</v>
      </c>
      <c r="AK425" s="16">
        <v>0.46830680173661399</v>
      </c>
      <c r="AL425" s="37">
        <v>0.67161201599999998</v>
      </c>
      <c r="AM425" s="37">
        <v>2905.1063993016</v>
      </c>
      <c r="AN425" s="37">
        <v>20.37490678</v>
      </c>
      <c r="AO425" s="37">
        <v>1.1760703400000001</v>
      </c>
      <c r="AP425" s="37">
        <v>7.2558084000000003</v>
      </c>
      <c r="AQ425" s="37">
        <v>612.32640000000004</v>
      </c>
      <c r="AR425" s="37">
        <v>1.7278467</v>
      </c>
      <c r="AS425" s="37">
        <v>1.3864259999999999</v>
      </c>
      <c r="AT425" s="37">
        <v>7.6656396000000004</v>
      </c>
      <c r="AU425" s="37">
        <v>313272.442644</v>
      </c>
      <c r="AV425" s="37">
        <v>2082.6413522749499</v>
      </c>
      <c r="AW425" s="37">
        <v>952036.49879999994</v>
      </c>
      <c r="AX425" s="37">
        <v>8.3649002219999993</v>
      </c>
      <c r="AY425" s="37">
        <v>7.5307199999999996</v>
      </c>
      <c r="AZ425" s="37">
        <v>17.186399999999999</v>
      </c>
      <c r="BA425" s="37">
        <v>23497.960200000001</v>
      </c>
      <c r="BB425" s="37">
        <v>8.3108945999999992</v>
      </c>
      <c r="BC425" s="37">
        <v>8.1655796647017009E-3</v>
      </c>
      <c r="BD425" s="37">
        <v>375.55442496000001</v>
      </c>
      <c r="BE425" s="37">
        <v>28507</v>
      </c>
      <c r="BF425" s="37">
        <v>0.95610856</v>
      </c>
      <c r="BG425" s="37">
        <v>3.7059479112</v>
      </c>
      <c r="BH425" s="37">
        <v>4.7797571200000002</v>
      </c>
      <c r="BI425" s="37">
        <v>5.8911426000000002</v>
      </c>
      <c r="BJ425" s="37">
        <v>4347.3595720000003</v>
      </c>
      <c r="BK425" s="37">
        <v>493.62946499999998</v>
      </c>
      <c r="BL425" s="37">
        <v>17.186399999999999</v>
      </c>
      <c r="BM425" s="37">
        <v>15.883984363392001</v>
      </c>
      <c r="BN425" s="37">
        <v>15.883984363392001</v>
      </c>
      <c r="BO425" s="37">
        <v>17.859349423152</v>
      </c>
      <c r="BP425" s="37">
        <v>1.039E-2</v>
      </c>
    </row>
    <row r="426" spans="1:68">
      <c r="A426" s="16">
        <v>425</v>
      </c>
      <c r="B426" s="29" t="s">
        <v>215</v>
      </c>
      <c r="C426" s="16">
        <v>205</v>
      </c>
      <c r="D426" s="16">
        <v>1075</v>
      </c>
      <c r="E426" s="16">
        <v>0.16922458818802699</v>
      </c>
      <c r="F426" s="16">
        <v>0.29812103484876701</v>
      </c>
      <c r="G426" s="16">
        <v>0.409304165960093</v>
      </c>
      <c r="H426" s="16">
        <v>1.2323397305022501</v>
      </c>
      <c r="I426" s="16">
        <v>2.2955056179775299</v>
      </c>
      <c r="J426" s="16">
        <v>0.32961931290622098</v>
      </c>
      <c r="K426" s="16">
        <v>0.41804245283018898</v>
      </c>
      <c r="L426" s="16">
        <v>0.530864197530864</v>
      </c>
      <c r="M426" s="16">
        <v>0.14594204507605199</v>
      </c>
      <c r="N426" s="16">
        <v>0.67943847865526097</v>
      </c>
      <c r="O426" s="16">
        <v>1.5050915273963701</v>
      </c>
      <c r="P426" s="16">
        <v>0.13739045317590201</v>
      </c>
      <c r="Q426" s="16">
        <v>0.25219845761207299</v>
      </c>
      <c r="R426" s="16">
        <v>0.61129943502824902</v>
      </c>
      <c r="S426" s="16">
        <v>0.67460317460317498</v>
      </c>
      <c r="T426" s="16">
        <v>1.2954815695600499</v>
      </c>
      <c r="U426" s="16">
        <v>1.14334725536993</v>
      </c>
      <c r="V426" s="16">
        <v>0.60676056338028195</v>
      </c>
      <c r="W426" s="16">
        <v>2.8991346389657702</v>
      </c>
      <c r="X426" s="16">
        <v>1.3531034482758599</v>
      </c>
      <c r="Y426" s="16">
        <v>2.2703201970443301</v>
      </c>
      <c r="Z426" s="16">
        <v>1.0080988561409401</v>
      </c>
      <c r="AA426" s="16">
        <v>1.36051227321238</v>
      </c>
      <c r="AB426" s="16">
        <v>1.2795899347623501</v>
      </c>
      <c r="AC426" s="16">
        <v>0.59981251464729302</v>
      </c>
      <c r="AD426" s="16">
        <v>2.1930589184826501</v>
      </c>
      <c r="AE426" s="16">
        <v>0.67460317460317498</v>
      </c>
      <c r="AF426" s="16">
        <v>1.3948187558341301</v>
      </c>
      <c r="AG426" s="16">
        <v>1.3948187558341301</v>
      </c>
      <c r="AH426" s="16">
        <v>1.1974453588959999</v>
      </c>
      <c r="AI426" s="37">
        <v>0.22686025408348501</v>
      </c>
      <c r="AJ426" s="16">
        <v>0.99432105359998502</v>
      </c>
      <c r="AK426" s="16">
        <v>0.47004341534008698</v>
      </c>
      <c r="AL426" s="37">
        <v>0.67095475199999999</v>
      </c>
      <c r="AM426" s="37">
        <v>2906.274561408</v>
      </c>
      <c r="AN426" s="37">
        <v>20.496084960000001</v>
      </c>
      <c r="AO426" s="37">
        <v>1.18257312</v>
      </c>
      <c r="AP426" s="37">
        <v>7.2730800000000002</v>
      </c>
      <c r="AQ426" s="37">
        <v>611.73599999999999</v>
      </c>
      <c r="AR426" s="37">
        <v>1.73154816</v>
      </c>
      <c r="AS426" s="37">
        <v>1.3932</v>
      </c>
      <c r="AT426" s="37">
        <v>7.5774089599999996</v>
      </c>
      <c r="AU426" s="37">
        <v>315367.341632</v>
      </c>
      <c r="AV426" s="37">
        <v>2088.4042567193001</v>
      </c>
      <c r="AW426" s="37">
        <v>939736.78240000003</v>
      </c>
      <c r="AX426" s="37">
        <v>8.3896673279999998</v>
      </c>
      <c r="AY426" s="37">
        <v>7.6605600000000003</v>
      </c>
      <c r="AZ426" s="37">
        <v>17.135999999999999</v>
      </c>
      <c r="BA426" s="37">
        <v>23456.499199999998</v>
      </c>
      <c r="BB426" s="37">
        <v>8.2217856000000005</v>
      </c>
      <c r="BC426" s="37">
        <v>8.1734604469902092E-3</v>
      </c>
      <c r="BD426" s="37">
        <v>377.90931999999998</v>
      </c>
      <c r="BE426" s="37">
        <v>28449</v>
      </c>
      <c r="BF426" s="37">
        <v>0.95803008000000001</v>
      </c>
      <c r="BG426" s="37">
        <v>3.7020236288000001</v>
      </c>
      <c r="BH426" s="37">
        <v>4.7779503999999999</v>
      </c>
      <c r="BI426" s="37">
        <v>5.8929159999999996</v>
      </c>
      <c r="BJ426" s="37">
        <v>4368.3839200000002</v>
      </c>
      <c r="BK426" s="37">
        <v>484.79195520000002</v>
      </c>
      <c r="BL426" s="37">
        <v>17.135999999999999</v>
      </c>
      <c r="BM426" s="37">
        <v>15.944058222048</v>
      </c>
      <c r="BN426" s="37">
        <v>15.944058222048</v>
      </c>
      <c r="BO426" s="37">
        <v>18.572097079008</v>
      </c>
      <c r="BP426" s="37">
        <v>1.102E-2</v>
      </c>
    </row>
    <row r="427" spans="1:68">
      <c r="A427" s="16">
        <v>426</v>
      </c>
      <c r="B427" s="29" t="s">
        <v>244</v>
      </c>
      <c r="C427" s="16">
        <v>138</v>
      </c>
      <c r="D427" s="16">
        <v>1085</v>
      </c>
      <c r="E427" s="16">
        <v>0.21621493555724</v>
      </c>
      <c r="F427" s="16">
        <v>0.36859269226892699</v>
      </c>
      <c r="G427" s="16">
        <v>0.47047374667029701</v>
      </c>
      <c r="H427" s="16">
        <v>1.2660509372925499</v>
      </c>
      <c r="I427" s="16">
        <v>2.3613211585104898</v>
      </c>
      <c r="J427" s="16">
        <v>0.39689753976879799</v>
      </c>
      <c r="K427" s="16">
        <v>0.42108603945821499</v>
      </c>
      <c r="L427" s="16">
        <v>0.53356923655038502</v>
      </c>
      <c r="M427" s="16">
        <v>0.13962176013666799</v>
      </c>
      <c r="N427" s="16">
        <v>0.69173736347855397</v>
      </c>
      <c r="O427" s="16">
        <v>1.60187920565074</v>
      </c>
      <c r="P427" s="16">
        <v>0.13757168785899099</v>
      </c>
      <c r="Q427" s="16">
        <v>0.21424493255690299</v>
      </c>
      <c r="R427" s="16">
        <v>0.67358613678092905</v>
      </c>
      <c r="S427" s="16">
        <v>0.71707218982505505</v>
      </c>
      <c r="T427" s="16">
        <v>1.33585860470671</v>
      </c>
      <c r="U427" s="16">
        <v>1.1523647759709801</v>
      </c>
      <c r="V427" s="16">
        <v>0.52215859258112796</v>
      </c>
      <c r="W427" s="16">
        <v>3.2216875076146101</v>
      </c>
      <c r="X427" s="16">
        <v>1.3823285827668299</v>
      </c>
      <c r="Y427" s="16">
        <v>2.3723554853393201</v>
      </c>
      <c r="Z427" s="16">
        <v>1.0339591173317499</v>
      </c>
      <c r="AA427" s="16">
        <v>1.3998913207222301</v>
      </c>
      <c r="AB427" s="16">
        <v>1.3075334525469</v>
      </c>
      <c r="AC427" s="16">
        <v>0.589652321529618</v>
      </c>
      <c r="AD427" s="16">
        <v>2.1605346082452499</v>
      </c>
      <c r="AE427" s="16">
        <v>0.71707218982505505</v>
      </c>
      <c r="AF427" s="16">
        <v>1.46421776202402</v>
      </c>
      <c r="AG427" s="16">
        <v>1.46421776202402</v>
      </c>
      <c r="AH427" s="16">
        <v>1.44118947010285</v>
      </c>
      <c r="AI427" s="37">
        <v>0.29063008602650497</v>
      </c>
      <c r="AJ427" s="16">
        <v>1.01402539692854</v>
      </c>
      <c r="AK427" s="16">
        <v>0.46258683068017398</v>
      </c>
      <c r="AL427" s="37">
        <v>0.78001017120000005</v>
      </c>
      <c r="AM427" s="37">
        <v>3098.4347972384298</v>
      </c>
      <c r="AN427" s="37">
        <v>20.7960778106</v>
      </c>
      <c r="AO427" s="37">
        <v>1.1402307699500001</v>
      </c>
      <c r="AP427" s="37">
        <v>7.2501534062499999</v>
      </c>
      <c r="AQ427" s="37">
        <v>650.49691199999995</v>
      </c>
      <c r="AR427" s="37">
        <v>1.7257269511</v>
      </c>
      <c r="AS427" s="37">
        <v>1.360308565</v>
      </c>
      <c r="AT427" s="37">
        <v>7.8382336380000002</v>
      </c>
      <c r="AU427" s="37">
        <v>304646.27546959999</v>
      </c>
      <c r="AV427" s="37">
        <v>2091.8442368230599</v>
      </c>
      <c r="AW427" s="37">
        <v>1015817.640876</v>
      </c>
      <c r="AX427" s="37">
        <v>7.6738477774140001</v>
      </c>
      <c r="AY427" s="37">
        <v>7.3133634750000001</v>
      </c>
      <c r="AZ427" s="37">
        <v>17.733718</v>
      </c>
      <c r="BA427" s="37">
        <v>23979.159482999999</v>
      </c>
      <c r="BB427" s="37">
        <v>8.7486046805850002</v>
      </c>
      <c r="BC427" s="37">
        <v>7.8695223690777496E-3</v>
      </c>
      <c r="BD427" s="37">
        <v>378.17807839919999</v>
      </c>
      <c r="BE427" s="37">
        <v>29021.381787499999</v>
      </c>
      <c r="BF427" s="37">
        <v>0.96957717232499996</v>
      </c>
      <c r="BG427" s="37">
        <v>3.766008744099</v>
      </c>
      <c r="BH427" s="37">
        <v>4.8361924260000002</v>
      </c>
      <c r="BI427" s="37">
        <v>5.9356581980999996</v>
      </c>
      <c r="BJ427" s="37">
        <v>4154.8926888249998</v>
      </c>
      <c r="BK427" s="37">
        <v>530.98420629650002</v>
      </c>
      <c r="BL427" s="37">
        <v>17.733718</v>
      </c>
      <c r="BM427" s="37">
        <v>15.8561201820437</v>
      </c>
      <c r="BN427" s="37">
        <v>15.8561201820437</v>
      </c>
      <c r="BO427" s="37">
        <v>16.109479904594998</v>
      </c>
      <c r="BP427" s="37">
        <v>8.6020000000000003E-3</v>
      </c>
    </row>
    <row r="428" spans="1:68">
      <c r="A428" s="16">
        <v>427</v>
      </c>
      <c r="B428" s="33" t="s">
        <v>245</v>
      </c>
      <c r="C428" s="16">
        <v>208</v>
      </c>
      <c r="D428" s="16">
        <v>1110</v>
      </c>
      <c r="E428" s="16">
        <v>0.178823729925292</v>
      </c>
      <c r="F428" s="16">
        <v>0.32032308240628299</v>
      </c>
      <c r="G428" s="16">
        <v>0.428435145238515</v>
      </c>
      <c r="H428" s="16">
        <v>1.26330975899222</v>
      </c>
      <c r="I428" s="16">
        <v>2.3211288426098702</v>
      </c>
      <c r="J428" s="16">
        <v>0.35057274459208498</v>
      </c>
      <c r="K428" s="16">
        <v>0.41775030225855098</v>
      </c>
      <c r="L428" s="16">
        <v>0.53232658521027798</v>
      </c>
      <c r="M428" s="16">
        <v>0.143815959767121</v>
      </c>
      <c r="N428" s="16">
        <v>0.68551583697089402</v>
      </c>
      <c r="O428" s="16">
        <v>1.53215989445125</v>
      </c>
      <c r="P428" s="16">
        <v>0.13575192479832099</v>
      </c>
      <c r="Q428" s="16">
        <v>0.23444645943526601</v>
      </c>
      <c r="R428" s="16">
        <v>0.626986059183259</v>
      </c>
      <c r="S428" s="16">
        <v>0.68630452180872303</v>
      </c>
      <c r="T428" s="16">
        <v>1.30794890827776</v>
      </c>
      <c r="U428" s="16">
        <v>1.14045871036455</v>
      </c>
      <c r="V428" s="16">
        <v>0.57459928653395698</v>
      </c>
      <c r="W428" s="16">
        <v>3.0157892615361099</v>
      </c>
      <c r="X428" s="16">
        <v>1.3599248224015399</v>
      </c>
      <c r="Y428" s="16">
        <v>2.2856170841248198</v>
      </c>
      <c r="Z428" s="16">
        <v>1.01384586348421</v>
      </c>
      <c r="AA428" s="16">
        <v>1.3726424361230201</v>
      </c>
      <c r="AB428" s="16">
        <v>1.2885693387672701</v>
      </c>
      <c r="AC428" s="16">
        <v>0.58915976484218402</v>
      </c>
      <c r="AD428" s="16">
        <v>2.18153392138675</v>
      </c>
      <c r="AE428" s="16">
        <v>0.68630452180872303</v>
      </c>
      <c r="AF428" s="16">
        <v>1.41237394000216</v>
      </c>
      <c r="AG428" s="16">
        <v>1.41204257518012</v>
      </c>
      <c r="AH428" s="16">
        <v>1.2782071356245499</v>
      </c>
      <c r="AI428" s="37">
        <v>0.25576463693837298</v>
      </c>
      <c r="AJ428" s="16">
        <v>0.99666140700499695</v>
      </c>
      <c r="AK428" s="16">
        <v>0.46739001447178002</v>
      </c>
      <c r="AL428" s="37">
        <v>0.67039045747699999</v>
      </c>
      <c r="AM428" s="37">
        <v>2846.6202392207201</v>
      </c>
      <c r="AN428" s="37">
        <v>20.1692231883675</v>
      </c>
      <c r="AO428" s="37">
        <v>1.1841013342235001</v>
      </c>
      <c r="AP428" s="37">
        <v>7.2634858338899999</v>
      </c>
      <c r="AQ428" s="37">
        <v>602.81407239999999</v>
      </c>
      <c r="AR428" s="37">
        <v>1.7308635277605</v>
      </c>
      <c r="AS428" s="37">
        <v>1.38803207045</v>
      </c>
      <c r="AT428" s="37">
        <v>7.7063874821380001</v>
      </c>
      <c r="AU428" s="37">
        <v>309922.99223879899</v>
      </c>
      <c r="AV428" s="37">
        <v>2069.0003451534199</v>
      </c>
      <c r="AW428" s="37">
        <v>951079.95305277</v>
      </c>
      <c r="AX428" s="37">
        <v>8.4367367899906505</v>
      </c>
      <c r="AY428" s="37">
        <v>7.4639994869999997</v>
      </c>
      <c r="AZ428" s="37">
        <v>17.143889699999999</v>
      </c>
      <c r="BA428" s="37">
        <v>23596.182831515001</v>
      </c>
      <c r="BB428" s="37">
        <v>8.3711279937949996</v>
      </c>
      <c r="BC428" s="37">
        <v>8.3674755300885105E-3</v>
      </c>
      <c r="BD428" s="37">
        <v>377.54485446078797</v>
      </c>
      <c r="BE428" s="37">
        <v>28588.475745</v>
      </c>
      <c r="BF428" s="37">
        <v>0.95362673718150004</v>
      </c>
      <c r="BG428" s="37">
        <v>3.7133109002428202</v>
      </c>
      <c r="BH428" s="37">
        <v>4.7901571094299999</v>
      </c>
      <c r="BI428" s="37">
        <v>5.8991468831800002</v>
      </c>
      <c r="BJ428" s="37">
        <v>4445.6158014975999</v>
      </c>
      <c r="BK428" s="37">
        <v>506.233091337075</v>
      </c>
      <c r="BL428" s="37">
        <v>17.143889699999999</v>
      </c>
      <c r="BM428" s="37">
        <v>15.962733916918401</v>
      </c>
      <c r="BN428" s="37">
        <v>15.958988812074899</v>
      </c>
      <c r="BO428" s="37">
        <v>17.5882206701115</v>
      </c>
      <c r="BP428" s="37">
        <v>1.03698855E-2</v>
      </c>
    </row>
    <row r="429" spans="1:68">
      <c r="A429" s="16">
        <v>428</v>
      </c>
      <c r="B429" s="29" t="s">
        <v>246</v>
      </c>
      <c r="C429" s="16">
        <v>170</v>
      </c>
      <c r="D429" s="16">
        <v>1095</v>
      </c>
      <c r="E429" s="16">
        <v>0.35087499999999999</v>
      </c>
      <c r="F429" s="16">
        <v>0.482981831098099</v>
      </c>
      <c r="G429" s="16">
        <v>0.58350746268656695</v>
      </c>
      <c r="H429" s="16">
        <v>1.2777894736842099</v>
      </c>
      <c r="I429" s="16">
        <v>2.24988571428571</v>
      </c>
      <c r="J429" s="16">
        <v>0.50634146341463404</v>
      </c>
      <c r="K429" s="16">
        <v>0.43620689655172401</v>
      </c>
      <c r="L429" s="16">
        <v>0.64937500000000004</v>
      </c>
      <c r="M429" s="16">
        <v>0.180634081902246</v>
      </c>
      <c r="N429" s="16">
        <v>0.76313046098222403</v>
      </c>
      <c r="O429" s="16">
        <v>1.51665955898567</v>
      </c>
      <c r="P429" s="16">
        <v>0.18693907333090101</v>
      </c>
      <c r="Q429" s="16">
        <v>0.1706591796875</v>
      </c>
      <c r="R429" s="16">
        <v>0.77575757575757598</v>
      </c>
      <c r="S429" s="16">
        <v>0.754</v>
      </c>
      <c r="T429" s="16">
        <v>1.2723134328358201</v>
      </c>
      <c r="U429" s="16">
        <v>1.0967028985507199</v>
      </c>
      <c r="V429" s="16">
        <v>1.1059730250481701</v>
      </c>
      <c r="W429" s="16">
        <v>2.8101385041551201</v>
      </c>
      <c r="X429" s="16">
        <v>1.3296551724137899</v>
      </c>
      <c r="Y429" s="16">
        <v>2.2645312500000001</v>
      </c>
      <c r="Z429" s="16">
        <v>1.01318681318681</v>
      </c>
      <c r="AA429" s="16">
        <v>1.31752688172043</v>
      </c>
      <c r="AB429" s="16">
        <v>1.2521596244131501</v>
      </c>
      <c r="AC429" s="16">
        <v>0.74409512761020902</v>
      </c>
      <c r="AD429" s="16">
        <v>1.84554777070064</v>
      </c>
      <c r="AE429" s="16">
        <v>0.754</v>
      </c>
      <c r="AF429" s="16">
        <v>1.41770088474124</v>
      </c>
      <c r="AG429" s="16">
        <v>1.41770088474124</v>
      </c>
      <c r="AH429" s="16">
        <v>1.41770088474124</v>
      </c>
      <c r="AI429" s="37">
        <v>0.61176470588235299</v>
      </c>
      <c r="AJ429" s="16">
        <v>0.99012434697006502</v>
      </c>
      <c r="AK429" s="16">
        <v>0.46309696092619401</v>
      </c>
      <c r="AL429" s="37">
        <v>1.2934656</v>
      </c>
      <c r="AM429" s="37">
        <v>4168.8696704599997</v>
      </c>
      <c r="AN429" s="37">
        <v>26.193650000000002</v>
      </c>
      <c r="AO429" s="37">
        <v>1.153205</v>
      </c>
      <c r="AP429" s="37">
        <v>6.8902749999999999</v>
      </c>
      <c r="AQ429" s="37">
        <v>851.16</v>
      </c>
      <c r="AR429" s="37">
        <v>1.7975650000000001</v>
      </c>
      <c r="AS429" s="37">
        <v>1.6624000000000001</v>
      </c>
      <c r="AT429" s="37">
        <v>10.351217999999999</v>
      </c>
      <c r="AU429" s="37">
        <v>336258.51079999999</v>
      </c>
      <c r="AV429" s="37">
        <v>1996.2855512640001</v>
      </c>
      <c r="AW429" s="37">
        <v>1404488.4</v>
      </c>
      <c r="AX429" s="37">
        <v>6.4421683200000004</v>
      </c>
      <c r="AY429" s="37">
        <v>8.4480000000000004</v>
      </c>
      <c r="AZ429" s="37">
        <v>18.850000000000001</v>
      </c>
      <c r="BA429" s="37">
        <v>22845.66</v>
      </c>
      <c r="BB429" s="37">
        <v>8.3542439999999996</v>
      </c>
      <c r="BC429" s="37">
        <v>1.64481413600263E-2</v>
      </c>
      <c r="BD429" s="37">
        <v>329.59805399999999</v>
      </c>
      <c r="BE429" s="37">
        <v>27956</v>
      </c>
      <c r="BF429" s="37">
        <v>0.92755200000000004</v>
      </c>
      <c r="BG429" s="37">
        <v>3.7000782000000001</v>
      </c>
      <c r="BH429" s="37">
        <v>4.5581160000000001</v>
      </c>
      <c r="BI429" s="37">
        <v>5.6809229999999999</v>
      </c>
      <c r="BJ429" s="37">
        <v>5528.9542000000001</v>
      </c>
      <c r="BK429" s="37">
        <v>454.90906999999999</v>
      </c>
      <c r="BL429" s="37">
        <v>18.850000000000001</v>
      </c>
      <c r="BM429" s="37">
        <v>15.442505592</v>
      </c>
      <c r="BN429" s="37">
        <v>15.442505592</v>
      </c>
      <c r="BO429" s="37">
        <v>15.442505592</v>
      </c>
      <c r="BP429" s="37">
        <v>1.7680000000000001E-2</v>
      </c>
    </row>
    <row r="430" spans="1:68">
      <c r="A430" s="16">
        <v>429</v>
      </c>
      <c r="B430" s="29" t="s">
        <v>247</v>
      </c>
      <c r="C430" s="16">
        <v>119</v>
      </c>
      <c r="D430" s="16">
        <v>1000</v>
      </c>
      <c r="E430" s="16">
        <v>0.18523892130578801</v>
      </c>
      <c r="F430" s="16">
        <v>0.33685837334220198</v>
      </c>
      <c r="G430" s="16">
        <v>0.45586844593884601</v>
      </c>
      <c r="H430" s="16">
        <v>1.2684439262242999</v>
      </c>
      <c r="I430" s="16">
        <v>2.3669976332044098</v>
      </c>
      <c r="J430" s="16">
        <v>0.36843403205918601</v>
      </c>
      <c r="K430" s="16">
        <v>0.43029417591125202</v>
      </c>
      <c r="L430" s="16">
        <v>0.54140722291407195</v>
      </c>
      <c r="M430" s="16">
        <v>0.14603884196860001</v>
      </c>
      <c r="N430" s="16">
        <v>0.69136522841307102</v>
      </c>
      <c r="O430" s="16">
        <v>1.58011518828297</v>
      </c>
      <c r="P430" s="16">
        <v>0.136884862201024</v>
      </c>
      <c r="Q430" s="16">
        <v>0.23037193201372599</v>
      </c>
      <c r="R430" s="16">
        <v>0.67572053719631797</v>
      </c>
      <c r="S430" s="16">
        <v>0.70120724346076502</v>
      </c>
      <c r="T430" s="16">
        <v>1.32545331934662</v>
      </c>
      <c r="U430" s="16">
        <v>1.1403575989782899</v>
      </c>
      <c r="V430" s="16">
        <v>0.56523408631250605</v>
      </c>
      <c r="W430" s="16">
        <v>3.18294799305828</v>
      </c>
      <c r="X430" s="16">
        <v>1.36520538488091</v>
      </c>
      <c r="Y430" s="16">
        <v>2.32588359622686</v>
      </c>
      <c r="Z430" s="16">
        <v>1.02577579152766</v>
      </c>
      <c r="AA430" s="16">
        <v>1.3888439337541101</v>
      </c>
      <c r="AB430" s="16">
        <v>1.30112005270836</v>
      </c>
      <c r="AC430" s="16">
        <v>0.59949455907712401</v>
      </c>
      <c r="AD430" s="16">
        <v>2.1281797041534798</v>
      </c>
      <c r="AE430" s="16">
        <v>0.70120724346076502</v>
      </c>
      <c r="AF430" s="16">
        <v>1.45602322576956</v>
      </c>
      <c r="AG430" s="16">
        <v>1.45602322576956</v>
      </c>
      <c r="AH430" s="16">
        <v>1.45602322576956</v>
      </c>
      <c r="AI430" s="37">
        <v>0.29941176470588199</v>
      </c>
      <c r="AJ430" s="16">
        <v>1.0034514373457799</v>
      </c>
      <c r="AK430" s="16">
        <v>0.46217438494934898</v>
      </c>
      <c r="AL430" s="37">
        <v>0.67033247399999996</v>
      </c>
      <c r="AM430" s="37">
        <v>2838.42951105065</v>
      </c>
      <c r="AN430" s="37">
        <v>20.231857205000001</v>
      </c>
      <c r="AO430" s="37">
        <v>1.1289196100000001</v>
      </c>
      <c r="AP430" s="37">
        <v>7.1030363049999998</v>
      </c>
      <c r="AQ430" s="37">
        <v>605.81700000000001</v>
      </c>
      <c r="AR430" s="37">
        <v>1.7543819199999999</v>
      </c>
      <c r="AS430" s="37">
        <v>1.396417</v>
      </c>
      <c r="AT430" s="37">
        <v>8.15193543</v>
      </c>
      <c r="AU430" s="37">
        <v>307271.89848500001</v>
      </c>
      <c r="AV430" s="37">
        <v>2048.5995564044001</v>
      </c>
      <c r="AW430" s="37">
        <v>1007530.5237</v>
      </c>
      <c r="AX430" s="37">
        <v>8.1897164846999999</v>
      </c>
      <c r="AY430" s="37">
        <v>7.4189265000000004</v>
      </c>
      <c r="AZ430" s="37">
        <v>17.320450000000001</v>
      </c>
      <c r="BA430" s="37">
        <v>23608.4067</v>
      </c>
      <c r="BB430" s="37">
        <v>8.5644735749999992</v>
      </c>
      <c r="BC430" s="37">
        <v>8.9059897625850693E-3</v>
      </c>
      <c r="BD430" s="37">
        <v>365.62917276000002</v>
      </c>
      <c r="BE430" s="37">
        <v>28644.087500000001</v>
      </c>
      <c r="BF430" s="37">
        <v>0.94888985999999997</v>
      </c>
      <c r="BG430" s="37">
        <v>3.7281959352</v>
      </c>
      <c r="BH430" s="37">
        <v>4.7723506499999999</v>
      </c>
      <c r="BI430" s="37">
        <v>5.8748172749999998</v>
      </c>
      <c r="BJ430" s="37">
        <v>4238.5987224999999</v>
      </c>
      <c r="BK430" s="37">
        <v>510.04244434999998</v>
      </c>
      <c r="BL430" s="37">
        <v>17.320450000000001</v>
      </c>
      <c r="BM430" s="37">
        <v>15.735078453798</v>
      </c>
      <c r="BN430" s="37">
        <v>15.735078453798</v>
      </c>
      <c r="BO430" s="37">
        <v>15.735078453798</v>
      </c>
      <c r="BP430" s="37">
        <v>8.6529999999999992E-3</v>
      </c>
    </row>
    <row r="431" spans="1:68">
      <c r="A431" s="16">
        <v>430</v>
      </c>
      <c r="B431" s="29" t="s">
        <v>248</v>
      </c>
      <c r="C431" s="16">
        <v>296</v>
      </c>
      <c r="D431" s="16">
        <v>650</v>
      </c>
      <c r="E431" s="16">
        <v>0.16740858505564399</v>
      </c>
      <c r="F431" s="16">
        <v>0.29289751118551499</v>
      </c>
      <c r="G431" s="16">
        <v>0.406056357773728</v>
      </c>
      <c r="H431" s="16">
        <v>1.2323397305022501</v>
      </c>
      <c r="I431" s="16">
        <v>2.29679595278246</v>
      </c>
      <c r="J431" s="16">
        <v>0.32479414455626698</v>
      </c>
      <c r="K431" s="16">
        <v>0.41841251106521099</v>
      </c>
      <c r="L431" s="16">
        <v>0.53152039555006203</v>
      </c>
      <c r="M431" s="16">
        <v>0.145727668301876</v>
      </c>
      <c r="N431" s="16">
        <v>0.67749933405733298</v>
      </c>
      <c r="O431" s="16">
        <v>1.5009257429882901</v>
      </c>
      <c r="P431" s="16">
        <v>0.136833767460281</v>
      </c>
      <c r="Q431" s="16">
        <v>0.255569611357088</v>
      </c>
      <c r="R431" s="16">
        <v>0.61129943502824902</v>
      </c>
      <c r="S431" s="16">
        <v>0.67193675889328097</v>
      </c>
      <c r="T431" s="16">
        <v>1.2954815695600499</v>
      </c>
      <c r="U431" s="16">
        <v>1.14309149205876</v>
      </c>
      <c r="V431" s="16">
        <v>0.61577464788732394</v>
      </c>
      <c r="W431" s="16">
        <v>2.8990330717488799</v>
      </c>
      <c r="X431" s="16">
        <v>1.3531034482758599</v>
      </c>
      <c r="Y431" s="16">
        <v>2.2703201970443301</v>
      </c>
      <c r="Z431" s="16">
        <v>1.00800417427602</v>
      </c>
      <c r="AA431" s="16">
        <v>1.36036708995838</v>
      </c>
      <c r="AB431" s="16">
        <v>1.2795899347623501</v>
      </c>
      <c r="AC431" s="16">
        <v>0.60765925116930597</v>
      </c>
      <c r="AD431" s="16">
        <v>2.2007559395248402</v>
      </c>
      <c r="AE431" s="16">
        <v>0.67193675889328097</v>
      </c>
      <c r="AF431" s="16">
        <v>1.3948113299627201</v>
      </c>
      <c r="AG431" s="16">
        <v>1.3948113299627201</v>
      </c>
      <c r="AH431" s="16">
        <v>1.1974398859192199</v>
      </c>
      <c r="AI431" s="37">
        <v>0.22686025408348501</v>
      </c>
      <c r="AJ431" s="16">
        <v>0.99432105359998502</v>
      </c>
      <c r="AK431" s="16">
        <v>0.47004341534008698</v>
      </c>
      <c r="AL431" s="37">
        <v>0.67823308800000004</v>
      </c>
      <c r="AM431" s="37">
        <v>2958.1049572416</v>
      </c>
      <c r="AN431" s="37">
        <v>20.660021199999999</v>
      </c>
      <c r="AO431" s="37">
        <v>1.18257312</v>
      </c>
      <c r="AP431" s="37">
        <v>7.2689940000000002</v>
      </c>
      <c r="AQ431" s="37">
        <v>620.82399999999996</v>
      </c>
      <c r="AR431" s="37">
        <v>1.7300167200000001</v>
      </c>
      <c r="AS431" s="37">
        <v>1.3914800000000001</v>
      </c>
      <c r="AT431" s="37">
        <v>7.5885559200000001</v>
      </c>
      <c r="AU431" s="37">
        <v>316269.988832</v>
      </c>
      <c r="AV431" s="37">
        <v>2094.20057404616</v>
      </c>
      <c r="AW431" s="37">
        <v>943559.94720000005</v>
      </c>
      <c r="AX431" s="37">
        <v>8.2790013600000005</v>
      </c>
      <c r="AY431" s="37">
        <v>7.6605600000000003</v>
      </c>
      <c r="AZ431" s="37">
        <v>17.204000000000001</v>
      </c>
      <c r="BA431" s="37">
        <v>23456.499199999998</v>
      </c>
      <c r="BB431" s="37">
        <v>8.2236252000000007</v>
      </c>
      <c r="BC431" s="37">
        <v>8.0538123526152292E-3</v>
      </c>
      <c r="BD431" s="37">
        <v>377.92255999999998</v>
      </c>
      <c r="BE431" s="37">
        <v>28449</v>
      </c>
      <c r="BF431" s="37">
        <v>0.95803008000000001</v>
      </c>
      <c r="BG431" s="37">
        <v>3.7023713599999999</v>
      </c>
      <c r="BH431" s="37">
        <v>4.7784603199999998</v>
      </c>
      <c r="BI431" s="37">
        <v>5.8929159999999996</v>
      </c>
      <c r="BJ431" s="37">
        <v>4311.9747440000001</v>
      </c>
      <c r="BK431" s="37">
        <v>483.09642239999999</v>
      </c>
      <c r="BL431" s="37">
        <v>17.204000000000001</v>
      </c>
      <c r="BM431" s="37">
        <v>15.944143107024001</v>
      </c>
      <c r="BN431" s="37">
        <v>15.944143107024001</v>
      </c>
      <c r="BO431" s="37">
        <v>18.572181963984001</v>
      </c>
      <c r="BP431" s="37">
        <v>1.102E-2</v>
      </c>
    </row>
    <row r="432" spans="1:68">
      <c r="A432" s="16">
        <v>431</v>
      </c>
      <c r="B432" s="29" t="s">
        <v>249</v>
      </c>
      <c r="C432" s="16">
        <v>244</v>
      </c>
      <c r="D432" s="16">
        <v>1030</v>
      </c>
      <c r="E432" s="16">
        <v>0.17881634160260501</v>
      </c>
      <c r="F432" s="16">
        <v>0.32031690504375199</v>
      </c>
      <c r="G432" s="16">
        <v>0.42841016953549399</v>
      </c>
      <c r="H432" s="16">
        <v>1.26346636391904</v>
      </c>
      <c r="I432" s="16">
        <v>2.3213912979567799</v>
      </c>
      <c r="J432" s="16">
        <v>0.35055583689020697</v>
      </c>
      <c r="K432" s="16">
        <v>0.41790222870507698</v>
      </c>
      <c r="L432" s="16">
        <v>0.53212886211827604</v>
      </c>
      <c r="M432" s="16">
        <v>0.14376254113464901</v>
      </c>
      <c r="N432" s="16">
        <v>0.68543041113522896</v>
      </c>
      <c r="O432" s="16">
        <v>1.5325649933326499</v>
      </c>
      <c r="P432" s="16">
        <v>0.13572218463704</v>
      </c>
      <c r="Q432" s="16">
        <v>0.23471024765022</v>
      </c>
      <c r="R432" s="16">
        <v>0.62693154813655605</v>
      </c>
      <c r="S432" s="16">
        <v>0.68630452180872303</v>
      </c>
      <c r="T432" s="16">
        <v>1.307968384367</v>
      </c>
      <c r="U432" s="16">
        <v>1.1405513262123901</v>
      </c>
      <c r="V432" s="16">
        <v>0.57439742479346401</v>
      </c>
      <c r="W432" s="16">
        <v>3.0159294269086998</v>
      </c>
      <c r="X432" s="16">
        <v>1.3599248224015399</v>
      </c>
      <c r="Y432" s="16">
        <v>2.2857232432733698</v>
      </c>
      <c r="Z432" s="16">
        <v>1.01384692300063</v>
      </c>
      <c r="AA432" s="16">
        <v>1.3726571320132099</v>
      </c>
      <c r="AB432" s="16">
        <v>1.2885693387672701</v>
      </c>
      <c r="AC432" s="16">
        <v>0.58894687431096804</v>
      </c>
      <c r="AD432" s="16">
        <v>2.18182037526647</v>
      </c>
      <c r="AE432" s="16">
        <v>0.68630452180872303</v>
      </c>
      <c r="AF432" s="16">
        <v>1.4174723404341201</v>
      </c>
      <c r="AG432" s="16">
        <v>1.4171397794483001</v>
      </c>
      <c r="AH432" s="16">
        <v>1.28238743184491</v>
      </c>
      <c r="AI432" s="37">
        <v>0.25566306090738</v>
      </c>
      <c r="AJ432" s="16">
        <v>0.99667615122215603</v>
      </c>
      <c r="AK432" s="16">
        <v>0.46736830680173702</v>
      </c>
      <c r="AL432" s="37">
        <v>0.67041815662899995</v>
      </c>
      <c r="AM432" s="37">
        <v>2846.6751367454199</v>
      </c>
      <c r="AN432" s="37">
        <v>20.170399025367502</v>
      </c>
      <c r="AO432" s="37">
        <v>1.1839545664835001</v>
      </c>
      <c r="AP432" s="37">
        <v>7.2626646277900004</v>
      </c>
      <c r="AQ432" s="37">
        <v>602.8431468</v>
      </c>
      <c r="AR432" s="37">
        <v>1.7302342802305</v>
      </c>
      <c r="AS432" s="37">
        <v>1.38854782145</v>
      </c>
      <c r="AT432" s="37">
        <v>7.7092509866179997</v>
      </c>
      <c r="AU432" s="37">
        <v>309961.61823229701</v>
      </c>
      <c r="AV432" s="37">
        <v>2068.4534517237198</v>
      </c>
      <c r="AW432" s="37">
        <v>951288.35871077003</v>
      </c>
      <c r="AX432" s="37">
        <v>8.4272548361341499</v>
      </c>
      <c r="AY432" s="37">
        <v>7.4646484739999996</v>
      </c>
      <c r="AZ432" s="37">
        <v>17.143889699999999</v>
      </c>
      <c r="BA432" s="37">
        <v>23595.831476415002</v>
      </c>
      <c r="BB432" s="37">
        <v>8.3704482355949992</v>
      </c>
      <c r="BC432" s="37">
        <v>8.3704161302742396E-3</v>
      </c>
      <c r="BD432" s="37">
        <v>377.52730805710797</v>
      </c>
      <c r="BE432" s="37">
        <v>28588.475745</v>
      </c>
      <c r="BF432" s="37">
        <v>0.95358244651650004</v>
      </c>
      <c r="BG432" s="37">
        <v>3.71330701966302</v>
      </c>
      <c r="BH432" s="37">
        <v>4.7901058252300004</v>
      </c>
      <c r="BI432" s="37">
        <v>5.8991468831800002</v>
      </c>
      <c r="BJ432" s="37">
        <v>4447.2227877145997</v>
      </c>
      <c r="BK432" s="37">
        <v>506.16662737207503</v>
      </c>
      <c r="BL432" s="37">
        <v>17.143889699999999</v>
      </c>
      <c r="BM432" s="37">
        <v>15.905318751080101</v>
      </c>
      <c r="BN432" s="37">
        <v>15.9015871167245</v>
      </c>
      <c r="BO432" s="37">
        <v>17.5308870043532</v>
      </c>
      <c r="BP432" s="37">
        <v>1.03740055E-2</v>
      </c>
    </row>
    <row r="433" spans="1:68">
      <c r="A433" s="16">
        <v>432</v>
      </c>
      <c r="B433" s="29" t="s">
        <v>72</v>
      </c>
      <c r="C433" s="16">
        <v>277</v>
      </c>
      <c r="D433" s="16">
        <v>1030</v>
      </c>
      <c r="E433" s="16">
        <v>0.17881486401132901</v>
      </c>
      <c r="F433" s="16">
        <v>0.320312710825154</v>
      </c>
      <c r="G433" s="16">
        <v>0.42840642343119201</v>
      </c>
      <c r="H433" s="16">
        <v>1.2634768056280099</v>
      </c>
      <c r="I433" s="16">
        <v>2.3214017974052101</v>
      </c>
      <c r="J433" s="16">
        <v>0.35055245554553499</v>
      </c>
      <c r="K433" s="16">
        <v>0.41789812113197</v>
      </c>
      <c r="L433" s="16">
        <v>0.532115685801128</v>
      </c>
      <c r="M433" s="16">
        <v>0.14376167733587</v>
      </c>
      <c r="N433" s="16">
        <v>0.68543077807418995</v>
      </c>
      <c r="O433" s="16">
        <v>1.5325167893620899</v>
      </c>
      <c r="P433" s="16">
        <v>0.13572300488050501</v>
      </c>
      <c r="Q433" s="16">
        <v>0.23463899531853399</v>
      </c>
      <c r="R433" s="16">
        <v>0.62692064706462003</v>
      </c>
      <c r="S433" s="16">
        <v>0.68630452180872303</v>
      </c>
      <c r="T433" s="16">
        <v>1.307968384367</v>
      </c>
      <c r="U433" s="16">
        <v>1.1405664829651101</v>
      </c>
      <c r="V433" s="16">
        <v>0.57435707179932005</v>
      </c>
      <c r="W433" s="16">
        <v>3.0159747138906901</v>
      </c>
      <c r="X433" s="16">
        <v>1.3599435815377801</v>
      </c>
      <c r="Y433" s="16">
        <v>2.2857515540451598</v>
      </c>
      <c r="Z433" s="16">
        <v>1.0138594254616899</v>
      </c>
      <c r="AA433" s="16">
        <v>1.37266007122901</v>
      </c>
      <c r="AB433" s="16">
        <v>1.28857174771784</v>
      </c>
      <c r="AC433" s="16">
        <v>0.58881650401258401</v>
      </c>
      <c r="AD433" s="16">
        <v>2.1818719449541901</v>
      </c>
      <c r="AE433" s="16">
        <v>0.68630452180872303</v>
      </c>
      <c r="AF433" s="16">
        <v>1.41753317597926</v>
      </c>
      <c r="AG433" s="16">
        <v>1.41720060072048</v>
      </c>
      <c r="AH433" s="16">
        <v>1.2822205550174699</v>
      </c>
      <c r="AI433" s="37">
        <v>0.25568844735052199</v>
      </c>
      <c r="AJ433" s="16">
        <v>0.99668008308707501</v>
      </c>
      <c r="AK433" s="16">
        <v>0.46736251808972501</v>
      </c>
      <c r="AL433" s="37">
        <v>0.67042369645940003</v>
      </c>
      <c r="AM433" s="37">
        <v>2846.7124115003598</v>
      </c>
      <c r="AN433" s="37">
        <v>20.1705754009175</v>
      </c>
      <c r="AO433" s="37">
        <v>1.1839447819675</v>
      </c>
      <c r="AP433" s="37">
        <v>7.262631779546</v>
      </c>
      <c r="AQ433" s="37">
        <v>602.84896168</v>
      </c>
      <c r="AR433" s="37">
        <v>1.7302512869205</v>
      </c>
      <c r="AS433" s="37">
        <v>1.3885822048500001</v>
      </c>
      <c r="AT433" s="37">
        <v>7.7092973080140004</v>
      </c>
      <c r="AU433" s="37">
        <v>309961.45229724102</v>
      </c>
      <c r="AV433" s="37">
        <v>2068.51851311163</v>
      </c>
      <c r="AW433" s="37">
        <v>951282.60958916997</v>
      </c>
      <c r="AX433" s="37">
        <v>8.42981392293885</v>
      </c>
      <c r="AY433" s="37">
        <v>7.4647782714000002</v>
      </c>
      <c r="AZ433" s="37">
        <v>17.143889699999999</v>
      </c>
      <c r="BA433" s="37">
        <v>23595.831476415002</v>
      </c>
      <c r="BB433" s="37">
        <v>8.3703370024350008</v>
      </c>
      <c r="BC433" s="37">
        <v>8.3710042162745291E-3</v>
      </c>
      <c r="BD433" s="37">
        <v>377.52163921899597</v>
      </c>
      <c r="BE433" s="37">
        <v>28588.081394000001</v>
      </c>
      <c r="BF433" s="37">
        <v>0.9535706356725</v>
      </c>
      <c r="BG433" s="37">
        <v>3.7132612288213802</v>
      </c>
      <c r="BH433" s="37">
        <v>4.7900955683899999</v>
      </c>
      <c r="BI433" s="37">
        <v>5.8991358548820001</v>
      </c>
      <c r="BJ433" s="37">
        <v>4448.2074506068002</v>
      </c>
      <c r="BK433" s="37">
        <v>506.15466385837499</v>
      </c>
      <c r="BL433" s="37">
        <v>17.143889699999999</v>
      </c>
      <c r="BM433" s="37">
        <v>15.904636150663199</v>
      </c>
      <c r="BN433" s="37">
        <v>15.9009046764563</v>
      </c>
      <c r="BO433" s="37">
        <v>17.5331685921768</v>
      </c>
      <c r="BP433" s="37">
        <v>1.0372975499999999E-2</v>
      </c>
    </row>
    <row r="434" spans="1:68">
      <c r="A434" s="16">
        <v>433</v>
      </c>
      <c r="B434" s="29" t="s">
        <v>74</v>
      </c>
      <c r="C434" s="16">
        <v>254</v>
      </c>
      <c r="D434" s="16">
        <v>1030</v>
      </c>
      <c r="E434" s="16">
        <v>0.17881338644447201</v>
      </c>
      <c r="F434" s="16">
        <v>0.32030851671639199</v>
      </c>
      <c r="G434" s="16">
        <v>0.42840267739240301</v>
      </c>
      <c r="H434" s="16">
        <v>1.26348724750957</v>
      </c>
      <c r="I434" s="16">
        <v>2.3214122969486</v>
      </c>
      <c r="J434" s="16">
        <v>0.350549074266092</v>
      </c>
      <c r="K434" s="16">
        <v>0.41789401363960899</v>
      </c>
      <c r="L434" s="16">
        <v>0.53210251013649501</v>
      </c>
      <c r="M434" s="16">
        <v>0.143760813547472</v>
      </c>
      <c r="N434" s="16">
        <v>0.68543114501354396</v>
      </c>
      <c r="O434" s="16">
        <v>1.5324685884237601</v>
      </c>
      <c r="P434" s="16">
        <v>0.13572382513388301</v>
      </c>
      <c r="Q434" s="16">
        <v>0.234567786234674</v>
      </c>
      <c r="R434" s="16">
        <v>0.62690974637177199</v>
      </c>
      <c r="S434" s="16">
        <v>0.68630452180872303</v>
      </c>
      <c r="T434" s="16">
        <v>1.307968384367</v>
      </c>
      <c r="U434" s="16">
        <v>1.1405816401206701</v>
      </c>
      <c r="V434" s="16">
        <v>0.57431672525288502</v>
      </c>
      <c r="W434" s="16">
        <v>3.0160200022327599</v>
      </c>
      <c r="X434" s="16">
        <v>1.35996234119156</v>
      </c>
      <c r="Y434" s="16">
        <v>2.2857798655182702</v>
      </c>
      <c r="Z434" s="16">
        <v>1.0138719282311</v>
      </c>
      <c r="AA434" s="16">
        <v>1.3726630104574</v>
      </c>
      <c r="AB434" s="16">
        <v>1.28857415667741</v>
      </c>
      <c r="AC434" s="16">
        <v>0.58868619141941503</v>
      </c>
      <c r="AD434" s="16">
        <v>2.1819235170797699</v>
      </c>
      <c r="AE434" s="16">
        <v>0.68630452180872303</v>
      </c>
      <c r="AF434" s="16">
        <v>1.4175940167465499</v>
      </c>
      <c r="AG434" s="16">
        <v>1.4172614272135799</v>
      </c>
      <c r="AH434" s="16">
        <v>1.28205372161568</v>
      </c>
      <c r="AI434" s="37">
        <v>0.25571383883573201</v>
      </c>
      <c r="AJ434" s="16">
        <v>0.99668401498301695</v>
      </c>
      <c r="AK434" s="16">
        <v>0.467356729377714</v>
      </c>
      <c r="AL434" s="37">
        <v>0.6704292362898</v>
      </c>
      <c r="AM434" s="37">
        <v>2846.7496862553098</v>
      </c>
      <c r="AN434" s="37">
        <v>20.170751776467501</v>
      </c>
      <c r="AO434" s="37">
        <v>1.1839349974515001</v>
      </c>
      <c r="AP434" s="37">
        <v>7.2625989313019996</v>
      </c>
      <c r="AQ434" s="37">
        <v>602.85477656</v>
      </c>
      <c r="AR434" s="37">
        <v>1.7302682936105001</v>
      </c>
      <c r="AS434" s="37">
        <v>1.3886165882499999</v>
      </c>
      <c r="AT434" s="37">
        <v>7.7093436294100002</v>
      </c>
      <c r="AU434" s="37">
        <v>309961.28636218602</v>
      </c>
      <c r="AV434" s="37">
        <v>2068.5835744995302</v>
      </c>
      <c r="AW434" s="37">
        <v>951276.86046757002</v>
      </c>
      <c r="AX434" s="37">
        <v>8.4323730097435501</v>
      </c>
      <c r="AY434" s="37">
        <v>7.4649080687999998</v>
      </c>
      <c r="AZ434" s="37">
        <v>17.143889699999999</v>
      </c>
      <c r="BA434" s="37">
        <v>23595.831476415002</v>
      </c>
      <c r="BB434" s="37">
        <v>8.3702257692750006</v>
      </c>
      <c r="BC434" s="37">
        <v>8.3715922909299596E-3</v>
      </c>
      <c r="BD434" s="37">
        <v>377.51597038088403</v>
      </c>
      <c r="BE434" s="37">
        <v>28587.687043000002</v>
      </c>
      <c r="BF434" s="37">
        <v>0.95355882482849996</v>
      </c>
      <c r="BG434" s="37">
        <v>3.71321543797974</v>
      </c>
      <c r="BH434" s="37">
        <v>4.7900853115500004</v>
      </c>
      <c r="BI434" s="37">
        <v>5.8991248265839999</v>
      </c>
      <c r="BJ434" s="37">
        <v>4449.1921134989998</v>
      </c>
      <c r="BK434" s="37">
        <v>506.14270034467501</v>
      </c>
      <c r="BL434" s="37">
        <v>17.143889699999999</v>
      </c>
      <c r="BM434" s="37">
        <v>15.9039535502463</v>
      </c>
      <c r="BN434" s="37">
        <v>15.900222236188</v>
      </c>
      <c r="BO434" s="37">
        <v>17.535450180000399</v>
      </c>
      <c r="BP434" s="37">
        <v>1.03719455E-2</v>
      </c>
    </row>
    <row r="435" spans="1:68">
      <c r="A435" s="16">
        <v>434</v>
      </c>
      <c r="B435" s="29" t="s">
        <v>76</v>
      </c>
      <c r="C435" s="16">
        <v>247</v>
      </c>
      <c r="D435" s="16">
        <v>1030</v>
      </c>
      <c r="E435" s="16">
        <v>0.178811908902033</v>
      </c>
      <c r="F435" s="16">
        <v>0.32030432271746301</v>
      </c>
      <c r="G435" s="16">
        <v>0.428398931419125</v>
      </c>
      <c r="H435" s="16">
        <v>1.26349768956373</v>
      </c>
      <c r="I435" s="16">
        <v>2.32142279658698</v>
      </c>
      <c r="J435" s="16">
        <v>0.35054569305187799</v>
      </c>
      <c r="K435" s="16">
        <v>0.41788990622799299</v>
      </c>
      <c r="L435" s="16">
        <v>0.53208933512432799</v>
      </c>
      <c r="M435" s="16">
        <v>0.143759949769453</v>
      </c>
      <c r="N435" s="16">
        <v>0.685431511953291</v>
      </c>
      <c r="O435" s="16">
        <v>1.5324203905173801</v>
      </c>
      <c r="P435" s="16">
        <v>0.13572464539717699</v>
      </c>
      <c r="Q435" s="16">
        <v>0.23449662035927801</v>
      </c>
      <c r="R435" s="16">
        <v>0.62689884605799295</v>
      </c>
      <c r="S435" s="16">
        <v>0.68630452180872303</v>
      </c>
      <c r="T435" s="16">
        <v>1.307968384367</v>
      </c>
      <c r="U435" s="16">
        <v>1.1405967976790901</v>
      </c>
      <c r="V435" s="16">
        <v>0.57427638515261603</v>
      </c>
      <c r="W435" s="16">
        <v>3.01606529193496</v>
      </c>
      <c r="X435" s="16">
        <v>1.3599811013629099</v>
      </c>
      <c r="Y435" s="16">
        <v>2.2858081776927301</v>
      </c>
      <c r="Z435" s="16">
        <v>1.01388443130888</v>
      </c>
      <c r="AA435" s="16">
        <v>1.37266594969838</v>
      </c>
      <c r="AB435" s="16">
        <v>1.28857656564599</v>
      </c>
      <c r="AC435" s="16">
        <v>0.58855593649315796</v>
      </c>
      <c r="AD435" s="16">
        <v>2.1819750916434</v>
      </c>
      <c r="AE435" s="16">
        <v>0.68630452180872303</v>
      </c>
      <c r="AF435" s="16">
        <v>1.4176548627366501</v>
      </c>
      <c r="AG435" s="16">
        <v>1.4173222589282699</v>
      </c>
      <c r="AH435" s="16">
        <v>1.2818869316225801</v>
      </c>
      <c r="AI435" s="37">
        <v>0.25573923536451498</v>
      </c>
      <c r="AJ435" s="16">
        <v>0.99668794690998097</v>
      </c>
      <c r="AK435" s="16">
        <v>0.46735094066570199</v>
      </c>
      <c r="AL435" s="37">
        <v>0.67043477612019997</v>
      </c>
      <c r="AM435" s="37">
        <v>2846.7869610102498</v>
      </c>
      <c r="AN435" s="37">
        <v>20.170928152017499</v>
      </c>
      <c r="AO435" s="37">
        <v>1.1839252129355</v>
      </c>
      <c r="AP435" s="37">
        <v>7.2625660830580001</v>
      </c>
      <c r="AQ435" s="37">
        <v>602.86059144000001</v>
      </c>
      <c r="AR435" s="37">
        <v>1.7302853003005001</v>
      </c>
      <c r="AS435" s="37">
        <v>1.38865097165</v>
      </c>
      <c r="AT435" s="37">
        <v>7.709389950806</v>
      </c>
      <c r="AU435" s="37">
        <v>309961.12042713002</v>
      </c>
      <c r="AV435" s="37">
        <v>2068.6486358874399</v>
      </c>
      <c r="AW435" s="37">
        <v>951271.11134596996</v>
      </c>
      <c r="AX435" s="37">
        <v>8.4349320965482502</v>
      </c>
      <c r="AY435" s="37">
        <v>7.4650378662000003</v>
      </c>
      <c r="AZ435" s="37">
        <v>17.143889699999999</v>
      </c>
      <c r="BA435" s="37">
        <v>23595.831476415002</v>
      </c>
      <c r="BB435" s="37">
        <v>8.3701145361150004</v>
      </c>
      <c r="BC435" s="37">
        <v>8.3721803542408692E-3</v>
      </c>
      <c r="BD435" s="37">
        <v>377.51030154277203</v>
      </c>
      <c r="BE435" s="37">
        <v>28587.292691999999</v>
      </c>
      <c r="BF435" s="37">
        <v>0.95354701398450004</v>
      </c>
      <c r="BG435" s="37">
        <v>3.7131696471381002</v>
      </c>
      <c r="BH435" s="37">
        <v>4.7900750547099999</v>
      </c>
      <c r="BI435" s="37">
        <v>5.8991137982859998</v>
      </c>
      <c r="BJ435" s="37">
        <v>4450.1767763912003</v>
      </c>
      <c r="BK435" s="37">
        <v>506.13073683097502</v>
      </c>
      <c r="BL435" s="37">
        <v>17.143889699999999</v>
      </c>
      <c r="BM435" s="37">
        <v>15.9032709498294</v>
      </c>
      <c r="BN435" s="37">
        <v>15.8995397959198</v>
      </c>
      <c r="BO435" s="37">
        <v>17.537731767823999</v>
      </c>
      <c r="BP435" s="37">
        <v>1.0370915499999999E-2</v>
      </c>
    </row>
    <row r="436" spans="1:68">
      <c r="A436" s="16">
        <v>435</v>
      </c>
      <c r="B436" s="29" t="s">
        <v>250</v>
      </c>
      <c r="C436" s="16">
        <v>95</v>
      </c>
      <c r="D436" s="16">
        <v>1115</v>
      </c>
      <c r="E436" s="16">
        <v>0.18721874999999999</v>
      </c>
      <c r="F436" s="16">
        <v>0.33551293780810698</v>
      </c>
      <c r="G436" s="16">
        <v>0.44855223880597</v>
      </c>
      <c r="H436" s="16">
        <v>1.2526315789473701</v>
      </c>
      <c r="I436" s="16">
        <v>2.3645428571428599</v>
      </c>
      <c r="J436" s="16">
        <v>0.36682926829268298</v>
      </c>
      <c r="K436" s="16">
        <v>0.41487684729064001</v>
      </c>
      <c r="L436" s="16">
        <v>0.52906249999999999</v>
      </c>
      <c r="M436" s="16">
        <v>0.13453104359313101</v>
      </c>
      <c r="N436" s="16">
        <v>0.68616224766495904</v>
      </c>
      <c r="O436" s="16">
        <v>1.5838405898566701</v>
      </c>
      <c r="P436" s="16">
        <v>0.129761036118205</v>
      </c>
      <c r="Q436" s="16">
        <v>0.21092285156250001</v>
      </c>
      <c r="R436" s="16">
        <v>0.66431818181818203</v>
      </c>
      <c r="S436" s="16">
        <v>0.69799999999999995</v>
      </c>
      <c r="T436" s="16">
        <v>1.3259328358208999</v>
      </c>
      <c r="U436" s="16">
        <v>1.14288043478261</v>
      </c>
      <c r="V436" s="16">
        <v>0.54521276595744705</v>
      </c>
      <c r="W436" s="16">
        <v>3.2023176361957502</v>
      </c>
      <c r="X436" s="16">
        <v>1.3724137931034499</v>
      </c>
      <c r="Y436" s="16">
        <v>2.3547656250000002</v>
      </c>
      <c r="Z436" s="16">
        <v>1.0235164835164801</v>
      </c>
      <c r="AA436" s="16">
        <v>1.3909408602150499</v>
      </c>
      <c r="AB436" s="16">
        <v>1.30096244131455</v>
      </c>
      <c r="AC436" s="16">
        <v>0.58200290023201895</v>
      </c>
      <c r="AD436" s="16">
        <v>2.1366210191082802</v>
      </c>
      <c r="AE436" s="16">
        <v>0.69799999999999995</v>
      </c>
      <c r="AF436" s="16">
        <v>1.45183356562841</v>
      </c>
      <c r="AG436" s="16">
        <v>1.45183356562841</v>
      </c>
      <c r="AH436" s="16">
        <v>1.45183356562841</v>
      </c>
      <c r="AI436" s="37">
        <v>0.29264705882352898</v>
      </c>
      <c r="AJ436" s="16">
        <v>1.0103199041478701</v>
      </c>
      <c r="AK436" s="16">
        <v>0.46309696092619401</v>
      </c>
      <c r="AL436" s="37">
        <v>0.69016319999999998</v>
      </c>
      <c r="AM436" s="37">
        <v>2895.98825549</v>
      </c>
      <c r="AN436" s="37">
        <v>20.13551</v>
      </c>
      <c r="AO436" s="37">
        <v>1.1305000000000001</v>
      </c>
      <c r="AP436" s="37">
        <v>7.2414125</v>
      </c>
      <c r="AQ436" s="37">
        <v>616.64</v>
      </c>
      <c r="AR436" s="37">
        <v>1.7096659999999999</v>
      </c>
      <c r="AS436" s="37">
        <v>1.3544</v>
      </c>
      <c r="AT436" s="37">
        <v>7.7092879999999999</v>
      </c>
      <c r="AU436" s="37">
        <v>302343.9731</v>
      </c>
      <c r="AV436" s="37">
        <v>2084.7118038479998</v>
      </c>
      <c r="AW436" s="37">
        <v>974905.17500000005</v>
      </c>
      <c r="AX436" s="37">
        <v>7.9620710399999997</v>
      </c>
      <c r="AY436" s="37">
        <v>7.2344249999999999</v>
      </c>
      <c r="AZ436" s="37">
        <v>17.45</v>
      </c>
      <c r="BA436" s="37">
        <v>23808.45</v>
      </c>
      <c r="BB436" s="37">
        <v>8.7060060000000004</v>
      </c>
      <c r="BC436" s="37">
        <v>8.1084587441619099E-3</v>
      </c>
      <c r="BD436" s="37">
        <v>375.59631300000001</v>
      </c>
      <c r="BE436" s="37">
        <v>28855</v>
      </c>
      <c r="BF436" s="37">
        <v>0.96451200000000004</v>
      </c>
      <c r="BG436" s="37">
        <v>3.7378013399999999</v>
      </c>
      <c r="BH436" s="37">
        <v>4.8120989999999999</v>
      </c>
      <c r="BI436" s="37">
        <v>5.9023364999999997</v>
      </c>
      <c r="BJ436" s="37">
        <v>4324.5376299999998</v>
      </c>
      <c r="BK436" s="37">
        <v>526.65571499999999</v>
      </c>
      <c r="BL436" s="37">
        <v>17.45</v>
      </c>
      <c r="BM436" s="37">
        <v>15.814300602599999</v>
      </c>
      <c r="BN436" s="37">
        <v>15.814300602599999</v>
      </c>
      <c r="BO436" s="37">
        <v>15.814300602599999</v>
      </c>
      <c r="BP436" s="37">
        <v>8.4574999999999997E-3</v>
      </c>
    </row>
    <row r="437" spans="1:68">
      <c r="A437" s="16">
        <v>436</v>
      </c>
      <c r="B437" s="29" t="s">
        <v>251</v>
      </c>
      <c r="C437" s="16">
        <v>80</v>
      </c>
      <c r="D437" s="16">
        <v>1115</v>
      </c>
      <c r="E437" s="16">
        <v>0.19575000000000001</v>
      </c>
      <c r="F437" s="16">
        <v>0.33963533033388599</v>
      </c>
      <c r="G437" s="16">
        <v>0.44868656716417898</v>
      </c>
      <c r="H437" s="16">
        <v>1.23684210526316</v>
      </c>
      <c r="I437" s="16">
        <v>2.3181714285714299</v>
      </c>
      <c r="J437" s="16">
        <v>0.36975609756097599</v>
      </c>
      <c r="K437" s="16">
        <v>0.41073891625615799</v>
      </c>
      <c r="L437" s="16">
        <v>0.52249999999999996</v>
      </c>
      <c r="M437" s="16">
        <v>0.133896961690885</v>
      </c>
      <c r="N437" s="16">
        <v>0.67791202169328102</v>
      </c>
      <c r="O437" s="16">
        <v>1.5577019404630601</v>
      </c>
      <c r="P437" s="16">
        <v>0.131594308646479</v>
      </c>
      <c r="Q437" s="16">
        <v>0.207216796875</v>
      </c>
      <c r="R437" s="16">
        <v>0.65727272727272701</v>
      </c>
      <c r="S437" s="16">
        <v>0.69199999999999995</v>
      </c>
      <c r="T437" s="16">
        <v>1.3074626865671599</v>
      </c>
      <c r="U437" s="16">
        <v>1.12586956521739</v>
      </c>
      <c r="V437" s="16">
        <v>0.54089709762533</v>
      </c>
      <c r="W437" s="16">
        <v>3.1527608494921502</v>
      </c>
      <c r="X437" s="16">
        <v>1.3517241379310301</v>
      </c>
      <c r="Y437" s="16">
        <v>2.3174999999999999</v>
      </c>
      <c r="Z437" s="16">
        <v>1.0092935635792799</v>
      </c>
      <c r="AA437" s="16">
        <v>1.3702150537634401</v>
      </c>
      <c r="AB437" s="16">
        <v>1.2813145539906099</v>
      </c>
      <c r="AC437" s="16">
        <v>0.56525058004640405</v>
      </c>
      <c r="AD437" s="16">
        <v>2.0964840764331201</v>
      </c>
      <c r="AE437" s="16">
        <v>0.69199999999999995</v>
      </c>
      <c r="AF437" s="16">
        <v>1.43577323960732</v>
      </c>
      <c r="AG437" s="16">
        <v>1.43577323960732</v>
      </c>
      <c r="AH437" s="16">
        <v>1.43577323960732</v>
      </c>
      <c r="AI437" s="37">
        <v>0.28823529411764698</v>
      </c>
      <c r="AJ437" s="16">
        <v>1.0019794013134</v>
      </c>
      <c r="AK437" s="16">
        <v>0.46309696092619401</v>
      </c>
      <c r="AL437" s="37">
        <v>0.72161280000000005</v>
      </c>
      <c r="AM437" s="37">
        <v>2931.5707889599998</v>
      </c>
      <c r="AN437" s="37">
        <v>20.141539999999999</v>
      </c>
      <c r="AO437" s="37">
        <v>1.11625</v>
      </c>
      <c r="AP437" s="37">
        <v>7.0994000000000002</v>
      </c>
      <c r="AQ437" s="37">
        <v>621.55999999999995</v>
      </c>
      <c r="AR437" s="37">
        <v>1.6926140000000001</v>
      </c>
      <c r="AS437" s="37">
        <v>1.3375999999999999</v>
      </c>
      <c r="AT437" s="37">
        <v>7.6729520000000004</v>
      </c>
      <c r="AU437" s="37">
        <v>298708.67239999998</v>
      </c>
      <c r="AV437" s="37">
        <v>2050.3071097920001</v>
      </c>
      <c r="AW437" s="37">
        <v>988678.7</v>
      </c>
      <c r="AX437" s="37">
        <v>7.82217216</v>
      </c>
      <c r="AY437" s="37">
        <v>7.1577000000000002</v>
      </c>
      <c r="AZ437" s="37">
        <v>17.3</v>
      </c>
      <c r="BA437" s="37">
        <v>23476.799999999999</v>
      </c>
      <c r="BB437" s="37">
        <v>8.5764239999999994</v>
      </c>
      <c r="BC437" s="37">
        <v>8.0442756934165603E-3</v>
      </c>
      <c r="BD437" s="37">
        <v>369.78385200000002</v>
      </c>
      <c r="BE437" s="37">
        <v>28420</v>
      </c>
      <c r="BF437" s="37">
        <v>0.94924799999999998</v>
      </c>
      <c r="BG437" s="37">
        <v>3.6858603599999999</v>
      </c>
      <c r="BH437" s="37">
        <v>4.7403959999999996</v>
      </c>
      <c r="BI437" s="37">
        <v>5.8131959999999996</v>
      </c>
      <c r="BJ437" s="37">
        <v>4200.06052</v>
      </c>
      <c r="BK437" s="37">
        <v>516.76235999999994</v>
      </c>
      <c r="BL437" s="37">
        <v>17.3</v>
      </c>
      <c r="BM437" s="37">
        <v>15.6393612504</v>
      </c>
      <c r="BN437" s="37">
        <v>15.6393612504</v>
      </c>
      <c r="BO437" s="37">
        <v>15.6393612504</v>
      </c>
      <c r="BP437" s="37">
        <v>8.3300000000000006E-3</v>
      </c>
    </row>
    <row r="438" spans="1:68">
      <c r="A438" s="16">
        <v>437</v>
      </c>
      <c r="B438" s="29" t="s">
        <v>252</v>
      </c>
      <c r="C438" s="16">
        <v>50</v>
      </c>
      <c r="D438" s="16">
        <v>1115</v>
      </c>
      <c r="E438" s="16">
        <v>0.21281249999999999</v>
      </c>
      <c r="F438" s="16">
        <v>0.347880115385443</v>
      </c>
      <c r="G438" s="16">
        <v>0.448955223880597</v>
      </c>
      <c r="H438" s="16">
        <v>1.2052631578947399</v>
      </c>
      <c r="I438" s="16">
        <v>2.2254285714285702</v>
      </c>
      <c r="J438" s="16">
        <v>0.37560975609756098</v>
      </c>
      <c r="K438" s="16">
        <v>0.40246305418719203</v>
      </c>
      <c r="L438" s="16">
        <v>0.50937500000000002</v>
      </c>
      <c r="M438" s="16">
        <v>0.13262879788639401</v>
      </c>
      <c r="N438" s="16">
        <v>0.66141156974992499</v>
      </c>
      <c r="O438" s="16">
        <v>1.5054246416758501</v>
      </c>
      <c r="P438" s="16">
        <v>0.13526085370302801</v>
      </c>
      <c r="Q438" s="16">
        <v>0.19980468749999999</v>
      </c>
      <c r="R438" s="16">
        <v>0.64318181818181797</v>
      </c>
      <c r="S438" s="16">
        <v>0.68</v>
      </c>
      <c r="T438" s="16">
        <v>1.2705223880597001</v>
      </c>
      <c r="U438" s="16">
        <v>1.09184782608696</v>
      </c>
      <c r="V438" s="16">
        <v>0.53246753246753198</v>
      </c>
      <c r="W438" s="16">
        <v>3.0536472760849498</v>
      </c>
      <c r="X438" s="16">
        <v>1.31034482758621</v>
      </c>
      <c r="Y438" s="16">
        <v>2.2429687500000002</v>
      </c>
      <c r="Z438" s="16">
        <v>0.98084772370486695</v>
      </c>
      <c r="AA438" s="16">
        <v>1.32876344086021</v>
      </c>
      <c r="AB438" s="16">
        <v>1.24201877934272</v>
      </c>
      <c r="AC438" s="16">
        <v>0.53174593967517403</v>
      </c>
      <c r="AD438" s="16">
        <v>2.0162101910827999</v>
      </c>
      <c r="AE438" s="16">
        <v>0.68</v>
      </c>
      <c r="AF438" s="16">
        <v>1.40365258756514</v>
      </c>
      <c r="AG438" s="16">
        <v>1.40365258756514</v>
      </c>
      <c r="AH438" s="16">
        <v>1.40365258756514</v>
      </c>
      <c r="AI438" s="37">
        <v>0.27941176470588203</v>
      </c>
      <c r="AJ438" s="16">
        <v>0.98529839564445998</v>
      </c>
      <c r="AK438" s="16">
        <v>0.46309696092619401</v>
      </c>
      <c r="AL438" s="37">
        <v>0.78451199999999999</v>
      </c>
      <c r="AM438" s="37">
        <v>3002.7358558999999</v>
      </c>
      <c r="AN438" s="37">
        <v>20.153600000000001</v>
      </c>
      <c r="AO438" s="37">
        <v>1.08775</v>
      </c>
      <c r="AP438" s="37">
        <v>6.8153750000000004</v>
      </c>
      <c r="AQ438" s="37">
        <v>631.4</v>
      </c>
      <c r="AR438" s="37">
        <v>1.6585099999999999</v>
      </c>
      <c r="AS438" s="37">
        <v>1.304</v>
      </c>
      <c r="AT438" s="37">
        <v>7.6002799999999997</v>
      </c>
      <c r="AU438" s="37">
        <v>291438.071</v>
      </c>
      <c r="AV438" s="37">
        <v>1981.49772168</v>
      </c>
      <c r="AW438" s="37">
        <v>1016225.75</v>
      </c>
      <c r="AX438" s="37">
        <v>7.5423743999999999</v>
      </c>
      <c r="AY438" s="37">
        <v>7.0042499999999999</v>
      </c>
      <c r="AZ438" s="37">
        <v>17</v>
      </c>
      <c r="BA438" s="37">
        <v>22813.5</v>
      </c>
      <c r="BB438" s="37">
        <v>8.3172599999999992</v>
      </c>
      <c r="BC438" s="37">
        <v>7.9189103579347508E-3</v>
      </c>
      <c r="BD438" s="37">
        <v>358.15893</v>
      </c>
      <c r="BE438" s="37">
        <v>27550</v>
      </c>
      <c r="BF438" s="37">
        <v>0.91871999999999998</v>
      </c>
      <c r="BG438" s="37">
        <v>3.5819784000000001</v>
      </c>
      <c r="BH438" s="37">
        <v>4.5969899999999999</v>
      </c>
      <c r="BI438" s="37">
        <v>5.6349150000000003</v>
      </c>
      <c r="BJ438" s="37">
        <v>3951.1062999999999</v>
      </c>
      <c r="BK438" s="37">
        <v>496.97564999999997</v>
      </c>
      <c r="BL438" s="37">
        <v>17</v>
      </c>
      <c r="BM438" s="37">
        <v>15.289482546</v>
      </c>
      <c r="BN438" s="37">
        <v>15.289482546</v>
      </c>
      <c r="BO438" s="37">
        <v>15.289482546</v>
      </c>
      <c r="BP438" s="37">
        <v>8.0750000000000006E-3</v>
      </c>
    </row>
    <row r="439" spans="1:68">
      <c r="A439" s="16">
        <v>438</v>
      </c>
      <c r="B439" s="29" t="s">
        <v>253</v>
      </c>
      <c r="C439" s="16">
        <v>272</v>
      </c>
      <c r="D439" s="16">
        <v>1100</v>
      </c>
      <c r="E439" s="16">
        <v>0.16828647055885701</v>
      </c>
      <c r="F439" s="16">
        <v>0.29544140602416602</v>
      </c>
      <c r="G439" s="16">
        <v>0.41175383478100203</v>
      </c>
      <c r="H439" s="16">
        <v>1.2464636035105801</v>
      </c>
      <c r="I439" s="16">
        <v>2.31239388794567</v>
      </c>
      <c r="J439" s="16">
        <v>0.32703823122984799</v>
      </c>
      <c r="K439" s="16">
        <v>0.41909265553420999</v>
      </c>
      <c r="L439" s="16">
        <v>0.53449347420758198</v>
      </c>
      <c r="M439" s="16">
        <v>0.14286490598848001</v>
      </c>
      <c r="N439" s="16">
        <v>0.68259148117290602</v>
      </c>
      <c r="O439" s="16">
        <v>1.51251440352086</v>
      </c>
      <c r="P439" s="16">
        <v>0.13402111843405801</v>
      </c>
      <c r="Q439" s="16">
        <v>0.25185000502107102</v>
      </c>
      <c r="R439" s="16">
        <v>0.62724637681159401</v>
      </c>
      <c r="S439" s="16">
        <v>0.67193675889328097</v>
      </c>
      <c r="T439" s="16">
        <v>1.2975065128395999</v>
      </c>
      <c r="U439" s="16">
        <v>1.1305101307129299</v>
      </c>
      <c r="V439" s="16">
        <v>0.61154929577464801</v>
      </c>
      <c r="W439" s="16">
        <v>2.9559641712137301</v>
      </c>
      <c r="X439" s="16">
        <v>1.3531034482758599</v>
      </c>
      <c r="Y439" s="16">
        <v>2.2829721362229098</v>
      </c>
      <c r="Z439" s="16">
        <v>1.0089834120252399</v>
      </c>
      <c r="AA439" s="16">
        <v>1.3640789684875101</v>
      </c>
      <c r="AB439" s="16">
        <v>1.28317757009346</v>
      </c>
      <c r="AC439" s="16">
        <v>0.61131678887906904</v>
      </c>
      <c r="AD439" s="16">
        <v>2.16093843197031</v>
      </c>
      <c r="AE439" s="16">
        <v>0.67193675889328097</v>
      </c>
      <c r="AF439" s="16">
        <v>1.40738167545267</v>
      </c>
      <c r="AG439" s="16">
        <v>1.40738167545267</v>
      </c>
      <c r="AH439" s="16">
        <v>1.2748648043677799</v>
      </c>
      <c r="AI439" s="37">
        <v>0.24813895781637699</v>
      </c>
      <c r="AJ439" s="16">
        <v>0.996086120559038</v>
      </c>
      <c r="AK439" s="16">
        <v>0.46743849493487699</v>
      </c>
      <c r="AL439" s="37">
        <v>0.67469500800000004</v>
      </c>
      <c r="AM439" s="37">
        <v>2932.6342284287998</v>
      </c>
      <c r="AN439" s="37">
        <v>20.37414652</v>
      </c>
      <c r="AO439" s="37">
        <v>1.1691731999999999</v>
      </c>
      <c r="AP439" s="37">
        <v>7.2199619999999998</v>
      </c>
      <c r="AQ439" s="37">
        <v>616.56399999999996</v>
      </c>
      <c r="AR439" s="37">
        <v>1.72720908</v>
      </c>
      <c r="AS439" s="37">
        <v>1.38374</v>
      </c>
      <c r="AT439" s="37">
        <v>7.7406172800000004</v>
      </c>
      <c r="AU439" s="37">
        <v>313910.60791999998</v>
      </c>
      <c r="AV439" s="37">
        <v>2078.1551205395599</v>
      </c>
      <c r="AW439" s="37">
        <v>963362.07239999995</v>
      </c>
      <c r="AX439" s="37">
        <v>8.4012750359999995</v>
      </c>
      <c r="AY439" s="37">
        <v>7.4657999999999998</v>
      </c>
      <c r="AZ439" s="37">
        <v>17.204000000000001</v>
      </c>
      <c r="BA439" s="37">
        <v>23419.892</v>
      </c>
      <c r="BB439" s="37">
        <v>8.3151452999999993</v>
      </c>
      <c r="BC439" s="37">
        <v>8.1094582233150192E-3</v>
      </c>
      <c r="BD439" s="37">
        <v>370.64386999999999</v>
      </c>
      <c r="BE439" s="37">
        <v>28449</v>
      </c>
      <c r="BF439" s="37">
        <v>0.95272080000000003</v>
      </c>
      <c r="BG439" s="37">
        <v>3.6987781376000002</v>
      </c>
      <c r="BH439" s="37">
        <v>4.7654573600000001</v>
      </c>
      <c r="BI439" s="37">
        <v>5.8764399999999997</v>
      </c>
      <c r="BJ439" s="37">
        <v>4286.1759920000004</v>
      </c>
      <c r="BK439" s="37">
        <v>491.99796959999998</v>
      </c>
      <c r="BL439" s="37">
        <v>17.204000000000001</v>
      </c>
      <c r="BM439" s="37">
        <v>15.801734412288001</v>
      </c>
      <c r="BN439" s="37">
        <v>15.801734412288001</v>
      </c>
      <c r="BO439" s="37">
        <v>17.444258697887999</v>
      </c>
      <c r="BP439" s="37">
        <v>1.0075000000000001E-2</v>
      </c>
    </row>
    <row r="440" spans="1:68">
      <c r="A440" s="16">
        <v>439</v>
      </c>
      <c r="B440" s="29" t="s">
        <v>254</v>
      </c>
      <c r="C440" s="16">
        <v>310</v>
      </c>
      <c r="D440" s="16">
        <v>1090</v>
      </c>
      <c r="E440" s="16">
        <v>0.20770505116127999</v>
      </c>
      <c r="F440" s="16">
        <v>0.35223749642712698</v>
      </c>
      <c r="G440" s="16">
        <v>0.46680789470599998</v>
      </c>
      <c r="H440" s="16">
        <v>1.2534693019344001</v>
      </c>
      <c r="I440" s="16">
        <v>2.33737357630979</v>
      </c>
      <c r="J440" s="16">
        <v>0.38015813253012098</v>
      </c>
      <c r="K440" s="16">
        <v>0.43389449833041799</v>
      </c>
      <c r="L440" s="16">
        <v>0.55037802419354898</v>
      </c>
      <c r="M440" s="16">
        <v>0.138917938546716</v>
      </c>
      <c r="N440" s="16">
        <v>0.69455596653140395</v>
      </c>
      <c r="O440" s="16">
        <v>1.5674114385762901</v>
      </c>
      <c r="P440" s="16">
        <v>0.130811088385555</v>
      </c>
      <c r="Q440" s="16">
        <v>0.24359140629117901</v>
      </c>
      <c r="R440" s="16">
        <v>0.69403892944038903</v>
      </c>
      <c r="S440" s="16">
        <v>0.69817749603803503</v>
      </c>
      <c r="T440" s="16">
        <v>1.3144570068432</v>
      </c>
      <c r="U440" s="16">
        <v>1.1287521164672001</v>
      </c>
      <c r="V440" s="16">
        <v>0.57276674323577403</v>
      </c>
      <c r="W440" s="16">
        <v>3.1045779737483699</v>
      </c>
      <c r="X440" s="16">
        <v>1.36297111416781</v>
      </c>
      <c r="Y440" s="16">
        <v>2.3303793532338299</v>
      </c>
      <c r="Z440" s="16">
        <v>1.0240421820554799</v>
      </c>
      <c r="AA440" s="16">
        <v>1.3821891358448499</v>
      </c>
      <c r="AB440" s="16">
        <v>1.29599587783399</v>
      </c>
      <c r="AC440" s="16">
        <v>0.630916732720743</v>
      </c>
      <c r="AD440" s="16">
        <v>2.0898715460442299</v>
      </c>
      <c r="AE440" s="16">
        <v>0.69817749603803503</v>
      </c>
      <c r="AF440" s="16">
        <v>1.46163266405216</v>
      </c>
      <c r="AG440" s="16">
        <v>1.4582545594102501</v>
      </c>
      <c r="AH440" s="16">
        <v>1.4084777343331401</v>
      </c>
      <c r="AI440" s="37">
        <v>0.38598574821852699</v>
      </c>
      <c r="AJ440" s="16">
        <v>1.0058779014024899</v>
      </c>
      <c r="AK440" s="16">
        <v>0.46541244573082502</v>
      </c>
      <c r="AL440" s="37">
        <v>0.80627895091199997</v>
      </c>
      <c r="AM440" s="37">
        <v>3318.6277546563501</v>
      </c>
      <c r="AN440" s="37">
        <v>21.74955623904</v>
      </c>
      <c r="AO440" s="37">
        <v>1.13411576</v>
      </c>
      <c r="AP440" s="37">
        <v>7.2073755679999998</v>
      </c>
      <c r="AQ440" s="37">
        <v>686.53137919999995</v>
      </c>
      <c r="AR440" s="37">
        <v>1.75730558592</v>
      </c>
      <c r="AS440" s="37">
        <v>1.386514432</v>
      </c>
      <c r="AT440" s="37">
        <v>7.9032385331199997</v>
      </c>
      <c r="AU440" s="37">
        <v>310231.97631360003</v>
      </c>
      <c r="AV440" s="37">
        <v>2103.4000029242702</v>
      </c>
      <c r="AW440" s="37">
        <v>983436.93507839995</v>
      </c>
      <c r="AX440" s="37">
        <v>8.1030293102400002</v>
      </c>
      <c r="AY440" s="37">
        <v>7.5032160000000001</v>
      </c>
      <c r="AZ440" s="37">
        <v>17.791171200000001</v>
      </c>
      <c r="BA440" s="37">
        <v>23757.645263999999</v>
      </c>
      <c r="BB440" s="37">
        <v>8.6235726206399992</v>
      </c>
      <c r="BC440" s="37">
        <v>7.8027023415042796E-3</v>
      </c>
      <c r="BD440" s="37">
        <v>372.82888458624001</v>
      </c>
      <c r="BE440" s="37">
        <v>28814.790400000002</v>
      </c>
      <c r="BF440" s="37">
        <v>0.96409248000000003</v>
      </c>
      <c r="BG440" s="37">
        <v>3.7454846133439998</v>
      </c>
      <c r="BH440" s="37">
        <v>4.8048842867200001</v>
      </c>
      <c r="BI440" s="37">
        <v>5.9063340815999998</v>
      </c>
      <c r="BJ440" s="37">
        <v>4216.5797438400004</v>
      </c>
      <c r="BK440" s="37">
        <v>512.72037920319997</v>
      </c>
      <c r="BL440" s="37">
        <v>17.791171200000001</v>
      </c>
      <c r="BM440" s="37">
        <v>15.895069268175201</v>
      </c>
      <c r="BN440" s="37">
        <v>15.8583328099672</v>
      </c>
      <c r="BO440" s="37">
        <v>16.036855763391198</v>
      </c>
      <c r="BP440" s="37">
        <v>1.0946000000000001E-2</v>
      </c>
    </row>
    <row r="441" spans="1:68">
      <c r="A441" s="16">
        <v>440</v>
      </c>
      <c r="B441" s="29" t="s">
        <v>84</v>
      </c>
      <c r="C441" s="16">
        <v>385</v>
      </c>
      <c r="D441" s="16">
        <v>1090</v>
      </c>
      <c r="E441" s="16">
        <v>0.20699902881191301</v>
      </c>
      <c r="F441" s="16">
        <v>0.350239199641878</v>
      </c>
      <c r="G441" s="16">
        <v>0.46252755113653499</v>
      </c>
      <c r="H441" s="16">
        <v>1.2441772130764399</v>
      </c>
      <c r="I441" s="16">
        <v>2.3271954095981102</v>
      </c>
      <c r="J441" s="16">
        <v>0.37844827586206897</v>
      </c>
      <c r="K441" s="16">
        <v>0.43343962449965101</v>
      </c>
      <c r="L441" s="16">
        <v>0.54838790678987603</v>
      </c>
      <c r="M441" s="16">
        <v>0.140643556807859</v>
      </c>
      <c r="N441" s="16">
        <v>0.691182335510376</v>
      </c>
      <c r="O441" s="16">
        <v>1.55961330388689</v>
      </c>
      <c r="P441" s="16">
        <v>0.13251570516439401</v>
      </c>
      <c r="Q441" s="16">
        <v>0.24588495832943599</v>
      </c>
      <c r="R441" s="16">
        <v>0.68208990913438605</v>
      </c>
      <c r="S441" s="16">
        <v>0.69817749603803503</v>
      </c>
      <c r="T441" s="16">
        <v>1.3131442532903701</v>
      </c>
      <c r="U441" s="16">
        <v>1.13660792091327</v>
      </c>
      <c r="V441" s="16">
        <v>0.57535454478653802</v>
      </c>
      <c r="W441" s="16">
        <v>3.0652127846666999</v>
      </c>
      <c r="X441" s="16">
        <v>1.36297111416781</v>
      </c>
      <c r="Y441" s="16">
        <v>2.3220615209200899</v>
      </c>
      <c r="Z441" s="16">
        <v>1.0234051732426801</v>
      </c>
      <c r="AA441" s="16">
        <v>1.37977367347988</v>
      </c>
      <c r="AB441" s="16">
        <v>1.2936688736767299</v>
      </c>
      <c r="AC441" s="16">
        <v>0.628437152142171</v>
      </c>
      <c r="AD441" s="16">
        <v>2.1134466390504398</v>
      </c>
      <c r="AE441" s="16">
        <v>0.69817749603803503</v>
      </c>
      <c r="AF441" s="16">
        <v>1.4531164517003201</v>
      </c>
      <c r="AG441" s="16">
        <v>1.44975802960737</v>
      </c>
      <c r="AH441" s="16">
        <v>1.3473555587891799</v>
      </c>
      <c r="AI441" s="37">
        <v>0.36011878379576301</v>
      </c>
      <c r="AJ441" s="16">
        <v>1.00473484931242</v>
      </c>
      <c r="AK441" s="16">
        <v>0.46707959479015898</v>
      </c>
      <c r="AL441" s="37">
        <v>0.80902896844799999</v>
      </c>
      <c r="AM441" s="37">
        <v>3337.5622519380599</v>
      </c>
      <c r="AN441" s="37">
        <v>21.950831974848001</v>
      </c>
      <c r="AO441" s="37">
        <v>1.1425858592</v>
      </c>
      <c r="AP441" s="37">
        <v>7.2388975750400002</v>
      </c>
      <c r="AQ441" s="37">
        <v>689.63317759999995</v>
      </c>
      <c r="AR441" s="37">
        <v>1.759149792768</v>
      </c>
      <c r="AS441" s="37">
        <v>1.3915461376</v>
      </c>
      <c r="AT441" s="37">
        <v>7.806270189568</v>
      </c>
      <c r="AU441" s="37">
        <v>311746.20514329599</v>
      </c>
      <c r="AV441" s="37">
        <v>2113.91709487752</v>
      </c>
      <c r="AW441" s="37">
        <v>970786.48660224001</v>
      </c>
      <c r="AX441" s="37">
        <v>8.0274463241280003</v>
      </c>
      <c r="AY441" s="37">
        <v>7.6346591999999998</v>
      </c>
      <c r="AZ441" s="37">
        <v>17.791171200000001</v>
      </c>
      <c r="BA441" s="37">
        <v>23781.395840640002</v>
      </c>
      <c r="BB441" s="37">
        <v>8.5639697453759993</v>
      </c>
      <c r="BC441" s="37">
        <v>7.76760772827412E-3</v>
      </c>
      <c r="BD441" s="37">
        <v>377.61696312038401</v>
      </c>
      <c r="BE441" s="37">
        <v>28814.790400000002</v>
      </c>
      <c r="BF441" s="37">
        <v>0.96754594559999996</v>
      </c>
      <c r="BG441" s="37">
        <v>3.7478159546048002</v>
      </c>
      <c r="BH441" s="37">
        <v>4.8132958236160004</v>
      </c>
      <c r="BI441" s="37">
        <v>5.9169581788799999</v>
      </c>
      <c r="BJ441" s="37">
        <v>4233.2168080319998</v>
      </c>
      <c r="BK441" s="37">
        <v>507.00108144448001</v>
      </c>
      <c r="BL441" s="37">
        <v>17.791171200000001</v>
      </c>
      <c r="BM441" s="37">
        <v>15.988224765160099</v>
      </c>
      <c r="BN441" s="37">
        <v>15.9512730072913</v>
      </c>
      <c r="BO441" s="37">
        <v>16.764360471965698</v>
      </c>
      <c r="BP441" s="37">
        <v>1.173224E-2</v>
      </c>
    </row>
    <row r="442" spans="1:68">
      <c r="A442" s="16">
        <v>441</v>
      </c>
      <c r="B442" s="29" t="s">
        <v>86</v>
      </c>
      <c r="C442" s="16">
        <v>450</v>
      </c>
      <c r="D442" s="16">
        <v>1090</v>
      </c>
      <c r="E442" s="16">
        <v>0.206297789966124</v>
      </c>
      <c r="F442" s="16">
        <v>0.34826344823526401</v>
      </c>
      <c r="G442" s="16">
        <v>0.458324990621641</v>
      </c>
      <c r="H442" s="16">
        <v>1.23502187676091</v>
      </c>
      <c r="I442" s="16">
        <v>2.3171055008581001</v>
      </c>
      <c r="J442" s="16">
        <v>0.37675373134328399</v>
      </c>
      <c r="K442" s="16">
        <v>0.43298570340516002</v>
      </c>
      <c r="L442" s="16">
        <v>0.54641212970376296</v>
      </c>
      <c r="M442" s="16">
        <v>0.142412585055464</v>
      </c>
      <c r="N442" s="16">
        <v>0.68784131920093505</v>
      </c>
      <c r="O442" s="16">
        <v>1.55189237912011</v>
      </c>
      <c r="P442" s="16">
        <v>0.13426533468855101</v>
      </c>
      <c r="Q442" s="16">
        <v>0.24822211109484099</v>
      </c>
      <c r="R442" s="16">
        <v>0.67054536906440998</v>
      </c>
      <c r="S442" s="16">
        <v>0.69817749603803503</v>
      </c>
      <c r="T442" s="16">
        <v>1.3118341192260601</v>
      </c>
      <c r="U442" s="16">
        <v>1.14457384020732</v>
      </c>
      <c r="V442" s="16">
        <v>0.57794234633730202</v>
      </c>
      <c r="W442" s="16">
        <v>3.0268333755633399</v>
      </c>
      <c r="X442" s="16">
        <v>1.36297111416781</v>
      </c>
      <c r="Y442" s="16">
        <v>2.3138028551669598</v>
      </c>
      <c r="Z442" s="16">
        <v>1.0227689564440701</v>
      </c>
      <c r="AA442" s="16">
        <v>1.3773666387316399</v>
      </c>
      <c r="AB442" s="16">
        <v>1.29135021097046</v>
      </c>
      <c r="AC442" s="16">
        <v>0.62597698537992996</v>
      </c>
      <c r="AD442" s="16">
        <v>2.1375596848847098</v>
      </c>
      <c r="AE442" s="16">
        <v>0.69817749603803503</v>
      </c>
      <c r="AF442" s="16">
        <v>1.4446989040129701</v>
      </c>
      <c r="AG442" s="16">
        <v>1.4413599364366101</v>
      </c>
      <c r="AH442" s="16">
        <v>1.2913176518520899</v>
      </c>
      <c r="AI442" s="37">
        <v>0.337501038464734</v>
      </c>
      <c r="AJ442" s="16">
        <v>1.0035943921397099</v>
      </c>
      <c r="AK442" s="16">
        <v>0.468746743849493</v>
      </c>
      <c r="AL442" s="37">
        <v>0.811778985984</v>
      </c>
      <c r="AM442" s="37">
        <v>3356.4967492197702</v>
      </c>
      <c r="AN442" s="37">
        <v>22.152107710656001</v>
      </c>
      <c r="AO442" s="37">
        <v>1.1510559584</v>
      </c>
      <c r="AP442" s="37">
        <v>7.2704195820799997</v>
      </c>
      <c r="AQ442" s="37">
        <v>692.73497599999996</v>
      </c>
      <c r="AR442" s="37">
        <v>1.760993999616</v>
      </c>
      <c r="AS442" s="37">
        <v>1.3965778432</v>
      </c>
      <c r="AT442" s="37">
        <v>7.7093018460160003</v>
      </c>
      <c r="AU442" s="37">
        <v>313260.433972992</v>
      </c>
      <c r="AV442" s="37">
        <v>2124.4341868307702</v>
      </c>
      <c r="AW442" s="37">
        <v>958136.03812607995</v>
      </c>
      <c r="AX442" s="37">
        <v>7.9518633380160004</v>
      </c>
      <c r="AY442" s="37">
        <v>7.7661024000000003</v>
      </c>
      <c r="AZ442" s="37">
        <v>17.791171200000001</v>
      </c>
      <c r="BA442" s="37">
        <v>23805.146417280001</v>
      </c>
      <c r="BB442" s="37">
        <v>8.5043668701119994</v>
      </c>
      <c r="BC442" s="37">
        <v>7.7328273951624499E-3</v>
      </c>
      <c r="BD442" s="37">
        <v>382.40504165452802</v>
      </c>
      <c r="BE442" s="37">
        <v>28814.790400000002</v>
      </c>
      <c r="BF442" s="37">
        <v>0.9709994112</v>
      </c>
      <c r="BG442" s="37">
        <v>3.7501472958656001</v>
      </c>
      <c r="BH442" s="37">
        <v>4.8217073605119998</v>
      </c>
      <c r="BI442" s="37">
        <v>5.9275822761599999</v>
      </c>
      <c r="BJ442" s="37">
        <v>4249.853872224</v>
      </c>
      <c r="BK442" s="37">
        <v>501.28178368575999</v>
      </c>
      <c r="BL442" s="37">
        <v>17.791171200000001</v>
      </c>
      <c r="BM442" s="37">
        <v>16.081380262145</v>
      </c>
      <c r="BN442" s="37">
        <v>16.044213204615399</v>
      </c>
      <c r="BO442" s="37">
        <v>17.491865180540302</v>
      </c>
      <c r="BP442" s="37">
        <v>1.251848E-2</v>
      </c>
    </row>
    <row r="443" spans="1:68">
      <c r="A443" s="16">
        <v>442</v>
      </c>
      <c r="B443" s="29" t="s">
        <v>87</v>
      </c>
      <c r="C443" s="16">
        <v>380</v>
      </c>
      <c r="D443" s="16">
        <v>1090</v>
      </c>
      <c r="E443" s="16">
        <v>0.20560128617363399</v>
      </c>
      <c r="F443" s="16">
        <v>0.34630986280206499</v>
      </c>
      <c r="G443" s="16">
        <v>0.454198112024157</v>
      </c>
      <c r="H443" s="16">
        <v>1.2260002961403</v>
      </c>
      <c r="I443" s="16">
        <v>2.3071027070779699</v>
      </c>
      <c r="J443" s="16">
        <v>0.37507429420505201</v>
      </c>
      <c r="K443" s="16">
        <v>0.43253273205680998</v>
      </c>
      <c r="L443" s="16">
        <v>0.54445053849222202</v>
      </c>
      <c r="M443" s="16">
        <v>0.14422668220048801</v>
      </c>
      <c r="N443" s="16">
        <v>0.68453244692221804</v>
      </c>
      <c r="O443" s="16">
        <v>1.5442475232327899</v>
      </c>
      <c r="P443" s="16">
        <v>0.13606178374838299</v>
      </c>
      <c r="Q443" s="16">
        <v>0.25060411980165898</v>
      </c>
      <c r="R443" s="16">
        <v>0.65938511326860805</v>
      </c>
      <c r="S443" s="16">
        <v>0.69817749603803503</v>
      </c>
      <c r="T443" s="16">
        <v>1.3105265968176401</v>
      </c>
      <c r="U443" s="16">
        <v>1.1526522059106099</v>
      </c>
      <c r="V443" s="16">
        <v>0.58053014788806601</v>
      </c>
      <c r="W443" s="16">
        <v>2.9894031756029098</v>
      </c>
      <c r="X443" s="16">
        <v>1.36297111416781</v>
      </c>
      <c r="Y443" s="16">
        <v>2.3056027269147501</v>
      </c>
      <c r="Z443" s="16">
        <v>1.02213353018345</v>
      </c>
      <c r="AA443" s="16">
        <v>1.37496798757064</v>
      </c>
      <c r="AB443" s="16">
        <v>1.2890398449439</v>
      </c>
      <c r="AC443" s="16">
        <v>0.62353600532308895</v>
      </c>
      <c r="AD443" s="16">
        <v>2.1622293091239602</v>
      </c>
      <c r="AE443" s="16">
        <v>0.69817749603803503</v>
      </c>
      <c r="AF443" s="16">
        <v>1.43637831624457</v>
      </c>
      <c r="AG443" s="16">
        <v>1.43305857909242</v>
      </c>
      <c r="AH443" s="16">
        <v>1.2397549645744701</v>
      </c>
      <c r="AI443" s="37">
        <v>0.31755647619792099</v>
      </c>
      <c r="AJ443" s="16">
        <v>1.0024565210580501</v>
      </c>
      <c r="AK443" s="16">
        <v>0.47041389290882801</v>
      </c>
      <c r="AL443" s="37">
        <v>0.81452900352000002</v>
      </c>
      <c r="AM443" s="37">
        <v>3375.43124650148</v>
      </c>
      <c r="AN443" s="37">
        <v>22.353383446464001</v>
      </c>
      <c r="AO443" s="37">
        <v>1.1595260575999999</v>
      </c>
      <c r="AP443" s="37">
        <v>7.3019415891200001</v>
      </c>
      <c r="AQ443" s="37">
        <v>695.83677439999997</v>
      </c>
      <c r="AR443" s="37">
        <v>1.762838206464</v>
      </c>
      <c r="AS443" s="37">
        <v>1.4016095488</v>
      </c>
      <c r="AT443" s="37">
        <v>7.6123335024639998</v>
      </c>
      <c r="AU443" s="37">
        <v>314774.66280268802</v>
      </c>
      <c r="AV443" s="37">
        <v>2134.9512787840199</v>
      </c>
      <c r="AW443" s="37">
        <v>945485.58964992</v>
      </c>
      <c r="AX443" s="37">
        <v>7.8762803519039997</v>
      </c>
      <c r="AY443" s="37">
        <v>7.8975455999999999</v>
      </c>
      <c r="AZ443" s="37">
        <v>17.791171200000001</v>
      </c>
      <c r="BA443" s="37">
        <v>23828.89699392</v>
      </c>
      <c r="BB443" s="37">
        <v>8.4447639948479996</v>
      </c>
      <c r="BC443" s="37">
        <v>7.6983571393147701E-3</v>
      </c>
      <c r="BD443" s="37">
        <v>387.19312018867203</v>
      </c>
      <c r="BE443" s="37">
        <v>28814.790400000002</v>
      </c>
      <c r="BF443" s="37">
        <v>0.97445287680000003</v>
      </c>
      <c r="BG443" s="37">
        <v>3.7524786371264001</v>
      </c>
      <c r="BH443" s="37">
        <v>4.830118897408</v>
      </c>
      <c r="BI443" s="37">
        <v>5.9382063734399999</v>
      </c>
      <c r="BJ443" s="37">
        <v>4266.4909364160003</v>
      </c>
      <c r="BK443" s="37">
        <v>495.56248592703997</v>
      </c>
      <c r="BL443" s="37">
        <v>17.791171200000001</v>
      </c>
      <c r="BM443" s="37">
        <v>16.174535759129899</v>
      </c>
      <c r="BN443" s="37">
        <v>16.1371534019395</v>
      </c>
      <c r="BO443" s="37">
        <v>18.219369889114802</v>
      </c>
      <c r="BP443" s="37">
        <v>1.3304720000000001E-2</v>
      </c>
    </row>
    <row r="444" spans="1:68">
      <c r="A444" s="16">
        <v>443</v>
      </c>
      <c r="B444" s="29" t="s">
        <v>215</v>
      </c>
      <c r="C444" s="16">
        <v>50</v>
      </c>
      <c r="D444" s="16">
        <v>1090</v>
      </c>
      <c r="E444" s="16">
        <v>0.20490946963627599</v>
      </c>
      <c r="F444" s="16">
        <v>0.34437807240267598</v>
      </c>
      <c r="G444" s="16">
        <v>0.45014488920835299</v>
      </c>
      <c r="H444" s="16">
        <v>1.21710956129749</v>
      </c>
      <c r="I444" s="16">
        <v>2.2971859048983601</v>
      </c>
      <c r="J444" s="16">
        <v>0.37340976331360998</v>
      </c>
      <c r="K444" s="16">
        <v>0.43208070747696098</v>
      </c>
      <c r="L444" s="16">
        <v>0.54250298092209903</v>
      </c>
      <c r="M444" s="16">
        <v>0.14608759277146599</v>
      </c>
      <c r="N444" s="16">
        <v>0.68125525700687695</v>
      </c>
      <c r="O444" s="16">
        <v>1.53667761755535</v>
      </c>
      <c r="P444" s="16">
        <v>0.13790695714388501</v>
      </c>
      <c r="Q444" s="16">
        <v>0.25303228831254598</v>
      </c>
      <c r="R444" s="16">
        <v>0.64859026830377398</v>
      </c>
      <c r="S444" s="16">
        <v>0.69817749603803503</v>
      </c>
      <c r="T444" s="16">
        <v>1.3092216782636501</v>
      </c>
      <c r="U444" s="16">
        <v>1.1608454158766299</v>
      </c>
      <c r="V444" s="16">
        <v>0.58311794943883</v>
      </c>
      <c r="W444" s="16">
        <v>2.95288740081156</v>
      </c>
      <c r="X444" s="16">
        <v>1.36297111416781</v>
      </c>
      <c r="Y444" s="16">
        <v>2.2974605159897998</v>
      </c>
      <c r="Z444" s="16">
        <v>1.02149889298831</v>
      </c>
      <c r="AA444" s="16">
        <v>1.37257767627358</v>
      </c>
      <c r="AB444" s="16">
        <v>1.2867377311455901</v>
      </c>
      <c r="AC444" s="16">
        <v>0.62111398838941101</v>
      </c>
      <c r="AD444" s="16">
        <v>2.18747500721717</v>
      </c>
      <c r="AE444" s="16">
        <v>0.69817749603803503</v>
      </c>
      <c r="AF444" s="16">
        <v>1.42815302269791</v>
      </c>
      <c r="AG444" s="16">
        <v>1.42485229572731</v>
      </c>
      <c r="AH444" s="16">
        <v>1.1921519908198099</v>
      </c>
      <c r="AI444" s="37">
        <v>0.29983762639309203</v>
      </c>
      <c r="AJ444" s="16">
        <v>1.0013212272811101</v>
      </c>
      <c r="AK444" s="16">
        <v>0.47208104196816197</v>
      </c>
      <c r="AL444" s="37">
        <v>0.81727902105600003</v>
      </c>
      <c r="AM444" s="37">
        <v>3394.3657437831898</v>
      </c>
      <c r="AN444" s="37">
        <v>22.554659182272001</v>
      </c>
      <c r="AO444" s="37">
        <v>1.1679961567999999</v>
      </c>
      <c r="AP444" s="37">
        <v>7.3334635961599997</v>
      </c>
      <c r="AQ444" s="37">
        <v>698.93857279999997</v>
      </c>
      <c r="AR444" s="37">
        <v>1.764682413312</v>
      </c>
      <c r="AS444" s="37">
        <v>1.4066412544</v>
      </c>
      <c r="AT444" s="37">
        <v>7.5153651589120001</v>
      </c>
      <c r="AU444" s="37">
        <v>316288.89163238398</v>
      </c>
      <c r="AV444" s="37">
        <v>2145.4683707372701</v>
      </c>
      <c r="AW444" s="37">
        <v>932835.14117376006</v>
      </c>
      <c r="AX444" s="37">
        <v>7.8006973657919998</v>
      </c>
      <c r="AY444" s="37">
        <v>8.0289888000000005</v>
      </c>
      <c r="AZ444" s="37">
        <v>17.791171200000001</v>
      </c>
      <c r="BA444" s="37">
        <v>23852.647570559999</v>
      </c>
      <c r="BB444" s="37">
        <v>8.3851611195839997</v>
      </c>
      <c r="BC444" s="37">
        <v>7.6641928324834904E-3</v>
      </c>
      <c r="BD444" s="37">
        <v>391.98119872281598</v>
      </c>
      <c r="BE444" s="37">
        <v>28814.790400000002</v>
      </c>
      <c r="BF444" s="37">
        <v>0.97790634239999996</v>
      </c>
      <c r="BG444" s="37">
        <v>3.7548099783872</v>
      </c>
      <c r="BH444" s="37">
        <v>4.8385304343040003</v>
      </c>
      <c r="BI444" s="37">
        <v>5.9488304707199999</v>
      </c>
      <c r="BJ444" s="37">
        <v>4283.1280006079996</v>
      </c>
      <c r="BK444" s="37">
        <v>489.84318816832001</v>
      </c>
      <c r="BL444" s="37">
        <v>17.791171200000001</v>
      </c>
      <c r="BM444" s="37">
        <v>16.267691256114801</v>
      </c>
      <c r="BN444" s="37">
        <v>16.230093599263601</v>
      </c>
      <c r="BO444" s="37">
        <v>18.946874597689298</v>
      </c>
      <c r="BP444" s="37">
        <v>1.409096E-2</v>
      </c>
    </row>
    <row r="445" spans="1:68">
      <c r="A445" s="16">
        <v>444</v>
      </c>
      <c r="B445" s="29" t="s">
        <v>255</v>
      </c>
      <c r="C445" s="16">
        <v>140</v>
      </c>
      <c r="D445" s="16">
        <v>1060</v>
      </c>
      <c r="E445" s="16">
        <v>0.174735126324368</v>
      </c>
      <c r="F445" s="16">
        <v>0.31193740220650301</v>
      </c>
      <c r="G445" s="16">
        <v>0.43092819820348699</v>
      </c>
      <c r="H445" s="16">
        <v>1.28126315789474</v>
      </c>
      <c r="I445" s="16">
        <v>2.3574370709382202</v>
      </c>
      <c r="J445" s="16">
        <v>0.34342478713339603</v>
      </c>
      <c r="K445" s="16">
        <v>0.41808132649032798</v>
      </c>
      <c r="L445" s="16">
        <v>0.53634085213032601</v>
      </c>
      <c r="M445" s="16">
        <v>0.137580356201918</v>
      </c>
      <c r="N445" s="16">
        <v>0.68865658229743898</v>
      </c>
      <c r="O445" s="16">
        <v>1.5511693158020301</v>
      </c>
      <c r="P445" s="16">
        <v>0.129588600721143</v>
      </c>
      <c r="Q445" s="16">
        <v>0.230580255814574</v>
      </c>
      <c r="R445" s="16">
        <v>0.65575757575757598</v>
      </c>
      <c r="S445" s="16">
        <v>0.682539682539683</v>
      </c>
      <c r="T445" s="16">
        <v>1.3155223880597</v>
      </c>
      <c r="U445" s="16">
        <v>1.12545270172389</v>
      </c>
      <c r="V445" s="16">
        <v>0.58236914600551004</v>
      </c>
      <c r="W445" s="16">
        <v>3.1379399490342399</v>
      </c>
      <c r="X445" s="16">
        <v>1.3641379310344799</v>
      </c>
      <c r="Y445" s="16">
        <v>2.3199999999999998</v>
      </c>
      <c r="Z445" s="16">
        <v>1.01762096099113</v>
      </c>
      <c r="AA445" s="16">
        <v>1.3824983874435599</v>
      </c>
      <c r="AB445" s="16">
        <v>1.2972769953051599</v>
      </c>
      <c r="AC445" s="16">
        <v>0.60726701271489103</v>
      </c>
      <c r="AD445" s="16">
        <v>2.14016414465247</v>
      </c>
      <c r="AE445" s="16">
        <v>0.682539682539683</v>
      </c>
      <c r="AF445" s="16">
        <v>1.44142410275491</v>
      </c>
      <c r="AG445" s="16">
        <v>1.44142410275491</v>
      </c>
      <c r="AH445" s="16">
        <v>1.44142410275491</v>
      </c>
      <c r="AI445" s="37">
        <v>0.29411764705882398</v>
      </c>
      <c r="AJ445" s="16">
        <v>1.00253893190188</v>
      </c>
      <c r="AK445" s="16">
        <v>0.46309696092619401</v>
      </c>
      <c r="AL445" s="37">
        <v>0.67345612799999999</v>
      </c>
      <c r="AM445" s="37">
        <v>2900.4867577919999</v>
      </c>
      <c r="AN445" s="37">
        <v>20.003555200000001</v>
      </c>
      <c r="AO445" s="37">
        <v>1.1563399999999999</v>
      </c>
      <c r="AP445" s="37">
        <v>7.2031584000000004</v>
      </c>
      <c r="AQ445" s="37">
        <v>613.90560000000005</v>
      </c>
      <c r="AR445" s="37">
        <v>1.71676608</v>
      </c>
      <c r="AS445" s="37">
        <v>1.3661760000000001</v>
      </c>
      <c r="AT445" s="37">
        <v>7.9282492800000002</v>
      </c>
      <c r="AU445" s="37">
        <v>307019.14319999999</v>
      </c>
      <c r="AV445" s="37">
        <v>2065.0478056134998</v>
      </c>
      <c r="AW445" s="37">
        <v>988785.74879999994</v>
      </c>
      <c r="AX445" s="37">
        <v>8.2783261439999993</v>
      </c>
      <c r="AY445" s="37">
        <v>7.1412000000000004</v>
      </c>
      <c r="AZ445" s="37">
        <v>17.337599999999998</v>
      </c>
      <c r="BA445" s="37">
        <v>23621.52</v>
      </c>
      <c r="BB445" s="37">
        <v>8.5807051199999993</v>
      </c>
      <c r="BC445" s="37">
        <v>8.1445746707637205E-3</v>
      </c>
      <c r="BD445" s="37">
        <v>368.09990112000003</v>
      </c>
      <c r="BE445" s="37">
        <v>28681</v>
      </c>
      <c r="BF445" s="37">
        <v>0.95027200000000001</v>
      </c>
      <c r="BG445" s="37">
        <v>3.7176716544000001</v>
      </c>
      <c r="BH445" s="37">
        <v>4.7849487999999996</v>
      </c>
      <c r="BI445" s="37">
        <v>5.8856159999999997</v>
      </c>
      <c r="BJ445" s="37">
        <v>4284.4679679999999</v>
      </c>
      <c r="BK445" s="37">
        <v>520.56328800000006</v>
      </c>
      <c r="BL445" s="37">
        <v>17.337599999999998</v>
      </c>
      <c r="BM445" s="37">
        <v>15.701256595007999</v>
      </c>
      <c r="BN445" s="37">
        <v>15.701256595007999</v>
      </c>
      <c r="BO445" s="37">
        <v>15.701256595007999</v>
      </c>
      <c r="BP445" s="37">
        <v>8.5000000000000006E-3</v>
      </c>
    </row>
    <row r="446" spans="1:68">
      <c r="A446" s="16">
        <v>445</v>
      </c>
      <c r="B446" s="29" t="s">
        <v>93</v>
      </c>
      <c r="C446" s="16">
        <v>130</v>
      </c>
      <c r="D446" s="16">
        <v>1060</v>
      </c>
      <c r="E446" s="16">
        <v>0.174683874331899</v>
      </c>
      <c r="F446" s="16">
        <v>0.31178023118426301</v>
      </c>
      <c r="G446" s="16">
        <v>0.43050989615561702</v>
      </c>
      <c r="H446" s="16">
        <v>1.2783297275725201</v>
      </c>
      <c r="I446" s="16">
        <v>2.35124957206436</v>
      </c>
      <c r="J446" s="16">
        <v>0.34322995461422101</v>
      </c>
      <c r="K446" s="16">
        <v>0.41754147322352703</v>
      </c>
      <c r="L446" s="16">
        <v>0.53553553553553601</v>
      </c>
      <c r="M446" s="16">
        <v>0.13752564450332</v>
      </c>
      <c r="N446" s="16">
        <v>0.687138230126212</v>
      </c>
      <c r="O446" s="16">
        <v>1.5483940198350901</v>
      </c>
      <c r="P446" s="16">
        <v>0.12950214968648299</v>
      </c>
      <c r="Q446" s="16">
        <v>0.23051446972161699</v>
      </c>
      <c r="R446" s="16">
        <v>0.65462685664155895</v>
      </c>
      <c r="S446" s="16">
        <v>0.68172810146650797</v>
      </c>
      <c r="T446" s="16">
        <v>1.31285748331745</v>
      </c>
      <c r="U446" s="16">
        <v>1.1238002936432701</v>
      </c>
      <c r="V446" s="16">
        <v>0.58223393736801199</v>
      </c>
      <c r="W446" s="16">
        <v>3.1298486020554801</v>
      </c>
      <c r="X446" s="16">
        <v>1.3613214039917401</v>
      </c>
      <c r="Y446" s="16">
        <v>2.3147917186330802</v>
      </c>
      <c r="Z446" s="16">
        <v>1.0158214196556601</v>
      </c>
      <c r="AA446" s="16">
        <v>1.3795914864401</v>
      </c>
      <c r="AB446" s="16">
        <v>1.29451778837595</v>
      </c>
      <c r="AC446" s="16">
        <v>0.60726701271489103</v>
      </c>
      <c r="AD446" s="16">
        <v>2.1372589196526901</v>
      </c>
      <c r="AE446" s="16">
        <v>0.68172810146650797</v>
      </c>
      <c r="AF446" s="16">
        <v>1.43862621364567</v>
      </c>
      <c r="AG446" s="16">
        <v>1.43862621364567</v>
      </c>
      <c r="AH446" s="16">
        <v>1.43688692621513</v>
      </c>
      <c r="AI446" s="37">
        <v>0.29384109073812897</v>
      </c>
      <c r="AJ446" s="16">
        <v>1.00182546569485</v>
      </c>
      <c r="AK446" s="16">
        <v>0.46413892908827797</v>
      </c>
      <c r="AL446" s="37">
        <v>0.67365371904000004</v>
      </c>
      <c r="AM446" s="37">
        <v>2901.9489174260002</v>
      </c>
      <c r="AN446" s="37">
        <v>20.022991520000001</v>
      </c>
      <c r="AO446" s="37">
        <v>1.1589934959999999</v>
      </c>
      <c r="AP446" s="37">
        <v>7.2221140799999999</v>
      </c>
      <c r="AQ446" s="37">
        <v>614.25408000000004</v>
      </c>
      <c r="AR446" s="37">
        <v>1.718985744</v>
      </c>
      <c r="AS446" s="37">
        <v>1.3682304000000001</v>
      </c>
      <c r="AT446" s="37">
        <v>7.9314033679999998</v>
      </c>
      <c r="AU446" s="37">
        <v>307697.55572639999</v>
      </c>
      <c r="AV446" s="37">
        <v>2068.7491366526501</v>
      </c>
      <c r="AW446" s="37">
        <v>989445.82704</v>
      </c>
      <c r="AX446" s="37">
        <v>8.2806886800000008</v>
      </c>
      <c r="AY446" s="37">
        <v>7.1535348000000001</v>
      </c>
      <c r="AZ446" s="37">
        <v>17.358239999999999</v>
      </c>
      <c r="BA446" s="37">
        <v>23669.46816</v>
      </c>
      <c r="BB446" s="37">
        <v>8.5933219760000004</v>
      </c>
      <c r="BC446" s="37">
        <v>8.1464660356834803E-3</v>
      </c>
      <c r="BD446" s="37">
        <v>369.05152032000001</v>
      </c>
      <c r="BE446" s="37">
        <v>28740.34</v>
      </c>
      <c r="BF446" s="37">
        <v>0.95241011200000003</v>
      </c>
      <c r="BG446" s="37">
        <v>3.7242575598399998</v>
      </c>
      <c r="BH446" s="37">
        <v>4.7950310399999996</v>
      </c>
      <c r="BI446" s="37">
        <v>5.8981609280000002</v>
      </c>
      <c r="BJ446" s="37">
        <v>4284.4679679999999</v>
      </c>
      <c r="BK446" s="37">
        <v>521.2709016</v>
      </c>
      <c r="BL446" s="37">
        <v>17.358239999999999</v>
      </c>
      <c r="BM446" s="37">
        <v>15.7317929319744</v>
      </c>
      <c r="BN446" s="37">
        <v>15.7317929319744</v>
      </c>
      <c r="BO446" s="37">
        <v>15.7508355644928</v>
      </c>
      <c r="BP446" s="37">
        <v>8.5079999999999999E-3</v>
      </c>
    </row>
    <row r="447" spans="1:68">
      <c r="A447" s="16">
        <v>446</v>
      </c>
      <c r="B447" s="29" t="s">
        <v>83</v>
      </c>
      <c r="C447" s="16">
        <v>60</v>
      </c>
      <c r="D447" s="16">
        <v>1060</v>
      </c>
      <c r="E447" s="16">
        <v>0.17447916666666699</v>
      </c>
      <c r="F447" s="16">
        <v>0.31115312773576898</v>
      </c>
      <c r="G447" s="16">
        <v>0.42884477747104299</v>
      </c>
      <c r="H447" s="16">
        <v>1.2667291081278</v>
      </c>
      <c r="I447" s="16">
        <v>2.3268210050818698</v>
      </c>
      <c r="J447" s="16">
        <v>0.342452830188679</v>
      </c>
      <c r="K447" s="16">
        <v>0.41539593037509198</v>
      </c>
      <c r="L447" s="16">
        <v>0.53233830845771102</v>
      </c>
      <c r="M447" s="16">
        <v>0.13730723216281199</v>
      </c>
      <c r="N447" s="16">
        <v>0.68113118947912599</v>
      </c>
      <c r="O447" s="16">
        <v>1.53739143947688</v>
      </c>
      <c r="P447" s="16">
        <v>0.12915749594082601</v>
      </c>
      <c r="Q447" s="16">
        <v>0.230251700306147</v>
      </c>
      <c r="R447" s="16">
        <v>0.65014270692504095</v>
      </c>
      <c r="S447" s="16">
        <v>0.67850098619329402</v>
      </c>
      <c r="T447" s="16">
        <v>1.3023049645390099</v>
      </c>
      <c r="U447" s="16">
        <v>1.11723889987417</v>
      </c>
      <c r="V447" s="16">
        <v>0.58169525753734397</v>
      </c>
      <c r="W447" s="16">
        <v>3.09789623363839</v>
      </c>
      <c r="X447" s="16">
        <v>1.35017064846416</v>
      </c>
      <c r="Y447" s="16">
        <v>2.2941903584672398</v>
      </c>
      <c r="Z447" s="16">
        <v>1.0086864527638499</v>
      </c>
      <c r="AA447" s="16">
        <v>1.36808510638298</v>
      </c>
      <c r="AB447" s="16">
        <v>1.28359734287174</v>
      </c>
      <c r="AC447" s="16">
        <v>0.60726701271489103</v>
      </c>
      <c r="AD447" s="16">
        <v>2.12571646923959</v>
      </c>
      <c r="AE447" s="16">
        <v>0.67850098619329402</v>
      </c>
      <c r="AF447" s="16">
        <v>1.4275424377274899</v>
      </c>
      <c r="AG447" s="16">
        <v>1.4275424377274899</v>
      </c>
      <c r="AH447" s="16">
        <v>1.4190203021943899</v>
      </c>
      <c r="AI447" s="37">
        <v>0.29274004683840699</v>
      </c>
      <c r="AJ447" s="16">
        <v>0.99898172693948095</v>
      </c>
      <c r="AK447" s="16">
        <v>0.46830680173661399</v>
      </c>
      <c r="AL447" s="37">
        <v>0.67444408320000004</v>
      </c>
      <c r="AM447" s="37">
        <v>2907.7975559619999</v>
      </c>
      <c r="AN447" s="37">
        <v>20.1007368</v>
      </c>
      <c r="AO447" s="37">
        <v>1.16960748</v>
      </c>
      <c r="AP447" s="37">
        <v>7.2979367999999996</v>
      </c>
      <c r="AQ447" s="37">
        <v>615.64800000000002</v>
      </c>
      <c r="AR447" s="37">
        <v>1.7278644000000001</v>
      </c>
      <c r="AS447" s="37">
        <v>1.3764479999999999</v>
      </c>
      <c r="AT447" s="37">
        <v>7.94401972</v>
      </c>
      <c r="AU447" s="37">
        <v>310411.20583200001</v>
      </c>
      <c r="AV447" s="37">
        <v>2083.55446080923</v>
      </c>
      <c r="AW447" s="37">
        <v>992086.14</v>
      </c>
      <c r="AX447" s="37">
        <v>8.2901388239999996</v>
      </c>
      <c r="AY447" s="37">
        <v>7.2028740000000004</v>
      </c>
      <c r="AZ447" s="37">
        <v>17.440799999999999</v>
      </c>
      <c r="BA447" s="37">
        <v>23861.2608</v>
      </c>
      <c r="BB447" s="37">
        <v>8.6437893999999993</v>
      </c>
      <c r="BC447" s="37">
        <v>8.1540100836841808E-3</v>
      </c>
      <c r="BD447" s="37">
        <v>372.85799711999999</v>
      </c>
      <c r="BE447" s="37">
        <v>28977.7</v>
      </c>
      <c r="BF447" s="37">
        <v>0.96096256000000002</v>
      </c>
      <c r="BG447" s="37">
        <v>3.7506011816</v>
      </c>
      <c r="BH447" s="37">
        <v>4.8353599999999997</v>
      </c>
      <c r="BI447" s="37">
        <v>5.9483406399999996</v>
      </c>
      <c r="BJ447" s="37">
        <v>4284.4679679999999</v>
      </c>
      <c r="BK447" s="37">
        <v>524.10135600000001</v>
      </c>
      <c r="BL447" s="37">
        <v>17.440799999999999</v>
      </c>
      <c r="BM447" s="37">
        <v>15.853938279839999</v>
      </c>
      <c r="BN447" s="37">
        <v>15.853938279839999</v>
      </c>
      <c r="BO447" s="37">
        <v>15.949151442431999</v>
      </c>
      <c r="BP447" s="37">
        <v>8.5400000000000007E-3</v>
      </c>
    </row>
    <row r="448" spans="1:68">
      <c r="A448" s="16">
        <v>447</v>
      </c>
      <c r="B448" s="32" t="s">
        <v>256</v>
      </c>
      <c r="C448" s="16">
        <v>145</v>
      </c>
      <c r="D448" s="16">
        <v>1140</v>
      </c>
      <c r="E448" s="16">
        <v>0.17064352856109899</v>
      </c>
      <c r="F448" s="16">
        <v>0.29964230371925799</v>
      </c>
      <c r="G448" s="16">
        <v>0.41585364166009298</v>
      </c>
      <c r="H448" s="16">
        <v>1.2075586095392099</v>
      </c>
      <c r="I448" s="16">
        <v>2.3004694835680701</v>
      </c>
      <c r="J448" s="16">
        <v>0.33266799733865599</v>
      </c>
      <c r="K448" s="16">
        <v>0.40488739817920499</v>
      </c>
      <c r="L448" s="16">
        <v>0.51546391752577303</v>
      </c>
      <c r="M448" s="16">
        <v>0.13255532885417601</v>
      </c>
      <c r="N448" s="16">
        <v>0.65646393754907695</v>
      </c>
      <c r="O448" s="16">
        <v>1.51774785621659</v>
      </c>
      <c r="P448" s="16">
        <v>0.125948169126332</v>
      </c>
      <c r="Q448" s="16">
        <v>0.219446661077385</v>
      </c>
      <c r="R448" s="16">
        <v>0.63055316709658904</v>
      </c>
      <c r="S448" s="16">
        <v>0.66921606118546795</v>
      </c>
      <c r="T448" s="16">
        <v>1.29132605078492</v>
      </c>
      <c r="U448" s="16">
        <v>1.1259701280480201</v>
      </c>
      <c r="V448" s="16">
        <v>0.58368932038834898</v>
      </c>
      <c r="W448" s="16">
        <v>3.0642382476002901</v>
      </c>
      <c r="X448" s="16">
        <v>1.3391362571141601</v>
      </c>
      <c r="Y448" s="16">
        <v>2.2857573928787001</v>
      </c>
      <c r="Z448" s="16">
        <v>0.99700138514696202</v>
      </c>
      <c r="AA448" s="16">
        <v>1.35296872560753</v>
      </c>
      <c r="AB448" s="16">
        <v>1.26596663484704</v>
      </c>
      <c r="AC448" s="16">
        <v>0.59671072783393397</v>
      </c>
      <c r="AD448" s="16">
        <v>2.1513702995538599</v>
      </c>
      <c r="AE448" s="16">
        <v>0.66921606118546795</v>
      </c>
      <c r="AF448" s="16">
        <v>1.4022582851704599</v>
      </c>
      <c r="AG448" s="16">
        <v>1.4022582851704599</v>
      </c>
      <c r="AH448" s="16">
        <v>1.32172210554319</v>
      </c>
      <c r="AI448" s="37">
        <v>0.25773195876288701</v>
      </c>
      <c r="AJ448" s="16">
        <v>1.00180376814233</v>
      </c>
      <c r="AK448" s="16">
        <v>0.47959479015918999</v>
      </c>
      <c r="AL448" s="37">
        <v>0.73437300000000005</v>
      </c>
      <c r="AM448" s="37">
        <v>3216.1643409100002</v>
      </c>
      <c r="AN448" s="37">
        <v>21.714430499999999</v>
      </c>
      <c r="AO448" s="37">
        <v>1.182572</v>
      </c>
      <c r="AP448" s="37">
        <v>7.5407324999999998</v>
      </c>
      <c r="AQ448" s="37">
        <v>676.35</v>
      </c>
      <c r="AR448" s="37">
        <v>1.7635149999999999</v>
      </c>
      <c r="AS448" s="37">
        <v>1.4016500000000001</v>
      </c>
      <c r="AT448" s="37">
        <v>7.8487980000000004</v>
      </c>
      <c r="AU448" s="37">
        <v>318560.21029999998</v>
      </c>
      <c r="AV448" s="37">
        <v>2199.4949829065799</v>
      </c>
      <c r="AW448" s="37">
        <v>994980.72</v>
      </c>
      <c r="AX448" s="37">
        <v>7.7427117900000004</v>
      </c>
      <c r="AY448" s="37">
        <v>7.6757999999999997</v>
      </c>
      <c r="AZ448" s="37">
        <v>18.305</v>
      </c>
      <c r="BA448" s="37">
        <v>24674.055</v>
      </c>
      <c r="BB448" s="37">
        <v>8.9246595000000006</v>
      </c>
      <c r="BC448" s="37">
        <v>7.6144008279736804E-3</v>
      </c>
      <c r="BD448" s="37">
        <v>396.58130399999999</v>
      </c>
      <c r="BE448" s="37">
        <v>29870</v>
      </c>
      <c r="BF448" s="37">
        <v>1.0041420000000001</v>
      </c>
      <c r="BG448" s="37">
        <v>3.8728381500000002</v>
      </c>
      <c r="BH448" s="37">
        <v>4.9964199999999996</v>
      </c>
      <c r="BI448" s="37">
        <v>6.1267215000000004</v>
      </c>
      <c r="BJ448" s="37">
        <v>4299.2732999999998</v>
      </c>
      <c r="BK448" s="37">
        <v>529.61595</v>
      </c>
      <c r="BL448" s="37">
        <v>18.305</v>
      </c>
      <c r="BM448" s="37">
        <v>16.494369642599999</v>
      </c>
      <c r="BN448" s="37">
        <v>16.494369642599999</v>
      </c>
      <c r="BO448" s="37">
        <v>17.4994171566</v>
      </c>
      <c r="BP448" s="37">
        <v>9.7000000000000003E-3</v>
      </c>
    </row>
    <row r="449" spans="1:68">
      <c r="A449" s="16">
        <v>448</v>
      </c>
      <c r="B449" s="29" t="s">
        <v>83</v>
      </c>
      <c r="C449" s="16">
        <v>120</v>
      </c>
      <c r="D449" s="16">
        <v>1040</v>
      </c>
      <c r="E449" s="16">
        <v>0.169459071325993</v>
      </c>
      <c r="F449" s="16">
        <v>0.29858901816455402</v>
      </c>
      <c r="G449" s="16">
        <v>0.41251973368110401</v>
      </c>
      <c r="H449" s="16">
        <v>1.19404476418865</v>
      </c>
      <c r="I449" s="16">
        <v>2.2685185185185199</v>
      </c>
      <c r="J449" s="16">
        <v>0.33054208902600302</v>
      </c>
      <c r="K449" s="16">
        <v>0.40280293640957199</v>
      </c>
      <c r="L449" s="16">
        <v>0.509592326139089</v>
      </c>
      <c r="M449" s="16">
        <v>0.13195684235038399</v>
      </c>
      <c r="N449" s="16">
        <v>0.64951389431373496</v>
      </c>
      <c r="O449" s="16">
        <v>1.5046519624746699</v>
      </c>
      <c r="P449" s="16">
        <v>0.125343455230434</v>
      </c>
      <c r="Q449" s="16">
        <v>0.218629185780297</v>
      </c>
      <c r="R449" s="16">
        <v>0.62305295950155803</v>
      </c>
      <c r="S449" s="16">
        <v>0.664136622390892</v>
      </c>
      <c r="T449" s="16">
        <v>1.2804878048780499</v>
      </c>
      <c r="U449" s="16">
        <v>1.11787005201446</v>
      </c>
      <c r="V449" s="16">
        <v>0.57515842839036702</v>
      </c>
      <c r="W449" s="16">
        <v>3.0452063769382001</v>
      </c>
      <c r="X449" s="16">
        <v>1.3271400132714</v>
      </c>
      <c r="Y449" s="16">
        <v>2.2608565885688701</v>
      </c>
      <c r="Z449" s="16">
        <v>0.98857976555818305</v>
      </c>
      <c r="AA449" s="16">
        <v>1.34089736977824</v>
      </c>
      <c r="AB449" s="16">
        <v>1.25456101626199</v>
      </c>
      <c r="AC449" s="16">
        <v>0.58895348837209305</v>
      </c>
      <c r="AD449" s="16">
        <v>2.1429705107450099</v>
      </c>
      <c r="AE449" s="16">
        <v>0.664136622390892</v>
      </c>
      <c r="AF449" s="16">
        <v>1.3876325764297199</v>
      </c>
      <c r="AG449" s="16">
        <v>1.3876325764297199</v>
      </c>
      <c r="AH449" s="16">
        <v>1.30872036684336</v>
      </c>
      <c r="AI449" s="37">
        <v>0.25536261491317702</v>
      </c>
      <c r="AJ449" s="16">
        <v>0.99824002002700996</v>
      </c>
      <c r="AK449" s="16">
        <v>0.48487698986975403</v>
      </c>
      <c r="AL449" s="37">
        <v>0.739506</v>
      </c>
      <c r="AM449" s="37">
        <v>3227.50949842</v>
      </c>
      <c r="AN449" s="37">
        <v>21.889922500000001</v>
      </c>
      <c r="AO449" s="37">
        <v>1.195956</v>
      </c>
      <c r="AP449" s="37">
        <v>7.6469399999999998</v>
      </c>
      <c r="AQ449" s="37">
        <v>680.7</v>
      </c>
      <c r="AR449" s="37">
        <v>1.7726409999999999</v>
      </c>
      <c r="AS449" s="37">
        <v>1.4177999999999999</v>
      </c>
      <c r="AT449" s="37">
        <v>7.8843959999999997</v>
      </c>
      <c r="AU449" s="37">
        <v>321968.92450000002</v>
      </c>
      <c r="AV449" s="37">
        <v>2218.6385146337798</v>
      </c>
      <c r="AW449" s="37">
        <v>999780.96</v>
      </c>
      <c r="AX449" s="37">
        <v>7.771662525</v>
      </c>
      <c r="AY449" s="37">
        <v>7.7682000000000002</v>
      </c>
      <c r="AZ449" s="37">
        <v>18.445</v>
      </c>
      <c r="BA449" s="37">
        <v>24882.9</v>
      </c>
      <c r="BB449" s="37">
        <v>8.9893274999999999</v>
      </c>
      <c r="BC449" s="37">
        <v>7.7273395034523299E-3</v>
      </c>
      <c r="BD449" s="37">
        <v>399.05984999999998</v>
      </c>
      <c r="BE449" s="37">
        <v>30140</v>
      </c>
      <c r="BF449" s="37">
        <v>1.0152015000000001</v>
      </c>
      <c r="BG449" s="37">
        <v>3.9058305</v>
      </c>
      <c r="BH449" s="37">
        <v>5.0414000000000003</v>
      </c>
      <c r="BI449" s="37">
        <v>6.1824215000000002</v>
      </c>
      <c r="BJ449" s="37">
        <v>4355.8999999999996</v>
      </c>
      <c r="BK449" s="37">
        <v>531.69188250000002</v>
      </c>
      <c r="BL449" s="37">
        <v>18.445</v>
      </c>
      <c r="BM449" s="37">
        <v>16.6682210283</v>
      </c>
      <c r="BN449" s="37">
        <v>16.6682210283</v>
      </c>
      <c r="BO449" s="37">
        <v>17.673268542300001</v>
      </c>
      <c r="BP449" s="37">
        <v>9.7900000000000001E-3</v>
      </c>
    </row>
    <row r="450" spans="1:68">
      <c r="A450" s="16">
        <v>449</v>
      </c>
      <c r="B450" s="29" t="s">
        <v>84</v>
      </c>
      <c r="C450" s="16">
        <v>128</v>
      </c>
      <c r="D450" s="16">
        <v>1040</v>
      </c>
      <c r="E450" s="16">
        <v>0.16829094366531999</v>
      </c>
      <c r="F450" s="16">
        <v>0.29754311157049601</v>
      </c>
      <c r="G450" s="16">
        <v>0.40923885658254899</v>
      </c>
      <c r="H450" s="16">
        <v>1.1808300395256901</v>
      </c>
      <c r="I450" s="16">
        <v>2.2374429223744299</v>
      </c>
      <c r="J450" s="16">
        <v>0.32844317932997602</v>
      </c>
      <c r="K450" s="16">
        <v>0.40073982737361302</v>
      </c>
      <c r="L450" s="16">
        <v>0.50385299347954904</v>
      </c>
      <c r="M450" s="16">
        <v>0.13136373588161801</v>
      </c>
      <c r="N450" s="16">
        <v>0.64270947086444596</v>
      </c>
      <c r="O450" s="16">
        <v>1.4917801313556101</v>
      </c>
      <c r="P450" s="16">
        <v>0.124744520403129</v>
      </c>
      <c r="Q450" s="16">
        <v>0.217817778342212</v>
      </c>
      <c r="R450" s="16">
        <v>0.61572907920514997</v>
      </c>
      <c r="S450" s="16">
        <v>0.65913370998116705</v>
      </c>
      <c r="T450" s="16">
        <v>1.26982997794693</v>
      </c>
      <c r="U450" s="16">
        <v>1.10988568527563</v>
      </c>
      <c r="V450" s="16">
        <v>0.56697703289882095</v>
      </c>
      <c r="W450" s="16">
        <v>3.0264094594829198</v>
      </c>
      <c r="X450" s="16">
        <v>1.3153567905294301</v>
      </c>
      <c r="Y450" s="16">
        <v>2.23649247121346</v>
      </c>
      <c r="Z450" s="16">
        <v>0.98029922823261795</v>
      </c>
      <c r="AA450" s="16">
        <v>1.32903951336707</v>
      </c>
      <c r="AB450" s="16">
        <v>1.2433590785302899</v>
      </c>
      <c r="AC450" s="16">
        <v>0.581395348837209</v>
      </c>
      <c r="AD450" s="16">
        <v>2.1346360589388498</v>
      </c>
      <c r="AE450" s="16">
        <v>0.65913370998116705</v>
      </c>
      <c r="AF450" s="16">
        <v>1.3733088138710099</v>
      </c>
      <c r="AG450" s="16">
        <v>1.3733088138710099</v>
      </c>
      <c r="AH450" s="16">
        <v>1.2959719317912299</v>
      </c>
      <c r="AI450" s="37">
        <v>0.25303643724696401</v>
      </c>
      <c r="AJ450" s="16">
        <v>0.99470153690270402</v>
      </c>
      <c r="AK450" s="16">
        <v>0.49015918958031801</v>
      </c>
      <c r="AL450" s="37">
        <v>0.74463900000000005</v>
      </c>
      <c r="AM450" s="37">
        <v>3238.8546559299998</v>
      </c>
      <c r="AN450" s="37">
        <v>22.065414499999999</v>
      </c>
      <c r="AO450" s="37">
        <v>1.2093400000000001</v>
      </c>
      <c r="AP450" s="37">
        <v>7.7531474999999999</v>
      </c>
      <c r="AQ450" s="37">
        <v>685.05</v>
      </c>
      <c r="AR450" s="37">
        <v>1.7817670000000001</v>
      </c>
      <c r="AS450" s="37">
        <v>1.4339500000000001</v>
      </c>
      <c r="AT450" s="37">
        <v>7.919994</v>
      </c>
      <c r="AU450" s="37">
        <v>325377.63870000001</v>
      </c>
      <c r="AV450" s="37">
        <v>2237.7820463609801</v>
      </c>
      <c r="AW450" s="37">
        <v>1004581.2</v>
      </c>
      <c r="AX450" s="37">
        <v>7.8006132600000004</v>
      </c>
      <c r="AY450" s="37">
        <v>7.8605999999999998</v>
      </c>
      <c r="AZ450" s="37">
        <v>18.585000000000001</v>
      </c>
      <c r="BA450" s="37">
        <v>25091.744999999999</v>
      </c>
      <c r="BB450" s="37">
        <v>9.0539954999999992</v>
      </c>
      <c r="BC450" s="37">
        <v>7.8388438800087602E-3</v>
      </c>
      <c r="BD450" s="37">
        <v>401.53839599999998</v>
      </c>
      <c r="BE450" s="37">
        <v>30410</v>
      </c>
      <c r="BF450" s="37">
        <v>1.0262610000000001</v>
      </c>
      <c r="BG450" s="37">
        <v>3.9388228500000002</v>
      </c>
      <c r="BH450" s="37">
        <v>5.0863800000000001</v>
      </c>
      <c r="BI450" s="37">
        <v>6.2381215000000001</v>
      </c>
      <c r="BJ450" s="37">
        <v>4412.5267000000003</v>
      </c>
      <c r="BK450" s="37">
        <v>533.76781500000004</v>
      </c>
      <c r="BL450" s="37">
        <v>18.585000000000001</v>
      </c>
      <c r="BM450" s="37">
        <v>16.842072414</v>
      </c>
      <c r="BN450" s="37">
        <v>16.842072414</v>
      </c>
      <c r="BO450" s="37">
        <v>17.847119928000001</v>
      </c>
      <c r="BP450" s="37">
        <v>9.8799999999999999E-3</v>
      </c>
    </row>
    <row r="451" spans="1:68">
      <c r="A451" s="16">
        <v>450</v>
      </c>
      <c r="B451" s="29" t="s">
        <v>85</v>
      </c>
      <c r="C451" s="16">
        <v>130</v>
      </c>
      <c r="D451" s="16">
        <v>1040</v>
      </c>
      <c r="E451" s="16">
        <v>0.16713881019829999</v>
      </c>
      <c r="F451" s="16">
        <v>0.29650450666601502</v>
      </c>
      <c r="G451" s="16">
        <v>0.40600975504303299</v>
      </c>
      <c r="H451" s="16">
        <v>1.1679046129788899</v>
      </c>
      <c r="I451" s="16">
        <v>2.20720720720721</v>
      </c>
      <c r="J451" s="16">
        <v>0.32637075718015701</v>
      </c>
      <c r="K451" s="16">
        <v>0.39869774464471103</v>
      </c>
      <c r="L451" s="16">
        <v>0.49824150058616701</v>
      </c>
      <c r="M451" s="16">
        <v>0.13077593722754999</v>
      </c>
      <c r="N451" s="16">
        <v>0.63604613803300003</v>
      </c>
      <c r="O451" s="16">
        <v>1.47912666127584</v>
      </c>
      <c r="P451" s="16">
        <v>0.124151282195163</v>
      </c>
      <c r="Q451" s="16">
        <v>0.217012371453259</v>
      </c>
      <c r="R451" s="16">
        <v>0.60857538035961301</v>
      </c>
      <c r="S451" s="16">
        <v>0.65420560747663503</v>
      </c>
      <c r="T451" s="16">
        <v>1.2593481021588799</v>
      </c>
      <c r="U451" s="16">
        <v>1.10201456606004</v>
      </c>
      <c r="V451" s="16">
        <v>0.55912408759124099</v>
      </c>
      <c r="W451" s="16">
        <v>3.0078431710915701</v>
      </c>
      <c r="X451" s="16">
        <v>1.3037809647979099</v>
      </c>
      <c r="Y451" s="16">
        <v>2.21264787498174</v>
      </c>
      <c r="Z451" s="16">
        <v>0.97215625742103995</v>
      </c>
      <c r="AA451" s="16">
        <v>1.31738954195379</v>
      </c>
      <c r="AB451" s="16">
        <v>1.2323554139563699</v>
      </c>
      <c r="AC451" s="16">
        <v>0.57402874110340496</v>
      </c>
      <c r="AD451" s="16">
        <v>2.1263661847617201</v>
      </c>
      <c r="AE451" s="16">
        <v>0.65420560747663503</v>
      </c>
      <c r="AF451" s="16">
        <v>1.35927774255828</v>
      </c>
      <c r="AG451" s="16">
        <v>1.35927774255828</v>
      </c>
      <c r="AH451" s="16">
        <v>1.28346946939627</v>
      </c>
      <c r="AI451" s="37">
        <v>0.25075225677031099</v>
      </c>
      <c r="AJ451" s="16">
        <v>0.99118805104631902</v>
      </c>
      <c r="AK451" s="16">
        <v>0.49544138929088299</v>
      </c>
      <c r="AL451" s="37">
        <v>0.74977199999999999</v>
      </c>
      <c r="AM451" s="37">
        <v>3250.1998134400001</v>
      </c>
      <c r="AN451" s="37">
        <v>22.240906500000001</v>
      </c>
      <c r="AO451" s="37">
        <v>1.2227239999999999</v>
      </c>
      <c r="AP451" s="37">
        <v>7.8593549999999999</v>
      </c>
      <c r="AQ451" s="37">
        <v>689.4</v>
      </c>
      <c r="AR451" s="37">
        <v>1.7908930000000001</v>
      </c>
      <c r="AS451" s="37">
        <v>1.4500999999999999</v>
      </c>
      <c r="AT451" s="37">
        <v>7.9555920000000002</v>
      </c>
      <c r="AU451" s="37">
        <v>328786.3529</v>
      </c>
      <c r="AV451" s="37">
        <v>2256.9255780881799</v>
      </c>
      <c r="AW451" s="37">
        <v>1009381.44</v>
      </c>
      <c r="AX451" s="37">
        <v>7.829563995</v>
      </c>
      <c r="AY451" s="37">
        <v>7.9530000000000003</v>
      </c>
      <c r="AZ451" s="37">
        <v>18.725000000000001</v>
      </c>
      <c r="BA451" s="37">
        <v>25300.59</v>
      </c>
      <c r="BB451" s="37">
        <v>9.1186635000000003</v>
      </c>
      <c r="BC451" s="37">
        <v>7.9489411082100392E-3</v>
      </c>
      <c r="BD451" s="37">
        <v>404.01694199999997</v>
      </c>
      <c r="BE451" s="37">
        <v>30680</v>
      </c>
      <c r="BF451" s="37">
        <v>1.0373205000000001</v>
      </c>
      <c r="BG451" s="37">
        <v>3.9718152</v>
      </c>
      <c r="BH451" s="37">
        <v>5.1313599999999999</v>
      </c>
      <c r="BI451" s="37">
        <v>6.2938215</v>
      </c>
      <c r="BJ451" s="37">
        <v>4469.1534000000001</v>
      </c>
      <c r="BK451" s="37">
        <v>535.84374749999995</v>
      </c>
      <c r="BL451" s="37">
        <v>18.725000000000001</v>
      </c>
      <c r="BM451" s="37">
        <v>17.015923799700001</v>
      </c>
      <c r="BN451" s="37">
        <v>17.015923799700001</v>
      </c>
      <c r="BO451" s="37">
        <v>18.020971313699999</v>
      </c>
      <c r="BP451" s="37">
        <v>9.9699999999999997E-3</v>
      </c>
    </row>
    <row r="452" spans="1:68">
      <c r="A452" s="16">
        <v>451</v>
      </c>
      <c r="B452" s="29" t="s">
        <v>86</v>
      </c>
      <c r="C452" s="16">
        <v>115</v>
      </c>
      <c r="D452" s="16">
        <v>1040</v>
      </c>
      <c r="E452" s="16">
        <v>0.16600234466588501</v>
      </c>
      <c r="F452" s="16">
        <v>0.29547312725517899</v>
      </c>
      <c r="G452" s="16">
        <v>0.40283121305146302</v>
      </c>
      <c r="H452" s="16">
        <v>1.1552590873936599</v>
      </c>
      <c r="I452" s="16">
        <v>2.1777777777777798</v>
      </c>
      <c r="J452" s="16">
        <v>0.32432432432432401</v>
      </c>
      <c r="K452" s="16">
        <v>0.39667636841611098</v>
      </c>
      <c r="L452" s="16">
        <v>0.49275362318840599</v>
      </c>
      <c r="M452" s="16">
        <v>0.13019337545472001</v>
      </c>
      <c r="N452" s="16">
        <v>0.62951955254967096</v>
      </c>
      <c r="O452" s="16">
        <v>1.466686042471</v>
      </c>
      <c r="P452" s="16">
        <v>0.123563659718247</v>
      </c>
      <c r="Q452" s="16">
        <v>0.216212898795445</v>
      </c>
      <c r="R452" s="16">
        <v>0.60158599945310398</v>
      </c>
      <c r="S452" s="16">
        <v>0.64935064935064901</v>
      </c>
      <c r="T452" s="16">
        <v>1.24903785599328</v>
      </c>
      <c r="U452" s="16">
        <v>1.09425430193825</v>
      </c>
      <c r="V452" s="16">
        <v>0.55158020274299302</v>
      </c>
      <c r="W452" s="16">
        <v>2.9895032930845198</v>
      </c>
      <c r="X452" s="16">
        <v>1.2924071082391</v>
      </c>
      <c r="Y452" s="16">
        <v>2.1893063583814998</v>
      </c>
      <c r="Z452" s="16">
        <v>0.96414745322780804</v>
      </c>
      <c r="AA452" s="16">
        <v>1.30594203626501</v>
      </c>
      <c r="AB452" s="16">
        <v>1.2215448045966899</v>
      </c>
      <c r="AC452" s="16">
        <v>0.56684647581529601</v>
      </c>
      <c r="AD452" s="16">
        <v>2.1181601405622499</v>
      </c>
      <c r="AE452" s="16">
        <v>0.64935064935064901</v>
      </c>
      <c r="AF452" s="16">
        <v>1.34553048196027</v>
      </c>
      <c r="AG452" s="16">
        <v>1.34553048196027</v>
      </c>
      <c r="AH452" s="16">
        <v>1.2712059288581401</v>
      </c>
      <c r="AI452" s="37">
        <v>0.24850894632206799</v>
      </c>
      <c r="AJ452" s="16">
        <v>0.98769929850406402</v>
      </c>
      <c r="AK452" s="16">
        <v>0.50072358900144698</v>
      </c>
      <c r="AL452" s="37">
        <v>0.75490500000000005</v>
      </c>
      <c r="AM452" s="37">
        <v>3261.5449709499999</v>
      </c>
      <c r="AN452" s="37">
        <v>22.4163985</v>
      </c>
      <c r="AO452" s="37">
        <v>1.236108</v>
      </c>
      <c r="AP452" s="37">
        <v>7.9655624999999999</v>
      </c>
      <c r="AQ452" s="37">
        <v>693.75</v>
      </c>
      <c r="AR452" s="37">
        <v>1.800019</v>
      </c>
      <c r="AS452" s="37">
        <v>1.4662500000000001</v>
      </c>
      <c r="AT452" s="37">
        <v>7.9911899999999996</v>
      </c>
      <c r="AU452" s="37">
        <v>332195.06709999999</v>
      </c>
      <c r="AV452" s="37">
        <v>2276.0691098153802</v>
      </c>
      <c r="AW452" s="37">
        <v>1014181.68</v>
      </c>
      <c r="AX452" s="37">
        <v>7.8585147299999996</v>
      </c>
      <c r="AY452" s="37">
        <v>8.0454000000000008</v>
      </c>
      <c r="AZ452" s="37">
        <v>18.864999999999998</v>
      </c>
      <c r="BA452" s="37">
        <v>25509.435000000001</v>
      </c>
      <c r="BB452" s="37">
        <v>9.1833314999999995</v>
      </c>
      <c r="BC452" s="37">
        <v>8.0576576576576603E-3</v>
      </c>
      <c r="BD452" s="37">
        <v>406.49548800000002</v>
      </c>
      <c r="BE452" s="37">
        <v>30950</v>
      </c>
      <c r="BF452" s="37">
        <v>1.0483800000000001</v>
      </c>
      <c r="BG452" s="37">
        <v>4.0048075499999998</v>
      </c>
      <c r="BH452" s="37">
        <v>5.1763399999999997</v>
      </c>
      <c r="BI452" s="37">
        <v>6.3495214999999998</v>
      </c>
      <c r="BJ452" s="37">
        <v>4525.7800999999999</v>
      </c>
      <c r="BK452" s="37">
        <v>537.91967999999997</v>
      </c>
      <c r="BL452" s="37">
        <v>18.864999999999998</v>
      </c>
      <c r="BM452" s="37">
        <v>17.189775185399998</v>
      </c>
      <c r="BN452" s="37">
        <v>17.189775185399998</v>
      </c>
      <c r="BO452" s="37">
        <v>18.1948226994</v>
      </c>
      <c r="BP452" s="37">
        <v>1.0059999999999999E-2</v>
      </c>
    </row>
    <row r="453" spans="1:68">
      <c r="A453" s="16">
        <v>452</v>
      </c>
      <c r="B453" s="29" t="s">
        <v>257</v>
      </c>
      <c r="C453" s="16">
        <v>125</v>
      </c>
      <c r="D453" s="16">
        <v>1115</v>
      </c>
      <c r="E453" s="16">
        <v>0.19089519832985399</v>
      </c>
      <c r="F453" s="16">
        <v>0.341144843996601</v>
      </c>
      <c r="G453" s="16">
        <v>0.453981000500774</v>
      </c>
      <c r="H453" s="16">
        <v>1.25264265053905</v>
      </c>
      <c r="I453" s="16">
        <v>2.3615317011927202</v>
      </c>
      <c r="J453" s="16">
        <v>0.37116870415647901</v>
      </c>
      <c r="K453" s="16">
        <v>0.420877500184971</v>
      </c>
      <c r="L453" s="16">
        <v>0.536277760400375</v>
      </c>
      <c r="M453" s="16">
        <v>0.13631219667225</v>
      </c>
      <c r="N453" s="16">
        <v>0.693244941504078</v>
      </c>
      <c r="O453" s="16">
        <v>1.5854907283384201</v>
      </c>
      <c r="P453" s="16">
        <v>0.129963619486507</v>
      </c>
      <c r="Q453" s="16">
        <v>0.22054578562088301</v>
      </c>
      <c r="R453" s="16">
        <v>0.67318478096104295</v>
      </c>
      <c r="S453" s="16">
        <v>0.69921921921921903</v>
      </c>
      <c r="T453" s="16">
        <v>1.3233301007086899</v>
      </c>
      <c r="U453" s="16">
        <v>1.1389478070254899</v>
      </c>
      <c r="V453" s="16">
        <v>0.55071673701534596</v>
      </c>
      <c r="W453" s="16">
        <v>3.1657672901201299</v>
      </c>
      <c r="X453" s="16">
        <v>1.37173186282957</v>
      </c>
      <c r="Y453" s="16">
        <v>2.3536942351976902</v>
      </c>
      <c r="Z453" s="16">
        <v>1.0252359095405299</v>
      </c>
      <c r="AA453" s="16">
        <v>1.3902536816080799</v>
      </c>
      <c r="AB453" s="16">
        <v>1.3021790449372299</v>
      </c>
      <c r="AC453" s="16">
        <v>0.59332747104280803</v>
      </c>
      <c r="AD453" s="16">
        <v>2.1157413194996999</v>
      </c>
      <c r="AE453" s="16">
        <v>0.69921921921921903</v>
      </c>
      <c r="AF453" s="16">
        <v>1.4537379497237199</v>
      </c>
      <c r="AG453" s="16">
        <v>1.4528941236070401</v>
      </c>
      <c r="AH453" s="16">
        <v>1.4443345055961501</v>
      </c>
      <c r="AI453" s="37">
        <v>0.31673541543901002</v>
      </c>
      <c r="AJ453" s="16">
        <v>1.0102499375368199</v>
      </c>
      <c r="AK453" s="16">
        <v>0.46347684515195398</v>
      </c>
      <c r="AL453" s="37">
        <v>0.7007869632</v>
      </c>
      <c r="AM453" s="37">
        <v>2929.4223364777499</v>
      </c>
      <c r="AN453" s="37">
        <v>20.316293119099999</v>
      </c>
      <c r="AO453" s="37">
        <v>1.1322957124999999</v>
      </c>
      <c r="AP453" s="37">
        <v>7.2512136576000001</v>
      </c>
      <c r="AQ453" s="37">
        <v>620.89472000000001</v>
      </c>
      <c r="AR453" s="37">
        <v>1.7298688251000001</v>
      </c>
      <c r="AS453" s="37">
        <v>1.3702981400000001</v>
      </c>
      <c r="AT453" s="37">
        <v>7.7735325803000004</v>
      </c>
      <c r="AU453" s="37">
        <v>305313.9045228</v>
      </c>
      <c r="AV453" s="37">
        <v>2085.9175284143398</v>
      </c>
      <c r="AW453" s="37">
        <v>973120.62504299998</v>
      </c>
      <c r="AX453" s="37">
        <v>8.3064326523749994</v>
      </c>
      <c r="AY453" s="37">
        <v>7.3243192500000003</v>
      </c>
      <c r="AZ453" s="37">
        <v>17.445537000000002</v>
      </c>
      <c r="BA453" s="37">
        <v>23779.451219999999</v>
      </c>
      <c r="BB453" s="37">
        <v>8.6757344680500008</v>
      </c>
      <c r="BC453" s="37">
        <v>8.1975250168015608E-3</v>
      </c>
      <c r="BD453" s="37">
        <v>372.74043467609999</v>
      </c>
      <c r="BE453" s="37">
        <v>28870.505300000001</v>
      </c>
      <c r="BF453" s="37">
        <v>0.96565548999999995</v>
      </c>
      <c r="BG453" s="37">
        <v>3.7428659265199999</v>
      </c>
      <c r="BH453" s="37">
        <v>4.8128251836000002</v>
      </c>
      <c r="BI453" s="37">
        <v>5.9120173034999999</v>
      </c>
      <c r="BJ453" s="37">
        <v>4373.9233365999999</v>
      </c>
      <c r="BK453" s="37">
        <v>522.20687101700003</v>
      </c>
      <c r="BL453" s="37">
        <v>17.445537000000002</v>
      </c>
      <c r="BM453" s="37">
        <v>15.8354569968033</v>
      </c>
      <c r="BN453" s="37">
        <v>15.826265263048301</v>
      </c>
      <c r="BO453" s="37">
        <v>15.826802393084</v>
      </c>
      <c r="BP453" s="37">
        <v>9.1213749999999993E-3</v>
      </c>
    </row>
    <row r="454" spans="1:68">
      <c r="A454" s="16">
        <v>453</v>
      </c>
      <c r="B454" s="29" t="s">
        <v>84</v>
      </c>
      <c r="C454" s="16">
        <v>210</v>
      </c>
      <c r="D454" s="16">
        <v>1115</v>
      </c>
      <c r="E454" s="16">
        <v>0.20609962406015001</v>
      </c>
      <c r="F454" s="16">
        <v>0.35985218380438599</v>
      </c>
      <c r="G454" s="16">
        <v>0.46921229982123203</v>
      </c>
      <c r="H454" s="16">
        <v>1.2538287696431401</v>
      </c>
      <c r="I454" s="16">
        <v>2.3433134073441502</v>
      </c>
      <c r="J454" s="16">
        <v>0.387279843444227</v>
      </c>
      <c r="K454" s="16">
        <v>0.42878139304713597</v>
      </c>
      <c r="L454" s="16">
        <v>0.54443399184697405</v>
      </c>
      <c r="M454" s="16">
        <v>0.138463173980931</v>
      </c>
      <c r="N454" s="16">
        <v>0.69737009464102695</v>
      </c>
      <c r="O454" s="16">
        <v>1.58137167038368</v>
      </c>
      <c r="P454" s="16">
        <v>0.13131145524929</v>
      </c>
      <c r="Q454" s="16">
        <v>0.22957134023332401</v>
      </c>
      <c r="R454" s="16">
        <v>0.68659073652239899</v>
      </c>
      <c r="S454" s="16">
        <v>0.70350350350350399</v>
      </c>
      <c r="T454" s="16">
        <v>1.31800849035525</v>
      </c>
      <c r="U454" s="16">
        <v>1.1328076052512399</v>
      </c>
      <c r="V454" s="16">
        <v>0.55071205403212597</v>
      </c>
      <c r="W454" s="16">
        <v>3.1285831428401298</v>
      </c>
      <c r="X454" s="16">
        <v>1.3661331956634</v>
      </c>
      <c r="Y454" s="16">
        <v>2.3382830445785499</v>
      </c>
      <c r="Z454" s="16">
        <v>1.0248303430810799</v>
      </c>
      <c r="AA454" s="16">
        <v>1.3854450767744</v>
      </c>
      <c r="AB454" s="16">
        <v>1.2983240747251701</v>
      </c>
      <c r="AC454" s="16">
        <v>0.60462819645116705</v>
      </c>
      <c r="AD454" s="16">
        <v>2.0899343044844301</v>
      </c>
      <c r="AE454" s="16">
        <v>0.70350350350350399</v>
      </c>
      <c r="AF454" s="16">
        <v>1.4589387631381501</v>
      </c>
      <c r="AG454" s="16">
        <v>1.45640623508105</v>
      </c>
      <c r="AH454" s="16">
        <v>1.4228619084657901</v>
      </c>
      <c r="AI454" s="37">
        <v>0.362640615748964</v>
      </c>
      <c r="AJ454" s="16">
        <v>1.0073099192727599</v>
      </c>
      <c r="AK454" s="16">
        <v>0.46463458755426901</v>
      </c>
      <c r="AL454" s="37">
        <v>0.75597157439999996</v>
      </c>
      <c r="AM454" s="37">
        <v>3087.8197754726698</v>
      </c>
      <c r="AN454" s="37">
        <v>20.966538417999999</v>
      </c>
      <c r="AO454" s="37">
        <v>1.1347988204999999</v>
      </c>
      <c r="AP454" s="37">
        <v>7.2298066949999997</v>
      </c>
      <c r="AQ454" s="37">
        <v>647.21216000000004</v>
      </c>
      <c r="AR454" s="37">
        <v>1.7508990449999999</v>
      </c>
      <c r="AS454" s="37">
        <v>1.3841854499999999</v>
      </c>
      <c r="AT454" s="37">
        <v>7.8410847424999996</v>
      </c>
      <c r="AU454" s="37">
        <v>307060.332964</v>
      </c>
      <c r="AV454" s="37">
        <v>2086.5032910188902</v>
      </c>
      <c r="AW454" s="37">
        <v>974379.14739499998</v>
      </c>
      <c r="AX454" s="37">
        <v>8.3754209966750004</v>
      </c>
      <c r="AY454" s="37">
        <v>7.4430255000000001</v>
      </c>
      <c r="AZ454" s="37">
        <v>17.552430000000001</v>
      </c>
      <c r="BA454" s="37">
        <v>23761.627629999999</v>
      </c>
      <c r="BB454" s="37">
        <v>8.6370933562500003</v>
      </c>
      <c r="BC454" s="37">
        <v>8.1398347027348793E-3</v>
      </c>
      <c r="BD454" s="37">
        <v>372.70681026350002</v>
      </c>
      <c r="BE454" s="37">
        <v>28832.002874999998</v>
      </c>
      <c r="BF454" s="37">
        <v>0.96413142375000005</v>
      </c>
      <c r="BG454" s="37">
        <v>3.74342204586</v>
      </c>
      <c r="BH454" s="37">
        <v>4.8064951779999996</v>
      </c>
      <c r="BI454" s="37">
        <v>5.9078015879999999</v>
      </c>
      <c r="BJ454" s="37">
        <v>4364.0713727499997</v>
      </c>
      <c r="BK454" s="37">
        <v>518.73061891500004</v>
      </c>
      <c r="BL454" s="37">
        <v>17.552430000000001</v>
      </c>
      <c r="BM454" s="37">
        <v>15.87893755773</v>
      </c>
      <c r="BN454" s="37">
        <v>15.851373786105</v>
      </c>
      <c r="BO454" s="37">
        <v>15.9413526953856</v>
      </c>
      <c r="BP454" s="37">
        <v>1.0345125E-2</v>
      </c>
    </row>
    <row r="455" spans="1:68">
      <c r="A455" s="16">
        <v>454</v>
      </c>
      <c r="B455" s="29" t="s">
        <v>86</v>
      </c>
      <c r="C455" s="16">
        <v>366</v>
      </c>
      <c r="D455" s="16">
        <v>1115</v>
      </c>
      <c r="E455" s="16">
        <v>0.22131675720852501</v>
      </c>
      <c r="F455" s="16">
        <v>0.37857311587807102</v>
      </c>
      <c r="G455" s="16">
        <v>0.48446640168272298</v>
      </c>
      <c r="H455" s="16">
        <v>1.2550133935605901</v>
      </c>
      <c r="I455" s="16">
        <v>2.3251820298744801</v>
      </c>
      <c r="J455" s="16">
        <v>0.40340675477239402</v>
      </c>
      <c r="K455" s="16">
        <v>0.436737085122756</v>
      </c>
      <c r="L455" s="16">
        <v>0.55263124803520902</v>
      </c>
      <c r="M455" s="16">
        <v>0.14062929649212899</v>
      </c>
      <c r="N455" s="16">
        <v>0.70149619282454401</v>
      </c>
      <c r="O455" s="16">
        <v>1.57726445847796</v>
      </c>
      <c r="P455" s="16">
        <v>0.132671538122553</v>
      </c>
      <c r="Q455" s="16">
        <v>0.23889126789760001</v>
      </c>
      <c r="R455" s="16">
        <v>0.70004564125969904</v>
      </c>
      <c r="S455" s="16">
        <v>0.70778778778778795</v>
      </c>
      <c r="T455" s="16">
        <v>1.3127042902818</v>
      </c>
      <c r="U455" s="16">
        <v>1.12667318238584</v>
      </c>
      <c r="V455" s="16">
        <v>0.55086390992040402</v>
      </c>
      <c r="W455" s="16">
        <v>3.09183117835396</v>
      </c>
      <c r="X455" s="16">
        <v>1.36054992266712</v>
      </c>
      <c r="Y455" s="16">
        <v>2.3229484640180198</v>
      </c>
      <c r="Z455" s="16">
        <v>1.0244249972538</v>
      </c>
      <c r="AA455" s="16">
        <v>1.3806467875147499</v>
      </c>
      <c r="AB455" s="16">
        <v>1.2944777691929501</v>
      </c>
      <c r="AC455" s="16">
        <v>0.61617145814372598</v>
      </c>
      <c r="AD455" s="16">
        <v>2.06427103838972</v>
      </c>
      <c r="AE455" s="16">
        <v>0.70778778778778795</v>
      </c>
      <c r="AF455" s="16">
        <v>1.4641438914979401</v>
      </c>
      <c r="AG455" s="16">
        <v>1.45992126043945</v>
      </c>
      <c r="AH455" s="16">
        <v>1.40185798500264</v>
      </c>
      <c r="AI455" s="37">
        <v>0.408982748364069</v>
      </c>
      <c r="AJ455" s="16">
        <v>1.00437454530072</v>
      </c>
      <c r="AK455" s="16">
        <v>0.46579232995658498</v>
      </c>
      <c r="AL455" s="37">
        <v>0.81110983871999998</v>
      </c>
      <c r="AM455" s="37">
        <v>3246.1013964149802</v>
      </c>
      <c r="AN455" s="37">
        <v>21.6157882569</v>
      </c>
      <c r="AO455" s="37">
        <v>1.1373041845</v>
      </c>
      <c r="AP455" s="37">
        <v>7.2082142435999996</v>
      </c>
      <c r="AQ455" s="37">
        <v>673.50355200000001</v>
      </c>
      <c r="AR455" s="37">
        <v>1.7717551040999999</v>
      </c>
      <c r="AS455" s="37">
        <v>1.39798588</v>
      </c>
      <c r="AT455" s="37">
        <v>7.9079722583000001</v>
      </c>
      <c r="AU455" s="37">
        <v>308806.35334600002</v>
      </c>
      <c r="AV455" s="37">
        <v>2087.0820771363101</v>
      </c>
      <c r="AW455" s="37">
        <v>975586.65509100002</v>
      </c>
      <c r="AX455" s="37">
        <v>8.4379854833749999</v>
      </c>
      <c r="AY455" s="37">
        <v>7.5612505499999996</v>
      </c>
      <c r="AZ455" s="37">
        <v>17.659323000000001</v>
      </c>
      <c r="BA455" s="37">
        <v>23743.617743999999</v>
      </c>
      <c r="BB455" s="37">
        <v>8.5984120120499998</v>
      </c>
      <c r="BC455" s="37">
        <v>8.0845898790449094E-3</v>
      </c>
      <c r="BD455" s="37">
        <v>372.64717127329999</v>
      </c>
      <c r="BE455" s="37">
        <v>28793.28485</v>
      </c>
      <c r="BF455" s="37">
        <v>0.96258774150000004</v>
      </c>
      <c r="BG455" s="37">
        <v>3.7439779135200002</v>
      </c>
      <c r="BH455" s="37">
        <v>4.8001404684000004</v>
      </c>
      <c r="BI455" s="37">
        <v>5.9035614021000002</v>
      </c>
      <c r="BJ455" s="37">
        <v>4353.4528892999997</v>
      </c>
      <c r="BK455" s="37">
        <v>515.22678022100001</v>
      </c>
      <c r="BL455" s="37">
        <v>17.659323000000001</v>
      </c>
      <c r="BM455" s="37">
        <v>15.922376615834899</v>
      </c>
      <c r="BN455" s="37">
        <v>15.8764560458599</v>
      </c>
      <c r="BO455" s="37">
        <v>16.054534235721501</v>
      </c>
      <c r="BP455" s="37">
        <v>1.1556874999999999E-2</v>
      </c>
    </row>
    <row r="456" spans="1:68">
      <c r="A456" s="16">
        <v>455</v>
      </c>
      <c r="B456" s="29" t="s">
        <v>69</v>
      </c>
      <c r="C456" s="16">
        <v>45</v>
      </c>
      <c r="D456" s="16">
        <v>1115</v>
      </c>
      <c r="E456" s="16">
        <v>0.22893009404388701</v>
      </c>
      <c r="F456" s="16">
        <v>0.38793868364474099</v>
      </c>
      <c r="G456" s="16">
        <v>0.49210201957422001</v>
      </c>
      <c r="H456" s="16">
        <v>1.2556051457075299</v>
      </c>
      <c r="I456" s="16">
        <v>2.31614874063989</v>
      </c>
      <c r="J456" s="16">
        <v>0.41147613219094298</v>
      </c>
      <c r="K456" s="16">
        <v>0.440734515254743</v>
      </c>
      <c r="L456" s="16">
        <v>0.55674535725527197</v>
      </c>
      <c r="M456" s="16">
        <v>0.14171808727365001</v>
      </c>
      <c r="N456" s="16">
        <v>0.703559596410258</v>
      </c>
      <c r="O456" s="16">
        <v>1.5752152788355001</v>
      </c>
      <c r="P456" s="16">
        <v>0.13335622450846499</v>
      </c>
      <c r="Q456" s="16">
        <v>0.243666159150766</v>
      </c>
      <c r="R456" s="16">
        <v>0.70679153342469903</v>
      </c>
      <c r="S456" s="16">
        <v>0.70992992992992998</v>
      </c>
      <c r="T456" s="16">
        <v>1.3100586924219899</v>
      </c>
      <c r="U456" s="16">
        <v>1.12360813549508</v>
      </c>
      <c r="V456" s="16">
        <v>0.55099343567288905</v>
      </c>
      <c r="W456" s="16">
        <v>3.0736149168736699</v>
      </c>
      <c r="X456" s="16">
        <v>1.35776403915507</v>
      </c>
      <c r="Y456" s="16">
        <v>2.3153097242155098</v>
      </c>
      <c r="Z456" s="16">
        <v>1.02422240702096</v>
      </c>
      <c r="AA456" s="16">
        <v>1.3782515008576299</v>
      </c>
      <c r="AB456" s="16">
        <v>1.2925578565578599</v>
      </c>
      <c r="AC456" s="16">
        <v>0.622036493250961</v>
      </c>
      <c r="AD456" s="16">
        <v>2.0514929363800101</v>
      </c>
      <c r="AE456" s="16">
        <v>0.70992992992992998</v>
      </c>
      <c r="AF456" s="16">
        <v>1.4667480754608</v>
      </c>
      <c r="AG456" s="16">
        <v>1.4616798669587701</v>
      </c>
      <c r="AH456" s="16">
        <v>1.39152700681789</v>
      </c>
      <c r="AI456" s="37">
        <v>0.43231961836612998</v>
      </c>
      <c r="AJ456" s="16">
        <v>1.00290859648658</v>
      </c>
      <c r="AK456" s="16">
        <v>0.466371201157742</v>
      </c>
      <c r="AL456" s="37">
        <v>0.83866159080000002</v>
      </c>
      <c r="AM456" s="37">
        <v>3325.1987751164102</v>
      </c>
      <c r="AN456" s="37">
        <v>21.940039878850001</v>
      </c>
      <c r="AO456" s="37">
        <v>1.1385577124999999</v>
      </c>
      <c r="AP456" s="37">
        <v>7.1973484595999997</v>
      </c>
      <c r="AQ456" s="37">
        <v>686.63948000000005</v>
      </c>
      <c r="AR456" s="37">
        <v>1.7821178233499999</v>
      </c>
      <c r="AS456" s="37">
        <v>1.4048535150000001</v>
      </c>
      <c r="AT456" s="37">
        <v>7.9411667738</v>
      </c>
      <c r="AU456" s="37">
        <v>309679.21051479998</v>
      </c>
      <c r="AV456" s="37">
        <v>2087.3688540123499</v>
      </c>
      <c r="AW456" s="37">
        <v>976171.27844300005</v>
      </c>
      <c r="AX456" s="37">
        <v>8.4668587801249995</v>
      </c>
      <c r="AY456" s="37">
        <v>7.620182625</v>
      </c>
      <c r="AZ456" s="37">
        <v>17.7127695</v>
      </c>
      <c r="BA456" s="37">
        <v>23734.542939999999</v>
      </c>
      <c r="BB456" s="37">
        <v>8.5790562527999992</v>
      </c>
      <c r="BC456" s="37">
        <v>8.0577947542427898E-3</v>
      </c>
      <c r="BD456" s="37">
        <v>372.60759631159999</v>
      </c>
      <c r="BE456" s="37">
        <v>28773.844987500001</v>
      </c>
      <c r="BF456" s="37">
        <v>0.96180854437499996</v>
      </c>
      <c r="BG456" s="37">
        <v>3.74425575297</v>
      </c>
      <c r="BH456" s="37">
        <v>4.7969538496000004</v>
      </c>
      <c r="BI456" s="37">
        <v>5.9014321327500001</v>
      </c>
      <c r="BJ456" s="37">
        <v>4347.856202725</v>
      </c>
      <c r="BK456" s="37">
        <v>513.46451590200002</v>
      </c>
      <c r="BL456" s="37">
        <v>17.7127695</v>
      </c>
      <c r="BM456" s="37">
        <v>15.944080581329199</v>
      </c>
      <c r="BN456" s="37">
        <v>15.888987326999199</v>
      </c>
      <c r="BO456" s="37">
        <v>16.1106117201522</v>
      </c>
      <c r="BP456" s="37">
        <v>1.2158250000000001E-2</v>
      </c>
    </row>
    <row r="457" spans="1:68">
      <c r="A457" s="16">
        <v>456</v>
      </c>
      <c r="B457" s="29" t="s">
        <v>258</v>
      </c>
      <c r="C457" s="16">
        <v>125</v>
      </c>
      <c r="D457" s="16">
        <v>1150</v>
      </c>
      <c r="E457" s="16">
        <v>0.26569680403700602</v>
      </c>
      <c r="F457" s="16">
        <v>0.42257405583851898</v>
      </c>
      <c r="G457" s="16">
        <v>0.50520022866083003</v>
      </c>
      <c r="H457" s="16">
        <v>1.27703049421661</v>
      </c>
      <c r="I457" s="16">
        <v>2.3126930490985398</v>
      </c>
      <c r="J457" s="16">
        <v>0.44278106508875698</v>
      </c>
      <c r="K457" s="16">
        <v>0.43519433924656198</v>
      </c>
      <c r="L457" s="16">
        <v>0.54587641866330405</v>
      </c>
      <c r="M457" s="16">
        <v>0.146790920337798</v>
      </c>
      <c r="N457" s="16">
        <v>0.69899477885496597</v>
      </c>
      <c r="O457" s="16">
        <v>1.5913804878112401</v>
      </c>
      <c r="P457" s="16">
        <v>0.14723499560992301</v>
      </c>
      <c r="Q457" s="16">
        <v>0.23364160038983001</v>
      </c>
      <c r="R457" s="16">
        <v>0.69280878316559902</v>
      </c>
      <c r="S457" s="16">
        <v>0.73341365461847396</v>
      </c>
      <c r="T457" s="16">
        <v>1.32568117664537</v>
      </c>
      <c r="U457" s="16">
        <v>1.1407042712748601</v>
      </c>
      <c r="V457" s="16">
        <v>0.504938565355184</v>
      </c>
      <c r="W457" s="16">
        <v>3.1337645222189998</v>
      </c>
      <c r="X457" s="16">
        <v>1.3721099656357401</v>
      </c>
      <c r="Y457" s="16">
        <v>2.33923924856389</v>
      </c>
      <c r="Z457" s="16">
        <v>1.0352317548046699</v>
      </c>
      <c r="AA457" s="16">
        <v>1.3893886743886701</v>
      </c>
      <c r="AB457" s="16">
        <v>1.2989856835407501</v>
      </c>
      <c r="AC457" s="16">
        <v>0.59784233783354901</v>
      </c>
      <c r="AD457" s="16">
        <v>2.1247114484503502</v>
      </c>
      <c r="AE457" s="16">
        <v>0.73341365461847396</v>
      </c>
      <c r="AF457" s="16">
        <v>1.46535142996816</v>
      </c>
      <c r="AG457" s="16">
        <v>1.4636580626175</v>
      </c>
      <c r="AH457" s="16">
        <v>1.39180816645332</v>
      </c>
      <c r="AI457" s="37">
        <v>0.33983451536643</v>
      </c>
      <c r="AJ457" s="16">
        <v>1.00815467511016</v>
      </c>
      <c r="AK457" s="16">
        <v>0.46606367583212699</v>
      </c>
      <c r="AL457" s="37">
        <v>0.96159014783999996</v>
      </c>
      <c r="AM457" s="37">
        <v>3569.2296567230401</v>
      </c>
      <c r="AN457" s="37">
        <v>22.323750703200002</v>
      </c>
      <c r="AO457" s="37">
        <v>1.154947656</v>
      </c>
      <c r="AP457" s="37">
        <v>7.1947659664000003</v>
      </c>
      <c r="AQ457" s="37">
        <v>728.42515200000003</v>
      </c>
      <c r="AR457" s="37">
        <v>1.7526347663999999</v>
      </c>
      <c r="AS457" s="37">
        <v>1.37309536</v>
      </c>
      <c r="AT457" s="37">
        <v>8.1175444944000006</v>
      </c>
      <c r="AU457" s="37">
        <v>307679.23267967999</v>
      </c>
      <c r="AV457" s="37">
        <v>2099.8403840870501</v>
      </c>
      <c r="AW457" s="37">
        <v>1063728.51</v>
      </c>
      <c r="AX457" s="37">
        <v>7.7143001407999998</v>
      </c>
      <c r="AY457" s="37">
        <v>7.4489698799999999</v>
      </c>
      <c r="AZ457" s="37">
        <v>18.188952</v>
      </c>
      <c r="BA457" s="37">
        <v>24024.715983999999</v>
      </c>
      <c r="BB457" s="37">
        <v>8.6913179657999997</v>
      </c>
      <c r="BC457" s="37">
        <v>7.4297269735134099E-3</v>
      </c>
      <c r="BD457" s="37">
        <v>380.39987152639998</v>
      </c>
      <c r="BE457" s="37">
        <v>29047.911</v>
      </c>
      <c r="BF457" s="37">
        <v>0.97046804639999995</v>
      </c>
      <c r="BG457" s="37">
        <v>3.779160323328</v>
      </c>
      <c r="BH457" s="37">
        <v>4.8315699935999996</v>
      </c>
      <c r="BI457" s="37">
        <v>5.9343885048000002</v>
      </c>
      <c r="BJ457" s="37">
        <v>4012.2479176799998</v>
      </c>
      <c r="BK457" s="37">
        <v>531.08458728000005</v>
      </c>
      <c r="BL457" s="37">
        <v>18.188952</v>
      </c>
      <c r="BM457" s="37">
        <v>15.854400282321301</v>
      </c>
      <c r="BN457" s="37">
        <v>15.836078859041301</v>
      </c>
      <c r="BO457" s="37">
        <v>16.459550453275401</v>
      </c>
      <c r="BP457" s="37">
        <v>9.7289999999999998E-3</v>
      </c>
    </row>
    <row r="458" spans="1:68">
      <c r="A458" s="16">
        <v>457</v>
      </c>
      <c r="B458" s="29" t="s">
        <v>84</v>
      </c>
      <c r="C458" s="16">
        <v>170</v>
      </c>
      <c r="D458" s="16">
        <v>1150</v>
      </c>
      <c r="E458" s="16">
        <v>0.26400420521446599</v>
      </c>
      <c r="F458" s="16">
        <v>0.41935500732827502</v>
      </c>
      <c r="G458" s="16">
        <v>0.502127749195174</v>
      </c>
      <c r="H458" s="16">
        <v>1.28119032597266</v>
      </c>
      <c r="I458" s="16">
        <v>2.3046603923347302</v>
      </c>
      <c r="J458" s="16">
        <v>0.43915187376725801</v>
      </c>
      <c r="K458" s="16">
        <v>0.43565278054614298</v>
      </c>
      <c r="L458" s="16">
        <v>0.54703656998739003</v>
      </c>
      <c r="M458" s="16">
        <v>0.147656930772955</v>
      </c>
      <c r="N458" s="16">
        <v>0.700400870592775</v>
      </c>
      <c r="O458" s="16">
        <v>1.5822187547520601</v>
      </c>
      <c r="P458" s="16">
        <v>0.147632037144515</v>
      </c>
      <c r="Q458" s="16">
        <v>0.23822871164789999</v>
      </c>
      <c r="R458" s="16">
        <v>0.69028362305580904</v>
      </c>
      <c r="S458" s="16">
        <v>0.72971887550200798</v>
      </c>
      <c r="T458" s="16">
        <v>1.32021393552221</v>
      </c>
      <c r="U458" s="16">
        <v>1.13377169148281</v>
      </c>
      <c r="V458" s="16">
        <v>0.509111423923581</v>
      </c>
      <c r="W458" s="16">
        <v>3.1062754138832398</v>
      </c>
      <c r="X458" s="16">
        <v>1.3673676975944999</v>
      </c>
      <c r="Y458" s="16">
        <v>2.3266697717745699</v>
      </c>
      <c r="Z458" s="16">
        <v>1.0320345015282799</v>
      </c>
      <c r="AA458" s="16">
        <v>1.3845538395538399</v>
      </c>
      <c r="AB458" s="16">
        <v>1.2957144193880401</v>
      </c>
      <c r="AC458" s="16">
        <v>0.59910011962598597</v>
      </c>
      <c r="AD458" s="16">
        <v>2.11361442125237</v>
      </c>
      <c r="AE458" s="16">
        <v>0.72971887550200798</v>
      </c>
      <c r="AF458" s="16">
        <v>1.46026658527153</v>
      </c>
      <c r="AG458" s="16">
        <v>1.4585732179208699</v>
      </c>
      <c r="AH458" s="16">
        <v>1.3869445153651001</v>
      </c>
      <c r="AI458" s="37">
        <v>0.33983451536643</v>
      </c>
      <c r="AJ458" s="16">
        <v>1.0053291795766299</v>
      </c>
      <c r="AK458" s="16">
        <v>0.46606367583212699</v>
      </c>
      <c r="AL458" s="37">
        <v>0.95546441983999997</v>
      </c>
      <c r="AM458" s="37">
        <v>3542.04028423212</v>
      </c>
      <c r="AN458" s="37">
        <v>22.187984205599999</v>
      </c>
      <c r="AO458" s="37">
        <v>1.1587098119999999</v>
      </c>
      <c r="AP458" s="37">
        <v>7.1697764480000004</v>
      </c>
      <c r="AQ458" s="37">
        <v>722.45471999999995</v>
      </c>
      <c r="AR458" s="37">
        <v>1.7544810224</v>
      </c>
      <c r="AS458" s="37">
        <v>1.3760136000000001</v>
      </c>
      <c r="AT458" s="37">
        <v>8.1654349104000001</v>
      </c>
      <c r="AU458" s="37">
        <v>308298.15751296002</v>
      </c>
      <c r="AV458" s="37">
        <v>2087.7513976923801</v>
      </c>
      <c r="AW458" s="37">
        <v>1066597.015536</v>
      </c>
      <c r="AX458" s="37">
        <v>7.8657558445999998</v>
      </c>
      <c r="AY458" s="37">
        <v>7.42181976</v>
      </c>
      <c r="AZ458" s="37">
        <v>18.09732</v>
      </c>
      <c r="BA458" s="37">
        <v>23925.635664000001</v>
      </c>
      <c r="BB458" s="37">
        <v>8.6384968650000005</v>
      </c>
      <c r="BC458" s="37">
        <v>7.49112691796103E-3</v>
      </c>
      <c r="BD458" s="37">
        <v>377.06303711999999</v>
      </c>
      <c r="BE458" s="37">
        <v>28947.516</v>
      </c>
      <c r="BF458" s="37">
        <v>0.96525341279999999</v>
      </c>
      <c r="BG458" s="37">
        <v>3.7674886056960002</v>
      </c>
      <c r="BH458" s="37">
        <v>4.8147569568000002</v>
      </c>
      <c r="BI458" s="37">
        <v>5.9194438040000001</v>
      </c>
      <c r="BJ458" s="37">
        <v>4020.6891605599999</v>
      </c>
      <c r="BK458" s="37">
        <v>528.31081763999998</v>
      </c>
      <c r="BL458" s="37">
        <v>18.09732</v>
      </c>
      <c r="BM458" s="37">
        <v>15.7993846993389</v>
      </c>
      <c r="BN458" s="37">
        <v>15.7810632760589</v>
      </c>
      <c r="BO458" s="37">
        <v>16.4020328208866</v>
      </c>
      <c r="BP458" s="37">
        <v>9.7289999999999998E-3</v>
      </c>
    </row>
    <row r="459" spans="1:68">
      <c r="A459" s="16">
        <v>458</v>
      </c>
      <c r="B459" s="29" t="s">
        <v>85</v>
      </c>
      <c r="C459" s="16">
        <v>227</v>
      </c>
      <c r="D459" s="16">
        <v>1150</v>
      </c>
      <c r="E459" s="16">
        <v>0.26231160639192602</v>
      </c>
      <c r="F459" s="16">
        <v>0.416135958818031</v>
      </c>
      <c r="G459" s="16">
        <v>0.49905526972951803</v>
      </c>
      <c r="H459" s="16">
        <v>1.2853501577287101</v>
      </c>
      <c r="I459" s="16">
        <v>2.2966277355709299</v>
      </c>
      <c r="J459" s="16">
        <v>0.43552268244575898</v>
      </c>
      <c r="K459" s="16">
        <v>0.43611122184572498</v>
      </c>
      <c r="L459" s="16">
        <v>0.54819672131147501</v>
      </c>
      <c r="M459" s="16">
        <v>0.14852294120811099</v>
      </c>
      <c r="N459" s="16">
        <v>0.70180696233058404</v>
      </c>
      <c r="O459" s="16">
        <v>1.5730570216928701</v>
      </c>
      <c r="P459" s="16">
        <v>0.148029078679108</v>
      </c>
      <c r="Q459" s="16">
        <v>0.24281582290597101</v>
      </c>
      <c r="R459" s="16">
        <v>0.68775846294602005</v>
      </c>
      <c r="S459" s="16">
        <v>0.72602409638554199</v>
      </c>
      <c r="T459" s="16">
        <v>1.31474669439905</v>
      </c>
      <c r="U459" s="16">
        <v>1.1268391116907599</v>
      </c>
      <c r="V459" s="16">
        <v>0.51335382698512499</v>
      </c>
      <c r="W459" s="16">
        <v>3.07878630554749</v>
      </c>
      <c r="X459" s="16">
        <v>1.36262542955326</v>
      </c>
      <c r="Y459" s="16">
        <v>2.3141002949852498</v>
      </c>
      <c r="Z459" s="16">
        <v>1.0288372482518899</v>
      </c>
      <c r="AA459" s="16">
        <v>1.379719004719</v>
      </c>
      <c r="AB459" s="16">
        <v>1.2924431552353299</v>
      </c>
      <c r="AC459" s="16">
        <v>0.60035790141842205</v>
      </c>
      <c r="AD459" s="16">
        <v>2.1025173940544</v>
      </c>
      <c r="AE459" s="16">
        <v>0.72602409638554199</v>
      </c>
      <c r="AF459" s="16">
        <v>1.4551817405749099</v>
      </c>
      <c r="AG459" s="16">
        <v>1.4534883732242401</v>
      </c>
      <c r="AH459" s="16">
        <v>1.38208086427687</v>
      </c>
      <c r="AI459" s="37">
        <v>0.33983451536643</v>
      </c>
      <c r="AJ459" s="16">
        <v>1.0025036840431001</v>
      </c>
      <c r="AK459" s="16">
        <v>0.46606367583212699</v>
      </c>
      <c r="AL459" s="37">
        <v>0.94933869183999997</v>
      </c>
      <c r="AM459" s="37">
        <v>3514.8509117412</v>
      </c>
      <c r="AN459" s="37">
        <v>22.052217708000001</v>
      </c>
      <c r="AO459" s="37">
        <v>1.162471968</v>
      </c>
      <c r="AP459" s="37">
        <v>7.1447869296000004</v>
      </c>
      <c r="AQ459" s="37">
        <v>716.48428799999999</v>
      </c>
      <c r="AR459" s="37">
        <v>1.7563272783999999</v>
      </c>
      <c r="AS459" s="37">
        <v>1.3789318399999999</v>
      </c>
      <c r="AT459" s="37">
        <v>8.2133253263999997</v>
      </c>
      <c r="AU459" s="37">
        <v>308917.08234624</v>
      </c>
      <c r="AV459" s="37">
        <v>2075.6624112977102</v>
      </c>
      <c r="AW459" s="37">
        <v>1069465.521072</v>
      </c>
      <c r="AX459" s="37">
        <v>8.0172115484000006</v>
      </c>
      <c r="AY459" s="37">
        <v>7.39466964</v>
      </c>
      <c r="AZ459" s="37">
        <v>18.005687999999999</v>
      </c>
      <c r="BA459" s="37">
        <v>23826.555344</v>
      </c>
      <c r="BB459" s="37">
        <v>8.5856757641999994</v>
      </c>
      <c r="BC459" s="37">
        <v>7.5535501484716499E-3</v>
      </c>
      <c r="BD459" s="37">
        <v>373.7262027136</v>
      </c>
      <c r="BE459" s="37">
        <v>28847.120999999999</v>
      </c>
      <c r="BF459" s="37">
        <v>0.96003877920000003</v>
      </c>
      <c r="BG459" s="37">
        <v>3.7558168880639999</v>
      </c>
      <c r="BH459" s="37">
        <v>4.7979439199999998</v>
      </c>
      <c r="BI459" s="37">
        <v>5.9044991032</v>
      </c>
      <c r="BJ459" s="37">
        <v>4029.13040344</v>
      </c>
      <c r="BK459" s="37">
        <v>525.53704800000003</v>
      </c>
      <c r="BL459" s="37">
        <v>18.005687999999999</v>
      </c>
      <c r="BM459" s="37">
        <v>15.7443691163565</v>
      </c>
      <c r="BN459" s="37">
        <v>15.726047693076501</v>
      </c>
      <c r="BO459" s="37">
        <v>16.344515188497802</v>
      </c>
      <c r="BP459" s="37">
        <v>9.7289999999999998E-3</v>
      </c>
    </row>
    <row r="460" spans="1:68">
      <c r="A460" s="16">
        <v>459</v>
      </c>
      <c r="B460" s="29" t="s">
        <v>69</v>
      </c>
      <c r="C460" s="16">
        <v>177</v>
      </c>
      <c r="D460" s="16">
        <v>1150</v>
      </c>
      <c r="E460" s="16">
        <v>0.25892640874684603</v>
      </c>
      <c r="F460" s="16">
        <v>0.40969786179754403</v>
      </c>
      <c r="G460" s="16">
        <v>0.49291031079820702</v>
      </c>
      <c r="H460" s="16">
        <v>1.2936698212408</v>
      </c>
      <c r="I460" s="16">
        <v>2.28056242204332</v>
      </c>
      <c r="J460" s="16">
        <v>0.42826429980276098</v>
      </c>
      <c r="K460" s="16">
        <v>0.43702810444488699</v>
      </c>
      <c r="L460" s="16">
        <v>0.55051702395964697</v>
      </c>
      <c r="M460" s="16">
        <v>0.15025496207842501</v>
      </c>
      <c r="N460" s="16">
        <v>0.704619145806203</v>
      </c>
      <c r="O460" s="16">
        <v>1.5547335555745101</v>
      </c>
      <c r="P460" s="16">
        <v>0.14882316174829199</v>
      </c>
      <c r="Q460" s="16">
        <v>0.25199004542211201</v>
      </c>
      <c r="R460" s="16">
        <v>0.68270814272644098</v>
      </c>
      <c r="S460" s="16">
        <v>0.71863453815261003</v>
      </c>
      <c r="T460" s="16">
        <v>1.30381221215273</v>
      </c>
      <c r="U460" s="16">
        <v>1.1129739521066599</v>
      </c>
      <c r="V460" s="16">
        <v>0.52205433858326999</v>
      </c>
      <c r="W460" s="16">
        <v>3.0238080888759802</v>
      </c>
      <c r="X460" s="16">
        <v>1.35314089347079</v>
      </c>
      <c r="Y460" s="16">
        <v>2.2889613414066101</v>
      </c>
      <c r="Z460" s="16">
        <v>1.02244274169912</v>
      </c>
      <c r="AA460" s="16">
        <v>1.3700493350493399</v>
      </c>
      <c r="AB460" s="16">
        <v>1.28590062692991</v>
      </c>
      <c r="AC460" s="16">
        <v>0.60287346500329597</v>
      </c>
      <c r="AD460" s="16">
        <v>2.08032333965844</v>
      </c>
      <c r="AE460" s="16">
        <v>0.71863453815261003</v>
      </c>
      <c r="AF460" s="16">
        <v>1.44501205118165</v>
      </c>
      <c r="AG460" s="16">
        <v>1.4433186838309899</v>
      </c>
      <c r="AH460" s="16">
        <v>1.3723535621004199</v>
      </c>
      <c r="AI460" s="37">
        <v>0.33983451536643</v>
      </c>
      <c r="AJ460" s="16">
        <v>0.99685269297604195</v>
      </c>
      <c r="AK460" s="16">
        <v>0.46606367583212699</v>
      </c>
      <c r="AL460" s="37">
        <v>0.93708723583999998</v>
      </c>
      <c r="AM460" s="37">
        <v>3460.4721667593599</v>
      </c>
      <c r="AN460" s="37">
        <v>21.780684712799999</v>
      </c>
      <c r="AO460" s="37">
        <v>1.1699962800000001</v>
      </c>
      <c r="AP460" s="37">
        <v>7.0948078927999996</v>
      </c>
      <c r="AQ460" s="37">
        <v>704.54342399999996</v>
      </c>
      <c r="AR460" s="37">
        <v>1.7600197903999999</v>
      </c>
      <c r="AS460" s="37">
        <v>1.3847683200000001</v>
      </c>
      <c r="AT460" s="37">
        <v>8.3091061584000006</v>
      </c>
      <c r="AU460" s="37">
        <v>310154.93201280001</v>
      </c>
      <c r="AV460" s="37">
        <v>2051.4844385083602</v>
      </c>
      <c r="AW460" s="37">
        <v>1075202.5321440001</v>
      </c>
      <c r="AX460" s="37">
        <v>8.3201229560000005</v>
      </c>
      <c r="AY460" s="37">
        <v>7.3403694000000002</v>
      </c>
      <c r="AZ460" s="37">
        <v>17.822424000000002</v>
      </c>
      <c r="BA460" s="37">
        <v>23628.394703999998</v>
      </c>
      <c r="BB460" s="37">
        <v>8.4800335625999992</v>
      </c>
      <c r="BC460" s="37">
        <v>7.6815705258786197E-3</v>
      </c>
      <c r="BD460" s="37">
        <v>367.05253390079997</v>
      </c>
      <c r="BE460" s="37">
        <v>28646.330999999998</v>
      </c>
      <c r="BF460" s="37">
        <v>0.94960951199999999</v>
      </c>
      <c r="BG460" s="37">
        <v>3.7324734527999999</v>
      </c>
      <c r="BH460" s="37">
        <v>4.7643178464</v>
      </c>
      <c r="BI460" s="37">
        <v>5.8746097015999998</v>
      </c>
      <c r="BJ460" s="37">
        <v>4046.0128891999998</v>
      </c>
      <c r="BK460" s="37">
        <v>519.98950872</v>
      </c>
      <c r="BL460" s="37">
        <v>17.822424000000002</v>
      </c>
      <c r="BM460" s="37">
        <v>15.6343379503917</v>
      </c>
      <c r="BN460" s="37">
        <v>15.6160165271117</v>
      </c>
      <c r="BO460" s="37">
        <v>16.229479923720199</v>
      </c>
      <c r="BP460" s="37">
        <v>9.7289999999999998E-3</v>
      </c>
    </row>
    <row r="461" spans="1:68">
      <c r="A461" s="16">
        <v>460</v>
      </c>
      <c r="B461" s="29" t="s">
        <v>259</v>
      </c>
      <c r="C461" s="16">
        <v>125</v>
      </c>
      <c r="D461" s="16">
        <v>1060</v>
      </c>
      <c r="E461" s="16">
        <v>0.169245306314774</v>
      </c>
      <c r="F461" s="16">
        <v>0.298524284300204</v>
      </c>
      <c r="G461" s="16">
        <v>0.41116230746513999</v>
      </c>
      <c r="H461" s="16">
        <v>1.23469508159716</v>
      </c>
      <c r="I461" s="16">
        <v>2.2982137826111502</v>
      </c>
      <c r="J461" s="16">
        <v>0.32965649121988799</v>
      </c>
      <c r="K461" s="16">
        <v>0.41874334712460598</v>
      </c>
      <c r="L461" s="16">
        <v>0.53262382823376497</v>
      </c>
      <c r="M461" s="16">
        <v>0.14476154841869099</v>
      </c>
      <c r="N461" s="16">
        <v>0.68299191511061297</v>
      </c>
      <c r="O461" s="16">
        <v>1.50837838831319</v>
      </c>
      <c r="P461" s="16">
        <v>0.13622146256492099</v>
      </c>
      <c r="Q461" s="16">
        <v>0.25300892894773302</v>
      </c>
      <c r="R461" s="16">
        <v>0.61888841263037597</v>
      </c>
      <c r="S461" s="16">
        <v>0.6732830488289</v>
      </c>
      <c r="T461" s="16">
        <v>1.2932090387497199</v>
      </c>
      <c r="U461" s="16">
        <v>1.13458671656204</v>
      </c>
      <c r="V461" s="16">
        <v>0.60669213355970597</v>
      </c>
      <c r="W461" s="16">
        <v>2.9068142872478502</v>
      </c>
      <c r="X461" s="16">
        <v>1.3508275862068999</v>
      </c>
      <c r="Y461" s="16">
        <v>2.2740825334115198</v>
      </c>
      <c r="Z461" s="16">
        <v>1.00717475913159</v>
      </c>
      <c r="AA461" s="16">
        <v>1.3596518644964299</v>
      </c>
      <c r="AB461" s="16">
        <v>1.27950356926235</v>
      </c>
      <c r="AC461" s="16">
        <v>0.60100394961947101</v>
      </c>
      <c r="AD461" s="16">
        <v>2.1614398458260702</v>
      </c>
      <c r="AE461" s="16">
        <v>0.6732830488289</v>
      </c>
      <c r="AF461" s="16">
        <v>1.39783120557683</v>
      </c>
      <c r="AG461" s="16">
        <v>1.39783120557683</v>
      </c>
      <c r="AH461" s="16">
        <v>1.2287903544188099</v>
      </c>
      <c r="AI461" s="37">
        <v>0.23596592652021001</v>
      </c>
      <c r="AJ461" s="16">
        <v>0.99468262745694902</v>
      </c>
      <c r="AK461" s="16">
        <v>0.468871201157742</v>
      </c>
      <c r="AL461" s="37">
        <v>0.66640441234000003</v>
      </c>
      <c r="AM461" s="37">
        <v>2876.9663887392098</v>
      </c>
      <c r="AN461" s="37">
        <v>20.298771872</v>
      </c>
      <c r="AO461" s="37">
        <v>1.1727811806999999</v>
      </c>
      <c r="AP461" s="37">
        <v>7.2383624080000004</v>
      </c>
      <c r="AQ461" s="37">
        <v>606.16581599999995</v>
      </c>
      <c r="AR461" s="37">
        <v>1.7322276936000001</v>
      </c>
      <c r="AS461" s="37">
        <v>1.39118192</v>
      </c>
      <c r="AT461" s="37">
        <v>7.6502467795999998</v>
      </c>
      <c r="AU461" s="37">
        <v>314704.90847761999</v>
      </c>
      <c r="AV461" s="37">
        <v>2077.3599291083801</v>
      </c>
      <c r="AW461" s="37">
        <v>948729.89602800005</v>
      </c>
      <c r="AX461" s="37">
        <v>8.5497551485500001</v>
      </c>
      <c r="AY461" s="37">
        <v>7.5792171000000002</v>
      </c>
      <c r="AZ461" s="37">
        <v>17.088895999999998</v>
      </c>
      <c r="BA461" s="37">
        <v>23382.474726</v>
      </c>
      <c r="BB461" s="37">
        <v>8.2403635138000002</v>
      </c>
      <c r="BC461" s="37">
        <v>8.2485680782764595E-3</v>
      </c>
      <c r="BD461" s="37">
        <v>372.36803904359999</v>
      </c>
      <c r="BE461" s="37">
        <v>28401.15</v>
      </c>
      <c r="BF461" s="37">
        <v>0.95483740880000001</v>
      </c>
      <c r="BG461" s="37">
        <v>3.6953304017200002</v>
      </c>
      <c r="BH461" s="37">
        <v>4.7631388554000003</v>
      </c>
      <c r="BI461" s="37">
        <v>5.8777001880000004</v>
      </c>
      <c r="BJ461" s="37">
        <v>4365.1084586400002</v>
      </c>
      <c r="BK461" s="37">
        <v>486.06786841299999</v>
      </c>
      <c r="BL461" s="37">
        <v>17.088895999999998</v>
      </c>
      <c r="BM461" s="37">
        <v>15.850289835263499</v>
      </c>
      <c r="BN461" s="37">
        <v>15.850289835263499</v>
      </c>
      <c r="BO461" s="37">
        <v>18.030764702452299</v>
      </c>
      <c r="BP461" s="37">
        <v>1.059475E-2</v>
      </c>
    </row>
    <row r="462" spans="1:68">
      <c r="A462" s="16">
        <v>461</v>
      </c>
      <c r="B462" s="29" t="s">
        <v>260</v>
      </c>
      <c r="C462" s="16">
        <v>298</v>
      </c>
      <c r="D462" s="16">
        <v>1060</v>
      </c>
      <c r="E462" s="16">
        <v>0.17215613448469599</v>
      </c>
      <c r="F462" s="16">
        <v>0.30475983216087699</v>
      </c>
      <c r="G462" s="16">
        <v>0.41651645774996199</v>
      </c>
      <c r="H462" s="16">
        <v>1.2444426203436301</v>
      </c>
      <c r="I462" s="16">
        <v>2.31684228320279</v>
      </c>
      <c r="J462" s="16">
        <v>0.33674587812784201</v>
      </c>
      <c r="K462" s="16">
        <v>0.41706184439216398</v>
      </c>
      <c r="L462" s="16">
        <v>0.530272561334035</v>
      </c>
      <c r="M462" s="16">
        <v>0.14382064512401599</v>
      </c>
      <c r="N462" s="16">
        <v>0.67868138835791003</v>
      </c>
      <c r="O462" s="16">
        <v>1.52201140848223</v>
      </c>
      <c r="P462" s="16">
        <v>0.135731893474768</v>
      </c>
      <c r="Q462" s="16">
        <v>0.24107900841459401</v>
      </c>
      <c r="R462" s="16">
        <v>0.61888841263037597</v>
      </c>
      <c r="S462" s="16">
        <v>0.68082572449384704</v>
      </c>
      <c r="T462" s="16">
        <v>1.3070564568606799</v>
      </c>
      <c r="U462" s="16">
        <v>1.1492510591481</v>
      </c>
      <c r="V462" s="16">
        <v>0.59391966759002801</v>
      </c>
      <c r="W462" s="16">
        <v>2.98121477743158</v>
      </c>
      <c r="X462" s="16">
        <v>1.3613103448275901</v>
      </c>
      <c r="Y462" s="16">
        <v>2.2887434797370299</v>
      </c>
      <c r="Z462" s="16">
        <v>1.01372147233178</v>
      </c>
      <c r="AA462" s="16">
        <v>1.37102129898995</v>
      </c>
      <c r="AB462" s="16">
        <v>1.2871273270190799</v>
      </c>
      <c r="AC462" s="16">
        <v>0.59899745844451202</v>
      </c>
      <c r="AD462" s="16">
        <v>2.2103207177890201</v>
      </c>
      <c r="AE462" s="16">
        <v>0.68082572449384704</v>
      </c>
      <c r="AF462" s="16">
        <v>1.4095380164437401</v>
      </c>
      <c r="AG462" s="16">
        <v>1.4095380164437401</v>
      </c>
      <c r="AH462" s="16">
        <v>1.2390814512385599</v>
      </c>
      <c r="AI462" s="37">
        <v>0.23596592652021001</v>
      </c>
      <c r="AJ462" s="16">
        <v>0.99799178046400905</v>
      </c>
      <c r="AK462" s="16">
        <v>0.468871201157742</v>
      </c>
      <c r="AL462" s="37">
        <v>0.67786581578000005</v>
      </c>
      <c r="AM462" s="37">
        <v>2937.0601987037398</v>
      </c>
      <c r="AN462" s="37">
        <v>20.563102218499999</v>
      </c>
      <c r="AO462" s="37">
        <v>1.1820399282</v>
      </c>
      <c r="AP462" s="37">
        <v>7.2970339900000001</v>
      </c>
      <c r="AQ462" s="37">
        <v>619.20164</v>
      </c>
      <c r="AR462" s="37">
        <v>1.7252717727</v>
      </c>
      <c r="AS462" s="37">
        <v>1.38504055</v>
      </c>
      <c r="AT462" s="37">
        <v>7.6005226472</v>
      </c>
      <c r="AU462" s="37">
        <v>312718.72987551999</v>
      </c>
      <c r="AV462" s="37">
        <v>2096.1355162099399</v>
      </c>
      <c r="AW462" s="37">
        <v>945320.23632200004</v>
      </c>
      <c r="AX462" s="37">
        <v>8.1466156233000007</v>
      </c>
      <c r="AY462" s="37">
        <v>7.5792171000000002</v>
      </c>
      <c r="AZ462" s="37">
        <v>17.280339999999999</v>
      </c>
      <c r="BA462" s="37">
        <v>23632.849486999999</v>
      </c>
      <c r="BB462" s="37">
        <v>8.3468688269999998</v>
      </c>
      <c r="BC462" s="37">
        <v>8.0749140134706403E-3</v>
      </c>
      <c r="BD462" s="37">
        <v>381.89887311000001</v>
      </c>
      <c r="BE462" s="37">
        <v>28621.55</v>
      </c>
      <c r="BF462" s="37">
        <v>0.96099321879999999</v>
      </c>
      <c r="BG462" s="37">
        <v>3.7193503328199999</v>
      </c>
      <c r="BH462" s="37">
        <v>4.8029683122</v>
      </c>
      <c r="BI462" s="37">
        <v>5.9127217099999996</v>
      </c>
      <c r="BJ462" s="37">
        <v>4350.5352572399997</v>
      </c>
      <c r="BK462" s="37">
        <v>497.06027298399999</v>
      </c>
      <c r="BL462" s="37">
        <v>17.280339999999999</v>
      </c>
      <c r="BM462" s="37">
        <v>15.983035723713201</v>
      </c>
      <c r="BN462" s="37">
        <v>15.983035723713201</v>
      </c>
      <c r="BO462" s="37">
        <v>18.181772028168801</v>
      </c>
      <c r="BP462" s="37">
        <v>1.059475E-2</v>
      </c>
    </row>
    <row r="463" spans="1:68">
      <c r="A463" s="16">
        <v>462</v>
      </c>
      <c r="B463" s="29" t="s">
        <v>261</v>
      </c>
      <c r="C463" s="16">
        <v>275</v>
      </c>
      <c r="D463" s="16">
        <v>1060</v>
      </c>
      <c r="E463" s="16">
        <v>0.174703109133379</v>
      </c>
      <c r="F463" s="16">
        <v>0.31021593653896701</v>
      </c>
      <c r="G463" s="16">
        <v>0.42120133924918102</v>
      </c>
      <c r="H463" s="16">
        <v>1.25297171674678</v>
      </c>
      <c r="I463" s="16">
        <v>2.33314222122049</v>
      </c>
      <c r="J463" s="16">
        <v>0.34294909167230198</v>
      </c>
      <c r="K463" s="16">
        <v>0.41559052950127701</v>
      </c>
      <c r="L463" s="16">
        <v>0.52821520279677003</v>
      </c>
      <c r="M463" s="16">
        <v>0.142997354741176</v>
      </c>
      <c r="N463" s="16">
        <v>0.67490967744929398</v>
      </c>
      <c r="O463" s="16">
        <v>1.53394030113014</v>
      </c>
      <c r="P463" s="16">
        <v>0.13530352052088301</v>
      </c>
      <c r="Q463" s="16">
        <v>0.230640327948097</v>
      </c>
      <c r="R463" s="16">
        <v>0.61888841263037597</v>
      </c>
      <c r="S463" s="16">
        <v>0.68742556570067503</v>
      </c>
      <c r="T463" s="16">
        <v>1.31917294770778</v>
      </c>
      <c r="U463" s="16">
        <v>1.1620823589108999</v>
      </c>
      <c r="V463" s="16">
        <v>0.58317693458452302</v>
      </c>
      <c r="W463" s="16">
        <v>3.0463152063423502</v>
      </c>
      <c r="X463" s="16">
        <v>1.37048275862069</v>
      </c>
      <c r="Y463" s="16">
        <v>2.3015718077718401</v>
      </c>
      <c r="Z463" s="16">
        <v>1.0194498463819499</v>
      </c>
      <c r="AA463" s="16">
        <v>1.3809695541717799</v>
      </c>
      <c r="AB463" s="16">
        <v>1.2937981150562201</v>
      </c>
      <c r="AC463" s="16">
        <v>0.59724177866642303</v>
      </c>
      <c r="AD463" s="16">
        <v>2.2530914807565998</v>
      </c>
      <c r="AE463" s="16">
        <v>0.68742556570067503</v>
      </c>
      <c r="AF463" s="16">
        <v>1.41978147595228</v>
      </c>
      <c r="AG463" s="16">
        <v>1.41978147595228</v>
      </c>
      <c r="AH463" s="16">
        <v>1.24808616095584</v>
      </c>
      <c r="AI463" s="37">
        <v>0.23596592652021001</v>
      </c>
      <c r="AJ463" s="16">
        <v>1.0008872893451899</v>
      </c>
      <c r="AK463" s="16">
        <v>0.468871201157742</v>
      </c>
      <c r="AL463" s="37">
        <v>0.68789454379000003</v>
      </c>
      <c r="AM463" s="37">
        <v>2989.6422824226902</v>
      </c>
      <c r="AN463" s="37">
        <v>20.794391271687498</v>
      </c>
      <c r="AO463" s="37">
        <v>1.1901413322625001</v>
      </c>
      <c r="AP463" s="37">
        <v>7.3483716242500003</v>
      </c>
      <c r="AQ463" s="37">
        <v>630.60798599999998</v>
      </c>
      <c r="AR463" s="37">
        <v>1.7191853419125001</v>
      </c>
      <c r="AS463" s="37">
        <v>1.3796668512500001</v>
      </c>
      <c r="AT463" s="37">
        <v>7.5570140313499996</v>
      </c>
      <c r="AU463" s="37">
        <v>310980.82359868201</v>
      </c>
      <c r="AV463" s="37">
        <v>2112.5641549238098</v>
      </c>
      <c r="AW463" s="37">
        <v>942336.78407924995</v>
      </c>
      <c r="AX463" s="37">
        <v>7.7938685387062501</v>
      </c>
      <c r="AY463" s="37">
        <v>7.5792171000000002</v>
      </c>
      <c r="AZ463" s="37">
        <v>17.447853500000001</v>
      </c>
      <c r="BA463" s="37">
        <v>23851.927402875001</v>
      </c>
      <c r="BB463" s="37">
        <v>8.4400609760500007</v>
      </c>
      <c r="BC463" s="37">
        <v>7.9288561372579894E-3</v>
      </c>
      <c r="BD463" s="37">
        <v>390.23835291810002</v>
      </c>
      <c r="BE463" s="37">
        <v>28814.400000000001</v>
      </c>
      <c r="BF463" s="37">
        <v>0.96637955254999997</v>
      </c>
      <c r="BG463" s="37">
        <v>3.7403677725325002</v>
      </c>
      <c r="BH463" s="37">
        <v>4.8378190868999997</v>
      </c>
      <c r="BI463" s="37">
        <v>5.9433655417500004</v>
      </c>
      <c r="BJ463" s="37">
        <v>4337.7837060149996</v>
      </c>
      <c r="BK463" s="37">
        <v>506.67862698362501</v>
      </c>
      <c r="BL463" s="37">
        <v>17.447853500000001</v>
      </c>
      <c r="BM463" s="37">
        <v>16.099188376106699</v>
      </c>
      <c r="BN463" s="37">
        <v>16.099188376106699</v>
      </c>
      <c r="BO463" s="37">
        <v>18.313903438170801</v>
      </c>
      <c r="BP463" s="37">
        <v>1.059475E-2</v>
      </c>
    </row>
    <row r="464" spans="1:68">
      <c r="A464" s="16">
        <v>463</v>
      </c>
      <c r="B464" s="29" t="s">
        <v>262</v>
      </c>
      <c r="C464" s="16">
        <v>220</v>
      </c>
      <c r="D464" s="16">
        <v>1060</v>
      </c>
      <c r="E464" s="16">
        <v>0.17834164434578201</v>
      </c>
      <c r="F464" s="16">
        <v>0.31801037136480798</v>
      </c>
      <c r="G464" s="16">
        <v>0.42789402710520802</v>
      </c>
      <c r="H464" s="16">
        <v>1.2651561401798701</v>
      </c>
      <c r="I464" s="16">
        <v>2.3564278469600501</v>
      </c>
      <c r="J464" s="16">
        <v>0.351810825307246</v>
      </c>
      <c r="K464" s="16">
        <v>0.41348865108572502</v>
      </c>
      <c r="L464" s="16">
        <v>0.52527611917210604</v>
      </c>
      <c r="M464" s="16">
        <v>0.141821225622833</v>
      </c>
      <c r="N464" s="16">
        <v>0.66952151900841395</v>
      </c>
      <c r="O464" s="16">
        <v>1.5509815763414401</v>
      </c>
      <c r="P464" s="16">
        <v>0.134691559158191</v>
      </c>
      <c r="Q464" s="16">
        <v>0.215727927281673</v>
      </c>
      <c r="R464" s="16">
        <v>0.61888841263037597</v>
      </c>
      <c r="S464" s="16">
        <v>0.69685391028185795</v>
      </c>
      <c r="T464" s="16">
        <v>1.3364822203464799</v>
      </c>
      <c r="U464" s="16">
        <v>1.18041278714347</v>
      </c>
      <c r="V464" s="16">
        <v>0.56848733925493899</v>
      </c>
      <c r="W464" s="16">
        <v>3.1393158190720198</v>
      </c>
      <c r="X464" s="16">
        <v>1.3835862068965501</v>
      </c>
      <c r="Y464" s="16">
        <v>2.31989799067872</v>
      </c>
      <c r="Z464" s="16">
        <v>1.02763323788219</v>
      </c>
      <c r="AA464" s="16">
        <v>1.39518134728867</v>
      </c>
      <c r="AB464" s="16">
        <v>1.3033278122521299</v>
      </c>
      <c r="AC464" s="16">
        <v>0.59473366469772404</v>
      </c>
      <c r="AD464" s="16">
        <v>2.3141925707102899</v>
      </c>
      <c r="AE464" s="16">
        <v>0.69685391028185795</v>
      </c>
      <c r="AF464" s="16">
        <v>1.43441498953591</v>
      </c>
      <c r="AG464" s="16">
        <v>1.43441498953591</v>
      </c>
      <c r="AH464" s="16">
        <v>1.26095003198053</v>
      </c>
      <c r="AI464" s="37">
        <v>0.23596592652021001</v>
      </c>
      <c r="AJ464" s="16">
        <v>1.00502373060401</v>
      </c>
      <c r="AK464" s="16">
        <v>0.468871201157742</v>
      </c>
      <c r="AL464" s="37">
        <v>0.70222129809</v>
      </c>
      <c r="AM464" s="37">
        <v>3064.75954487835</v>
      </c>
      <c r="AN464" s="37">
        <v>21.124804204812499</v>
      </c>
      <c r="AO464" s="37">
        <v>1.2017147666375001</v>
      </c>
      <c r="AP464" s="37">
        <v>7.4217111017499997</v>
      </c>
      <c r="AQ464" s="37">
        <v>646.90276600000004</v>
      </c>
      <c r="AR464" s="37">
        <v>1.7104904407874999</v>
      </c>
      <c r="AS464" s="37">
        <v>1.37199013875</v>
      </c>
      <c r="AT464" s="37">
        <v>7.4948588658500004</v>
      </c>
      <c r="AU464" s="37">
        <v>308498.10034605698</v>
      </c>
      <c r="AV464" s="37">
        <v>2136.0336388007599</v>
      </c>
      <c r="AW464" s="37">
        <v>938074.70944675</v>
      </c>
      <c r="AX464" s="37">
        <v>7.2899441321437504</v>
      </c>
      <c r="AY464" s="37">
        <v>7.5792171000000002</v>
      </c>
      <c r="AZ464" s="37">
        <v>17.687158499999999</v>
      </c>
      <c r="BA464" s="37">
        <v>24164.895854124999</v>
      </c>
      <c r="BB464" s="37">
        <v>8.5731926175499993</v>
      </c>
      <c r="BC464" s="37">
        <v>7.7291368390902801E-3</v>
      </c>
      <c r="BD464" s="37">
        <v>402.1518955011</v>
      </c>
      <c r="BE464" s="37">
        <v>29089.9</v>
      </c>
      <c r="BF464" s="37">
        <v>0.97407431504999997</v>
      </c>
      <c r="BG464" s="37">
        <v>3.7703926864074999</v>
      </c>
      <c r="BH464" s="37">
        <v>4.8876059079000003</v>
      </c>
      <c r="BI464" s="37">
        <v>5.9871424442499999</v>
      </c>
      <c r="BJ464" s="37">
        <v>4319.5672042650003</v>
      </c>
      <c r="BK464" s="37">
        <v>520.41913269737495</v>
      </c>
      <c r="BL464" s="37">
        <v>17.687158499999999</v>
      </c>
      <c r="BM464" s="37">
        <v>16.265120736668901</v>
      </c>
      <c r="BN464" s="37">
        <v>16.265120736668901</v>
      </c>
      <c r="BO464" s="37">
        <v>18.502662595316401</v>
      </c>
      <c r="BP464" s="37">
        <v>1.059475E-2</v>
      </c>
    </row>
    <row r="465" spans="1:68">
      <c r="A465" s="16">
        <v>464</v>
      </c>
      <c r="B465" s="29" t="s">
        <v>263</v>
      </c>
      <c r="C465" s="16">
        <v>304</v>
      </c>
      <c r="D465" s="16">
        <v>1120</v>
      </c>
      <c r="E465" s="16">
        <v>0.17019395465994999</v>
      </c>
      <c r="F465" s="16">
        <v>0.30048292390695802</v>
      </c>
      <c r="G465" s="16">
        <v>0.412418237954643</v>
      </c>
      <c r="H465" s="16">
        <v>1.23591044164361</v>
      </c>
      <c r="I465" s="16">
        <v>2.30268139911324</v>
      </c>
      <c r="J465" s="16">
        <v>0.331934731934732</v>
      </c>
      <c r="K465" s="16">
        <v>0.41809936956975902</v>
      </c>
      <c r="L465" s="16">
        <v>0.53145772144071701</v>
      </c>
      <c r="M465" s="16">
        <v>0.144757479343259</v>
      </c>
      <c r="N465" s="16">
        <v>0.68100833260653504</v>
      </c>
      <c r="O465" s="16">
        <v>1.5119159231680299</v>
      </c>
      <c r="P465" s="16">
        <v>0.136390919175189</v>
      </c>
      <c r="Q465" s="16">
        <v>0.24933421874488601</v>
      </c>
      <c r="R465" s="16">
        <v>0.61716524216524205</v>
      </c>
      <c r="S465" s="16">
        <v>0.67593052109181195</v>
      </c>
      <c r="T465" s="16">
        <v>1.29764294743104</v>
      </c>
      <c r="U465" s="16">
        <v>1.14108434965957</v>
      </c>
      <c r="V465" s="16">
        <v>0.60252808988764095</v>
      </c>
      <c r="W465" s="16">
        <v>2.9251356461871398</v>
      </c>
      <c r="X465" s="16">
        <v>1.3543965517241401</v>
      </c>
      <c r="Y465" s="16">
        <v>2.2779148673658201</v>
      </c>
      <c r="Z465" s="16">
        <v>1.00930349706566</v>
      </c>
      <c r="AA465" s="16">
        <v>1.36307433469976</v>
      </c>
      <c r="AB465" s="16">
        <v>1.2816697761194</v>
      </c>
      <c r="AC465" s="16">
        <v>0.59969698656952997</v>
      </c>
      <c r="AD465" s="16">
        <v>2.18195683405165</v>
      </c>
      <c r="AE465" s="16">
        <v>0.67593052109181195</v>
      </c>
      <c r="AF465" s="16">
        <v>1.4003331310379401</v>
      </c>
      <c r="AG465" s="16">
        <v>1.4003331310379401</v>
      </c>
      <c r="AH465" s="16">
        <v>1.2233660054387501</v>
      </c>
      <c r="AI465" s="37">
        <v>0.233535730966838</v>
      </c>
      <c r="AJ465" s="16">
        <v>0.99567488544737004</v>
      </c>
      <c r="AK465" s="16">
        <v>0.46917510853834998</v>
      </c>
      <c r="AL465" s="37">
        <v>0.67060247500000003</v>
      </c>
      <c r="AM465" s="37">
        <v>2899.2022053532901</v>
      </c>
      <c r="AN465" s="37">
        <v>20.419353528750001</v>
      </c>
      <c r="AO465" s="37">
        <v>1.1770573875000001</v>
      </c>
      <c r="AP465" s="37">
        <v>7.2640848312499999</v>
      </c>
      <c r="AQ465" s="37">
        <v>610.89599999999996</v>
      </c>
      <c r="AR465" s="37">
        <v>1.7302951287499999</v>
      </c>
      <c r="AS465" s="37">
        <v>1.3900263749999999</v>
      </c>
      <c r="AT465" s="37">
        <v>7.6140108787500003</v>
      </c>
      <c r="AU465" s="37">
        <v>314295.83539312502</v>
      </c>
      <c r="AV465" s="37">
        <v>2085.69013209481</v>
      </c>
      <c r="AW465" s="37">
        <v>945096.2108</v>
      </c>
      <c r="AX465" s="37">
        <v>8.4026786493749999</v>
      </c>
      <c r="AY465" s="37">
        <v>7.6035374999999998</v>
      </c>
      <c r="AZ465" s="37">
        <v>17.152687499999999</v>
      </c>
      <c r="BA465" s="37">
        <v>23471.194800000001</v>
      </c>
      <c r="BB465" s="37">
        <v>8.2660580199999991</v>
      </c>
      <c r="BC465" s="37">
        <v>8.1846991959351502E-3</v>
      </c>
      <c r="BD465" s="37">
        <v>376.41503385499999</v>
      </c>
      <c r="BE465" s="37">
        <v>28476.1875</v>
      </c>
      <c r="BF465" s="37">
        <v>0.95768679999999995</v>
      </c>
      <c r="BG465" s="37">
        <v>3.7039624462499998</v>
      </c>
      <c r="BH465" s="37">
        <v>4.77813941375</v>
      </c>
      <c r="BI465" s="37">
        <v>5.8914976000000001</v>
      </c>
      <c r="BJ465" s="37">
        <v>4364.4468100000004</v>
      </c>
      <c r="BK465" s="37">
        <v>488.68455941249999</v>
      </c>
      <c r="BL465" s="37">
        <v>17.152687499999999</v>
      </c>
      <c r="BM465" s="37">
        <v>15.911898767697799</v>
      </c>
      <c r="BN465" s="37">
        <v>15.911898767697799</v>
      </c>
      <c r="BO465" s="37">
        <v>18.213649000437801</v>
      </c>
      <c r="BP465" s="37">
        <v>1.0704999999999999E-2</v>
      </c>
    </row>
    <row r="466" spans="1:68">
      <c r="A466" s="16">
        <v>465</v>
      </c>
      <c r="B466" s="29" t="s">
        <v>264</v>
      </c>
      <c r="C466" s="16">
        <v>364</v>
      </c>
      <c r="D466" s="16">
        <v>1090</v>
      </c>
      <c r="E466" s="16">
        <v>0.166098168462292</v>
      </c>
      <c r="F466" s="16">
        <v>0.28840904054248001</v>
      </c>
      <c r="G466" s="16">
        <v>0.41067167514688102</v>
      </c>
      <c r="H466" s="16">
        <v>1.28275196932007</v>
      </c>
      <c r="I466" s="16">
        <v>2.3493606473594499</v>
      </c>
      <c r="J466" s="16">
        <v>0.320823094170404</v>
      </c>
      <c r="K466" s="16">
        <v>0.42582270168855502</v>
      </c>
      <c r="L466" s="16">
        <v>0.545131710362047</v>
      </c>
      <c r="M466" s="16">
        <v>0.14460653818201399</v>
      </c>
      <c r="N466" s="16">
        <v>0.68994972264112697</v>
      </c>
      <c r="O466" s="16">
        <v>1.5206992892300299</v>
      </c>
      <c r="P466" s="16">
        <v>0.134385306095445</v>
      </c>
      <c r="Q466" s="16">
        <v>0.26230820734952698</v>
      </c>
      <c r="R466" s="16">
        <v>0.637101169590643</v>
      </c>
      <c r="S466" s="16">
        <v>0.67383333333333295</v>
      </c>
      <c r="T466" s="16">
        <v>1.31466979445934</v>
      </c>
      <c r="U466" s="16">
        <v>1.1374011824324299</v>
      </c>
      <c r="V466" s="16">
        <v>0.63220511143212799</v>
      </c>
      <c r="W466" s="16">
        <v>3.0122422068816701</v>
      </c>
      <c r="X466" s="16">
        <v>1.36965379310345</v>
      </c>
      <c r="Y466" s="16">
        <v>2.3048087779156301</v>
      </c>
      <c r="Z466" s="16">
        <v>1.0213619030704499</v>
      </c>
      <c r="AA466" s="16">
        <v>1.3821775350679899</v>
      </c>
      <c r="AB466" s="16">
        <v>1.3010303554724001</v>
      </c>
      <c r="AC466" s="16">
        <v>0.63913567758904599</v>
      </c>
      <c r="AD466" s="16">
        <v>2.2012205293181202</v>
      </c>
      <c r="AE466" s="16">
        <v>0.67383333333333295</v>
      </c>
      <c r="AF466" s="16">
        <v>1.42932468598406</v>
      </c>
      <c r="AG466" s="16">
        <v>1.42932468598406</v>
      </c>
      <c r="AH466" s="16">
        <v>1.31928774872258</v>
      </c>
      <c r="AI466" s="37">
        <v>0.259766905737705</v>
      </c>
      <c r="AJ466" s="16">
        <v>1.0006323950893701</v>
      </c>
      <c r="AK466" s="16">
        <v>0.46657018813314</v>
      </c>
      <c r="AL466" s="37">
        <v>0.69259016332000001</v>
      </c>
      <c r="AM466" s="37">
        <v>3051.6544044968</v>
      </c>
      <c r="AN466" s="37">
        <v>20.787187134620002</v>
      </c>
      <c r="AO466" s="37">
        <v>1.1940356116799999</v>
      </c>
      <c r="AP466" s="37">
        <v>7.2856516401000002</v>
      </c>
      <c r="AQ466" s="37">
        <v>638.16846599999997</v>
      </c>
      <c r="AR466" s="37">
        <v>1.7468291170200001</v>
      </c>
      <c r="AS466" s="37">
        <v>1.399028202</v>
      </c>
      <c r="AT466" s="37">
        <v>7.9834192561000004</v>
      </c>
      <c r="AU466" s="37">
        <v>319357.49708876398</v>
      </c>
      <c r="AV466" s="37">
        <v>2101.9756819397599</v>
      </c>
      <c r="AW466" s="37">
        <v>994762.67864880001</v>
      </c>
      <c r="AX466" s="37">
        <v>8.3780397609216006</v>
      </c>
      <c r="AY466" s="37">
        <v>7.4517901200000001</v>
      </c>
      <c r="AZ466" s="37">
        <v>17.526405</v>
      </c>
      <c r="BA466" s="37">
        <v>23704.966720799999</v>
      </c>
      <c r="BB466" s="37">
        <v>8.4347604348799994</v>
      </c>
      <c r="BC466" s="37">
        <v>7.9456292031828499E-3</v>
      </c>
      <c r="BD466" s="37">
        <v>372.82544398440001</v>
      </c>
      <c r="BE466" s="37">
        <v>28796.971000000001</v>
      </c>
      <c r="BF466" s="37">
        <v>0.95826352335999998</v>
      </c>
      <c r="BG466" s="37">
        <v>3.743138971624</v>
      </c>
      <c r="BH466" s="37">
        <v>4.8219707553599997</v>
      </c>
      <c r="BI466" s="37">
        <v>5.9470670001999997</v>
      </c>
      <c r="BJ466" s="37">
        <v>4230.9344082340003</v>
      </c>
      <c r="BK466" s="37">
        <v>500.30611615319998</v>
      </c>
      <c r="BL466" s="37">
        <v>17.526405</v>
      </c>
      <c r="BM466" s="37">
        <v>15.9521743877901</v>
      </c>
      <c r="BN466" s="37">
        <v>15.9521743877901</v>
      </c>
      <c r="BO466" s="37">
        <v>17.282686563009801</v>
      </c>
      <c r="BP466" s="37">
        <v>9.8979088000000007E-3</v>
      </c>
    </row>
    <row r="467" spans="1:68">
      <c r="A467" s="16">
        <v>466</v>
      </c>
      <c r="B467" s="29" t="s">
        <v>265</v>
      </c>
      <c r="C467" s="16">
        <v>296</v>
      </c>
      <c r="D467" s="16">
        <v>1105</v>
      </c>
      <c r="E467" s="16">
        <v>0.17481972524923201</v>
      </c>
      <c r="F467" s="16">
        <v>0.31340004437276903</v>
      </c>
      <c r="G467" s="16">
        <v>0.426878066340661</v>
      </c>
      <c r="H467" s="16">
        <v>1.2715307455663201</v>
      </c>
      <c r="I467" s="16">
        <v>2.3360575421057099</v>
      </c>
      <c r="J467" s="16">
        <v>0.34444895328575198</v>
      </c>
      <c r="K467" s="16">
        <v>0.41725020613608699</v>
      </c>
      <c r="L467" s="16">
        <v>0.53348582454174798</v>
      </c>
      <c r="M467" s="16">
        <v>0.140940115818184</v>
      </c>
      <c r="N467" s="16">
        <v>0.68648981762941697</v>
      </c>
      <c r="O467" s="16">
        <v>1.53821628309095</v>
      </c>
      <c r="P467" s="16">
        <v>0.132914139805655</v>
      </c>
      <c r="Q467" s="16">
        <v>0.23302315455266301</v>
      </c>
      <c r="R467" s="16">
        <v>0.63720277654703905</v>
      </c>
      <c r="S467" s="16">
        <v>0.68315401474397297</v>
      </c>
      <c r="T467" s="16">
        <v>1.3104650166356799</v>
      </c>
      <c r="U467" s="16">
        <v>1.1331109860598301</v>
      </c>
      <c r="V467" s="16">
        <v>0.580637560637561</v>
      </c>
      <c r="W467" s="16">
        <v>3.0638397323739701</v>
      </c>
      <c r="X467" s="16">
        <v>1.36129310344828</v>
      </c>
      <c r="Y467" s="16">
        <v>2.2988677691088202</v>
      </c>
      <c r="Z467" s="16">
        <v>1.0148251014931</v>
      </c>
      <c r="AA467" s="16">
        <v>1.3762476307415099</v>
      </c>
      <c r="AB467" s="16">
        <v>1.2919007819450301</v>
      </c>
      <c r="AC467" s="16">
        <v>0.59644974594748001</v>
      </c>
      <c r="AD467" s="16">
        <v>2.1640420693575901</v>
      </c>
      <c r="AE467" s="16">
        <v>0.68315401474397297</v>
      </c>
      <c r="AF467" s="16">
        <v>1.42608387683273</v>
      </c>
      <c r="AG467" s="16">
        <v>1.42608387683273</v>
      </c>
      <c r="AH467" s="16">
        <v>1.3458256409773801</v>
      </c>
      <c r="AI467" s="37">
        <v>0.266021122077093</v>
      </c>
      <c r="AJ467" s="16">
        <v>0.99886923608788603</v>
      </c>
      <c r="AK467" s="16">
        <v>0.46557163531114298</v>
      </c>
      <c r="AL467" s="37">
        <v>0.665089537575</v>
      </c>
      <c r="AM467" s="37">
        <v>2852.3548948838302</v>
      </c>
      <c r="AN467" s="37">
        <v>20.015772775937499</v>
      </c>
      <c r="AO467" s="37">
        <v>1.1731736425624999</v>
      </c>
      <c r="AP467" s="37">
        <v>7.2398726306250003</v>
      </c>
      <c r="AQ467" s="37">
        <v>604.51598999999999</v>
      </c>
      <c r="AR467" s="37">
        <v>1.7218612228125001</v>
      </c>
      <c r="AS467" s="37">
        <v>1.3770998812499999</v>
      </c>
      <c r="AT467" s="37">
        <v>7.8072062324999996</v>
      </c>
      <c r="AU467" s="37">
        <v>308620.47383553803</v>
      </c>
      <c r="AV467" s="37">
        <v>2066.17834485721</v>
      </c>
      <c r="AW467" s="37">
        <v>968049.62733375002</v>
      </c>
      <c r="AX467" s="37">
        <v>8.3661068495812501</v>
      </c>
      <c r="AY467" s="37">
        <v>7.3033698749999996</v>
      </c>
      <c r="AZ467" s="37">
        <v>17.208896249999999</v>
      </c>
      <c r="BA467" s="37">
        <v>23600.827318125001</v>
      </c>
      <c r="BB467" s="37">
        <v>8.4586566787499997</v>
      </c>
      <c r="BC467" s="37">
        <v>8.2710798104778001E-3</v>
      </c>
      <c r="BD467" s="37">
        <v>373.37732084100003</v>
      </c>
      <c r="BE467" s="37">
        <v>28621.1875</v>
      </c>
      <c r="BF467" s="37">
        <v>0.95170665025000001</v>
      </c>
      <c r="BG467" s="37">
        <v>3.713581757055</v>
      </c>
      <c r="BH467" s="37">
        <v>4.7870785862499998</v>
      </c>
      <c r="BI467" s="37">
        <v>5.8926365662500002</v>
      </c>
      <c r="BJ467" s="37">
        <v>4373.6599964875004</v>
      </c>
      <c r="BK467" s="37">
        <v>512.64117351562504</v>
      </c>
      <c r="BL467" s="37">
        <v>17.208896249999999</v>
      </c>
      <c r="BM467" s="37">
        <v>15.805204085007899</v>
      </c>
      <c r="BN467" s="37">
        <v>15.805204085007899</v>
      </c>
      <c r="BO467" s="37">
        <v>16.747746535213601</v>
      </c>
      <c r="BP467" s="37">
        <v>9.3977499999999999E-3</v>
      </c>
    </row>
    <row r="468" spans="1:68">
      <c r="A468" s="16">
        <v>467</v>
      </c>
      <c r="B468" s="29" t="s">
        <v>266</v>
      </c>
      <c r="C468" s="16">
        <v>125</v>
      </c>
      <c r="D468" s="16">
        <v>1070</v>
      </c>
      <c r="E468" s="16">
        <v>0.20755564818674399</v>
      </c>
      <c r="F468" s="16">
        <v>0.35829146152848901</v>
      </c>
      <c r="G468" s="16">
        <v>0.46888663181478701</v>
      </c>
      <c r="H468" s="16">
        <v>1.25499684409846</v>
      </c>
      <c r="I468" s="16">
        <v>2.3464530840269102</v>
      </c>
      <c r="J468" s="16">
        <v>0.38660810151293301</v>
      </c>
      <c r="K468" s="16">
        <v>0.42599782544232501</v>
      </c>
      <c r="L468" s="16">
        <v>0.54696741854636599</v>
      </c>
      <c r="M468" s="16">
        <v>0.13977782491118301</v>
      </c>
      <c r="N468" s="16">
        <v>0.69909510579698797</v>
      </c>
      <c r="O468" s="16">
        <v>1.5786144594824201</v>
      </c>
      <c r="P468" s="16">
        <v>0.133898588328423</v>
      </c>
      <c r="Q468" s="16">
        <v>0.22365505334806199</v>
      </c>
      <c r="R468" s="16">
        <v>0.68639951426836698</v>
      </c>
      <c r="S468" s="16">
        <v>0.70408000000000004</v>
      </c>
      <c r="T468" s="16">
        <v>1.31746088511399</v>
      </c>
      <c r="U468" s="16">
        <v>1.1335008872632499</v>
      </c>
      <c r="V468" s="16">
        <v>0.59211294785281299</v>
      </c>
      <c r="W468" s="16">
        <v>3.1251045548844298</v>
      </c>
      <c r="X468" s="16">
        <v>1.36650137741047</v>
      </c>
      <c r="Y468" s="16">
        <v>2.3403990024937702</v>
      </c>
      <c r="Z468" s="16">
        <v>1.0242539968192901</v>
      </c>
      <c r="AA468" s="16">
        <v>1.38368635875403</v>
      </c>
      <c r="AB468" s="16">
        <v>1.29730444569499</v>
      </c>
      <c r="AC468" s="16">
        <v>0.60838706651973096</v>
      </c>
      <c r="AD468" s="16">
        <v>2.0863704268292702</v>
      </c>
      <c r="AE468" s="16">
        <v>0.70408000000000004</v>
      </c>
      <c r="AF468" s="16">
        <v>1.45508560086716</v>
      </c>
      <c r="AG468" s="16">
        <v>1.4533972268229001</v>
      </c>
      <c r="AH468" s="16">
        <v>1.42828881274024</v>
      </c>
      <c r="AI468" s="37">
        <v>0.35756501182033101</v>
      </c>
      <c r="AJ468" s="16">
        <v>1.0076166802873701</v>
      </c>
      <c r="AK468" s="16">
        <v>0.46425470332850899</v>
      </c>
      <c r="AL468" s="37">
        <v>0.76449566335999997</v>
      </c>
      <c r="AM468" s="37">
        <v>3090.3624761136998</v>
      </c>
      <c r="AN468" s="37">
        <v>21.01691722</v>
      </c>
      <c r="AO468" s="37">
        <v>1.1340657999999999</v>
      </c>
      <c r="AP468" s="37">
        <v>7.2205468216000002</v>
      </c>
      <c r="AQ468" s="37">
        <v>649.25433599999997</v>
      </c>
      <c r="AR468" s="37">
        <v>1.7440979576</v>
      </c>
      <c r="AS468" s="37">
        <v>1.3932441600000001</v>
      </c>
      <c r="AT468" s="37">
        <v>7.9541830608000001</v>
      </c>
      <c r="AU468" s="37">
        <v>307972.05108880001</v>
      </c>
      <c r="AV468" s="37">
        <v>2083.82880225282</v>
      </c>
      <c r="AW468" s="37">
        <v>996967.98835200001</v>
      </c>
      <c r="AX468" s="37">
        <v>8.1784338168000001</v>
      </c>
      <c r="AY468" s="37">
        <v>7.4477339999999996</v>
      </c>
      <c r="AZ468" s="37">
        <v>17.602</v>
      </c>
      <c r="BA468" s="37">
        <v>23734.068911999999</v>
      </c>
      <c r="BB468" s="37">
        <v>8.6426922768000001</v>
      </c>
      <c r="BC468" s="37">
        <v>8.7441849598983695E-3</v>
      </c>
      <c r="BD468" s="37">
        <v>370.8714031632</v>
      </c>
      <c r="BE468" s="37">
        <v>28810.003199999999</v>
      </c>
      <c r="BF468" s="37">
        <v>0.96342656000000004</v>
      </c>
      <c r="BG468" s="37">
        <v>3.7425306006399999</v>
      </c>
      <c r="BH468" s="37">
        <v>4.7973014879999996</v>
      </c>
      <c r="BI468" s="37">
        <v>5.8990116527999996</v>
      </c>
      <c r="BJ468" s="37">
        <v>4426.4714715999999</v>
      </c>
      <c r="BK468" s="37">
        <v>517.15601510399995</v>
      </c>
      <c r="BL468" s="37">
        <v>17.602</v>
      </c>
      <c r="BM468" s="37">
        <v>15.836587306006701</v>
      </c>
      <c r="BN468" s="37">
        <v>15.818211697766699</v>
      </c>
      <c r="BO468" s="37">
        <v>15.9079735402747</v>
      </c>
      <c r="BP468" s="37">
        <v>1.02366E-2</v>
      </c>
    </row>
    <row r="469" spans="1:68">
      <c r="A469" s="16">
        <v>468</v>
      </c>
      <c r="B469" s="29" t="s">
        <v>86</v>
      </c>
      <c r="C469" s="16">
        <v>280</v>
      </c>
      <c r="D469" s="16">
        <v>1080</v>
      </c>
      <c r="E469" s="16">
        <v>0.23234028356964101</v>
      </c>
      <c r="F469" s="16">
        <v>0.38593193874280002</v>
      </c>
      <c r="G469" s="16">
        <v>0.49225590433482802</v>
      </c>
      <c r="H469" s="16">
        <v>1.25735912531539</v>
      </c>
      <c r="I469" s="16">
        <v>2.32296178343949</v>
      </c>
      <c r="J469" s="16">
        <v>0.41128906250000002</v>
      </c>
      <c r="K469" s="16">
        <v>0.43491074970249899</v>
      </c>
      <c r="L469" s="16">
        <v>0.56150753768844197</v>
      </c>
      <c r="M469" s="16">
        <v>0.14436971212685601</v>
      </c>
      <c r="N469" s="16">
        <v>0.70695971358310405</v>
      </c>
      <c r="O469" s="16">
        <v>1.5720340130136501</v>
      </c>
      <c r="P469" s="16">
        <v>0.13843997113784601</v>
      </c>
      <c r="Q469" s="16">
        <v>0.229392150799306</v>
      </c>
      <c r="R469" s="16">
        <v>0.70620437956204396</v>
      </c>
      <c r="S469" s="16">
        <v>0.71216000000000002</v>
      </c>
      <c r="T469" s="16">
        <v>1.3101695923832199</v>
      </c>
      <c r="U469" s="16">
        <v>1.12599435314559</v>
      </c>
      <c r="V469" s="16">
        <v>0.62745290273560905</v>
      </c>
      <c r="W469" s="16">
        <v>3.0729108563919101</v>
      </c>
      <c r="X469" s="16">
        <v>1.35922971114168</v>
      </c>
      <c r="Y469" s="16">
        <v>2.3215174129353202</v>
      </c>
      <c r="Z469" s="16">
        <v>1.0237045250099399</v>
      </c>
      <c r="AA469" s="16">
        <v>1.3755622317596601</v>
      </c>
      <c r="AB469" s="16">
        <v>1.2911485853475699</v>
      </c>
      <c r="AC469" s="16">
        <v>0.628565334849993</v>
      </c>
      <c r="AD469" s="16">
        <v>2.0475317963009898</v>
      </c>
      <c r="AE469" s="16">
        <v>0.71216000000000002</v>
      </c>
      <c r="AF469" s="16">
        <v>1.4592741771144699</v>
      </c>
      <c r="AG469" s="16">
        <v>1.4558960282187601</v>
      </c>
      <c r="AH469" s="16">
        <v>1.4061721074581</v>
      </c>
      <c r="AI469" s="37">
        <v>0.42161520190023799</v>
      </c>
      <c r="AJ469" s="16">
        <v>1.0038877233199499</v>
      </c>
      <c r="AK469" s="16">
        <v>0.46541244573082502</v>
      </c>
      <c r="AL469" s="37">
        <v>0.85507231744000001</v>
      </c>
      <c r="AM469" s="37">
        <v>3326.3581595811802</v>
      </c>
      <c r="AN469" s="37">
        <v>22.031454480000001</v>
      </c>
      <c r="AO469" s="37">
        <v>1.1376352000000001</v>
      </c>
      <c r="AP469" s="37">
        <v>7.1825294464000002</v>
      </c>
      <c r="AQ469" s="37">
        <v>690.02854400000001</v>
      </c>
      <c r="AR469" s="37">
        <v>1.7689917503999999</v>
      </c>
      <c r="AS469" s="37">
        <v>1.42312064</v>
      </c>
      <c r="AT469" s="37">
        <v>8.1580864032000004</v>
      </c>
      <c r="AU469" s="37">
        <v>311365.32491520001</v>
      </c>
      <c r="AV469" s="37">
        <v>2081.1218129895601</v>
      </c>
      <c r="AW469" s="37">
        <v>1021494.783808</v>
      </c>
      <c r="AX469" s="37">
        <v>8.1214923872</v>
      </c>
      <c r="AY469" s="37">
        <v>7.6347360000000002</v>
      </c>
      <c r="AZ469" s="37">
        <v>17.803999999999998</v>
      </c>
      <c r="BA469" s="37">
        <v>23680.154048</v>
      </c>
      <c r="BB469" s="37">
        <v>8.5935424672000007</v>
      </c>
      <c r="BC469" s="37">
        <v>9.2007788014056395E-3</v>
      </c>
      <c r="BD469" s="37">
        <v>368.96132673279999</v>
      </c>
      <c r="BE469" s="37">
        <v>28735.692800000001</v>
      </c>
      <c r="BF469" s="37">
        <v>0.96042623999999999</v>
      </c>
      <c r="BG469" s="37">
        <v>3.7425582625599998</v>
      </c>
      <c r="BH469" s="37">
        <v>4.7793854720000004</v>
      </c>
      <c r="BI469" s="37">
        <v>5.8842431711999996</v>
      </c>
      <c r="BJ469" s="37">
        <v>4477.0727663999996</v>
      </c>
      <c r="BK469" s="37">
        <v>510.36970841599998</v>
      </c>
      <c r="BL469" s="37">
        <v>17.803999999999998</v>
      </c>
      <c r="BM469" s="37">
        <v>15.8690052463309</v>
      </c>
      <c r="BN469" s="37">
        <v>15.832269269370901</v>
      </c>
      <c r="BO469" s="37">
        <v>16.010194060202899</v>
      </c>
      <c r="BP469" s="37">
        <v>1.1956400000000001E-2</v>
      </c>
    </row>
    <row r="470" spans="1:68">
      <c r="A470" s="16">
        <v>469</v>
      </c>
      <c r="B470" s="29" t="s">
        <v>69</v>
      </c>
      <c r="C470" s="16">
        <v>347</v>
      </c>
      <c r="D470" s="16">
        <v>1080</v>
      </c>
      <c r="E470" s="16">
        <v>0.24474035453597501</v>
      </c>
      <c r="F470" s="16">
        <v>0.3997596903317</v>
      </c>
      <c r="G470" s="16">
        <v>0.50395364485981298</v>
      </c>
      <c r="H470" s="16">
        <v>1.2585391487125599</v>
      </c>
      <c r="I470" s="16">
        <v>2.3112581652939501</v>
      </c>
      <c r="J470" s="16">
        <v>0.42363858363858398</v>
      </c>
      <c r="K470" s="16">
        <v>0.43938912341693598</v>
      </c>
      <c r="L470" s="16">
        <v>0.56880503144654104</v>
      </c>
      <c r="M470" s="16">
        <v>0.14667777185501099</v>
      </c>
      <c r="N470" s="16">
        <v>0.71089269299739299</v>
      </c>
      <c r="O470" s="16">
        <v>1.5687508798392999</v>
      </c>
      <c r="P470" s="16">
        <v>0.140726145671906</v>
      </c>
      <c r="Q470" s="16">
        <v>0.232331362149889</v>
      </c>
      <c r="R470" s="16">
        <v>0.71613394216133996</v>
      </c>
      <c r="S470" s="16">
        <v>0.71619999999999995</v>
      </c>
      <c r="T470" s="16">
        <v>1.30653288740245</v>
      </c>
      <c r="U470" s="16">
        <v>1.1222437347326499</v>
      </c>
      <c r="V470" s="16">
        <v>0.64377345043704304</v>
      </c>
      <c r="W470" s="16">
        <v>3.04704126666363</v>
      </c>
      <c r="X470" s="16">
        <v>1.35560137457045</v>
      </c>
      <c r="Y470" s="16">
        <v>2.3121118012422399</v>
      </c>
      <c r="Z470" s="16">
        <v>1.0234299011661301</v>
      </c>
      <c r="AA470" s="16">
        <v>1.37150670241287</v>
      </c>
      <c r="AB470" s="16">
        <v>1.2880758426966299</v>
      </c>
      <c r="AC470" s="16">
        <v>0.63881708261361603</v>
      </c>
      <c r="AD470" s="16">
        <v>2.0281935483871001</v>
      </c>
      <c r="AE470" s="16">
        <v>0.71619999999999995</v>
      </c>
      <c r="AF470" s="16">
        <v>1.4613697686974101</v>
      </c>
      <c r="AG470" s="16">
        <v>1.4571462065284</v>
      </c>
      <c r="AH470" s="16">
        <v>1.39529432050296</v>
      </c>
      <c r="AI470" s="37">
        <v>0.453869047619048</v>
      </c>
      <c r="AJ470" s="16">
        <v>1.0020254534978199</v>
      </c>
      <c r="AK470" s="16">
        <v>0.46599131693198298</v>
      </c>
      <c r="AL470" s="37">
        <v>0.90033221600000002</v>
      </c>
      <c r="AM470" s="37">
        <v>3444.2915625425999</v>
      </c>
      <c r="AN470" s="37">
        <v>22.538145624999999</v>
      </c>
      <c r="AO470" s="37">
        <v>1.1394212500000001</v>
      </c>
      <c r="AP470" s="37">
        <v>7.1634216850000003</v>
      </c>
      <c r="AQ470" s="37">
        <v>710.40060000000005</v>
      </c>
      <c r="AR470" s="37">
        <v>1.781363585</v>
      </c>
      <c r="AS470" s="37">
        <v>1.4379960000000001</v>
      </c>
      <c r="AT470" s="37">
        <v>8.2594276799999999</v>
      </c>
      <c r="AU470" s="37">
        <v>313061.66735499998</v>
      </c>
      <c r="AV470" s="37">
        <v>2079.7621648974</v>
      </c>
      <c r="AW470" s="37">
        <v>1033659.4392</v>
      </c>
      <c r="AX470" s="37">
        <v>8.0921159550000006</v>
      </c>
      <c r="AY470" s="37">
        <v>7.7279625000000003</v>
      </c>
      <c r="AZ470" s="37">
        <v>17.905000000000001</v>
      </c>
      <c r="BA470" s="37">
        <v>23653.082699999999</v>
      </c>
      <c r="BB470" s="37">
        <v>8.5689487799999995</v>
      </c>
      <c r="BC470" s="37">
        <v>9.4066643524794297E-3</v>
      </c>
      <c r="BD470" s="37">
        <v>367.98846266999999</v>
      </c>
      <c r="BE470" s="37">
        <v>28698.42</v>
      </c>
      <c r="BF470" s="37">
        <v>0.95891599999999999</v>
      </c>
      <c r="BG470" s="37">
        <v>3.7425718914999999</v>
      </c>
      <c r="BH470" s="37">
        <v>4.7704088999999996</v>
      </c>
      <c r="BI470" s="37">
        <v>5.8768408799999996</v>
      </c>
      <c r="BJ470" s="37">
        <v>4501.5925975</v>
      </c>
      <c r="BK470" s="37">
        <v>506.95934940000001</v>
      </c>
      <c r="BL470" s="37">
        <v>17.905000000000001</v>
      </c>
      <c r="BM470" s="37">
        <v>15.885202087162</v>
      </c>
      <c r="BN470" s="37">
        <v>15.839291640661999</v>
      </c>
      <c r="BO470" s="37">
        <v>16.060698320337</v>
      </c>
      <c r="BP470" s="37">
        <v>1.281E-2</v>
      </c>
    </row>
    <row r="471" spans="1:68">
      <c r="A471" s="16">
        <v>470</v>
      </c>
      <c r="B471" s="29" t="s">
        <v>87</v>
      </c>
      <c r="C471" s="16">
        <v>60</v>
      </c>
      <c r="D471" s="16">
        <v>1090</v>
      </c>
      <c r="E471" s="16">
        <v>0.25714559866499798</v>
      </c>
      <c r="F471" s="16">
        <v>0.41359245420617102</v>
      </c>
      <c r="G471" s="16">
        <v>0.51566013462976801</v>
      </c>
      <c r="H471" s="16">
        <v>1.2597184282412299</v>
      </c>
      <c r="I471" s="16">
        <v>2.2995824350391501</v>
      </c>
      <c r="J471" s="16">
        <v>0.435994137762579</v>
      </c>
      <c r="K471" s="16">
        <v>0.44388220077604201</v>
      </c>
      <c r="L471" s="16">
        <v>0.57612090680100803</v>
      </c>
      <c r="M471" s="16">
        <v>0.14899396593154299</v>
      </c>
      <c r="N471" s="16">
        <v>0.71482612286232705</v>
      </c>
      <c r="O471" s="16">
        <v>1.5654724598006799</v>
      </c>
      <c r="P471" s="16">
        <v>0.143022736350054</v>
      </c>
      <c r="Q471" s="16">
        <v>0.23531924199246901</v>
      </c>
      <c r="R471" s="16">
        <v>0.72608165752589904</v>
      </c>
      <c r="S471" s="16">
        <v>0.72023999999999999</v>
      </c>
      <c r="T471" s="16">
        <v>1.30290212386752</v>
      </c>
      <c r="U471" s="16">
        <v>1.11849488042259</v>
      </c>
      <c r="V471" s="16">
        <v>0.65929646253427698</v>
      </c>
      <c r="W471" s="16">
        <v>3.0213214292195198</v>
      </c>
      <c r="X471" s="16">
        <v>1.35197802197802</v>
      </c>
      <c r="Y471" s="16">
        <v>2.3027295285359801</v>
      </c>
      <c r="Z471" s="16">
        <v>1.02315535198896</v>
      </c>
      <c r="AA471" s="16">
        <v>1.3674555198285101</v>
      </c>
      <c r="AB471" s="16">
        <v>1.2850065506269901</v>
      </c>
      <c r="AC471" s="16">
        <v>0.64917958176635404</v>
      </c>
      <c r="AD471" s="16">
        <v>2.00890904497221</v>
      </c>
      <c r="AE471" s="16">
        <v>0.72023999999999999</v>
      </c>
      <c r="AF471" s="16">
        <v>1.4634662299744901</v>
      </c>
      <c r="AG471" s="16">
        <v>1.45839690367613</v>
      </c>
      <c r="AH471" s="16">
        <v>1.38453430409745</v>
      </c>
      <c r="AI471" s="37">
        <v>0.48627684964200502</v>
      </c>
      <c r="AJ471" s="16">
        <v>1.0001646537919799</v>
      </c>
      <c r="AK471" s="16">
        <v>0.46657018813314</v>
      </c>
      <c r="AL471" s="37">
        <v>0.94557316223999999</v>
      </c>
      <c r="AM471" s="37">
        <v>3562.18200632246</v>
      </c>
      <c r="AN471" s="37">
        <v>23.044451779999999</v>
      </c>
      <c r="AO471" s="37">
        <v>1.1412081999999999</v>
      </c>
      <c r="AP471" s="37">
        <v>7.1442478744000004</v>
      </c>
      <c r="AQ471" s="37">
        <v>730.76262399999996</v>
      </c>
      <c r="AR471" s="37">
        <v>1.7936853784</v>
      </c>
      <c r="AS471" s="37">
        <v>1.4528294399999999</v>
      </c>
      <c r="AT471" s="37">
        <v>8.3603620272000008</v>
      </c>
      <c r="AU471" s="37">
        <v>314757.81347920001</v>
      </c>
      <c r="AV471" s="37">
        <v>2078.3984144982301</v>
      </c>
      <c r="AW471" s="37">
        <v>1045758.266368</v>
      </c>
      <c r="AX471" s="37">
        <v>8.0621357111999998</v>
      </c>
      <c r="AY471" s="37">
        <v>7.8210059999999997</v>
      </c>
      <c r="AZ471" s="37">
        <v>18.006</v>
      </c>
      <c r="BA471" s="37">
        <v>23625.935408000001</v>
      </c>
      <c r="BB471" s="37">
        <v>8.5443425711999996</v>
      </c>
      <c r="BC471" s="37">
        <v>9.5992867856361502E-3</v>
      </c>
      <c r="BD471" s="37">
        <v>367.00371470879998</v>
      </c>
      <c r="BE471" s="37">
        <v>28661.068800000001</v>
      </c>
      <c r="BF471" s="37">
        <v>0.95739903999999998</v>
      </c>
      <c r="BG471" s="37">
        <v>3.74258538576</v>
      </c>
      <c r="BH471" s="37">
        <v>4.7614199519999998</v>
      </c>
      <c r="BI471" s="37">
        <v>5.8694265551999996</v>
      </c>
      <c r="BJ471" s="37">
        <v>4525.5918843999998</v>
      </c>
      <c r="BK471" s="37">
        <v>503.53751993600002</v>
      </c>
      <c r="BL471" s="37">
        <v>18.006</v>
      </c>
      <c r="BM471" s="37">
        <v>15.9013908417725</v>
      </c>
      <c r="BN471" s="37">
        <v>15.8463097356125</v>
      </c>
      <c r="BO471" s="37">
        <v>16.1107985805845</v>
      </c>
      <c r="BP471" s="37">
        <v>1.36594E-2</v>
      </c>
    </row>
    <row r="472" spans="1:68">
      <c r="A472" s="16">
        <v>471</v>
      </c>
      <c r="B472" s="29" t="s">
        <v>267</v>
      </c>
      <c r="C472" s="16">
        <v>120</v>
      </c>
      <c r="D472" s="16">
        <v>1095</v>
      </c>
      <c r="E472" s="16">
        <v>0.17635643358461101</v>
      </c>
      <c r="F472" s="16">
        <v>0.316828366584959</v>
      </c>
      <c r="G472" s="16">
        <v>0.43210830399976202</v>
      </c>
      <c r="H472" s="16">
        <v>1.23807276921464</v>
      </c>
      <c r="I472" s="16">
        <v>2.3289885974914499</v>
      </c>
      <c r="J472" s="16">
        <v>0.34662773722627699</v>
      </c>
      <c r="K472" s="16">
        <v>0.41981093988479201</v>
      </c>
      <c r="L472" s="16">
        <v>0.53613225202744896</v>
      </c>
      <c r="M472" s="16">
        <v>0.13831210614480599</v>
      </c>
      <c r="N472" s="16">
        <v>0.69726235501480804</v>
      </c>
      <c r="O472" s="16">
        <v>1.55127372861283</v>
      </c>
      <c r="P472" s="16">
        <v>0.131374002343322</v>
      </c>
      <c r="Q472" s="16">
        <v>0.23995582065343601</v>
      </c>
      <c r="R472" s="16">
        <v>0.65795795795795797</v>
      </c>
      <c r="S472" s="16">
        <v>0.68115999999999999</v>
      </c>
      <c r="T472" s="16">
        <v>1.2983083463862199</v>
      </c>
      <c r="U472" s="16">
        <v>1.1170822348684599</v>
      </c>
      <c r="V472" s="16">
        <v>0.57698787061994605</v>
      </c>
      <c r="W472" s="16">
        <v>3.0161994992341801</v>
      </c>
      <c r="X472" s="16">
        <v>1.35366896551724</v>
      </c>
      <c r="Y472" s="16">
        <v>2.3201029320024902</v>
      </c>
      <c r="Z472" s="16">
        <v>1.0116414350132299</v>
      </c>
      <c r="AA472" s="16">
        <v>1.3689896331310101</v>
      </c>
      <c r="AB472" s="16">
        <v>1.2877551594746699</v>
      </c>
      <c r="AC472" s="16">
        <v>0.59160684512782502</v>
      </c>
      <c r="AD472" s="16">
        <v>2.0586188737266999</v>
      </c>
      <c r="AE472" s="16">
        <v>0.68115999999999999</v>
      </c>
      <c r="AF472" s="16">
        <v>1.42401248645961</v>
      </c>
      <c r="AG472" s="16">
        <v>1.42401248645961</v>
      </c>
      <c r="AH472" s="16">
        <v>1.39466544146579</v>
      </c>
      <c r="AI472" s="37">
        <v>0.28360748723766299</v>
      </c>
      <c r="AJ472" s="16">
        <v>1.00294037892051</v>
      </c>
      <c r="AK472" s="16">
        <v>0.46396526772793101</v>
      </c>
      <c r="AL472" s="37">
        <v>0.65249274759999998</v>
      </c>
      <c r="AM472" s="37">
        <v>2751.71888490937</v>
      </c>
      <c r="AN472" s="37">
        <v>19.5883087518</v>
      </c>
      <c r="AO472" s="37">
        <v>1.126081275</v>
      </c>
      <c r="AP472" s="37">
        <v>7.1651706839999996</v>
      </c>
      <c r="AQ472" s="37">
        <v>585.52704000000006</v>
      </c>
      <c r="AR472" s="37">
        <v>1.7318742858</v>
      </c>
      <c r="AS472" s="37">
        <v>1.37765026</v>
      </c>
      <c r="AT472" s="37">
        <v>7.8253497608</v>
      </c>
      <c r="AU472" s="37">
        <v>308809.77067260002</v>
      </c>
      <c r="AV472" s="37">
        <v>2052.59827513761</v>
      </c>
      <c r="AW472" s="37">
        <v>973837.92176399997</v>
      </c>
      <c r="AX472" s="37">
        <v>8.9755981886999994</v>
      </c>
      <c r="AY472" s="37">
        <v>7.29603</v>
      </c>
      <c r="AZ472" s="37">
        <v>17.029</v>
      </c>
      <c r="BA472" s="37">
        <v>23336.787294000002</v>
      </c>
      <c r="BB472" s="37">
        <v>8.4482416015999995</v>
      </c>
      <c r="BC472" s="37">
        <v>8.5393152808109392E-3</v>
      </c>
      <c r="BD472" s="37">
        <v>358.57168074240002</v>
      </c>
      <c r="BE472" s="37">
        <v>28460.89</v>
      </c>
      <c r="BF472" s="37">
        <v>0.95388118</v>
      </c>
      <c r="BG472" s="37">
        <v>3.6968322158800002</v>
      </c>
      <c r="BH472" s="37">
        <v>4.7448179815999998</v>
      </c>
      <c r="BI472" s="37">
        <v>5.853393208</v>
      </c>
      <c r="BJ472" s="37">
        <v>4413.0506912000001</v>
      </c>
      <c r="BK472" s="37">
        <v>501.563716038</v>
      </c>
      <c r="BL472" s="37">
        <v>17.029</v>
      </c>
      <c r="BM472" s="37">
        <v>15.6060164767327</v>
      </c>
      <c r="BN472" s="37">
        <v>15.6060164767327</v>
      </c>
      <c r="BO472" s="37">
        <v>15.9344038118599</v>
      </c>
      <c r="BP472" s="37">
        <v>8.8149999999999999E-3</v>
      </c>
    </row>
    <row r="473" spans="1:68">
      <c r="A473" s="16">
        <v>472</v>
      </c>
      <c r="B473" s="29" t="s">
        <v>84</v>
      </c>
      <c r="C473" s="16">
        <v>138</v>
      </c>
      <c r="D473" s="16">
        <v>1095</v>
      </c>
      <c r="E473" s="16">
        <v>0.17467732226258401</v>
      </c>
      <c r="F473" s="16">
        <v>0.31341037417760298</v>
      </c>
      <c r="G473" s="16">
        <v>0.42757456620059697</v>
      </c>
      <c r="H473" s="16">
        <v>1.23929392103614</v>
      </c>
      <c r="I473" s="16">
        <v>2.3177997724687098</v>
      </c>
      <c r="J473" s="16">
        <v>0.34302912621359199</v>
      </c>
      <c r="K473" s="16">
        <v>0.41981891546107702</v>
      </c>
      <c r="L473" s="16">
        <v>0.53601494396014904</v>
      </c>
      <c r="M473" s="16">
        <v>0.140001070434596</v>
      </c>
      <c r="N473" s="16">
        <v>0.69633721923626901</v>
      </c>
      <c r="O473" s="16">
        <v>1.53941471923734</v>
      </c>
      <c r="P473" s="16">
        <v>0.13262245494146299</v>
      </c>
      <c r="Q473" s="16">
        <v>0.24402755602862</v>
      </c>
      <c r="R473" s="16">
        <v>0.64940476190476204</v>
      </c>
      <c r="S473" s="16">
        <v>0.67832000000000003</v>
      </c>
      <c r="T473" s="16">
        <v>1.29378559713732</v>
      </c>
      <c r="U473" s="16">
        <v>1.11574906025328</v>
      </c>
      <c r="V473" s="16">
        <v>0.58304086946677203</v>
      </c>
      <c r="W473" s="16">
        <v>2.97777599621012</v>
      </c>
      <c r="X473" s="16">
        <v>1.3500965517241399</v>
      </c>
      <c r="Y473" s="16">
        <v>2.3043275217932702</v>
      </c>
      <c r="Z473" s="16">
        <v>1.0088419863615401</v>
      </c>
      <c r="AA473" s="16">
        <v>1.36422453579478</v>
      </c>
      <c r="AB473" s="16">
        <v>1.28415557638238</v>
      </c>
      <c r="AC473" s="16">
        <v>0.59145095682721605</v>
      </c>
      <c r="AD473" s="16">
        <v>2.0656118056450601</v>
      </c>
      <c r="AE473" s="16">
        <v>0.67832000000000003</v>
      </c>
      <c r="AF473" s="16">
        <v>1.41603268391932</v>
      </c>
      <c r="AG473" s="16">
        <v>1.41603268391932</v>
      </c>
      <c r="AH473" s="16">
        <v>1.35901242018445</v>
      </c>
      <c r="AI473" s="37">
        <v>0.273822562979189</v>
      </c>
      <c r="AJ473" s="16">
        <v>0.99977857132496295</v>
      </c>
      <c r="AK473" s="16">
        <v>0.464833574529667</v>
      </c>
      <c r="AL473" s="37">
        <v>0.64863436640000005</v>
      </c>
      <c r="AM473" s="37">
        <v>2738.9085710046702</v>
      </c>
      <c r="AN473" s="37">
        <v>19.5726745672</v>
      </c>
      <c r="AO473" s="37">
        <v>1.1359551000000001</v>
      </c>
      <c r="AP473" s="37">
        <v>7.1633085359999997</v>
      </c>
      <c r="AQ473" s="37">
        <v>582.27135999999996</v>
      </c>
      <c r="AR473" s="37">
        <v>1.7337836231999999</v>
      </c>
      <c r="AS473" s="37">
        <v>1.38250904</v>
      </c>
      <c r="AT473" s="37">
        <v>7.8197173631999997</v>
      </c>
      <c r="AU473" s="37">
        <v>309976.72137039999</v>
      </c>
      <c r="AV473" s="37">
        <v>2047.60484145036</v>
      </c>
      <c r="AW473" s="37">
        <v>969870.95025600004</v>
      </c>
      <c r="AX473" s="37">
        <v>9.0444560147999997</v>
      </c>
      <c r="AY473" s="37">
        <v>7.3315200000000003</v>
      </c>
      <c r="AZ473" s="37">
        <v>16.957999999999998</v>
      </c>
      <c r="BA473" s="37">
        <v>23279.782375999999</v>
      </c>
      <c r="BB473" s="37">
        <v>8.3772090864000006</v>
      </c>
      <c r="BC473" s="37">
        <v>8.5870615377682293E-3</v>
      </c>
      <c r="BD473" s="37">
        <v>358.77956696960001</v>
      </c>
      <c r="BE473" s="37">
        <v>28385.78</v>
      </c>
      <c r="BF473" s="37">
        <v>0.95094471999999997</v>
      </c>
      <c r="BG473" s="37">
        <v>3.68899397152</v>
      </c>
      <c r="BH473" s="37">
        <v>4.7369416863999998</v>
      </c>
      <c r="BI473" s="37">
        <v>5.8479879920000002</v>
      </c>
      <c r="BJ473" s="37">
        <v>4429.0682447999998</v>
      </c>
      <c r="BK473" s="37">
        <v>497.41651695199999</v>
      </c>
      <c r="BL473" s="37">
        <v>16.957999999999998</v>
      </c>
      <c r="BM473" s="37">
        <v>15.613081163138901</v>
      </c>
      <c r="BN473" s="37">
        <v>15.613081163138901</v>
      </c>
      <c r="BO473" s="37">
        <v>16.268161273087699</v>
      </c>
      <c r="BP473" s="37">
        <v>9.1299999999999992E-3</v>
      </c>
    </row>
    <row r="474" spans="1:68">
      <c r="A474" s="16">
        <v>473</v>
      </c>
      <c r="B474" s="29" t="s">
        <v>85</v>
      </c>
      <c r="C474" s="16">
        <v>190</v>
      </c>
      <c r="D474" s="16">
        <v>1095</v>
      </c>
      <c r="E474" s="16">
        <v>0.17300429940429901</v>
      </c>
      <c r="F474" s="16">
        <v>0.31001340921723203</v>
      </c>
      <c r="G474" s="16">
        <v>0.423084707370527</v>
      </c>
      <c r="H474" s="16">
        <v>1.24050567058579</v>
      </c>
      <c r="I474" s="16">
        <v>2.30666174801362</v>
      </c>
      <c r="J474" s="16">
        <v>0.33944794188861999</v>
      </c>
      <c r="K474" s="16">
        <v>0.419826882407908</v>
      </c>
      <c r="L474" s="16">
        <v>0.53589807333747697</v>
      </c>
      <c r="M474" s="16">
        <v>0.141711961645164</v>
      </c>
      <c r="N474" s="16">
        <v>0.69541678315196498</v>
      </c>
      <c r="O474" s="16">
        <v>1.52761758848319</v>
      </c>
      <c r="P474" s="16">
        <v>0.133887984988216</v>
      </c>
      <c r="Q474" s="16">
        <v>0.24813694525028299</v>
      </c>
      <c r="R474" s="16">
        <v>0.64100294985250705</v>
      </c>
      <c r="S474" s="16">
        <v>0.67547999999999997</v>
      </c>
      <c r="T474" s="16">
        <v>1.28926756575516</v>
      </c>
      <c r="U474" s="16">
        <v>1.1144061681592601</v>
      </c>
      <c r="V474" s="16">
        <v>0.58919196530472495</v>
      </c>
      <c r="W474" s="16">
        <v>2.9398622611969301</v>
      </c>
      <c r="X474" s="16">
        <v>1.34652413793103</v>
      </c>
      <c r="Y474" s="16">
        <v>2.2886109384711002</v>
      </c>
      <c r="Z474" s="16">
        <v>1.00604435243562</v>
      </c>
      <c r="AA474" s="16">
        <v>1.3594681250335101</v>
      </c>
      <c r="AB474" s="16">
        <v>1.2805627340824</v>
      </c>
      <c r="AC474" s="16">
        <v>0.59129567263332705</v>
      </c>
      <c r="AD474" s="16">
        <v>2.0726872366629898</v>
      </c>
      <c r="AE474" s="16">
        <v>0.67547999999999997</v>
      </c>
      <c r="AF474" s="16">
        <v>1.40810111577561</v>
      </c>
      <c r="AG474" s="16">
        <v>1.40810111577561</v>
      </c>
      <c r="AH474" s="16">
        <v>1.3249655071875801</v>
      </c>
      <c r="AI474" s="37">
        <v>0.26469031233456902</v>
      </c>
      <c r="AJ474" s="16">
        <v>0.99662050994694595</v>
      </c>
      <c r="AK474" s="16">
        <v>0.465701881331404</v>
      </c>
      <c r="AL474" s="37">
        <v>0.64475765640000005</v>
      </c>
      <c r="AM474" s="37">
        <v>2725.9666489659098</v>
      </c>
      <c r="AN474" s="37">
        <v>19.555957446200001</v>
      </c>
      <c r="AO474" s="37">
        <v>1.1458714750000001</v>
      </c>
      <c r="AP474" s="37">
        <v>7.1613635560000004</v>
      </c>
      <c r="AQ474" s="37">
        <v>578.99296000000004</v>
      </c>
      <c r="AR474" s="37">
        <v>1.7356940122</v>
      </c>
      <c r="AS474" s="37">
        <v>1.3873763400000001</v>
      </c>
      <c r="AT474" s="37">
        <v>7.8135108072000001</v>
      </c>
      <c r="AU474" s="37">
        <v>311145.60009339999</v>
      </c>
      <c r="AV474" s="37">
        <v>2042.5571224902501</v>
      </c>
      <c r="AW474" s="37">
        <v>965868.605476</v>
      </c>
      <c r="AX474" s="37">
        <v>9.1123014782999991</v>
      </c>
      <c r="AY474" s="37">
        <v>7.3664699999999996</v>
      </c>
      <c r="AZ474" s="37">
        <v>16.887</v>
      </c>
      <c r="BA474" s="37">
        <v>23222.705246000001</v>
      </c>
      <c r="BB474" s="37">
        <v>8.3064704543999994</v>
      </c>
      <c r="BC474" s="37">
        <v>8.63568358413201E-3</v>
      </c>
      <c r="BD474" s="37">
        <v>358.9580346816</v>
      </c>
      <c r="BE474" s="37">
        <v>28310.67</v>
      </c>
      <c r="BF474" s="37">
        <v>0.94799062000000001</v>
      </c>
      <c r="BG474" s="37">
        <v>3.6811498669199998</v>
      </c>
      <c r="BH474" s="37">
        <v>4.7290431143999996</v>
      </c>
      <c r="BI474" s="37">
        <v>5.8425623519999998</v>
      </c>
      <c r="BJ474" s="37">
        <v>4445.1146607999999</v>
      </c>
      <c r="BK474" s="37">
        <v>493.28366274199999</v>
      </c>
      <c r="BL474" s="37">
        <v>16.887</v>
      </c>
      <c r="BM474" s="37">
        <v>15.6199009824185</v>
      </c>
      <c r="BN474" s="37">
        <v>15.6199009824185</v>
      </c>
      <c r="BO474" s="37">
        <v>16.599979306883299</v>
      </c>
      <c r="BP474" s="37">
        <v>9.4450000000000003E-3</v>
      </c>
    </row>
    <row r="475" spans="1:68">
      <c r="A475" s="16">
        <v>474</v>
      </c>
      <c r="B475" s="29" t="s">
        <v>86</v>
      </c>
      <c r="C475" s="16">
        <v>225</v>
      </c>
      <c r="D475" s="16">
        <v>1095</v>
      </c>
      <c r="E475" s="16">
        <v>0.17133733195449799</v>
      </c>
      <c r="F475" s="16">
        <v>0.30663727825799297</v>
      </c>
      <c r="G475" s="16">
        <v>0.41863809356519699</v>
      </c>
      <c r="H475" s="16">
        <v>1.24170812603648</v>
      </c>
      <c r="I475" s="16">
        <v>2.2955741789354498</v>
      </c>
      <c r="J475" s="16">
        <v>0.33588405797101401</v>
      </c>
      <c r="K475" s="16">
        <v>0.41983484073928401</v>
      </c>
      <c r="L475" s="16">
        <v>0.53578163771712195</v>
      </c>
      <c r="M475" s="16">
        <v>0.14344520956460399</v>
      </c>
      <c r="N475" s="16">
        <v>0.69450101104092499</v>
      </c>
      <c r="O475" s="16">
        <v>1.5158818532998699</v>
      </c>
      <c r="P475" s="16">
        <v>0.13517094529750501</v>
      </c>
      <c r="Q475" s="16">
        <v>0.25228451305720201</v>
      </c>
      <c r="R475" s="16">
        <v>0.63274853801169595</v>
      </c>
      <c r="S475" s="16">
        <v>0.67264000000000002</v>
      </c>
      <c r="T475" s="16">
        <v>1.2847542448614799</v>
      </c>
      <c r="U475" s="16">
        <v>1.1130534519520601</v>
      </c>
      <c r="V475" s="16">
        <v>0.59544356230583395</v>
      </c>
      <c r="W475" s="16">
        <v>2.9024482163406198</v>
      </c>
      <c r="X475" s="16">
        <v>1.3429517241379301</v>
      </c>
      <c r="Y475" s="16">
        <v>2.2729528535980101</v>
      </c>
      <c r="Z475" s="16">
        <v>1.0032485314714601</v>
      </c>
      <c r="AA475" s="16">
        <v>1.35472037711592</v>
      </c>
      <c r="AB475" s="16">
        <v>1.2769766136576199</v>
      </c>
      <c r="AC475" s="16">
        <v>0.59114098904134804</v>
      </c>
      <c r="AD475" s="16">
        <v>2.07984663536776</v>
      </c>
      <c r="AE475" s="16">
        <v>0.67264000000000002</v>
      </c>
      <c r="AF475" s="16">
        <v>1.4002173460126499</v>
      </c>
      <c r="AG475" s="16">
        <v>1.4002173460126499</v>
      </c>
      <c r="AH475" s="16">
        <v>1.29241856445328</v>
      </c>
      <c r="AI475" s="37">
        <v>0.25614754098360698</v>
      </c>
      <c r="AJ475" s="16">
        <v>0.99346618813243204</v>
      </c>
      <c r="AK475" s="16">
        <v>0.46657018813314</v>
      </c>
      <c r="AL475" s="37">
        <v>0.64086261759999996</v>
      </c>
      <c r="AM475" s="37">
        <v>2712.8931187930898</v>
      </c>
      <c r="AN475" s="37">
        <v>19.538157388799998</v>
      </c>
      <c r="AO475" s="37">
        <v>1.1558303999999999</v>
      </c>
      <c r="AP475" s="37">
        <v>7.1593357439999998</v>
      </c>
      <c r="AQ475" s="37">
        <v>575.69183999999996</v>
      </c>
      <c r="AR475" s="37">
        <v>1.7376054528</v>
      </c>
      <c r="AS475" s="37">
        <v>1.39225216</v>
      </c>
      <c r="AT475" s="37">
        <v>7.8067300927999996</v>
      </c>
      <c r="AU475" s="37">
        <v>312316.40684160002</v>
      </c>
      <c r="AV475" s="37">
        <v>2037.45511825729</v>
      </c>
      <c r="AW475" s="37">
        <v>961830.88742399996</v>
      </c>
      <c r="AX475" s="37">
        <v>9.1791345791999994</v>
      </c>
      <c r="AY475" s="37">
        <v>7.4008799999999999</v>
      </c>
      <c r="AZ475" s="37">
        <v>16.815999999999999</v>
      </c>
      <c r="BA475" s="37">
        <v>23165.555904000001</v>
      </c>
      <c r="BB475" s="37">
        <v>8.2360257055999995</v>
      </c>
      <c r="BC475" s="37">
        <v>8.6852021386997595E-3</v>
      </c>
      <c r="BD475" s="37">
        <v>359.10708387839998</v>
      </c>
      <c r="BE475" s="37">
        <v>28235.56</v>
      </c>
      <c r="BF475" s="37">
        <v>0.94501888000000001</v>
      </c>
      <c r="BG475" s="37">
        <v>3.6732999020800001</v>
      </c>
      <c r="BH475" s="37">
        <v>4.7211222656</v>
      </c>
      <c r="BI475" s="37">
        <v>5.8371162879999998</v>
      </c>
      <c r="BJ475" s="37">
        <v>4461.1899391999996</v>
      </c>
      <c r="BK475" s="37">
        <v>489.16515340799998</v>
      </c>
      <c r="BL475" s="37">
        <v>16.815999999999999</v>
      </c>
      <c r="BM475" s="37">
        <v>15.6264759345715</v>
      </c>
      <c r="BN475" s="37">
        <v>15.6264759345715</v>
      </c>
      <c r="BO475" s="37">
        <v>16.9298579132467</v>
      </c>
      <c r="BP475" s="37">
        <v>9.7599999999999996E-3</v>
      </c>
    </row>
    <row r="476" spans="1:68">
      <c r="A476" s="16">
        <v>475</v>
      </c>
      <c r="B476" s="29" t="s">
        <v>69</v>
      </c>
      <c r="C476" s="16">
        <v>260</v>
      </c>
      <c r="D476" s="16">
        <v>1095</v>
      </c>
      <c r="E476" s="16">
        <v>0.16967638709677399</v>
      </c>
      <c r="F476" s="16">
        <v>0.30328179021963297</v>
      </c>
      <c r="G476" s="16">
        <v>0.41423410299366298</v>
      </c>
      <c r="H476" s="16">
        <v>1.2429013939081099</v>
      </c>
      <c r="I476" s="16">
        <v>2.28453672316384</v>
      </c>
      <c r="J476" s="16">
        <v>0.33233734939759002</v>
      </c>
      <c r="K476" s="16">
        <v>0.419842790469172</v>
      </c>
      <c r="L476" s="16">
        <v>0.53566563467492301</v>
      </c>
      <c r="M476" s="16">
        <v>0.145201255287215</v>
      </c>
      <c r="N476" s="16">
        <v>0.69358986754326601</v>
      </c>
      <c r="O476" s="16">
        <v>1.5042070356516899</v>
      </c>
      <c r="P476" s="16">
        <v>0.13647169846932</v>
      </c>
      <c r="Q476" s="16">
        <v>0.25647079398390998</v>
      </c>
      <c r="R476" s="16">
        <v>0.62463768115941998</v>
      </c>
      <c r="S476" s="16">
        <v>0.66979999999999995</v>
      </c>
      <c r="T476" s="16">
        <v>1.2802456270934099</v>
      </c>
      <c r="U476" s="16">
        <v>1.1116908034314199</v>
      </c>
      <c r="V476" s="16">
        <v>0.60179814385150798</v>
      </c>
      <c r="W476" s="16">
        <v>2.86552404769348</v>
      </c>
      <c r="X476" s="16">
        <v>1.3393793103448299</v>
      </c>
      <c r="Y476" s="16">
        <v>2.2573529411764701</v>
      </c>
      <c r="Z476" s="16">
        <v>1.00045452170733</v>
      </c>
      <c r="AA476" s="16">
        <v>1.34998126839711</v>
      </c>
      <c r="AB476" s="16">
        <v>1.2733971962616799</v>
      </c>
      <c r="AC476" s="16">
        <v>0.59098690257352904</v>
      </c>
      <c r="AD476" s="16">
        <v>2.0870915054116099</v>
      </c>
      <c r="AE476" s="16">
        <v>0.66979999999999995</v>
      </c>
      <c r="AF476" s="16">
        <v>1.39238094385403</v>
      </c>
      <c r="AG476" s="16">
        <v>1.39238094385403</v>
      </c>
      <c r="AH476" s="16">
        <v>1.2612746044233201</v>
      </c>
      <c r="AI476" s="37">
        <v>0.24813895781637699</v>
      </c>
      <c r="AJ476" s="16">
        <v>0.99031559924314205</v>
      </c>
      <c r="AK476" s="16">
        <v>0.46743849493487699</v>
      </c>
      <c r="AL476" s="37">
        <v>0.63694925000000002</v>
      </c>
      <c r="AM476" s="37">
        <v>2699.6879804862001</v>
      </c>
      <c r="AN476" s="37">
        <v>19.519274395</v>
      </c>
      <c r="AO476" s="37">
        <v>1.1658318750000001</v>
      </c>
      <c r="AP476" s="37">
        <v>7.1572250999999998</v>
      </c>
      <c r="AQ476" s="37">
        <v>572.36800000000005</v>
      </c>
      <c r="AR476" s="37">
        <v>1.739517945</v>
      </c>
      <c r="AS476" s="37">
        <v>1.3971365</v>
      </c>
      <c r="AT476" s="37">
        <v>7.7993752199999999</v>
      </c>
      <c r="AU476" s="37">
        <v>313489.14161499997</v>
      </c>
      <c r="AV476" s="37">
        <v>2032.29882875147</v>
      </c>
      <c r="AW476" s="37">
        <v>957757.79610000004</v>
      </c>
      <c r="AX476" s="37">
        <v>9.2449553175000005</v>
      </c>
      <c r="AY476" s="37">
        <v>7.4347500000000002</v>
      </c>
      <c r="AZ476" s="37">
        <v>16.745000000000001</v>
      </c>
      <c r="BA476" s="37">
        <v>23108.334350000001</v>
      </c>
      <c r="BB476" s="37">
        <v>8.1658748400000007</v>
      </c>
      <c r="BC476" s="37">
        <v>8.7356386101249597E-3</v>
      </c>
      <c r="BD476" s="37">
        <v>359.22671456</v>
      </c>
      <c r="BE476" s="37">
        <v>28160.45</v>
      </c>
      <c r="BF476" s="37">
        <v>0.94202949999999996</v>
      </c>
      <c r="BG476" s="37">
        <v>3.6654440770000001</v>
      </c>
      <c r="BH476" s="37">
        <v>4.7131791400000003</v>
      </c>
      <c r="BI476" s="37">
        <v>5.8316498000000001</v>
      </c>
      <c r="BJ476" s="37">
        <v>4477.2940799999997</v>
      </c>
      <c r="BK476" s="37">
        <v>485.06098895000002</v>
      </c>
      <c r="BL476" s="37">
        <v>16.745000000000001</v>
      </c>
      <c r="BM476" s="37">
        <v>15.632806019598</v>
      </c>
      <c r="BN476" s="37">
        <v>15.632806019598</v>
      </c>
      <c r="BO476" s="37">
        <v>17.257797092177999</v>
      </c>
      <c r="BP476" s="37">
        <v>1.0075000000000001E-2</v>
      </c>
    </row>
    <row r="477" spans="1:68">
      <c r="A477" s="16">
        <v>476</v>
      </c>
      <c r="B477" s="29" t="s">
        <v>87</v>
      </c>
      <c r="C477" s="16">
        <v>223</v>
      </c>
      <c r="D477" s="16">
        <v>1095</v>
      </c>
      <c r="E477" s="16">
        <v>0.168021432251417</v>
      </c>
      <c r="F477" s="16">
        <v>0.29994675635145102</v>
      </c>
      <c r="G477" s="16">
        <v>0.40987212572853499</v>
      </c>
      <c r="H477" s="16">
        <v>1.24408557909895</v>
      </c>
      <c r="I477" s="16">
        <v>2.2735490417136401</v>
      </c>
      <c r="J477" s="16">
        <v>0.32880769230769202</v>
      </c>
      <c r="K477" s="16">
        <v>0.41985073161150899</v>
      </c>
      <c r="L477" s="16">
        <v>0.535550061804697</v>
      </c>
      <c r="M477" s="16">
        <v>0.14698055158773801</v>
      </c>
      <c r="N477" s="16">
        <v>0.69268331765564695</v>
      </c>
      <c r="O477" s="16">
        <v>1.49259266245288</v>
      </c>
      <c r="P477" s="16">
        <v>0.13779061723139099</v>
      </c>
      <c r="Q477" s="16">
        <v>0.26069633259034702</v>
      </c>
      <c r="R477" s="16">
        <v>0.61666666666666703</v>
      </c>
      <c r="S477" s="16">
        <v>0.66696</v>
      </c>
      <c r="T477" s="16">
        <v>1.2757417051034099</v>
      </c>
      <c r="U477" s="16">
        <v>1.1103181128022801</v>
      </c>
      <c r="V477" s="16">
        <v>0.60825827582173397</v>
      </c>
      <c r="W477" s="16">
        <v>2.8290801966317098</v>
      </c>
      <c r="X477" s="16">
        <v>1.33580689655172</v>
      </c>
      <c r="Y477" s="16">
        <v>2.2418108776266998</v>
      </c>
      <c r="Z477" s="16">
        <v>0.99766232138380595</v>
      </c>
      <c r="AA477" s="16">
        <v>1.34525077531815</v>
      </c>
      <c r="AB477" s="16">
        <v>1.26982446311858</v>
      </c>
      <c r="AC477" s="16">
        <v>0.59083340977891896</v>
      </c>
      <c r="AD477" s="16">
        <v>2.0944233865645998</v>
      </c>
      <c r="AE477" s="16">
        <v>0.66696</v>
      </c>
      <c r="AF477" s="16">
        <v>1.3845914836842199</v>
      </c>
      <c r="AG477" s="16">
        <v>1.3845914836842199</v>
      </c>
      <c r="AH477" s="16">
        <v>1.23144482469892</v>
      </c>
      <c r="AI477" s="37">
        <v>0.240615976900866</v>
      </c>
      <c r="AJ477" s="16">
        <v>0.98716873665649996</v>
      </c>
      <c r="AK477" s="16">
        <v>0.46830680173661399</v>
      </c>
      <c r="AL477" s="37">
        <v>0.6330175536</v>
      </c>
      <c r="AM477" s="37">
        <v>2686.3512340452498</v>
      </c>
      <c r="AN477" s="37">
        <v>19.499308464799999</v>
      </c>
      <c r="AO477" s="37">
        <v>1.1758759000000001</v>
      </c>
      <c r="AP477" s="37">
        <v>7.1550316240000003</v>
      </c>
      <c r="AQ477" s="37">
        <v>569.02143999999998</v>
      </c>
      <c r="AR477" s="37">
        <v>1.7414314888</v>
      </c>
      <c r="AS477" s="37">
        <v>1.40202936</v>
      </c>
      <c r="AT477" s="37">
        <v>7.7914461888000002</v>
      </c>
      <c r="AU477" s="37">
        <v>314663.80441360001</v>
      </c>
      <c r="AV477" s="37">
        <v>2027.08825397279</v>
      </c>
      <c r="AW477" s="37">
        <v>953649.331504</v>
      </c>
      <c r="AX477" s="37">
        <v>9.3097636932000007</v>
      </c>
      <c r="AY477" s="37">
        <v>7.4680799999999996</v>
      </c>
      <c r="AZ477" s="37">
        <v>16.673999999999999</v>
      </c>
      <c r="BA477" s="37">
        <v>23051.040583999998</v>
      </c>
      <c r="BB477" s="37">
        <v>8.0960178575999997</v>
      </c>
      <c r="BC477" s="37">
        <v>8.7870151254757604E-3</v>
      </c>
      <c r="BD477" s="37">
        <v>359.31692672640003</v>
      </c>
      <c r="BE477" s="37">
        <v>28085.34</v>
      </c>
      <c r="BF477" s="37">
        <v>0.93902247999999999</v>
      </c>
      <c r="BG477" s="37">
        <v>3.6575823916800001</v>
      </c>
      <c r="BH477" s="37">
        <v>4.7052137376000003</v>
      </c>
      <c r="BI477" s="37">
        <v>5.8261628879999998</v>
      </c>
      <c r="BJ477" s="37">
        <v>4493.4270832000002</v>
      </c>
      <c r="BK477" s="37">
        <v>480.97116936800001</v>
      </c>
      <c r="BL477" s="37">
        <v>16.673999999999999</v>
      </c>
      <c r="BM477" s="37">
        <v>15.6388912374979</v>
      </c>
      <c r="BN477" s="37">
        <v>15.6388912374979</v>
      </c>
      <c r="BO477" s="37">
        <v>17.583796843677099</v>
      </c>
      <c r="BP477" s="37">
        <v>1.039E-2</v>
      </c>
    </row>
    <row r="478" spans="1:68">
      <c r="A478" s="16">
        <v>477</v>
      </c>
      <c r="B478" s="29" t="s">
        <v>221</v>
      </c>
      <c r="C478" s="16">
        <v>200</v>
      </c>
      <c r="D478" s="16">
        <v>1095</v>
      </c>
      <c r="E478" s="16">
        <v>0.166372435073284</v>
      </c>
      <c r="F478" s="16">
        <v>0.29663199019690101</v>
      </c>
      <c r="G478" s="16">
        <v>0.40555156342438298</v>
      </c>
      <c r="H478" s="16">
        <v>1.2452607849164901</v>
      </c>
      <c r="I478" s="16">
        <v>2.26261079865017</v>
      </c>
      <c r="J478" s="16">
        <v>0.325294964028777</v>
      </c>
      <c r="K478" s="16">
        <v>0.41985866418020301</v>
      </c>
      <c r="L478" s="16">
        <v>0.53543491671807497</v>
      </c>
      <c r="M478" s="16">
        <v>0.148783563310566</v>
      </c>
      <c r="N478" s="16">
        <v>0.69178132672678305</v>
      </c>
      <c r="O478" s="16">
        <v>1.48103826550363</v>
      </c>
      <c r="P478" s="16">
        <v>0.139128084795266</v>
      </c>
      <c r="Q478" s="16">
        <v>0.26496168369800199</v>
      </c>
      <c r="R478" s="16">
        <v>0.60883190883190896</v>
      </c>
      <c r="S478" s="16">
        <v>0.66412000000000004</v>
      </c>
      <c r="T478" s="16">
        <v>1.2712424715592201</v>
      </c>
      <c r="U478" s="16">
        <v>1.10893526864534</v>
      </c>
      <c r="V478" s="16">
        <v>0.61482661004953998</v>
      </c>
      <c r="W478" s="16">
        <v>2.79310735160582</v>
      </c>
      <c r="X478" s="16">
        <v>1.3322344827586201</v>
      </c>
      <c r="Y478" s="16">
        <v>2.2263263417643402</v>
      </c>
      <c r="Z478" s="16">
        <v>0.99487192874372199</v>
      </c>
      <c r="AA478" s="16">
        <v>1.34052887440568</v>
      </c>
      <c r="AB478" s="16">
        <v>1.2662583955223901</v>
      </c>
      <c r="AC478" s="16">
        <v>0.59068050723310705</v>
      </c>
      <c r="AD478" s="16">
        <v>2.1018438558056198</v>
      </c>
      <c r="AE478" s="16">
        <v>0.66412000000000004</v>
      </c>
      <c r="AF478" s="16">
        <v>1.3768485449715799</v>
      </c>
      <c r="AG478" s="16">
        <v>1.3768485449715799</v>
      </c>
      <c r="AH478" s="16">
        <v>1.2028477624101901</v>
      </c>
      <c r="AI478" s="37">
        <v>0.233535730966838</v>
      </c>
      <c r="AJ478" s="16">
        <v>0.98402559376558796</v>
      </c>
      <c r="AK478" s="16">
        <v>0.46917510853834998</v>
      </c>
      <c r="AL478" s="37">
        <v>0.62906752840000002</v>
      </c>
      <c r="AM478" s="37">
        <v>2672.8828794702299</v>
      </c>
      <c r="AN478" s="37">
        <v>19.478259598200001</v>
      </c>
      <c r="AO478" s="37">
        <v>1.185962475</v>
      </c>
      <c r="AP478" s="37">
        <v>7.1527553160000004</v>
      </c>
      <c r="AQ478" s="37">
        <v>565.65215999999998</v>
      </c>
      <c r="AR478" s="37">
        <v>1.7433460841999999</v>
      </c>
      <c r="AS478" s="37">
        <v>1.40693074</v>
      </c>
      <c r="AT478" s="37">
        <v>7.7829429992000003</v>
      </c>
      <c r="AU478" s="37">
        <v>315840.39523740002</v>
      </c>
      <c r="AV478" s="37">
        <v>2021.82339392126</v>
      </c>
      <c r="AW478" s="37">
        <v>949505.49363599997</v>
      </c>
      <c r="AX478" s="37">
        <v>9.3735597063</v>
      </c>
      <c r="AY478" s="37">
        <v>7.5008699999999999</v>
      </c>
      <c r="AZ478" s="37">
        <v>16.603000000000002</v>
      </c>
      <c r="BA478" s="37">
        <v>22993.674606</v>
      </c>
      <c r="BB478" s="37">
        <v>8.0264547583999999</v>
      </c>
      <c r="BC478" s="37">
        <v>8.8393545602300904E-3</v>
      </c>
      <c r="BD478" s="37">
        <v>359.37772037759999</v>
      </c>
      <c r="BE478" s="37">
        <v>28010.23</v>
      </c>
      <c r="BF478" s="37">
        <v>0.93599781999999998</v>
      </c>
      <c r="BG478" s="37">
        <v>3.6497148461200002</v>
      </c>
      <c r="BH478" s="37">
        <v>4.6972260584000001</v>
      </c>
      <c r="BI478" s="37">
        <v>5.8206555519999998</v>
      </c>
      <c r="BJ478" s="37">
        <v>4509.5889488000003</v>
      </c>
      <c r="BK478" s="37">
        <v>476.89569466199998</v>
      </c>
      <c r="BL478" s="37">
        <v>16.603000000000002</v>
      </c>
      <c r="BM478" s="37">
        <v>15.6447315882713</v>
      </c>
      <c r="BN478" s="37">
        <v>15.6447315882713</v>
      </c>
      <c r="BO478" s="37">
        <v>17.907857167744101</v>
      </c>
      <c r="BP478" s="37">
        <v>1.0704999999999999E-2</v>
      </c>
    </row>
    <row r="479" spans="1:68">
      <c r="A479" s="16">
        <v>478</v>
      </c>
      <c r="B479" s="29" t="s">
        <v>268</v>
      </c>
      <c r="C479" s="16">
        <v>92</v>
      </c>
      <c r="D479" s="16">
        <v>1100</v>
      </c>
      <c r="E479" s="16">
        <v>0.18545681516735599</v>
      </c>
      <c r="F479" s="16">
        <v>0.335147171145117</v>
      </c>
      <c r="G479" s="16">
        <v>0.44914464611829602</v>
      </c>
      <c r="H479" s="16">
        <v>1.2575693860386901</v>
      </c>
      <c r="I479" s="16">
        <v>2.3781178847174398</v>
      </c>
      <c r="J479" s="16">
        <v>0.36676489929126399</v>
      </c>
      <c r="K479" s="16">
        <v>0.41657230072374601</v>
      </c>
      <c r="L479" s="16">
        <v>0.53155741544611401</v>
      </c>
      <c r="M479" s="16">
        <v>0.13516511084410501</v>
      </c>
      <c r="N479" s="16">
        <v>0.68915723224997505</v>
      </c>
      <c r="O479" s="16">
        <v>1.59136260334242</v>
      </c>
      <c r="P479" s="16">
        <v>0.12953230321303599</v>
      </c>
      <c r="Q479" s="16">
        <v>0.21266054210204399</v>
      </c>
      <c r="R479" s="16">
        <v>0.66695429704649001</v>
      </c>
      <c r="S479" s="16">
        <v>0.70035956851777903</v>
      </c>
      <c r="T479" s="16">
        <v>1.33168113889614</v>
      </c>
      <c r="U479" s="16">
        <v>1.14830998958213</v>
      </c>
      <c r="V479" s="16">
        <v>0.54661640893145202</v>
      </c>
      <c r="W479" s="16">
        <v>3.2145832565340799</v>
      </c>
      <c r="X479" s="16">
        <v>1.3788270138099701</v>
      </c>
      <c r="Y479" s="16">
        <v>2.3650758982199398</v>
      </c>
      <c r="Z479" s="16">
        <v>1.02822592237349</v>
      </c>
      <c r="AA479" s="16">
        <v>1.3974046255750301</v>
      </c>
      <c r="AB479" s="16">
        <v>1.30717312558738</v>
      </c>
      <c r="AC479" s="16">
        <v>0.58781174997391195</v>
      </c>
      <c r="AD479" s="16">
        <v>2.1479380984473702</v>
      </c>
      <c r="AE479" s="16">
        <v>0.70035956851777903</v>
      </c>
      <c r="AF479" s="16">
        <v>1.4566788410363301</v>
      </c>
      <c r="AG479" s="16">
        <v>1.4566788410363301</v>
      </c>
      <c r="AH479" s="16">
        <v>1.45555337039149</v>
      </c>
      <c r="AI479" s="37">
        <v>0.294325198471038</v>
      </c>
      <c r="AJ479" s="16">
        <v>1.0129503264033899</v>
      </c>
      <c r="AK479" s="16">
        <v>0.46381331403762699</v>
      </c>
      <c r="AL479" s="37">
        <v>0.6854852025</v>
      </c>
      <c r="AM479" s="37">
        <v>2901.6127422104601</v>
      </c>
      <c r="AN479" s="37">
        <v>20.208773812499999</v>
      </c>
      <c r="AO479" s="37">
        <v>1.1378254400000001</v>
      </c>
      <c r="AP479" s="37">
        <v>7.3028925621000003</v>
      </c>
      <c r="AQ479" s="37">
        <v>618.30748100000005</v>
      </c>
      <c r="AR479" s="37">
        <v>1.7185137100000001</v>
      </c>
      <c r="AS479" s="37">
        <v>1.3625736024999999</v>
      </c>
      <c r="AT479" s="37">
        <v>7.7531966900000002</v>
      </c>
      <c r="AU479" s="37">
        <v>304142.34882900002</v>
      </c>
      <c r="AV479" s="37">
        <v>2103.0572067246499</v>
      </c>
      <c r="AW479" s="37">
        <v>974041.82961599994</v>
      </c>
      <c r="AX479" s="37">
        <v>8.0379135664000003</v>
      </c>
      <c r="AY479" s="37">
        <v>7.2756831225000003</v>
      </c>
      <c r="AZ479" s="37">
        <v>17.551036</v>
      </c>
      <c r="BA479" s="37">
        <v>23970.589725000002</v>
      </c>
      <c r="BB479" s="37">
        <v>8.7757864703999999</v>
      </c>
      <c r="BC479" s="37">
        <v>8.1157177524106301E-3</v>
      </c>
      <c r="BD479" s="37">
        <v>378.48458463999998</v>
      </c>
      <c r="BE479" s="37">
        <v>29063.859225</v>
      </c>
      <c r="BF479" s="37">
        <v>0.97173443010000005</v>
      </c>
      <c r="BG479" s="37">
        <v>3.7633948182250001</v>
      </c>
      <c r="BH479" s="37">
        <v>4.8452900547239999</v>
      </c>
      <c r="BI479" s="37">
        <v>5.9435959331039996</v>
      </c>
      <c r="BJ479" s="37">
        <v>4372.4641590000001</v>
      </c>
      <c r="BK479" s="37">
        <v>531.34892623999997</v>
      </c>
      <c r="BL479" s="37">
        <v>17.551036</v>
      </c>
      <c r="BM479" s="37">
        <v>15.9024100805063</v>
      </c>
      <c r="BN479" s="37">
        <v>15.9024100805063</v>
      </c>
      <c r="BO479" s="37">
        <v>15.9687353400732</v>
      </c>
      <c r="BP479" s="37">
        <v>8.5110024999999999E-3</v>
      </c>
    </row>
    <row r="480" spans="1:68">
      <c r="A480" s="16">
        <v>479</v>
      </c>
      <c r="B480" s="29" t="s">
        <v>93</v>
      </c>
      <c r="C480" s="16">
        <v>95</v>
      </c>
      <c r="D480" s="16">
        <v>1100</v>
      </c>
      <c r="E480" s="16">
        <v>0.18653576437587699</v>
      </c>
      <c r="F480" s="16">
        <v>0.33615248585716401</v>
      </c>
      <c r="G480" s="16">
        <v>0.44978035887126799</v>
      </c>
      <c r="H480" s="16">
        <v>1.2572448551029001</v>
      </c>
      <c r="I480" s="16">
        <v>2.3762408962946902</v>
      </c>
      <c r="J480" s="16">
        <v>0.36767352497689598</v>
      </c>
      <c r="K480" s="16">
        <v>0.41688810156480699</v>
      </c>
      <c r="L480" s="16">
        <v>0.531864427938331</v>
      </c>
      <c r="M480" s="16">
        <v>0.13558740465067201</v>
      </c>
      <c r="N480" s="16">
        <v>0.68940175619617206</v>
      </c>
      <c r="O480" s="16">
        <v>1.5901765107379</v>
      </c>
      <c r="P480" s="16">
        <v>0.12991432553962101</v>
      </c>
      <c r="Q480" s="16">
        <v>0.21316224089053001</v>
      </c>
      <c r="R480" s="16">
        <v>0.66724143146685999</v>
      </c>
      <c r="S480" s="16">
        <v>0.700718276137271</v>
      </c>
      <c r="T480" s="16">
        <v>1.3312737288766501</v>
      </c>
      <c r="U480" s="16">
        <v>1.1480700335143901</v>
      </c>
      <c r="V480" s="16">
        <v>0.54656872396066902</v>
      </c>
      <c r="W480" s="16">
        <v>3.2103462231870199</v>
      </c>
      <c r="X480" s="16">
        <v>1.37834491298067</v>
      </c>
      <c r="Y480" s="16">
        <v>2.3629708090594699</v>
      </c>
      <c r="Z480" s="16">
        <v>1.0281944582225999</v>
      </c>
      <c r="AA480" s="16">
        <v>1.39696078242043</v>
      </c>
      <c r="AB480" s="16">
        <v>1.3068352589783301</v>
      </c>
      <c r="AC480" s="16">
        <v>0.58803624817484401</v>
      </c>
      <c r="AD480" s="16">
        <v>2.1458835774669298</v>
      </c>
      <c r="AE480" s="16">
        <v>0.700718276137271</v>
      </c>
      <c r="AF480" s="16">
        <v>1.4561718028445401</v>
      </c>
      <c r="AG480" s="16">
        <v>1.4561718028445401</v>
      </c>
      <c r="AH480" s="16">
        <v>1.4539313663234901</v>
      </c>
      <c r="AI480" s="37">
        <v>0.29453262786596102</v>
      </c>
      <c r="AJ480" s="16">
        <v>1.0128007275388999</v>
      </c>
      <c r="AK480" s="16">
        <v>0.46452966714905902</v>
      </c>
      <c r="AL480" s="37">
        <v>0.69130340999999995</v>
      </c>
      <c r="AM480" s="37">
        <v>2919.1377835498602</v>
      </c>
      <c r="AN480" s="37">
        <v>20.284167750000002</v>
      </c>
      <c r="AO480" s="37">
        <v>1.1404037600000001</v>
      </c>
      <c r="AP480" s="37">
        <v>7.3170465483999996</v>
      </c>
      <c r="AQ480" s="37">
        <v>621.62192400000004</v>
      </c>
      <c r="AR480" s="37">
        <v>1.72167984</v>
      </c>
      <c r="AS480" s="37">
        <v>1.3651494099999999</v>
      </c>
      <c r="AT480" s="37">
        <v>7.7850207600000001</v>
      </c>
      <c r="AU480" s="37">
        <v>304729.504716</v>
      </c>
      <c r="AV480" s="37">
        <v>2109.9450536771501</v>
      </c>
      <c r="AW480" s="37">
        <v>977772.558464</v>
      </c>
      <c r="AX480" s="37">
        <v>8.0671538655999999</v>
      </c>
      <c r="AY480" s="37">
        <v>7.2913824900000002</v>
      </c>
      <c r="AZ480" s="37">
        <v>17.602143999999999</v>
      </c>
      <c r="BA480" s="37">
        <v>24022.233899999999</v>
      </c>
      <c r="BB480" s="37">
        <v>8.8024130815999992</v>
      </c>
      <c r="BC480" s="37">
        <v>8.1014452765665306E-3</v>
      </c>
      <c r="BD480" s="37">
        <v>379.43623456</v>
      </c>
      <c r="BE480" s="37">
        <v>29127.786899999999</v>
      </c>
      <c r="BF480" s="37">
        <v>0.97387082039999995</v>
      </c>
      <c r="BG480" s="37">
        <v>3.7716837529</v>
      </c>
      <c r="BH480" s="37">
        <v>4.8545887788959998</v>
      </c>
      <c r="BI480" s="37">
        <v>5.9551528924159998</v>
      </c>
      <c r="BJ480" s="37">
        <v>4378.902736</v>
      </c>
      <c r="BK480" s="37">
        <v>532.74594295999998</v>
      </c>
      <c r="BL480" s="37">
        <v>17.602143999999999</v>
      </c>
      <c r="BM480" s="37">
        <v>15.932233415524999</v>
      </c>
      <c r="BN480" s="37">
        <v>15.932233415524999</v>
      </c>
      <c r="BO480" s="37">
        <v>16.0651371135326</v>
      </c>
      <c r="BP480" s="37">
        <v>8.52201E-3</v>
      </c>
    </row>
    <row r="481" spans="1:68">
      <c r="A481" s="16">
        <v>480</v>
      </c>
      <c r="B481" s="29" t="s">
        <v>269</v>
      </c>
      <c r="C481" s="16">
        <v>107</v>
      </c>
      <c r="D481" s="16">
        <v>1100</v>
      </c>
      <c r="E481" s="16">
        <v>0.1876118589993</v>
      </c>
      <c r="F481" s="16">
        <v>0.337154764914604</v>
      </c>
      <c r="G481" s="16">
        <v>0.45041460603130901</v>
      </c>
      <c r="H481" s="16">
        <v>1.2569211409395999</v>
      </c>
      <c r="I481" s="16">
        <v>2.3743690138119802</v>
      </c>
      <c r="J481" s="16">
        <v>0.36857954683439798</v>
      </c>
      <c r="K481" s="16">
        <v>0.41720356071411002</v>
      </c>
      <c r="L481" s="16">
        <v>0.53217103826840895</v>
      </c>
      <c r="M481" s="16">
        <v>0.13600928625133599</v>
      </c>
      <c r="N481" s="16">
        <v>0.68964589573604995</v>
      </c>
      <c r="O481" s="16">
        <v>1.58899516648799</v>
      </c>
      <c r="P481" s="16">
        <v>0.13029601269687699</v>
      </c>
      <c r="Q481" s="16">
        <v>0.213663300713478</v>
      </c>
      <c r="R481" s="16">
        <v>0.66752807120944202</v>
      </c>
      <c r="S481" s="16">
        <v>0.70107612594659197</v>
      </c>
      <c r="T481" s="16">
        <v>1.33086731848768</v>
      </c>
      <c r="U481" s="16">
        <v>1.14783085265951</v>
      </c>
      <c r="V481" s="16">
        <v>0.546523577847152</v>
      </c>
      <c r="W481" s="16">
        <v>3.2061253718188798</v>
      </c>
      <c r="X481" s="16">
        <v>1.3778640376489999</v>
      </c>
      <c r="Y481" s="16">
        <v>2.3608722024355702</v>
      </c>
      <c r="Z481" s="16">
        <v>1.0281630641413799</v>
      </c>
      <c r="AA481" s="16">
        <v>1.39651792957627</v>
      </c>
      <c r="AB481" s="16">
        <v>1.3064981348067699</v>
      </c>
      <c r="AC481" s="16">
        <v>0.58826050196314605</v>
      </c>
      <c r="AD481" s="16">
        <v>2.1438363975013601</v>
      </c>
      <c r="AE481" s="16">
        <v>0.70107612594659197</v>
      </c>
      <c r="AF481" s="16">
        <v>1.4556658893057099</v>
      </c>
      <c r="AG481" s="16">
        <v>1.4556658893057099</v>
      </c>
      <c r="AH481" s="16">
        <v>1.4523208716120399</v>
      </c>
      <c r="AI481" s="37">
        <v>0.294739935351161</v>
      </c>
      <c r="AJ481" s="16">
        <v>1.0126512749510099</v>
      </c>
      <c r="AK481" s="16">
        <v>0.465246020260492</v>
      </c>
      <c r="AL481" s="37">
        <v>0.69713462250000002</v>
      </c>
      <c r="AM481" s="37">
        <v>2936.7025350181798</v>
      </c>
      <c r="AN481" s="37">
        <v>20.3596818125</v>
      </c>
      <c r="AO481" s="37">
        <v>1.1429849599999999</v>
      </c>
      <c r="AP481" s="37">
        <v>7.3312119589</v>
      </c>
      <c r="AQ481" s="37">
        <v>624.94332899999995</v>
      </c>
      <c r="AR481" s="37">
        <v>1.72484839</v>
      </c>
      <c r="AS481" s="37">
        <v>1.3677274225</v>
      </c>
      <c r="AT481" s="37">
        <v>7.8168722099999997</v>
      </c>
      <c r="AU481" s="37">
        <v>305317.20766100002</v>
      </c>
      <c r="AV481" s="37">
        <v>2116.8435760574798</v>
      </c>
      <c r="AW481" s="37">
        <v>981506.18654400005</v>
      </c>
      <c r="AX481" s="37">
        <v>8.0964248976000004</v>
      </c>
      <c r="AY481" s="37">
        <v>7.3070981025000004</v>
      </c>
      <c r="AZ481" s="37">
        <v>17.653324000000001</v>
      </c>
      <c r="BA481" s="37">
        <v>24073.932525</v>
      </c>
      <c r="BB481" s="37">
        <v>8.8290798335999998</v>
      </c>
      <c r="BC481" s="37">
        <v>8.0872629012414005E-3</v>
      </c>
      <c r="BD481" s="37">
        <v>380.38874976</v>
      </c>
      <c r="BE481" s="37">
        <v>29191.783025000001</v>
      </c>
      <c r="BF481" s="37">
        <v>0.97600917089999994</v>
      </c>
      <c r="BG481" s="37">
        <v>3.7799818040250002</v>
      </c>
      <c r="BH481" s="37">
        <v>4.8638961725160001</v>
      </c>
      <c r="BI481" s="37">
        <v>5.9667208779359999</v>
      </c>
      <c r="BJ481" s="37">
        <v>4385.3457310000003</v>
      </c>
      <c r="BK481" s="37">
        <v>534.14455015999999</v>
      </c>
      <c r="BL481" s="37">
        <v>17.653324000000001</v>
      </c>
      <c r="BM481" s="37">
        <v>15.962083725056299</v>
      </c>
      <c r="BN481" s="37">
        <v>15.962083725056299</v>
      </c>
      <c r="BO481" s="37">
        <v>16.161819040378401</v>
      </c>
      <c r="BP481" s="37">
        <v>8.5330224999999992E-3</v>
      </c>
    </row>
    <row r="482" spans="1:68">
      <c r="A482" s="16">
        <v>481</v>
      </c>
      <c r="B482" s="29" t="s">
        <v>94</v>
      </c>
      <c r="C482" s="16">
        <v>104</v>
      </c>
      <c r="D482" s="16">
        <v>1100</v>
      </c>
      <c r="E482" s="16">
        <v>0.18868511035125901</v>
      </c>
      <c r="F482" s="16">
        <v>0.33815402204643302</v>
      </c>
      <c r="G482" s="16">
        <v>0.451047392660823</v>
      </c>
      <c r="H482" s="16">
        <v>1.25659824046921</v>
      </c>
      <c r="I482" s="16">
        <v>2.3725022164632099</v>
      </c>
      <c r="J482" s="16">
        <v>0.36948297604035302</v>
      </c>
      <c r="K482" s="16">
        <v>0.41751867872591403</v>
      </c>
      <c r="L482" s="16">
        <v>0.53247724722603196</v>
      </c>
      <c r="M482" s="16">
        <v>0.13643075624934101</v>
      </c>
      <c r="N482" s="16">
        <v>0.68988965177536299</v>
      </c>
      <c r="O482" s="16">
        <v>1.5878185421355999</v>
      </c>
      <c r="P482" s="16">
        <v>0.13067736512570399</v>
      </c>
      <c r="Q482" s="16">
        <v>0.21416372279079399</v>
      </c>
      <c r="R482" s="16">
        <v>0.66781421755148895</v>
      </c>
      <c r="S482" s="16">
        <v>0.70143312101910804</v>
      </c>
      <c r="T482" s="16">
        <v>1.3304619040546599</v>
      </c>
      <c r="U482" s="16">
        <v>1.1475924432669</v>
      </c>
      <c r="V482" s="16">
        <v>0.54648093721825297</v>
      </c>
      <c r="W482" s="16">
        <v>3.2019206099035999</v>
      </c>
      <c r="X482" s="16">
        <v>1.3773843831480701</v>
      </c>
      <c r="Y482" s="16">
        <v>2.3587800484502099</v>
      </c>
      <c r="Z482" s="16">
        <v>1.0281317398960199</v>
      </c>
      <c r="AA482" s="16">
        <v>1.3960760637318499</v>
      </c>
      <c r="AB482" s="16">
        <v>1.3061617506282199</v>
      </c>
      <c r="AC482" s="16">
        <v>0.58848451173774097</v>
      </c>
      <c r="AD482" s="16">
        <v>2.1417965192755202</v>
      </c>
      <c r="AE482" s="16">
        <v>0.70143312101910804</v>
      </c>
      <c r="AF482" s="16">
        <v>1.45516109668214</v>
      </c>
      <c r="AG482" s="16">
        <v>1.45516109668214</v>
      </c>
      <c r="AH482" s="16">
        <v>1.45072176418873</v>
      </c>
      <c r="AI482" s="37">
        <v>0.294947121034078</v>
      </c>
      <c r="AJ482" s="16">
        <v>1.0125019684253</v>
      </c>
      <c r="AK482" s="16">
        <v>0.46596237337192498</v>
      </c>
      <c r="AL482" s="37">
        <v>0.70297883999999999</v>
      </c>
      <c r="AM482" s="37">
        <v>2954.3069966154198</v>
      </c>
      <c r="AN482" s="37">
        <v>20.435316</v>
      </c>
      <c r="AO482" s="37">
        <v>1.14556904</v>
      </c>
      <c r="AP482" s="37">
        <v>7.3453887935999997</v>
      </c>
      <c r="AQ482" s="37">
        <v>628.27169600000002</v>
      </c>
      <c r="AR482" s="37">
        <v>1.72801936</v>
      </c>
      <c r="AS482" s="37">
        <v>1.37030764</v>
      </c>
      <c r="AT482" s="37">
        <v>7.8487510399999998</v>
      </c>
      <c r="AU482" s="37">
        <v>305905.45766399999</v>
      </c>
      <c r="AV482" s="37">
        <v>2123.7527738656499</v>
      </c>
      <c r="AW482" s="37">
        <v>985242.71385599999</v>
      </c>
      <c r="AX482" s="37">
        <v>8.1257266624</v>
      </c>
      <c r="AY482" s="37">
        <v>7.32282996</v>
      </c>
      <c r="AZ482" s="37">
        <v>17.704575999999999</v>
      </c>
      <c r="BA482" s="37">
        <v>24125.685600000001</v>
      </c>
      <c r="BB482" s="37">
        <v>8.8557867263999999</v>
      </c>
      <c r="BC482" s="37">
        <v>8.0731696689389006E-3</v>
      </c>
      <c r="BD482" s="37">
        <v>381.34213024000002</v>
      </c>
      <c r="BE482" s="37">
        <v>29255.847600000001</v>
      </c>
      <c r="BF482" s="37">
        <v>0.97814948160000004</v>
      </c>
      <c r="BG482" s="37">
        <v>3.7882889716000001</v>
      </c>
      <c r="BH482" s="37">
        <v>4.873212235584</v>
      </c>
      <c r="BI482" s="37">
        <v>5.9782998896640001</v>
      </c>
      <c r="BJ482" s="37">
        <v>4391.7931440000002</v>
      </c>
      <c r="BK482" s="37">
        <v>535.54474784000001</v>
      </c>
      <c r="BL482" s="37">
        <v>17.704575999999999</v>
      </c>
      <c r="BM482" s="37">
        <v>15.991961009100001</v>
      </c>
      <c r="BN482" s="37">
        <v>15.991961009100001</v>
      </c>
      <c r="BO482" s="37">
        <v>16.2587811206106</v>
      </c>
      <c r="BP482" s="37">
        <v>8.5440399999999993E-3</v>
      </c>
    </row>
    <row r="483" spans="1:68">
      <c r="A483" s="16">
        <v>482</v>
      </c>
      <c r="B483" s="29" t="s">
        <v>89</v>
      </c>
      <c r="C483" s="16">
        <v>87</v>
      </c>
      <c r="D483" s="16">
        <v>1100</v>
      </c>
      <c r="E483" s="16">
        <v>0.18975552968568099</v>
      </c>
      <c r="F483" s="16">
        <v>0.33915027089898198</v>
      </c>
      <c r="G483" s="16">
        <v>0.45167872379892399</v>
      </c>
      <c r="H483" s="16">
        <v>1.2562761506276201</v>
      </c>
      <c r="I483" s="16">
        <v>2.37064048355515</v>
      </c>
      <c r="J483" s="16">
        <v>0.37038382370747103</v>
      </c>
      <c r="K483" s="16">
        <v>0.41783345615327899</v>
      </c>
      <c r="L483" s="16">
        <v>0.532783055598816</v>
      </c>
      <c r="M483" s="16">
        <v>0.13685181524675499</v>
      </c>
      <c r="N483" s="16">
        <v>0.69013302521701902</v>
      </c>
      <c r="O483" s="16">
        <v>1.58664660945058</v>
      </c>
      <c r="P483" s="16">
        <v>0.13105838326623001</v>
      </c>
      <c r="Q483" s="16">
        <v>0.21466350833928199</v>
      </c>
      <c r="R483" s="16">
        <v>0.66809987176586005</v>
      </c>
      <c r="S483" s="16">
        <v>0.70178926441351897</v>
      </c>
      <c r="T483" s="16">
        <v>1.33005748192101</v>
      </c>
      <c r="U483" s="16">
        <v>1.14735480161012</v>
      </c>
      <c r="V483" s="16">
        <v>0.546440769225504</v>
      </c>
      <c r="W483" s="16">
        <v>3.1977318456191699</v>
      </c>
      <c r="X483" s="16">
        <v>1.3769059448346801</v>
      </c>
      <c r="Y483" s="16">
        <v>2.3566943173889401</v>
      </c>
      <c r="Z483" s="16">
        <v>1.0281004852537501</v>
      </c>
      <c r="AA483" s="16">
        <v>1.3956351815912</v>
      </c>
      <c r="AB483" s="16">
        <v>1.3058261040088901</v>
      </c>
      <c r="AC483" s="16">
        <v>0.58870827789668501</v>
      </c>
      <c r="AD483" s="16">
        <v>2.1397639037939502</v>
      </c>
      <c r="AE483" s="16">
        <v>0.70178926441351897</v>
      </c>
      <c r="AF483" s="16">
        <v>1.45465742125265</v>
      </c>
      <c r="AG483" s="16">
        <v>1.45465742125265</v>
      </c>
      <c r="AH483" s="16">
        <v>1.44913392370528</v>
      </c>
      <c r="AI483" s="37">
        <v>0.29515418502202601</v>
      </c>
      <c r="AJ483" s="16">
        <v>1.0123528077477499</v>
      </c>
      <c r="AK483" s="16">
        <v>0.46667872648335801</v>
      </c>
      <c r="AL483" s="37">
        <v>0.70883606249999997</v>
      </c>
      <c r="AM483" s="37">
        <v>2971.9511683415999</v>
      </c>
      <c r="AN483" s="37">
        <v>20.511070312499999</v>
      </c>
      <c r="AO483" s="37">
        <v>1.148156</v>
      </c>
      <c r="AP483" s="37">
        <v>7.3595770524999997</v>
      </c>
      <c r="AQ483" s="37">
        <v>631.60702500000002</v>
      </c>
      <c r="AR483" s="37">
        <v>1.7311927499999999</v>
      </c>
      <c r="AS483" s="37">
        <v>1.3728900625</v>
      </c>
      <c r="AT483" s="37">
        <v>7.8806572499999996</v>
      </c>
      <c r="AU483" s="37">
        <v>306494.25472500001</v>
      </c>
      <c r="AV483" s="37">
        <v>2130.67264710166</v>
      </c>
      <c r="AW483" s="37">
        <v>988982.14040000003</v>
      </c>
      <c r="AX483" s="37">
        <v>8.1550591600000004</v>
      </c>
      <c r="AY483" s="37">
        <v>7.3385780624999999</v>
      </c>
      <c r="AZ483" s="37">
        <v>17.7559</v>
      </c>
      <c r="BA483" s="37">
        <v>24177.493125000001</v>
      </c>
      <c r="BB483" s="37">
        <v>8.8825337599999994</v>
      </c>
      <c r="BC483" s="37">
        <v>8.0591646364287992E-3</v>
      </c>
      <c r="BD483" s="37">
        <v>382.29637600000001</v>
      </c>
      <c r="BE483" s="37">
        <v>29319.980625</v>
      </c>
      <c r="BF483" s="37">
        <v>0.9802917525</v>
      </c>
      <c r="BG483" s="37">
        <v>3.7966052556249998</v>
      </c>
      <c r="BH483" s="37">
        <v>4.8825369681000002</v>
      </c>
      <c r="BI483" s="37">
        <v>5.9898899276000002</v>
      </c>
      <c r="BJ483" s="37">
        <v>4398.2449749999996</v>
      </c>
      <c r="BK483" s="37">
        <v>536.94653600000004</v>
      </c>
      <c r="BL483" s="37">
        <v>17.7559</v>
      </c>
      <c r="BM483" s="37">
        <v>16.021865267656199</v>
      </c>
      <c r="BN483" s="37">
        <v>16.021865267656199</v>
      </c>
      <c r="BO483" s="37">
        <v>16.356023354228999</v>
      </c>
      <c r="BP483" s="37">
        <v>8.5550625000000002E-3</v>
      </c>
    </row>
    <row r="484" spans="1:68">
      <c r="A484" s="16">
        <v>483</v>
      </c>
      <c r="B484" s="29" t="s">
        <v>270</v>
      </c>
      <c r="C484" s="16">
        <v>220</v>
      </c>
      <c r="D484" s="16">
        <v>1115</v>
      </c>
      <c r="E484" s="16">
        <v>0.22408759124087599</v>
      </c>
      <c r="F484" s="16">
        <v>0.38453506123016201</v>
      </c>
      <c r="G484" s="16">
        <v>0.489831775700935</v>
      </c>
      <c r="H484" s="16">
        <v>1.26405675249606</v>
      </c>
      <c r="I484" s="16">
        <v>2.34478841238285</v>
      </c>
      <c r="J484" s="16">
        <v>0.41025641025641002</v>
      </c>
      <c r="K484" s="16">
        <v>0.43518748447976202</v>
      </c>
      <c r="L484" s="16">
        <v>0.55031446540880502</v>
      </c>
      <c r="M484" s="16">
        <v>0.13949227078891299</v>
      </c>
      <c r="N484" s="16">
        <v>0.69692665873027804</v>
      </c>
      <c r="O484" s="16">
        <v>1.5907721846079701</v>
      </c>
      <c r="P484" s="16">
        <v>0.13221348977935199</v>
      </c>
      <c r="Q484" s="16">
        <v>0.22859091448226801</v>
      </c>
      <c r="R484" s="16">
        <v>0.70091324200913196</v>
      </c>
      <c r="S484" s="16">
        <v>0.71499999999999997</v>
      </c>
      <c r="T484" s="16">
        <v>1.32627276105537</v>
      </c>
      <c r="U484" s="16">
        <v>1.1412919569347699</v>
      </c>
      <c r="V484" s="16">
        <v>0.54166666666666696</v>
      </c>
      <c r="W484" s="16">
        <v>3.1664998407570901</v>
      </c>
      <c r="X484" s="16">
        <v>1.37113402061856</v>
      </c>
      <c r="Y484" s="16">
        <v>2.3385093167701898</v>
      </c>
      <c r="Z484" s="16">
        <v>1.03095748575014</v>
      </c>
      <c r="AA484" s="16">
        <v>1.3920911528150099</v>
      </c>
      <c r="AB484" s="16">
        <v>1.3020833333333299</v>
      </c>
      <c r="AC484" s="16">
        <v>0.614807314312943</v>
      </c>
      <c r="AD484" s="16">
        <v>2.10861796331436</v>
      </c>
      <c r="AE484" s="16">
        <v>0.71499999999999997</v>
      </c>
      <c r="AF484" s="16">
        <v>1.47677116634011</v>
      </c>
      <c r="AG484" s="16">
        <v>1.4725476041710901</v>
      </c>
      <c r="AH484" s="16">
        <v>1.4102610582038699</v>
      </c>
      <c r="AI484" s="37">
        <v>0.40922619047619002</v>
      </c>
      <c r="AJ484" s="16">
        <v>1.0079587285620699</v>
      </c>
      <c r="AK484" s="16">
        <v>0.46599131693198298</v>
      </c>
      <c r="AL484" s="37">
        <v>0.82435639999999999</v>
      </c>
      <c r="AM484" s="37">
        <v>3313.1176027225001</v>
      </c>
      <c r="AN484" s="37">
        <v>21.906578124999999</v>
      </c>
      <c r="AO484" s="37">
        <v>1.1444166250000001</v>
      </c>
      <c r="AP484" s="37">
        <v>7.2673439999999996</v>
      </c>
      <c r="AQ484" s="37">
        <v>687.96</v>
      </c>
      <c r="AR484" s="37">
        <v>1.764329375</v>
      </c>
      <c r="AS484" s="37">
        <v>1.3912500000000001</v>
      </c>
      <c r="AT484" s="37">
        <v>7.8548119999999999</v>
      </c>
      <c r="AU484" s="37">
        <v>306911.329875</v>
      </c>
      <c r="AV484" s="37">
        <v>2108.9567789487101</v>
      </c>
      <c r="AW484" s="37">
        <v>971132.41500000004</v>
      </c>
      <c r="AX484" s="37">
        <v>7.9618359275000001</v>
      </c>
      <c r="AY484" s="37">
        <v>7.5637125000000003</v>
      </c>
      <c r="AZ484" s="37">
        <v>17.875</v>
      </c>
      <c r="BA484" s="37">
        <v>24010.447499999998</v>
      </c>
      <c r="BB484" s="37">
        <v>8.7143924437500004</v>
      </c>
      <c r="BC484" s="37">
        <v>7.9147043432757705E-3</v>
      </c>
      <c r="BD484" s="37">
        <v>382.41536837500001</v>
      </c>
      <c r="BE484" s="37">
        <v>29027.25</v>
      </c>
      <c r="BF484" s="37">
        <v>0.96986399999999995</v>
      </c>
      <c r="BG484" s="37">
        <v>3.77009945</v>
      </c>
      <c r="BH484" s="37">
        <v>4.8420062499999998</v>
      </c>
      <c r="BI484" s="37">
        <v>5.9407500000000004</v>
      </c>
      <c r="BJ484" s="37">
        <v>4332.4014500000003</v>
      </c>
      <c r="BK484" s="37">
        <v>527.06192250000004</v>
      </c>
      <c r="BL484" s="37">
        <v>17.875</v>
      </c>
      <c r="BM484" s="37">
        <v>16.052616467299998</v>
      </c>
      <c r="BN484" s="37">
        <v>16.006706020799999</v>
      </c>
      <c r="BO484" s="37">
        <v>16.232974703549999</v>
      </c>
      <c r="BP484" s="37">
        <v>1.155E-2</v>
      </c>
    </row>
    <row r="485" spans="1:68">
      <c r="A485" s="16">
        <v>484</v>
      </c>
      <c r="B485" s="29" t="s">
        <v>70</v>
      </c>
      <c r="C485" s="16">
        <v>232</v>
      </c>
      <c r="D485" s="16">
        <v>1115</v>
      </c>
      <c r="E485" s="16">
        <v>0.22450898453823701</v>
      </c>
      <c r="F485" s="16">
        <v>0.38543524296687098</v>
      </c>
      <c r="G485" s="16">
        <v>0.49042945795623799</v>
      </c>
      <c r="H485" s="16">
        <v>1.2645218945487</v>
      </c>
      <c r="I485" s="16">
        <v>2.3457877539423202</v>
      </c>
      <c r="J485" s="16">
        <v>0.411160058737151</v>
      </c>
      <c r="K485" s="16">
        <v>0.43501464528620398</v>
      </c>
      <c r="L485" s="16">
        <v>0.55014146494812999</v>
      </c>
      <c r="M485" s="16">
        <v>0.13962251567293599</v>
      </c>
      <c r="N485" s="16">
        <v>0.69693716094032598</v>
      </c>
      <c r="O485" s="16">
        <v>1.59256752931459</v>
      </c>
      <c r="P485" s="16">
        <v>0.13226033869277001</v>
      </c>
      <c r="Q485" s="16">
        <v>0.22868992031896099</v>
      </c>
      <c r="R485" s="16">
        <v>0.70075325268203603</v>
      </c>
      <c r="S485" s="16">
        <v>0.71571571571571602</v>
      </c>
      <c r="T485" s="16">
        <v>1.3269137822061901</v>
      </c>
      <c r="U485" s="16">
        <v>1.14179813723627</v>
      </c>
      <c r="V485" s="16">
        <v>0.54047619047619</v>
      </c>
      <c r="W485" s="16">
        <v>3.1713768842389198</v>
      </c>
      <c r="X485" s="16">
        <v>1.3718411552346601</v>
      </c>
      <c r="Y485" s="16">
        <v>2.3405991374286002</v>
      </c>
      <c r="Z485" s="16">
        <v>1.0312864533475601</v>
      </c>
      <c r="AA485" s="16">
        <v>1.3926885527303901</v>
      </c>
      <c r="AB485" s="16">
        <v>1.3024186939520901</v>
      </c>
      <c r="AC485" s="16">
        <v>0.61603652532004405</v>
      </c>
      <c r="AD485" s="16">
        <v>2.1108209073353001</v>
      </c>
      <c r="AE485" s="16">
        <v>0.71571571571571602</v>
      </c>
      <c r="AF485" s="16">
        <v>1.47740120537424</v>
      </c>
      <c r="AG485" s="16">
        <v>1.47317584129502</v>
      </c>
      <c r="AH485" s="16">
        <v>1.4112208729148099</v>
      </c>
      <c r="AI485" s="37">
        <v>0.40776986951364202</v>
      </c>
      <c r="AJ485" s="16">
        <v>1.00824487900897</v>
      </c>
      <c r="AK485" s="16">
        <v>0.46557525325615101</v>
      </c>
      <c r="AL485" s="37">
        <v>0.82280911999999995</v>
      </c>
      <c r="AM485" s="37">
        <v>3305.3798361016202</v>
      </c>
      <c r="AN485" s="37">
        <v>21.879880762500001</v>
      </c>
      <c r="AO485" s="37">
        <v>1.1439956625000001</v>
      </c>
      <c r="AP485" s="37">
        <v>7.2642480000000003</v>
      </c>
      <c r="AQ485" s="37">
        <v>686.44799999999998</v>
      </c>
      <c r="AR485" s="37">
        <v>1.765030375</v>
      </c>
      <c r="AS485" s="37">
        <v>1.3916875</v>
      </c>
      <c r="AT485" s="37">
        <v>7.8474847499999996</v>
      </c>
      <c r="AU485" s="37">
        <v>306906.70500000002</v>
      </c>
      <c r="AV485" s="37">
        <v>2106.5792945909702</v>
      </c>
      <c r="AW485" s="37">
        <v>970788.42299999995</v>
      </c>
      <c r="AX485" s="37">
        <v>7.9583890408749998</v>
      </c>
      <c r="AY485" s="37">
        <v>7.5654393750000004</v>
      </c>
      <c r="AZ485" s="37">
        <v>17.857125</v>
      </c>
      <c r="BA485" s="37">
        <v>23998.848249999999</v>
      </c>
      <c r="BB485" s="37">
        <v>8.7105291918750005</v>
      </c>
      <c r="BC485" s="37">
        <v>7.9321376127543496E-3</v>
      </c>
      <c r="BD485" s="37">
        <v>381.82727795</v>
      </c>
      <c r="BE485" s="37">
        <v>29012.287499999999</v>
      </c>
      <c r="BF485" s="37">
        <v>0.96899805000000006</v>
      </c>
      <c r="BG485" s="37">
        <v>3.7688968350000001</v>
      </c>
      <c r="BH485" s="37">
        <v>4.83992925</v>
      </c>
      <c r="BI485" s="37">
        <v>5.9392203124999998</v>
      </c>
      <c r="BJ485" s="37">
        <v>4323.7567749999998</v>
      </c>
      <c r="BK485" s="37">
        <v>526.51185787500003</v>
      </c>
      <c r="BL485" s="37">
        <v>17.857125</v>
      </c>
      <c r="BM485" s="37">
        <v>16.04577081499</v>
      </c>
      <c r="BN485" s="37">
        <v>15.99987994704</v>
      </c>
      <c r="BO485" s="37">
        <v>16.2219341582875</v>
      </c>
      <c r="BP485" s="37">
        <v>1.1591250000000001E-2</v>
      </c>
    </row>
    <row r="486" spans="1:68">
      <c r="A486" s="16">
        <v>485</v>
      </c>
      <c r="B486" s="29" t="s">
        <v>72</v>
      </c>
      <c r="C486" s="16">
        <v>260</v>
      </c>
      <c r="D486" s="16">
        <v>1115</v>
      </c>
      <c r="E486" s="16">
        <v>0.22493196566883</v>
      </c>
      <c r="F486" s="16">
        <v>0.38633964917430602</v>
      </c>
      <c r="G486" s="16">
        <v>0.49102860055162501</v>
      </c>
      <c r="H486" s="16">
        <v>1.2649873790492201</v>
      </c>
      <c r="I486" s="16">
        <v>2.3467879476975599</v>
      </c>
      <c r="J486" s="16">
        <v>0.41206769683590899</v>
      </c>
      <c r="K486" s="16">
        <v>0.43484194332787501</v>
      </c>
      <c r="L486" s="16">
        <v>0.54996857322438697</v>
      </c>
      <c r="M486" s="16">
        <v>0.13975300400533999</v>
      </c>
      <c r="N486" s="16">
        <v>0.69694766346689996</v>
      </c>
      <c r="O486" s="16">
        <v>1.5943669310502899</v>
      </c>
      <c r="P486" s="16">
        <v>0.132307220819118</v>
      </c>
      <c r="Q486" s="16">
        <v>0.22878901195436699</v>
      </c>
      <c r="R486" s="16">
        <v>0.70059333637608401</v>
      </c>
      <c r="S486" s="16">
        <v>0.71643286573146303</v>
      </c>
      <c r="T486" s="16">
        <v>1.3275554233000999</v>
      </c>
      <c r="U486" s="16">
        <v>1.1423047667342801</v>
      </c>
      <c r="V486" s="16">
        <v>0.53928571428571404</v>
      </c>
      <c r="W486" s="16">
        <v>3.1762689741413102</v>
      </c>
      <c r="X486" s="16">
        <v>1.37254901960784</v>
      </c>
      <c r="Y486" s="16">
        <v>2.3426926965855199</v>
      </c>
      <c r="Z486" s="16">
        <v>1.03161563095213</v>
      </c>
      <c r="AA486" s="16">
        <v>1.3932864656005199</v>
      </c>
      <c r="AB486" s="16">
        <v>1.30275422736428</v>
      </c>
      <c r="AC486" s="16">
        <v>0.617270661404138</v>
      </c>
      <c r="AD486" s="16">
        <v>2.11302845914939</v>
      </c>
      <c r="AE486" s="16">
        <v>0.71643286573146303</v>
      </c>
      <c r="AF486" s="16">
        <v>1.4780317822284701</v>
      </c>
      <c r="AG486" s="16">
        <v>1.4738046147008901</v>
      </c>
      <c r="AH486" s="16">
        <v>1.41218199500312</v>
      </c>
      <c r="AI486" s="37">
        <v>0.40632387706855799</v>
      </c>
      <c r="AJ486" s="16">
        <v>1.0085311919731099</v>
      </c>
      <c r="AK486" s="16">
        <v>0.46515918958031799</v>
      </c>
      <c r="AL486" s="37">
        <v>0.82126184000000002</v>
      </c>
      <c r="AM486" s="37">
        <v>3297.6420694807498</v>
      </c>
      <c r="AN486" s="37">
        <v>21.853183399999999</v>
      </c>
      <c r="AO486" s="37">
        <v>1.1435747000000001</v>
      </c>
      <c r="AP486" s="37">
        <v>7.2611520000000001</v>
      </c>
      <c r="AQ486" s="37">
        <v>684.93600000000004</v>
      </c>
      <c r="AR486" s="37">
        <v>1.7657313750000001</v>
      </c>
      <c r="AS486" s="37">
        <v>1.3921250000000001</v>
      </c>
      <c r="AT486" s="37">
        <v>7.8401575000000001</v>
      </c>
      <c r="AU486" s="37">
        <v>306902.08012499998</v>
      </c>
      <c r="AV486" s="37">
        <v>2104.2018102332299</v>
      </c>
      <c r="AW486" s="37">
        <v>970444.43099999998</v>
      </c>
      <c r="AX486" s="37">
        <v>7.9549421542500003</v>
      </c>
      <c r="AY486" s="37">
        <v>7.5671662499999996</v>
      </c>
      <c r="AZ486" s="37">
        <v>17.83925</v>
      </c>
      <c r="BA486" s="37">
        <v>23987.249</v>
      </c>
      <c r="BB486" s="37">
        <v>8.7066659400000006</v>
      </c>
      <c r="BC486" s="37">
        <v>7.9496478503101008E-3</v>
      </c>
      <c r="BD486" s="37">
        <v>381.23918752499998</v>
      </c>
      <c r="BE486" s="37">
        <v>28997.325000000001</v>
      </c>
      <c r="BF486" s="37">
        <v>0.96813210000000005</v>
      </c>
      <c r="BG486" s="37">
        <v>3.7676942200000001</v>
      </c>
      <c r="BH486" s="37">
        <v>4.8378522500000001</v>
      </c>
      <c r="BI486" s="37">
        <v>5.9376906250000001</v>
      </c>
      <c r="BJ486" s="37">
        <v>4315.1121000000003</v>
      </c>
      <c r="BK486" s="37">
        <v>525.96179325000003</v>
      </c>
      <c r="BL486" s="37">
        <v>17.83925</v>
      </c>
      <c r="BM486" s="37">
        <v>16.038925162679998</v>
      </c>
      <c r="BN486" s="37">
        <v>15.993053873279999</v>
      </c>
      <c r="BO486" s="37">
        <v>16.210893613025</v>
      </c>
      <c r="BP486" s="37">
        <v>1.16325E-2</v>
      </c>
    </row>
    <row r="487" spans="1:68">
      <c r="A487" s="16">
        <v>486</v>
      </c>
      <c r="B487" s="29" t="s">
        <v>73</v>
      </c>
      <c r="C487" s="16">
        <v>230</v>
      </c>
      <c r="D487" s="16">
        <v>1115</v>
      </c>
      <c r="E487" s="16">
        <v>0.22535654362416099</v>
      </c>
      <c r="F487" s="16">
        <v>0.38724830965999302</v>
      </c>
      <c r="G487" s="16">
        <v>0.49162920884579903</v>
      </c>
      <c r="H487" s="16">
        <v>1.2654532063759301</v>
      </c>
      <c r="I487" s="16">
        <v>2.3477889947390902</v>
      </c>
      <c r="J487" s="16">
        <v>0.41297935103244798</v>
      </c>
      <c r="K487" s="16">
        <v>0.43466937844139097</v>
      </c>
      <c r="L487" s="16">
        <v>0.54979579013509305</v>
      </c>
      <c r="M487" s="16">
        <v>0.13988373646933</v>
      </c>
      <c r="N487" s="16">
        <v>0.69695816631001595</v>
      </c>
      <c r="O487" s="16">
        <v>1.59617040358241</v>
      </c>
      <c r="P487" s="16">
        <v>0.13235413619372699</v>
      </c>
      <c r="Q487" s="16">
        <v>0.22888818950006201</v>
      </c>
      <c r="R487" s="16">
        <v>0.70043349304129598</v>
      </c>
      <c r="S487" s="16">
        <v>0.71715145436308902</v>
      </c>
      <c r="T487" s="16">
        <v>1.32819768523687</v>
      </c>
      <c r="U487" s="16">
        <v>1.14281184602701</v>
      </c>
      <c r="V487" s="16">
        <v>0.53809523809523796</v>
      </c>
      <c r="W487" s="16">
        <v>3.1811761802025802</v>
      </c>
      <c r="X487" s="16">
        <v>1.37325761486835</v>
      </c>
      <c r="Y487" s="16">
        <v>2.3447900042816601</v>
      </c>
      <c r="Z487" s="16">
        <v>1.0319450187650201</v>
      </c>
      <c r="AA487" s="16">
        <v>1.39388489208633</v>
      </c>
      <c r="AB487" s="16">
        <v>1.30308993370347</v>
      </c>
      <c r="AC487" s="16">
        <v>0.61850975222458604</v>
      </c>
      <c r="AD487" s="16">
        <v>2.1152406332286402</v>
      </c>
      <c r="AE487" s="16">
        <v>0.71715145436308902</v>
      </c>
      <c r="AF487" s="16">
        <v>1.47866289759175</v>
      </c>
      <c r="AG487" s="16">
        <v>1.4744339250756699</v>
      </c>
      <c r="AH487" s="16">
        <v>1.4131444271418301</v>
      </c>
      <c r="AI487" s="37">
        <v>0.40488810365135502</v>
      </c>
      <c r="AJ487" s="16">
        <v>1.0088176675929601</v>
      </c>
      <c r="AK487" s="16">
        <v>0.46474312590448602</v>
      </c>
      <c r="AL487" s="37">
        <v>0.81971455999999998</v>
      </c>
      <c r="AM487" s="37">
        <v>3289.9043028598699</v>
      </c>
      <c r="AN487" s="37">
        <v>21.8264860375</v>
      </c>
      <c r="AO487" s="37">
        <v>1.1431537375</v>
      </c>
      <c r="AP487" s="37">
        <v>7.2580559999999998</v>
      </c>
      <c r="AQ487" s="37">
        <v>683.42399999999998</v>
      </c>
      <c r="AR487" s="37">
        <v>1.7664323749999999</v>
      </c>
      <c r="AS487" s="37">
        <v>1.3925624999999999</v>
      </c>
      <c r="AT487" s="37">
        <v>7.8328302499999998</v>
      </c>
      <c r="AU487" s="37">
        <v>306897.45525</v>
      </c>
      <c r="AV487" s="37">
        <v>2101.8243258754901</v>
      </c>
      <c r="AW487" s="37">
        <v>970100.43900000001</v>
      </c>
      <c r="AX487" s="37">
        <v>7.9514952676249999</v>
      </c>
      <c r="AY487" s="37">
        <v>7.5688931249999998</v>
      </c>
      <c r="AZ487" s="37">
        <v>17.821375</v>
      </c>
      <c r="BA487" s="37">
        <v>23975.64975</v>
      </c>
      <c r="BB487" s="37">
        <v>8.7028026881250007</v>
      </c>
      <c r="BC487" s="37">
        <v>7.9672355667930895E-3</v>
      </c>
      <c r="BD487" s="37">
        <v>380.65109710000002</v>
      </c>
      <c r="BE487" s="37">
        <v>28982.362499999999</v>
      </c>
      <c r="BF487" s="37">
        <v>0.96726615000000005</v>
      </c>
      <c r="BG487" s="37">
        <v>3.7664916050000001</v>
      </c>
      <c r="BH487" s="37">
        <v>4.8357752500000002</v>
      </c>
      <c r="BI487" s="37">
        <v>5.9361609375000004</v>
      </c>
      <c r="BJ487" s="37">
        <v>4306.4674249999998</v>
      </c>
      <c r="BK487" s="37">
        <v>525.41172862500002</v>
      </c>
      <c r="BL487" s="37">
        <v>17.821375</v>
      </c>
      <c r="BM487" s="37">
        <v>16.03207951037</v>
      </c>
      <c r="BN487" s="37">
        <v>15.98622779952</v>
      </c>
      <c r="BO487" s="37">
        <v>16.199853067762501</v>
      </c>
      <c r="BP487" s="37">
        <v>1.167375E-2</v>
      </c>
    </row>
    <row r="488" spans="1:68">
      <c r="A488" s="16">
        <v>487</v>
      </c>
      <c r="B488" s="29" t="s">
        <v>75</v>
      </c>
      <c r="C488" s="16">
        <v>160</v>
      </c>
      <c r="D488" s="16">
        <v>1115</v>
      </c>
      <c r="E488" s="16">
        <v>0.22621052631579</v>
      </c>
      <c r="F488" s="16">
        <v>0.38907851410498201</v>
      </c>
      <c r="G488" s="16">
        <v>0.492834844096739</v>
      </c>
      <c r="H488" s="16">
        <v>1.26638589102395</v>
      </c>
      <c r="I488" s="16">
        <v>2.3497936530525099</v>
      </c>
      <c r="J488" s="16">
        <v>0.41481481481481502</v>
      </c>
      <c r="K488" s="16">
        <v>0.43432465923172198</v>
      </c>
      <c r="L488" s="16">
        <v>0.54945054945054905</v>
      </c>
      <c r="M488" s="16">
        <v>0.140145936537689</v>
      </c>
      <c r="N488" s="16">
        <v>0.69697917294592804</v>
      </c>
      <c r="O488" s="16">
        <v>1.59978961641755</v>
      </c>
      <c r="P488" s="16">
        <v>0.13244806682930399</v>
      </c>
      <c r="Q488" s="16">
        <v>0.229086802769606</v>
      </c>
      <c r="R488" s="16">
        <v>0.70011402508551901</v>
      </c>
      <c r="S488" s="16">
        <v>0.71859296482412105</v>
      </c>
      <c r="T488" s="16">
        <v>1.32948407524679</v>
      </c>
      <c r="U488" s="16">
        <v>1.1438273563948</v>
      </c>
      <c r="V488" s="16">
        <v>0.53571428571428603</v>
      </c>
      <c r="W488" s="16">
        <v>3.19103622191655</v>
      </c>
      <c r="X488" s="16">
        <v>1.3746770025839801</v>
      </c>
      <c r="Y488" s="16">
        <v>2.3489959056346299</v>
      </c>
      <c r="Z488" s="16">
        <v>1.03260442582166</v>
      </c>
      <c r="AA488" s="16">
        <v>1.3950832885545399</v>
      </c>
      <c r="AB488" s="16">
        <v>1.30376186569788</v>
      </c>
      <c r="AC488" s="16">
        <v>0.62100291790752904</v>
      </c>
      <c r="AD488" s="16">
        <v>2.1196789063741899</v>
      </c>
      <c r="AE488" s="16">
        <v>0.71859296482412105</v>
      </c>
      <c r="AF488" s="16">
        <v>1.47992674660709</v>
      </c>
      <c r="AG488" s="16">
        <v>1.47569415948571</v>
      </c>
      <c r="AH488" s="16">
        <v>1.4150732322989601</v>
      </c>
      <c r="AI488" s="37">
        <v>0.40204678362573099</v>
      </c>
      <c r="AJ488" s="16">
        <v>1.00939110735459</v>
      </c>
      <c r="AK488" s="16">
        <v>0.46391099855282197</v>
      </c>
      <c r="AL488" s="37">
        <v>0.81662000000000001</v>
      </c>
      <c r="AM488" s="37">
        <v>3274.42876961812</v>
      </c>
      <c r="AN488" s="37">
        <v>21.7730913125</v>
      </c>
      <c r="AO488" s="37">
        <v>1.1423118125</v>
      </c>
      <c r="AP488" s="37">
        <v>7.2518640000000003</v>
      </c>
      <c r="AQ488" s="37">
        <v>680.4</v>
      </c>
      <c r="AR488" s="37">
        <v>1.7678343750000001</v>
      </c>
      <c r="AS488" s="37">
        <v>1.3934375000000001</v>
      </c>
      <c r="AT488" s="37">
        <v>7.81817575</v>
      </c>
      <c r="AU488" s="37">
        <v>306888.20549999998</v>
      </c>
      <c r="AV488" s="37">
        <v>2097.06935716002</v>
      </c>
      <c r="AW488" s="37">
        <v>969412.45499999996</v>
      </c>
      <c r="AX488" s="37">
        <v>7.9446014943750001</v>
      </c>
      <c r="AY488" s="37">
        <v>7.572346875</v>
      </c>
      <c r="AZ488" s="37">
        <v>17.785625</v>
      </c>
      <c r="BA488" s="37">
        <v>23952.451249999998</v>
      </c>
      <c r="BB488" s="37">
        <v>8.6950761843750008</v>
      </c>
      <c r="BC488" s="37">
        <v>8.0026455026455008E-3</v>
      </c>
      <c r="BD488" s="37">
        <v>379.47491624999998</v>
      </c>
      <c r="BE488" s="37">
        <v>28952.4375</v>
      </c>
      <c r="BF488" s="37">
        <v>0.96553425000000004</v>
      </c>
      <c r="BG488" s="37">
        <v>3.7640863750000002</v>
      </c>
      <c r="BH488" s="37">
        <v>4.8316212500000004</v>
      </c>
      <c r="BI488" s="37">
        <v>5.9331015625000001</v>
      </c>
      <c r="BJ488" s="37">
        <v>4289.1780749999998</v>
      </c>
      <c r="BK488" s="37">
        <v>524.31159937500001</v>
      </c>
      <c r="BL488" s="37">
        <v>17.785625</v>
      </c>
      <c r="BM488" s="37">
        <v>16.01838820575</v>
      </c>
      <c r="BN488" s="37">
        <v>15.972575652</v>
      </c>
      <c r="BO488" s="37">
        <v>16.177771977237501</v>
      </c>
      <c r="BP488" s="37">
        <v>1.1756249999999999E-2</v>
      </c>
    </row>
    <row r="489" spans="1:68">
      <c r="A489" s="16">
        <v>488</v>
      </c>
      <c r="B489" s="29" t="s">
        <v>271</v>
      </c>
      <c r="C489" s="16">
        <v>174</v>
      </c>
      <c r="D489" s="16">
        <v>1120</v>
      </c>
      <c r="E489" s="16">
        <v>0.16050149812734099</v>
      </c>
      <c r="F489" s="16">
        <v>0.27152941517123602</v>
      </c>
      <c r="G489" s="16">
        <v>0.40380456922653502</v>
      </c>
      <c r="H489" s="16">
        <v>1.2703157894736801</v>
      </c>
      <c r="I489" s="16">
        <v>2.3649264367816101</v>
      </c>
      <c r="J489" s="16">
        <v>0.30558649789029502</v>
      </c>
      <c r="K489" s="16">
        <v>0.42166799204771399</v>
      </c>
      <c r="L489" s="16">
        <v>0.54205063291139199</v>
      </c>
      <c r="M489" s="16">
        <v>0.135720687858259</v>
      </c>
      <c r="N489" s="16">
        <v>0.67419991219083897</v>
      </c>
      <c r="O489" s="16">
        <v>1.5177747287710499</v>
      </c>
      <c r="P489" s="16">
        <v>0.12559865140127799</v>
      </c>
      <c r="Q489" s="16">
        <v>0.25960023777678698</v>
      </c>
      <c r="R489" s="16">
        <v>0.65848484848484801</v>
      </c>
      <c r="S489" s="16">
        <v>0.66069230769230802</v>
      </c>
      <c r="T489" s="16">
        <v>1.3125701492537301</v>
      </c>
      <c r="U489" s="16">
        <v>1.12184526391902</v>
      </c>
      <c r="V489" s="16">
        <v>0.65447917817298096</v>
      </c>
      <c r="W489" s="16">
        <v>3.11749086210079</v>
      </c>
      <c r="X489" s="16">
        <v>1.36257931034483</v>
      </c>
      <c r="Y489" s="16">
        <v>2.32421875</v>
      </c>
      <c r="Z489" s="16">
        <v>1.01611668757842</v>
      </c>
      <c r="AA489" s="16">
        <v>1.37923523093448</v>
      </c>
      <c r="AB489" s="16">
        <v>1.2959192488262901</v>
      </c>
      <c r="AC489" s="16">
        <v>0.67844905559989299</v>
      </c>
      <c r="AD489" s="16">
        <v>2.1803704874835299</v>
      </c>
      <c r="AE489" s="16">
        <v>0.66069230769230802</v>
      </c>
      <c r="AF489" s="16">
        <v>1.4392002132958499</v>
      </c>
      <c r="AG489" s="16">
        <v>1.4392002132958499</v>
      </c>
      <c r="AH489" s="16">
        <v>1.4392002132958499</v>
      </c>
      <c r="AI489" s="37">
        <v>0.29411764705882398</v>
      </c>
      <c r="AJ489" s="16">
        <v>1.00348313976993</v>
      </c>
      <c r="AK489" s="16">
        <v>0.46309696092619401</v>
      </c>
      <c r="AL489" s="37">
        <v>0.73228744320000005</v>
      </c>
      <c r="AM489" s="37">
        <v>3316.3062131097599</v>
      </c>
      <c r="AN489" s="37">
        <v>21.318763703999998</v>
      </c>
      <c r="AO489" s="37">
        <v>1.14646</v>
      </c>
      <c r="AP489" s="37">
        <v>7.1600512800000002</v>
      </c>
      <c r="AQ489" s="37">
        <v>686.57952</v>
      </c>
      <c r="AR489" s="37">
        <v>1.706972752</v>
      </c>
      <c r="AS489" s="37">
        <v>1.3531751999999999</v>
      </c>
      <c r="AT489" s="37">
        <v>7.9967953920000001</v>
      </c>
      <c r="AU489" s="37">
        <v>314783.19063999999</v>
      </c>
      <c r="AV489" s="37">
        <v>2113.2348593155498</v>
      </c>
      <c r="AW489" s="37">
        <v>1018314.52304</v>
      </c>
      <c r="AX489" s="37">
        <v>7.5229143360000004</v>
      </c>
      <c r="AY489" s="37">
        <v>7.1708999999999996</v>
      </c>
      <c r="AZ489" s="37">
        <v>17.865120000000001</v>
      </c>
      <c r="BA489" s="37">
        <v>23568.509600000001</v>
      </c>
      <c r="BB489" s="37">
        <v>8.5829643840000003</v>
      </c>
      <c r="BC489" s="37">
        <v>7.2824776363850799E-3</v>
      </c>
      <c r="BD489" s="37">
        <v>365.91722326399997</v>
      </c>
      <c r="BE489" s="37">
        <v>28648.23</v>
      </c>
      <c r="BF489" s="37">
        <v>0.95199999999999996</v>
      </c>
      <c r="BG489" s="37">
        <v>3.7177716383999999</v>
      </c>
      <c r="BH489" s="37">
        <v>4.781869232</v>
      </c>
      <c r="BI489" s="37">
        <v>5.87945604</v>
      </c>
      <c r="BJ489" s="37">
        <v>3834.6160439999999</v>
      </c>
      <c r="BK489" s="37">
        <v>502.42800432000001</v>
      </c>
      <c r="BL489" s="37">
        <v>17.865120000000001</v>
      </c>
      <c r="BM489" s="37">
        <v>15.6784000653552</v>
      </c>
      <c r="BN489" s="37">
        <v>15.6784000653552</v>
      </c>
      <c r="BO489" s="37">
        <v>15.6784000653552</v>
      </c>
      <c r="BP489" s="37">
        <v>8.5000000000000006E-3</v>
      </c>
    </row>
    <row r="490" spans="1:68">
      <c r="A490" s="16">
        <v>489</v>
      </c>
      <c r="B490" s="29" t="s">
        <v>272</v>
      </c>
      <c r="C490" s="16">
        <v>265</v>
      </c>
      <c r="D490" s="16">
        <v>1100</v>
      </c>
      <c r="E490" s="16">
        <v>0.17529253946961099</v>
      </c>
      <c r="F490" s="16">
        <v>0.31555415272403298</v>
      </c>
      <c r="G490" s="16">
        <v>0.42428555627354098</v>
      </c>
      <c r="H490" s="16">
        <v>1.26270067269201</v>
      </c>
      <c r="I490" s="16">
        <v>2.3195956629771901</v>
      </c>
      <c r="J490" s="16">
        <v>0.34624277456647401</v>
      </c>
      <c r="K490" s="16">
        <v>0.41649146248010499</v>
      </c>
      <c r="L490" s="16">
        <v>0.53094825451844496</v>
      </c>
      <c r="M490" s="16">
        <v>0.14369015870240001</v>
      </c>
      <c r="N490" s="16">
        <v>0.68472639239004596</v>
      </c>
      <c r="O490" s="16">
        <v>1.5293356511505201</v>
      </c>
      <c r="P490" s="16">
        <v>0.13575931136778399</v>
      </c>
      <c r="Q490" s="16">
        <v>0.23423819031271501</v>
      </c>
      <c r="R490" s="16">
        <v>0.62303240740740795</v>
      </c>
      <c r="S490" s="16">
        <v>0.68440000000000001</v>
      </c>
      <c r="T490" s="16">
        <v>1.30700187550237</v>
      </c>
      <c r="U490" s="16">
        <v>1.14054042078678</v>
      </c>
      <c r="V490" s="16">
        <v>0.57762938230383998</v>
      </c>
      <c r="W490" s="16">
        <v>3.0081026405831301</v>
      </c>
      <c r="X490" s="16">
        <v>1.3595862068965501</v>
      </c>
      <c r="Y490" s="16">
        <v>2.2835788561525101</v>
      </c>
      <c r="Z490" s="16">
        <v>1.0129702688922499</v>
      </c>
      <c r="AA490" s="16">
        <v>1.3717600222598001</v>
      </c>
      <c r="AB490" s="16">
        <v>1.2879181461409099</v>
      </c>
      <c r="AC490" s="16">
        <v>0.58703671376858202</v>
      </c>
      <c r="AD490" s="16">
        <v>2.1846284183150799</v>
      </c>
      <c r="AE490" s="16">
        <v>0.68440000000000001</v>
      </c>
      <c r="AF490" s="16">
        <v>1.4142855915717001</v>
      </c>
      <c r="AG490" s="16">
        <v>1.4142855915717001</v>
      </c>
      <c r="AH490" s="16">
        <v>1.2763844022431201</v>
      </c>
      <c r="AI490" s="37">
        <v>0.24659696192542899</v>
      </c>
      <c r="AJ490" s="16">
        <v>0.99629596737469195</v>
      </c>
      <c r="AK490" s="16">
        <v>0.46761215629522401</v>
      </c>
      <c r="AL490" s="37">
        <v>0.65850732639999998</v>
      </c>
      <c r="AM490" s="37">
        <v>2812.3674525209599</v>
      </c>
      <c r="AN490" s="37">
        <v>20.031259523999999</v>
      </c>
      <c r="AO490" s="37">
        <v>1.1862140664</v>
      </c>
      <c r="AP490" s="37">
        <v>7.2736318320000004</v>
      </c>
      <c r="AQ490" s="37">
        <v>596.89152000000001</v>
      </c>
      <c r="AR490" s="37">
        <v>1.7260055592000001</v>
      </c>
      <c r="AS490" s="37">
        <v>1.3858616800000001</v>
      </c>
      <c r="AT490" s="37">
        <v>7.6979172992000002</v>
      </c>
      <c r="AU490" s="37">
        <v>309795.94794384</v>
      </c>
      <c r="AV490" s="37">
        <v>2068.39515458511</v>
      </c>
      <c r="AW490" s="37">
        <v>950117.41444800003</v>
      </c>
      <c r="AX490" s="37">
        <v>8.4277858288799994</v>
      </c>
      <c r="AY490" s="37">
        <v>7.4414591999999997</v>
      </c>
      <c r="AZ490" s="37">
        <v>17.11</v>
      </c>
      <c r="BA490" s="37">
        <v>23596.199496000001</v>
      </c>
      <c r="BB490" s="37">
        <v>8.3654901487999993</v>
      </c>
      <c r="BC490" s="37">
        <v>8.3767315039087898E-3</v>
      </c>
      <c r="BD490" s="37">
        <v>378.08874741120002</v>
      </c>
      <c r="BE490" s="37">
        <v>28585.3</v>
      </c>
      <c r="BF490" s="37">
        <v>0.95368221760000005</v>
      </c>
      <c r="BG490" s="37">
        <v>3.7117798756479998</v>
      </c>
      <c r="BH490" s="37">
        <v>4.7909582239999997</v>
      </c>
      <c r="BI490" s="37">
        <v>5.9003550640000002</v>
      </c>
      <c r="BJ490" s="37">
        <v>4450.8018934399997</v>
      </c>
      <c r="BK490" s="37">
        <v>506.51797931999999</v>
      </c>
      <c r="BL490" s="37">
        <v>17.11</v>
      </c>
      <c r="BM490" s="37">
        <v>15.8978244712925</v>
      </c>
      <c r="BN490" s="37">
        <v>15.8978244712925</v>
      </c>
      <c r="BO490" s="37">
        <v>17.615433130937301</v>
      </c>
      <c r="BP490" s="37">
        <v>1.0137999999999999E-2</v>
      </c>
    </row>
    <row r="491" spans="1:68">
      <c r="A491" s="16">
        <v>490</v>
      </c>
      <c r="B491" s="29" t="s">
        <v>273</v>
      </c>
      <c r="C491" s="16">
        <v>210</v>
      </c>
      <c r="D491" s="16">
        <v>1150</v>
      </c>
      <c r="E491" s="16">
        <v>0.105840632140137</v>
      </c>
      <c r="F491" s="16">
        <v>0.178424425965373</v>
      </c>
      <c r="G491" s="16">
        <v>0.258629960210775</v>
      </c>
      <c r="H491" s="16">
        <v>1.2976613575534199</v>
      </c>
      <c r="I491" s="16">
        <v>1.8508971185013099</v>
      </c>
      <c r="J491" s="16">
        <v>0.19735415311212301</v>
      </c>
      <c r="K491" s="16">
        <v>0.41940027694217602</v>
      </c>
      <c r="L491" s="16">
        <v>0.52916073968705502</v>
      </c>
      <c r="M491" s="16">
        <v>0.257356416067898</v>
      </c>
      <c r="N491" s="16">
        <v>0.65382027551725996</v>
      </c>
      <c r="O491" s="16">
        <v>1.0491295685594599</v>
      </c>
      <c r="P491" s="16">
        <v>0.22326318863202799</v>
      </c>
      <c r="Q491" s="16">
        <v>0.47887215645463799</v>
      </c>
      <c r="R491" s="16">
        <v>0.36634999740434998</v>
      </c>
      <c r="S491" s="16">
        <v>0.55179282868525903</v>
      </c>
      <c r="T491" s="16">
        <v>1.09742327735958</v>
      </c>
      <c r="U491" s="16">
        <v>1.0569570185461901</v>
      </c>
      <c r="V491" s="16">
        <v>1.01946280810823</v>
      </c>
      <c r="W491" s="16">
        <v>1.65456895011067</v>
      </c>
      <c r="X491" s="16">
        <v>1.1901166781057</v>
      </c>
      <c r="Y491" s="16">
        <v>1.6275381387575101</v>
      </c>
      <c r="Z491" s="16">
        <v>0.88429968094512001</v>
      </c>
      <c r="AA491" s="16">
        <v>1.15765097236438</v>
      </c>
      <c r="AB491" s="16">
        <v>1.1271254518677201</v>
      </c>
      <c r="AC491" s="16">
        <v>0.58260793761491203</v>
      </c>
      <c r="AD491" s="16">
        <v>2.5992292613383201</v>
      </c>
      <c r="AE491" s="16">
        <v>0.55179282868525903</v>
      </c>
      <c r="AF491" s="16">
        <v>1.09667210865968</v>
      </c>
      <c r="AG491" s="16">
        <v>1.09667210865968</v>
      </c>
      <c r="AH491" s="16">
        <v>0.57284801120089901</v>
      </c>
      <c r="AI491" s="37">
        <v>0.103341902313625</v>
      </c>
      <c r="AJ491" s="16">
        <v>0.93088887561812195</v>
      </c>
      <c r="AK491" s="16">
        <v>1.0174023154848</v>
      </c>
      <c r="AL491" s="37">
        <v>1.86845152</v>
      </c>
      <c r="AM491" s="37">
        <v>8258.0045456576008</v>
      </c>
      <c r="AN491" s="37">
        <v>72.459667800000005</v>
      </c>
      <c r="AO491" s="37">
        <v>6.7404382500000004</v>
      </c>
      <c r="AP491" s="37">
        <v>28.414061199999999</v>
      </c>
      <c r="AQ491" s="37">
        <v>1678.404</v>
      </c>
      <c r="AR491" s="37">
        <v>7.3581136200000001</v>
      </c>
      <c r="AS491" s="37">
        <v>6.5378999999999996</v>
      </c>
      <c r="AT491" s="37">
        <v>27.6673054</v>
      </c>
      <c r="AU491" s="37">
        <v>1479109.2638399999</v>
      </c>
      <c r="AV491" s="37">
        <v>7124.4998916347504</v>
      </c>
      <c r="AW491" s="37">
        <v>2997825.0162999998</v>
      </c>
      <c r="AX491" s="37">
        <v>43.162455874499997</v>
      </c>
      <c r="AY491" s="37">
        <v>33.984747749999997</v>
      </c>
      <c r="AZ491" s="37">
        <v>55.621600000000001</v>
      </c>
      <c r="BA491" s="37">
        <v>83791.276800000007</v>
      </c>
      <c r="BB491" s="37">
        <v>21.889347999999998</v>
      </c>
      <c r="BC491" s="37">
        <v>1.2083383976682601E-2</v>
      </c>
      <c r="BD491" s="37">
        <v>1400.7588888</v>
      </c>
      <c r="BE491" s="37">
        <v>101057.52</v>
      </c>
      <c r="BF491" s="37">
        <v>3.21760482</v>
      </c>
      <c r="BG491" s="37">
        <v>13.465031940499999</v>
      </c>
      <c r="BH491" s="37">
        <v>17.680182800000001</v>
      </c>
      <c r="BI491" s="37">
        <v>22.63599954</v>
      </c>
      <c r="BJ491" s="37">
        <v>20872.1648412</v>
      </c>
      <c r="BK491" s="37">
        <v>1309.5512658</v>
      </c>
      <c r="BL491" s="37">
        <v>55.621600000000001</v>
      </c>
      <c r="BM491" s="37">
        <v>63.960509691071998</v>
      </c>
      <c r="BN491" s="37">
        <v>63.960509691071998</v>
      </c>
      <c r="BO491" s="37">
        <v>122.44732575192</v>
      </c>
      <c r="BP491" s="37">
        <v>9.7736249999999997E-2</v>
      </c>
    </row>
    <row r="492" spans="1:68">
      <c r="A492" s="16">
        <v>491</v>
      </c>
      <c r="B492" s="29" t="s">
        <v>274</v>
      </c>
      <c r="C492" s="16">
        <v>180</v>
      </c>
      <c r="D492" s="16">
        <v>1150</v>
      </c>
      <c r="E492" s="16">
        <v>0.108088863571632</v>
      </c>
      <c r="F492" s="16">
        <v>0.17988710717064199</v>
      </c>
      <c r="G492" s="16">
        <v>0.26050850688652699</v>
      </c>
      <c r="H492" s="16">
        <v>1.2979634647320999</v>
      </c>
      <c r="I492" s="16">
        <v>1.8492454651694501</v>
      </c>
      <c r="J492" s="16">
        <v>0.199048031155344</v>
      </c>
      <c r="K492" s="16">
        <v>0.420327058376117</v>
      </c>
      <c r="L492" s="16">
        <v>0.52974504249291798</v>
      </c>
      <c r="M492" s="16">
        <v>0.25792454641451501</v>
      </c>
      <c r="N492" s="16">
        <v>0.65487667641957803</v>
      </c>
      <c r="O492" s="16">
        <v>1.0502738873108901</v>
      </c>
      <c r="P492" s="16">
        <v>0.225107637512691</v>
      </c>
      <c r="Q492" s="16">
        <v>0.47709156428191002</v>
      </c>
      <c r="R492" s="16">
        <v>0.36810514333022898</v>
      </c>
      <c r="S492" s="16">
        <v>0.55357142857142905</v>
      </c>
      <c r="T492" s="16">
        <v>1.09847284252989</v>
      </c>
      <c r="U492" s="16">
        <v>1.05755364244199</v>
      </c>
      <c r="V492" s="16">
        <v>1.01674430641822</v>
      </c>
      <c r="W492" s="16">
        <v>1.6575122933417299</v>
      </c>
      <c r="X492" s="16">
        <v>1.1905737704918</v>
      </c>
      <c r="Y492" s="16">
        <v>1.6300545287160999</v>
      </c>
      <c r="Z492" s="16">
        <v>0.88522306966303599</v>
      </c>
      <c r="AA492" s="16">
        <v>1.1584819154355599</v>
      </c>
      <c r="AB492" s="16">
        <v>1.12756507062272</v>
      </c>
      <c r="AC492" s="16">
        <v>0.582499260636275</v>
      </c>
      <c r="AD492" s="16">
        <v>2.5938208215297398</v>
      </c>
      <c r="AE492" s="16">
        <v>0.55357142857142905</v>
      </c>
      <c r="AF492" s="16">
        <v>1.0997404784713001</v>
      </c>
      <c r="AG492" s="16">
        <v>1.0997404784713001</v>
      </c>
      <c r="AH492" s="16">
        <v>0.57482816996668096</v>
      </c>
      <c r="AI492" s="37">
        <v>0.103589743589744</v>
      </c>
      <c r="AJ492" s="16">
        <v>0.93226440017715995</v>
      </c>
      <c r="AK492" s="16">
        <v>1.0217800289435599</v>
      </c>
      <c r="AL492" s="37">
        <v>1.91869128</v>
      </c>
      <c r="AM492" s="37">
        <v>8362.7919420403996</v>
      </c>
      <c r="AN492" s="37">
        <v>73.406927199999998</v>
      </c>
      <c r="AO492" s="37">
        <v>6.7959540000000001</v>
      </c>
      <c r="AP492" s="37">
        <v>28.6515998</v>
      </c>
      <c r="AQ492" s="37">
        <v>1700.896</v>
      </c>
      <c r="AR492" s="37">
        <v>7.44001248</v>
      </c>
      <c r="AS492" s="37">
        <v>6.6010999999999997</v>
      </c>
      <c r="AT492" s="37">
        <v>27.9883956</v>
      </c>
      <c r="AU492" s="37">
        <v>1494489.89536</v>
      </c>
      <c r="AV492" s="37">
        <v>7185.4869422212596</v>
      </c>
      <c r="AW492" s="37">
        <v>3054564.5452000001</v>
      </c>
      <c r="AX492" s="37">
        <v>43.073287768</v>
      </c>
      <c r="AY492" s="37">
        <v>34.371290999999999</v>
      </c>
      <c r="AZ492" s="37">
        <v>56.246400000000001</v>
      </c>
      <c r="BA492" s="37">
        <v>84674.647200000007</v>
      </c>
      <c r="BB492" s="37">
        <v>22.150744</v>
      </c>
      <c r="BC492" s="37">
        <v>1.20896280548605E-2</v>
      </c>
      <c r="BD492" s="37">
        <v>1413.5323312</v>
      </c>
      <c r="BE492" s="37">
        <v>102070.08</v>
      </c>
      <c r="BF492" s="37">
        <v>3.25037178</v>
      </c>
      <c r="BG492" s="37">
        <v>13.604773902</v>
      </c>
      <c r="BH492" s="37">
        <v>17.856233199999998</v>
      </c>
      <c r="BI492" s="37">
        <v>22.861616160000001</v>
      </c>
      <c r="BJ492" s="37">
        <v>20885.0332848</v>
      </c>
      <c r="BK492" s="37">
        <v>1323.8821631999999</v>
      </c>
      <c r="BL492" s="37">
        <v>56.246400000000001</v>
      </c>
      <c r="BM492" s="37">
        <v>64.636074612287999</v>
      </c>
      <c r="BN492" s="37">
        <v>64.636074612287999</v>
      </c>
      <c r="BO492" s="37">
        <v>123.65940177348</v>
      </c>
      <c r="BP492" s="37">
        <v>9.8474999999999993E-2</v>
      </c>
    </row>
    <row r="493" spans="1:68">
      <c r="A493" s="16">
        <v>492</v>
      </c>
      <c r="B493" s="29" t="s">
        <v>275</v>
      </c>
      <c r="C493" s="16">
        <v>260</v>
      </c>
      <c r="D493" s="16">
        <v>1020</v>
      </c>
      <c r="E493" s="16">
        <v>0.18060729139422699</v>
      </c>
      <c r="F493" s="16">
        <v>0.32214607405210199</v>
      </c>
      <c r="G493" s="16">
        <v>0.42790362944827898</v>
      </c>
      <c r="H493" s="16">
        <v>1.24828732528881</v>
      </c>
      <c r="I493" s="16">
        <v>2.2922292502486501</v>
      </c>
      <c r="J493" s="16">
        <v>0.35158368872490298</v>
      </c>
      <c r="K493" s="16">
        <v>0.41637530645301402</v>
      </c>
      <c r="L493" s="16">
        <v>0.52806819713925002</v>
      </c>
      <c r="M493" s="16">
        <v>0.143925545243417</v>
      </c>
      <c r="N493" s="16">
        <v>0.67685443520883803</v>
      </c>
      <c r="O493" s="16">
        <v>1.51619352805175</v>
      </c>
      <c r="P493" s="16">
        <v>0.13559321139388</v>
      </c>
      <c r="Q493" s="16">
        <v>0.23571216849387699</v>
      </c>
      <c r="R493" s="16">
        <v>0.62139239419692704</v>
      </c>
      <c r="S493" s="16">
        <v>0.68214853057982505</v>
      </c>
      <c r="T493" s="16">
        <v>1.2960999685624199</v>
      </c>
      <c r="U493" s="16">
        <v>1.1323863100824501</v>
      </c>
      <c r="V493" s="16">
        <v>0.56309068355327696</v>
      </c>
      <c r="W493" s="16">
        <v>2.9914073100410801</v>
      </c>
      <c r="X493" s="16">
        <v>1.3469623453837201</v>
      </c>
      <c r="Y493" s="16">
        <v>2.2587989087669098</v>
      </c>
      <c r="Z493" s="16">
        <v>1.00518523614057</v>
      </c>
      <c r="AA493" s="16">
        <v>1.35966936222171</v>
      </c>
      <c r="AB493" s="16">
        <v>1.27641793394706</v>
      </c>
      <c r="AC493" s="16">
        <v>0.59084228808972095</v>
      </c>
      <c r="AD493" s="16">
        <v>2.1720742323489</v>
      </c>
      <c r="AE493" s="16">
        <v>0.68214853057982505</v>
      </c>
      <c r="AF493" s="16">
        <v>1.40783149210488</v>
      </c>
      <c r="AG493" s="16">
        <v>1.4071714304160099</v>
      </c>
      <c r="AH493" s="16">
        <v>1.2652499999546101</v>
      </c>
      <c r="AI493" s="37">
        <v>0.25996448786995902</v>
      </c>
      <c r="AJ493" s="16">
        <v>0.99278896095829805</v>
      </c>
      <c r="AK493" s="16">
        <v>0.47265267727930499</v>
      </c>
      <c r="AL493" s="37">
        <v>0.686738094636</v>
      </c>
      <c r="AM493" s="37">
        <v>2898.0780002224301</v>
      </c>
      <c r="AN493" s="37">
        <v>20.48165705097</v>
      </c>
      <c r="AO493" s="37">
        <v>1.1989676954340001</v>
      </c>
      <c r="AP493" s="37">
        <v>7.3417419042600001</v>
      </c>
      <c r="AQ493" s="37">
        <v>612.48010720000002</v>
      </c>
      <c r="AR493" s="37">
        <v>1.7471516905219999</v>
      </c>
      <c r="AS493" s="37">
        <v>1.4060214058</v>
      </c>
      <c r="AT493" s="37">
        <v>7.7336026654719996</v>
      </c>
      <c r="AU493" s="37">
        <v>314550.81265726802</v>
      </c>
      <c r="AV493" s="37">
        <v>2090.8704785616501</v>
      </c>
      <c r="AW493" s="37">
        <v>954155.73276907997</v>
      </c>
      <c r="AX493" s="37">
        <v>8.4545085363465997</v>
      </c>
      <c r="AY493" s="37">
        <v>7.5890206259999999</v>
      </c>
      <c r="AZ493" s="37">
        <v>17.3001708</v>
      </c>
      <c r="BA493" s="37">
        <v>23799.037708659998</v>
      </c>
      <c r="BB493" s="37">
        <v>8.4188559853800005</v>
      </c>
      <c r="BC493" s="37">
        <v>8.5131124075796E-3</v>
      </c>
      <c r="BD493" s="37">
        <v>380.06019757323202</v>
      </c>
      <c r="BE493" s="37">
        <v>28841.78933</v>
      </c>
      <c r="BF493" s="37">
        <v>0.96377997796600001</v>
      </c>
      <c r="BG493" s="37">
        <v>3.7462308132840798</v>
      </c>
      <c r="BH493" s="37">
        <v>4.8328823749199996</v>
      </c>
      <c r="BI493" s="37">
        <v>5.9523885125199998</v>
      </c>
      <c r="BJ493" s="37">
        <v>4446.8962310584002</v>
      </c>
      <c r="BK493" s="37">
        <v>506.85499190130002</v>
      </c>
      <c r="BL493" s="37">
        <v>17.3001708</v>
      </c>
      <c r="BM493" s="37">
        <v>16.040281890382001</v>
      </c>
      <c r="BN493" s="37">
        <v>16.032761405427799</v>
      </c>
      <c r="BO493" s="37">
        <v>17.746753868446</v>
      </c>
      <c r="BP493" s="37">
        <v>1.0805321999999999E-2</v>
      </c>
    </row>
    <row r="494" spans="1:68">
      <c r="A494" s="16">
        <v>493</v>
      </c>
      <c r="B494" s="29" t="s">
        <v>90</v>
      </c>
      <c r="C494" s="16">
        <v>280</v>
      </c>
      <c r="D494" s="16">
        <v>1020</v>
      </c>
      <c r="E494" s="16">
        <v>0.17991989455507801</v>
      </c>
      <c r="F494" s="16">
        <v>0.32103942200176599</v>
      </c>
      <c r="G494" s="16">
        <v>0.42606535227548797</v>
      </c>
      <c r="H494" s="16">
        <v>1.2403771281643601</v>
      </c>
      <c r="I494" s="16">
        <v>2.2781630579049401</v>
      </c>
      <c r="J494" s="16">
        <v>0.35032467532467498</v>
      </c>
      <c r="K494" s="16">
        <v>0.41491692603464198</v>
      </c>
      <c r="L494" s="16">
        <v>0.52549184626831102</v>
      </c>
      <c r="M494" s="16">
        <v>0.143793135500979</v>
      </c>
      <c r="N494" s="16">
        <v>0.67238441206680399</v>
      </c>
      <c r="O494" s="16">
        <v>1.5077365632851301</v>
      </c>
      <c r="P494" s="16">
        <v>0.135416329402928</v>
      </c>
      <c r="Q494" s="16">
        <v>0.23554030110417001</v>
      </c>
      <c r="R494" s="16">
        <v>0.61754894851341502</v>
      </c>
      <c r="S494" s="16">
        <v>0.67945015822784804</v>
      </c>
      <c r="T494" s="16">
        <v>1.2902441640415601</v>
      </c>
      <c r="U494" s="16">
        <v>1.1284958712362201</v>
      </c>
      <c r="V494" s="16">
        <v>0.55858374829173296</v>
      </c>
      <c r="W494" s="16">
        <v>2.9793015649958599</v>
      </c>
      <c r="X494" s="16">
        <v>1.3407775245739899</v>
      </c>
      <c r="Y494" s="16">
        <v>2.2460763031544801</v>
      </c>
      <c r="Z494" s="16">
        <v>1.0007685247892799</v>
      </c>
      <c r="AA494" s="16">
        <v>1.3533166928522</v>
      </c>
      <c r="AB494" s="16">
        <v>1.27047585246914</v>
      </c>
      <c r="AC494" s="16">
        <v>0.59084228808972095</v>
      </c>
      <c r="AD494" s="16">
        <v>2.1679443603756199</v>
      </c>
      <c r="AE494" s="16">
        <v>0.67945015822784804</v>
      </c>
      <c r="AF494" s="16">
        <v>1.4022959527652099</v>
      </c>
      <c r="AG494" s="16">
        <v>1.4016384864135401</v>
      </c>
      <c r="AH494" s="16">
        <v>1.2569488041954</v>
      </c>
      <c r="AI494" s="37">
        <v>0.25838029679608399</v>
      </c>
      <c r="AJ494" s="16">
        <v>0.99098734815439904</v>
      </c>
      <c r="AK494" s="16">
        <v>0.47532995658465999</v>
      </c>
      <c r="AL494" s="37">
        <v>0.68936182669599999</v>
      </c>
      <c r="AM494" s="37">
        <v>2908.0679383458601</v>
      </c>
      <c r="AN494" s="37">
        <v>20.570026035720002</v>
      </c>
      <c r="AO494" s="37">
        <v>1.2066138141839999</v>
      </c>
      <c r="AP494" s="37">
        <v>7.3870724408099999</v>
      </c>
      <c r="AQ494" s="37">
        <v>614.68126719999998</v>
      </c>
      <c r="AR494" s="37">
        <v>1.7532927073219999</v>
      </c>
      <c r="AS494" s="37">
        <v>1.4129147658000001</v>
      </c>
      <c r="AT494" s="37">
        <v>7.7407240369719998</v>
      </c>
      <c r="AU494" s="37">
        <v>316641.95187270798</v>
      </c>
      <c r="AV494" s="37">
        <v>2102.5982686805301</v>
      </c>
      <c r="AW494" s="37">
        <v>955402.05931208003</v>
      </c>
      <c r="AX494" s="37">
        <v>8.4606775626516004</v>
      </c>
      <c r="AY494" s="37">
        <v>7.6362524909999996</v>
      </c>
      <c r="AZ494" s="37">
        <v>17.368876799999999</v>
      </c>
      <c r="BA494" s="37">
        <v>23907.050220159999</v>
      </c>
      <c r="BB494" s="37">
        <v>8.4478796133799996</v>
      </c>
      <c r="BC494" s="37">
        <v>8.5818004899173902E-3</v>
      </c>
      <c r="BD494" s="37">
        <v>381.60448966763198</v>
      </c>
      <c r="BE494" s="37">
        <v>28974.832504999998</v>
      </c>
      <c r="BF494" s="37">
        <v>0.96923918366600004</v>
      </c>
      <c r="BG494" s="37">
        <v>3.76276412718008</v>
      </c>
      <c r="BH494" s="37">
        <v>4.8555686419199997</v>
      </c>
      <c r="BI494" s="37">
        <v>5.9802281424199997</v>
      </c>
      <c r="BJ494" s="37">
        <v>4446.8962310584002</v>
      </c>
      <c r="BK494" s="37">
        <v>507.82053615780001</v>
      </c>
      <c r="BL494" s="37">
        <v>17.368876799999999</v>
      </c>
      <c r="BM494" s="37">
        <v>16.1036006293747</v>
      </c>
      <c r="BN494" s="37">
        <v>16.096050457434401</v>
      </c>
      <c r="BO494" s="37">
        <v>17.863957749352501</v>
      </c>
      <c r="BP494" s="37">
        <v>1.0871571999999999E-2</v>
      </c>
    </row>
    <row r="495" spans="1:68">
      <c r="A495" s="16">
        <v>494</v>
      </c>
      <c r="B495" s="29" t="s">
        <v>84</v>
      </c>
      <c r="C495" s="16">
        <v>278</v>
      </c>
      <c r="D495" s="16">
        <v>1020</v>
      </c>
      <c r="E495" s="16">
        <v>0.179237710382875</v>
      </c>
      <c r="F495" s="16">
        <v>0.31994034717297698</v>
      </c>
      <c r="G495" s="16">
        <v>0.42424280204443499</v>
      </c>
      <c r="H495" s="16">
        <v>1.2325665510716901</v>
      </c>
      <c r="I495" s="16">
        <v>2.2642684461518101</v>
      </c>
      <c r="J495" s="16">
        <v>0.34907464674818001</v>
      </c>
      <c r="K495" s="16">
        <v>0.41346872609482699</v>
      </c>
      <c r="L495" s="16">
        <v>0.52294051245949003</v>
      </c>
      <c r="M495" s="16">
        <v>0.143660969165299</v>
      </c>
      <c r="N495" s="16">
        <v>0.66797304264443502</v>
      </c>
      <c r="O495" s="16">
        <v>1.49937341707351</v>
      </c>
      <c r="P495" s="16">
        <v>0.13523990829755</v>
      </c>
      <c r="Q495" s="16">
        <v>0.23536868416294701</v>
      </c>
      <c r="R495" s="16">
        <v>0.61375275563845999</v>
      </c>
      <c r="S495" s="16">
        <v>0.67677304964538998</v>
      </c>
      <c r="T495" s="16">
        <v>1.2844410348070701</v>
      </c>
      <c r="U495" s="16">
        <v>1.12463207293233</v>
      </c>
      <c r="V495" s="16">
        <v>0.554179789464191</v>
      </c>
      <c r="W495" s="16">
        <v>2.9672934050521</v>
      </c>
      <c r="X495" s="16">
        <v>1.3346492416034701</v>
      </c>
      <c r="Y495" s="16">
        <v>2.2334962140822201</v>
      </c>
      <c r="Z495" s="16">
        <v>0.99639045706226403</v>
      </c>
      <c r="AA495" s="16">
        <v>1.34702310951085</v>
      </c>
      <c r="AB495" s="16">
        <v>1.2645888387286199</v>
      </c>
      <c r="AC495" s="16">
        <v>0.59084228808972095</v>
      </c>
      <c r="AD495" s="16">
        <v>2.1638301632579102</v>
      </c>
      <c r="AE495" s="16">
        <v>0.67677304964538998</v>
      </c>
      <c r="AF495" s="16">
        <v>1.3968037739895001</v>
      </c>
      <c r="AG495" s="16">
        <v>1.39614888264543</v>
      </c>
      <c r="AH495" s="16">
        <v>1.24875582528883</v>
      </c>
      <c r="AI495" s="37">
        <v>0.25681529650052798</v>
      </c>
      <c r="AJ495" s="16">
        <v>0.98919226227480594</v>
      </c>
      <c r="AK495" s="16">
        <v>0.47800723589001498</v>
      </c>
      <c r="AL495" s="37">
        <v>0.69198555875599999</v>
      </c>
      <c r="AM495" s="37">
        <v>2918.05787646928</v>
      </c>
      <c r="AN495" s="37">
        <v>20.65839502047</v>
      </c>
      <c r="AO495" s="37">
        <v>1.214259932934</v>
      </c>
      <c r="AP495" s="37">
        <v>7.4324029773599998</v>
      </c>
      <c r="AQ495" s="37">
        <v>616.88242720000005</v>
      </c>
      <c r="AR495" s="37">
        <v>1.7594337241219999</v>
      </c>
      <c r="AS495" s="37">
        <v>1.4198081257999999</v>
      </c>
      <c r="AT495" s="37">
        <v>7.7478454084720001</v>
      </c>
      <c r="AU495" s="37">
        <v>318733.09108814801</v>
      </c>
      <c r="AV495" s="37">
        <v>2114.32605879941</v>
      </c>
      <c r="AW495" s="37">
        <v>956648.38585507998</v>
      </c>
      <c r="AX495" s="37">
        <v>8.4668465889565994</v>
      </c>
      <c r="AY495" s="37">
        <v>7.6834843560000001</v>
      </c>
      <c r="AZ495" s="37">
        <v>17.437582800000001</v>
      </c>
      <c r="BA495" s="37">
        <v>24015.06273166</v>
      </c>
      <c r="BB495" s="37">
        <v>8.4769032413800005</v>
      </c>
      <c r="BC495" s="37">
        <v>8.6499983865969392E-3</v>
      </c>
      <c r="BD495" s="37">
        <v>383.148781762032</v>
      </c>
      <c r="BE495" s="37">
        <v>29107.875680000001</v>
      </c>
      <c r="BF495" s="37">
        <v>0.97469838936599995</v>
      </c>
      <c r="BG495" s="37">
        <v>3.7792974410760798</v>
      </c>
      <c r="BH495" s="37">
        <v>4.8782549089199998</v>
      </c>
      <c r="BI495" s="37">
        <v>6.0080677723200004</v>
      </c>
      <c r="BJ495" s="37">
        <v>4446.8962310584002</v>
      </c>
      <c r="BK495" s="37">
        <v>508.78608041429999</v>
      </c>
      <c r="BL495" s="37">
        <v>17.437582800000001</v>
      </c>
      <c r="BM495" s="37">
        <v>16.166919368367299</v>
      </c>
      <c r="BN495" s="37">
        <v>16.1593395094411</v>
      </c>
      <c r="BO495" s="37">
        <v>17.981161630258899</v>
      </c>
      <c r="BP495" s="37">
        <v>1.0937822E-2</v>
      </c>
    </row>
    <row r="496" spans="1:68">
      <c r="A496" s="16">
        <v>495</v>
      </c>
      <c r="B496" s="29" t="s">
        <v>276</v>
      </c>
      <c r="C496" s="16">
        <v>150</v>
      </c>
      <c r="D496" s="16">
        <v>1110</v>
      </c>
      <c r="E496" s="16">
        <v>0.21167659716430401</v>
      </c>
      <c r="F496" s="16">
        <v>0.36518767307433803</v>
      </c>
      <c r="G496" s="16">
        <v>0.47330673841554599</v>
      </c>
      <c r="H496" s="16">
        <v>1.2581749369217801</v>
      </c>
      <c r="I496" s="16">
        <v>2.3264644222020001</v>
      </c>
      <c r="J496" s="16">
        <v>0.3909359375</v>
      </c>
      <c r="K496" s="16">
        <v>0.43337897659658903</v>
      </c>
      <c r="L496" s="16">
        <v>0.54983718592964803</v>
      </c>
      <c r="M496" s="16">
        <v>0.140248688341404</v>
      </c>
      <c r="N496" s="16">
        <v>0.70075922175611205</v>
      </c>
      <c r="O496" s="16">
        <v>1.5690654579594401</v>
      </c>
      <c r="P496" s="16">
        <v>0.13243335640342199</v>
      </c>
      <c r="Q496" s="16">
        <v>0.240311789935061</v>
      </c>
      <c r="R496" s="16">
        <v>0.69141119221411196</v>
      </c>
      <c r="S496" s="16">
        <v>0.70131840000000001</v>
      </c>
      <c r="T496" s="16">
        <v>1.3092517703064599</v>
      </c>
      <c r="U496" s="16">
        <v>1.12263653080431</v>
      </c>
      <c r="V496" s="16">
        <v>0.55697600194116503</v>
      </c>
      <c r="W496" s="16">
        <v>3.0788237132218699</v>
      </c>
      <c r="X496" s="16">
        <v>1.35840220082531</v>
      </c>
      <c r="Y496" s="16">
        <v>2.3177860696517398</v>
      </c>
      <c r="Z496" s="16">
        <v>1.02117997531432</v>
      </c>
      <c r="AA496" s="16">
        <v>1.37791605150215</v>
      </c>
      <c r="AB496" s="16">
        <v>1.2928586097058301</v>
      </c>
      <c r="AC496" s="16">
        <v>0.61234485046684695</v>
      </c>
      <c r="AD496" s="16">
        <v>2.0634567823663499</v>
      </c>
      <c r="AE496" s="16">
        <v>0.70131840000000001</v>
      </c>
      <c r="AF496" s="16">
        <v>1.4567972421690001</v>
      </c>
      <c r="AG496" s="16">
        <v>1.4534190932733</v>
      </c>
      <c r="AH496" s="16">
        <v>1.4037514020242601</v>
      </c>
      <c r="AI496" s="37">
        <v>0.38598574821852699</v>
      </c>
      <c r="AJ496" s="16">
        <v>1.0030497536009799</v>
      </c>
      <c r="AK496" s="16">
        <v>0.46541244573082502</v>
      </c>
      <c r="AL496" s="37">
        <v>0.77902460866559997</v>
      </c>
      <c r="AM496" s="37">
        <v>3147.5627543716801</v>
      </c>
      <c r="AN496" s="37">
        <v>21.183363715199999</v>
      </c>
      <c r="AO496" s="37">
        <v>1.1383733311999999</v>
      </c>
      <c r="AP496" s="37">
        <v>7.1933595023360004</v>
      </c>
      <c r="AQ496" s="37">
        <v>655.88166655999999</v>
      </c>
      <c r="AR496" s="37">
        <v>1.7627612904959999</v>
      </c>
      <c r="AS496" s="37">
        <v>1.3935425535999999</v>
      </c>
      <c r="AT496" s="37">
        <v>7.9252143719679999</v>
      </c>
      <c r="AU496" s="37">
        <v>308634.45055948797</v>
      </c>
      <c r="AV496" s="37">
        <v>2077.1919204902701</v>
      </c>
      <c r="AW496" s="37">
        <v>977174.30635392002</v>
      </c>
      <c r="AX496" s="37">
        <v>8.508095702976</v>
      </c>
      <c r="AY496" s="37">
        <v>7.4748076799999996</v>
      </c>
      <c r="AZ496" s="37">
        <v>17.532959999999999</v>
      </c>
      <c r="BA496" s="37">
        <v>23663.565227520001</v>
      </c>
      <c r="BB496" s="37">
        <v>8.5679157055679998</v>
      </c>
      <c r="BC496" s="37">
        <v>8.1673269327615199E-3</v>
      </c>
      <c r="BD496" s="37">
        <v>369.67127752627198</v>
      </c>
      <c r="BE496" s="37">
        <v>28718.198272000001</v>
      </c>
      <c r="BF496" s="37">
        <v>0.95888256000000005</v>
      </c>
      <c r="BG496" s="37">
        <v>3.7333287689983998</v>
      </c>
      <c r="BH496" s="37">
        <v>4.7875638092799999</v>
      </c>
      <c r="BI496" s="37">
        <v>5.8920363866879999</v>
      </c>
      <c r="BJ496" s="37">
        <v>4361.539368576</v>
      </c>
      <c r="BK496" s="37">
        <v>514.33918547584005</v>
      </c>
      <c r="BL496" s="37">
        <v>17.532959999999999</v>
      </c>
      <c r="BM496" s="37">
        <v>15.8420695996506</v>
      </c>
      <c r="BN496" s="37">
        <v>15.8053336226906</v>
      </c>
      <c r="BO496" s="37">
        <v>15.9826327371239</v>
      </c>
      <c r="BP496" s="37">
        <v>1.0946000000000001E-2</v>
      </c>
    </row>
    <row r="497" spans="1:68">
      <c r="A497" s="16">
        <v>496</v>
      </c>
      <c r="B497" s="29" t="s">
        <v>84</v>
      </c>
      <c r="C497" s="16">
        <v>250</v>
      </c>
      <c r="D497" s="16">
        <v>1100</v>
      </c>
      <c r="E497" s="16">
        <v>0.210320667222686</v>
      </c>
      <c r="F497" s="16">
        <v>0.36272866597040498</v>
      </c>
      <c r="G497" s="16">
        <v>0.47085981464873</v>
      </c>
      <c r="H497" s="16">
        <v>1.263826745164</v>
      </c>
      <c r="I497" s="16">
        <v>2.3205266606005499</v>
      </c>
      <c r="J497" s="16">
        <v>0.38816093750000003</v>
      </c>
      <c r="K497" s="16">
        <v>0.43363220944069802</v>
      </c>
      <c r="L497" s="16">
        <v>0.55072964824120596</v>
      </c>
      <c r="M497" s="16">
        <v>0.14102310434736301</v>
      </c>
      <c r="N497" s="16">
        <v>0.70164682482279805</v>
      </c>
      <c r="O497" s="16">
        <v>1.5613477362327299</v>
      </c>
      <c r="P497" s="16">
        <v>0.13278083317380601</v>
      </c>
      <c r="Q497" s="16">
        <v>0.243403068152789</v>
      </c>
      <c r="R497" s="16">
        <v>0.688783454987834</v>
      </c>
      <c r="S497" s="16">
        <v>0.69847680000000001</v>
      </c>
      <c r="T497" s="16">
        <v>1.3053586432609301</v>
      </c>
      <c r="U497" s="16">
        <v>1.11728783030479</v>
      </c>
      <c r="V497" s="16">
        <v>0.56095787712763101</v>
      </c>
      <c r="W497" s="16">
        <v>3.0600778856683899</v>
      </c>
      <c r="X497" s="16">
        <v>1.3548236588720799</v>
      </c>
      <c r="Y497" s="16">
        <v>2.3065920398009898</v>
      </c>
      <c r="Z497" s="16">
        <v>1.0187077257798001</v>
      </c>
      <c r="AA497" s="16">
        <v>1.37436858369099</v>
      </c>
      <c r="AB497" s="16">
        <v>1.2904464680532099</v>
      </c>
      <c r="AC497" s="16">
        <v>0.61335267074268895</v>
      </c>
      <c r="AD497" s="16">
        <v>2.0579604357740102</v>
      </c>
      <c r="AE497" s="16">
        <v>0.69847680000000001</v>
      </c>
      <c r="AF497" s="16">
        <v>1.4530751834025499</v>
      </c>
      <c r="AG497" s="16">
        <v>1.4496970345068501</v>
      </c>
      <c r="AH497" s="16">
        <v>1.4001138386326599</v>
      </c>
      <c r="AI497" s="37">
        <v>0.38598574821852699</v>
      </c>
      <c r="AJ497" s="16">
        <v>1.0005358444440899</v>
      </c>
      <c r="AK497" s="16">
        <v>0.46541244573082502</v>
      </c>
      <c r="AL497" s="37">
        <v>0.77403443589120002</v>
      </c>
      <c r="AM497" s="37">
        <v>3126.3685034597702</v>
      </c>
      <c r="AN497" s="37">
        <v>21.073848950399999</v>
      </c>
      <c r="AO497" s="37">
        <v>1.1434869824</v>
      </c>
      <c r="AP497" s="37">
        <v>7.175000118272</v>
      </c>
      <c r="AQ497" s="37">
        <v>651.22598912000001</v>
      </c>
      <c r="AR497" s="37">
        <v>1.763791310592</v>
      </c>
      <c r="AS497" s="37">
        <v>1.3958044672000001</v>
      </c>
      <c r="AT497" s="37">
        <v>7.968975300736</v>
      </c>
      <c r="AU497" s="37">
        <v>309025.37639577599</v>
      </c>
      <c r="AV497" s="37">
        <v>2066.97489026123</v>
      </c>
      <c r="AW497" s="37">
        <v>979738.20249983994</v>
      </c>
      <c r="AX497" s="37">
        <v>8.6175405659519999</v>
      </c>
      <c r="AY497" s="37">
        <v>7.44639936</v>
      </c>
      <c r="AZ497" s="37">
        <v>17.461919999999999</v>
      </c>
      <c r="BA497" s="37">
        <v>23593.20040704</v>
      </c>
      <c r="BB497" s="37">
        <v>8.5270946439359996</v>
      </c>
      <c r="BC497" s="37">
        <v>8.2257159411568206E-3</v>
      </c>
      <c r="BD497" s="37">
        <v>367.42048479974397</v>
      </c>
      <c r="BE497" s="37">
        <v>28642.543743999999</v>
      </c>
      <c r="BF497" s="37">
        <v>0.95425152000000002</v>
      </c>
      <c r="BG497" s="37">
        <v>3.7242904794367999</v>
      </c>
      <c r="BH497" s="37">
        <v>4.7752381465599996</v>
      </c>
      <c r="BI497" s="37">
        <v>5.8810433621760003</v>
      </c>
      <c r="BJ497" s="37">
        <v>4368.7177547519996</v>
      </c>
      <c r="BK497" s="37">
        <v>512.96916093567995</v>
      </c>
      <c r="BL497" s="37">
        <v>17.461919999999999</v>
      </c>
      <c r="BM497" s="37">
        <v>15.801593744586301</v>
      </c>
      <c r="BN497" s="37">
        <v>15.7648577676263</v>
      </c>
      <c r="BO497" s="37">
        <v>15.941216686060899</v>
      </c>
      <c r="BP497" s="37">
        <v>1.0946000000000001E-2</v>
      </c>
    </row>
    <row r="498" spans="1:68">
      <c r="A498" s="16">
        <v>497</v>
      </c>
      <c r="B498" s="29" t="s">
        <v>85</v>
      </c>
      <c r="C498" s="16">
        <v>190</v>
      </c>
      <c r="D498" s="16">
        <v>1085</v>
      </c>
      <c r="E498" s="16">
        <v>0.20896473728106801</v>
      </c>
      <c r="F498" s="16">
        <v>0.360269658866473</v>
      </c>
      <c r="G498" s="16">
        <v>0.46841289088191301</v>
      </c>
      <c r="H498" s="16">
        <v>1.2694785534062201</v>
      </c>
      <c r="I498" s="16">
        <v>2.3145888989990899</v>
      </c>
      <c r="J498" s="16">
        <v>0.3853859375</v>
      </c>
      <c r="K498" s="16">
        <v>0.43388544228480802</v>
      </c>
      <c r="L498" s="16">
        <v>0.551622110552764</v>
      </c>
      <c r="M498" s="16">
        <v>0.14179752035332299</v>
      </c>
      <c r="N498" s="16">
        <v>0.70253442788948395</v>
      </c>
      <c r="O498" s="16">
        <v>1.55363001450602</v>
      </c>
      <c r="P498" s="16">
        <v>0.13312830994419</v>
      </c>
      <c r="Q498" s="16">
        <v>0.24649434637051801</v>
      </c>
      <c r="R498" s="16">
        <v>0.68615571776155704</v>
      </c>
      <c r="S498" s="16">
        <v>0.69563520000000001</v>
      </c>
      <c r="T498" s="16">
        <v>1.3014655162154101</v>
      </c>
      <c r="U498" s="16">
        <v>1.1119391298052601</v>
      </c>
      <c r="V498" s="16">
        <v>0.56499709588877001</v>
      </c>
      <c r="W498" s="16">
        <v>3.0413320581149099</v>
      </c>
      <c r="X498" s="16">
        <v>1.35124511691884</v>
      </c>
      <c r="Y498" s="16">
        <v>2.29539800995025</v>
      </c>
      <c r="Z498" s="16">
        <v>1.0162354762452701</v>
      </c>
      <c r="AA498" s="16">
        <v>1.37082111587983</v>
      </c>
      <c r="AB498" s="16">
        <v>1.2880343264006</v>
      </c>
      <c r="AC498" s="16">
        <v>0.61436049101853196</v>
      </c>
      <c r="AD498" s="16">
        <v>2.0524640891816599</v>
      </c>
      <c r="AE498" s="16">
        <v>0.69563520000000001</v>
      </c>
      <c r="AF498" s="16">
        <v>1.44935312463611</v>
      </c>
      <c r="AG498" s="16">
        <v>1.4459749757403999</v>
      </c>
      <c r="AH498" s="16">
        <v>1.39647627524106</v>
      </c>
      <c r="AI498" s="37">
        <v>0.38598574821852699</v>
      </c>
      <c r="AJ498" s="16">
        <v>0.99802193528719496</v>
      </c>
      <c r="AK498" s="16">
        <v>0.46541244573082502</v>
      </c>
      <c r="AL498" s="37">
        <v>0.76904426311679996</v>
      </c>
      <c r="AM498" s="37">
        <v>3105.1742525478599</v>
      </c>
      <c r="AN498" s="37">
        <v>20.964334185599999</v>
      </c>
      <c r="AO498" s="37">
        <v>1.1486006336000001</v>
      </c>
      <c r="AP498" s="37">
        <v>7.1566407342079996</v>
      </c>
      <c r="AQ498" s="37">
        <v>646.57031168000003</v>
      </c>
      <c r="AR498" s="37">
        <v>1.7648213306880001</v>
      </c>
      <c r="AS498" s="37">
        <v>1.3980663808</v>
      </c>
      <c r="AT498" s="37">
        <v>8.0127362295040001</v>
      </c>
      <c r="AU498" s="37">
        <v>309416.30223206402</v>
      </c>
      <c r="AV498" s="37">
        <v>2056.7578600321899</v>
      </c>
      <c r="AW498" s="37">
        <v>982302.09864575998</v>
      </c>
      <c r="AX498" s="37">
        <v>8.7269854289279998</v>
      </c>
      <c r="AY498" s="37">
        <v>7.4179910400000004</v>
      </c>
      <c r="AZ498" s="37">
        <v>17.390879999999999</v>
      </c>
      <c r="BA498" s="37">
        <v>23522.835586559999</v>
      </c>
      <c r="BB498" s="37">
        <v>8.4862735823039994</v>
      </c>
      <c r="BC498" s="37">
        <v>8.2849458183152404E-3</v>
      </c>
      <c r="BD498" s="37">
        <v>365.16969207321603</v>
      </c>
      <c r="BE498" s="37">
        <v>28566.889216</v>
      </c>
      <c r="BF498" s="37">
        <v>0.94962047999999999</v>
      </c>
      <c r="BG498" s="37">
        <v>3.7152521898752</v>
      </c>
      <c r="BH498" s="37">
        <v>4.7629124838400001</v>
      </c>
      <c r="BI498" s="37">
        <v>5.8700503376639999</v>
      </c>
      <c r="BJ498" s="37">
        <v>4375.896140928</v>
      </c>
      <c r="BK498" s="37">
        <v>511.59913639552002</v>
      </c>
      <c r="BL498" s="37">
        <v>17.390879999999999</v>
      </c>
      <c r="BM498" s="37">
        <v>15.761117889522099</v>
      </c>
      <c r="BN498" s="37">
        <v>15.7243819125621</v>
      </c>
      <c r="BO498" s="37">
        <v>15.8998006349979</v>
      </c>
      <c r="BP498" s="37">
        <v>1.0946000000000001E-2</v>
      </c>
    </row>
    <row r="499" spans="1:68">
      <c r="A499" s="16">
        <v>498</v>
      </c>
      <c r="B499" s="29" t="s">
        <v>86</v>
      </c>
      <c r="C499" s="16">
        <v>65</v>
      </c>
      <c r="D499" s="16">
        <v>1070</v>
      </c>
      <c r="E499" s="16">
        <v>0.20760880733945</v>
      </c>
      <c r="F499" s="16">
        <v>0.35781065176254001</v>
      </c>
      <c r="G499" s="16">
        <v>0.46596596711509702</v>
      </c>
      <c r="H499" s="16">
        <v>1.27513036164844</v>
      </c>
      <c r="I499" s="16">
        <v>2.3086511373976299</v>
      </c>
      <c r="J499" s="16">
        <v>0.38261093750000003</v>
      </c>
      <c r="K499" s="16">
        <v>0.43413867512891702</v>
      </c>
      <c r="L499" s="16">
        <v>0.55251457286432204</v>
      </c>
      <c r="M499" s="16">
        <v>0.142571936359283</v>
      </c>
      <c r="N499" s="16">
        <v>0.70342203095616995</v>
      </c>
      <c r="O499" s="16">
        <v>1.5459122927793101</v>
      </c>
      <c r="P499" s="16">
        <v>0.133475786714574</v>
      </c>
      <c r="Q499" s="16">
        <v>0.24958562458824601</v>
      </c>
      <c r="R499" s="16">
        <v>0.68352798053527997</v>
      </c>
      <c r="S499" s="16">
        <v>0.69279360000000001</v>
      </c>
      <c r="T499" s="16">
        <v>1.29757238916989</v>
      </c>
      <c r="U499" s="16">
        <v>1.10659042930573</v>
      </c>
      <c r="V499" s="16">
        <v>0.56909490592874401</v>
      </c>
      <c r="W499" s="16">
        <v>3.0225862305614402</v>
      </c>
      <c r="X499" s="16">
        <v>1.34766657496561</v>
      </c>
      <c r="Y499" s="16">
        <v>2.2842039800995</v>
      </c>
      <c r="Z499" s="16">
        <v>1.0137632267107399</v>
      </c>
      <c r="AA499" s="16">
        <v>1.36727364806867</v>
      </c>
      <c r="AB499" s="16">
        <v>1.2856221847479901</v>
      </c>
      <c r="AC499" s="16">
        <v>0.61536831129437397</v>
      </c>
      <c r="AD499" s="16">
        <v>2.04696774258931</v>
      </c>
      <c r="AE499" s="16">
        <v>0.69279360000000001</v>
      </c>
      <c r="AF499" s="16">
        <v>1.4456310658696601</v>
      </c>
      <c r="AG499" s="16">
        <v>1.44225291697396</v>
      </c>
      <c r="AH499" s="16">
        <v>1.3928387118494601</v>
      </c>
      <c r="AI499" s="37">
        <v>0.38598574821852699</v>
      </c>
      <c r="AJ499" s="16">
        <v>0.99550802613029998</v>
      </c>
      <c r="AK499" s="16">
        <v>0.46541244573082502</v>
      </c>
      <c r="AL499" s="37">
        <v>0.76405409034240002</v>
      </c>
      <c r="AM499" s="37">
        <v>3083.98000163595</v>
      </c>
      <c r="AN499" s="37">
        <v>20.854819420799998</v>
      </c>
      <c r="AO499" s="37">
        <v>1.1537142847999999</v>
      </c>
      <c r="AP499" s="37">
        <v>7.1382813501440001</v>
      </c>
      <c r="AQ499" s="37">
        <v>641.91463424000005</v>
      </c>
      <c r="AR499" s="37">
        <v>1.7658513507839999</v>
      </c>
      <c r="AS499" s="37">
        <v>1.4003282944</v>
      </c>
      <c r="AT499" s="37">
        <v>8.0564971582720002</v>
      </c>
      <c r="AU499" s="37">
        <v>309807.22806835198</v>
      </c>
      <c r="AV499" s="37">
        <v>2046.54082980314</v>
      </c>
      <c r="AW499" s="37">
        <v>984865.99479168002</v>
      </c>
      <c r="AX499" s="37">
        <v>8.8364302919039996</v>
      </c>
      <c r="AY499" s="37">
        <v>7.3895827199999999</v>
      </c>
      <c r="AZ499" s="37">
        <v>17.319839999999999</v>
      </c>
      <c r="BA499" s="37">
        <v>23452.470766080001</v>
      </c>
      <c r="BB499" s="37">
        <v>8.4454525206719993</v>
      </c>
      <c r="BC499" s="37">
        <v>8.3450348601917003E-3</v>
      </c>
      <c r="BD499" s="37">
        <v>362.91889934668802</v>
      </c>
      <c r="BE499" s="37">
        <v>28491.234688</v>
      </c>
      <c r="BF499" s="37">
        <v>0.94498943999999996</v>
      </c>
      <c r="BG499" s="37">
        <v>3.7062139003136001</v>
      </c>
      <c r="BH499" s="37">
        <v>4.7505868211199997</v>
      </c>
      <c r="BI499" s="37">
        <v>5.8590573131520003</v>
      </c>
      <c r="BJ499" s="37">
        <v>4383.0745271039996</v>
      </c>
      <c r="BK499" s="37">
        <v>510.22911185535997</v>
      </c>
      <c r="BL499" s="37">
        <v>17.319839999999999</v>
      </c>
      <c r="BM499" s="37">
        <v>15.7206420344578</v>
      </c>
      <c r="BN499" s="37">
        <v>15.683906057497801</v>
      </c>
      <c r="BO499" s="37">
        <v>15.8583845839349</v>
      </c>
      <c r="BP499" s="37">
        <v>1.0946000000000001E-2</v>
      </c>
    </row>
    <row r="500" spans="1:68">
      <c r="A500" s="16">
        <v>499</v>
      </c>
      <c r="B500" s="29" t="s">
        <v>277</v>
      </c>
      <c r="C500" s="16">
        <v>80</v>
      </c>
      <c r="D500" s="16">
        <v>1085</v>
      </c>
      <c r="E500" s="16">
        <v>0.18748400845102001</v>
      </c>
      <c r="F500" s="16">
        <v>0.33658576934686801</v>
      </c>
      <c r="G500" s="16">
        <v>0.45028751084193103</v>
      </c>
      <c r="H500" s="16">
        <v>1.25257891940515</v>
      </c>
      <c r="I500" s="16">
        <v>2.36544567262801</v>
      </c>
      <c r="J500" s="16">
        <v>0.36709970230833</v>
      </c>
      <c r="K500" s="16">
        <v>0.41933905807889099</v>
      </c>
      <c r="L500" s="16">
        <v>0.53456523098080899</v>
      </c>
      <c r="M500" s="16">
        <v>0.13587925950131599</v>
      </c>
      <c r="N500" s="16">
        <v>0.69196372189638</v>
      </c>
      <c r="O500" s="16">
        <v>1.58463598951877</v>
      </c>
      <c r="P500" s="16">
        <v>0.129794461389169</v>
      </c>
      <c r="Q500" s="16">
        <v>0.21996007065627299</v>
      </c>
      <c r="R500" s="16">
        <v>0.67016547389147596</v>
      </c>
      <c r="S500" s="16">
        <v>0.69772131639491797</v>
      </c>
      <c r="T500" s="16">
        <v>1.3242047761194</v>
      </c>
      <c r="U500" s="16">
        <v>1.1402671654383101</v>
      </c>
      <c r="V500" s="16">
        <v>0.55035820875722696</v>
      </c>
      <c r="W500" s="16">
        <v>3.17361438219839</v>
      </c>
      <c r="X500" s="16">
        <v>1.3729820689655201</v>
      </c>
      <c r="Y500" s="16">
        <v>2.35613100723132</v>
      </c>
      <c r="Z500" s="16">
        <v>1.0251089047973101</v>
      </c>
      <c r="AA500" s="16">
        <v>1.3911412542371999</v>
      </c>
      <c r="AB500" s="16">
        <v>1.3029630307767801</v>
      </c>
      <c r="AC500" s="16">
        <v>0.59139390986715001</v>
      </c>
      <c r="AD500" s="16">
        <v>2.1220215342722799</v>
      </c>
      <c r="AE500" s="16">
        <v>0.69772131639491797</v>
      </c>
      <c r="AF500" s="16">
        <v>1.45307919575471</v>
      </c>
      <c r="AG500" s="16">
        <v>1.4525727314624</v>
      </c>
      <c r="AH500" s="16">
        <v>1.4472535023858499</v>
      </c>
      <c r="AI500" s="37">
        <v>0.30724450194049202</v>
      </c>
      <c r="AJ500" s="16">
        <v>1.0107129994642601</v>
      </c>
      <c r="AK500" s="16">
        <v>0.46329232995658498</v>
      </c>
      <c r="AL500" s="37">
        <v>0.69063358523039997</v>
      </c>
      <c r="AM500" s="37">
        <v>2902.5099354539798</v>
      </c>
      <c r="AN500" s="37">
        <v>20.204537571332001</v>
      </c>
      <c r="AO500" s="37">
        <v>1.1316308321499999</v>
      </c>
      <c r="AP500" s="37">
        <v>7.2525002167360002</v>
      </c>
      <c r="AQ500" s="37">
        <v>616.55287936000002</v>
      </c>
      <c r="AR500" s="37">
        <v>1.7257056501520001</v>
      </c>
      <c r="AS500" s="37">
        <v>1.3679738567999999</v>
      </c>
      <c r="AT500" s="37">
        <v>7.7632976913479999</v>
      </c>
      <c r="AU500" s="37">
        <v>305229.42882871599</v>
      </c>
      <c r="AV500" s="37">
        <v>2087.1377118660098</v>
      </c>
      <c r="AW500" s="37">
        <v>972315.08751184004</v>
      </c>
      <c r="AX500" s="37">
        <v>8.2622519441219993</v>
      </c>
      <c r="AY500" s="37">
        <v>7.3030788375000002</v>
      </c>
      <c r="AZ500" s="37">
        <v>17.432568660000001</v>
      </c>
      <c r="BA500" s="37">
        <v>23777.420959999999</v>
      </c>
      <c r="BB500" s="37">
        <v>8.6784061126934997</v>
      </c>
      <c r="BC500" s="37">
        <v>8.2216922014246106E-3</v>
      </c>
      <c r="BD500" s="37">
        <v>372.38648472148799</v>
      </c>
      <c r="BE500" s="37">
        <v>28866.948</v>
      </c>
      <c r="BF500" s="37">
        <v>0.9658857112</v>
      </c>
      <c r="BG500" s="37">
        <v>3.7425530844467998</v>
      </c>
      <c r="BH500" s="37">
        <v>4.8128699091540001</v>
      </c>
      <c r="BI500" s="37">
        <v>5.9114962339619996</v>
      </c>
      <c r="BJ500" s="37">
        <v>4374.2596081239999</v>
      </c>
      <c r="BK500" s="37">
        <v>522.28977499155201</v>
      </c>
      <c r="BL500" s="37">
        <v>17.432568660000001</v>
      </c>
      <c r="BM500" s="37">
        <v>15.8177432536576</v>
      </c>
      <c r="BN500" s="37">
        <v>15.812230049582899</v>
      </c>
      <c r="BO500" s="37">
        <v>15.814504457810999</v>
      </c>
      <c r="BP500" s="37">
        <v>8.8856349999999994E-3</v>
      </c>
    </row>
    <row r="501" spans="1:68">
      <c r="A501" s="16">
        <v>500</v>
      </c>
      <c r="B501" s="29" t="s">
        <v>98</v>
      </c>
      <c r="C501" s="16">
        <v>156</v>
      </c>
      <c r="D501" s="16">
        <v>1085</v>
      </c>
      <c r="E501" s="16">
        <v>0.19452898819880199</v>
      </c>
      <c r="F501" s="16">
        <v>0.34546839060726497</v>
      </c>
      <c r="G501" s="16">
        <v>0.45739431703210298</v>
      </c>
      <c r="H501" s="16">
        <v>1.25250003285194</v>
      </c>
      <c r="I501" s="16">
        <v>2.3585383841769998</v>
      </c>
      <c r="J501" s="16">
        <v>0.37483091197655999</v>
      </c>
      <c r="K501" s="16">
        <v>0.42263896770373299</v>
      </c>
      <c r="L501" s="16">
        <v>0.53766453024855398</v>
      </c>
      <c r="M501" s="16">
        <v>0.13687491919952</v>
      </c>
      <c r="N501" s="16">
        <v>0.69305937831683795</v>
      </c>
      <c r="O501" s="16">
        <v>1.58376986807072</v>
      </c>
      <c r="P501" s="16">
        <v>0.13039128381075099</v>
      </c>
      <c r="Q501" s="16">
        <v>0.22276908287088301</v>
      </c>
      <c r="R501" s="16">
        <v>0.67540921563061795</v>
      </c>
      <c r="S501" s="16">
        <v>0.700305228921691</v>
      </c>
      <c r="T501" s="16">
        <v>1.3233477611940301</v>
      </c>
      <c r="U501" s="16">
        <v>1.1391449317745399</v>
      </c>
      <c r="V501" s="16">
        <v>0.54711910426739097</v>
      </c>
      <c r="W501" s="16">
        <v>3.1671695414232599</v>
      </c>
      <c r="X501" s="16">
        <v>1.3717655172413801</v>
      </c>
      <c r="Y501" s="16">
        <v>2.3512701447691899</v>
      </c>
      <c r="Z501" s="16">
        <v>1.02556677312782</v>
      </c>
      <c r="AA501" s="16">
        <v>1.3901112208759201</v>
      </c>
      <c r="AB501" s="16">
        <v>1.30219632283469</v>
      </c>
      <c r="AC501" s="16">
        <v>0.59556194679294905</v>
      </c>
      <c r="AD501" s="16">
        <v>2.1169043213027701</v>
      </c>
      <c r="AE501" s="16">
        <v>0.700305228921691</v>
      </c>
      <c r="AF501" s="16">
        <v>1.4563498598651199</v>
      </c>
      <c r="AG501" s="16">
        <v>1.4550830910508501</v>
      </c>
      <c r="AH501" s="16">
        <v>1.4418046362625001</v>
      </c>
      <c r="AI501" s="37">
        <v>0.32691742580076399</v>
      </c>
      <c r="AJ501" s="16">
        <v>1.00975551029168</v>
      </c>
      <c r="AK501" s="16">
        <v>0.46358538350217099</v>
      </c>
      <c r="AL501" s="37">
        <v>0.71579569419</v>
      </c>
      <c r="AM501" s="37">
        <v>2974.8945738066</v>
      </c>
      <c r="AN501" s="37">
        <v>20.509912685825</v>
      </c>
      <c r="AO501" s="37">
        <v>1.1333281384375</v>
      </c>
      <c r="AP501" s="37">
        <v>7.2437790871000001</v>
      </c>
      <c r="AQ501" s="37">
        <v>628.70839599999999</v>
      </c>
      <c r="AR501" s="37">
        <v>1.73573804845</v>
      </c>
      <c r="AS501" s="37">
        <v>1.3751311049999999</v>
      </c>
      <c r="AT501" s="37">
        <v>7.7851190909249999</v>
      </c>
      <c r="AU501" s="37">
        <v>306207.569184475</v>
      </c>
      <c r="AV501" s="37">
        <v>2088.0651178983398</v>
      </c>
      <c r="AW501" s="37">
        <v>972512.38789899996</v>
      </c>
      <c r="AX501" s="37">
        <v>8.3057291207624999</v>
      </c>
      <c r="AY501" s="37">
        <v>7.3677489843749999</v>
      </c>
      <c r="AZ501" s="37">
        <v>17.481379125</v>
      </c>
      <c r="BA501" s="37">
        <v>23762.0324</v>
      </c>
      <c r="BB501" s="37">
        <v>8.6583431280843701</v>
      </c>
      <c r="BC501" s="37">
        <v>8.2282581764662795E-3</v>
      </c>
      <c r="BD501" s="37">
        <v>371.86495961430001</v>
      </c>
      <c r="BE501" s="37">
        <v>28841.37</v>
      </c>
      <c r="BF501" s="37">
        <v>0.96511281999999998</v>
      </c>
      <c r="BG501" s="37">
        <v>3.7426288007925002</v>
      </c>
      <c r="BH501" s="37">
        <v>4.8094227022125002</v>
      </c>
      <c r="BI501" s="37">
        <v>5.9081425247624999</v>
      </c>
      <c r="BJ501" s="37">
        <v>4374.8771520250002</v>
      </c>
      <c r="BK501" s="37">
        <v>519.88314308719998</v>
      </c>
      <c r="BL501" s="37">
        <v>17.481379125</v>
      </c>
      <c r="BM501" s="37">
        <v>15.838130207003401</v>
      </c>
      <c r="BN501" s="37">
        <v>15.8243538130369</v>
      </c>
      <c r="BO501" s="37">
        <v>15.829968107337701</v>
      </c>
      <c r="BP501" s="37">
        <v>9.4645937499999999E-3</v>
      </c>
    </row>
    <row r="502" spans="1:68">
      <c r="A502" s="16">
        <v>501</v>
      </c>
      <c r="B502" s="29" t="s">
        <v>278</v>
      </c>
      <c r="C502" s="16">
        <v>291</v>
      </c>
      <c r="D502" s="16">
        <v>1155</v>
      </c>
      <c r="E502" s="16">
        <v>0.1534875</v>
      </c>
      <c r="F502" s="16">
        <v>0.26967700686715601</v>
      </c>
      <c r="G502" s="16">
        <v>0.39139104477611902</v>
      </c>
      <c r="H502" s="16">
        <v>1.21873684210526</v>
      </c>
      <c r="I502" s="16">
        <v>2.2019199999999999</v>
      </c>
      <c r="J502" s="16">
        <v>0.29326829268292698</v>
      </c>
      <c r="K502" s="16">
        <v>0.43038423645320201</v>
      </c>
      <c r="L502" s="16">
        <v>0.55449999999999999</v>
      </c>
      <c r="M502" s="16">
        <v>0.14628269484808501</v>
      </c>
      <c r="N502" s="16">
        <v>0.72730943055137098</v>
      </c>
      <c r="O502" s="16">
        <v>1.44024999889746</v>
      </c>
      <c r="P502" s="16">
        <v>0.13481503101058001</v>
      </c>
      <c r="Q502" s="16">
        <v>0.31499023437500001</v>
      </c>
      <c r="R502" s="16">
        <v>0.65030303030303005</v>
      </c>
      <c r="S502" s="16">
        <v>0.62560000000000004</v>
      </c>
      <c r="T502" s="16">
        <v>1.2041194029850699</v>
      </c>
      <c r="U502" s="16">
        <v>1.0083768115942</v>
      </c>
      <c r="V502" s="16">
        <v>0.68196939454424499</v>
      </c>
      <c r="W502" s="16">
        <v>2.5208199445983399</v>
      </c>
      <c r="X502" s="16">
        <v>1.27875862068966</v>
      </c>
      <c r="Y502" s="16">
        <v>2.1862499999999998</v>
      </c>
      <c r="Z502" s="16">
        <v>0.96389324960753497</v>
      </c>
      <c r="AA502" s="16">
        <v>1.29036559139785</v>
      </c>
      <c r="AB502" s="16">
        <v>1.2352300469483599</v>
      </c>
      <c r="AC502" s="16">
        <v>0.60853828306264501</v>
      </c>
      <c r="AD502" s="16">
        <v>1.76749808917197</v>
      </c>
      <c r="AE502" s="16">
        <v>0.62560000000000004</v>
      </c>
      <c r="AF502" s="16">
        <v>1.34492643315962</v>
      </c>
      <c r="AG502" s="16">
        <v>1.34492643315962</v>
      </c>
      <c r="AH502" s="16">
        <v>1.34492643315962</v>
      </c>
      <c r="AI502" s="37">
        <v>0.29411764705882398</v>
      </c>
      <c r="AJ502" s="16">
        <v>0.97260404541841095</v>
      </c>
      <c r="AK502" s="16">
        <v>0.46309696092619401</v>
      </c>
      <c r="AL502" s="37">
        <v>0.56581632000000004</v>
      </c>
      <c r="AM502" s="37">
        <v>2327.723782472</v>
      </c>
      <c r="AN502" s="37">
        <v>17.569544</v>
      </c>
      <c r="AO502" s="37">
        <v>1.0999099999999999</v>
      </c>
      <c r="AP502" s="37">
        <v>6.7433800000000002</v>
      </c>
      <c r="AQ502" s="37">
        <v>492.98399999999998</v>
      </c>
      <c r="AR502" s="37">
        <v>1.7735704000000001</v>
      </c>
      <c r="AS502" s="37">
        <v>1.4195199999999999</v>
      </c>
      <c r="AT502" s="37">
        <v>8.3827151999999998</v>
      </c>
      <c r="AU502" s="37">
        <v>320474.67440000002</v>
      </c>
      <c r="AV502" s="37">
        <v>1895.7123541487999</v>
      </c>
      <c r="AW502" s="37">
        <v>1012876.248</v>
      </c>
      <c r="AX502" s="37">
        <v>11.8904832</v>
      </c>
      <c r="AY502" s="37">
        <v>7.0818000000000003</v>
      </c>
      <c r="AZ502" s="37">
        <v>15.64</v>
      </c>
      <c r="BA502" s="37">
        <v>21621.168000000001</v>
      </c>
      <c r="BB502" s="37">
        <v>7.6814112000000003</v>
      </c>
      <c r="BC502" s="37">
        <v>1.01423169920322E-2</v>
      </c>
      <c r="BD502" s="37">
        <v>295.66419839999998</v>
      </c>
      <c r="BE502" s="37">
        <v>26885.9</v>
      </c>
      <c r="BF502" s="37">
        <v>0.89548799999999995</v>
      </c>
      <c r="BG502" s="37">
        <v>3.5200619999999998</v>
      </c>
      <c r="BH502" s="37">
        <v>4.4641488000000003</v>
      </c>
      <c r="BI502" s="37">
        <v>5.6041151999999999</v>
      </c>
      <c r="BJ502" s="37">
        <v>4521.7071999999998</v>
      </c>
      <c r="BK502" s="37">
        <v>435.67060400000003</v>
      </c>
      <c r="BL502" s="37">
        <v>15.64</v>
      </c>
      <c r="BM502" s="37">
        <v>14.649799678080001</v>
      </c>
      <c r="BN502" s="37">
        <v>14.649799678080001</v>
      </c>
      <c r="BO502" s="37">
        <v>14.649799678080001</v>
      </c>
      <c r="BP502" s="37">
        <v>8.5000000000000006E-3</v>
      </c>
    </row>
    <row r="503" spans="1:68">
      <c r="A503" s="16">
        <v>502</v>
      </c>
      <c r="B503" s="29" t="s">
        <v>279</v>
      </c>
      <c r="C503" s="16">
        <v>280</v>
      </c>
      <c r="D503" s="16">
        <v>950</v>
      </c>
      <c r="E503" s="16">
        <v>0.17349979166666701</v>
      </c>
      <c r="F503" s="16">
        <v>0.31360883688889801</v>
      </c>
      <c r="G503" s="16">
        <v>0.43036149253731298</v>
      </c>
      <c r="H503" s="16">
        <v>1.31533263157895</v>
      </c>
      <c r="I503" s="16">
        <v>2.3497520000000001</v>
      </c>
      <c r="J503" s="16">
        <v>0.34255121951219503</v>
      </c>
      <c r="K503" s="16">
        <v>0.42528965517241402</v>
      </c>
      <c r="L503" s="16">
        <v>0.54766250000000005</v>
      </c>
      <c r="M503" s="16">
        <v>0.14364993394980199</v>
      </c>
      <c r="N503" s="16">
        <v>0.70893467912021702</v>
      </c>
      <c r="O503" s="16">
        <v>1.5401591589305399</v>
      </c>
      <c r="P503" s="16">
        <v>0.13413549799343299</v>
      </c>
      <c r="Q503" s="16">
        <v>0.24802421875</v>
      </c>
      <c r="R503" s="16">
        <v>0.65404848484848499</v>
      </c>
      <c r="S503" s="16">
        <v>0.68059999999999998</v>
      </c>
      <c r="T503" s="16">
        <v>1.3080865671641799</v>
      </c>
      <c r="U503" s="16">
        <v>1.10965</v>
      </c>
      <c r="V503" s="16">
        <v>0.59191148199307897</v>
      </c>
      <c r="W503" s="16">
        <v>3.0501588180978798</v>
      </c>
      <c r="X503" s="16">
        <v>1.36102068965517</v>
      </c>
      <c r="Y503" s="16">
        <v>2.2955968750000002</v>
      </c>
      <c r="Z503" s="16">
        <v>1.0171889063317601</v>
      </c>
      <c r="AA503" s="16">
        <v>1.37941505376344</v>
      </c>
      <c r="AB503" s="16">
        <v>1.2999784037558699</v>
      </c>
      <c r="AC503" s="16">
        <v>0.60532273781902601</v>
      </c>
      <c r="AD503" s="16">
        <v>2.1005593630573198</v>
      </c>
      <c r="AE503" s="16">
        <v>0.68059999999999998</v>
      </c>
      <c r="AF503" s="16">
        <v>1.4378493879529799</v>
      </c>
      <c r="AG503" s="16">
        <v>1.4378493879529799</v>
      </c>
      <c r="AH503" s="16">
        <v>1.4378493879529799</v>
      </c>
      <c r="AI503" s="37">
        <v>0.29817647058823499</v>
      </c>
      <c r="AJ503" s="16">
        <v>0.99707721394511495</v>
      </c>
      <c r="AK503" s="16">
        <v>0.46309696092619401</v>
      </c>
      <c r="AL503" s="37">
        <v>0.63958963199999996</v>
      </c>
      <c r="AM503" s="37">
        <v>2706.9224643955999</v>
      </c>
      <c r="AN503" s="37">
        <v>19.3189274</v>
      </c>
      <c r="AO503" s="37">
        <v>1.1870877</v>
      </c>
      <c r="AP503" s="37">
        <v>7.1961155000000003</v>
      </c>
      <c r="AQ503" s="37">
        <v>575.82860000000005</v>
      </c>
      <c r="AR503" s="37">
        <v>1.7525761399999999</v>
      </c>
      <c r="AS503" s="37">
        <v>1.4020159999999999</v>
      </c>
      <c r="AT503" s="37">
        <v>8.2318450999999992</v>
      </c>
      <c r="AU503" s="37">
        <v>312378.19959199999</v>
      </c>
      <c r="AV503" s="37">
        <v>2027.2166270960799</v>
      </c>
      <c r="AW503" s="37">
        <v>1007770.8614000001</v>
      </c>
      <c r="AX503" s="37">
        <v>9.3626007552000008</v>
      </c>
      <c r="AY503" s="37">
        <v>7.1225880000000004</v>
      </c>
      <c r="AZ503" s="37">
        <v>17.015000000000001</v>
      </c>
      <c r="BA503" s="37">
        <v>23488.002400000001</v>
      </c>
      <c r="BB503" s="37">
        <v>8.45286984</v>
      </c>
      <c r="BC503" s="37">
        <v>8.8029667161374104E-3</v>
      </c>
      <c r="BD503" s="37">
        <v>357.74977259999997</v>
      </c>
      <c r="BE503" s="37">
        <v>28615.46</v>
      </c>
      <c r="BF503" s="37">
        <v>0.94027647999999997</v>
      </c>
      <c r="BG503" s="37">
        <v>3.7146935280000002</v>
      </c>
      <c r="BH503" s="37">
        <v>4.7722243200000003</v>
      </c>
      <c r="BI503" s="37">
        <v>5.8978720200000003</v>
      </c>
      <c r="BJ503" s="37">
        <v>4497.814284</v>
      </c>
      <c r="BK503" s="37">
        <v>517.7668774</v>
      </c>
      <c r="BL503" s="37">
        <v>17.015000000000001</v>
      </c>
      <c r="BM503" s="37">
        <v>15.661975987248001</v>
      </c>
      <c r="BN503" s="37">
        <v>15.661975987248001</v>
      </c>
      <c r="BO503" s="37">
        <v>15.661975987248001</v>
      </c>
      <c r="BP503" s="37">
        <v>8.6172999999999996E-3</v>
      </c>
    </row>
    <row r="504" spans="1:68">
      <c r="A504" s="16">
        <v>503</v>
      </c>
      <c r="B504" s="29" t="s">
        <v>280</v>
      </c>
      <c r="C504" s="16">
        <v>218</v>
      </c>
      <c r="D504" s="16">
        <v>1060</v>
      </c>
      <c r="E504" s="16">
        <v>0.17581250000000001</v>
      </c>
      <c r="F504" s="16">
        <v>0.31857307385959999</v>
      </c>
      <c r="G504" s="16">
        <v>0.43305970149253697</v>
      </c>
      <c r="H504" s="16">
        <v>1.29294736842105</v>
      </c>
      <c r="I504" s="16">
        <v>2.34211428571429</v>
      </c>
      <c r="J504" s="16">
        <v>0.34829268292682902</v>
      </c>
      <c r="K504" s="16">
        <v>0.417881773399015</v>
      </c>
      <c r="L504" s="16">
        <v>0.53687499999999999</v>
      </c>
      <c r="M504" s="16">
        <v>0.13957727873183601</v>
      </c>
      <c r="N504" s="16">
        <v>0.69459777041277504</v>
      </c>
      <c r="O504" s="16">
        <v>1.5437382469680301</v>
      </c>
      <c r="P504" s="16">
        <v>0.131317037577526</v>
      </c>
      <c r="Q504" s="16">
        <v>0.23122558593750001</v>
      </c>
      <c r="R504" s="16">
        <v>0.65030303030303005</v>
      </c>
      <c r="S504" s="16">
        <v>0.68200000000000005</v>
      </c>
      <c r="T504" s="16">
        <v>1.3072388059701501</v>
      </c>
      <c r="U504" s="16">
        <v>1.1146376811594201</v>
      </c>
      <c r="V504" s="16">
        <v>0.57422969187675099</v>
      </c>
      <c r="W504" s="16">
        <v>3.0978393351800602</v>
      </c>
      <c r="X504" s="16">
        <v>1.3565517241379299</v>
      </c>
      <c r="Y504" s="16">
        <v>2.29640625</v>
      </c>
      <c r="Z504" s="16">
        <v>1.0125902668759801</v>
      </c>
      <c r="AA504" s="16">
        <v>1.3752688172042999</v>
      </c>
      <c r="AB504" s="16">
        <v>1.2921596244131499</v>
      </c>
      <c r="AC504" s="16">
        <v>0.59381670533642705</v>
      </c>
      <c r="AD504" s="16">
        <v>2.11398089171974</v>
      </c>
      <c r="AE504" s="16">
        <v>0.68200000000000005</v>
      </c>
      <c r="AF504" s="16">
        <v>1.43356623439583</v>
      </c>
      <c r="AG504" s="16">
        <v>1.43356623439583</v>
      </c>
      <c r="AH504" s="16">
        <v>1.43356623439583</v>
      </c>
      <c r="AI504" s="37">
        <v>0.29411764705882398</v>
      </c>
      <c r="AJ504" s="16">
        <v>0.997258361973134</v>
      </c>
      <c r="AK504" s="16">
        <v>0.46309696092619401</v>
      </c>
      <c r="AL504" s="37">
        <v>0.6481152</v>
      </c>
      <c r="AM504" s="37">
        <v>2749.7713991000001</v>
      </c>
      <c r="AN504" s="37">
        <v>19.440049999999999</v>
      </c>
      <c r="AO504" s="37">
        <v>1.166885</v>
      </c>
      <c r="AP504" s="37">
        <v>7.1727249999999998</v>
      </c>
      <c r="AQ504" s="37">
        <v>585.48</v>
      </c>
      <c r="AR504" s="37">
        <v>1.7220489999999999</v>
      </c>
      <c r="AS504" s="37">
        <v>1.3744000000000001</v>
      </c>
      <c r="AT504" s="37">
        <v>7.998462</v>
      </c>
      <c r="AU504" s="37">
        <v>306060.92119999998</v>
      </c>
      <c r="AV504" s="37">
        <v>2031.9275602079999</v>
      </c>
      <c r="AW504" s="37">
        <v>986595.54</v>
      </c>
      <c r="AX504" s="37">
        <v>8.7284735999999992</v>
      </c>
      <c r="AY504" s="37">
        <v>7.0818000000000003</v>
      </c>
      <c r="AZ504" s="37">
        <v>17.05</v>
      </c>
      <c r="BA504" s="37">
        <v>23472.78</v>
      </c>
      <c r="BB504" s="37">
        <v>8.4908640000000002</v>
      </c>
      <c r="BC504" s="37">
        <v>8.5400013664002194E-3</v>
      </c>
      <c r="BD504" s="37">
        <v>363.34216800000002</v>
      </c>
      <c r="BE504" s="37">
        <v>28521.5</v>
      </c>
      <c r="BF504" s="37">
        <v>0.940608</v>
      </c>
      <c r="BG504" s="37">
        <v>3.69789966</v>
      </c>
      <c r="BH504" s="37">
        <v>4.7578800000000001</v>
      </c>
      <c r="BI504" s="37">
        <v>5.8623989999999999</v>
      </c>
      <c r="BJ504" s="37">
        <v>4412.3194000000003</v>
      </c>
      <c r="BK504" s="37">
        <v>521.07515000000001</v>
      </c>
      <c r="BL504" s="37">
        <v>17.05</v>
      </c>
      <c r="BM504" s="37">
        <v>15.6153211368</v>
      </c>
      <c r="BN504" s="37">
        <v>15.6153211368</v>
      </c>
      <c r="BO504" s="37">
        <v>15.6153211368</v>
      </c>
      <c r="BP504" s="37">
        <v>8.5000000000000006E-3</v>
      </c>
    </row>
    <row r="505" spans="1:68">
      <c r="A505" s="16">
        <v>504</v>
      </c>
      <c r="B505" s="29" t="s">
        <v>281</v>
      </c>
      <c r="C505" s="16">
        <v>205</v>
      </c>
      <c r="D505" s="16">
        <v>1200</v>
      </c>
      <c r="E505" s="16">
        <v>0.182573803087164</v>
      </c>
      <c r="F505" s="16">
        <v>0.32054811006735101</v>
      </c>
      <c r="G505" s="16">
        <v>0.42600011233850799</v>
      </c>
      <c r="H505" s="16">
        <v>1.25460709202708</v>
      </c>
      <c r="I505" s="16">
        <v>2.3023971525210398</v>
      </c>
      <c r="J505" s="16">
        <v>0.35112635846748103</v>
      </c>
      <c r="K505" s="16">
        <v>0.41811084080551603</v>
      </c>
      <c r="L505" s="16">
        <v>0.53059692733461405</v>
      </c>
      <c r="M505" s="16">
        <v>0.146369663511554</v>
      </c>
      <c r="N505" s="16">
        <v>0.68291771599997597</v>
      </c>
      <c r="O505" s="16">
        <v>1.52194979939939</v>
      </c>
      <c r="P505" s="16">
        <v>0.14028205709459299</v>
      </c>
      <c r="Q505" s="16">
        <v>0.23689512558915601</v>
      </c>
      <c r="R505" s="16">
        <v>0.61683642899940105</v>
      </c>
      <c r="S505" s="16">
        <v>0.68815000000000004</v>
      </c>
      <c r="T505" s="16">
        <v>1.30679162911577</v>
      </c>
      <c r="U505" s="16">
        <v>1.1491563034688299</v>
      </c>
      <c r="V505" s="16">
        <v>0.57644436180368397</v>
      </c>
      <c r="W505" s="16">
        <v>2.97010633983558</v>
      </c>
      <c r="X505" s="16">
        <v>1.35959682977257</v>
      </c>
      <c r="Y505" s="16">
        <v>2.2752135211579998</v>
      </c>
      <c r="Z505" s="16">
        <v>1.0137155435657701</v>
      </c>
      <c r="AA505" s="16">
        <v>1.36996797810315</v>
      </c>
      <c r="AB505" s="16">
        <v>1.2857321007337801</v>
      </c>
      <c r="AC505" s="16">
        <v>0.58261347753230697</v>
      </c>
      <c r="AD505" s="16">
        <v>2.2003245894839201</v>
      </c>
      <c r="AE505" s="16">
        <v>0.68815000000000004</v>
      </c>
      <c r="AF505" s="16">
        <v>1.4120131288884099</v>
      </c>
      <c r="AG505" s="16">
        <v>1.4120131288884099</v>
      </c>
      <c r="AH505" s="16">
        <v>1.2289561875141</v>
      </c>
      <c r="AI505" s="37">
        <v>0.234456693504143</v>
      </c>
      <c r="AJ505" s="16">
        <v>0.99528124776312299</v>
      </c>
      <c r="AK505" s="16">
        <v>0.46969319826338601</v>
      </c>
      <c r="AL505" s="37">
        <v>0.68986830793499998</v>
      </c>
      <c r="AM505" s="37">
        <v>2886.1336601304301</v>
      </c>
      <c r="AN505" s="37">
        <v>20.4320340929625</v>
      </c>
      <c r="AO505" s="37">
        <v>1.1949641190725</v>
      </c>
      <c r="AP505" s="37">
        <v>7.2934398365500002</v>
      </c>
      <c r="AQ505" s="37">
        <v>610.07238800000005</v>
      </c>
      <c r="AR505" s="37">
        <v>1.7303391999175</v>
      </c>
      <c r="AS505" s="37">
        <v>1.39041920075</v>
      </c>
      <c r="AT505" s="37">
        <v>7.6358805589300003</v>
      </c>
      <c r="AU505" s="37">
        <v>311648.80439828802</v>
      </c>
      <c r="AV505" s="37">
        <v>2079.8642625941002</v>
      </c>
      <c r="AW505" s="37">
        <v>953811.86062894994</v>
      </c>
      <c r="AX505" s="37">
        <v>8.2501253673052499</v>
      </c>
      <c r="AY505" s="37">
        <v>7.5774185550000004</v>
      </c>
      <c r="AZ505" s="37">
        <v>17.203749999999999</v>
      </c>
      <c r="BA505" s="37">
        <v>23673.629300025001</v>
      </c>
      <c r="BB505" s="37">
        <v>8.3259017798699997</v>
      </c>
      <c r="BC505" s="37">
        <v>8.2611508062548095E-3</v>
      </c>
      <c r="BD505" s="37">
        <v>383.95729256668</v>
      </c>
      <c r="BE505" s="37">
        <v>28624.965250000001</v>
      </c>
      <c r="BF505" s="37">
        <v>0.95866481529000003</v>
      </c>
      <c r="BG505" s="37">
        <v>3.7196843147997001</v>
      </c>
      <c r="BH505" s="37">
        <v>4.8049005726500003</v>
      </c>
      <c r="BI505" s="37">
        <v>5.9160164908499997</v>
      </c>
      <c r="BJ505" s="37">
        <v>4401.010524063</v>
      </c>
      <c r="BK505" s="37">
        <v>501.12271172512499</v>
      </c>
      <c r="BL505" s="37">
        <v>17.203749999999999</v>
      </c>
      <c r="BM505" s="37">
        <v>16.031080469118901</v>
      </c>
      <c r="BN505" s="37">
        <v>16.031080469118901</v>
      </c>
      <c r="BO505" s="37">
        <v>18.4189610033619</v>
      </c>
      <c r="BP505" s="37">
        <v>1.0662949999999999E-2</v>
      </c>
    </row>
    <row r="506" spans="1:68">
      <c r="A506" s="16">
        <v>505</v>
      </c>
      <c r="B506" s="29" t="s">
        <v>84</v>
      </c>
      <c r="C506" s="16">
        <v>256</v>
      </c>
      <c r="D506" s="16">
        <v>1200</v>
      </c>
      <c r="E506" s="16">
        <v>0.190146201388424</v>
      </c>
      <c r="F506" s="16">
        <v>0.32676501478026698</v>
      </c>
      <c r="G506" s="16">
        <v>0.430849131604432</v>
      </c>
      <c r="H506" s="16">
        <v>1.2562680459270801</v>
      </c>
      <c r="I506" s="16">
        <v>2.2933673469387701</v>
      </c>
      <c r="J506" s="16">
        <v>0.35693371093937498</v>
      </c>
      <c r="K506" s="16">
        <v>0.42019581022833702</v>
      </c>
      <c r="L506" s="16">
        <v>0.53220378824431802</v>
      </c>
      <c r="M506" s="16">
        <v>0.14749725077735201</v>
      </c>
      <c r="N506" s="16">
        <v>0.68439499034571905</v>
      </c>
      <c r="O506" s="16">
        <v>1.5200758544803801</v>
      </c>
      <c r="P506" s="16">
        <v>0.14317303923237401</v>
      </c>
      <c r="Q506" s="16">
        <v>0.23824341366291299</v>
      </c>
      <c r="R506" s="16">
        <v>0.61972112692153802</v>
      </c>
      <c r="S506" s="16">
        <v>0.69130000000000003</v>
      </c>
      <c r="T506" s="16">
        <v>1.3069802420486401</v>
      </c>
      <c r="U506" s="16">
        <v>1.14901990053631</v>
      </c>
      <c r="V506" s="16">
        <v>0.57383001613770801</v>
      </c>
      <c r="W506" s="16">
        <v>2.9632809254799501</v>
      </c>
      <c r="X506" s="16">
        <v>1.35884986225895</v>
      </c>
      <c r="Y506" s="16">
        <v>2.2721334129436501</v>
      </c>
      <c r="Z506" s="16">
        <v>1.0145297992476301</v>
      </c>
      <c r="AA506" s="16">
        <v>1.3696707303665201</v>
      </c>
      <c r="AB506" s="16">
        <v>1.2852007343484999</v>
      </c>
      <c r="AC506" s="16">
        <v>0.58040337080835203</v>
      </c>
      <c r="AD506" s="16">
        <v>2.1910479280728401</v>
      </c>
      <c r="AE506" s="16">
        <v>0.69130000000000003</v>
      </c>
      <c r="AF506" s="16">
        <v>1.4165754842820499</v>
      </c>
      <c r="AG506" s="16">
        <v>1.4165754842820499</v>
      </c>
      <c r="AH506" s="16">
        <v>1.22833066901966</v>
      </c>
      <c r="AI506" s="37">
        <v>0.23538494854485001</v>
      </c>
      <c r="AJ506" s="16">
        <v>0.99480088390952204</v>
      </c>
      <c r="AK506" s="16">
        <v>0.47021128798842299</v>
      </c>
      <c r="AL506" s="37">
        <v>0.71800443573999995</v>
      </c>
      <c r="AM506" s="37">
        <v>2939.81441543254</v>
      </c>
      <c r="AN506" s="37">
        <v>20.635952351850001</v>
      </c>
      <c r="AO506" s="37">
        <v>1.1966466502899999</v>
      </c>
      <c r="AP506" s="37">
        <v>7.2797008661999998</v>
      </c>
      <c r="AQ506" s="37">
        <v>619.65675199999998</v>
      </c>
      <c r="AR506" s="37">
        <v>1.73319916167</v>
      </c>
      <c r="AS506" s="37">
        <v>1.390824603</v>
      </c>
      <c r="AT506" s="37">
        <v>7.6737832477200003</v>
      </c>
      <c r="AU506" s="37">
        <v>312177.86590355402</v>
      </c>
      <c r="AV506" s="37">
        <v>2079.49275477525</v>
      </c>
      <c r="AW506" s="37">
        <v>969832.46919580002</v>
      </c>
      <c r="AX506" s="37">
        <v>8.166845659621</v>
      </c>
      <c r="AY506" s="37">
        <v>7.59071622</v>
      </c>
      <c r="AZ506" s="37">
        <v>17.282499999999999</v>
      </c>
      <c r="BA506" s="37">
        <v>23714.037560100001</v>
      </c>
      <c r="BB506" s="37">
        <v>8.3332445374800006</v>
      </c>
      <c r="BC506" s="37">
        <v>8.1974415409904206E-3</v>
      </c>
      <c r="BD506" s="37">
        <v>384.88087641871999</v>
      </c>
      <c r="BE506" s="37">
        <v>28648.686000000002</v>
      </c>
      <c r="BF506" s="37">
        <v>0.95948019715999999</v>
      </c>
      <c r="BG506" s="37">
        <v>3.7235140334787999</v>
      </c>
      <c r="BH506" s="37">
        <v>4.8083787906</v>
      </c>
      <c r="BI506" s="37">
        <v>5.9194174534000004</v>
      </c>
      <c r="BJ506" s="37">
        <v>4337.7522520519997</v>
      </c>
      <c r="BK506" s="37">
        <v>500.88788070049998</v>
      </c>
      <c r="BL506" s="37">
        <v>17.282499999999999</v>
      </c>
      <c r="BM506" s="37">
        <v>16.069625140760401</v>
      </c>
      <c r="BN506" s="37">
        <v>16.069625140760401</v>
      </c>
      <c r="BO506" s="37">
        <v>18.532336275680301</v>
      </c>
      <c r="BP506" s="37">
        <v>1.0620900000000001E-2</v>
      </c>
    </row>
    <row r="507" spans="1:68">
      <c r="A507" s="16">
        <v>506</v>
      </c>
      <c r="B507" s="29" t="s">
        <v>85</v>
      </c>
      <c r="C507" s="16">
        <v>150</v>
      </c>
      <c r="D507" s="16">
        <v>1200</v>
      </c>
      <c r="E507" s="16">
        <v>0.19772362829557799</v>
      </c>
      <c r="F507" s="16">
        <v>0.33298677304859597</v>
      </c>
      <c r="G507" s="16">
        <v>0.435704886037099</v>
      </c>
      <c r="H507" s="16">
        <v>1.2579288602830101</v>
      </c>
      <c r="I507" s="16">
        <v>2.2843559709777601</v>
      </c>
      <c r="J507" s="16">
        <v>0.36274580422099001</v>
      </c>
      <c r="K507" s="16">
        <v>0.42228772485671301</v>
      </c>
      <c r="L507" s="16">
        <v>0.53381504859480799</v>
      </c>
      <c r="M507" s="16">
        <v>0.148627914396008</v>
      </c>
      <c r="N507" s="16">
        <v>0.68587295136515103</v>
      </c>
      <c r="O507" s="16">
        <v>1.51820388201763</v>
      </c>
      <c r="P507" s="16">
        <v>0.146074869782469</v>
      </c>
      <c r="Q507" s="16">
        <v>0.23961328905649501</v>
      </c>
      <c r="R507" s="16">
        <v>0.62261424442727598</v>
      </c>
      <c r="S507" s="16">
        <v>0.69445000000000001</v>
      </c>
      <c r="T507" s="16">
        <v>1.3071685608800201</v>
      </c>
      <c r="U507" s="16">
        <v>1.1488836339363699</v>
      </c>
      <c r="V507" s="16">
        <v>0.57131869852954098</v>
      </c>
      <c r="W507" s="16">
        <v>2.9564874997450401</v>
      </c>
      <c r="X507" s="16">
        <v>1.3581039229181</v>
      </c>
      <c r="Y507" s="16">
        <v>2.26906008472857</v>
      </c>
      <c r="Z507" s="16">
        <v>1.0153438708285401</v>
      </c>
      <c r="AA507" s="16">
        <v>1.3693737620316</v>
      </c>
      <c r="AB507" s="16">
        <v>1.28466989260332</v>
      </c>
      <c r="AC507" s="16">
        <v>0.57816947582747902</v>
      </c>
      <c r="AD507" s="16">
        <v>2.1818060140836</v>
      </c>
      <c r="AE507" s="16">
        <v>0.69445000000000001</v>
      </c>
      <c r="AF507" s="16">
        <v>1.4211416032336099</v>
      </c>
      <c r="AG507" s="16">
        <v>1.4211416032336099</v>
      </c>
      <c r="AH507" s="16">
        <v>1.22770928685263</v>
      </c>
      <c r="AI507" s="37">
        <v>0.236320583050143</v>
      </c>
      <c r="AJ507" s="16">
        <v>0.99432085848878404</v>
      </c>
      <c r="AK507" s="16">
        <v>0.47072937771345902</v>
      </c>
      <c r="AL507" s="37">
        <v>0.74612173341499999</v>
      </c>
      <c r="AM507" s="37">
        <v>2993.45239985131</v>
      </c>
      <c r="AN507" s="37">
        <v>20.839567901662502</v>
      </c>
      <c r="AO507" s="37">
        <v>1.1983293186524999</v>
      </c>
      <c r="AP507" s="37">
        <v>7.26591858895</v>
      </c>
      <c r="AQ507" s="37">
        <v>629.23309200000006</v>
      </c>
      <c r="AR507" s="37">
        <v>1.7360400602574999</v>
      </c>
      <c r="AS507" s="37">
        <v>1.39122370675</v>
      </c>
      <c r="AT507" s="37">
        <v>7.7115543663699997</v>
      </c>
      <c r="AU507" s="37">
        <v>312706.64790079597</v>
      </c>
      <c r="AV507" s="37">
        <v>2079.11970174931</v>
      </c>
      <c r="AW507" s="37">
        <v>985786.39520054997</v>
      </c>
      <c r="AX507" s="37">
        <v>8.0838562194472505</v>
      </c>
      <c r="AY507" s="37">
        <v>7.6039429949999997</v>
      </c>
      <c r="AZ507" s="37">
        <v>17.361249999999998</v>
      </c>
      <c r="BA507" s="37">
        <v>23754.480030225001</v>
      </c>
      <c r="BB507" s="37">
        <v>8.3405904728299998</v>
      </c>
      <c r="BC507" s="37">
        <v>8.1354589659756796E-3</v>
      </c>
      <c r="BD507" s="37">
        <v>385.80455235611998</v>
      </c>
      <c r="BE507" s="37">
        <v>28672.412250000001</v>
      </c>
      <c r="BF507" s="37">
        <v>0.96029504561000001</v>
      </c>
      <c r="BG507" s="37">
        <v>3.7273445230373001</v>
      </c>
      <c r="BH507" s="37">
        <v>4.8118581538500003</v>
      </c>
      <c r="BI507" s="37">
        <v>5.9228188876500001</v>
      </c>
      <c r="BJ507" s="37">
        <v>4274.920343967</v>
      </c>
      <c r="BK507" s="37">
        <v>500.64863317612497</v>
      </c>
      <c r="BL507" s="37">
        <v>17.361249999999998</v>
      </c>
      <c r="BM507" s="37">
        <v>16.108132581694498</v>
      </c>
      <c r="BN507" s="37">
        <v>16.108132581694498</v>
      </c>
      <c r="BO507" s="37">
        <v>18.6460570164252</v>
      </c>
      <c r="BP507" s="37">
        <v>1.0578850000000001E-2</v>
      </c>
    </row>
    <row r="508" spans="1:68">
      <c r="A508" s="16">
        <v>507</v>
      </c>
      <c r="B508" s="29" t="s">
        <v>86</v>
      </c>
      <c r="C508" s="16">
        <v>125</v>
      </c>
      <c r="D508" s="16">
        <v>1200</v>
      </c>
      <c r="E508" s="16">
        <v>0.205306088819313</v>
      </c>
      <c r="F508" s="16">
        <v>0.33921339055833399</v>
      </c>
      <c r="G508" s="16">
        <v>0.44056738967873099</v>
      </c>
      <c r="H508" s="16">
        <v>1.25958953511245</v>
      </c>
      <c r="I508" s="16">
        <v>2.2753629682738801</v>
      </c>
      <c r="J508" s="16">
        <v>0.36856264411990802</v>
      </c>
      <c r="K508" s="16">
        <v>0.424386619451119</v>
      </c>
      <c r="L508" s="16">
        <v>0.535430726478761</v>
      </c>
      <c r="M508" s="16">
        <v>0.149761666974361</v>
      </c>
      <c r="N508" s="16">
        <v>0.68735159953715896</v>
      </c>
      <c r="O508" s="16">
        <v>1.5163338788985601</v>
      </c>
      <c r="P508" s="16">
        <v>0.14898760992267501</v>
      </c>
      <c r="Q508" s="16">
        <v>0.24100527440279099</v>
      </c>
      <c r="R508" s="16">
        <v>0.62551581843191195</v>
      </c>
      <c r="S508" s="16">
        <v>0.6976</v>
      </c>
      <c r="T508" s="16">
        <v>1.30735658629728</v>
      </c>
      <c r="U508" s="16">
        <v>1.1487475034647301</v>
      </c>
      <c r="V508" s="16">
        <v>0.56890578223283705</v>
      </c>
      <c r="W508" s="16">
        <v>2.9497258382753202</v>
      </c>
      <c r="X508" s="16">
        <v>1.3573590096286099</v>
      </c>
      <c r="Y508" s="16">
        <v>2.26599351415094</v>
      </c>
      <c r="Z508" s="16">
        <v>1.01615775837091</v>
      </c>
      <c r="AA508" s="16">
        <v>1.36907707270463</v>
      </c>
      <c r="AB508" s="16">
        <v>1.28413957472163</v>
      </c>
      <c r="AC508" s="16">
        <v>0.57591140644789496</v>
      </c>
      <c r="AD508" s="16">
        <v>2.1725986526519998</v>
      </c>
      <c r="AE508" s="16">
        <v>0.6976</v>
      </c>
      <c r="AF508" s="16">
        <v>1.4257114904019199</v>
      </c>
      <c r="AG508" s="16">
        <v>1.4257114904019199</v>
      </c>
      <c r="AH508" s="16">
        <v>1.22709200012014</v>
      </c>
      <c r="AI508" s="37">
        <v>0.23726368536937201</v>
      </c>
      <c r="AJ508" s="16">
        <v>0.993841171143377</v>
      </c>
      <c r="AK508" s="16">
        <v>0.47124746743849499</v>
      </c>
      <c r="AL508" s="37">
        <v>0.77422020095999999</v>
      </c>
      <c r="AM508" s="37">
        <v>3047.0476133867501</v>
      </c>
      <c r="AN508" s="37">
        <v>21.042880742400001</v>
      </c>
      <c r="AO508" s="37">
        <v>1.2000121241599999</v>
      </c>
      <c r="AP508" s="37">
        <v>7.2520930047999999</v>
      </c>
      <c r="AQ508" s="37">
        <v>638.80140800000004</v>
      </c>
      <c r="AR508" s="37">
        <v>1.7388618956799999</v>
      </c>
      <c r="AS508" s="37">
        <v>1.3916165119999999</v>
      </c>
      <c r="AT508" s="37">
        <v>7.7491939148800002</v>
      </c>
      <c r="AU508" s="37">
        <v>313235.15039001597</v>
      </c>
      <c r="AV508" s="37">
        <v>2078.7451035162799</v>
      </c>
      <c r="AW508" s="37">
        <v>1001673.6386432</v>
      </c>
      <c r="AX508" s="37">
        <v>8.0011570467839999</v>
      </c>
      <c r="AY508" s="37">
        <v>7.6170988800000003</v>
      </c>
      <c r="AZ508" s="37">
        <v>17.440000000000001</v>
      </c>
      <c r="BA508" s="37">
        <v>23794.956710400002</v>
      </c>
      <c r="BB508" s="37">
        <v>8.3479395859200007</v>
      </c>
      <c r="BC508" s="37">
        <v>8.0751230905239304E-3</v>
      </c>
      <c r="BD508" s="37">
        <v>386.72832037888003</v>
      </c>
      <c r="BE508" s="37">
        <v>28696.144</v>
      </c>
      <c r="BF508" s="37">
        <v>0.96110936063999997</v>
      </c>
      <c r="BG508" s="37">
        <v>3.7311757834752002</v>
      </c>
      <c r="BH508" s="37">
        <v>4.8153386624000003</v>
      </c>
      <c r="BI508" s="37">
        <v>5.9262207935999998</v>
      </c>
      <c r="BJ508" s="37">
        <v>4212.5147998080001</v>
      </c>
      <c r="BK508" s="37">
        <v>500.40496915199998</v>
      </c>
      <c r="BL508" s="37">
        <v>17.440000000000001</v>
      </c>
      <c r="BM508" s="37">
        <v>16.146602791921101</v>
      </c>
      <c r="BN508" s="37">
        <v>16.146602791921101</v>
      </c>
      <c r="BO508" s="37">
        <v>18.760123225596701</v>
      </c>
      <c r="BP508" s="37">
        <v>1.0536800000000001E-2</v>
      </c>
    </row>
    <row r="509" spans="1:68">
      <c r="A509" s="16">
        <v>508</v>
      </c>
      <c r="B509" s="29" t="s">
        <v>282</v>
      </c>
      <c r="C509" s="16">
        <v>120</v>
      </c>
      <c r="D509" s="16">
        <v>1100</v>
      </c>
      <c r="E509" s="16">
        <v>0.183705241307732</v>
      </c>
      <c r="F509" s="16">
        <v>0.33207684658410203</v>
      </c>
      <c r="G509" s="16">
        <v>0.44414555558840102</v>
      </c>
      <c r="H509" s="16">
        <v>1.2481721328598301</v>
      </c>
      <c r="I509" s="16">
        <v>2.36916951080774</v>
      </c>
      <c r="J509" s="16">
        <v>0.36407766990291301</v>
      </c>
      <c r="K509" s="16">
        <v>0.41580553095167799</v>
      </c>
      <c r="L509" s="16">
        <v>0.529265255292653</v>
      </c>
      <c r="M509" s="16">
        <v>0.13648041104688499</v>
      </c>
      <c r="N509" s="16">
        <v>0.68540373322462</v>
      </c>
      <c r="O509" s="16">
        <v>1.5842220196930601</v>
      </c>
      <c r="P509" s="16">
        <v>0.13090457278516099</v>
      </c>
      <c r="Q509" s="16">
        <v>0.214111130822147</v>
      </c>
      <c r="R509" s="16">
        <v>0.65476190476190499</v>
      </c>
      <c r="S509" s="16">
        <v>0.7</v>
      </c>
      <c r="T509" s="16">
        <v>1.3306992694200099</v>
      </c>
      <c r="U509" s="16">
        <v>1.1568920842304999</v>
      </c>
      <c r="V509" s="16">
        <v>0.54933333333333301</v>
      </c>
      <c r="W509" s="16">
        <v>3.1758468013774799</v>
      </c>
      <c r="X509" s="16">
        <v>1.3793103448275901</v>
      </c>
      <c r="Y509" s="16">
        <v>2.3583437110834402</v>
      </c>
      <c r="Z509" s="16">
        <v>1.0275906789942699</v>
      </c>
      <c r="AA509" s="16">
        <v>1.3952989159600699</v>
      </c>
      <c r="AB509" s="16">
        <v>1.30506091846298</v>
      </c>
      <c r="AC509" s="16">
        <v>0.58530553757973602</v>
      </c>
      <c r="AD509" s="16">
        <v>2.1752158783348401</v>
      </c>
      <c r="AE509" s="16">
        <v>0.7</v>
      </c>
      <c r="AF509" s="16">
        <v>1.4483522519885399</v>
      </c>
      <c r="AG509" s="16">
        <v>1.4483522519885399</v>
      </c>
      <c r="AH509" s="16">
        <v>1.3900305562203199</v>
      </c>
      <c r="AI509" s="37">
        <v>0.273822562979189</v>
      </c>
      <c r="AJ509" s="16">
        <v>1.01189900469148</v>
      </c>
      <c r="AK509" s="16">
        <v>0.464833574529667</v>
      </c>
      <c r="AL509" s="37">
        <v>0.68215800000000004</v>
      </c>
      <c r="AM509" s="37">
        <v>2902.0357852799998</v>
      </c>
      <c r="AN509" s="37">
        <v>20.331229</v>
      </c>
      <c r="AO509" s="37">
        <v>1.144093</v>
      </c>
      <c r="AP509" s="37">
        <v>7.3220700000000001</v>
      </c>
      <c r="AQ509" s="37">
        <v>618</v>
      </c>
      <c r="AR509" s="37">
        <v>1.717209</v>
      </c>
      <c r="AS509" s="37">
        <v>1.3651</v>
      </c>
      <c r="AT509" s="37">
        <v>7.6230719999999996</v>
      </c>
      <c r="AU509" s="37">
        <v>305109.64539999998</v>
      </c>
      <c r="AV509" s="37">
        <v>2107.20388529405</v>
      </c>
      <c r="AW509" s="37">
        <v>957308.04</v>
      </c>
      <c r="AX509" s="37">
        <v>7.9356558599999998</v>
      </c>
      <c r="AY509" s="37">
        <v>7.3920000000000003</v>
      </c>
      <c r="AZ509" s="37">
        <v>17.5</v>
      </c>
      <c r="BA509" s="37">
        <v>23943.99</v>
      </c>
      <c r="BB509" s="37">
        <v>8.6861169999999994</v>
      </c>
      <c r="BC509" s="37">
        <v>8.0906148867313891E-3</v>
      </c>
      <c r="BD509" s="37">
        <v>382.64427599999999</v>
      </c>
      <c r="BE509" s="37">
        <v>29000</v>
      </c>
      <c r="BF509" s="37">
        <v>0.97323599999999999</v>
      </c>
      <c r="BG509" s="37">
        <v>3.7575516000000002</v>
      </c>
      <c r="BH509" s="37">
        <v>4.8448399999999996</v>
      </c>
      <c r="BI509" s="37">
        <v>5.9431900000000004</v>
      </c>
      <c r="BJ509" s="37">
        <v>4383.0483999999997</v>
      </c>
      <c r="BK509" s="37">
        <v>523.81008999999995</v>
      </c>
      <c r="BL509" s="37">
        <v>17.5</v>
      </c>
      <c r="BM509" s="37">
        <v>15.969434547600001</v>
      </c>
      <c r="BN509" s="37">
        <v>15.969434547600001</v>
      </c>
      <c r="BO509" s="37">
        <v>16.639466223599999</v>
      </c>
      <c r="BP509" s="37">
        <v>9.1299999999999992E-3</v>
      </c>
    </row>
    <row r="510" spans="1:68">
      <c r="A510" s="16">
        <v>509</v>
      </c>
      <c r="B510" s="29" t="s">
        <v>85</v>
      </c>
      <c r="C510" s="16">
        <v>140</v>
      </c>
      <c r="D510" s="16">
        <v>1100</v>
      </c>
      <c r="E510" s="16">
        <v>0.183372183372183</v>
      </c>
      <c r="F510" s="16">
        <v>0.33105538025912401</v>
      </c>
      <c r="G510" s="16">
        <v>0.44199626399164499</v>
      </c>
      <c r="H510" s="16">
        <v>1.2433669753407599</v>
      </c>
      <c r="I510" s="16">
        <v>2.36379114642452</v>
      </c>
      <c r="J510" s="16">
        <v>0.36319612590799</v>
      </c>
      <c r="K510" s="16">
        <v>0.41558058328825098</v>
      </c>
      <c r="L510" s="16">
        <v>0.52827843380981998</v>
      </c>
      <c r="M510" s="16">
        <v>0.13736633716702101</v>
      </c>
      <c r="N510" s="16">
        <v>0.68366280608225205</v>
      </c>
      <c r="O510" s="16">
        <v>1.5800888972978699</v>
      </c>
      <c r="P510" s="16">
        <v>0.131799887560548</v>
      </c>
      <c r="Q510" s="16">
        <v>0.21510113961524399</v>
      </c>
      <c r="R510" s="16">
        <v>0.64896755162241904</v>
      </c>
      <c r="S510" s="16">
        <v>0.7</v>
      </c>
      <c r="T510" s="16">
        <v>1.3300052157067299</v>
      </c>
      <c r="U510" s="16">
        <v>1.1611083640093001</v>
      </c>
      <c r="V510" s="16">
        <v>0.55066666666666697</v>
      </c>
      <c r="W510" s="16">
        <v>3.1547796812640798</v>
      </c>
      <c r="X510" s="16">
        <v>1.3793103448275901</v>
      </c>
      <c r="Y510" s="16">
        <v>2.3539465506525801</v>
      </c>
      <c r="Z510" s="16">
        <v>1.0272576142530001</v>
      </c>
      <c r="AA510" s="16">
        <v>1.3940271299126099</v>
      </c>
      <c r="AB510" s="16">
        <v>1.3038389513108599</v>
      </c>
      <c r="AC510" s="16">
        <v>0.58417143384388304</v>
      </c>
      <c r="AD510" s="16">
        <v>2.1880469307059101</v>
      </c>
      <c r="AE510" s="16">
        <v>0.7</v>
      </c>
      <c r="AF510" s="16">
        <v>1.4439749258241299</v>
      </c>
      <c r="AG510" s="16">
        <v>1.4439749258241299</v>
      </c>
      <c r="AH510" s="16">
        <v>1.35872129389436</v>
      </c>
      <c r="AI510" s="37">
        <v>0.26469031233456902</v>
      </c>
      <c r="AJ510" s="16">
        <v>1.01129953845647</v>
      </c>
      <c r="AK510" s="16">
        <v>0.465701881331404</v>
      </c>
      <c r="AL510" s="37">
        <v>0.68339700000000003</v>
      </c>
      <c r="AM510" s="37">
        <v>2910.98997242</v>
      </c>
      <c r="AN510" s="37">
        <v>20.430093500000002</v>
      </c>
      <c r="AO510" s="37">
        <v>1.1485145000000001</v>
      </c>
      <c r="AP510" s="37">
        <v>7.33873</v>
      </c>
      <c r="AQ510" s="37">
        <v>619.5</v>
      </c>
      <c r="AR510" s="37">
        <v>1.7181385</v>
      </c>
      <c r="AS510" s="37">
        <v>1.36765</v>
      </c>
      <c r="AT510" s="37">
        <v>7.5739080000000003</v>
      </c>
      <c r="AU510" s="37">
        <v>305886.5981</v>
      </c>
      <c r="AV510" s="37">
        <v>2112.7158103410702</v>
      </c>
      <c r="AW510" s="37">
        <v>950805.06</v>
      </c>
      <c r="AX510" s="37">
        <v>7.8991317900000002</v>
      </c>
      <c r="AY510" s="37">
        <v>7.4580000000000002</v>
      </c>
      <c r="AZ510" s="37">
        <v>17.5</v>
      </c>
      <c r="BA510" s="37">
        <v>23956.485000000001</v>
      </c>
      <c r="BB510" s="37">
        <v>8.6545755</v>
      </c>
      <c r="BC510" s="37">
        <v>8.07102502017756E-3</v>
      </c>
      <c r="BD510" s="37">
        <v>385.19951400000002</v>
      </c>
      <c r="BE510" s="37">
        <v>29000</v>
      </c>
      <c r="BF510" s="37">
        <v>0.97505399999999998</v>
      </c>
      <c r="BG510" s="37">
        <v>3.7587698999999999</v>
      </c>
      <c r="BH510" s="37">
        <v>4.8492600000000001</v>
      </c>
      <c r="BI510" s="37">
        <v>5.94876</v>
      </c>
      <c r="BJ510" s="37">
        <v>4391.5576000000001</v>
      </c>
      <c r="BK510" s="37">
        <v>520.73838499999999</v>
      </c>
      <c r="BL510" s="37">
        <v>17.5</v>
      </c>
      <c r="BM510" s="37">
        <v>16.017844961400002</v>
      </c>
      <c r="BN510" s="37">
        <v>16.017844961400002</v>
      </c>
      <c r="BO510" s="37">
        <v>17.022892475399999</v>
      </c>
      <c r="BP510" s="37">
        <v>9.4450000000000003E-3</v>
      </c>
    </row>
    <row r="511" spans="1:68">
      <c r="A511" s="16">
        <v>510</v>
      </c>
      <c r="B511" s="29" t="s">
        <v>86</v>
      </c>
      <c r="C511" s="16">
        <v>130</v>
      </c>
      <c r="D511" s="16">
        <v>1100</v>
      </c>
      <c r="E511" s="16">
        <v>0.183040330920372</v>
      </c>
      <c r="F511" s="16">
        <v>0.33004017871191699</v>
      </c>
      <c r="G511" s="16">
        <v>0.43986767375139102</v>
      </c>
      <c r="H511" s="16">
        <v>1.2385986733001699</v>
      </c>
      <c r="I511" s="16">
        <v>2.3584371460928701</v>
      </c>
      <c r="J511" s="16">
        <v>0.36231884057970998</v>
      </c>
      <c r="K511" s="16">
        <v>0.41535587888320902</v>
      </c>
      <c r="L511" s="16">
        <v>0.52729528535980197</v>
      </c>
      <c r="M511" s="16">
        <v>0.13826383993927199</v>
      </c>
      <c r="N511" s="16">
        <v>0.68193070045153903</v>
      </c>
      <c r="O511" s="16">
        <v>1.57597728482862</v>
      </c>
      <c r="P511" s="16">
        <v>0.132707533589251</v>
      </c>
      <c r="Q511" s="16">
        <v>0.21610034615843701</v>
      </c>
      <c r="R511" s="16">
        <v>0.64327485380117</v>
      </c>
      <c r="S511" s="16">
        <v>0.7</v>
      </c>
      <c r="T511" s="16">
        <v>1.32931188561215</v>
      </c>
      <c r="U511" s="16">
        <v>1.1653554885670201</v>
      </c>
      <c r="V511" s="16">
        <v>0.55200000000000005</v>
      </c>
      <c r="W511" s="16">
        <v>3.1339902186421198</v>
      </c>
      <c r="X511" s="16">
        <v>1.3793103448275901</v>
      </c>
      <c r="Y511" s="16">
        <v>2.3495657568238202</v>
      </c>
      <c r="Z511" s="16">
        <v>1.0269247653489999</v>
      </c>
      <c r="AA511" s="16">
        <v>1.3927576601671301</v>
      </c>
      <c r="AB511" s="16">
        <v>1.3026192703461199</v>
      </c>
      <c r="AC511" s="16">
        <v>0.58304171654848502</v>
      </c>
      <c r="AD511" s="16">
        <v>2.2010302556077201</v>
      </c>
      <c r="AE511" s="16">
        <v>0.7</v>
      </c>
      <c r="AF511" s="16">
        <v>1.4396239789455001</v>
      </c>
      <c r="AG511" s="16">
        <v>1.4396239789455001</v>
      </c>
      <c r="AH511" s="16">
        <v>1.3287913919361301</v>
      </c>
      <c r="AI511" s="37">
        <v>0.25614754098360698</v>
      </c>
      <c r="AJ511" s="16">
        <v>1.0107007820689899</v>
      </c>
      <c r="AK511" s="16">
        <v>0.46657018813314</v>
      </c>
      <c r="AL511" s="37">
        <v>0.68463600000000002</v>
      </c>
      <c r="AM511" s="37">
        <v>2919.9441595600001</v>
      </c>
      <c r="AN511" s="37">
        <v>20.528957999999999</v>
      </c>
      <c r="AO511" s="37">
        <v>1.152936</v>
      </c>
      <c r="AP511" s="37">
        <v>7.3553899999999999</v>
      </c>
      <c r="AQ511" s="37">
        <v>621</v>
      </c>
      <c r="AR511" s="37">
        <v>1.719068</v>
      </c>
      <c r="AS511" s="37">
        <v>1.3702000000000001</v>
      </c>
      <c r="AT511" s="37">
        <v>7.5247440000000001</v>
      </c>
      <c r="AU511" s="37">
        <v>306663.55080000003</v>
      </c>
      <c r="AV511" s="37">
        <v>2118.2277353881</v>
      </c>
      <c r="AW511" s="37">
        <v>944302.07999999996</v>
      </c>
      <c r="AX511" s="37">
        <v>7.8626077199999997</v>
      </c>
      <c r="AY511" s="37">
        <v>7.524</v>
      </c>
      <c r="AZ511" s="37">
        <v>17.5</v>
      </c>
      <c r="BA511" s="37">
        <v>23968.98</v>
      </c>
      <c r="BB511" s="37">
        <v>8.6230340000000005</v>
      </c>
      <c r="BC511" s="37">
        <v>8.05152979066023E-3</v>
      </c>
      <c r="BD511" s="37">
        <v>387.754752</v>
      </c>
      <c r="BE511" s="37">
        <v>29000</v>
      </c>
      <c r="BF511" s="37">
        <v>0.97687199999999996</v>
      </c>
      <c r="BG511" s="37">
        <v>3.7599882</v>
      </c>
      <c r="BH511" s="37">
        <v>4.8536799999999998</v>
      </c>
      <c r="BI511" s="37">
        <v>5.9543299999999997</v>
      </c>
      <c r="BJ511" s="37">
        <v>4400.0667999999996</v>
      </c>
      <c r="BK511" s="37">
        <v>517.66668000000004</v>
      </c>
      <c r="BL511" s="37">
        <v>17.5</v>
      </c>
      <c r="BM511" s="37">
        <v>16.066255375200001</v>
      </c>
      <c r="BN511" s="37">
        <v>16.066255375200001</v>
      </c>
      <c r="BO511" s="37">
        <v>17.406318727199999</v>
      </c>
      <c r="BP511" s="37">
        <v>9.7599999999999996E-3</v>
      </c>
    </row>
    <row r="512" spans="1:68">
      <c r="A512" s="16">
        <v>511</v>
      </c>
      <c r="B512" s="29" t="s">
        <v>221</v>
      </c>
      <c r="C512" s="16">
        <v>85</v>
      </c>
      <c r="D512" s="16">
        <v>1100</v>
      </c>
      <c r="E512" s="16">
        <v>0.18205194137310399</v>
      </c>
      <c r="F512" s="16">
        <v>0.32703159165101597</v>
      </c>
      <c r="G512" s="16">
        <v>0.43360316292223999</v>
      </c>
      <c r="H512" s="16">
        <v>1.22451070806435</v>
      </c>
      <c r="I512" s="16">
        <v>2.3425196850393699</v>
      </c>
      <c r="J512" s="16">
        <v>0.35971223021582699</v>
      </c>
      <c r="K512" s="16">
        <v>0.41468322127889301</v>
      </c>
      <c r="L512" s="16">
        <v>0.52436767427513897</v>
      </c>
      <c r="M512" s="16">
        <v>0.141028122666814</v>
      </c>
      <c r="N512" s="16">
        <v>0.67678664719036596</v>
      </c>
      <c r="O512" s="16">
        <v>1.5637698408279901</v>
      </c>
      <c r="P512" s="16">
        <v>0.135507060530315</v>
      </c>
      <c r="Q512" s="16">
        <v>0.219154452189527</v>
      </c>
      <c r="R512" s="16">
        <v>0.62678062678062696</v>
      </c>
      <c r="S512" s="16">
        <v>0.7</v>
      </c>
      <c r="T512" s="16">
        <v>1.3272362257416901</v>
      </c>
      <c r="U512" s="16">
        <v>1.17828535320683</v>
      </c>
      <c r="V512" s="16">
        <v>0.55600000000000005</v>
      </c>
      <c r="W512" s="16">
        <v>3.0732339483915299</v>
      </c>
      <c r="X512" s="16">
        <v>1.3793103448275901</v>
      </c>
      <c r="Y512" s="16">
        <v>2.3365206662553999</v>
      </c>
      <c r="Z512" s="16">
        <v>1.0259275115645301</v>
      </c>
      <c r="AA512" s="16">
        <v>1.38896308563492</v>
      </c>
      <c r="AB512" s="16">
        <v>1.2989738805970199</v>
      </c>
      <c r="AC512" s="16">
        <v>0.579678630287493</v>
      </c>
      <c r="AD512" s="16">
        <v>2.2409214631879402</v>
      </c>
      <c r="AE512" s="16">
        <v>0.7</v>
      </c>
      <c r="AF512" s="16">
        <v>1.42672705082558</v>
      </c>
      <c r="AG512" s="16">
        <v>1.42672705082558</v>
      </c>
      <c r="AH512" s="16">
        <v>1.24642281601936</v>
      </c>
      <c r="AI512" s="37">
        <v>0.233535730966838</v>
      </c>
      <c r="AJ512" s="16">
        <v>1.00890875940575</v>
      </c>
      <c r="AK512" s="16">
        <v>0.46917510853834998</v>
      </c>
      <c r="AL512" s="37">
        <v>0.68835299999999999</v>
      </c>
      <c r="AM512" s="37">
        <v>2946.8067209800001</v>
      </c>
      <c r="AN512" s="37">
        <v>20.8255515</v>
      </c>
      <c r="AO512" s="37">
        <v>1.1662005</v>
      </c>
      <c r="AP512" s="37">
        <v>7.4053699999999996</v>
      </c>
      <c r="AQ512" s="37">
        <v>625.5</v>
      </c>
      <c r="AR512" s="37">
        <v>1.7218564999999999</v>
      </c>
      <c r="AS512" s="37">
        <v>1.37785</v>
      </c>
      <c r="AT512" s="37">
        <v>7.3772520000000004</v>
      </c>
      <c r="AU512" s="37">
        <v>308994.40889999998</v>
      </c>
      <c r="AV512" s="37">
        <v>2134.7635105291702</v>
      </c>
      <c r="AW512" s="37">
        <v>924793.14</v>
      </c>
      <c r="AX512" s="37">
        <v>7.7530355100000001</v>
      </c>
      <c r="AY512" s="37">
        <v>7.7220000000000004</v>
      </c>
      <c r="AZ512" s="37">
        <v>17.5</v>
      </c>
      <c r="BA512" s="37">
        <v>24006.465</v>
      </c>
      <c r="BB512" s="37">
        <v>8.5284095000000004</v>
      </c>
      <c r="BC512" s="37">
        <v>7.9936051159072707E-3</v>
      </c>
      <c r="BD512" s="37">
        <v>395.42046599999998</v>
      </c>
      <c r="BE512" s="37">
        <v>29000</v>
      </c>
      <c r="BF512" s="37">
        <v>0.98232600000000003</v>
      </c>
      <c r="BG512" s="37">
        <v>3.7636430999999999</v>
      </c>
      <c r="BH512" s="37">
        <v>4.8669399999999996</v>
      </c>
      <c r="BI512" s="37">
        <v>5.9710400000000003</v>
      </c>
      <c r="BJ512" s="37">
        <v>4425.5944</v>
      </c>
      <c r="BK512" s="37">
        <v>508.45156500000002</v>
      </c>
      <c r="BL512" s="37">
        <v>17.5</v>
      </c>
      <c r="BM512" s="37">
        <v>16.211486616599998</v>
      </c>
      <c r="BN512" s="37">
        <v>16.211486616599998</v>
      </c>
      <c r="BO512" s="37">
        <v>18.556597482600001</v>
      </c>
      <c r="BP512" s="37">
        <v>1.0704999999999999E-2</v>
      </c>
    </row>
    <row r="513" spans="1:68">
      <c r="A513" s="16">
        <v>512</v>
      </c>
      <c r="B513" s="32" t="s">
        <v>283</v>
      </c>
      <c r="C513" s="16">
        <v>120</v>
      </c>
      <c r="D513" s="16">
        <v>1090</v>
      </c>
      <c r="E513" s="16">
        <v>0.19267726417067599</v>
      </c>
      <c r="F513" s="16">
        <v>0.34504087420979701</v>
      </c>
      <c r="G513" s="16">
        <v>0.45720753756810201</v>
      </c>
      <c r="H513" s="16">
        <v>1.25887215669756</v>
      </c>
      <c r="I513" s="16">
        <v>2.3727207814463598</v>
      </c>
      <c r="J513" s="16">
        <v>0.37549620191129601</v>
      </c>
      <c r="K513" s="16">
        <v>0.41988611152196398</v>
      </c>
      <c r="L513" s="16">
        <v>0.534990619136961</v>
      </c>
      <c r="M513" s="16">
        <v>0.13604497003765201</v>
      </c>
      <c r="N513" s="16">
        <v>0.691057669998283</v>
      </c>
      <c r="O513" s="16">
        <v>1.59415058555005</v>
      </c>
      <c r="P513" s="16">
        <v>0.129904278207924</v>
      </c>
      <c r="Q513" s="16">
        <v>0.216869334349135</v>
      </c>
      <c r="R513" s="16">
        <v>0.67318478096104295</v>
      </c>
      <c r="S513" s="16">
        <v>0.70350701402805604</v>
      </c>
      <c r="T513" s="16">
        <v>1.3305679952231699</v>
      </c>
      <c r="U513" s="16">
        <v>1.14641976651439</v>
      </c>
      <c r="V513" s="16">
        <v>0.54436986737766802</v>
      </c>
      <c r="W513" s="16">
        <v>3.20905144946944</v>
      </c>
      <c r="X513" s="16">
        <v>1.37785443256295</v>
      </c>
      <c r="Y513" s="16">
        <v>2.3639099507543202</v>
      </c>
      <c r="Z513" s="16">
        <v>1.02867740989717</v>
      </c>
      <c r="AA513" s="16">
        <v>1.3965418952350199</v>
      </c>
      <c r="AB513" s="16">
        <v>1.3061898502417699</v>
      </c>
      <c r="AC513" s="16">
        <v>0.59547907837122704</v>
      </c>
      <c r="AD513" s="16">
        <v>2.14064918095481</v>
      </c>
      <c r="AE513" s="16">
        <v>0.70350701402805604</v>
      </c>
      <c r="AF513" s="16">
        <v>1.46093083086435</v>
      </c>
      <c r="AG513" s="16">
        <v>1.4600860989583</v>
      </c>
      <c r="AH513" s="16">
        <v>1.4482001212340301</v>
      </c>
      <c r="AI513" s="37">
        <v>0.31469555035128799</v>
      </c>
      <c r="AJ513" s="16">
        <v>1.01225239668709</v>
      </c>
      <c r="AK513" s="16">
        <v>0.46284370477568698</v>
      </c>
      <c r="AL513" s="37">
        <v>0.70467350240000004</v>
      </c>
      <c r="AM513" s="37">
        <v>2949.4231324358402</v>
      </c>
      <c r="AN513" s="37">
        <v>20.409028234000001</v>
      </c>
      <c r="AO513" s="37">
        <v>1.1351755800000001</v>
      </c>
      <c r="AP513" s="37">
        <v>7.2714409609999997</v>
      </c>
      <c r="AQ513" s="37">
        <v>625.37243999999998</v>
      </c>
      <c r="AR513" s="37">
        <v>1.7274118365</v>
      </c>
      <c r="AS513" s="37">
        <v>1.36786455</v>
      </c>
      <c r="AT513" s="37">
        <v>7.7401196480000003</v>
      </c>
      <c r="AU513" s="37">
        <v>304447.83552800003</v>
      </c>
      <c r="AV513" s="37">
        <v>2091.81653720343</v>
      </c>
      <c r="AW513" s="37">
        <v>970235.79255999997</v>
      </c>
      <c r="AX513" s="37">
        <v>8.0444074308250002</v>
      </c>
      <c r="AY513" s="37">
        <v>7.3243192500000003</v>
      </c>
      <c r="AZ513" s="37">
        <v>17.517395</v>
      </c>
      <c r="BA513" s="37">
        <v>23884.547610000001</v>
      </c>
      <c r="BB513" s="37">
        <v>8.7215801010000007</v>
      </c>
      <c r="BC513" s="37">
        <v>8.1388300386246708E-3</v>
      </c>
      <c r="BD513" s="37">
        <v>376.25406083299998</v>
      </c>
      <c r="BE513" s="37">
        <v>28949.414000000001</v>
      </c>
      <c r="BF513" s="37">
        <v>0.96719877374999996</v>
      </c>
      <c r="BG513" s="37">
        <v>3.7528752426</v>
      </c>
      <c r="BH513" s="37">
        <v>4.8283597619999998</v>
      </c>
      <c r="BI513" s="37">
        <v>5.9266091814999999</v>
      </c>
      <c r="BJ513" s="37">
        <v>4344.3482215000004</v>
      </c>
      <c r="BK513" s="37">
        <v>526.90949540500003</v>
      </c>
      <c r="BL513" s="37">
        <v>17.517395</v>
      </c>
      <c r="BM513" s="37">
        <v>15.8796986752248</v>
      </c>
      <c r="BN513" s="37">
        <v>15.8705167975848</v>
      </c>
      <c r="BO513" s="37">
        <v>15.907406216173699</v>
      </c>
      <c r="BP513" s="37">
        <v>9.1804999999999994E-3</v>
      </c>
    </row>
    <row r="514" spans="1:68">
      <c r="A514" s="16">
        <v>513</v>
      </c>
      <c r="B514" s="29" t="s">
        <v>84</v>
      </c>
      <c r="C514" s="16">
        <v>140</v>
      </c>
      <c r="D514" s="16">
        <v>1090</v>
      </c>
      <c r="E514" s="16">
        <v>0.20104577908441801</v>
      </c>
      <c r="F514" s="16">
        <v>0.35604967848563401</v>
      </c>
      <c r="G514" s="16">
        <v>0.46595671229586899</v>
      </c>
      <c r="H514" s="16">
        <v>1.25985040033713</v>
      </c>
      <c r="I514" s="16">
        <v>2.3654465509364999</v>
      </c>
      <c r="J514" s="16">
        <v>0.38522895125553902</v>
      </c>
      <c r="K514" s="16">
        <v>0.42352215533405702</v>
      </c>
      <c r="L514" s="16">
        <v>0.53873591989987502</v>
      </c>
      <c r="M514" s="16">
        <v>0.13735696418116999</v>
      </c>
      <c r="N514" s="16">
        <v>0.69320339197569902</v>
      </c>
      <c r="O514" s="16">
        <v>1.59575263851148</v>
      </c>
      <c r="P514" s="16">
        <v>0.13066308480497901</v>
      </c>
      <c r="Q514" s="16">
        <v>0.22166407702017299</v>
      </c>
      <c r="R514" s="16">
        <v>0.67970882620564099</v>
      </c>
      <c r="S514" s="16">
        <v>0.70702811244979902</v>
      </c>
      <c r="T514" s="16">
        <v>1.32904598387578</v>
      </c>
      <c r="U514" s="16">
        <v>1.14428602525033</v>
      </c>
      <c r="V514" s="16">
        <v>0.54210707862123297</v>
      </c>
      <c r="W514" s="16">
        <v>3.1992628992629002</v>
      </c>
      <c r="X514" s="16">
        <v>1.37639751552795</v>
      </c>
      <c r="Y514" s="16">
        <v>2.3606288127639599</v>
      </c>
      <c r="Z514" s="16">
        <v>1.02909778532068</v>
      </c>
      <c r="AA514" s="16">
        <v>1.3952334839681499</v>
      </c>
      <c r="AB514" s="16">
        <v>1.3048680875035199</v>
      </c>
      <c r="AC514" s="16">
        <v>0.60351774826298599</v>
      </c>
      <c r="AD514" s="16">
        <v>2.1312852404643401</v>
      </c>
      <c r="AE514" s="16">
        <v>0.70702811244979902</v>
      </c>
      <c r="AF514" s="16">
        <v>1.4646826023377599</v>
      </c>
      <c r="AG514" s="16">
        <v>1.4629913451354899</v>
      </c>
      <c r="AH514" s="16">
        <v>1.4392880386478499</v>
      </c>
      <c r="AI514" s="37">
        <v>0.33508158508158498</v>
      </c>
      <c r="AJ514" s="16">
        <v>1.0114044280549599</v>
      </c>
      <c r="AK514" s="16">
        <v>0.46259044862518101</v>
      </c>
      <c r="AL514" s="37">
        <v>0.72944696959999999</v>
      </c>
      <c r="AM514" s="37">
        <v>3013.9464669993799</v>
      </c>
      <c r="AN514" s="37">
        <v>20.682687936000001</v>
      </c>
      <c r="AO514" s="37">
        <v>1.1351008199999999</v>
      </c>
      <c r="AP514" s="37">
        <v>7.2541183440000001</v>
      </c>
      <c r="AQ514" s="37">
        <v>635.62175999999999</v>
      </c>
      <c r="AR514" s="37">
        <v>1.7394510459999999</v>
      </c>
      <c r="AS514" s="37">
        <v>1.3757181999999999</v>
      </c>
      <c r="AT514" s="37">
        <v>7.7585041920000002</v>
      </c>
      <c r="AU514" s="37">
        <v>305339.77051200002</v>
      </c>
      <c r="AV514" s="37">
        <v>2087.45653361531</v>
      </c>
      <c r="AW514" s="37">
        <v>970141.13424000004</v>
      </c>
      <c r="AX514" s="37">
        <v>8.0782543932999999</v>
      </c>
      <c r="AY514" s="37">
        <v>7.3885769999999997</v>
      </c>
      <c r="AZ514" s="37">
        <v>17.534579999999998</v>
      </c>
      <c r="BA514" s="37">
        <v>23850.104439999999</v>
      </c>
      <c r="BB514" s="37">
        <v>8.693988804</v>
      </c>
      <c r="BC514" s="37">
        <v>8.1482421243728401E-3</v>
      </c>
      <c r="BD514" s="37">
        <v>374.97474753199998</v>
      </c>
      <c r="BE514" s="37">
        <v>28898.856</v>
      </c>
      <c r="BF514" s="37">
        <v>0.96479959500000001</v>
      </c>
      <c r="BG514" s="37">
        <v>3.7506358404000002</v>
      </c>
      <c r="BH514" s="37">
        <v>4.8207234479999999</v>
      </c>
      <c r="BI514" s="37">
        <v>5.9211678259999996</v>
      </c>
      <c r="BJ514" s="37">
        <v>4322.3327859999999</v>
      </c>
      <c r="BK514" s="37">
        <v>523.86923862000003</v>
      </c>
      <c r="BL514" s="37">
        <v>17.534579999999998</v>
      </c>
      <c r="BM514" s="37">
        <v>15.886732947539199</v>
      </c>
      <c r="BN514" s="37">
        <v>15.8683886649792</v>
      </c>
      <c r="BO514" s="37">
        <v>15.941932737134801</v>
      </c>
      <c r="BP514" s="37">
        <v>9.8670000000000008E-3</v>
      </c>
    </row>
    <row r="515" spans="1:68">
      <c r="A515" s="16">
        <v>514</v>
      </c>
      <c r="B515" s="29" t="s">
        <v>284</v>
      </c>
      <c r="C515" s="16">
        <v>170</v>
      </c>
      <c r="D515" s="16">
        <v>1090</v>
      </c>
      <c r="E515" s="16">
        <v>0.20525512887953701</v>
      </c>
      <c r="F515" s="16">
        <v>0.36159459806205102</v>
      </c>
      <c r="G515" s="16">
        <v>0.47034984217646197</v>
      </c>
      <c r="H515" s="16">
        <v>1.26033983140148</v>
      </c>
      <c r="I515" s="16">
        <v>2.3618113045960598</v>
      </c>
      <c r="J515" s="16">
        <v>0.39012954966070301</v>
      </c>
      <c r="K515" s="16">
        <v>0.42534246575342499</v>
      </c>
      <c r="L515" s="16">
        <v>0.54061032863849801</v>
      </c>
      <c r="M515" s="16">
        <v>0.13801652892562</v>
      </c>
      <c r="N515" s="16">
        <v>0.69427639360812499</v>
      </c>
      <c r="O515" s="16">
        <v>1.5965555248110499</v>
      </c>
      <c r="P515" s="16">
        <v>0.13104417818288699</v>
      </c>
      <c r="Q515" s="16">
        <v>0.22409350132901801</v>
      </c>
      <c r="R515" s="16">
        <v>0.682973075464543</v>
      </c>
      <c r="S515" s="16">
        <v>0.70879396984924603</v>
      </c>
      <c r="T515" s="16">
        <v>1.3282848077640901</v>
      </c>
      <c r="U515" s="16">
        <v>1.14321810923607</v>
      </c>
      <c r="V515" s="16">
        <v>0.54098767080182697</v>
      </c>
      <c r="W515" s="16">
        <v>3.1943673356273501</v>
      </c>
      <c r="X515" s="16">
        <v>1.3756686798964599</v>
      </c>
      <c r="Y515" s="16">
        <v>2.3589868961470799</v>
      </c>
      <c r="Z515" s="16">
        <v>1.0293081316148001</v>
      </c>
      <c r="AA515" s="16">
        <v>1.3945789615281099</v>
      </c>
      <c r="AB515" s="16">
        <v>1.30420725266987</v>
      </c>
      <c r="AC515" s="16">
        <v>0.607593340060545</v>
      </c>
      <c r="AD515" s="16">
        <v>2.1265983410432301</v>
      </c>
      <c r="AE515" s="16">
        <v>0.70879396984924603</v>
      </c>
      <c r="AF515" s="16">
        <v>1.46656147658021</v>
      </c>
      <c r="AG515" s="16">
        <v>1.4644462824228499</v>
      </c>
      <c r="AH515" s="16">
        <v>1.43485975752824</v>
      </c>
      <c r="AI515" s="37">
        <v>0.34520348837209303</v>
      </c>
      <c r="AJ515" s="16">
        <v>1.0109803336062799</v>
      </c>
      <c r="AK515" s="16">
        <v>0.46246382054992802</v>
      </c>
      <c r="AL515" s="37">
        <v>0.74175119</v>
      </c>
      <c r="AM515" s="37">
        <v>3045.9184892040298</v>
      </c>
      <c r="AN515" s="37">
        <v>20.818817087500001</v>
      </c>
      <c r="AO515" s="37">
        <v>1.1350633125</v>
      </c>
      <c r="AP515" s="37">
        <v>7.24545194375</v>
      </c>
      <c r="AQ515" s="37">
        <v>640.70024999999998</v>
      </c>
      <c r="AR515" s="37">
        <v>1.745462165625</v>
      </c>
      <c r="AS515" s="37">
        <v>1.3796409375000001</v>
      </c>
      <c r="AT515" s="37">
        <v>7.7675707999999997</v>
      </c>
      <c r="AU515" s="37">
        <v>305785.6778</v>
      </c>
      <c r="AV515" s="37">
        <v>2085.2778422244201</v>
      </c>
      <c r="AW515" s="37">
        <v>970087.63600000006</v>
      </c>
      <c r="AX515" s="37">
        <v>8.0944816989062502</v>
      </c>
      <c r="AY515" s="37">
        <v>7.4206828124999999</v>
      </c>
      <c r="AZ515" s="37">
        <v>17.543093750000001</v>
      </c>
      <c r="BA515" s="37">
        <v>23832.886312499999</v>
      </c>
      <c r="BB515" s="37">
        <v>8.6802038812499998</v>
      </c>
      <c r="BC515" s="37">
        <v>8.1531886400855891E-3</v>
      </c>
      <c r="BD515" s="37">
        <v>374.33525058125002</v>
      </c>
      <c r="BE515" s="37">
        <v>28873.587500000001</v>
      </c>
      <c r="BF515" s="37">
        <v>0.96360077343749995</v>
      </c>
      <c r="BG515" s="37">
        <v>3.7495162725000002</v>
      </c>
      <c r="BH515" s="37">
        <v>4.8169067625000004</v>
      </c>
      <c r="BI515" s="37">
        <v>5.9184469468750001</v>
      </c>
      <c r="BJ515" s="37">
        <v>4311.199946875</v>
      </c>
      <c r="BK515" s="37">
        <v>522.35051565624997</v>
      </c>
      <c r="BL515" s="37">
        <v>17.543093750000001</v>
      </c>
      <c r="BM515" s="37">
        <v>15.890231077605</v>
      </c>
      <c r="BN515" s="37">
        <v>15.867312894855001</v>
      </c>
      <c r="BO515" s="37">
        <v>15.9590962569106</v>
      </c>
      <c r="BP515" s="37">
        <v>1.0212499999999999E-2</v>
      </c>
    </row>
    <row r="516" spans="1:68">
      <c r="A516" s="16">
        <v>515</v>
      </c>
      <c r="B516" s="29" t="s">
        <v>85</v>
      </c>
      <c r="C516" s="16">
        <v>145</v>
      </c>
      <c r="D516" s="16">
        <v>1090</v>
      </c>
      <c r="E516" s="16">
        <v>0.20948134092346599</v>
      </c>
      <c r="F516" s="16">
        <v>0.36716679502326599</v>
      </c>
      <c r="G516" s="16">
        <v>0.47475540369679098</v>
      </c>
      <c r="H516" s="16">
        <v>1.2608294688027</v>
      </c>
      <c r="I516" s="16">
        <v>2.3581773033451299</v>
      </c>
      <c r="J516" s="16">
        <v>0.39505317833292097</v>
      </c>
      <c r="K516" s="16">
        <v>0.42716430441009401</v>
      </c>
      <c r="L516" s="16">
        <v>0.54248591108328104</v>
      </c>
      <c r="M516" s="16">
        <v>0.138678489396934</v>
      </c>
      <c r="N516" s="16">
        <v>0.69534948901941795</v>
      </c>
      <c r="O516" s="16">
        <v>1.59735965483114</v>
      </c>
      <c r="P516" s="16">
        <v>0.13142640498240599</v>
      </c>
      <c r="Q516" s="16">
        <v>0.226544676925237</v>
      </c>
      <c r="R516" s="16">
        <v>0.68623881049916602</v>
      </c>
      <c r="S516" s="16">
        <v>0.71056338028168997</v>
      </c>
      <c r="T516" s="16">
        <v>1.32752351799313</v>
      </c>
      <c r="U516" s="16">
        <v>1.1421494953895299</v>
      </c>
      <c r="V516" s="16">
        <v>0.53987586929037301</v>
      </c>
      <c r="W516" s="16">
        <v>3.1894709126687202</v>
      </c>
      <c r="X516" s="16">
        <v>1.37493959268208</v>
      </c>
      <c r="Y516" s="16">
        <v>2.3573440801314698</v>
      </c>
      <c r="Z516" s="16">
        <v>1.0295185837368701</v>
      </c>
      <c r="AA516" s="16">
        <v>1.3939242277472801</v>
      </c>
      <c r="AB516" s="16">
        <v>1.3035464488569699</v>
      </c>
      <c r="AC516" s="16">
        <v>0.61170713961976098</v>
      </c>
      <c r="AD516" s="16">
        <v>2.1219081508904098</v>
      </c>
      <c r="AE516" s="16">
        <v>0.71056338028168997</v>
      </c>
      <c r="AF516" s="16">
        <v>1.46844234739409</v>
      </c>
      <c r="AG516" s="16">
        <v>1.46590276578826</v>
      </c>
      <c r="AH516" s="16">
        <v>1.43044982978516</v>
      </c>
      <c r="AI516" s="37">
        <v>0.35527842227378198</v>
      </c>
      <c r="AJ516" s="16">
        <v>1.01055616571044</v>
      </c>
      <c r="AK516" s="16">
        <v>0.46233719247467397</v>
      </c>
      <c r="AL516" s="37">
        <v>0.75400040160000004</v>
      </c>
      <c r="AM516" s="37">
        <v>3077.6974146906</v>
      </c>
      <c r="AN516" s="37">
        <v>20.954479106000001</v>
      </c>
      <c r="AO516" s="37">
        <v>1.13502572</v>
      </c>
      <c r="AP516" s="37">
        <v>7.2367821489999997</v>
      </c>
      <c r="AQ516" s="37">
        <v>645.74796000000003</v>
      </c>
      <c r="AR516" s="37">
        <v>1.7514676284999999</v>
      </c>
      <c r="AS516" s="37">
        <v>1.3835609499999999</v>
      </c>
      <c r="AT516" s="37">
        <v>7.7765536319999997</v>
      </c>
      <c r="AU516" s="37">
        <v>306231.54495200003</v>
      </c>
      <c r="AV516" s="37">
        <v>2083.1000244356501</v>
      </c>
      <c r="AW516" s="37">
        <v>970030.02503999998</v>
      </c>
      <c r="AX516" s="37">
        <v>8.1102448874250008</v>
      </c>
      <c r="AY516" s="37">
        <v>7.4527732499999999</v>
      </c>
      <c r="AZ516" s="37">
        <v>17.551555</v>
      </c>
      <c r="BA516" s="37">
        <v>23815.67049</v>
      </c>
      <c r="BB516" s="37">
        <v>8.6664261089999997</v>
      </c>
      <c r="BC516" s="37">
        <v>8.1582913556552308E-3</v>
      </c>
      <c r="BD516" s="37">
        <v>373.69586009699998</v>
      </c>
      <c r="BE516" s="37">
        <v>28848.326000000001</v>
      </c>
      <c r="BF516" s="37">
        <v>0.96240246375000005</v>
      </c>
      <c r="BG516" s="37">
        <v>3.7483967934</v>
      </c>
      <c r="BH516" s="37">
        <v>4.8130910580000004</v>
      </c>
      <c r="BI516" s="37">
        <v>5.9157259335000001</v>
      </c>
      <c r="BJ516" s="37">
        <v>4299.9836935000003</v>
      </c>
      <c r="BK516" s="37">
        <v>520.83272964499997</v>
      </c>
      <c r="BL516" s="37">
        <v>17.551555</v>
      </c>
      <c r="BM516" s="37">
        <v>15.893716536943201</v>
      </c>
      <c r="BN516" s="37">
        <v>15.8662293221832</v>
      </c>
      <c r="BO516" s="37">
        <v>15.976193282883299</v>
      </c>
      <c r="BP516" s="37">
        <v>1.0559499999999999E-2</v>
      </c>
    </row>
    <row r="517" spans="1:68">
      <c r="A517" s="16">
        <v>516</v>
      </c>
      <c r="B517" s="29" t="s">
        <v>86</v>
      </c>
      <c r="C517" s="16">
        <v>105</v>
      </c>
      <c r="D517" s="16">
        <v>1090</v>
      </c>
      <c r="E517" s="16">
        <v>0.21798475867908601</v>
      </c>
      <c r="F517" s="16">
        <v>0.37839383020190898</v>
      </c>
      <c r="G517" s="16">
        <v>0.48360403332930801</v>
      </c>
      <c r="H517" s="16">
        <v>1.2618093631379199</v>
      </c>
      <c r="I517" s="16">
        <v>2.3509130335539798</v>
      </c>
      <c r="J517" s="16">
        <v>0.40497017892644099</v>
      </c>
      <c r="K517" s="16">
        <v>0.43081257413997598</v>
      </c>
      <c r="L517" s="16">
        <v>0.54624060150375897</v>
      </c>
      <c r="M517" s="16">
        <v>0.140009649922265</v>
      </c>
      <c r="N517" s="16">
        <v>0.69749596122778701</v>
      </c>
      <c r="O517" s="16">
        <v>1.59897165761044</v>
      </c>
      <c r="P517" s="16">
        <v>0.132194279132271</v>
      </c>
      <c r="Q517" s="16">
        <v>0.23151346100659101</v>
      </c>
      <c r="R517" s="16">
        <v>0.69277474195507005</v>
      </c>
      <c r="S517" s="16">
        <v>0.71411290322580601</v>
      </c>
      <c r="T517" s="16">
        <v>1.3260005973715601</v>
      </c>
      <c r="U517" s="16">
        <v>1.1400101714617801</v>
      </c>
      <c r="V517" s="16">
        <v>0.53767399876478705</v>
      </c>
      <c r="W517" s="16">
        <v>3.1796754878770002</v>
      </c>
      <c r="X517" s="16">
        <v>1.37348066298343</v>
      </c>
      <c r="Y517" s="16">
        <v>2.3540557469464498</v>
      </c>
      <c r="Z517" s="16">
        <v>1.0299398057845199</v>
      </c>
      <c r="AA517" s="16">
        <v>1.3926141257536599</v>
      </c>
      <c r="AB517" s="16">
        <v>1.3022249342846399</v>
      </c>
      <c r="AC517" s="16">
        <v>0.62005153149682102</v>
      </c>
      <c r="AD517" s="16">
        <v>2.11251788451712</v>
      </c>
      <c r="AE517" s="16">
        <v>0.71411290322580601</v>
      </c>
      <c r="AF517" s="16">
        <v>1.4722100914795899</v>
      </c>
      <c r="AG517" s="16">
        <v>1.46882038062132</v>
      </c>
      <c r="AH517" s="16">
        <v>1.42168457990991</v>
      </c>
      <c r="AI517" s="37">
        <v>0.37528868360277101</v>
      </c>
      <c r="AJ517" s="16">
        <v>1.0097076095009101</v>
      </c>
      <c r="AK517" s="16">
        <v>0.462083936324168</v>
      </c>
      <c r="AL517" s="37">
        <v>0.77833379840000005</v>
      </c>
      <c r="AM517" s="37">
        <v>3140.67597550952</v>
      </c>
      <c r="AN517" s="37">
        <v>21.224401744000001</v>
      </c>
      <c r="AO517" s="37">
        <v>1.13495028</v>
      </c>
      <c r="AP517" s="37">
        <v>7.2194323760000003</v>
      </c>
      <c r="AQ517" s="37">
        <v>655.75103999999999</v>
      </c>
      <c r="AR517" s="37">
        <v>1.7634615840000001</v>
      </c>
      <c r="AS517" s="37">
        <v>1.3913928</v>
      </c>
      <c r="AT517" s="37">
        <v>7.7942679679999998</v>
      </c>
      <c r="AU517" s="37">
        <v>307123.15884799999</v>
      </c>
      <c r="AV517" s="37">
        <v>2078.7470096644402</v>
      </c>
      <c r="AW517" s="37">
        <v>969902.46496000001</v>
      </c>
      <c r="AX517" s="37">
        <v>8.1403789131999993</v>
      </c>
      <c r="AY517" s="37">
        <v>7.5169079999999999</v>
      </c>
      <c r="AZ517" s="37">
        <v>17.56832</v>
      </c>
      <c r="BA517" s="37">
        <v>23781.245760000002</v>
      </c>
      <c r="BB517" s="37">
        <v>8.6388920159999998</v>
      </c>
      <c r="BC517" s="37">
        <v>8.1689538761539702E-3</v>
      </c>
      <c r="BD517" s="37">
        <v>372.41739852799998</v>
      </c>
      <c r="BE517" s="37">
        <v>28797.824000000001</v>
      </c>
      <c r="BF517" s="37">
        <v>0.96000737999999997</v>
      </c>
      <c r="BG517" s="37">
        <v>3.7461581015999998</v>
      </c>
      <c r="BH517" s="37">
        <v>4.8054625919999996</v>
      </c>
      <c r="BI517" s="37">
        <v>5.9102835039999997</v>
      </c>
      <c r="BJ517" s="37">
        <v>4277.3009439999996</v>
      </c>
      <c r="BK517" s="37">
        <v>517.79996847999996</v>
      </c>
      <c r="BL517" s="37">
        <v>17.56832</v>
      </c>
      <c r="BM517" s="37">
        <v>15.9006494434368</v>
      </c>
      <c r="BN517" s="37">
        <v>15.864038769196799</v>
      </c>
      <c r="BO517" s="37">
        <v>16.0101878534192</v>
      </c>
      <c r="BP517" s="37">
        <v>1.1258000000000001E-2</v>
      </c>
    </row>
    <row r="518" spans="1:68">
      <c r="A518" s="16">
        <v>517</v>
      </c>
      <c r="B518" s="29" t="s">
        <v>285</v>
      </c>
      <c r="C518" s="16">
        <v>123</v>
      </c>
      <c r="D518" s="16">
        <v>1100</v>
      </c>
      <c r="E518" s="16">
        <v>0.19725692390638699</v>
      </c>
      <c r="F518" s="16">
        <v>0.34788477714472699</v>
      </c>
      <c r="G518" s="16">
        <v>0.458637373820516</v>
      </c>
      <c r="H518" s="16">
        <v>1.2417013968878901</v>
      </c>
      <c r="I518" s="16">
        <v>2.33640273037543</v>
      </c>
      <c r="J518" s="16">
        <v>0.37605260575130001</v>
      </c>
      <c r="K518" s="16">
        <v>0.42681112772721402</v>
      </c>
      <c r="L518" s="16">
        <v>0.54067637682065395</v>
      </c>
      <c r="M518" s="16">
        <v>0.13942355923337901</v>
      </c>
      <c r="N518" s="16">
        <v>0.69345513475832299</v>
      </c>
      <c r="O518" s="16">
        <v>1.5728425691283401</v>
      </c>
      <c r="P518" s="16">
        <v>0.13218732431872701</v>
      </c>
      <c r="Q518" s="16">
        <v>0.23375964814165001</v>
      </c>
      <c r="R518" s="16">
        <v>0.67552902875746101</v>
      </c>
      <c r="S518" s="16">
        <v>0.69895582329317296</v>
      </c>
      <c r="T518" s="16">
        <v>1.3158444625468</v>
      </c>
      <c r="U518" s="16">
        <v>1.1340142102386599</v>
      </c>
      <c r="V518" s="16">
        <v>0.54057281447288996</v>
      </c>
      <c r="W518" s="16">
        <v>3.12423877700666</v>
      </c>
      <c r="X518" s="16">
        <v>1.3661015778752199</v>
      </c>
      <c r="Y518" s="16">
        <v>2.3365207023122099</v>
      </c>
      <c r="Z518" s="16">
        <v>1.0231602150385399</v>
      </c>
      <c r="AA518" s="16">
        <v>1.3835020368188</v>
      </c>
      <c r="AB518" s="16">
        <v>1.29799639124878</v>
      </c>
      <c r="AC518" s="16">
        <v>0.60658139523874899</v>
      </c>
      <c r="AD518" s="16">
        <v>2.1018338899356901</v>
      </c>
      <c r="AE518" s="16">
        <v>0.69895582329317296</v>
      </c>
      <c r="AF518" s="16">
        <v>1.45416589821702</v>
      </c>
      <c r="AG518" s="16">
        <v>1.4524721414258299</v>
      </c>
      <c r="AH518" s="16">
        <v>1.4248555390459801</v>
      </c>
      <c r="AI518" s="37">
        <v>0.33508158508158498</v>
      </c>
      <c r="AJ518" s="16">
        <v>1.0067455925106401</v>
      </c>
      <c r="AK518" s="16">
        <v>0.46425108538350202</v>
      </c>
      <c r="AL518" s="37">
        <v>0.71992196105600004</v>
      </c>
      <c r="AM518" s="37">
        <v>2963.9310934056398</v>
      </c>
      <c r="AN518" s="37">
        <v>20.477450514400001</v>
      </c>
      <c r="AO518" s="37">
        <v>1.1324152839999999</v>
      </c>
      <c r="AP518" s="37">
        <v>7.2208021679999996</v>
      </c>
      <c r="AQ518" s="37">
        <v>624.64275840000005</v>
      </c>
      <c r="AR518" s="37">
        <v>1.74062911888</v>
      </c>
      <c r="AS518" s="37">
        <v>1.3836125239999999</v>
      </c>
      <c r="AT518" s="37">
        <v>7.7510334916000003</v>
      </c>
      <c r="AU518" s="37">
        <v>309349.98437111999</v>
      </c>
      <c r="AV518" s="37">
        <v>2078.7646138113</v>
      </c>
      <c r="AW518" s="37">
        <v>966331.39452800003</v>
      </c>
      <c r="AX518" s="37">
        <v>8.5232362652799996</v>
      </c>
      <c r="AY518" s="37">
        <v>7.4342933999999996</v>
      </c>
      <c r="AZ518" s="37">
        <v>17.334384</v>
      </c>
      <c r="BA518" s="37">
        <v>23559.291444400002</v>
      </c>
      <c r="BB518" s="37">
        <v>8.5417128390000006</v>
      </c>
      <c r="BC518" s="37">
        <v>8.5178927129942704E-3</v>
      </c>
      <c r="BD518" s="37">
        <v>364.48139722911998</v>
      </c>
      <c r="BE518" s="37">
        <v>28649.041079999999</v>
      </c>
      <c r="BF518" s="37">
        <v>0.96181506449999998</v>
      </c>
      <c r="BG518" s="37">
        <v>3.7216277612519999</v>
      </c>
      <c r="BH518" s="37">
        <v>4.7775669589199996</v>
      </c>
      <c r="BI518" s="37">
        <v>5.8787100070399996</v>
      </c>
      <c r="BJ518" s="37">
        <v>4331.0197935200003</v>
      </c>
      <c r="BK518" s="37">
        <v>506.83993603168</v>
      </c>
      <c r="BL518" s="37">
        <v>17.334384</v>
      </c>
      <c r="BM518" s="37">
        <v>15.7261439618</v>
      </c>
      <c r="BN518" s="37">
        <v>15.707826751111</v>
      </c>
      <c r="BO518" s="37">
        <v>15.824232142571899</v>
      </c>
      <c r="BP518" s="37">
        <v>9.8670000000000008E-3</v>
      </c>
    </row>
    <row r="519" spans="1:68">
      <c r="A519" s="16">
        <v>518</v>
      </c>
      <c r="B519" s="29" t="s">
        <v>86</v>
      </c>
      <c r="C519" s="16">
        <v>277</v>
      </c>
      <c r="D519" s="16">
        <v>1100</v>
      </c>
      <c r="E519" s="16">
        <v>0.213467450889616</v>
      </c>
      <c r="F519" s="16">
        <v>0.36883830444816201</v>
      </c>
      <c r="G519" s="16">
        <v>0.47476462732033797</v>
      </c>
      <c r="H519" s="16">
        <v>1.2360931705487701</v>
      </c>
      <c r="I519" s="16">
        <v>2.3129060022650099</v>
      </c>
      <c r="J519" s="16">
        <v>0.39427330173775699</v>
      </c>
      <c r="K519" s="16">
        <v>0.43568484558867399</v>
      </c>
      <c r="L519" s="16">
        <v>0.547605352007003</v>
      </c>
      <c r="M519" s="16">
        <v>0.14326931982239699</v>
      </c>
      <c r="N519" s="16">
        <v>0.693359182016555</v>
      </c>
      <c r="O519" s="16">
        <v>1.5678314725739799</v>
      </c>
      <c r="P519" s="16">
        <v>0.134799513973269</v>
      </c>
      <c r="Q519" s="16">
        <v>0.24382580682787799</v>
      </c>
      <c r="R519" s="16">
        <v>0.68429890848026897</v>
      </c>
      <c r="S519" s="16">
        <v>0.70596774193548395</v>
      </c>
      <c r="T519" s="16">
        <v>1.3142215636086001</v>
      </c>
      <c r="U519" s="16">
        <v>1.1345562477097799</v>
      </c>
      <c r="V519" s="16">
        <v>0.52355058645568997</v>
      </c>
      <c r="W519" s="16">
        <v>3.1114191502476798</v>
      </c>
      <c r="X519" s="16">
        <v>1.3639217313143901</v>
      </c>
      <c r="Y519" s="16">
        <v>2.3215535067398401</v>
      </c>
      <c r="Z519" s="16">
        <v>1.0249775925639899</v>
      </c>
      <c r="AA519" s="16">
        <v>1.38119337706967</v>
      </c>
      <c r="AB519" s="16">
        <v>1.2965536701907501</v>
      </c>
      <c r="AC519" s="16">
        <v>0.62418234344956902</v>
      </c>
      <c r="AD519" s="16">
        <v>2.10283614238794</v>
      </c>
      <c r="AE519" s="16">
        <v>0.70596774193548395</v>
      </c>
      <c r="AF519" s="16">
        <v>1.46378691165496</v>
      </c>
      <c r="AG519" s="16">
        <v>1.46038714492656</v>
      </c>
      <c r="AH519" s="16">
        <v>1.4054746112879</v>
      </c>
      <c r="AI519" s="37">
        <v>0.37528868360277101</v>
      </c>
      <c r="AJ519" s="16">
        <v>1.00389268032509</v>
      </c>
      <c r="AK519" s="16">
        <v>0.46540520984081002</v>
      </c>
      <c r="AL519" s="37">
        <v>0.771282805824</v>
      </c>
      <c r="AM519" s="37">
        <v>3101.5357470870799</v>
      </c>
      <c r="AN519" s="37">
        <v>21.083140197599999</v>
      </c>
      <c r="AO519" s="37">
        <v>1.139088536</v>
      </c>
      <c r="AP519" s="37">
        <v>7.2133894720000002</v>
      </c>
      <c r="AQ519" s="37">
        <v>647.09007359999998</v>
      </c>
      <c r="AR519" s="37">
        <v>1.7583192835200001</v>
      </c>
      <c r="AS519" s="37">
        <v>1.4008184960000001</v>
      </c>
      <c r="AT519" s="37">
        <v>7.7233482864000003</v>
      </c>
      <c r="AU519" s="37">
        <v>313122.58647648001</v>
      </c>
      <c r="AV519" s="37">
        <v>2080.6607736749602</v>
      </c>
      <c r="AW519" s="37">
        <v>958468.88131199998</v>
      </c>
      <c r="AX519" s="37">
        <v>8.5818560341199994</v>
      </c>
      <c r="AY519" s="37">
        <v>7.6100136000000003</v>
      </c>
      <c r="AZ519" s="37">
        <v>17.367936</v>
      </c>
      <c r="BA519" s="37">
        <v>23462.404617600001</v>
      </c>
      <c r="BB519" s="37">
        <v>8.4495407159999996</v>
      </c>
      <c r="BC519" s="37">
        <v>8.7322619068530196E-3</v>
      </c>
      <c r="BD519" s="37">
        <v>361.04194534848</v>
      </c>
      <c r="BE519" s="37">
        <v>28530.29232</v>
      </c>
      <c r="BF519" s="37">
        <v>0.96041130799999996</v>
      </c>
      <c r="BG519" s="37">
        <v>3.7133690422079999</v>
      </c>
      <c r="BH519" s="37">
        <v>4.76082066768</v>
      </c>
      <c r="BI519" s="37">
        <v>5.8620260921599998</v>
      </c>
      <c r="BJ519" s="37">
        <v>4279.04620608</v>
      </c>
      <c r="BK519" s="37">
        <v>495.95851349472002</v>
      </c>
      <c r="BL519" s="37">
        <v>17.367936</v>
      </c>
      <c r="BM519" s="37">
        <v>15.7162888651623</v>
      </c>
      <c r="BN519" s="37">
        <v>15.679786478406299</v>
      </c>
      <c r="BO519" s="37">
        <v>15.9115561244387</v>
      </c>
      <c r="BP519" s="37">
        <v>1.1258000000000001E-2</v>
      </c>
    </row>
    <row r="520" spans="1:68">
      <c r="A520" s="16">
        <v>519</v>
      </c>
      <c r="B520" s="29" t="s">
        <v>87</v>
      </c>
      <c r="C520" s="16">
        <v>266</v>
      </c>
      <c r="D520" s="16">
        <v>1100</v>
      </c>
      <c r="E520" s="16">
        <v>0.22984237771186</v>
      </c>
      <c r="F520" s="16">
        <v>0.39006917579025102</v>
      </c>
      <c r="G520" s="16">
        <v>0.49097948343703202</v>
      </c>
      <c r="H520" s="16">
        <v>1.23054283167865</v>
      </c>
      <c r="I520" s="16">
        <v>2.28962119503946</v>
      </c>
      <c r="J520" s="16">
        <v>0.41271481076785499</v>
      </c>
      <c r="K520" s="16">
        <v>0.44465216825628801</v>
      </c>
      <c r="L520" s="16">
        <v>0.55453692702144997</v>
      </c>
      <c r="M520" s="16">
        <v>0.147236279623148</v>
      </c>
      <c r="N520" s="16">
        <v>0.69326439492137804</v>
      </c>
      <c r="O520" s="16">
        <v>1.5628408726702701</v>
      </c>
      <c r="P520" s="16">
        <v>0.137485699507089</v>
      </c>
      <c r="Q520" s="16">
        <v>0.25425702379107501</v>
      </c>
      <c r="R520" s="16">
        <v>0.69297774595787798</v>
      </c>
      <c r="S520" s="16">
        <v>0.71303643724696397</v>
      </c>
      <c r="T520" s="16">
        <v>1.3125939694650799</v>
      </c>
      <c r="U520" s="16">
        <v>1.1351044776119401</v>
      </c>
      <c r="V520" s="16">
        <v>0.50743050238492804</v>
      </c>
      <c r="W520" s="16">
        <v>3.0985304082985201</v>
      </c>
      <c r="X520" s="16">
        <v>1.36173630101423</v>
      </c>
      <c r="Y520" s="16">
        <v>2.3066603596547699</v>
      </c>
      <c r="Z520" s="16">
        <v>1.0268022546048401</v>
      </c>
      <c r="AA520" s="16">
        <v>1.37888046062527</v>
      </c>
      <c r="AB520" s="16">
        <v>1.2951084500677801</v>
      </c>
      <c r="AC520" s="16">
        <v>0.642521739559339</v>
      </c>
      <c r="AD520" s="16">
        <v>2.1038610003015901</v>
      </c>
      <c r="AE520" s="16">
        <v>0.71303643724696397</v>
      </c>
      <c r="AF520" s="16">
        <v>1.47347777907</v>
      </c>
      <c r="AG520" s="16">
        <v>1.46835961581125</v>
      </c>
      <c r="AH520" s="16">
        <v>1.3864604855529701</v>
      </c>
      <c r="AI520" s="37">
        <v>0.41475972540045802</v>
      </c>
      <c r="AJ520" s="16">
        <v>1.0010442583986801</v>
      </c>
      <c r="AK520" s="16">
        <v>0.46655933429811902</v>
      </c>
      <c r="AL520" s="37">
        <v>0.82208893430399999</v>
      </c>
      <c r="AM520" s="37">
        <v>3237.07646188431</v>
      </c>
      <c r="AN520" s="37">
        <v>21.685249049599999</v>
      </c>
      <c r="AO520" s="37">
        <v>1.145769756</v>
      </c>
      <c r="AP520" s="37">
        <v>7.2056119120000002</v>
      </c>
      <c r="AQ520" s="37">
        <v>669.22194560000003</v>
      </c>
      <c r="AR520" s="37">
        <v>1.77572849392</v>
      </c>
      <c r="AS520" s="37">
        <v>1.4180179159999999</v>
      </c>
      <c r="AT520" s="37">
        <v>7.6928483844000004</v>
      </c>
      <c r="AU520" s="37">
        <v>316918.05031607999</v>
      </c>
      <c r="AV520" s="37">
        <v>2082.5472089669802</v>
      </c>
      <c r="AW520" s="37">
        <v>950454.22035199997</v>
      </c>
      <c r="AX520" s="37">
        <v>8.6330753065200003</v>
      </c>
      <c r="AY520" s="37">
        <v>7.7871606</v>
      </c>
      <c r="AZ520" s="37">
        <v>17.400656000000001</v>
      </c>
      <c r="BA520" s="37">
        <v>23365.699519599999</v>
      </c>
      <c r="BB520" s="37">
        <v>8.3578676309999995</v>
      </c>
      <c r="BC520" s="37">
        <v>8.9503340997429508E-3</v>
      </c>
      <c r="BD520" s="37">
        <v>357.61573235807998</v>
      </c>
      <c r="BE520" s="37">
        <v>28411.753720000001</v>
      </c>
      <c r="BF520" s="37">
        <v>0.9589887305</v>
      </c>
      <c r="BG520" s="37">
        <v>3.705113642868</v>
      </c>
      <c r="BH520" s="37">
        <v>4.7440971262799998</v>
      </c>
      <c r="BI520" s="37">
        <v>5.8453622553600004</v>
      </c>
      <c r="BJ520" s="37">
        <v>4225.6252376800003</v>
      </c>
      <c r="BK520" s="37">
        <v>485.19511238912003</v>
      </c>
      <c r="BL520" s="37">
        <v>17.400656000000001</v>
      </c>
      <c r="BM520" s="37">
        <v>15.7060950316871</v>
      </c>
      <c r="BN520" s="37">
        <v>15.6515395034861</v>
      </c>
      <c r="BO520" s="37">
        <v>15.9976322672004</v>
      </c>
      <c r="BP520" s="37">
        <v>1.2673E-2</v>
      </c>
    </row>
    <row r="521" spans="1:68">
      <c r="A521" s="16">
        <v>520</v>
      </c>
      <c r="B521" s="29" t="s">
        <v>286</v>
      </c>
      <c r="C521" s="16">
        <v>245</v>
      </c>
      <c r="D521" s="16">
        <v>1110</v>
      </c>
      <c r="E521" s="16">
        <v>0.21886229308205199</v>
      </c>
      <c r="F521" s="16">
        <v>0.37182614872700398</v>
      </c>
      <c r="G521" s="16">
        <v>0.47815893838623202</v>
      </c>
      <c r="H521" s="16">
        <v>1.2634545320529</v>
      </c>
      <c r="I521" s="16">
        <v>2.3434280978366102</v>
      </c>
      <c r="J521" s="16">
        <v>0.399704017956244</v>
      </c>
      <c r="K521" s="16">
        <v>0.42882435664449903</v>
      </c>
      <c r="L521" s="16">
        <v>0.54309782267678997</v>
      </c>
      <c r="M521" s="16">
        <v>0.14010993123950699</v>
      </c>
      <c r="N521" s="16">
        <v>0.69670546870314298</v>
      </c>
      <c r="O521" s="16">
        <v>1.5909211744185301</v>
      </c>
      <c r="P521" s="16">
        <v>0.13657132441064801</v>
      </c>
      <c r="Q521" s="16">
        <v>0.22604538520348799</v>
      </c>
      <c r="R521" s="16">
        <v>0.68686085912689399</v>
      </c>
      <c r="S521" s="16">
        <v>0.71411492867189097</v>
      </c>
      <c r="T521" s="16">
        <v>1.32842316693249</v>
      </c>
      <c r="U521" s="16">
        <v>1.1433962845826899</v>
      </c>
      <c r="V521" s="16">
        <v>0.53802167452572103</v>
      </c>
      <c r="W521" s="16">
        <v>3.1759090237046399</v>
      </c>
      <c r="X521" s="16">
        <v>1.37406348002895</v>
      </c>
      <c r="Y521" s="16">
        <v>2.3514111377273501</v>
      </c>
      <c r="Z521" s="16">
        <v>1.0305463433949</v>
      </c>
      <c r="AA521" s="16">
        <v>1.3936639399770001</v>
      </c>
      <c r="AB521" s="16">
        <v>1.3029566779047499</v>
      </c>
      <c r="AC521" s="16">
        <v>0.60157689165914097</v>
      </c>
      <c r="AD521" s="16">
        <v>2.1120120302569498</v>
      </c>
      <c r="AE521" s="16">
        <v>0.71411492867189097</v>
      </c>
      <c r="AF521" s="16">
        <v>1.47417106736718</v>
      </c>
      <c r="AG521" s="16">
        <v>1.47222469327782</v>
      </c>
      <c r="AH521" s="16">
        <v>1.4284531326274801</v>
      </c>
      <c r="AI521" s="37">
        <v>0.34275608044901801</v>
      </c>
      <c r="AJ521" s="16">
        <v>1.0098258222188701</v>
      </c>
      <c r="AK521" s="16">
        <v>0.463672214182344</v>
      </c>
      <c r="AL521" s="37">
        <v>0.79152400945599999</v>
      </c>
      <c r="AM521" s="37">
        <v>3135.9579178234399</v>
      </c>
      <c r="AN521" s="37">
        <v>21.15657787836</v>
      </c>
      <c r="AO521" s="37">
        <v>1.1394996641999999</v>
      </c>
      <c r="AP521" s="37">
        <v>7.2225886662900001</v>
      </c>
      <c r="AQ521" s="37">
        <v>657.00742360000004</v>
      </c>
      <c r="AR521" s="37">
        <v>1.748891466685</v>
      </c>
      <c r="AS521" s="37">
        <v>1.3794031295</v>
      </c>
      <c r="AT521" s="37">
        <v>7.8413867347200004</v>
      </c>
      <c r="AU521" s="37">
        <v>306795.98404432001</v>
      </c>
      <c r="AV521" s="37">
        <v>2085.22665193584</v>
      </c>
      <c r="AW521" s="37">
        <v>1003064.5256544</v>
      </c>
      <c r="AX521" s="37">
        <v>7.9324352757142496</v>
      </c>
      <c r="AY521" s="37">
        <v>7.4371365825</v>
      </c>
      <c r="AZ521" s="37">
        <v>17.68900455</v>
      </c>
      <c r="BA521" s="37">
        <v>23915.153633900001</v>
      </c>
      <c r="BB521" s="37">
        <v>8.69201996474</v>
      </c>
      <c r="BC521" s="37">
        <v>8.04277365854714E-3</v>
      </c>
      <c r="BD521" s="37">
        <v>376.59829392176999</v>
      </c>
      <c r="BE521" s="37">
        <v>28923.565259999999</v>
      </c>
      <c r="BF521" s="37">
        <v>0.96553228413750003</v>
      </c>
      <c r="BG521" s="37">
        <v>3.7568281624640001</v>
      </c>
      <c r="BH521" s="37">
        <v>4.8247346489799998</v>
      </c>
      <c r="BI521" s="37">
        <v>5.9259912304349998</v>
      </c>
      <c r="BJ521" s="37">
        <v>4193.3599999050002</v>
      </c>
      <c r="BK521" s="37">
        <v>521.83071511144999</v>
      </c>
      <c r="BL521" s="37">
        <v>17.68900455</v>
      </c>
      <c r="BM521" s="37">
        <v>15.9661911838507</v>
      </c>
      <c r="BN521" s="37">
        <v>15.9451107397191</v>
      </c>
      <c r="BO521" s="37">
        <v>16.214995084291601</v>
      </c>
      <c r="BP521" s="37">
        <v>1.002722E-2</v>
      </c>
    </row>
    <row r="522" spans="1:68">
      <c r="A522" s="16">
        <v>521</v>
      </c>
      <c r="B522" s="29" t="s">
        <v>86</v>
      </c>
      <c r="C522" s="16">
        <v>290</v>
      </c>
      <c r="D522" s="16">
        <v>1110</v>
      </c>
      <c r="E522" s="16">
        <v>0.23416808703154299</v>
      </c>
      <c r="F522" s="16">
        <v>0.38428805560805002</v>
      </c>
      <c r="G522" s="16">
        <v>0.48774117013402002</v>
      </c>
      <c r="H522" s="16">
        <v>1.26676084943385</v>
      </c>
      <c r="I522" s="16">
        <v>2.32368563115844</v>
      </c>
      <c r="J522" s="16">
        <v>0.41125286874120898</v>
      </c>
      <c r="K522" s="16">
        <v>0.433062164350759</v>
      </c>
      <c r="L522" s="16">
        <v>0.54635151286406203</v>
      </c>
      <c r="M522" s="16">
        <v>0.14248414410353799</v>
      </c>
      <c r="N522" s="16">
        <v>0.69956441048923401</v>
      </c>
      <c r="O522" s="16">
        <v>1.58562345817043</v>
      </c>
      <c r="P522" s="16">
        <v>0.142302919145252</v>
      </c>
      <c r="Q522" s="16">
        <v>0.22906897760732101</v>
      </c>
      <c r="R522" s="16">
        <v>0.69207349560822595</v>
      </c>
      <c r="S522" s="16">
        <v>0.72014265621860596</v>
      </c>
      <c r="T522" s="16">
        <v>1.3282575859041299</v>
      </c>
      <c r="U522" s="16">
        <v>1.14314744458865</v>
      </c>
      <c r="V522" s="16">
        <v>0.53488172221460495</v>
      </c>
      <c r="W522" s="16">
        <v>3.1557302275219299</v>
      </c>
      <c r="X522" s="16">
        <v>1.37217193791513</v>
      </c>
      <c r="Y522" s="16">
        <v>2.34321951447318</v>
      </c>
      <c r="Z522" s="16">
        <v>1.0318679862940801</v>
      </c>
      <c r="AA522" s="16">
        <v>1.39248961140759</v>
      </c>
      <c r="AB522" s="16">
        <v>1.30144517875627</v>
      </c>
      <c r="AC522" s="16">
        <v>0.59709952511375697</v>
      </c>
      <c r="AD522" s="16">
        <v>2.09564246607497</v>
      </c>
      <c r="AE522" s="16">
        <v>0.72014265621860596</v>
      </c>
      <c r="AF522" s="16">
        <v>1.4825394014730899</v>
      </c>
      <c r="AG522" s="16">
        <v>1.48059221797803</v>
      </c>
      <c r="AH522" s="16">
        <v>1.42045470018933</v>
      </c>
      <c r="AI522" s="37">
        <v>0.34436677631578899</v>
      </c>
      <c r="AJ522" s="16">
        <v>1.0085037573613</v>
      </c>
      <c r="AK522" s="16">
        <v>0.46482995658465998</v>
      </c>
      <c r="AL522" s="37">
        <v>0.84616564401600003</v>
      </c>
      <c r="AM522" s="37">
        <v>3238.6868543801302</v>
      </c>
      <c r="AN522" s="37">
        <v>21.548121273860001</v>
      </c>
      <c r="AO522" s="37">
        <v>1.1439256826999999</v>
      </c>
      <c r="AP522" s="37">
        <v>7.1960492613899998</v>
      </c>
      <c r="AQ522" s="37">
        <v>675.3238996</v>
      </c>
      <c r="AR522" s="37">
        <v>1.754649296785</v>
      </c>
      <c r="AS522" s="37">
        <v>1.3807100895</v>
      </c>
      <c r="AT522" s="37">
        <v>7.9180800595200003</v>
      </c>
      <c r="AU522" s="37">
        <v>307984.36809951998</v>
      </c>
      <c r="AV522" s="37">
        <v>2084.2927018907899</v>
      </c>
      <c r="AW522" s="37">
        <v>1035679.9832864</v>
      </c>
      <c r="AX522" s="37">
        <v>7.7776556543142501</v>
      </c>
      <c r="AY522" s="37">
        <v>7.4662748324999999</v>
      </c>
      <c r="AZ522" s="37">
        <v>17.83831455</v>
      </c>
      <c r="BA522" s="37">
        <v>23990.6527809</v>
      </c>
      <c r="BB522" s="37">
        <v>8.6983250171899993</v>
      </c>
      <c r="BC522" s="37">
        <v>7.9392747734467993E-3</v>
      </c>
      <c r="BD522" s="37">
        <v>378.60320341797001</v>
      </c>
      <c r="BE522" s="37">
        <v>28963.436460000001</v>
      </c>
      <c r="BF522" s="37">
        <v>0.96697952763749995</v>
      </c>
      <c r="BG522" s="37">
        <v>3.7636954183240001</v>
      </c>
      <c r="BH522" s="37">
        <v>4.8310383789799998</v>
      </c>
      <c r="BI522" s="37">
        <v>5.9324466662350002</v>
      </c>
      <c r="BJ522" s="37">
        <v>4072.7028771750001</v>
      </c>
      <c r="BK522" s="37">
        <v>520.68900901544998</v>
      </c>
      <c r="BL522" s="37">
        <v>17.83831455</v>
      </c>
      <c r="BM522" s="37">
        <v>16.043479220803398</v>
      </c>
      <c r="BN522" s="37">
        <v>16.0224075393958</v>
      </c>
      <c r="BO522" s="37">
        <v>16.479635758694499</v>
      </c>
      <c r="BP522" s="37">
        <v>9.9803200000000009E-3</v>
      </c>
    </row>
    <row r="523" spans="1:68">
      <c r="A523" s="16">
        <v>522</v>
      </c>
      <c r="B523" s="29" t="s">
        <v>69</v>
      </c>
      <c r="C523" s="16">
        <v>315</v>
      </c>
      <c r="D523" s="16">
        <v>1110</v>
      </c>
      <c r="E523" s="16">
        <v>0.241825816092438</v>
      </c>
      <c r="F523" s="16">
        <v>0.39052243455900298</v>
      </c>
      <c r="G523" s="16">
        <v>0.49253769419017301</v>
      </c>
      <c r="H523" s="16">
        <v>1.26841244292958</v>
      </c>
      <c r="I523" s="16">
        <v>2.3138496946443601</v>
      </c>
      <c r="J523" s="16">
        <v>0.417031570113297</v>
      </c>
      <c r="K523" s="16">
        <v>0.43519150672525198</v>
      </c>
      <c r="L523" s="16">
        <v>0.54798450588902203</v>
      </c>
      <c r="M523" s="16">
        <v>0.14367756778258001</v>
      </c>
      <c r="N523" s="16">
        <v>0.70099412699709396</v>
      </c>
      <c r="O523" s="16">
        <v>1.5829803282783499</v>
      </c>
      <c r="P523" s="16">
        <v>0.145188392400699</v>
      </c>
      <c r="Q523" s="16">
        <v>0.23061880882701299</v>
      </c>
      <c r="R523" s="16">
        <v>0.69468696195395496</v>
      </c>
      <c r="S523" s="16">
        <v>0.72315651999196295</v>
      </c>
      <c r="T523" s="16">
        <v>1.32817499851306</v>
      </c>
      <c r="U523" s="16">
        <v>1.14302311252542</v>
      </c>
      <c r="V523" s="16">
        <v>0.53340742740214397</v>
      </c>
      <c r="W523" s="16">
        <v>3.1457287260141702</v>
      </c>
      <c r="X523" s="16">
        <v>1.37122811844413</v>
      </c>
      <c r="Y523" s="16">
        <v>2.3391389858441101</v>
      </c>
      <c r="Z523" s="16">
        <v>1.0325285378924201</v>
      </c>
      <c r="AA523" s="16">
        <v>1.39190339232247</v>
      </c>
      <c r="AB523" s="16">
        <v>1.30069070278013</v>
      </c>
      <c r="AC523" s="16">
        <v>0.59482396526786896</v>
      </c>
      <c r="AD523" s="16">
        <v>2.0874919067198001</v>
      </c>
      <c r="AE523" s="16">
        <v>0.72315651999196295</v>
      </c>
      <c r="AF523" s="16">
        <v>1.4867261790671</v>
      </c>
      <c r="AG523" s="16">
        <v>1.4847785906166999</v>
      </c>
      <c r="AH523" s="16">
        <v>1.4165201774824101</v>
      </c>
      <c r="AI523" s="37">
        <v>0.34517781441356599</v>
      </c>
      <c r="AJ523" s="16">
        <v>1.00784350830293</v>
      </c>
      <c r="AK523" s="16">
        <v>0.46540882778581799</v>
      </c>
      <c r="AL523" s="37">
        <v>0.87346910929599997</v>
      </c>
      <c r="AM523" s="37">
        <v>3290.02277415658</v>
      </c>
      <c r="AN523" s="37">
        <v>21.74366309661</v>
      </c>
      <c r="AO523" s="37">
        <v>1.1461404469500001</v>
      </c>
      <c r="AP523" s="37">
        <v>7.1827011239400003</v>
      </c>
      <c r="AQ523" s="37">
        <v>684.47523760000001</v>
      </c>
      <c r="AR523" s="37">
        <v>1.757499996835</v>
      </c>
      <c r="AS523" s="37">
        <v>1.3813545695</v>
      </c>
      <c r="AT523" s="37">
        <v>7.9561495219199996</v>
      </c>
      <c r="AU523" s="37">
        <v>308578.45501912001</v>
      </c>
      <c r="AV523" s="37">
        <v>2083.8214563561401</v>
      </c>
      <c r="AW523" s="37">
        <v>1051860.3849024</v>
      </c>
      <c r="AX523" s="37">
        <v>7.7005776837142497</v>
      </c>
      <c r="AY523" s="37">
        <v>7.4807854574999997</v>
      </c>
      <c r="AZ523" s="37">
        <v>17.91296955</v>
      </c>
      <c r="BA523" s="37">
        <v>24028.4469044</v>
      </c>
      <c r="BB523" s="37">
        <v>8.7014783234149995</v>
      </c>
      <c r="BC523" s="37">
        <v>7.8892437642217508E-3</v>
      </c>
      <c r="BD523" s="37">
        <v>379.60477772606998</v>
      </c>
      <c r="BE523" s="37">
        <v>28983.372060000002</v>
      </c>
      <c r="BF523" s="37">
        <v>0.96770134938749997</v>
      </c>
      <c r="BG523" s="37">
        <v>3.7671302396540001</v>
      </c>
      <c r="BH523" s="37">
        <v>4.83419114398</v>
      </c>
      <c r="BI523" s="37">
        <v>5.9356742041350001</v>
      </c>
      <c r="BJ523" s="37">
        <v>4012.9915544099999</v>
      </c>
      <c r="BK523" s="37">
        <v>520.11270766744997</v>
      </c>
      <c r="BL523" s="37">
        <v>17.91296955</v>
      </c>
      <c r="BM523" s="37">
        <v>16.082097063967801</v>
      </c>
      <c r="BN523" s="37">
        <v>16.0610297639222</v>
      </c>
      <c r="BO523" s="37">
        <v>16.612662752784001</v>
      </c>
      <c r="BP523" s="37">
        <v>9.9568699999999996E-3</v>
      </c>
    </row>
    <row r="524" spans="1:68">
      <c r="A524" s="16">
        <v>523</v>
      </c>
      <c r="B524" s="29" t="s">
        <v>87</v>
      </c>
      <c r="C524" s="16">
        <v>155</v>
      </c>
      <c r="D524" s="16">
        <v>1110</v>
      </c>
      <c r="E524" s="16">
        <v>0.24948676925667901</v>
      </c>
      <c r="F524" s="16">
        <v>0.396759098857838</v>
      </c>
      <c r="G524" s="16">
        <v>0.49733782912962798</v>
      </c>
      <c r="H524" s="16">
        <v>1.2700629942789801</v>
      </c>
      <c r="I524" s="16">
        <v>2.3040371772922601</v>
      </c>
      <c r="J524" s="16">
        <v>0.42281312495370699</v>
      </c>
      <c r="K524" s="16">
        <v>0.43732785389948597</v>
      </c>
      <c r="L524" s="16">
        <v>0.549621618212777</v>
      </c>
      <c r="M524" s="16">
        <v>0.14487523289500601</v>
      </c>
      <c r="N524" s="16">
        <v>0.702424007285678</v>
      </c>
      <c r="O524" s="16">
        <v>1.5803410062044201</v>
      </c>
      <c r="P524" s="16">
        <v>0.14808710327035701</v>
      </c>
      <c r="Q524" s="16">
        <v>0.232194854511208</v>
      </c>
      <c r="R524" s="16">
        <v>0.69730521114517097</v>
      </c>
      <c r="S524" s="16">
        <v>0.72617038376532095</v>
      </c>
      <c r="T524" s="16">
        <v>1.3280925460947599</v>
      </c>
      <c r="U524" s="16">
        <v>1.1428988390294801</v>
      </c>
      <c r="V524" s="16">
        <v>0.53199366223761202</v>
      </c>
      <c r="W524" s="16">
        <v>3.1357851435459501</v>
      </c>
      <c r="X524" s="16">
        <v>1.3702855964532401</v>
      </c>
      <c r="Y524" s="16">
        <v>2.3350685952530701</v>
      </c>
      <c r="Z524" s="16">
        <v>1.0331889096878499</v>
      </c>
      <c r="AA524" s="16">
        <v>1.3913178020186401</v>
      </c>
      <c r="AB524" s="16">
        <v>1.2999370739626599</v>
      </c>
      <c r="AC524" s="16">
        <v>0.59252327810572702</v>
      </c>
      <c r="AD524" s="16">
        <v>2.07936403550393</v>
      </c>
      <c r="AE524" s="16">
        <v>0.72617038376532095</v>
      </c>
      <c r="AF524" s="16">
        <v>1.49091469846988</v>
      </c>
      <c r="AG524" s="16">
        <v>1.4889667048956501</v>
      </c>
      <c r="AH524" s="16">
        <v>1.41262785853475</v>
      </c>
      <c r="AI524" s="37">
        <v>0.34599268177525999</v>
      </c>
      <c r="AJ524" s="16">
        <v>1.00718378066661</v>
      </c>
      <c r="AK524" s="16">
        <v>0.46598769898697601</v>
      </c>
      <c r="AL524" s="37">
        <v>0.900761006576</v>
      </c>
      <c r="AM524" s="37">
        <v>3341.3396615984302</v>
      </c>
      <c r="AN524" s="37">
        <v>21.939051669360001</v>
      </c>
      <c r="AO524" s="37">
        <v>1.1483563811999999</v>
      </c>
      <c r="AP524" s="37">
        <v>7.1693006964899997</v>
      </c>
      <c r="AQ524" s="37">
        <v>693.62197560000004</v>
      </c>
      <c r="AR524" s="37">
        <v>1.760331886885</v>
      </c>
      <c r="AS524" s="37">
        <v>1.3819930494999999</v>
      </c>
      <c r="AT524" s="37">
        <v>7.9940341843200002</v>
      </c>
      <c r="AU524" s="37">
        <v>309172.47186672001</v>
      </c>
      <c r="AV524" s="37">
        <v>2083.3473638133901</v>
      </c>
      <c r="AW524" s="37">
        <v>1067955.9017184</v>
      </c>
      <c r="AX524" s="37">
        <v>7.6237076065142499</v>
      </c>
      <c r="AY524" s="37">
        <v>7.4952570825000002</v>
      </c>
      <c r="AZ524" s="37">
        <v>17.98762455</v>
      </c>
      <c r="BA524" s="37">
        <v>24066.270727899999</v>
      </c>
      <c r="BB524" s="37">
        <v>8.7046321496400001</v>
      </c>
      <c r="BC524" s="37">
        <v>7.8402965755169796E-3</v>
      </c>
      <c r="BD524" s="37">
        <v>380.60576507416999</v>
      </c>
      <c r="BE524" s="37">
        <v>29003.307659999999</v>
      </c>
      <c r="BF524" s="37">
        <v>0.96842197113749995</v>
      </c>
      <c r="BG524" s="37">
        <v>3.7705658565840001</v>
      </c>
      <c r="BH524" s="37">
        <v>4.8373445089800002</v>
      </c>
      <c r="BI524" s="37">
        <v>5.9389016220349999</v>
      </c>
      <c r="BJ524" s="37">
        <v>3953.6917240449998</v>
      </c>
      <c r="BK524" s="37">
        <v>519.53277411944998</v>
      </c>
      <c r="BL524" s="37">
        <v>17.98762455</v>
      </c>
      <c r="BM524" s="37">
        <v>16.120697456924201</v>
      </c>
      <c r="BN524" s="37">
        <v>16.099634538240601</v>
      </c>
      <c r="BO524" s="37">
        <v>16.746160851465401</v>
      </c>
      <c r="BP524" s="37">
        <v>9.9334200000000001E-3</v>
      </c>
    </row>
    <row r="525" spans="1:68">
      <c r="A525" s="16">
        <v>524</v>
      </c>
      <c r="B525" s="32" t="s">
        <v>287</v>
      </c>
      <c r="C525" s="16">
        <v>140</v>
      </c>
      <c r="D525" s="16">
        <v>1090</v>
      </c>
      <c r="E525" s="16">
        <v>0.20176984460310801</v>
      </c>
      <c r="F525" s="16">
        <v>0.35765626559014801</v>
      </c>
      <c r="G525" s="16">
        <v>0.46766240393852099</v>
      </c>
      <c r="H525" s="16">
        <v>1.2648019384745099</v>
      </c>
      <c r="I525" s="16">
        <v>2.37435587026039</v>
      </c>
      <c r="J525" s="16">
        <v>0.38756277695716401</v>
      </c>
      <c r="K525" s="16">
        <v>0.42235566959439502</v>
      </c>
      <c r="L525" s="16">
        <v>0.53707133917396799</v>
      </c>
      <c r="M525" s="16">
        <v>0.13696338283037901</v>
      </c>
      <c r="N525" s="16">
        <v>0.69101605583380099</v>
      </c>
      <c r="O525" s="16">
        <v>1.60191775082587</v>
      </c>
      <c r="P525" s="16">
        <v>0.13091065897447199</v>
      </c>
      <c r="Q525" s="16">
        <v>0.21456932908830101</v>
      </c>
      <c r="R525" s="16">
        <v>0.67885956930542901</v>
      </c>
      <c r="S525" s="16">
        <v>0.71056224899598397</v>
      </c>
      <c r="T525" s="16">
        <v>1.3361630337414201</v>
      </c>
      <c r="U525" s="16">
        <v>1.1517947322594699</v>
      </c>
      <c r="V525" s="16">
        <v>0.53780638217172405</v>
      </c>
      <c r="W525" s="16">
        <v>3.23801019748388</v>
      </c>
      <c r="X525" s="16">
        <v>1.3816701173222901</v>
      </c>
      <c r="Y525" s="16">
        <v>2.3683090880650699</v>
      </c>
      <c r="Z525" s="16">
        <v>1.03235170867643</v>
      </c>
      <c r="AA525" s="16">
        <v>1.40101463309662</v>
      </c>
      <c r="AB525" s="16">
        <v>1.3087306356210699</v>
      </c>
      <c r="AC525" s="16">
        <v>0.60088079595405797</v>
      </c>
      <c r="AD525" s="16">
        <v>2.1554429136369402</v>
      </c>
      <c r="AE525" s="16">
        <v>0.71056224899598397</v>
      </c>
      <c r="AF525" s="16">
        <v>1.4706059012427199</v>
      </c>
      <c r="AG525" s="16">
        <v>1.46908376976069</v>
      </c>
      <c r="AH525" s="16">
        <v>1.4461621789236001</v>
      </c>
      <c r="AI525" s="37">
        <v>0.33071095571095599</v>
      </c>
      <c r="AJ525" s="16">
        <v>1.0131220821862701</v>
      </c>
      <c r="AK525" s="16">
        <v>0.46259044862518101</v>
      </c>
      <c r="AL525" s="37">
        <v>0.73207406976</v>
      </c>
      <c r="AM525" s="37">
        <v>3027.5461633905502</v>
      </c>
      <c r="AN525" s="37">
        <v>20.758399449599999</v>
      </c>
      <c r="AO525" s="37">
        <v>1.13956206</v>
      </c>
      <c r="AP525" s="37">
        <v>7.2814405663999997</v>
      </c>
      <c r="AQ525" s="37">
        <v>639.47253599999999</v>
      </c>
      <c r="AR525" s="37">
        <v>1.7346601636000001</v>
      </c>
      <c r="AS525" s="37">
        <v>1.3714675199999999</v>
      </c>
      <c r="AT525" s="37">
        <v>7.7362730472000001</v>
      </c>
      <c r="AU525" s="37">
        <v>304376.30044919997</v>
      </c>
      <c r="AV525" s="37">
        <v>2095.5213198926699</v>
      </c>
      <c r="AW525" s="37">
        <v>971979.31130399997</v>
      </c>
      <c r="AX525" s="37">
        <v>7.8196956794999997</v>
      </c>
      <c r="AY525" s="37">
        <v>7.3793454000000001</v>
      </c>
      <c r="AZ525" s="37">
        <v>17.622228</v>
      </c>
      <c r="BA525" s="37">
        <v>23977.821904</v>
      </c>
      <c r="BB525" s="37">
        <v>8.7510380148000007</v>
      </c>
      <c r="BC525" s="37">
        <v>8.0835996997375408E-3</v>
      </c>
      <c r="BD525" s="37">
        <v>379.51618686519998</v>
      </c>
      <c r="BE525" s="37">
        <v>29009.559600000001</v>
      </c>
      <c r="BF525" s="37">
        <v>0.96793855799999995</v>
      </c>
      <c r="BG525" s="37">
        <v>3.7624950453600001</v>
      </c>
      <c r="BH525" s="37">
        <v>4.8406981128000002</v>
      </c>
      <c r="BI525" s="37">
        <v>5.9386951116000004</v>
      </c>
      <c r="BJ525" s="37">
        <v>4303.4472015199999</v>
      </c>
      <c r="BK525" s="37">
        <v>529.80718705200002</v>
      </c>
      <c r="BL525" s="37">
        <v>17.622228</v>
      </c>
      <c r="BM525" s="37">
        <v>15.950980223857901</v>
      </c>
      <c r="BN525" s="37">
        <v>15.9344703695539</v>
      </c>
      <c r="BO525" s="37">
        <v>16.018072522194501</v>
      </c>
      <c r="BP525" s="37">
        <v>9.7383000000000001E-3</v>
      </c>
    </row>
    <row r="526" spans="1:68">
      <c r="A526" s="16">
        <v>525</v>
      </c>
      <c r="B526" s="32" t="s">
        <v>84</v>
      </c>
      <c r="C526" s="16">
        <v>262</v>
      </c>
      <c r="D526" s="16">
        <v>1090</v>
      </c>
      <c r="E526" s="16">
        <v>0.19891916001679999</v>
      </c>
      <c r="F526" s="16">
        <v>0.35245304203391897</v>
      </c>
      <c r="G526" s="16">
        <v>0.46252940682036497</v>
      </c>
      <c r="H526" s="16">
        <v>1.2761588706278999</v>
      </c>
      <c r="I526" s="16">
        <v>2.3617936043855599</v>
      </c>
      <c r="J526" s="16">
        <v>0.381695322501231</v>
      </c>
      <c r="K526" s="16">
        <v>0.42290500345406101</v>
      </c>
      <c r="L526" s="16">
        <v>0.53893566958698402</v>
      </c>
      <c r="M526" s="16">
        <v>0.13856359572090099</v>
      </c>
      <c r="N526" s="16">
        <v>0.69291910608060503</v>
      </c>
      <c r="O526" s="16">
        <v>1.58577781543967</v>
      </c>
      <c r="P526" s="16">
        <v>0.13162766547760599</v>
      </c>
      <c r="Q526" s="16">
        <v>0.221027057112472</v>
      </c>
      <c r="R526" s="16">
        <v>0.67350925083409197</v>
      </c>
      <c r="S526" s="16">
        <v>0.70457991967871503</v>
      </c>
      <c r="T526" s="16">
        <v>1.3278993132278301</v>
      </c>
      <c r="U526" s="16">
        <v>1.14055409955014</v>
      </c>
      <c r="V526" s="16">
        <v>0.54607358972570796</v>
      </c>
      <c r="W526" s="16">
        <v>3.1976681827418698</v>
      </c>
      <c r="X526" s="16">
        <v>1.3741222912353299</v>
      </c>
      <c r="Y526" s="16">
        <v>2.3450086031597102</v>
      </c>
      <c r="Z526" s="16">
        <v>1.02716085234773</v>
      </c>
      <c r="AA526" s="16">
        <v>1.39351542930923</v>
      </c>
      <c r="AB526" s="16">
        <v>1.30363695427659</v>
      </c>
      <c r="AC526" s="16">
        <v>0.60297447653258995</v>
      </c>
      <c r="AD526" s="16">
        <v>2.1431778492154598</v>
      </c>
      <c r="AE526" s="16">
        <v>0.70457991967871503</v>
      </c>
      <c r="AF526" s="16">
        <v>1.46274992324061</v>
      </c>
      <c r="AG526" s="16">
        <v>1.4612277917585701</v>
      </c>
      <c r="AH526" s="16">
        <v>1.4383880960379201</v>
      </c>
      <c r="AI526" s="37">
        <v>0.33071095571095599</v>
      </c>
      <c r="AJ526" s="16">
        <v>1.0079110483899301</v>
      </c>
      <c r="AK526" s="16">
        <v>0.46259044862518101</v>
      </c>
      <c r="AL526" s="37">
        <v>0.72173103623680002</v>
      </c>
      <c r="AM526" s="37">
        <v>2983.5010814766902</v>
      </c>
      <c r="AN526" s="37">
        <v>20.530558161407999</v>
      </c>
      <c r="AO526" s="37">
        <v>1.1497944360000001</v>
      </c>
      <c r="AP526" s="37">
        <v>7.2429158475520001</v>
      </c>
      <c r="AQ526" s="37">
        <v>629.79132767999999</v>
      </c>
      <c r="AR526" s="37">
        <v>1.7369163368480001</v>
      </c>
      <c r="AS526" s="37">
        <v>1.3762282816</v>
      </c>
      <c r="AT526" s="37">
        <v>7.8266598615360001</v>
      </c>
      <c r="AU526" s="37">
        <v>305214.54926961602</v>
      </c>
      <c r="AV526" s="37">
        <v>2074.4081393401598</v>
      </c>
      <c r="AW526" s="37">
        <v>977302.90750752005</v>
      </c>
      <c r="AX526" s="37">
        <v>8.0550390444839994</v>
      </c>
      <c r="AY526" s="37">
        <v>7.3211863199999998</v>
      </c>
      <c r="AZ526" s="37">
        <v>17.47386384</v>
      </c>
      <c r="BA526" s="37">
        <v>23829.52711232</v>
      </c>
      <c r="BB526" s="37">
        <v>8.6656345992479995</v>
      </c>
      <c r="BC526" s="37">
        <v>8.2078615134988306E-3</v>
      </c>
      <c r="BD526" s="37">
        <v>374.78783622033598</v>
      </c>
      <c r="BE526" s="37">
        <v>28851.085368</v>
      </c>
      <c r="BF526" s="37">
        <v>0.95841554520000005</v>
      </c>
      <c r="BG526" s="37">
        <v>3.7435765207392002</v>
      </c>
      <c r="BH526" s="37">
        <v>4.8147873330240003</v>
      </c>
      <c r="BI526" s="37">
        <v>5.9155812486880004</v>
      </c>
      <c r="BJ526" s="37">
        <v>4318.4419290719998</v>
      </c>
      <c r="BK526" s="37">
        <v>526.79243809295997</v>
      </c>
      <c r="BL526" s="37">
        <v>17.47386384</v>
      </c>
      <c r="BM526" s="37">
        <v>15.8657700736437</v>
      </c>
      <c r="BN526" s="37">
        <v>15.849260219339699</v>
      </c>
      <c r="BO526" s="37">
        <v>15.9319647361721</v>
      </c>
      <c r="BP526" s="37">
        <v>9.7383000000000001E-3</v>
      </c>
    </row>
    <row r="527" spans="1:68">
      <c r="A527" s="16">
        <v>526</v>
      </c>
      <c r="B527" s="29" t="s">
        <v>86</v>
      </c>
      <c r="C527" s="16">
        <v>185</v>
      </c>
      <c r="D527" s="16">
        <v>1090</v>
      </c>
      <c r="E527" s="16">
        <v>0.196068475430491</v>
      </c>
      <c r="F527" s="16">
        <v>0.34724981847769099</v>
      </c>
      <c r="G527" s="16">
        <v>0.45739640970220902</v>
      </c>
      <c r="H527" s="16">
        <v>1.2875158027812901</v>
      </c>
      <c r="I527" s="16">
        <v>2.3492313385107302</v>
      </c>
      <c r="J527" s="16">
        <v>0.375827868045298</v>
      </c>
      <c r="K527" s="16">
        <v>0.423454337313727</v>
      </c>
      <c r="L527" s="16">
        <v>0.54079999999999995</v>
      </c>
      <c r="M527" s="16">
        <v>0.140163808611422</v>
      </c>
      <c r="N527" s="16">
        <v>0.69482215632740896</v>
      </c>
      <c r="O527" s="16">
        <v>1.56963788005348</v>
      </c>
      <c r="P527" s="16">
        <v>0.13234467198073999</v>
      </c>
      <c r="Q527" s="16">
        <v>0.227484785136644</v>
      </c>
      <c r="R527" s="16">
        <v>0.66815893236275403</v>
      </c>
      <c r="S527" s="16">
        <v>0.69859759036144597</v>
      </c>
      <c r="T527" s="16">
        <v>1.31963559271424</v>
      </c>
      <c r="U527" s="16">
        <v>1.12931346684081</v>
      </c>
      <c r="V527" s="16">
        <v>0.554598933878519</v>
      </c>
      <c r="W527" s="16">
        <v>3.1573261679998499</v>
      </c>
      <c r="X527" s="16">
        <v>1.36657446514838</v>
      </c>
      <c r="Y527" s="16">
        <v>2.3217081182543402</v>
      </c>
      <c r="Z527" s="16">
        <v>1.0219699960190201</v>
      </c>
      <c r="AA527" s="16">
        <v>1.38601622552184</v>
      </c>
      <c r="AB527" s="16">
        <v>1.29854327293212</v>
      </c>
      <c r="AC527" s="16">
        <v>0.60506815711112105</v>
      </c>
      <c r="AD527" s="16">
        <v>2.1309127847939799</v>
      </c>
      <c r="AE527" s="16">
        <v>0.69859759036144597</v>
      </c>
      <c r="AF527" s="16">
        <v>1.4548939452384899</v>
      </c>
      <c r="AG527" s="16">
        <v>1.45337181375645</v>
      </c>
      <c r="AH527" s="16">
        <v>1.43061401315224</v>
      </c>
      <c r="AI527" s="37">
        <v>0.33071095571095599</v>
      </c>
      <c r="AJ527" s="16">
        <v>1.00270001459358</v>
      </c>
      <c r="AK527" s="16">
        <v>0.46259044862518101</v>
      </c>
      <c r="AL527" s="37">
        <v>0.71138800271360003</v>
      </c>
      <c r="AM527" s="37">
        <v>2939.4559995628301</v>
      </c>
      <c r="AN527" s="37">
        <v>20.302716873215999</v>
      </c>
      <c r="AO527" s="37">
        <v>1.1600268119999999</v>
      </c>
      <c r="AP527" s="37">
        <v>7.2043911287039997</v>
      </c>
      <c r="AQ527" s="37">
        <v>620.11011936</v>
      </c>
      <c r="AR527" s="37">
        <v>1.739172510096</v>
      </c>
      <c r="AS527" s="37">
        <v>1.3809890432</v>
      </c>
      <c r="AT527" s="37">
        <v>7.9170466758720002</v>
      </c>
      <c r="AU527" s="37">
        <v>306052.79809003201</v>
      </c>
      <c r="AV527" s="37">
        <v>2053.2949587876501</v>
      </c>
      <c r="AW527" s="37">
        <v>982626.50371104002</v>
      </c>
      <c r="AX527" s="37">
        <v>8.2903824094680001</v>
      </c>
      <c r="AY527" s="37">
        <v>7.2630272400000004</v>
      </c>
      <c r="AZ527" s="37">
        <v>17.32549968</v>
      </c>
      <c r="BA527" s="37">
        <v>23681.23232064</v>
      </c>
      <c r="BB527" s="37">
        <v>8.5802311836960001</v>
      </c>
      <c r="BC527" s="37">
        <v>8.3360032978256199E-3</v>
      </c>
      <c r="BD527" s="37">
        <v>370.05948557547202</v>
      </c>
      <c r="BE527" s="37">
        <v>28692.611136</v>
      </c>
      <c r="BF527" s="37">
        <v>0.94889253240000004</v>
      </c>
      <c r="BG527" s="37">
        <v>3.7246579961183999</v>
      </c>
      <c r="BH527" s="37">
        <v>4.7888765532480004</v>
      </c>
      <c r="BI527" s="37">
        <v>5.8924673857760004</v>
      </c>
      <c r="BJ527" s="37">
        <v>4333.4366566239996</v>
      </c>
      <c r="BK527" s="37">
        <v>523.77768913392003</v>
      </c>
      <c r="BL527" s="37">
        <v>17.32549968</v>
      </c>
      <c r="BM527" s="37">
        <v>15.780559923429401</v>
      </c>
      <c r="BN527" s="37">
        <v>15.7640500691254</v>
      </c>
      <c r="BO527" s="37">
        <v>15.8458569501498</v>
      </c>
      <c r="BP527" s="37">
        <v>9.7383000000000001E-3</v>
      </c>
    </row>
    <row r="528" spans="1:68">
      <c r="A528" s="16">
        <v>527</v>
      </c>
      <c r="B528" s="29" t="s">
        <v>87</v>
      </c>
      <c r="C528" s="16">
        <v>125</v>
      </c>
      <c r="D528" s="16">
        <v>1090</v>
      </c>
      <c r="E528" s="16">
        <v>0.193217790844183</v>
      </c>
      <c r="F528" s="16">
        <v>0.342046594921462</v>
      </c>
      <c r="G528" s="16">
        <v>0.452263412584054</v>
      </c>
      <c r="H528" s="16">
        <v>1.29887273493468</v>
      </c>
      <c r="I528" s="16">
        <v>2.3366690726359098</v>
      </c>
      <c r="J528" s="16">
        <v>0.36996041358936499</v>
      </c>
      <c r="K528" s="16">
        <v>0.42400367117339399</v>
      </c>
      <c r="L528" s="16">
        <v>0.54266433041301598</v>
      </c>
      <c r="M528" s="16">
        <v>0.141764021501943</v>
      </c>
      <c r="N528" s="16">
        <v>0.696725206574213</v>
      </c>
      <c r="O528" s="16">
        <v>1.5534979446672901</v>
      </c>
      <c r="P528" s="16">
        <v>0.13306167848387401</v>
      </c>
      <c r="Q528" s="16">
        <v>0.23394251316081499</v>
      </c>
      <c r="R528" s="16">
        <v>0.66280861389141599</v>
      </c>
      <c r="S528" s="16">
        <v>0.69261526104417703</v>
      </c>
      <c r="T528" s="16">
        <v>1.31137187220066</v>
      </c>
      <c r="U528" s="16">
        <v>1.1180728341314801</v>
      </c>
      <c r="V528" s="16">
        <v>0.563394696523149</v>
      </c>
      <c r="W528" s="16">
        <v>3.1169841532578402</v>
      </c>
      <c r="X528" s="16">
        <v>1.3590266390614201</v>
      </c>
      <c r="Y528" s="16">
        <v>2.29840763334898</v>
      </c>
      <c r="Z528" s="16">
        <v>1.0167791396903201</v>
      </c>
      <c r="AA528" s="16">
        <v>1.37851702173445</v>
      </c>
      <c r="AB528" s="16">
        <v>1.2934495915876401</v>
      </c>
      <c r="AC528" s="16">
        <v>0.60716183768965404</v>
      </c>
      <c r="AD528" s="16">
        <v>2.1186477203725</v>
      </c>
      <c r="AE528" s="16">
        <v>0.69261526104417703</v>
      </c>
      <c r="AF528" s="16">
        <v>1.44703796723637</v>
      </c>
      <c r="AG528" s="16">
        <v>1.4455158357543301</v>
      </c>
      <c r="AH528" s="16">
        <v>1.42283993026656</v>
      </c>
      <c r="AI528" s="37">
        <v>0.33071095571095599</v>
      </c>
      <c r="AJ528" s="16">
        <v>0.99748898079723303</v>
      </c>
      <c r="AK528" s="16">
        <v>0.46259044862518101</v>
      </c>
      <c r="AL528" s="37">
        <v>0.70104496919040005</v>
      </c>
      <c r="AM528" s="37">
        <v>2895.4109176489701</v>
      </c>
      <c r="AN528" s="37">
        <v>20.074875585023999</v>
      </c>
      <c r="AO528" s="37">
        <v>1.170259188</v>
      </c>
      <c r="AP528" s="37">
        <v>7.1658664098560001</v>
      </c>
      <c r="AQ528" s="37">
        <v>610.42891104</v>
      </c>
      <c r="AR528" s="37">
        <v>1.741428683344</v>
      </c>
      <c r="AS528" s="37">
        <v>1.3857498048000001</v>
      </c>
      <c r="AT528" s="37">
        <v>8.0074334902079993</v>
      </c>
      <c r="AU528" s="37">
        <v>306891.046910448</v>
      </c>
      <c r="AV528" s="37">
        <v>2032.18177823515</v>
      </c>
      <c r="AW528" s="37">
        <v>987950.09991455998</v>
      </c>
      <c r="AX528" s="37">
        <v>8.5257257744520007</v>
      </c>
      <c r="AY528" s="37">
        <v>7.2048681600000002</v>
      </c>
      <c r="AZ528" s="37">
        <v>17.17713552</v>
      </c>
      <c r="BA528" s="37">
        <v>23532.937528959999</v>
      </c>
      <c r="BB528" s="37">
        <v>8.4948277681440008</v>
      </c>
      <c r="BC528" s="37">
        <v>8.46820965801417E-3</v>
      </c>
      <c r="BD528" s="37">
        <v>365.33113493060802</v>
      </c>
      <c r="BE528" s="37">
        <v>28534.136903999999</v>
      </c>
      <c r="BF528" s="37">
        <v>0.93936951960000004</v>
      </c>
      <c r="BG528" s="37">
        <v>3.7057394714976</v>
      </c>
      <c r="BH528" s="37">
        <v>4.7629657734719997</v>
      </c>
      <c r="BI528" s="37">
        <v>5.8693535228640004</v>
      </c>
      <c r="BJ528" s="37">
        <v>4348.4313841760004</v>
      </c>
      <c r="BK528" s="37">
        <v>520.76294017487999</v>
      </c>
      <c r="BL528" s="37">
        <v>17.17713552</v>
      </c>
      <c r="BM528" s="37">
        <v>15.695349773215201</v>
      </c>
      <c r="BN528" s="37">
        <v>15.6788399189112</v>
      </c>
      <c r="BO528" s="37">
        <v>15.759749164127401</v>
      </c>
      <c r="BP528" s="37">
        <v>9.7383000000000001E-3</v>
      </c>
    </row>
    <row r="529" spans="1:68">
      <c r="A529" s="16">
        <v>528</v>
      </c>
      <c r="B529" s="29" t="s">
        <v>215</v>
      </c>
      <c r="C529" s="16">
        <v>75</v>
      </c>
      <c r="D529" s="16">
        <v>1090</v>
      </c>
      <c r="E529" s="16">
        <v>0.19036710625787501</v>
      </c>
      <c r="F529" s="16">
        <v>0.33684337136523301</v>
      </c>
      <c r="G529" s="16">
        <v>0.44713041546589799</v>
      </c>
      <c r="H529" s="16">
        <v>1.31022966708807</v>
      </c>
      <c r="I529" s="16">
        <v>2.3241068067610802</v>
      </c>
      <c r="J529" s="16">
        <v>0.36409295913343198</v>
      </c>
      <c r="K529" s="16">
        <v>0.42455300503305998</v>
      </c>
      <c r="L529" s="16">
        <v>0.54452866082603302</v>
      </c>
      <c r="M529" s="16">
        <v>0.14336423439246401</v>
      </c>
      <c r="N529" s="16">
        <v>0.69862825682101704</v>
      </c>
      <c r="O529" s="16">
        <v>1.5373580092810999</v>
      </c>
      <c r="P529" s="16">
        <v>0.13377868498700801</v>
      </c>
      <c r="Q529" s="16">
        <v>0.24040024118498701</v>
      </c>
      <c r="R529" s="16">
        <v>0.65745829542007905</v>
      </c>
      <c r="S529" s="16">
        <v>0.68663293172690798</v>
      </c>
      <c r="T529" s="16">
        <v>1.3031081516870699</v>
      </c>
      <c r="U529" s="16">
        <v>1.1068322014221501</v>
      </c>
      <c r="V529" s="16">
        <v>0.57247395125642297</v>
      </c>
      <c r="W529" s="16">
        <v>3.0766421385158198</v>
      </c>
      <c r="X529" s="16">
        <v>1.3514788129744699</v>
      </c>
      <c r="Y529" s="16">
        <v>2.2751071484436101</v>
      </c>
      <c r="Z529" s="16">
        <v>1.0115882833616201</v>
      </c>
      <c r="AA529" s="16">
        <v>1.37101781794706</v>
      </c>
      <c r="AB529" s="16">
        <v>1.2883559102431701</v>
      </c>
      <c r="AC529" s="16">
        <v>0.60925551826818602</v>
      </c>
      <c r="AD529" s="16">
        <v>2.1063826559510099</v>
      </c>
      <c r="AE529" s="16">
        <v>0.68663293172690798</v>
      </c>
      <c r="AF529" s="16">
        <v>1.4391819892342499</v>
      </c>
      <c r="AG529" s="16">
        <v>1.4376598577522099</v>
      </c>
      <c r="AH529" s="16">
        <v>1.4150658473808799</v>
      </c>
      <c r="AI529" s="37">
        <v>0.33071095571095599</v>
      </c>
      <c r="AJ529" s="16">
        <v>0.99227794700088701</v>
      </c>
      <c r="AK529" s="16">
        <v>0.46259044862518101</v>
      </c>
      <c r="AL529" s="37">
        <v>0.69070193566719995</v>
      </c>
      <c r="AM529" s="37">
        <v>2851.3658357351101</v>
      </c>
      <c r="AN529" s="37">
        <v>19.847034296832</v>
      </c>
      <c r="AO529" s="37">
        <v>1.180491564</v>
      </c>
      <c r="AP529" s="37">
        <v>7.1273416910079996</v>
      </c>
      <c r="AQ529" s="37">
        <v>600.74770272000001</v>
      </c>
      <c r="AR529" s="37">
        <v>1.743684856592</v>
      </c>
      <c r="AS529" s="37">
        <v>1.3905105663999999</v>
      </c>
      <c r="AT529" s="37">
        <v>8.0978203045439994</v>
      </c>
      <c r="AU529" s="37">
        <v>307729.29573086399</v>
      </c>
      <c r="AV529" s="37">
        <v>2011.0685976826401</v>
      </c>
      <c r="AW529" s="37">
        <v>993273.69611808006</v>
      </c>
      <c r="AX529" s="37">
        <v>8.7610691394359996</v>
      </c>
      <c r="AY529" s="37">
        <v>7.1467090799999999</v>
      </c>
      <c r="AZ529" s="37">
        <v>17.02877136</v>
      </c>
      <c r="BA529" s="37">
        <v>23384.642737279999</v>
      </c>
      <c r="BB529" s="37">
        <v>8.4094243525919996</v>
      </c>
      <c r="BC529" s="37">
        <v>8.6046770992136597E-3</v>
      </c>
      <c r="BD529" s="37">
        <v>360.60278428574401</v>
      </c>
      <c r="BE529" s="37">
        <v>28375.662671999999</v>
      </c>
      <c r="BF529" s="37">
        <v>0.92984650680000003</v>
      </c>
      <c r="BG529" s="37">
        <v>3.6868209468768001</v>
      </c>
      <c r="BH529" s="37">
        <v>4.7370549936959998</v>
      </c>
      <c r="BI529" s="37">
        <v>5.8462396599520003</v>
      </c>
      <c r="BJ529" s="37">
        <v>4363.4261117280003</v>
      </c>
      <c r="BK529" s="37">
        <v>517.74819121584005</v>
      </c>
      <c r="BL529" s="37">
        <v>17.02877136</v>
      </c>
      <c r="BM529" s="37">
        <v>15.610139623000901</v>
      </c>
      <c r="BN529" s="37">
        <v>15.5936297686969</v>
      </c>
      <c r="BO529" s="37">
        <v>15.673641378105</v>
      </c>
      <c r="BP529" s="37">
        <v>9.7383000000000001E-3</v>
      </c>
    </row>
    <row r="530" spans="1:68">
      <c r="A530" s="16">
        <v>529</v>
      </c>
      <c r="B530" s="32" t="s">
        <v>288</v>
      </c>
      <c r="C530" s="16">
        <v>35</v>
      </c>
      <c r="D530" s="16">
        <v>1000</v>
      </c>
      <c r="E530" s="16">
        <v>0.16770691994572601</v>
      </c>
      <c r="F530" s="16">
        <v>0.29057718628852802</v>
      </c>
      <c r="G530" s="16">
        <v>0.41217648371262799</v>
      </c>
      <c r="H530" s="16">
        <v>1.2667910447761199</v>
      </c>
      <c r="I530" s="16">
        <v>2.3512499999999998</v>
      </c>
      <c r="J530" s="16">
        <v>0.32449160035366897</v>
      </c>
      <c r="K530" s="16">
        <v>0.41777031033801199</v>
      </c>
      <c r="L530" s="16">
        <v>0.53374999999999995</v>
      </c>
      <c r="M530" s="16">
        <v>0.13987743253413601</v>
      </c>
      <c r="N530" s="16">
        <v>0.67166742879923103</v>
      </c>
      <c r="O530" s="16">
        <v>1.5252286840819</v>
      </c>
      <c r="P530" s="16">
        <v>0.13080663112881499</v>
      </c>
      <c r="Q530" s="16">
        <v>0.24125450188684699</v>
      </c>
      <c r="R530" s="16">
        <v>0.63274853801169595</v>
      </c>
      <c r="S530" s="16">
        <v>0.67578125</v>
      </c>
      <c r="T530" s="16">
        <v>1.32007745010426</v>
      </c>
      <c r="U530" s="16">
        <v>1.14854247742125</v>
      </c>
      <c r="V530" s="16">
        <v>0.61634877384196196</v>
      </c>
      <c r="W530" s="16">
        <v>3.0946286042999902</v>
      </c>
      <c r="X530" s="16">
        <v>1.36965517241379</v>
      </c>
      <c r="Y530" s="16">
        <v>2.3104838709677402</v>
      </c>
      <c r="Z530" s="16">
        <v>1.01936737422698</v>
      </c>
      <c r="AA530" s="16">
        <v>1.38286937901499</v>
      </c>
      <c r="AB530" s="16">
        <v>1.2964452759588401</v>
      </c>
      <c r="AC530" s="16">
        <v>0.63441315723897296</v>
      </c>
      <c r="AD530" s="16">
        <v>2.2473242811501599</v>
      </c>
      <c r="AE530" s="16">
        <v>0.67578125</v>
      </c>
      <c r="AF530" s="16">
        <v>1.43023109628553</v>
      </c>
      <c r="AG530" s="16">
        <v>1.43023109628553</v>
      </c>
      <c r="AH530" s="16">
        <v>1.32012492636926</v>
      </c>
      <c r="AI530" s="37">
        <v>0.25614754098360698</v>
      </c>
      <c r="AJ530" s="16">
        <v>1.00190904589083</v>
      </c>
      <c r="AK530" s="16">
        <v>0.46657018813314</v>
      </c>
      <c r="AL530" s="37">
        <v>0.71417068800000005</v>
      </c>
      <c r="AM530" s="37">
        <v>3180.7592271839999</v>
      </c>
      <c r="AN530" s="37">
        <v>21.196632959999999</v>
      </c>
      <c r="AO530" s="37">
        <v>1.17917856</v>
      </c>
      <c r="AP530" s="37">
        <v>7.2832319999999999</v>
      </c>
      <c r="AQ530" s="37">
        <v>664.1232</v>
      </c>
      <c r="AR530" s="37">
        <v>1.7107514399999999</v>
      </c>
      <c r="AS530" s="37">
        <v>1.3664000000000001</v>
      </c>
      <c r="AT530" s="37">
        <v>7.7443846399999998</v>
      </c>
      <c r="AU530" s="37">
        <v>312679.881696</v>
      </c>
      <c r="AV530" s="37">
        <v>2119.9779159773898</v>
      </c>
      <c r="AW530" s="37">
        <v>975860.30079999997</v>
      </c>
      <c r="AX530" s="37">
        <v>7.4995243440000001</v>
      </c>
      <c r="AY530" s="37">
        <v>7.4008799999999999</v>
      </c>
      <c r="AZ530" s="37">
        <v>17.715199999999999</v>
      </c>
      <c r="BA530" s="37">
        <v>23802.4728</v>
      </c>
      <c r="BB530" s="37">
        <v>8.5211359200000008</v>
      </c>
      <c r="BC530" s="37">
        <v>7.5287235862261702E-3</v>
      </c>
      <c r="BD530" s="37">
        <v>383.04995775999998</v>
      </c>
      <c r="BE530" s="37">
        <v>28797</v>
      </c>
      <c r="BF530" s="37">
        <v>0.96062303999999998</v>
      </c>
      <c r="BG530" s="37">
        <v>3.7365318784000001</v>
      </c>
      <c r="BH530" s="37">
        <v>4.8254175999999998</v>
      </c>
      <c r="BI530" s="37">
        <v>5.9261084000000004</v>
      </c>
      <c r="BJ530" s="37">
        <v>4086.67868</v>
      </c>
      <c r="BK530" s="37">
        <v>507.2673312</v>
      </c>
      <c r="BL530" s="37">
        <v>17.715199999999999</v>
      </c>
      <c r="BM530" s="37">
        <v>15.962462514672</v>
      </c>
      <c r="BN530" s="37">
        <v>15.962462514672</v>
      </c>
      <c r="BO530" s="37">
        <v>17.293825611311998</v>
      </c>
      <c r="BP530" s="37">
        <v>9.7599999999999996E-3</v>
      </c>
    </row>
    <row r="531" spans="1:68">
      <c r="A531" s="16">
        <v>530</v>
      </c>
      <c r="B531" s="32" t="s">
        <v>288</v>
      </c>
      <c r="C531" s="16">
        <v>175</v>
      </c>
      <c r="D531" s="16">
        <v>1130</v>
      </c>
      <c r="E531" s="16">
        <v>0.16770691994572601</v>
      </c>
      <c r="F531" s="16">
        <v>0.29057718628852802</v>
      </c>
      <c r="G531" s="16">
        <v>0.41217648371262799</v>
      </c>
      <c r="H531" s="16">
        <v>1.2667910447761199</v>
      </c>
      <c r="I531" s="16">
        <v>2.3512499999999998</v>
      </c>
      <c r="J531" s="16">
        <v>0.32449160035366897</v>
      </c>
      <c r="K531" s="16">
        <v>0.41777031033801199</v>
      </c>
      <c r="L531" s="16">
        <v>0.53374999999999995</v>
      </c>
      <c r="M531" s="16">
        <v>0.13987743253413601</v>
      </c>
      <c r="N531" s="16">
        <v>0.67166742879923103</v>
      </c>
      <c r="O531" s="16">
        <v>1.5252286840819</v>
      </c>
      <c r="P531" s="16">
        <v>0.13080663112881499</v>
      </c>
      <c r="Q531" s="16">
        <v>0.24125450188684699</v>
      </c>
      <c r="R531" s="16">
        <v>0.63274853801169595</v>
      </c>
      <c r="S531" s="16">
        <v>0.67578125</v>
      </c>
      <c r="T531" s="16">
        <v>1.32007745010426</v>
      </c>
      <c r="U531" s="16">
        <v>1.14854247742125</v>
      </c>
      <c r="V531" s="16">
        <v>0.61634877384196196</v>
      </c>
      <c r="W531" s="16">
        <v>3.0946286042999902</v>
      </c>
      <c r="X531" s="16">
        <v>1.36965517241379</v>
      </c>
      <c r="Y531" s="16">
        <v>2.3104838709677402</v>
      </c>
      <c r="Z531" s="16">
        <v>1.01936737422698</v>
      </c>
      <c r="AA531" s="16">
        <v>1.38286937901499</v>
      </c>
      <c r="AB531" s="16">
        <v>1.2964452759588401</v>
      </c>
      <c r="AC531" s="16">
        <v>0.63441315723897296</v>
      </c>
      <c r="AD531" s="16">
        <v>2.2473242811501599</v>
      </c>
      <c r="AE531" s="16">
        <v>0.67578125</v>
      </c>
      <c r="AF531" s="16">
        <v>1.43023109628553</v>
      </c>
      <c r="AG531" s="16">
        <v>1.43023109628553</v>
      </c>
      <c r="AH531" s="16">
        <v>1.32012492636926</v>
      </c>
      <c r="AI531" s="37">
        <v>0.25614754098360698</v>
      </c>
      <c r="AJ531" s="16">
        <v>1.00190904589083</v>
      </c>
      <c r="AK531" s="16">
        <v>0.46657018813314</v>
      </c>
      <c r="AL531" s="37">
        <v>0.71417068800000005</v>
      </c>
      <c r="AM531" s="37">
        <v>3180.7592271839999</v>
      </c>
      <c r="AN531" s="37">
        <v>21.196632959999999</v>
      </c>
      <c r="AO531" s="37">
        <v>1.17917856</v>
      </c>
      <c r="AP531" s="37">
        <v>7.2832319999999999</v>
      </c>
      <c r="AQ531" s="37">
        <v>664.1232</v>
      </c>
      <c r="AR531" s="37">
        <v>1.7107514399999999</v>
      </c>
      <c r="AS531" s="37">
        <v>1.3664000000000001</v>
      </c>
      <c r="AT531" s="37">
        <v>7.7443846399999998</v>
      </c>
      <c r="AU531" s="37">
        <v>312679.881696</v>
      </c>
      <c r="AV531" s="37">
        <v>2119.9779159773898</v>
      </c>
      <c r="AW531" s="37">
        <v>975860.30079999997</v>
      </c>
      <c r="AX531" s="37">
        <v>7.4995243440000001</v>
      </c>
      <c r="AY531" s="37">
        <v>7.4008799999999999</v>
      </c>
      <c r="AZ531" s="37">
        <v>17.715199999999999</v>
      </c>
      <c r="BA531" s="37">
        <v>23802.4728</v>
      </c>
      <c r="BB531" s="37">
        <v>8.5211359200000008</v>
      </c>
      <c r="BC531" s="37">
        <v>7.5287235862261702E-3</v>
      </c>
      <c r="BD531" s="37">
        <v>383.04995775999998</v>
      </c>
      <c r="BE531" s="37">
        <v>28797</v>
      </c>
      <c r="BF531" s="37">
        <v>0.96062303999999998</v>
      </c>
      <c r="BG531" s="37">
        <v>3.7365318784000001</v>
      </c>
      <c r="BH531" s="37">
        <v>4.8254175999999998</v>
      </c>
      <c r="BI531" s="37">
        <v>5.9261084000000004</v>
      </c>
      <c r="BJ531" s="37">
        <v>4086.67868</v>
      </c>
      <c r="BK531" s="37">
        <v>507.2673312</v>
      </c>
      <c r="BL531" s="37">
        <v>17.715199999999999</v>
      </c>
      <c r="BM531" s="37">
        <v>15.962462514672</v>
      </c>
      <c r="BN531" s="37">
        <v>15.962462514672</v>
      </c>
      <c r="BO531" s="37">
        <v>17.293825611311998</v>
      </c>
      <c r="BP531" s="37">
        <v>9.7599999999999996E-3</v>
      </c>
    </row>
    <row r="532" spans="1:68">
      <c r="A532" s="16">
        <v>531</v>
      </c>
      <c r="B532" s="32" t="s">
        <v>288</v>
      </c>
      <c r="C532" s="16">
        <v>65</v>
      </c>
      <c r="D532" s="16">
        <v>1200</v>
      </c>
      <c r="E532" s="16">
        <v>0.16770691994572601</v>
      </c>
      <c r="F532" s="16">
        <v>0.29057718628852802</v>
      </c>
      <c r="G532" s="16">
        <v>0.41217648371262799</v>
      </c>
      <c r="H532" s="16">
        <v>1.2667910447761199</v>
      </c>
      <c r="I532" s="16">
        <v>2.3512499999999998</v>
      </c>
      <c r="J532" s="16">
        <v>0.32449160035366897</v>
      </c>
      <c r="K532" s="16">
        <v>0.41777031033801199</v>
      </c>
      <c r="L532" s="16">
        <v>0.53374999999999995</v>
      </c>
      <c r="M532" s="16">
        <v>0.13987743253413601</v>
      </c>
      <c r="N532" s="16">
        <v>0.67166742879923103</v>
      </c>
      <c r="O532" s="16">
        <v>1.5252286840819</v>
      </c>
      <c r="P532" s="16">
        <v>0.13080663112881499</v>
      </c>
      <c r="Q532" s="16">
        <v>0.24125450188684699</v>
      </c>
      <c r="R532" s="16">
        <v>0.63274853801169595</v>
      </c>
      <c r="S532" s="16">
        <v>0.67578125</v>
      </c>
      <c r="T532" s="16">
        <v>1.32007745010426</v>
      </c>
      <c r="U532" s="16">
        <v>1.14854247742125</v>
      </c>
      <c r="V532" s="16">
        <v>0.61634877384196196</v>
      </c>
      <c r="W532" s="16">
        <v>3.0946286042999902</v>
      </c>
      <c r="X532" s="16">
        <v>1.36965517241379</v>
      </c>
      <c r="Y532" s="16">
        <v>2.3104838709677402</v>
      </c>
      <c r="Z532" s="16">
        <v>1.01936737422698</v>
      </c>
      <c r="AA532" s="16">
        <v>1.38286937901499</v>
      </c>
      <c r="AB532" s="16">
        <v>1.2964452759588401</v>
      </c>
      <c r="AC532" s="16">
        <v>0.63441315723897296</v>
      </c>
      <c r="AD532" s="16">
        <v>2.2473242811501599</v>
      </c>
      <c r="AE532" s="16">
        <v>0.67578125</v>
      </c>
      <c r="AF532" s="16">
        <v>1.43023109628553</v>
      </c>
      <c r="AG532" s="16">
        <v>1.43023109628553</v>
      </c>
      <c r="AH532" s="16">
        <v>1.32012492636926</v>
      </c>
      <c r="AI532" s="37">
        <v>0.25614754098360698</v>
      </c>
      <c r="AJ532" s="16">
        <v>1.00190904589083</v>
      </c>
      <c r="AK532" s="16">
        <v>0.46657018813314</v>
      </c>
      <c r="AL532" s="37">
        <v>0.71417068800000005</v>
      </c>
      <c r="AM532" s="37">
        <v>3180.7592271839999</v>
      </c>
      <c r="AN532" s="37">
        <v>21.196632959999999</v>
      </c>
      <c r="AO532" s="37">
        <v>1.17917856</v>
      </c>
      <c r="AP532" s="37">
        <v>7.2832319999999999</v>
      </c>
      <c r="AQ532" s="37">
        <v>664.1232</v>
      </c>
      <c r="AR532" s="37">
        <v>1.7107514399999999</v>
      </c>
      <c r="AS532" s="37">
        <v>1.3664000000000001</v>
      </c>
      <c r="AT532" s="37">
        <v>7.7443846399999998</v>
      </c>
      <c r="AU532" s="37">
        <v>312679.881696</v>
      </c>
      <c r="AV532" s="37">
        <v>2119.9779159773898</v>
      </c>
      <c r="AW532" s="37">
        <v>975860.30079999997</v>
      </c>
      <c r="AX532" s="37">
        <v>7.4995243440000001</v>
      </c>
      <c r="AY532" s="37">
        <v>7.4008799999999999</v>
      </c>
      <c r="AZ532" s="37">
        <v>17.715199999999999</v>
      </c>
      <c r="BA532" s="37">
        <v>23802.4728</v>
      </c>
      <c r="BB532" s="37">
        <v>8.5211359200000008</v>
      </c>
      <c r="BC532" s="37">
        <v>7.5287235862261702E-3</v>
      </c>
      <c r="BD532" s="37">
        <v>383.04995775999998</v>
      </c>
      <c r="BE532" s="37">
        <v>28797</v>
      </c>
      <c r="BF532" s="37">
        <v>0.96062303999999998</v>
      </c>
      <c r="BG532" s="37">
        <v>3.7365318784000001</v>
      </c>
      <c r="BH532" s="37">
        <v>4.8254175999999998</v>
      </c>
      <c r="BI532" s="37">
        <v>5.9261084000000004</v>
      </c>
      <c r="BJ532" s="37">
        <v>4086.67868</v>
      </c>
      <c r="BK532" s="37">
        <v>507.2673312</v>
      </c>
      <c r="BL532" s="37">
        <v>17.715199999999999</v>
      </c>
      <c r="BM532" s="37">
        <v>15.962462514672</v>
      </c>
      <c r="BN532" s="37">
        <v>15.962462514672</v>
      </c>
      <c r="BO532" s="37">
        <v>17.293825611311998</v>
      </c>
      <c r="BP532" s="37">
        <v>9.7599999999999996E-3</v>
      </c>
    </row>
    <row r="533" spans="1:68">
      <c r="A533" s="16">
        <v>532</v>
      </c>
      <c r="B533" s="29" t="s">
        <v>289</v>
      </c>
      <c r="C533" s="16">
        <v>90</v>
      </c>
      <c r="D533" s="16">
        <v>990</v>
      </c>
      <c r="E533" s="16">
        <v>0.18523892130578801</v>
      </c>
      <c r="F533" s="16">
        <v>0.33685837334220198</v>
      </c>
      <c r="G533" s="16">
        <v>0.45586844593884601</v>
      </c>
      <c r="H533" s="16">
        <v>1.2684439262242999</v>
      </c>
      <c r="I533" s="16">
        <v>2.3669976332044098</v>
      </c>
      <c r="J533" s="16">
        <v>0.36843403205918601</v>
      </c>
      <c r="K533" s="16">
        <v>0.43029417591125202</v>
      </c>
      <c r="L533" s="16">
        <v>0.54140722291407195</v>
      </c>
      <c r="M533" s="16">
        <v>0.14603884196860001</v>
      </c>
      <c r="N533" s="16">
        <v>0.69136522841307102</v>
      </c>
      <c r="O533" s="16">
        <v>1.58011518828297</v>
      </c>
      <c r="P533" s="16">
        <v>0.136884862201024</v>
      </c>
      <c r="Q533" s="16">
        <v>0.23037193201372599</v>
      </c>
      <c r="R533" s="16">
        <v>0.67572053719631797</v>
      </c>
      <c r="S533" s="16">
        <v>0.70120724346076502</v>
      </c>
      <c r="T533" s="16">
        <v>1.32545331934662</v>
      </c>
      <c r="U533" s="16">
        <v>1.1403575989782899</v>
      </c>
      <c r="V533" s="16">
        <v>0.56523408631250605</v>
      </c>
      <c r="W533" s="16">
        <v>3.18294799305828</v>
      </c>
      <c r="X533" s="16">
        <v>1.36520538488091</v>
      </c>
      <c r="Y533" s="16">
        <v>2.32588359622686</v>
      </c>
      <c r="Z533" s="16">
        <v>1.02577579152766</v>
      </c>
      <c r="AA533" s="16">
        <v>1.3888439337541101</v>
      </c>
      <c r="AB533" s="16">
        <v>1.30112005270836</v>
      </c>
      <c r="AC533" s="16">
        <v>0.59949455907712401</v>
      </c>
      <c r="AD533" s="16">
        <v>2.1281797041534798</v>
      </c>
      <c r="AE533" s="16">
        <v>0.70120724346076502</v>
      </c>
      <c r="AF533" s="16">
        <v>1.45602322576956</v>
      </c>
      <c r="AG533" s="16">
        <v>1.45602322576956</v>
      </c>
      <c r="AH533" s="16">
        <v>1.45602322576956</v>
      </c>
      <c r="AI533" s="37">
        <v>0.29941176470588199</v>
      </c>
      <c r="AJ533" s="16">
        <v>1.0034514373457799</v>
      </c>
      <c r="AK533" s="16">
        <v>0.46217438494934898</v>
      </c>
      <c r="AL533" s="37">
        <v>0.67033247399999996</v>
      </c>
      <c r="AM533" s="37">
        <v>2838.42951105065</v>
      </c>
      <c r="AN533" s="37">
        <v>20.231857205000001</v>
      </c>
      <c r="AO533" s="37">
        <v>1.1289196100000001</v>
      </c>
      <c r="AP533" s="37">
        <v>7.1030363049999998</v>
      </c>
      <c r="AQ533" s="37">
        <v>605.81700000000001</v>
      </c>
      <c r="AR533" s="37">
        <v>1.7543819199999999</v>
      </c>
      <c r="AS533" s="37">
        <v>1.396417</v>
      </c>
      <c r="AT533" s="37">
        <v>8.15193543</v>
      </c>
      <c r="AU533" s="37">
        <v>307271.89848500001</v>
      </c>
      <c r="AV533" s="37">
        <v>2048.5995564044001</v>
      </c>
      <c r="AW533" s="37">
        <v>1007530.5237</v>
      </c>
      <c r="AX533" s="37">
        <v>8.1897164846999999</v>
      </c>
      <c r="AY533" s="37">
        <v>7.4189265000000004</v>
      </c>
      <c r="AZ533" s="37">
        <v>17.320450000000001</v>
      </c>
      <c r="BA533" s="37">
        <v>23608.4067</v>
      </c>
      <c r="BB533" s="37">
        <v>8.5644735749999992</v>
      </c>
      <c r="BC533" s="37">
        <v>8.9059897625850693E-3</v>
      </c>
      <c r="BD533" s="37">
        <v>365.62917276000002</v>
      </c>
      <c r="BE533" s="37">
        <v>28644.087500000001</v>
      </c>
      <c r="BF533" s="37">
        <v>0.94888985999999997</v>
      </c>
      <c r="BG533" s="37">
        <v>3.7281959352</v>
      </c>
      <c r="BH533" s="37">
        <v>4.7723506499999999</v>
      </c>
      <c r="BI533" s="37">
        <v>5.8748172749999998</v>
      </c>
      <c r="BJ533" s="37">
        <v>4238.5987224999999</v>
      </c>
      <c r="BK533" s="37">
        <v>510.04244434999998</v>
      </c>
      <c r="BL533" s="37">
        <v>17.320450000000001</v>
      </c>
      <c r="BM533" s="37">
        <v>15.735078453798</v>
      </c>
      <c r="BN533" s="37">
        <v>15.735078453798</v>
      </c>
      <c r="BO533" s="37">
        <v>15.735078453798</v>
      </c>
      <c r="BP533" s="37">
        <v>8.6529999999999992E-3</v>
      </c>
    </row>
    <row r="534" spans="1:68">
      <c r="A534" s="16">
        <v>533</v>
      </c>
      <c r="B534" s="29" t="s">
        <v>289</v>
      </c>
      <c r="C534" s="16">
        <v>115</v>
      </c>
      <c r="D534" s="16">
        <v>1000</v>
      </c>
      <c r="E534" s="16">
        <v>0.18523892130578801</v>
      </c>
      <c r="F534" s="16">
        <v>0.33685837334220198</v>
      </c>
      <c r="G534" s="16">
        <v>0.45586844593884601</v>
      </c>
      <c r="H534" s="16">
        <v>1.2684439262242999</v>
      </c>
      <c r="I534" s="16">
        <v>2.3669976332044098</v>
      </c>
      <c r="J534" s="16">
        <v>0.36843403205918601</v>
      </c>
      <c r="K534" s="16">
        <v>0.43029417591125202</v>
      </c>
      <c r="L534" s="16">
        <v>0.54140722291407195</v>
      </c>
      <c r="M534" s="16">
        <v>0.14603884196860001</v>
      </c>
      <c r="N534" s="16">
        <v>0.69136522841307102</v>
      </c>
      <c r="O534" s="16">
        <v>1.58011518828297</v>
      </c>
      <c r="P534" s="16">
        <v>0.136884862201024</v>
      </c>
      <c r="Q534" s="16">
        <v>0.23037193201372599</v>
      </c>
      <c r="R534" s="16">
        <v>0.67572053719631797</v>
      </c>
      <c r="S534" s="16">
        <v>0.70120724346076502</v>
      </c>
      <c r="T534" s="16">
        <v>1.32545331934662</v>
      </c>
      <c r="U534" s="16">
        <v>1.1403575989782899</v>
      </c>
      <c r="V534" s="16">
        <v>0.56523408631250605</v>
      </c>
      <c r="W534" s="16">
        <v>3.18294799305828</v>
      </c>
      <c r="X534" s="16">
        <v>1.36520538488091</v>
      </c>
      <c r="Y534" s="16">
        <v>2.32588359622686</v>
      </c>
      <c r="Z534" s="16">
        <v>1.02577579152766</v>
      </c>
      <c r="AA534" s="16">
        <v>1.3888439337541101</v>
      </c>
      <c r="AB534" s="16">
        <v>1.30112005270836</v>
      </c>
      <c r="AC534" s="16">
        <v>0.59949455907712401</v>
      </c>
      <c r="AD534" s="16">
        <v>2.1281797041534798</v>
      </c>
      <c r="AE534" s="16">
        <v>0.70120724346076502</v>
      </c>
      <c r="AF534" s="16">
        <v>1.45602322576956</v>
      </c>
      <c r="AG534" s="16">
        <v>1.45602322576956</v>
      </c>
      <c r="AH534" s="16">
        <v>1.45602322576956</v>
      </c>
      <c r="AI534" s="37">
        <v>0.29941176470588199</v>
      </c>
      <c r="AJ534" s="16">
        <v>1.0034514373457799</v>
      </c>
      <c r="AK534" s="16">
        <v>0.46217438494934898</v>
      </c>
      <c r="AL534" s="37">
        <v>0.67033247399999996</v>
      </c>
      <c r="AM534" s="37">
        <v>2838.42951105065</v>
      </c>
      <c r="AN534" s="37">
        <v>20.231857205000001</v>
      </c>
      <c r="AO534" s="37">
        <v>1.1289196100000001</v>
      </c>
      <c r="AP534" s="37">
        <v>7.1030363049999998</v>
      </c>
      <c r="AQ534" s="37">
        <v>605.81700000000001</v>
      </c>
      <c r="AR534" s="37">
        <v>1.7543819199999999</v>
      </c>
      <c r="AS534" s="37">
        <v>1.396417</v>
      </c>
      <c r="AT534" s="37">
        <v>8.15193543</v>
      </c>
      <c r="AU534" s="37">
        <v>307271.89848500001</v>
      </c>
      <c r="AV534" s="37">
        <v>2048.5995564044001</v>
      </c>
      <c r="AW534" s="37">
        <v>1007530.5237</v>
      </c>
      <c r="AX534" s="37">
        <v>8.1897164846999999</v>
      </c>
      <c r="AY534" s="37">
        <v>7.4189265000000004</v>
      </c>
      <c r="AZ534" s="37">
        <v>17.320450000000001</v>
      </c>
      <c r="BA534" s="37">
        <v>23608.4067</v>
      </c>
      <c r="BB534" s="37">
        <v>8.5644735749999992</v>
      </c>
      <c r="BC534" s="37">
        <v>8.9059897625850693E-3</v>
      </c>
      <c r="BD534" s="37">
        <v>365.62917276000002</v>
      </c>
      <c r="BE534" s="37">
        <v>28644.087500000001</v>
      </c>
      <c r="BF534" s="37">
        <v>0.94888985999999997</v>
      </c>
      <c r="BG534" s="37">
        <v>3.7281959352</v>
      </c>
      <c r="BH534" s="37">
        <v>4.7723506499999999</v>
      </c>
      <c r="BI534" s="37">
        <v>5.8748172749999998</v>
      </c>
      <c r="BJ534" s="37">
        <v>4238.5987224999999</v>
      </c>
      <c r="BK534" s="37">
        <v>510.04244434999998</v>
      </c>
      <c r="BL534" s="37">
        <v>17.320450000000001</v>
      </c>
      <c r="BM534" s="37">
        <v>15.735078453798</v>
      </c>
      <c r="BN534" s="37">
        <v>15.735078453798</v>
      </c>
      <c r="BO534" s="37">
        <v>15.735078453798</v>
      </c>
      <c r="BP534" s="37">
        <v>8.6529999999999992E-3</v>
      </c>
    </row>
    <row r="535" spans="1:68">
      <c r="A535" s="16">
        <v>534</v>
      </c>
      <c r="B535" s="29" t="s">
        <v>289</v>
      </c>
      <c r="C535" s="16">
        <v>98</v>
      </c>
      <c r="D535" s="16">
        <v>1020</v>
      </c>
      <c r="E535" s="16">
        <v>0.18523892130578801</v>
      </c>
      <c r="F535" s="16">
        <v>0.33685837334220198</v>
      </c>
      <c r="G535" s="16">
        <v>0.45586844593884601</v>
      </c>
      <c r="H535" s="16">
        <v>1.2684439262242999</v>
      </c>
      <c r="I535" s="16">
        <v>2.3669976332044098</v>
      </c>
      <c r="J535" s="16">
        <v>0.36843403205918601</v>
      </c>
      <c r="K535" s="16">
        <v>0.43029417591125202</v>
      </c>
      <c r="L535" s="16">
        <v>0.54140722291407195</v>
      </c>
      <c r="M535" s="16">
        <v>0.14603884196860001</v>
      </c>
      <c r="N535" s="16">
        <v>0.69136522841307102</v>
      </c>
      <c r="O535" s="16">
        <v>1.58011518828297</v>
      </c>
      <c r="P535" s="16">
        <v>0.136884862201024</v>
      </c>
      <c r="Q535" s="16">
        <v>0.23037193201372599</v>
      </c>
      <c r="R535" s="16">
        <v>0.67572053719631797</v>
      </c>
      <c r="S535" s="16">
        <v>0.70120724346076502</v>
      </c>
      <c r="T535" s="16">
        <v>1.32545331934662</v>
      </c>
      <c r="U535" s="16">
        <v>1.1403575989782899</v>
      </c>
      <c r="V535" s="16">
        <v>0.56523408631250605</v>
      </c>
      <c r="W535" s="16">
        <v>3.18294799305828</v>
      </c>
      <c r="X535" s="16">
        <v>1.36520538488091</v>
      </c>
      <c r="Y535" s="16">
        <v>2.32588359622686</v>
      </c>
      <c r="Z535" s="16">
        <v>1.02577579152766</v>
      </c>
      <c r="AA535" s="16">
        <v>1.3888439337541101</v>
      </c>
      <c r="AB535" s="16">
        <v>1.30112005270836</v>
      </c>
      <c r="AC535" s="16">
        <v>0.59949455907712401</v>
      </c>
      <c r="AD535" s="16">
        <v>2.1281797041534798</v>
      </c>
      <c r="AE535" s="16">
        <v>0.70120724346076502</v>
      </c>
      <c r="AF535" s="16">
        <v>1.45602322576956</v>
      </c>
      <c r="AG535" s="16">
        <v>1.45602322576956</v>
      </c>
      <c r="AH535" s="16">
        <v>1.45602322576956</v>
      </c>
      <c r="AI535" s="37">
        <v>0.29941176470588199</v>
      </c>
      <c r="AJ535" s="16">
        <v>1.0034514373457799</v>
      </c>
      <c r="AK535" s="16">
        <v>0.46217438494934898</v>
      </c>
      <c r="AL535" s="37">
        <v>0.67033247399999996</v>
      </c>
      <c r="AM535" s="37">
        <v>2838.42951105065</v>
      </c>
      <c r="AN535" s="37">
        <v>20.231857205000001</v>
      </c>
      <c r="AO535" s="37">
        <v>1.1289196100000001</v>
      </c>
      <c r="AP535" s="37">
        <v>7.1030363049999998</v>
      </c>
      <c r="AQ535" s="37">
        <v>605.81700000000001</v>
      </c>
      <c r="AR535" s="37">
        <v>1.7543819199999999</v>
      </c>
      <c r="AS535" s="37">
        <v>1.396417</v>
      </c>
      <c r="AT535" s="37">
        <v>8.15193543</v>
      </c>
      <c r="AU535" s="37">
        <v>307271.89848500001</v>
      </c>
      <c r="AV535" s="37">
        <v>2048.5995564044001</v>
      </c>
      <c r="AW535" s="37">
        <v>1007530.5237</v>
      </c>
      <c r="AX535" s="37">
        <v>8.1897164846999999</v>
      </c>
      <c r="AY535" s="37">
        <v>7.4189265000000004</v>
      </c>
      <c r="AZ535" s="37">
        <v>17.320450000000001</v>
      </c>
      <c r="BA535" s="37">
        <v>23608.4067</v>
      </c>
      <c r="BB535" s="37">
        <v>8.5644735749999992</v>
      </c>
      <c r="BC535" s="37">
        <v>8.9059897625850693E-3</v>
      </c>
      <c r="BD535" s="37">
        <v>365.62917276000002</v>
      </c>
      <c r="BE535" s="37">
        <v>28644.087500000001</v>
      </c>
      <c r="BF535" s="37">
        <v>0.94888985999999997</v>
      </c>
      <c r="BG535" s="37">
        <v>3.7281959352</v>
      </c>
      <c r="BH535" s="37">
        <v>4.7723506499999999</v>
      </c>
      <c r="BI535" s="37">
        <v>5.8748172749999998</v>
      </c>
      <c r="BJ535" s="37">
        <v>4238.5987224999999</v>
      </c>
      <c r="BK535" s="37">
        <v>510.04244434999998</v>
      </c>
      <c r="BL535" s="37">
        <v>17.320450000000001</v>
      </c>
      <c r="BM535" s="37">
        <v>15.735078453798</v>
      </c>
      <c r="BN535" s="37">
        <v>15.735078453798</v>
      </c>
      <c r="BO535" s="37">
        <v>15.735078453798</v>
      </c>
      <c r="BP535" s="37">
        <v>8.6529999999999992E-3</v>
      </c>
    </row>
    <row r="536" spans="1:68">
      <c r="A536" s="16">
        <v>535</v>
      </c>
      <c r="B536" s="29" t="s">
        <v>290</v>
      </c>
      <c r="C536" s="16">
        <v>243</v>
      </c>
      <c r="D536" s="16">
        <v>940</v>
      </c>
      <c r="E536" s="16">
        <v>0.170796258847321</v>
      </c>
      <c r="F536" s="16">
        <v>0.302258069719055</v>
      </c>
      <c r="G536" s="16">
        <v>0.41631130637496599</v>
      </c>
      <c r="H536" s="16">
        <v>1.24535363964894</v>
      </c>
      <c r="I536" s="16">
        <v>2.3131000353481799</v>
      </c>
      <c r="J536" s="16">
        <v>0.33348946135831398</v>
      </c>
      <c r="K536" s="16">
        <v>0.418552008365627</v>
      </c>
      <c r="L536" s="16">
        <v>0.53343677269200895</v>
      </c>
      <c r="M536" s="16">
        <v>0.14285860080624599</v>
      </c>
      <c r="N536" s="16">
        <v>0.68443175450892402</v>
      </c>
      <c r="O536" s="16">
        <v>1.51972276342549</v>
      </c>
      <c r="P536" s="16">
        <v>0.13451350642538701</v>
      </c>
      <c r="Q536" s="16">
        <v>0.246950309234378</v>
      </c>
      <c r="R536" s="16">
        <v>0.62789855072463796</v>
      </c>
      <c r="S536" s="16">
        <v>0.67593052109181195</v>
      </c>
      <c r="T536" s="16">
        <v>1.29899516189058</v>
      </c>
      <c r="U536" s="16">
        <v>1.1327094186529001</v>
      </c>
      <c r="V536" s="16">
        <v>0.59971910112359506</v>
      </c>
      <c r="W536" s="16">
        <v>2.9634329857777599</v>
      </c>
      <c r="X536" s="16">
        <v>1.3543965517241401</v>
      </c>
      <c r="Y536" s="16">
        <v>2.2863777089783301</v>
      </c>
      <c r="Z536" s="16">
        <v>1.0099572328686599</v>
      </c>
      <c r="AA536" s="16">
        <v>1.36555414353555</v>
      </c>
      <c r="AB536" s="16">
        <v>1.28406542056075</v>
      </c>
      <c r="AC536" s="16">
        <v>0.60206828579414196</v>
      </c>
      <c r="AD536" s="16">
        <v>2.1557402211586099</v>
      </c>
      <c r="AE536" s="16">
        <v>0.67593052109181195</v>
      </c>
      <c r="AF536" s="16">
        <v>1.4087465879980301</v>
      </c>
      <c r="AG536" s="16">
        <v>1.4087465879980301</v>
      </c>
      <c r="AH536" s="16">
        <v>1.2761004727209699</v>
      </c>
      <c r="AI536" s="37">
        <v>0.24813895781637699</v>
      </c>
      <c r="AJ536" s="16">
        <v>0.996853198921272</v>
      </c>
      <c r="AK536" s="16">
        <v>0.46743849493487699</v>
      </c>
      <c r="AL536" s="37">
        <v>0.66823763000000003</v>
      </c>
      <c r="AM536" s="37">
        <v>2882.1753426526898</v>
      </c>
      <c r="AN536" s="37">
        <v>20.228405218750002</v>
      </c>
      <c r="AO536" s="37">
        <v>1.1681320625</v>
      </c>
      <c r="AP536" s="37">
        <v>7.2313660312500003</v>
      </c>
      <c r="AQ536" s="37">
        <v>608.048</v>
      </c>
      <c r="AR536" s="37">
        <v>1.7284239187499999</v>
      </c>
      <c r="AS536" s="37">
        <v>1.3848693750000001</v>
      </c>
      <c r="AT536" s="37">
        <v>7.7152164187499999</v>
      </c>
      <c r="AU536" s="37">
        <v>312723.776178125</v>
      </c>
      <c r="AV536" s="37">
        <v>2074.9759083694798</v>
      </c>
      <c r="AW536" s="37">
        <v>958286.973</v>
      </c>
      <c r="AX536" s="37">
        <v>8.4837930468750002</v>
      </c>
      <c r="AY536" s="37">
        <v>7.4735624999999999</v>
      </c>
      <c r="AZ536" s="37">
        <v>17.152687499999999</v>
      </c>
      <c r="BA536" s="37">
        <v>23446.761999999999</v>
      </c>
      <c r="BB536" s="37">
        <v>8.3271748999999993</v>
      </c>
      <c r="BC536" s="37">
        <v>8.2230350235507708E-3</v>
      </c>
      <c r="BD536" s="37">
        <v>371.550508675</v>
      </c>
      <c r="BE536" s="37">
        <v>28476.1875</v>
      </c>
      <c r="BF536" s="37">
        <v>0.95414200000000005</v>
      </c>
      <c r="BG536" s="37">
        <v>3.7015649062499998</v>
      </c>
      <c r="BH536" s="37">
        <v>4.7694624437500002</v>
      </c>
      <c r="BI536" s="37">
        <v>5.8805059999999996</v>
      </c>
      <c r="BJ536" s="37">
        <v>4347.2570500000002</v>
      </c>
      <c r="BK536" s="37">
        <v>494.62760106249999</v>
      </c>
      <c r="BL536" s="37">
        <v>17.152687499999999</v>
      </c>
      <c r="BM536" s="37">
        <v>15.816868137933801</v>
      </c>
      <c r="BN536" s="37">
        <v>15.816868137933801</v>
      </c>
      <c r="BO536" s="37">
        <v>17.4609754470337</v>
      </c>
      <c r="BP536" s="37">
        <v>1.0075000000000001E-2</v>
      </c>
    </row>
    <row r="537" spans="1:68">
      <c r="A537" s="16">
        <v>536</v>
      </c>
      <c r="B537" s="29" t="s">
        <v>290</v>
      </c>
      <c r="C537" s="16">
        <v>271</v>
      </c>
      <c r="D537" s="16">
        <v>960</v>
      </c>
      <c r="E537" s="16">
        <v>0.170796258847321</v>
      </c>
      <c r="F537" s="16">
        <v>0.302258069719055</v>
      </c>
      <c r="G537" s="16">
        <v>0.41631130637496599</v>
      </c>
      <c r="H537" s="16">
        <v>1.24535363964894</v>
      </c>
      <c r="I537" s="16">
        <v>2.3131000353481799</v>
      </c>
      <c r="J537" s="16">
        <v>0.33348946135831398</v>
      </c>
      <c r="K537" s="16">
        <v>0.418552008365627</v>
      </c>
      <c r="L537" s="16">
        <v>0.53343677269200895</v>
      </c>
      <c r="M537" s="16">
        <v>0.14285860080624599</v>
      </c>
      <c r="N537" s="16">
        <v>0.68443175450892402</v>
      </c>
      <c r="O537" s="16">
        <v>1.51972276342549</v>
      </c>
      <c r="P537" s="16">
        <v>0.13451350642538701</v>
      </c>
      <c r="Q537" s="16">
        <v>0.246950309234378</v>
      </c>
      <c r="R537" s="16">
        <v>0.62789855072463796</v>
      </c>
      <c r="S537" s="16">
        <v>0.67593052109181195</v>
      </c>
      <c r="T537" s="16">
        <v>1.29899516189058</v>
      </c>
      <c r="U537" s="16">
        <v>1.1327094186529001</v>
      </c>
      <c r="V537" s="16">
        <v>0.59971910112359506</v>
      </c>
      <c r="W537" s="16">
        <v>2.9634329857777599</v>
      </c>
      <c r="X537" s="16">
        <v>1.3543965517241401</v>
      </c>
      <c r="Y537" s="16">
        <v>2.2863777089783301</v>
      </c>
      <c r="Z537" s="16">
        <v>1.0099572328686599</v>
      </c>
      <c r="AA537" s="16">
        <v>1.36555414353555</v>
      </c>
      <c r="AB537" s="16">
        <v>1.28406542056075</v>
      </c>
      <c r="AC537" s="16">
        <v>0.60206828579414196</v>
      </c>
      <c r="AD537" s="16">
        <v>2.1557402211586099</v>
      </c>
      <c r="AE537" s="16">
        <v>0.67593052109181195</v>
      </c>
      <c r="AF537" s="16">
        <v>1.4087465879980301</v>
      </c>
      <c r="AG537" s="16">
        <v>1.4087465879980301</v>
      </c>
      <c r="AH537" s="16">
        <v>1.2761004727209699</v>
      </c>
      <c r="AI537" s="37">
        <v>0.24813895781637699</v>
      </c>
      <c r="AJ537" s="16">
        <v>0.996853198921272</v>
      </c>
      <c r="AK537" s="16">
        <v>0.46743849493487699</v>
      </c>
      <c r="AL537" s="37">
        <v>0.66823763000000003</v>
      </c>
      <c r="AM537" s="37">
        <v>2882.1753426526898</v>
      </c>
      <c r="AN537" s="37">
        <v>20.228405218750002</v>
      </c>
      <c r="AO537" s="37">
        <v>1.1681320625</v>
      </c>
      <c r="AP537" s="37">
        <v>7.2313660312500003</v>
      </c>
      <c r="AQ537" s="37">
        <v>608.048</v>
      </c>
      <c r="AR537" s="37">
        <v>1.7284239187499999</v>
      </c>
      <c r="AS537" s="37">
        <v>1.3848693750000001</v>
      </c>
      <c r="AT537" s="37">
        <v>7.7152164187499999</v>
      </c>
      <c r="AU537" s="37">
        <v>312723.776178125</v>
      </c>
      <c r="AV537" s="37">
        <v>2074.9759083694798</v>
      </c>
      <c r="AW537" s="37">
        <v>958286.973</v>
      </c>
      <c r="AX537" s="37">
        <v>8.4837930468750002</v>
      </c>
      <c r="AY537" s="37">
        <v>7.4735624999999999</v>
      </c>
      <c r="AZ537" s="37">
        <v>17.152687499999999</v>
      </c>
      <c r="BA537" s="37">
        <v>23446.761999999999</v>
      </c>
      <c r="BB537" s="37">
        <v>8.3271748999999993</v>
      </c>
      <c r="BC537" s="37">
        <v>8.2230350235507708E-3</v>
      </c>
      <c r="BD537" s="37">
        <v>371.550508675</v>
      </c>
      <c r="BE537" s="37">
        <v>28476.1875</v>
      </c>
      <c r="BF537" s="37">
        <v>0.95414200000000005</v>
      </c>
      <c r="BG537" s="37">
        <v>3.7015649062499998</v>
      </c>
      <c r="BH537" s="37">
        <v>4.7694624437500002</v>
      </c>
      <c r="BI537" s="37">
        <v>5.8805059999999996</v>
      </c>
      <c r="BJ537" s="37">
        <v>4347.2570500000002</v>
      </c>
      <c r="BK537" s="37">
        <v>494.62760106249999</v>
      </c>
      <c r="BL537" s="37">
        <v>17.152687499999999</v>
      </c>
      <c r="BM537" s="37">
        <v>15.816868137933801</v>
      </c>
      <c r="BN537" s="37">
        <v>15.816868137933801</v>
      </c>
      <c r="BO537" s="37">
        <v>17.4609754470337</v>
      </c>
      <c r="BP537" s="37">
        <v>1.0075000000000001E-2</v>
      </c>
    </row>
    <row r="538" spans="1:68">
      <c r="A538" s="16">
        <v>537</v>
      </c>
      <c r="B538" s="29" t="s">
        <v>290</v>
      </c>
      <c r="C538" s="16">
        <v>308</v>
      </c>
      <c r="D538" s="16">
        <v>980</v>
      </c>
      <c r="E538" s="16">
        <v>0.170796258847321</v>
      </c>
      <c r="F538" s="16">
        <v>0.302258069719055</v>
      </c>
      <c r="G538" s="16">
        <v>0.41631130637496599</v>
      </c>
      <c r="H538" s="16">
        <v>1.24535363964894</v>
      </c>
      <c r="I538" s="16">
        <v>2.3131000353481799</v>
      </c>
      <c r="J538" s="16">
        <v>0.33348946135831398</v>
      </c>
      <c r="K538" s="16">
        <v>0.418552008365627</v>
      </c>
      <c r="L538" s="16">
        <v>0.53343677269200895</v>
      </c>
      <c r="M538" s="16">
        <v>0.14285860080624599</v>
      </c>
      <c r="N538" s="16">
        <v>0.68443175450892402</v>
      </c>
      <c r="O538" s="16">
        <v>1.51972276342549</v>
      </c>
      <c r="P538" s="16">
        <v>0.13451350642538701</v>
      </c>
      <c r="Q538" s="16">
        <v>0.246950309234378</v>
      </c>
      <c r="R538" s="16">
        <v>0.62789855072463796</v>
      </c>
      <c r="S538" s="16">
        <v>0.67593052109181195</v>
      </c>
      <c r="T538" s="16">
        <v>1.29899516189058</v>
      </c>
      <c r="U538" s="16">
        <v>1.1327094186529001</v>
      </c>
      <c r="V538" s="16">
        <v>0.59971910112359506</v>
      </c>
      <c r="W538" s="16">
        <v>2.9634329857777599</v>
      </c>
      <c r="X538" s="16">
        <v>1.3543965517241401</v>
      </c>
      <c r="Y538" s="16">
        <v>2.2863777089783301</v>
      </c>
      <c r="Z538" s="16">
        <v>1.0099572328686599</v>
      </c>
      <c r="AA538" s="16">
        <v>1.36555414353555</v>
      </c>
      <c r="AB538" s="16">
        <v>1.28406542056075</v>
      </c>
      <c r="AC538" s="16">
        <v>0.60206828579414196</v>
      </c>
      <c r="AD538" s="16">
        <v>2.1557402211586099</v>
      </c>
      <c r="AE538" s="16">
        <v>0.67593052109181195</v>
      </c>
      <c r="AF538" s="16">
        <v>1.4087465879980301</v>
      </c>
      <c r="AG538" s="16">
        <v>1.4087465879980301</v>
      </c>
      <c r="AH538" s="16">
        <v>1.2761004727209699</v>
      </c>
      <c r="AI538" s="37">
        <v>0.24813895781637699</v>
      </c>
      <c r="AJ538" s="16">
        <v>0.996853198921272</v>
      </c>
      <c r="AK538" s="16">
        <v>0.46743849493487699</v>
      </c>
      <c r="AL538" s="37">
        <v>0.66823763000000003</v>
      </c>
      <c r="AM538" s="37">
        <v>2882.1753426526898</v>
      </c>
      <c r="AN538" s="37">
        <v>20.228405218750002</v>
      </c>
      <c r="AO538" s="37">
        <v>1.1681320625</v>
      </c>
      <c r="AP538" s="37">
        <v>7.2313660312500003</v>
      </c>
      <c r="AQ538" s="37">
        <v>608.048</v>
      </c>
      <c r="AR538" s="37">
        <v>1.7284239187499999</v>
      </c>
      <c r="AS538" s="37">
        <v>1.3848693750000001</v>
      </c>
      <c r="AT538" s="37">
        <v>7.7152164187499999</v>
      </c>
      <c r="AU538" s="37">
        <v>312723.776178125</v>
      </c>
      <c r="AV538" s="37">
        <v>2074.9759083694798</v>
      </c>
      <c r="AW538" s="37">
        <v>958286.973</v>
      </c>
      <c r="AX538" s="37">
        <v>8.4837930468750002</v>
      </c>
      <c r="AY538" s="37">
        <v>7.4735624999999999</v>
      </c>
      <c r="AZ538" s="37">
        <v>17.152687499999999</v>
      </c>
      <c r="BA538" s="37">
        <v>23446.761999999999</v>
      </c>
      <c r="BB538" s="37">
        <v>8.3271748999999993</v>
      </c>
      <c r="BC538" s="37">
        <v>8.2230350235507708E-3</v>
      </c>
      <c r="BD538" s="37">
        <v>371.550508675</v>
      </c>
      <c r="BE538" s="37">
        <v>28476.1875</v>
      </c>
      <c r="BF538" s="37">
        <v>0.95414200000000005</v>
      </c>
      <c r="BG538" s="37">
        <v>3.7015649062499998</v>
      </c>
      <c r="BH538" s="37">
        <v>4.7694624437500002</v>
      </c>
      <c r="BI538" s="37">
        <v>5.8805059999999996</v>
      </c>
      <c r="BJ538" s="37">
        <v>4347.2570500000002</v>
      </c>
      <c r="BK538" s="37">
        <v>494.62760106249999</v>
      </c>
      <c r="BL538" s="37">
        <v>17.152687499999999</v>
      </c>
      <c r="BM538" s="37">
        <v>15.816868137933801</v>
      </c>
      <c r="BN538" s="37">
        <v>15.816868137933801</v>
      </c>
      <c r="BO538" s="37">
        <v>17.4609754470337</v>
      </c>
      <c r="BP538" s="37">
        <v>1.0075000000000001E-2</v>
      </c>
    </row>
    <row r="539" spans="1:68">
      <c r="A539" s="16">
        <v>538</v>
      </c>
      <c r="B539" s="29" t="s">
        <v>290</v>
      </c>
      <c r="C539" s="16">
        <v>341</v>
      </c>
      <c r="D539" s="16">
        <v>1000</v>
      </c>
      <c r="E539" s="16">
        <v>0.170796258847321</v>
      </c>
      <c r="F539" s="16">
        <v>0.302258069719055</v>
      </c>
      <c r="G539" s="16">
        <v>0.41631130637496599</v>
      </c>
      <c r="H539" s="16">
        <v>1.24535363964894</v>
      </c>
      <c r="I539" s="16">
        <v>2.3131000353481799</v>
      </c>
      <c r="J539" s="16">
        <v>0.33348946135831398</v>
      </c>
      <c r="K539" s="16">
        <v>0.418552008365627</v>
      </c>
      <c r="L539" s="16">
        <v>0.53343677269200895</v>
      </c>
      <c r="M539" s="16">
        <v>0.14285860080624599</v>
      </c>
      <c r="N539" s="16">
        <v>0.68443175450892402</v>
      </c>
      <c r="O539" s="16">
        <v>1.51972276342549</v>
      </c>
      <c r="P539" s="16">
        <v>0.13451350642538701</v>
      </c>
      <c r="Q539" s="16">
        <v>0.246950309234378</v>
      </c>
      <c r="R539" s="16">
        <v>0.62789855072463796</v>
      </c>
      <c r="S539" s="16">
        <v>0.67593052109181195</v>
      </c>
      <c r="T539" s="16">
        <v>1.29899516189058</v>
      </c>
      <c r="U539" s="16">
        <v>1.1327094186529001</v>
      </c>
      <c r="V539" s="16">
        <v>0.59971910112359506</v>
      </c>
      <c r="W539" s="16">
        <v>2.9634329857777599</v>
      </c>
      <c r="X539" s="16">
        <v>1.3543965517241401</v>
      </c>
      <c r="Y539" s="16">
        <v>2.2863777089783301</v>
      </c>
      <c r="Z539" s="16">
        <v>1.0099572328686599</v>
      </c>
      <c r="AA539" s="16">
        <v>1.36555414353555</v>
      </c>
      <c r="AB539" s="16">
        <v>1.28406542056075</v>
      </c>
      <c r="AC539" s="16">
        <v>0.60206828579414196</v>
      </c>
      <c r="AD539" s="16">
        <v>2.1557402211586099</v>
      </c>
      <c r="AE539" s="16">
        <v>0.67593052109181195</v>
      </c>
      <c r="AF539" s="16">
        <v>1.4087465879980301</v>
      </c>
      <c r="AG539" s="16">
        <v>1.4087465879980301</v>
      </c>
      <c r="AH539" s="16">
        <v>1.2761004727209699</v>
      </c>
      <c r="AI539" s="37">
        <v>0.24813895781637699</v>
      </c>
      <c r="AJ539" s="16">
        <v>0.996853198921272</v>
      </c>
      <c r="AK539" s="16">
        <v>0.46743849493487699</v>
      </c>
      <c r="AL539" s="37">
        <v>0.66823763000000003</v>
      </c>
      <c r="AM539" s="37">
        <v>2882.1753426526898</v>
      </c>
      <c r="AN539" s="37">
        <v>20.228405218750002</v>
      </c>
      <c r="AO539" s="37">
        <v>1.1681320625</v>
      </c>
      <c r="AP539" s="37">
        <v>7.2313660312500003</v>
      </c>
      <c r="AQ539" s="37">
        <v>608.048</v>
      </c>
      <c r="AR539" s="37">
        <v>1.7284239187499999</v>
      </c>
      <c r="AS539" s="37">
        <v>1.3848693750000001</v>
      </c>
      <c r="AT539" s="37">
        <v>7.7152164187499999</v>
      </c>
      <c r="AU539" s="37">
        <v>312723.776178125</v>
      </c>
      <c r="AV539" s="37">
        <v>2074.9759083694798</v>
      </c>
      <c r="AW539" s="37">
        <v>958286.973</v>
      </c>
      <c r="AX539" s="37">
        <v>8.4837930468750002</v>
      </c>
      <c r="AY539" s="37">
        <v>7.4735624999999999</v>
      </c>
      <c r="AZ539" s="37">
        <v>17.152687499999999</v>
      </c>
      <c r="BA539" s="37">
        <v>23446.761999999999</v>
      </c>
      <c r="BB539" s="37">
        <v>8.3271748999999993</v>
      </c>
      <c r="BC539" s="37">
        <v>8.2230350235507708E-3</v>
      </c>
      <c r="BD539" s="37">
        <v>371.550508675</v>
      </c>
      <c r="BE539" s="37">
        <v>28476.1875</v>
      </c>
      <c r="BF539" s="37">
        <v>0.95414200000000005</v>
      </c>
      <c r="BG539" s="37">
        <v>3.7015649062499998</v>
      </c>
      <c r="BH539" s="37">
        <v>4.7694624437500002</v>
      </c>
      <c r="BI539" s="37">
        <v>5.8805059999999996</v>
      </c>
      <c r="BJ539" s="37">
        <v>4347.2570500000002</v>
      </c>
      <c r="BK539" s="37">
        <v>494.62760106249999</v>
      </c>
      <c r="BL539" s="37">
        <v>17.152687499999999</v>
      </c>
      <c r="BM539" s="37">
        <v>15.816868137933801</v>
      </c>
      <c r="BN539" s="37">
        <v>15.816868137933801</v>
      </c>
      <c r="BO539" s="37">
        <v>17.4609754470337</v>
      </c>
      <c r="BP539" s="37">
        <v>1.0075000000000001E-2</v>
      </c>
    </row>
    <row r="540" spans="1:68">
      <c r="A540" s="16">
        <v>539</v>
      </c>
      <c r="B540" s="29" t="s">
        <v>290</v>
      </c>
      <c r="C540" s="16">
        <v>396</v>
      </c>
      <c r="D540" s="16">
        <v>1020</v>
      </c>
      <c r="E540" s="16">
        <v>0.170796258847321</v>
      </c>
      <c r="F540" s="16">
        <v>0.302258069719055</v>
      </c>
      <c r="G540" s="16">
        <v>0.41631130637496599</v>
      </c>
      <c r="H540" s="16">
        <v>1.24535363964894</v>
      </c>
      <c r="I540" s="16">
        <v>2.3131000353481799</v>
      </c>
      <c r="J540" s="16">
        <v>0.33348946135831398</v>
      </c>
      <c r="K540" s="16">
        <v>0.418552008365627</v>
      </c>
      <c r="L540" s="16">
        <v>0.53343677269200895</v>
      </c>
      <c r="M540" s="16">
        <v>0.14285860080624599</v>
      </c>
      <c r="N540" s="16">
        <v>0.68443175450892402</v>
      </c>
      <c r="O540" s="16">
        <v>1.51972276342549</v>
      </c>
      <c r="P540" s="16">
        <v>0.13451350642538701</v>
      </c>
      <c r="Q540" s="16">
        <v>0.246950309234378</v>
      </c>
      <c r="R540" s="16">
        <v>0.62789855072463796</v>
      </c>
      <c r="S540" s="16">
        <v>0.67593052109181195</v>
      </c>
      <c r="T540" s="16">
        <v>1.29899516189058</v>
      </c>
      <c r="U540" s="16">
        <v>1.1327094186529001</v>
      </c>
      <c r="V540" s="16">
        <v>0.59971910112359506</v>
      </c>
      <c r="W540" s="16">
        <v>2.9634329857777599</v>
      </c>
      <c r="X540" s="16">
        <v>1.3543965517241401</v>
      </c>
      <c r="Y540" s="16">
        <v>2.2863777089783301</v>
      </c>
      <c r="Z540" s="16">
        <v>1.0099572328686599</v>
      </c>
      <c r="AA540" s="16">
        <v>1.36555414353555</v>
      </c>
      <c r="AB540" s="16">
        <v>1.28406542056075</v>
      </c>
      <c r="AC540" s="16">
        <v>0.60206828579414196</v>
      </c>
      <c r="AD540" s="16">
        <v>2.1557402211586099</v>
      </c>
      <c r="AE540" s="16">
        <v>0.67593052109181195</v>
      </c>
      <c r="AF540" s="16">
        <v>1.4087465879980301</v>
      </c>
      <c r="AG540" s="16">
        <v>1.4087465879980301</v>
      </c>
      <c r="AH540" s="16">
        <v>1.2761004727209699</v>
      </c>
      <c r="AI540" s="37">
        <v>0.24813895781637699</v>
      </c>
      <c r="AJ540" s="16">
        <v>0.996853198921272</v>
      </c>
      <c r="AK540" s="16">
        <v>0.46743849493487699</v>
      </c>
      <c r="AL540" s="37">
        <v>0.66823763000000003</v>
      </c>
      <c r="AM540" s="37">
        <v>2882.1753426526898</v>
      </c>
      <c r="AN540" s="37">
        <v>20.228405218750002</v>
      </c>
      <c r="AO540" s="37">
        <v>1.1681320625</v>
      </c>
      <c r="AP540" s="37">
        <v>7.2313660312500003</v>
      </c>
      <c r="AQ540" s="37">
        <v>608.048</v>
      </c>
      <c r="AR540" s="37">
        <v>1.7284239187499999</v>
      </c>
      <c r="AS540" s="37">
        <v>1.3848693750000001</v>
      </c>
      <c r="AT540" s="37">
        <v>7.7152164187499999</v>
      </c>
      <c r="AU540" s="37">
        <v>312723.776178125</v>
      </c>
      <c r="AV540" s="37">
        <v>2074.9759083694798</v>
      </c>
      <c r="AW540" s="37">
        <v>958286.973</v>
      </c>
      <c r="AX540" s="37">
        <v>8.4837930468750002</v>
      </c>
      <c r="AY540" s="37">
        <v>7.4735624999999999</v>
      </c>
      <c r="AZ540" s="37">
        <v>17.152687499999999</v>
      </c>
      <c r="BA540" s="37">
        <v>23446.761999999999</v>
      </c>
      <c r="BB540" s="37">
        <v>8.3271748999999993</v>
      </c>
      <c r="BC540" s="37">
        <v>8.2230350235507708E-3</v>
      </c>
      <c r="BD540" s="37">
        <v>371.550508675</v>
      </c>
      <c r="BE540" s="37">
        <v>28476.1875</v>
      </c>
      <c r="BF540" s="37">
        <v>0.95414200000000005</v>
      </c>
      <c r="BG540" s="37">
        <v>3.7015649062499998</v>
      </c>
      <c r="BH540" s="37">
        <v>4.7694624437500002</v>
      </c>
      <c r="BI540" s="37">
        <v>5.8805059999999996</v>
      </c>
      <c r="BJ540" s="37">
        <v>4347.2570500000002</v>
      </c>
      <c r="BK540" s="37">
        <v>494.62760106249999</v>
      </c>
      <c r="BL540" s="37">
        <v>17.152687499999999</v>
      </c>
      <c r="BM540" s="37">
        <v>15.816868137933801</v>
      </c>
      <c r="BN540" s="37">
        <v>15.816868137933801</v>
      </c>
      <c r="BO540" s="37">
        <v>17.4609754470337</v>
      </c>
      <c r="BP540" s="37">
        <v>1.0075000000000001E-2</v>
      </c>
    </row>
    <row r="541" spans="1:68">
      <c r="A541" s="16">
        <v>540</v>
      </c>
      <c r="B541" s="29" t="s">
        <v>290</v>
      </c>
      <c r="C541" s="16">
        <v>365</v>
      </c>
      <c r="D541" s="16">
        <v>1040</v>
      </c>
      <c r="E541" s="16">
        <v>0.170796258847321</v>
      </c>
      <c r="F541" s="16">
        <v>0.302258069719055</v>
      </c>
      <c r="G541" s="16">
        <v>0.41631130637496599</v>
      </c>
      <c r="H541" s="16">
        <v>1.24535363964894</v>
      </c>
      <c r="I541" s="16">
        <v>2.3131000353481799</v>
      </c>
      <c r="J541" s="16">
        <v>0.33348946135831398</v>
      </c>
      <c r="K541" s="16">
        <v>0.418552008365627</v>
      </c>
      <c r="L541" s="16">
        <v>0.53343677269200895</v>
      </c>
      <c r="M541" s="16">
        <v>0.14285860080624599</v>
      </c>
      <c r="N541" s="16">
        <v>0.68443175450892402</v>
      </c>
      <c r="O541" s="16">
        <v>1.51972276342549</v>
      </c>
      <c r="P541" s="16">
        <v>0.13451350642538701</v>
      </c>
      <c r="Q541" s="16">
        <v>0.246950309234378</v>
      </c>
      <c r="R541" s="16">
        <v>0.62789855072463796</v>
      </c>
      <c r="S541" s="16">
        <v>0.67593052109181195</v>
      </c>
      <c r="T541" s="16">
        <v>1.29899516189058</v>
      </c>
      <c r="U541" s="16">
        <v>1.1327094186529001</v>
      </c>
      <c r="V541" s="16">
        <v>0.59971910112359506</v>
      </c>
      <c r="W541" s="16">
        <v>2.9634329857777599</v>
      </c>
      <c r="X541" s="16">
        <v>1.3543965517241401</v>
      </c>
      <c r="Y541" s="16">
        <v>2.2863777089783301</v>
      </c>
      <c r="Z541" s="16">
        <v>1.0099572328686599</v>
      </c>
      <c r="AA541" s="16">
        <v>1.36555414353555</v>
      </c>
      <c r="AB541" s="16">
        <v>1.28406542056075</v>
      </c>
      <c r="AC541" s="16">
        <v>0.60206828579414196</v>
      </c>
      <c r="AD541" s="16">
        <v>2.1557402211586099</v>
      </c>
      <c r="AE541" s="16">
        <v>0.67593052109181195</v>
      </c>
      <c r="AF541" s="16">
        <v>1.4087465879980301</v>
      </c>
      <c r="AG541" s="16">
        <v>1.4087465879980301</v>
      </c>
      <c r="AH541" s="16">
        <v>1.2761004727209699</v>
      </c>
      <c r="AI541" s="37">
        <v>0.24813895781637699</v>
      </c>
      <c r="AJ541" s="16">
        <v>0.996853198921272</v>
      </c>
      <c r="AK541" s="16">
        <v>0.46743849493487699</v>
      </c>
      <c r="AL541" s="37">
        <v>0.66823763000000003</v>
      </c>
      <c r="AM541" s="37">
        <v>2882.1753426526898</v>
      </c>
      <c r="AN541" s="37">
        <v>20.228405218750002</v>
      </c>
      <c r="AO541" s="37">
        <v>1.1681320625</v>
      </c>
      <c r="AP541" s="37">
        <v>7.2313660312500003</v>
      </c>
      <c r="AQ541" s="37">
        <v>608.048</v>
      </c>
      <c r="AR541" s="37">
        <v>1.7284239187499999</v>
      </c>
      <c r="AS541" s="37">
        <v>1.3848693750000001</v>
      </c>
      <c r="AT541" s="37">
        <v>7.7152164187499999</v>
      </c>
      <c r="AU541" s="37">
        <v>312723.776178125</v>
      </c>
      <c r="AV541" s="37">
        <v>2074.9759083694798</v>
      </c>
      <c r="AW541" s="37">
        <v>958286.973</v>
      </c>
      <c r="AX541" s="37">
        <v>8.4837930468750002</v>
      </c>
      <c r="AY541" s="37">
        <v>7.4735624999999999</v>
      </c>
      <c r="AZ541" s="37">
        <v>17.152687499999999</v>
      </c>
      <c r="BA541" s="37">
        <v>23446.761999999999</v>
      </c>
      <c r="BB541" s="37">
        <v>8.3271748999999993</v>
      </c>
      <c r="BC541" s="37">
        <v>8.2230350235507708E-3</v>
      </c>
      <c r="BD541" s="37">
        <v>371.550508675</v>
      </c>
      <c r="BE541" s="37">
        <v>28476.1875</v>
      </c>
      <c r="BF541" s="37">
        <v>0.95414200000000005</v>
      </c>
      <c r="BG541" s="37">
        <v>3.7015649062499998</v>
      </c>
      <c r="BH541" s="37">
        <v>4.7694624437500002</v>
      </c>
      <c r="BI541" s="37">
        <v>5.8805059999999996</v>
      </c>
      <c r="BJ541" s="37">
        <v>4347.2570500000002</v>
      </c>
      <c r="BK541" s="37">
        <v>494.62760106249999</v>
      </c>
      <c r="BL541" s="37">
        <v>17.152687499999999</v>
      </c>
      <c r="BM541" s="37">
        <v>15.816868137933801</v>
      </c>
      <c r="BN541" s="37">
        <v>15.816868137933801</v>
      </c>
      <c r="BO541" s="37">
        <v>17.4609754470337</v>
      </c>
      <c r="BP541" s="37">
        <v>1.0075000000000001E-2</v>
      </c>
    </row>
    <row r="542" spans="1:68">
      <c r="A542" s="16">
        <v>541</v>
      </c>
      <c r="B542" s="29" t="s">
        <v>290</v>
      </c>
      <c r="C542" s="16">
        <v>332</v>
      </c>
      <c r="D542" s="16">
        <v>1060</v>
      </c>
      <c r="E542" s="16">
        <v>0.170796258847321</v>
      </c>
      <c r="F542" s="16">
        <v>0.302258069719055</v>
      </c>
      <c r="G542" s="16">
        <v>0.41631130637496599</v>
      </c>
      <c r="H542" s="16">
        <v>1.24535363964894</v>
      </c>
      <c r="I542" s="16">
        <v>2.3131000353481799</v>
      </c>
      <c r="J542" s="16">
        <v>0.33348946135831398</v>
      </c>
      <c r="K542" s="16">
        <v>0.418552008365627</v>
      </c>
      <c r="L542" s="16">
        <v>0.53343677269200895</v>
      </c>
      <c r="M542" s="16">
        <v>0.14285860080624599</v>
      </c>
      <c r="N542" s="16">
        <v>0.68443175450892402</v>
      </c>
      <c r="O542" s="16">
        <v>1.51972276342549</v>
      </c>
      <c r="P542" s="16">
        <v>0.13451350642538701</v>
      </c>
      <c r="Q542" s="16">
        <v>0.246950309234378</v>
      </c>
      <c r="R542" s="16">
        <v>0.62789855072463796</v>
      </c>
      <c r="S542" s="16">
        <v>0.67593052109181195</v>
      </c>
      <c r="T542" s="16">
        <v>1.29899516189058</v>
      </c>
      <c r="U542" s="16">
        <v>1.1327094186529001</v>
      </c>
      <c r="V542" s="16">
        <v>0.59971910112359506</v>
      </c>
      <c r="W542" s="16">
        <v>2.9634329857777599</v>
      </c>
      <c r="X542" s="16">
        <v>1.3543965517241401</v>
      </c>
      <c r="Y542" s="16">
        <v>2.2863777089783301</v>
      </c>
      <c r="Z542" s="16">
        <v>1.0099572328686599</v>
      </c>
      <c r="AA542" s="16">
        <v>1.36555414353555</v>
      </c>
      <c r="AB542" s="16">
        <v>1.28406542056075</v>
      </c>
      <c r="AC542" s="16">
        <v>0.60206828579414196</v>
      </c>
      <c r="AD542" s="16">
        <v>2.1557402211586099</v>
      </c>
      <c r="AE542" s="16">
        <v>0.67593052109181195</v>
      </c>
      <c r="AF542" s="16">
        <v>1.4087465879980301</v>
      </c>
      <c r="AG542" s="16">
        <v>1.4087465879980301</v>
      </c>
      <c r="AH542" s="16">
        <v>1.2761004727209699</v>
      </c>
      <c r="AI542" s="37">
        <v>0.24813895781637699</v>
      </c>
      <c r="AJ542" s="16">
        <v>0.996853198921272</v>
      </c>
      <c r="AK542" s="16">
        <v>0.46743849493487699</v>
      </c>
      <c r="AL542" s="37">
        <v>0.66823763000000003</v>
      </c>
      <c r="AM542" s="37">
        <v>2882.1753426526898</v>
      </c>
      <c r="AN542" s="37">
        <v>20.228405218750002</v>
      </c>
      <c r="AO542" s="37">
        <v>1.1681320625</v>
      </c>
      <c r="AP542" s="37">
        <v>7.2313660312500003</v>
      </c>
      <c r="AQ542" s="37">
        <v>608.048</v>
      </c>
      <c r="AR542" s="37">
        <v>1.7284239187499999</v>
      </c>
      <c r="AS542" s="37">
        <v>1.3848693750000001</v>
      </c>
      <c r="AT542" s="37">
        <v>7.7152164187499999</v>
      </c>
      <c r="AU542" s="37">
        <v>312723.776178125</v>
      </c>
      <c r="AV542" s="37">
        <v>2074.9759083694798</v>
      </c>
      <c r="AW542" s="37">
        <v>958286.973</v>
      </c>
      <c r="AX542" s="37">
        <v>8.4837930468750002</v>
      </c>
      <c r="AY542" s="37">
        <v>7.4735624999999999</v>
      </c>
      <c r="AZ542" s="37">
        <v>17.152687499999999</v>
      </c>
      <c r="BA542" s="37">
        <v>23446.761999999999</v>
      </c>
      <c r="BB542" s="37">
        <v>8.3271748999999993</v>
      </c>
      <c r="BC542" s="37">
        <v>8.2230350235507708E-3</v>
      </c>
      <c r="BD542" s="37">
        <v>371.550508675</v>
      </c>
      <c r="BE542" s="37">
        <v>28476.1875</v>
      </c>
      <c r="BF542" s="37">
        <v>0.95414200000000005</v>
      </c>
      <c r="BG542" s="37">
        <v>3.7015649062499998</v>
      </c>
      <c r="BH542" s="37">
        <v>4.7694624437500002</v>
      </c>
      <c r="BI542" s="37">
        <v>5.8805059999999996</v>
      </c>
      <c r="BJ542" s="37">
        <v>4347.2570500000002</v>
      </c>
      <c r="BK542" s="37">
        <v>494.62760106249999</v>
      </c>
      <c r="BL542" s="37">
        <v>17.152687499999999</v>
      </c>
      <c r="BM542" s="37">
        <v>15.816868137933801</v>
      </c>
      <c r="BN542" s="37">
        <v>15.816868137933801</v>
      </c>
      <c r="BO542" s="37">
        <v>17.4609754470337</v>
      </c>
      <c r="BP542" s="37">
        <v>1.0075000000000001E-2</v>
      </c>
    </row>
    <row r="543" spans="1:68">
      <c r="A543" s="16">
        <v>542</v>
      </c>
      <c r="B543" s="29" t="s">
        <v>290</v>
      </c>
      <c r="C543" s="16">
        <v>312</v>
      </c>
      <c r="D543" s="16">
        <v>1080</v>
      </c>
      <c r="E543" s="16">
        <v>0.170796258847321</v>
      </c>
      <c r="F543" s="16">
        <v>0.302258069719055</v>
      </c>
      <c r="G543" s="16">
        <v>0.41631130637496599</v>
      </c>
      <c r="H543" s="16">
        <v>1.24535363964894</v>
      </c>
      <c r="I543" s="16">
        <v>2.3131000353481799</v>
      </c>
      <c r="J543" s="16">
        <v>0.33348946135831398</v>
      </c>
      <c r="K543" s="16">
        <v>0.418552008365627</v>
      </c>
      <c r="L543" s="16">
        <v>0.53343677269200895</v>
      </c>
      <c r="M543" s="16">
        <v>0.14285860080624599</v>
      </c>
      <c r="N543" s="16">
        <v>0.68443175450892402</v>
      </c>
      <c r="O543" s="16">
        <v>1.51972276342549</v>
      </c>
      <c r="P543" s="16">
        <v>0.13451350642538701</v>
      </c>
      <c r="Q543" s="16">
        <v>0.246950309234378</v>
      </c>
      <c r="R543" s="16">
        <v>0.62789855072463796</v>
      </c>
      <c r="S543" s="16">
        <v>0.67593052109181195</v>
      </c>
      <c r="T543" s="16">
        <v>1.29899516189058</v>
      </c>
      <c r="U543" s="16">
        <v>1.1327094186529001</v>
      </c>
      <c r="V543" s="16">
        <v>0.59971910112359506</v>
      </c>
      <c r="W543" s="16">
        <v>2.9634329857777599</v>
      </c>
      <c r="X543" s="16">
        <v>1.3543965517241401</v>
      </c>
      <c r="Y543" s="16">
        <v>2.2863777089783301</v>
      </c>
      <c r="Z543" s="16">
        <v>1.0099572328686599</v>
      </c>
      <c r="AA543" s="16">
        <v>1.36555414353555</v>
      </c>
      <c r="AB543" s="16">
        <v>1.28406542056075</v>
      </c>
      <c r="AC543" s="16">
        <v>0.60206828579414196</v>
      </c>
      <c r="AD543" s="16">
        <v>2.1557402211586099</v>
      </c>
      <c r="AE543" s="16">
        <v>0.67593052109181195</v>
      </c>
      <c r="AF543" s="16">
        <v>1.4087465879980301</v>
      </c>
      <c r="AG543" s="16">
        <v>1.4087465879980301</v>
      </c>
      <c r="AH543" s="16">
        <v>1.2761004727209699</v>
      </c>
      <c r="AI543" s="37">
        <v>0.24813895781637699</v>
      </c>
      <c r="AJ543" s="16">
        <v>0.996853198921272</v>
      </c>
      <c r="AK543" s="16">
        <v>0.46743849493487699</v>
      </c>
      <c r="AL543" s="37">
        <v>0.66823763000000003</v>
      </c>
      <c r="AM543" s="37">
        <v>2882.1753426526898</v>
      </c>
      <c r="AN543" s="37">
        <v>20.228405218750002</v>
      </c>
      <c r="AO543" s="37">
        <v>1.1681320625</v>
      </c>
      <c r="AP543" s="37">
        <v>7.2313660312500003</v>
      </c>
      <c r="AQ543" s="37">
        <v>608.048</v>
      </c>
      <c r="AR543" s="37">
        <v>1.7284239187499999</v>
      </c>
      <c r="AS543" s="37">
        <v>1.3848693750000001</v>
      </c>
      <c r="AT543" s="37">
        <v>7.7152164187499999</v>
      </c>
      <c r="AU543" s="37">
        <v>312723.776178125</v>
      </c>
      <c r="AV543" s="37">
        <v>2074.9759083694798</v>
      </c>
      <c r="AW543" s="37">
        <v>958286.973</v>
      </c>
      <c r="AX543" s="37">
        <v>8.4837930468750002</v>
      </c>
      <c r="AY543" s="37">
        <v>7.4735624999999999</v>
      </c>
      <c r="AZ543" s="37">
        <v>17.152687499999999</v>
      </c>
      <c r="BA543" s="37">
        <v>23446.761999999999</v>
      </c>
      <c r="BB543" s="37">
        <v>8.3271748999999993</v>
      </c>
      <c r="BC543" s="37">
        <v>8.2230350235507708E-3</v>
      </c>
      <c r="BD543" s="37">
        <v>371.550508675</v>
      </c>
      <c r="BE543" s="37">
        <v>28476.1875</v>
      </c>
      <c r="BF543" s="37">
        <v>0.95414200000000005</v>
      </c>
      <c r="BG543" s="37">
        <v>3.7015649062499998</v>
      </c>
      <c r="BH543" s="37">
        <v>4.7694624437500002</v>
      </c>
      <c r="BI543" s="37">
        <v>5.8805059999999996</v>
      </c>
      <c r="BJ543" s="37">
        <v>4347.2570500000002</v>
      </c>
      <c r="BK543" s="37">
        <v>494.62760106249999</v>
      </c>
      <c r="BL543" s="37">
        <v>17.152687499999999</v>
      </c>
      <c r="BM543" s="37">
        <v>15.816868137933801</v>
      </c>
      <c r="BN543" s="37">
        <v>15.816868137933801</v>
      </c>
      <c r="BO543" s="37">
        <v>17.4609754470337</v>
      </c>
      <c r="BP543" s="37">
        <v>1.0075000000000001E-2</v>
      </c>
    </row>
    <row r="544" spans="1:68">
      <c r="A544" s="16">
        <v>543</v>
      </c>
      <c r="B544" s="29" t="s">
        <v>290</v>
      </c>
      <c r="C544" s="16">
        <v>278</v>
      </c>
      <c r="D544" s="16">
        <v>1100</v>
      </c>
      <c r="E544" s="16">
        <v>0.170796258847321</v>
      </c>
      <c r="F544" s="16">
        <v>0.302258069719055</v>
      </c>
      <c r="G544" s="16">
        <v>0.41631130637496599</v>
      </c>
      <c r="H544" s="16">
        <v>1.24535363964894</v>
      </c>
      <c r="I544" s="16">
        <v>2.3131000353481799</v>
      </c>
      <c r="J544" s="16">
        <v>0.33348946135831398</v>
      </c>
      <c r="K544" s="16">
        <v>0.418552008365627</v>
      </c>
      <c r="L544" s="16">
        <v>0.53343677269200895</v>
      </c>
      <c r="M544" s="16">
        <v>0.14285860080624599</v>
      </c>
      <c r="N544" s="16">
        <v>0.68443175450892402</v>
      </c>
      <c r="O544" s="16">
        <v>1.51972276342549</v>
      </c>
      <c r="P544" s="16">
        <v>0.13451350642538701</v>
      </c>
      <c r="Q544" s="16">
        <v>0.246950309234378</v>
      </c>
      <c r="R544" s="16">
        <v>0.62789855072463796</v>
      </c>
      <c r="S544" s="16">
        <v>0.67593052109181195</v>
      </c>
      <c r="T544" s="16">
        <v>1.29899516189058</v>
      </c>
      <c r="U544" s="16">
        <v>1.1327094186529001</v>
      </c>
      <c r="V544" s="16">
        <v>0.59971910112359506</v>
      </c>
      <c r="W544" s="16">
        <v>2.9634329857777599</v>
      </c>
      <c r="X544" s="16">
        <v>1.3543965517241401</v>
      </c>
      <c r="Y544" s="16">
        <v>2.2863777089783301</v>
      </c>
      <c r="Z544" s="16">
        <v>1.0099572328686599</v>
      </c>
      <c r="AA544" s="16">
        <v>1.36555414353555</v>
      </c>
      <c r="AB544" s="16">
        <v>1.28406542056075</v>
      </c>
      <c r="AC544" s="16">
        <v>0.60206828579414196</v>
      </c>
      <c r="AD544" s="16">
        <v>2.1557402211586099</v>
      </c>
      <c r="AE544" s="16">
        <v>0.67593052109181195</v>
      </c>
      <c r="AF544" s="16">
        <v>1.4087465879980301</v>
      </c>
      <c r="AG544" s="16">
        <v>1.4087465879980301</v>
      </c>
      <c r="AH544" s="16">
        <v>1.2761004727209699</v>
      </c>
      <c r="AI544" s="37">
        <v>0.24813895781637699</v>
      </c>
      <c r="AJ544" s="16">
        <v>0.996853198921272</v>
      </c>
      <c r="AK544" s="16">
        <v>0.46743849493487699</v>
      </c>
      <c r="AL544" s="37">
        <v>0.66823763000000003</v>
      </c>
      <c r="AM544" s="37">
        <v>2882.1753426526898</v>
      </c>
      <c r="AN544" s="37">
        <v>20.228405218750002</v>
      </c>
      <c r="AO544" s="37">
        <v>1.1681320625</v>
      </c>
      <c r="AP544" s="37">
        <v>7.2313660312500003</v>
      </c>
      <c r="AQ544" s="37">
        <v>608.048</v>
      </c>
      <c r="AR544" s="37">
        <v>1.7284239187499999</v>
      </c>
      <c r="AS544" s="37">
        <v>1.3848693750000001</v>
      </c>
      <c r="AT544" s="37">
        <v>7.7152164187499999</v>
      </c>
      <c r="AU544" s="37">
        <v>312723.776178125</v>
      </c>
      <c r="AV544" s="37">
        <v>2074.9759083694798</v>
      </c>
      <c r="AW544" s="37">
        <v>958286.973</v>
      </c>
      <c r="AX544" s="37">
        <v>8.4837930468750002</v>
      </c>
      <c r="AY544" s="37">
        <v>7.4735624999999999</v>
      </c>
      <c r="AZ544" s="37">
        <v>17.152687499999999</v>
      </c>
      <c r="BA544" s="37">
        <v>23446.761999999999</v>
      </c>
      <c r="BB544" s="37">
        <v>8.3271748999999993</v>
      </c>
      <c r="BC544" s="37">
        <v>8.2230350235507708E-3</v>
      </c>
      <c r="BD544" s="37">
        <v>371.550508675</v>
      </c>
      <c r="BE544" s="37">
        <v>28476.1875</v>
      </c>
      <c r="BF544" s="37">
        <v>0.95414200000000005</v>
      </c>
      <c r="BG544" s="37">
        <v>3.7015649062499998</v>
      </c>
      <c r="BH544" s="37">
        <v>4.7694624437500002</v>
      </c>
      <c r="BI544" s="37">
        <v>5.8805059999999996</v>
      </c>
      <c r="BJ544" s="37">
        <v>4347.2570500000002</v>
      </c>
      <c r="BK544" s="37">
        <v>494.62760106249999</v>
      </c>
      <c r="BL544" s="37">
        <v>17.152687499999999</v>
      </c>
      <c r="BM544" s="37">
        <v>15.816868137933801</v>
      </c>
      <c r="BN544" s="37">
        <v>15.816868137933801</v>
      </c>
      <c r="BO544" s="37">
        <v>17.4609754470337</v>
      </c>
      <c r="BP544" s="37">
        <v>1.0075000000000001E-2</v>
      </c>
    </row>
    <row r="545" spans="1:68">
      <c r="A545" s="16">
        <v>544</v>
      </c>
      <c r="B545" s="29" t="s">
        <v>291</v>
      </c>
      <c r="C545" s="16">
        <v>160</v>
      </c>
      <c r="D545" s="16">
        <v>1100</v>
      </c>
      <c r="E545" s="16">
        <v>0.18546578567946301</v>
      </c>
      <c r="F545" s="16">
        <v>0.33145854285253001</v>
      </c>
      <c r="G545" s="16">
        <v>0.44079445126456901</v>
      </c>
      <c r="H545" s="16">
        <v>1.26261690029368</v>
      </c>
      <c r="I545" s="16">
        <v>2.3437691800595601</v>
      </c>
      <c r="J545" s="16">
        <v>0.361590688651794</v>
      </c>
      <c r="K545" s="16">
        <v>0.41923656157412398</v>
      </c>
      <c r="L545" s="16">
        <v>0.53342030065846702</v>
      </c>
      <c r="M545" s="16">
        <v>0.14070510399015701</v>
      </c>
      <c r="N545" s="16">
        <v>0.68756228717769396</v>
      </c>
      <c r="O545" s="16">
        <v>1.5573231093362101</v>
      </c>
      <c r="P545" s="16">
        <v>0.13337394739608899</v>
      </c>
      <c r="Q545" s="16">
        <v>0.22748174038441801</v>
      </c>
      <c r="R545" s="16">
        <v>0.64549796568193896</v>
      </c>
      <c r="S545" s="16">
        <v>0.69355484387510002</v>
      </c>
      <c r="T545" s="16">
        <v>1.3175162891947101</v>
      </c>
      <c r="U545" s="16">
        <v>1.1433366941027701</v>
      </c>
      <c r="V545" s="16">
        <v>0.56061589524197697</v>
      </c>
      <c r="W545" s="16">
        <v>3.09476988547287</v>
      </c>
      <c r="X545" s="16">
        <v>1.36701614015726</v>
      </c>
      <c r="Y545" s="16">
        <v>2.3163514290598801</v>
      </c>
      <c r="Z545" s="16">
        <v>1.0199544829865499</v>
      </c>
      <c r="AA545" s="16">
        <v>1.38246811067126</v>
      </c>
      <c r="AB545" s="16">
        <v>1.2959134930595899</v>
      </c>
      <c r="AC545" s="16">
        <v>0.59106593228576099</v>
      </c>
      <c r="AD545" s="16">
        <v>2.1669868422761702</v>
      </c>
      <c r="AE545" s="16">
        <v>0.69355484387510002</v>
      </c>
      <c r="AF545" s="16">
        <v>1.43525902422401</v>
      </c>
      <c r="AG545" s="16">
        <v>1.43458972650837</v>
      </c>
      <c r="AH545" s="16">
        <v>1.34666818397563</v>
      </c>
      <c r="AI545" s="37">
        <v>0.280571731074643</v>
      </c>
      <c r="AJ545" s="16">
        <v>1.00279969653261</v>
      </c>
      <c r="AK545" s="16">
        <v>0.46557887120115798</v>
      </c>
      <c r="AL545" s="37">
        <v>0.68951057656000003</v>
      </c>
      <c r="AM545" s="37">
        <v>2905.3275522353601</v>
      </c>
      <c r="AN545" s="37">
        <v>20.3441065158</v>
      </c>
      <c r="AO545" s="37">
        <v>1.1641611258</v>
      </c>
      <c r="AP545" s="37">
        <v>7.2570896916000001</v>
      </c>
      <c r="AQ545" s="37">
        <v>614.97087999999997</v>
      </c>
      <c r="AR545" s="37">
        <v>1.7307993038</v>
      </c>
      <c r="AS545" s="37">
        <v>1.3823352600000001</v>
      </c>
      <c r="AT545" s="37">
        <v>7.7305215856</v>
      </c>
      <c r="AU545" s="37">
        <v>307982.78670900001</v>
      </c>
      <c r="AV545" s="37">
        <v>2078.1289275165</v>
      </c>
      <c r="AW545" s="37">
        <v>959488.38133999996</v>
      </c>
      <c r="AX545" s="37">
        <v>8.2871516593079999</v>
      </c>
      <c r="AY545" s="37">
        <v>7.4260069199999998</v>
      </c>
      <c r="AZ545" s="37">
        <v>17.311140000000002</v>
      </c>
      <c r="BA545" s="37">
        <v>23706.074602000001</v>
      </c>
      <c r="BB545" s="37">
        <v>8.5058864954000004</v>
      </c>
      <c r="BC545" s="37">
        <v>8.2803790644526108E-3</v>
      </c>
      <c r="BD545" s="37">
        <v>376.849821964</v>
      </c>
      <c r="BE545" s="37">
        <v>28733.586200000002</v>
      </c>
      <c r="BF545" s="37">
        <v>0.95897450630000003</v>
      </c>
      <c r="BG545" s="37">
        <v>3.7296754233199998</v>
      </c>
      <c r="BH545" s="37">
        <v>4.8047200127999998</v>
      </c>
      <c r="BI545" s="37">
        <v>5.9088361508</v>
      </c>
      <c r="BJ545" s="37">
        <v>4414.5308242000001</v>
      </c>
      <c r="BK545" s="37">
        <v>513.775774974</v>
      </c>
      <c r="BL545" s="37">
        <v>17.311140000000002</v>
      </c>
      <c r="BM545" s="37">
        <v>15.904571531699499</v>
      </c>
      <c r="BN545" s="37">
        <v>15.897154826272301</v>
      </c>
      <c r="BO545" s="37">
        <v>16.855341838751499</v>
      </c>
      <c r="BP545" s="37">
        <v>1.00117E-2</v>
      </c>
    </row>
    <row r="546" spans="1:68">
      <c r="A546" s="16">
        <v>545</v>
      </c>
      <c r="B546" s="29" t="s">
        <v>69</v>
      </c>
      <c r="C546" s="16">
        <v>280</v>
      </c>
      <c r="D546" s="16">
        <v>1100</v>
      </c>
      <c r="E546" s="16">
        <v>0.18196306210403401</v>
      </c>
      <c r="F546" s="16">
        <v>0.32431138721029701</v>
      </c>
      <c r="G546" s="16">
        <v>0.43153648559207602</v>
      </c>
      <c r="H546" s="16">
        <v>1.26443231847213</v>
      </c>
      <c r="I546" s="16">
        <v>2.3206591839967401</v>
      </c>
      <c r="J546" s="16">
        <v>0.35405405405405399</v>
      </c>
      <c r="K546" s="16">
        <v>0.41932391374885702</v>
      </c>
      <c r="L546" s="16">
        <v>0.53329620002475597</v>
      </c>
      <c r="M546" s="16">
        <v>0.144226773685592</v>
      </c>
      <c r="N546" s="16">
        <v>0.68595923452117402</v>
      </c>
      <c r="O546" s="16">
        <v>1.53315486046729</v>
      </c>
      <c r="P546" s="16">
        <v>0.135974730647482</v>
      </c>
      <c r="Q546" s="16">
        <v>0.236144083867977</v>
      </c>
      <c r="R546" s="16">
        <v>0.62906309751433998</v>
      </c>
      <c r="S546" s="16">
        <v>0.68755004003202602</v>
      </c>
      <c r="T546" s="16">
        <v>1.30787619714324</v>
      </c>
      <c r="U546" s="16">
        <v>1.1402167931601199</v>
      </c>
      <c r="V546" s="16">
        <v>0.572549545213625</v>
      </c>
      <c r="W546" s="16">
        <v>3.0151302951114101</v>
      </c>
      <c r="X546" s="16">
        <v>1.359428886743</v>
      </c>
      <c r="Y546" s="16">
        <v>2.2843627580013299</v>
      </c>
      <c r="Z546" s="16">
        <v>1.01407792663884</v>
      </c>
      <c r="AA546" s="16">
        <v>1.3724553719627799</v>
      </c>
      <c r="AB546" s="16">
        <v>1.2883953779705699</v>
      </c>
      <c r="AC546" s="16">
        <v>0.590840037806312</v>
      </c>
      <c r="AD546" s="16">
        <v>2.1805182770541101</v>
      </c>
      <c r="AE546" s="16">
        <v>0.68755004003202602</v>
      </c>
      <c r="AF546" s="16">
        <v>1.4188718261219</v>
      </c>
      <c r="AG546" s="16">
        <v>1.41820655179358</v>
      </c>
      <c r="AH546" s="16">
        <v>1.28156248525949</v>
      </c>
      <c r="AI546" s="37">
        <v>0.26302729528536001</v>
      </c>
      <c r="AJ546" s="16">
        <v>0.99634746352116998</v>
      </c>
      <c r="AK546" s="16">
        <v>0.46731548480463098</v>
      </c>
      <c r="AL546" s="37">
        <v>0.68140923736000003</v>
      </c>
      <c r="AM546" s="37">
        <v>2877.8202983956398</v>
      </c>
      <c r="AN546" s="37">
        <v>20.3045005478</v>
      </c>
      <c r="AO546" s="37">
        <v>1.1838733937999999</v>
      </c>
      <c r="AP546" s="37">
        <v>7.2510183676000004</v>
      </c>
      <c r="AQ546" s="37">
        <v>608.00768000000005</v>
      </c>
      <c r="AR546" s="37">
        <v>1.7349107958000001</v>
      </c>
      <c r="AS546" s="37">
        <v>1.3923348600000001</v>
      </c>
      <c r="AT546" s="37">
        <v>7.7192354176000002</v>
      </c>
      <c r="AU546" s="37">
        <v>310392.67543300003</v>
      </c>
      <c r="AV546" s="37">
        <v>2067.3055494568898</v>
      </c>
      <c r="AW546" s="37">
        <v>951583.30877999996</v>
      </c>
      <c r="AX546" s="37">
        <v>8.4437144468280003</v>
      </c>
      <c r="AY546" s="37">
        <v>7.49523852</v>
      </c>
      <c r="AZ546" s="37">
        <v>17.161259999999999</v>
      </c>
      <c r="BA546" s="37">
        <v>23581.768081999999</v>
      </c>
      <c r="BB546" s="37">
        <v>8.3593495061999992</v>
      </c>
      <c r="BC546" s="37">
        <v>8.3752099973474006E-3</v>
      </c>
      <c r="BD546" s="37">
        <v>376.97220325199999</v>
      </c>
      <c r="BE546" s="37">
        <v>28574.108199999999</v>
      </c>
      <c r="BF546" s="37">
        <v>0.95279945730000004</v>
      </c>
      <c r="BG546" s="37">
        <v>3.7129972815599999</v>
      </c>
      <c r="BH546" s="37">
        <v>4.7873355247999996</v>
      </c>
      <c r="BI546" s="37">
        <v>5.8965863228000002</v>
      </c>
      <c r="BJ546" s="37">
        <v>4447.2237557999997</v>
      </c>
      <c r="BK546" s="37">
        <v>504.83483361399999</v>
      </c>
      <c r="BL546" s="37">
        <v>17.161259999999999</v>
      </c>
      <c r="BM546" s="37">
        <v>15.913730826154699</v>
      </c>
      <c r="BN546" s="37">
        <v>15.906269266631501</v>
      </c>
      <c r="BO546" s="37">
        <v>17.518941078182699</v>
      </c>
      <c r="BP546" s="37">
        <v>1.06795E-2</v>
      </c>
    </row>
    <row r="547" spans="1:68">
      <c r="A547" s="16">
        <v>546</v>
      </c>
      <c r="B547" s="29" t="s">
        <v>221</v>
      </c>
      <c r="C547" s="16">
        <v>240</v>
      </c>
      <c r="D547" s="16">
        <v>1100</v>
      </c>
      <c r="E547" s="16">
        <v>0.17848558806265299</v>
      </c>
      <c r="F547" s="16">
        <v>0.31725123702156599</v>
      </c>
      <c r="G547" s="16">
        <v>0.42245444910053398</v>
      </c>
      <c r="H547" s="16">
        <v>1.2662201800988699</v>
      </c>
      <c r="I547" s="16">
        <v>2.2977574283075399</v>
      </c>
      <c r="J547" s="16">
        <v>0.34658981748318901</v>
      </c>
      <c r="K547" s="16">
        <v>0.41941107717089199</v>
      </c>
      <c r="L547" s="16">
        <v>0.53317301763472702</v>
      </c>
      <c r="M547" s="16">
        <v>0.14784249193843299</v>
      </c>
      <c r="N547" s="16">
        <v>0.68437229597308002</v>
      </c>
      <c r="O547" s="16">
        <v>1.5092364660753099</v>
      </c>
      <c r="P547" s="16">
        <v>0.138648771523354</v>
      </c>
      <c r="Q547" s="16">
        <v>0.24497032569816801</v>
      </c>
      <c r="R547" s="16">
        <v>0.61318981718776699</v>
      </c>
      <c r="S547" s="16">
        <v>0.68154523618895102</v>
      </c>
      <c r="T547" s="16">
        <v>1.2982561859274799</v>
      </c>
      <c r="U547" s="16">
        <v>1.13705069295879</v>
      </c>
      <c r="V547" s="16">
        <v>0.58488010150362002</v>
      </c>
      <c r="W547" s="16">
        <v>2.9375519723449699</v>
      </c>
      <c r="X547" s="16">
        <v>1.35184163332873</v>
      </c>
      <c r="Y547" s="16">
        <v>2.2526109559878398</v>
      </c>
      <c r="Z547" s="16">
        <v>1.0082089817269499</v>
      </c>
      <c r="AA547" s="16">
        <v>1.3624790225861301</v>
      </c>
      <c r="AB547" s="16">
        <v>1.28090532444992</v>
      </c>
      <c r="AC547" s="16">
        <v>0.59061588628378503</v>
      </c>
      <c r="AD547" s="16">
        <v>2.1943773364019701</v>
      </c>
      <c r="AE547" s="16">
        <v>0.68154523618895102</v>
      </c>
      <c r="AF547" s="16">
        <v>1.4026804693347199</v>
      </c>
      <c r="AG547" s="16">
        <v>1.4020191703107401</v>
      </c>
      <c r="AH547" s="16">
        <v>1.22184020188623</v>
      </c>
      <c r="AI547" s="37">
        <v>0.247547874824848</v>
      </c>
      <c r="AJ547" s="16">
        <v>0.98991048529290604</v>
      </c>
      <c r="AK547" s="16">
        <v>0.46905209840810402</v>
      </c>
      <c r="AL547" s="37">
        <v>0.67323117816</v>
      </c>
      <c r="AM547" s="37">
        <v>2849.7568745479198</v>
      </c>
      <c r="AN547" s="37">
        <v>20.260354379799999</v>
      </c>
      <c r="AO547" s="37">
        <v>1.2037499417999999</v>
      </c>
      <c r="AP547" s="37">
        <v>7.2445934436000003</v>
      </c>
      <c r="AQ547" s="37">
        <v>600.94848000000002</v>
      </c>
      <c r="AR547" s="37">
        <v>1.7390271278</v>
      </c>
      <c r="AS547" s="37">
        <v>1.40237046</v>
      </c>
      <c r="AT547" s="37">
        <v>7.7055970896000003</v>
      </c>
      <c r="AU547" s="37">
        <v>312811.11352499999</v>
      </c>
      <c r="AV547" s="37">
        <v>2056.2569014170999</v>
      </c>
      <c r="AW547" s="37">
        <v>943532.74581999995</v>
      </c>
      <c r="AX547" s="37">
        <v>8.5959005103480006</v>
      </c>
      <c r="AY547" s="37">
        <v>7.5623101200000002</v>
      </c>
      <c r="AZ547" s="37">
        <v>17.011379999999999</v>
      </c>
      <c r="BA547" s="37">
        <v>23457.150762000001</v>
      </c>
      <c r="BB547" s="37">
        <v>8.2140542770000007</v>
      </c>
      <c r="BC547" s="37">
        <v>8.4735916130447703E-3</v>
      </c>
      <c r="BD547" s="37">
        <v>376.96651478000001</v>
      </c>
      <c r="BE547" s="37">
        <v>28414.6302</v>
      </c>
      <c r="BF547" s="37">
        <v>0.94655192830000001</v>
      </c>
      <c r="BG547" s="37">
        <v>3.6962943894000002</v>
      </c>
      <c r="BH547" s="37">
        <v>4.7698558367999997</v>
      </c>
      <c r="BI547" s="37">
        <v>5.8842492948</v>
      </c>
      <c r="BJ547" s="37">
        <v>4480.0369754000003</v>
      </c>
      <c r="BK547" s="37">
        <v>495.962506254</v>
      </c>
      <c r="BL547" s="37">
        <v>17.011379999999999</v>
      </c>
      <c r="BM547" s="37">
        <v>15.921843820305901</v>
      </c>
      <c r="BN547" s="37">
        <v>15.9143374066867</v>
      </c>
      <c r="BO547" s="37">
        <v>18.174253278269902</v>
      </c>
      <c r="BP547" s="37">
        <v>1.1347299999999999E-2</v>
      </c>
    </row>
    <row r="548" spans="1:68">
      <c r="A548" s="16">
        <v>547</v>
      </c>
      <c r="B548" s="29" t="s">
        <v>292</v>
      </c>
      <c r="C548" s="16">
        <v>78</v>
      </c>
      <c r="D548" s="16">
        <v>975</v>
      </c>
      <c r="E548" s="16">
        <v>0.18031784841075801</v>
      </c>
      <c r="F548" s="16">
        <v>0.321935568708072</v>
      </c>
      <c r="G548" s="16">
        <v>0.44105559795690702</v>
      </c>
      <c r="H548" s="16">
        <v>1.2578947368421101</v>
      </c>
      <c r="I548" s="16">
        <v>2.3827231121281498</v>
      </c>
      <c r="J548" s="16">
        <v>0.35477767265846699</v>
      </c>
      <c r="K548" s="16">
        <v>0.41699565732333199</v>
      </c>
      <c r="L548" s="16">
        <v>0.53258145363408504</v>
      </c>
      <c r="M548" s="16">
        <v>0.134366108125198</v>
      </c>
      <c r="N548" s="16">
        <v>0.68488842294443597</v>
      </c>
      <c r="O548" s="16">
        <v>1.5835283738768999</v>
      </c>
      <c r="P548" s="16">
        <v>0.128155002389331</v>
      </c>
      <c r="Q548" s="16">
        <v>0.217545862372827</v>
      </c>
      <c r="R548" s="16">
        <v>0.66666666666666696</v>
      </c>
      <c r="S548" s="16">
        <v>0.69444444444444398</v>
      </c>
      <c r="T548" s="16">
        <v>1.3320895522388101</v>
      </c>
      <c r="U548" s="16">
        <v>1.1480515717803901</v>
      </c>
      <c r="V548" s="16">
        <v>0.56373333333333298</v>
      </c>
      <c r="W548" s="16">
        <v>3.2185988107988299</v>
      </c>
      <c r="X548" s="16">
        <v>1.3793103448275901</v>
      </c>
      <c r="Y548" s="16">
        <v>2.3671875</v>
      </c>
      <c r="Z548" s="16">
        <v>1.02806378704169</v>
      </c>
      <c r="AA548" s="16">
        <v>1.3975489142119999</v>
      </c>
      <c r="AB548" s="16">
        <v>1.3075117370892</v>
      </c>
      <c r="AC548" s="16">
        <v>0.60300490499547599</v>
      </c>
      <c r="AD548" s="16">
        <v>2.1643370094896102</v>
      </c>
      <c r="AE548" s="16">
        <v>0.69444444444444398</v>
      </c>
      <c r="AF548" s="16">
        <v>1.4571711131499001</v>
      </c>
      <c r="AG548" s="16">
        <v>1.4571711131499001</v>
      </c>
      <c r="AH548" s="16">
        <v>1.4571711131499001</v>
      </c>
      <c r="AI548" s="37">
        <v>0.29411764705882398</v>
      </c>
      <c r="AJ548" s="16">
        <v>1.0131000717593599</v>
      </c>
      <c r="AK548" s="16">
        <v>0.46309696092619401</v>
      </c>
      <c r="AL548" s="37">
        <v>0.69497279999999995</v>
      </c>
      <c r="AM548" s="37">
        <v>2993.4526840799999</v>
      </c>
      <c r="AN548" s="37">
        <v>20.473666000000001</v>
      </c>
      <c r="AO548" s="37">
        <v>1.1352500000000001</v>
      </c>
      <c r="AP548" s="37">
        <v>7.2804200000000003</v>
      </c>
      <c r="AQ548" s="37">
        <v>634.20000000000005</v>
      </c>
      <c r="AR548" s="37">
        <v>1.7123079999999999</v>
      </c>
      <c r="AS548" s="37">
        <v>1.3566</v>
      </c>
      <c r="AT548" s="37">
        <v>7.7430240000000001</v>
      </c>
      <c r="AU548" s="37">
        <v>305339.21000000002</v>
      </c>
      <c r="AV548" s="37">
        <v>2108.1269209547499</v>
      </c>
      <c r="AW548" s="37">
        <v>977847.12</v>
      </c>
      <c r="AX548" s="37">
        <v>7.8103634399999997</v>
      </c>
      <c r="AY548" s="37">
        <v>7.26</v>
      </c>
      <c r="AZ548" s="37">
        <v>17.64</v>
      </c>
      <c r="BA548" s="37">
        <v>23919</v>
      </c>
      <c r="BB548" s="37">
        <v>8.7530040000000007</v>
      </c>
      <c r="BC548" s="37">
        <v>7.8839482812992703E-3</v>
      </c>
      <c r="BD548" s="37">
        <v>377.561688</v>
      </c>
      <c r="BE548" s="37">
        <v>29000</v>
      </c>
      <c r="BF548" s="37">
        <v>0.96960000000000002</v>
      </c>
      <c r="BG548" s="37">
        <v>3.7558224</v>
      </c>
      <c r="BH548" s="37">
        <v>4.83704</v>
      </c>
      <c r="BI548" s="37">
        <v>5.9320500000000003</v>
      </c>
      <c r="BJ548" s="37">
        <v>4254.3973999999998</v>
      </c>
      <c r="BK548" s="37">
        <v>526.44298000000003</v>
      </c>
      <c r="BL548" s="37">
        <v>17.64</v>
      </c>
      <c r="BM548" s="37">
        <v>15.872786854799999</v>
      </c>
      <c r="BN548" s="37">
        <v>15.872786854799999</v>
      </c>
      <c r="BO548" s="37">
        <v>15.872786854799999</v>
      </c>
      <c r="BP548" s="37">
        <v>8.5000000000000006E-3</v>
      </c>
    </row>
    <row r="549" spans="1:68">
      <c r="A549" s="16">
        <v>548</v>
      </c>
      <c r="B549" s="29" t="s">
        <v>87</v>
      </c>
      <c r="C549" s="16">
        <v>116</v>
      </c>
      <c r="D549" s="16">
        <v>975</v>
      </c>
      <c r="E549" s="16">
        <v>0.17835550181378501</v>
      </c>
      <c r="F549" s="16">
        <v>0.31616221529767402</v>
      </c>
      <c r="G549" s="16">
        <v>0.43742175900317298</v>
      </c>
      <c r="H549" s="16">
        <v>1.2578947368421101</v>
      </c>
      <c r="I549" s="16">
        <v>2.38408700629651</v>
      </c>
      <c r="J549" s="16">
        <v>0.34948741845293602</v>
      </c>
      <c r="K549" s="16">
        <v>0.41736639336165199</v>
      </c>
      <c r="L549" s="16">
        <v>0.53324968632371395</v>
      </c>
      <c r="M549" s="16">
        <v>0.13417874713883601</v>
      </c>
      <c r="N549" s="16">
        <v>0.68289404913014295</v>
      </c>
      <c r="O549" s="16">
        <v>1.5790540752826201</v>
      </c>
      <c r="P549" s="16">
        <v>0.12766325750472399</v>
      </c>
      <c r="Q549" s="16">
        <v>0.220343624487809</v>
      </c>
      <c r="R549" s="16">
        <v>0.66666666666666696</v>
      </c>
      <c r="S549" s="16">
        <v>0.69169960474308301</v>
      </c>
      <c r="T549" s="16">
        <v>1.3320895522388101</v>
      </c>
      <c r="U549" s="16">
        <v>1.1478021580128901</v>
      </c>
      <c r="V549" s="16">
        <v>0.57226666666666703</v>
      </c>
      <c r="W549" s="16">
        <v>3.2184799468202998</v>
      </c>
      <c r="X549" s="16">
        <v>1.3793103448275901</v>
      </c>
      <c r="Y549" s="16">
        <v>2.3671875</v>
      </c>
      <c r="Z549" s="16">
        <v>1.0279669795034401</v>
      </c>
      <c r="AA549" s="16">
        <v>1.39739868859508</v>
      </c>
      <c r="AB549" s="16">
        <v>1.3075117370892</v>
      </c>
      <c r="AC549" s="16">
        <v>0.61102130431635604</v>
      </c>
      <c r="AD549" s="16">
        <v>2.1715774575398901</v>
      </c>
      <c r="AE549" s="16">
        <v>0.69169960474308301</v>
      </c>
      <c r="AF549" s="16">
        <v>1.45716316603716</v>
      </c>
      <c r="AG549" s="16">
        <v>1.45716316603716</v>
      </c>
      <c r="AH549" s="16">
        <v>1.45716316603716</v>
      </c>
      <c r="AI549" s="37">
        <v>0.29411764705882398</v>
      </c>
      <c r="AJ549" s="16">
        <v>1.0131000717593599</v>
      </c>
      <c r="AK549" s="16">
        <v>0.46309696092619401</v>
      </c>
      <c r="AL549" s="37">
        <v>0.7026192</v>
      </c>
      <c r="AM549" s="37">
        <v>3048.1153206200001</v>
      </c>
      <c r="AN549" s="37">
        <v>20.643749</v>
      </c>
      <c r="AO549" s="37">
        <v>1.1352500000000001</v>
      </c>
      <c r="AP549" s="37">
        <v>7.2762549999999999</v>
      </c>
      <c r="AQ549" s="37">
        <v>643.79999999999995</v>
      </c>
      <c r="AR549" s="37">
        <v>1.7107870000000001</v>
      </c>
      <c r="AS549" s="37">
        <v>1.3549</v>
      </c>
      <c r="AT549" s="37">
        <v>7.7538359999999997</v>
      </c>
      <c r="AU549" s="37">
        <v>306230.94500000001</v>
      </c>
      <c r="AV549" s="37">
        <v>2114.1003638321299</v>
      </c>
      <c r="AW549" s="37">
        <v>981613.68</v>
      </c>
      <c r="AX549" s="37">
        <v>7.7111931599999997</v>
      </c>
      <c r="AY549" s="37">
        <v>7.26</v>
      </c>
      <c r="AZ549" s="37">
        <v>17.71</v>
      </c>
      <c r="BA549" s="37">
        <v>23919</v>
      </c>
      <c r="BB549" s="37">
        <v>8.7549060000000001</v>
      </c>
      <c r="BC549" s="37">
        <v>7.7663870767318999E-3</v>
      </c>
      <c r="BD549" s="37">
        <v>377.57563199999998</v>
      </c>
      <c r="BE549" s="37">
        <v>29000</v>
      </c>
      <c r="BF549" s="37">
        <v>0.96960000000000002</v>
      </c>
      <c r="BG549" s="37">
        <v>3.7561760999999998</v>
      </c>
      <c r="BH549" s="37">
        <v>4.8375599999999999</v>
      </c>
      <c r="BI549" s="37">
        <v>5.9320500000000003</v>
      </c>
      <c r="BJ549" s="37">
        <v>4198.5811000000003</v>
      </c>
      <c r="BK549" s="37">
        <v>524.68772000000001</v>
      </c>
      <c r="BL549" s="37">
        <v>17.71</v>
      </c>
      <c r="BM549" s="37">
        <v>15.8728734222</v>
      </c>
      <c r="BN549" s="37">
        <v>15.8728734222</v>
      </c>
      <c r="BO549" s="37">
        <v>15.8728734222</v>
      </c>
      <c r="BP549" s="37">
        <v>8.5000000000000006E-3</v>
      </c>
    </row>
    <row r="550" spans="1:68">
      <c r="A550" s="16">
        <v>549</v>
      </c>
      <c r="B550" s="29" t="s">
        <v>215</v>
      </c>
      <c r="C550" s="16">
        <v>125</v>
      </c>
      <c r="D550" s="16">
        <v>975</v>
      </c>
      <c r="E550" s="16">
        <v>0.176435406698565</v>
      </c>
      <c r="F550" s="16">
        <v>0.31059228393258298</v>
      </c>
      <c r="G550" s="16">
        <v>0.43384730884730899</v>
      </c>
      <c r="H550" s="16">
        <v>1.2578947368421101</v>
      </c>
      <c r="I550" s="16">
        <v>2.3854524627720499</v>
      </c>
      <c r="J550" s="16">
        <v>0.34435261707989001</v>
      </c>
      <c r="K550" s="16">
        <v>0.41773778920308502</v>
      </c>
      <c r="L550" s="16">
        <v>0.53391959798995003</v>
      </c>
      <c r="M550" s="16">
        <v>0.133991907939677</v>
      </c>
      <c r="N550" s="16">
        <v>0.68091125670041697</v>
      </c>
      <c r="O550" s="16">
        <v>1.57460498993044</v>
      </c>
      <c r="P550" s="16">
        <v>0.12717527195390099</v>
      </c>
      <c r="Q550" s="16">
        <v>0.223214285714286</v>
      </c>
      <c r="R550" s="16">
        <v>0.66666666666666696</v>
      </c>
      <c r="S550" s="16">
        <v>0.68897637795275601</v>
      </c>
      <c r="T550" s="16">
        <v>1.3320895522388101</v>
      </c>
      <c r="U550" s="16">
        <v>1.1475528525919501</v>
      </c>
      <c r="V550" s="16">
        <v>0.58079999999999998</v>
      </c>
      <c r="W550" s="16">
        <v>3.2183610916208099</v>
      </c>
      <c r="X550" s="16">
        <v>1.3793103448275901</v>
      </c>
      <c r="Y550" s="16">
        <v>2.3671875</v>
      </c>
      <c r="Z550" s="16">
        <v>1.0278701901952201</v>
      </c>
      <c r="AA550" s="16">
        <v>1.3972484952708499</v>
      </c>
      <c r="AB550" s="16">
        <v>1.3075117370892</v>
      </c>
      <c r="AC550" s="16">
        <v>0.61925371674491403</v>
      </c>
      <c r="AD550" s="16">
        <v>2.1788665117480002</v>
      </c>
      <c r="AE550" s="16">
        <v>0.68897637795275601</v>
      </c>
      <c r="AF550" s="16">
        <v>1.4571552190110999</v>
      </c>
      <c r="AG550" s="16">
        <v>1.4571552190110999</v>
      </c>
      <c r="AH550" s="16">
        <v>1.4571552190110999</v>
      </c>
      <c r="AI550" s="37">
        <v>0.29411764705882398</v>
      </c>
      <c r="AJ550" s="16">
        <v>1.0131000717593599</v>
      </c>
      <c r="AK550" s="16">
        <v>0.46309696092619401</v>
      </c>
      <c r="AL550" s="37">
        <v>0.71026560000000005</v>
      </c>
      <c r="AM550" s="37">
        <v>3102.7779571599999</v>
      </c>
      <c r="AN550" s="37">
        <v>20.813832000000001</v>
      </c>
      <c r="AO550" s="37">
        <v>1.1352500000000001</v>
      </c>
      <c r="AP550" s="37">
        <v>7.2720900000000004</v>
      </c>
      <c r="AQ550" s="37">
        <v>653.4</v>
      </c>
      <c r="AR550" s="37">
        <v>1.709266</v>
      </c>
      <c r="AS550" s="37">
        <v>1.3532</v>
      </c>
      <c r="AT550" s="37">
        <v>7.7646480000000002</v>
      </c>
      <c r="AU550" s="37">
        <v>307122.68</v>
      </c>
      <c r="AV550" s="37">
        <v>2120.0738067094999</v>
      </c>
      <c r="AW550" s="37">
        <v>985380.24</v>
      </c>
      <c r="AX550" s="37">
        <v>7.6120228799999996</v>
      </c>
      <c r="AY550" s="37">
        <v>7.26</v>
      </c>
      <c r="AZ550" s="37">
        <v>17.78</v>
      </c>
      <c r="BA550" s="37">
        <v>23919</v>
      </c>
      <c r="BB550" s="37">
        <v>8.7568079999999995</v>
      </c>
      <c r="BC550" s="37">
        <v>7.6522803795531103E-3</v>
      </c>
      <c r="BD550" s="37">
        <v>377.58957600000002</v>
      </c>
      <c r="BE550" s="37">
        <v>29000</v>
      </c>
      <c r="BF550" s="37">
        <v>0.96960000000000002</v>
      </c>
      <c r="BG550" s="37">
        <v>3.7565298</v>
      </c>
      <c r="BH550" s="37">
        <v>4.8380799999999997</v>
      </c>
      <c r="BI550" s="37">
        <v>5.9320500000000003</v>
      </c>
      <c r="BJ550" s="37">
        <v>4142.7647999999999</v>
      </c>
      <c r="BK550" s="37">
        <v>522.93245999999999</v>
      </c>
      <c r="BL550" s="37">
        <v>17.78</v>
      </c>
      <c r="BM550" s="37">
        <v>15.8729599896</v>
      </c>
      <c r="BN550" s="37">
        <v>15.8729599896</v>
      </c>
      <c r="BO550" s="37">
        <v>15.8729599896</v>
      </c>
      <c r="BP550" s="37">
        <v>8.5000000000000006E-3</v>
      </c>
    </row>
    <row r="551" spans="1:68">
      <c r="A551" s="16">
        <v>550</v>
      </c>
      <c r="B551" s="29" t="s">
        <v>70</v>
      </c>
      <c r="C551" s="16">
        <v>115</v>
      </c>
      <c r="D551" s="16">
        <v>975</v>
      </c>
      <c r="E551" s="16">
        <v>0.17455621301775101</v>
      </c>
      <c r="F551" s="16">
        <v>0.30521520948734698</v>
      </c>
      <c r="G551" s="16">
        <v>0.43033080337963597</v>
      </c>
      <c r="H551" s="16">
        <v>1.2578947368421101</v>
      </c>
      <c r="I551" s="16">
        <v>2.3868194842406898</v>
      </c>
      <c r="J551" s="16">
        <v>0.33936651583710398</v>
      </c>
      <c r="K551" s="16">
        <v>0.41810984661058898</v>
      </c>
      <c r="L551" s="16">
        <v>0.53459119496855301</v>
      </c>
      <c r="M551" s="16">
        <v>0.133805588351043</v>
      </c>
      <c r="N551" s="16">
        <v>0.67893994506718103</v>
      </c>
      <c r="O551" s="16">
        <v>1.57018090529939</v>
      </c>
      <c r="P551" s="16">
        <v>0.126691002791497</v>
      </c>
      <c r="Q551" s="16">
        <v>0.22616073287528601</v>
      </c>
      <c r="R551" s="16">
        <v>0.66666666666666696</v>
      </c>
      <c r="S551" s="16">
        <v>0.68627450980392202</v>
      </c>
      <c r="T551" s="16">
        <v>1.3320895522388101</v>
      </c>
      <c r="U551" s="16">
        <v>1.14730365544698</v>
      </c>
      <c r="V551" s="16">
        <v>0.58933333333333304</v>
      </c>
      <c r="W551" s="16">
        <v>3.2182422451994102</v>
      </c>
      <c r="X551" s="16">
        <v>1.3793103448275901</v>
      </c>
      <c r="Y551" s="16">
        <v>2.3671875</v>
      </c>
      <c r="Z551" s="16">
        <v>1.0277734191118799</v>
      </c>
      <c r="AA551" s="16">
        <v>1.3970983342289101</v>
      </c>
      <c r="AB551" s="16">
        <v>1.3075117370892</v>
      </c>
      <c r="AC551" s="16">
        <v>0.62771099268806496</v>
      </c>
      <c r="AD551" s="16">
        <v>2.1862046632124401</v>
      </c>
      <c r="AE551" s="16">
        <v>0.68627450980392202</v>
      </c>
      <c r="AF551" s="16">
        <v>1.45714727207172</v>
      </c>
      <c r="AG551" s="16">
        <v>1.45714727207172</v>
      </c>
      <c r="AH551" s="16">
        <v>1.45714727207172</v>
      </c>
      <c r="AI551" s="37">
        <v>0.29411764705882298</v>
      </c>
      <c r="AJ551" s="16">
        <v>1.0131000717593599</v>
      </c>
      <c r="AK551" s="16">
        <v>0.46309696092619401</v>
      </c>
      <c r="AL551" s="37">
        <v>0.71791199999999999</v>
      </c>
      <c r="AM551" s="37">
        <v>3157.4405937000001</v>
      </c>
      <c r="AN551" s="37">
        <v>20.983915</v>
      </c>
      <c r="AO551" s="37">
        <v>1.1352500000000001</v>
      </c>
      <c r="AP551" s="37">
        <v>7.267925</v>
      </c>
      <c r="AQ551" s="37">
        <v>663</v>
      </c>
      <c r="AR551" s="37">
        <v>1.7077450000000001</v>
      </c>
      <c r="AS551" s="37">
        <v>1.3514999999999999</v>
      </c>
      <c r="AT551" s="37">
        <v>7.7754599999999998</v>
      </c>
      <c r="AU551" s="37">
        <v>308014.41499999998</v>
      </c>
      <c r="AV551" s="37">
        <v>2126.0472495868798</v>
      </c>
      <c r="AW551" s="37">
        <v>989146.8</v>
      </c>
      <c r="AX551" s="37">
        <v>7.5128526000000004</v>
      </c>
      <c r="AY551" s="37">
        <v>7.26</v>
      </c>
      <c r="AZ551" s="37">
        <v>17.850000000000001</v>
      </c>
      <c r="BA551" s="37">
        <v>23919</v>
      </c>
      <c r="BB551" s="37">
        <v>8.7587100000000007</v>
      </c>
      <c r="BC551" s="37">
        <v>7.5414781297134196E-3</v>
      </c>
      <c r="BD551" s="37">
        <v>377.60352</v>
      </c>
      <c r="BE551" s="37">
        <v>29000</v>
      </c>
      <c r="BF551" s="37">
        <v>0.96960000000000002</v>
      </c>
      <c r="BG551" s="37">
        <v>3.7568834999999998</v>
      </c>
      <c r="BH551" s="37">
        <v>4.8385999999999996</v>
      </c>
      <c r="BI551" s="37">
        <v>5.9320500000000003</v>
      </c>
      <c r="BJ551" s="37">
        <v>4086.9485</v>
      </c>
      <c r="BK551" s="37">
        <v>521.17719999999997</v>
      </c>
      <c r="BL551" s="37">
        <v>17.850000000000001</v>
      </c>
      <c r="BM551" s="37">
        <v>15.873046557</v>
      </c>
      <c r="BN551" s="37">
        <v>15.873046557</v>
      </c>
      <c r="BO551" s="37">
        <v>15.873046557</v>
      </c>
      <c r="BP551" s="37">
        <v>8.5000000000000006E-3</v>
      </c>
    </row>
    <row r="552" spans="1:68">
      <c r="A552" s="16">
        <v>551</v>
      </c>
      <c r="B552" s="29" t="s">
        <v>293</v>
      </c>
      <c r="C552" s="16">
        <v>116</v>
      </c>
      <c r="D552" s="16">
        <v>975</v>
      </c>
      <c r="E552" s="16">
        <v>0.17271662763466</v>
      </c>
      <c r="F552" s="16">
        <v>0.30002114601341601</v>
      </c>
      <c r="G552" s="16">
        <v>0.426870844934371</v>
      </c>
      <c r="H552" s="16">
        <v>1.2578947368421101</v>
      </c>
      <c r="I552" s="16">
        <v>2.3881880733944998</v>
      </c>
      <c r="J552" s="16">
        <v>0.33452274754683298</v>
      </c>
      <c r="K552" s="16">
        <v>0.418482567353407</v>
      </c>
      <c r="L552" s="16">
        <v>0.53526448362720402</v>
      </c>
      <c r="M552" s="16">
        <v>0.133619786208342</v>
      </c>
      <c r="N552" s="16">
        <v>0.67698001480384895</v>
      </c>
      <c r="O552" s="16">
        <v>1.56578161125027</v>
      </c>
      <c r="P552" s="16">
        <v>0.126210407723792</v>
      </c>
      <c r="Q552" s="16">
        <v>0.22918600725799601</v>
      </c>
      <c r="R552" s="16">
        <v>0.66666666666666696</v>
      </c>
      <c r="S552" s="16">
        <v>0.68359375</v>
      </c>
      <c r="T552" s="16">
        <v>1.3320895522388101</v>
      </c>
      <c r="U552" s="16">
        <v>1.1470545665074501</v>
      </c>
      <c r="V552" s="16">
        <v>0.59786666666666699</v>
      </c>
      <c r="W552" s="16">
        <v>3.2181234075551099</v>
      </c>
      <c r="X552" s="16">
        <v>1.3793103448275901</v>
      </c>
      <c r="Y552" s="16">
        <v>2.3671875</v>
      </c>
      <c r="Z552" s="16">
        <v>1.0276766662482699</v>
      </c>
      <c r="AA552" s="16">
        <v>1.39694820545884</v>
      </c>
      <c r="AB552" s="16">
        <v>1.3075117370892</v>
      </c>
      <c r="AC552" s="16">
        <v>0.63640247273458295</v>
      </c>
      <c r="AD552" s="16">
        <v>2.1935924096698698</v>
      </c>
      <c r="AE552" s="16">
        <v>0.68359375</v>
      </c>
      <c r="AF552" s="16">
        <v>1.4571393252190299</v>
      </c>
      <c r="AG552" s="16">
        <v>1.4571393252190299</v>
      </c>
      <c r="AH552" s="16">
        <v>1.4571393252190299</v>
      </c>
      <c r="AI552" s="37">
        <v>0.29411764705882398</v>
      </c>
      <c r="AJ552" s="16">
        <v>1.0131000717593599</v>
      </c>
      <c r="AK552" s="16">
        <v>0.46309696092619401</v>
      </c>
      <c r="AL552" s="37">
        <v>0.72555840000000005</v>
      </c>
      <c r="AM552" s="37">
        <v>3212.1032302399999</v>
      </c>
      <c r="AN552" s="37">
        <v>21.153998000000001</v>
      </c>
      <c r="AO552" s="37">
        <v>1.1352500000000001</v>
      </c>
      <c r="AP552" s="37">
        <v>7.2637600000000004</v>
      </c>
      <c r="AQ552" s="37">
        <v>672.6</v>
      </c>
      <c r="AR552" s="37">
        <v>1.706224</v>
      </c>
      <c r="AS552" s="37">
        <v>1.3498000000000001</v>
      </c>
      <c r="AT552" s="37">
        <v>7.7862720000000003</v>
      </c>
      <c r="AU552" s="37">
        <v>308906.15000000002</v>
      </c>
      <c r="AV552" s="37">
        <v>2132.0206924642598</v>
      </c>
      <c r="AW552" s="37">
        <v>992913.36</v>
      </c>
      <c r="AX552" s="37">
        <v>7.4136823200000004</v>
      </c>
      <c r="AY552" s="37">
        <v>7.26</v>
      </c>
      <c r="AZ552" s="37">
        <v>17.920000000000002</v>
      </c>
      <c r="BA552" s="37">
        <v>23919</v>
      </c>
      <c r="BB552" s="37">
        <v>8.7606120000000001</v>
      </c>
      <c r="BC552" s="37">
        <v>7.4338388343740697E-3</v>
      </c>
      <c r="BD552" s="37">
        <v>377.61746399999998</v>
      </c>
      <c r="BE552" s="37">
        <v>29000</v>
      </c>
      <c r="BF552" s="37">
        <v>0.96960000000000002</v>
      </c>
      <c r="BG552" s="37">
        <v>3.7572372000000001</v>
      </c>
      <c r="BH552" s="37">
        <v>4.8391200000000003</v>
      </c>
      <c r="BI552" s="37">
        <v>5.9320500000000003</v>
      </c>
      <c r="BJ552" s="37">
        <v>4031.1322</v>
      </c>
      <c r="BK552" s="37">
        <v>519.42193999999995</v>
      </c>
      <c r="BL552" s="37">
        <v>17.920000000000002</v>
      </c>
      <c r="BM552" s="37">
        <v>15.873133124400001</v>
      </c>
      <c r="BN552" s="37">
        <v>15.873133124400001</v>
      </c>
      <c r="BO552" s="37">
        <v>15.873133124400001</v>
      </c>
      <c r="BP552" s="37">
        <v>8.5000000000000006E-3</v>
      </c>
    </row>
    <row r="553" spans="1:68">
      <c r="A553" s="16">
        <v>552</v>
      </c>
      <c r="B553" s="29" t="s">
        <v>294</v>
      </c>
      <c r="C553" s="16">
        <v>164</v>
      </c>
      <c r="D553" s="16">
        <v>1020</v>
      </c>
      <c r="E553" s="16">
        <v>0.16673639661426801</v>
      </c>
      <c r="F553" s="16">
        <v>0.29485304111926702</v>
      </c>
      <c r="G553" s="16">
        <v>0.41822422050132502</v>
      </c>
      <c r="H553" s="16">
        <v>1.3302086842105301</v>
      </c>
      <c r="I553" s="16">
        <v>2.35588308528907</v>
      </c>
      <c r="J553" s="16">
        <v>0.32503494874184502</v>
      </c>
      <c r="K553" s="16">
        <v>0.428507235997234</v>
      </c>
      <c r="L553" s="16">
        <v>0.55326066499372595</v>
      </c>
      <c r="M553" s="16">
        <v>0.144766305348733</v>
      </c>
      <c r="N553" s="16">
        <v>0.70677929515418503</v>
      </c>
      <c r="O553" s="16">
        <v>1.52276680724308</v>
      </c>
      <c r="P553" s="16">
        <v>0.13364310906914001</v>
      </c>
      <c r="Q553" s="16">
        <v>0.26266641564228399</v>
      </c>
      <c r="R553" s="16">
        <v>0.65282424242424297</v>
      </c>
      <c r="S553" s="16">
        <v>0.67158596837944695</v>
      </c>
      <c r="T553" s="16">
        <v>1.30858003731343</v>
      </c>
      <c r="U553" s="16">
        <v>1.1063969150554001</v>
      </c>
      <c r="V553" s="16">
        <v>0.62645571126482902</v>
      </c>
      <c r="W553" s="16">
        <v>3.0388872885737501</v>
      </c>
      <c r="X553" s="16">
        <v>1.3620000000000001</v>
      </c>
      <c r="Y553" s="16">
        <v>2.2891253906250002</v>
      </c>
      <c r="Z553" s="16">
        <v>1.01786792324513</v>
      </c>
      <c r="AA553" s="16">
        <v>1.38014081479093</v>
      </c>
      <c r="AB553" s="16">
        <v>1.30230269953052</v>
      </c>
      <c r="AC553" s="16">
        <v>0.63356609042874001</v>
      </c>
      <c r="AD553" s="16">
        <v>2.1252029239577999</v>
      </c>
      <c r="AE553" s="16">
        <v>0.67158596837944695</v>
      </c>
      <c r="AF553" s="16">
        <v>1.4390273747187501</v>
      </c>
      <c r="AG553" s="16">
        <v>1.4390273747187501</v>
      </c>
      <c r="AH553" s="16">
        <v>1.4390273747187501</v>
      </c>
      <c r="AI553" s="37">
        <v>0.29944117647058799</v>
      </c>
      <c r="AJ553" s="16">
        <v>0.995628816560852</v>
      </c>
      <c r="AK553" s="16">
        <v>0.46309696092619401</v>
      </c>
      <c r="AL553" s="37">
        <v>0.65684653632000001</v>
      </c>
      <c r="AM553" s="37">
        <v>2842.6738822058401</v>
      </c>
      <c r="AN553" s="37">
        <v>19.73773744915</v>
      </c>
      <c r="AO553" s="37">
        <v>1.2005133375000001</v>
      </c>
      <c r="AP553" s="37">
        <v>7.1901763792500004</v>
      </c>
      <c r="AQ553" s="37">
        <v>598.75545999999997</v>
      </c>
      <c r="AR553" s="37">
        <v>1.7564533714499999</v>
      </c>
      <c r="AS553" s="37">
        <v>1.4057446149999999</v>
      </c>
      <c r="AT553" s="37">
        <v>8.3656630721000003</v>
      </c>
      <c r="AU553" s="37">
        <v>316941.83268574998</v>
      </c>
      <c r="AV553" s="37">
        <v>2038.7407319460499</v>
      </c>
      <c r="AW553" s="37">
        <v>1027593.268918</v>
      </c>
      <c r="AX553" s="37">
        <v>9.1923307169459996</v>
      </c>
      <c r="AY553" s="37">
        <v>7.1092560000000002</v>
      </c>
      <c r="AZ553" s="37">
        <v>17.1950185</v>
      </c>
      <c r="BA553" s="37">
        <v>23496.863150000001</v>
      </c>
      <c r="BB553" s="37">
        <v>8.4390858846000008</v>
      </c>
      <c r="BC553" s="37">
        <v>8.5018013864959097E-3</v>
      </c>
      <c r="BD553" s="37">
        <v>356.50673843520002</v>
      </c>
      <c r="BE553" s="37">
        <v>28636.05</v>
      </c>
      <c r="BF553" s="37">
        <v>0.93762575999999997</v>
      </c>
      <c r="BG553" s="37">
        <v>3.7192742981850002</v>
      </c>
      <c r="BH553" s="37">
        <v>4.777816134</v>
      </c>
      <c r="BI553" s="37">
        <v>5.9084171175</v>
      </c>
      <c r="BJ553" s="37">
        <v>4353.4956867849996</v>
      </c>
      <c r="BK553" s="37">
        <v>513.48289366200004</v>
      </c>
      <c r="BL553" s="37">
        <v>17.1950185</v>
      </c>
      <c r="BM553" s="37">
        <v>15.6753203089194</v>
      </c>
      <c r="BN553" s="37">
        <v>15.6753203089194</v>
      </c>
      <c r="BO553" s="37">
        <v>15.6753203089194</v>
      </c>
      <c r="BP553" s="37">
        <v>8.6538499999999994E-3</v>
      </c>
    </row>
    <row r="554" spans="1:68">
      <c r="A554" s="16">
        <v>553</v>
      </c>
      <c r="B554" s="29" t="s">
        <v>83</v>
      </c>
      <c r="C554" s="16">
        <v>180</v>
      </c>
      <c r="D554" s="16">
        <v>1020</v>
      </c>
      <c r="E554" s="16">
        <v>0.17483426492194501</v>
      </c>
      <c r="F554" s="16">
        <v>0.30528150522544101</v>
      </c>
      <c r="G554" s="16">
        <v>0.42685160947787099</v>
      </c>
      <c r="H554" s="16">
        <v>1.3303614864153299</v>
      </c>
      <c r="I554" s="16">
        <v>2.3485923636582098</v>
      </c>
      <c r="J554" s="16">
        <v>0.33436496155539103</v>
      </c>
      <c r="K554" s="16">
        <v>0.43205638511800099</v>
      </c>
      <c r="L554" s="16">
        <v>0.55683936888755003</v>
      </c>
      <c r="M554" s="16">
        <v>0.14601115392851799</v>
      </c>
      <c r="N554" s="16">
        <v>0.70878799559693395</v>
      </c>
      <c r="O554" s="16">
        <v>1.52475447234297</v>
      </c>
      <c r="P554" s="16">
        <v>0.13436355172296</v>
      </c>
      <c r="Q554" s="16">
        <v>0.26764688333259101</v>
      </c>
      <c r="R554" s="16">
        <v>0.65947454903744096</v>
      </c>
      <c r="S554" s="16">
        <v>0.67517779340119599</v>
      </c>
      <c r="T554" s="16">
        <v>1.3071072380205999</v>
      </c>
      <c r="U554" s="16">
        <v>1.1044729748237501</v>
      </c>
      <c r="V554" s="16">
        <v>0.62207415104629904</v>
      </c>
      <c r="W554" s="16">
        <v>3.02984813406015</v>
      </c>
      <c r="X554" s="16">
        <v>1.3605733011383201</v>
      </c>
      <c r="Y554" s="16">
        <v>2.2863907566638</v>
      </c>
      <c r="Z554" s="16">
        <v>1.01830009542679</v>
      </c>
      <c r="AA554" s="16">
        <v>1.3788545016811899</v>
      </c>
      <c r="AB554" s="16">
        <v>1.30093221092906</v>
      </c>
      <c r="AC554" s="16">
        <v>0.64175747458092203</v>
      </c>
      <c r="AD554" s="16">
        <v>2.11537132094504</v>
      </c>
      <c r="AE554" s="16">
        <v>0.67517779340119599</v>
      </c>
      <c r="AF554" s="16">
        <v>1.4427763403565399</v>
      </c>
      <c r="AG554" s="16">
        <v>1.44193162214777</v>
      </c>
      <c r="AH554" s="16">
        <v>1.4301408562959801</v>
      </c>
      <c r="AI554" s="37">
        <v>0.31994115925058603</v>
      </c>
      <c r="AJ554" s="16">
        <v>0.99490913866571296</v>
      </c>
      <c r="AK554" s="16">
        <v>0.46284370477568698</v>
      </c>
      <c r="AL554" s="37">
        <v>0.68303512971283198</v>
      </c>
      <c r="AM554" s="37">
        <v>2913.1239667782102</v>
      </c>
      <c r="AN554" s="37">
        <v>20.024863042488398</v>
      </c>
      <c r="AO554" s="37">
        <v>1.199640379618</v>
      </c>
      <c r="AP554" s="37">
        <v>7.1730957318551702</v>
      </c>
      <c r="AQ554" s="37">
        <v>609.95272124600001</v>
      </c>
      <c r="AR554" s="37">
        <v>1.7681228740386401</v>
      </c>
      <c r="AS554" s="37">
        <v>1.4131693150364999</v>
      </c>
      <c r="AT554" s="37">
        <v>8.3766230791327096</v>
      </c>
      <c r="AU554" s="37">
        <v>317732.01500757498</v>
      </c>
      <c r="AV554" s="37">
        <v>2034.81923218067</v>
      </c>
      <c r="AW554" s="37">
        <v>1026883.55538809</v>
      </c>
      <c r="AX554" s="37">
        <v>9.2049213888119397</v>
      </c>
      <c r="AY554" s="37">
        <v>7.1751505248000003</v>
      </c>
      <c r="AZ554" s="37">
        <v>17.21463034185</v>
      </c>
      <c r="BA554" s="37">
        <v>23463.411993944999</v>
      </c>
      <c r="BB554" s="37">
        <v>8.4133235929404595</v>
      </c>
      <c r="BC554" s="37">
        <v>8.4911758396945796E-3</v>
      </c>
      <c r="BD554" s="37">
        <v>355.32083027139601</v>
      </c>
      <c r="BE554" s="37">
        <v>28586.328744999999</v>
      </c>
      <c r="BF554" s="37">
        <v>0.935481630953375</v>
      </c>
      <c r="BG554" s="37">
        <v>3.7170960545307401</v>
      </c>
      <c r="BH554" s="37">
        <v>4.7702542580334004</v>
      </c>
      <c r="BI554" s="37">
        <v>5.9027535578952497</v>
      </c>
      <c r="BJ554" s="37">
        <v>4330.0363434590799</v>
      </c>
      <c r="BK554" s="37">
        <v>510.48681066142098</v>
      </c>
      <c r="BL554" s="37">
        <v>17.21463034185</v>
      </c>
      <c r="BM554" s="37">
        <v>15.682875651139501</v>
      </c>
      <c r="BN554" s="37">
        <v>15.673693624613399</v>
      </c>
      <c r="BO554" s="37">
        <v>15.7095453486619</v>
      </c>
      <c r="BP554" s="37">
        <v>9.3335282599999996E-3</v>
      </c>
    </row>
    <row r="555" spans="1:68">
      <c r="A555" s="16">
        <v>554</v>
      </c>
      <c r="B555" s="29" t="s">
        <v>84</v>
      </c>
      <c r="C555" s="16">
        <v>200</v>
      </c>
      <c r="D555" s="16">
        <v>1020</v>
      </c>
      <c r="E555" s="16">
        <v>0.183</v>
      </c>
      <c r="F555" s="16">
        <v>0.31581796786658101</v>
      </c>
      <c r="G555" s="16">
        <v>0.43553079206842099</v>
      </c>
      <c r="H555" s="16">
        <v>1.3305144174041299</v>
      </c>
      <c r="I555" s="16">
        <v>2.3413068965714499</v>
      </c>
      <c r="J555" s="16">
        <v>0.34378682214316603</v>
      </c>
      <c r="K555" s="16">
        <v>0.43561131455473401</v>
      </c>
      <c r="L555" s="16">
        <v>0.56042229857046</v>
      </c>
      <c r="M555" s="16">
        <v>0.14726508076839301</v>
      </c>
      <c r="N555" s="16">
        <v>0.71079739519611895</v>
      </c>
      <c r="O555" s="16">
        <v>1.52674857277228</v>
      </c>
      <c r="P555" s="16">
        <v>0.13508838543263099</v>
      </c>
      <c r="Q555" s="16">
        <v>0.27271523270686299</v>
      </c>
      <c r="R555" s="16">
        <v>0.66613090688504695</v>
      </c>
      <c r="S555" s="16">
        <v>0.67878473049138699</v>
      </c>
      <c r="T555" s="16">
        <v>1.3056339989549099</v>
      </c>
      <c r="U555" s="16">
        <v>1.1025464983227999</v>
      </c>
      <c r="V555" s="16">
        <v>0.61781655105607702</v>
      </c>
      <c r="W555" s="16">
        <v>3.0208057871085301</v>
      </c>
      <c r="X555" s="16">
        <v>1.35914561766736</v>
      </c>
      <c r="Y555" s="16">
        <v>2.2836531284217099</v>
      </c>
      <c r="Z555" s="16">
        <v>1.0187327045764101</v>
      </c>
      <c r="AA555" s="16">
        <v>1.37756735011735</v>
      </c>
      <c r="AB555" s="16">
        <v>1.2995618509999101</v>
      </c>
      <c r="AC555" s="16">
        <v>0.65010041944696595</v>
      </c>
      <c r="AD555" s="16">
        <v>2.1055277617821999</v>
      </c>
      <c r="AE555" s="16">
        <v>0.67878473049138699</v>
      </c>
      <c r="AF555" s="16">
        <v>1.4465332662577901</v>
      </c>
      <c r="AG555" s="16">
        <v>1.4448420362309899</v>
      </c>
      <c r="AH555" s="16">
        <v>1.4213283021993499</v>
      </c>
      <c r="AI555" s="37">
        <v>0.34025</v>
      </c>
      <c r="AJ555" s="16">
        <v>0.99418921153764095</v>
      </c>
      <c r="AK555" s="16">
        <v>0.46259044862518101</v>
      </c>
      <c r="AL555" s="37">
        <v>0.70898237646412798</v>
      </c>
      <c r="AM555" s="37">
        <v>2982.6981215974602</v>
      </c>
      <c r="AN555" s="37">
        <v>20.309917565769702</v>
      </c>
      <c r="AO555" s="37">
        <v>1.198767731322</v>
      </c>
      <c r="AP555" s="37">
        <v>7.1560009002907004</v>
      </c>
      <c r="AQ555" s="37">
        <v>621.01170338400004</v>
      </c>
      <c r="AR555" s="37">
        <v>1.77977106276258</v>
      </c>
      <c r="AS555" s="37">
        <v>1.420584274746</v>
      </c>
      <c r="AT555" s="37">
        <v>8.3872834066148396</v>
      </c>
      <c r="AU555" s="37">
        <v>318521.903154678</v>
      </c>
      <c r="AV555" s="37">
        <v>2030.89977465794</v>
      </c>
      <c r="AW555" s="37">
        <v>1026159.24096607</v>
      </c>
      <c r="AX555" s="37">
        <v>9.2158979080711099</v>
      </c>
      <c r="AY555" s="37">
        <v>7.2409821792000004</v>
      </c>
      <c r="AZ555" s="37">
        <v>17.2340086074</v>
      </c>
      <c r="BA555" s="37">
        <v>23429.969777779999</v>
      </c>
      <c r="BB555" s="37">
        <v>8.3875879221458405</v>
      </c>
      <c r="BC555" s="37">
        <v>8.4821835261659206E-3</v>
      </c>
      <c r="BD555" s="37">
        <v>354.13531864858999</v>
      </c>
      <c r="BE555" s="37">
        <v>28536.634979999999</v>
      </c>
      <c r="BF555" s="37">
        <v>0.93333928718850001</v>
      </c>
      <c r="BG555" s="37">
        <v>3.71491811392037</v>
      </c>
      <c r="BH555" s="37">
        <v>4.7626962954936003</v>
      </c>
      <c r="BI555" s="37">
        <v>5.8970894404810004</v>
      </c>
      <c r="BJ555" s="37">
        <v>4306.2821311727103</v>
      </c>
      <c r="BK555" s="37">
        <v>507.49398996516499</v>
      </c>
      <c r="BL555" s="37">
        <v>17.2340086074</v>
      </c>
      <c r="BM555" s="37">
        <v>15.6903797441291</v>
      </c>
      <c r="BN555" s="37">
        <v>15.672035166804701</v>
      </c>
      <c r="BO555" s="37">
        <v>15.743506635852301</v>
      </c>
      <c r="BP555" s="37">
        <v>1.001919204E-2</v>
      </c>
    </row>
    <row r="556" spans="1:68">
      <c r="A556" s="16">
        <v>555</v>
      </c>
      <c r="B556" s="29" t="s">
        <v>85</v>
      </c>
      <c r="C556" s="16">
        <v>180</v>
      </c>
      <c r="D556" s="16">
        <v>1020</v>
      </c>
      <c r="E556" s="16">
        <v>0.19123445860730501</v>
      </c>
      <c r="F556" s="16">
        <v>0.32646411544537002</v>
      </c>
      <c r="G556" s="16">
        <v>0.44426223608339599</v>
      </c>
      <c r="H556" s="16">
        <v>1.3306674773398</v>
      </c>
      <c r="I556" s="16">
        <v>2.3340266783502699</v>
      </c>
      <c r="J556" s="16">
        <v>0.35330189348440899</v>
      </c>
      <c r="K556" s="16">
        <v>0.439172038440096</v>
      </c>
      <c r="L556" s="16">
        <v>0.56400946153169296</v>
      </c>
      <c r="M556" s="16">
        <v>0.148528185538816</v>
      </c>
      <c r="N556" s="16">
        <v>0.71280749431682799</v>
      </c>
      <c r="O556" s="16">
        <v>1.5287491398345301</v>
      </c>
      <c r="P556" s="16">
        <v>0.13581765046570901</v>
      </c>
      <c r="Q556" s="16">
        <v>0.277873810513315</v>
      </c>
      <c r="R556" s="16">
        <v>0.67279332423001104</v>
      </c>
      <c r="S556" s="16">
        <v>0.682406875223738</v>
      </c>
      <c r="T556" s="16">
        <v>1.3041603199193701</v>
      </c>
      <c r="U556" s="16">
        <v>1.1006174805340101</v>
      </c>
      <c r="V556" s="16">
        <v>0.61367424754948097</v>
      </c>
      <c r="W556" s="16">
        <v>3.0117602460273298</v>
      </c>
      <c r="X556" s="16">
        <v>1.35771694856748</v>
      </c>
      <c r="Y556" s="16">
        <v>2.2809125009781699</v>
      </c>
      <c r="Z556" s="16">
        <v>1.01916575135706</v>
      </c>
      <c r="AA556" s="16">
        <v>1.3762793592793601</v>
      </c>
      <c r="AB556" s="16">
        <v>1.2981916197249199</v>
      </c>
      <c r="AC556" s="16">
        <v>0.65859917067215601</v>
      </c>
      <c r="AD556" s="16">
        <v>2.09567222464629</v>
      </c>
      <c r="AE556" s="16">
        <v>0.682406875223738</v>
      </c>
      <c r="AF556" s="16">
        <v>1.4502981778027599</v>
      </c>
      <c r="AG556" s="16">
        <v>1.4477586366299799</v>
      </c>
      <c r="AH556" s="16">
        <v>1.41258879282534</v>
      </c>
      <c r="AI556" s="37">
        <v>0.36037035962877001</v>
      </c>
      <c r="AJ556" s="16">
        <v>0.99346903504714501</v>
      </c>
      <c r="AK556" s="16">
        <v>0.46233719247467397</v>
      </c>
      <c r="AL556" s="37">
        <v>0.73468827657388802</v>
      </c>
      <c r="AM556" s="37">
        <v>3051.3963466635901</v>
      </c>
      <c r="AN556" s="37">
        <v>20.5929010189937</v>
      </c>
      <c r="AO556" s="37">
        <v>1.197895392612</v>
      </c>
      <c r="AP556" s="37">
        <v>7.1388918845565703</v>
      </c>
      <c r="AQ556" s="37">
        <v>631.93240641399996</v>
      </c>
      <c r="AR556" s="37">
        <v>1.7913979376218001</v>
      </c>
      <c r="AS556" s="37">
        <v>1.4279894941285001</v>
      </c>
      <c r="AT556" s="37">
        <v>8.3976440545463902</v>
      </c>
      <c r="AU556" s="37">
        <v>319311.49712706101</v>
      </c>
      <c r="AV556" s="37">
        <v>2026.9823593778499</v>
      </c>
      <c r="AW556" s="37">
        <v>1025420.32565194</v>
      </c>
      <c r="AX556" s="37">
        <v>9.2252602747234995</v>
      </c>
      <c r="AY556" s="37">
        <v>7.3067509631999998</v>
      </c>
      <c r="AZ556" s="37">
        <v>17.253153296650002</v>
      </c>
      <c r="BA556" s="37">
        <v>23396.536501505001</v>
      </c>
      <c r="BB556" s="37">
        <v>8.3618788722161401</v>
      </c>
      <c r="BC556" s="37">
        <v>8.474732796804E-3</v>
      </c>
      <c r="BD556" s="37">
        <v>352.95020356678401</v>
      </c>
      <c r="BE556" s="37">
        <v>28486.968704999999</v>
      </c>
      <c r="BF556" s="37">
        <v>0.93119872870537501</v>
      </c>
      <c r="BG556" s="37">
        <v>3.7127404763538898</v>
      </c>
      <c r="BH556" s="37">
        <v>4.7551422463805997</v>
      </c>
      <c r="BI556" s="37">
        <v>5.8914247652572502</v>
      </c>
      <c r="BJ556" s="37">
        <v>4282.2330499259097</v>
      </c>
      <c r="BK556" s="37">
        <v>504.50443157323099</v>
      </c>
      <c r="BL556" s="37">
        <v>17.253153296650002</v>
      </c>
      <c r="BM556" s="37">
        <v>15.6978325878882</v>
      </c>
      <c r="BN556" s="37">
        <v>15.670344935493301</v>
      </c>
      <c r="BO556" s="37">
        <v>15.777204170490601</v>
      </c>
      <c r="BP556" s="37">
        <v>1.0710841340000001E-2</v>
      </c>
    </row>
    <row r="557" spans="1:68">
      <c r="A557" s="16">
        <v>556</v>
      </c>
      <c r="B557" s="29" t="s">
        <v>86</v>
      </c>
      <c r="C557" s="16">
        <v>162</v>
      </c>
      <c r="D557" s="16">
        <v>1020</v>
      </c>
      <c r="E557" s="16">
        <v>0.19953851198478501</v>
      </c>
      <c r="F557" s="16">
        <v>0.33722166965921901</v>
      </c>
      <c r="G557" s="16">
        <v>0.45304641498404202</v>
      </c>
      <c r="H557" s="16">
        <v>1.33082066638549</v>
      </c>
      <c r="I557" s="16">
        <v>2.3267517033243399</v>
      </c>
      <c r="J557" s="16">
        <v>0.362911565660406</v>
      </c>
      <c r="K557" s="16">
        <v>0.44273857095285701</v>
      </c>
      <c r="L557" s="16">
        <v>0.56760086527819698</v>
      </c>
      <c r="M557" s="16">
        <v>0.149800569374649</v>
      </c>
      <c r="N557" s="16">
        <v>0.71481829332440705</v>
      </c>
      <c r="O557" s="16">
        <v>1.5307562050365999</v>
      </c>
      <c r="P557" s="16">
        <v>0.13655138758361901</v>
      </c>
      <c r="Q557" s="16">
        <v>0.28312504780575398</v>
      </c>
      <c r="R557" s="16">
        <v>0.67946180935033396</v>
      </c>
      <c r="S557" s="16">
        <v>0.68604432397959203</v>
      </c>
      <c r="T557" s="16">
        <v>1.30268620071685</v>
      </c>
      <c r="U557" s="16">
        <v>1.09868591642561</v>
      </c>
      <c r="V557" s="16">
        <v>0.60963932325417403</v>
      </c>
      <c r="W557" s="16">
        <v>3.0027115091238099</v>
      </c>
      <c r="X557" s="16">
        <v>1.3562872928176799</v>
      </c>
      <c r="Y557" s="16">
        <v>2.2781688694018198</v>
      </c>
      <c r="Z557" s="16">
        <v>1.0195992364331401</v>
      </c>
      <c r="AA557" s="16">
        <v>1.3749905283460799</v>
      </c>
      <c r="AB557" s="16">
        <v>1.29682151708599</v>
      </c>
      <c r="AC557" s="16">
        <v>0.66725813397320899</v>
      </c>
      <c r="AD557" s="16">
        <v>2.0858046876612302</v>
      </c>
      <c r="AE557" s="16">
        <v>0.68604432397959203</v>
      </c>
      <c r="AF557" s="16">
        <v>1.45407110047972</v>
      </c>
      <c r="AG557" s="16">
        <v>1.4506814430899799</v>
      </c>
      <c r="AH557" s="16">
        <v>1.40392142375222</v>
      </c>
      <c r="AI557" s="37">
        <v>0.38030484988452701</v>
      </c>
      <c r="AJ557" s="16">
        <v>0.99274860906464601</v>
      </c>
      <c r="AK557" s="16">
        <v>0.462083936324168</v>
      </c>
      <c r="AL557" s="37">
        <v>0.76015283004211198</v>
      </c>
      <c r="AM557" s="37">
        <v>3119.2186419765999</v>
      </c>
      <c r="AN557" s="37">
        <v>20.8738134021606</v>
      </c>
      <c r="AO557" s="37">
        <v>1.1970233634880001</v>
      </c>
      <c r="AP557" s="37">
        <v>7.1217686846527997</v>
      </c>
      <c r="AQ557" s="37">
        <v>642.71483033599998</v>
      </c>
      <c r="AR557" s="37">
        <v>1.8030034986163199</v>
      </c>
      <c r="AS557" s="37">
        <v>1.435384973184</v>
      </c>
      <c r="AT557" s="37">
        <v>8.4077050229273596</v>
      </c>
      <c r="AU557" s="37">
        <v>320100.79692472302</v>
      </c>
      <c r="AV557" s="37">
        <v>2023.06698634042</v>
      </c>
      <c r="AW557" s="37">
        <v>1024666.80944571</v>
      </c>
      <c r="AX557" s="37">
        <v>9.2330084887691104</v>
      </c>
      <c r="AY557" s="37">
        <v>7.3724568768000003</v>
      </c>
      <c r="AZ557" s="37">
        <v>17.272064409599999</v>
      </c>
      <c r="BA557" s="37">
        <v>23363.112165120001</v>
      </c>
      <c r="BB557" s="37">
        <v>8.3361964431513602</v>
      </c>
      <c r="BC557" s="37">
        <v>8.4687402609871405E-3</v>
      </c>
      <c r="BD557" s="37">
        <v>351.76548502597598</v>
      </c>
      <c r="BE557" s="37">
        <v>28437.32992</v>
      </c>
      <c r="BF557" s="37">
        <v>0.929059955504</v>
      </c>
      <c r="BG557" s="37">
        <v>3.7105631418313001</v>
      </c>
      <c r="BH557" s="37">
        <v>4.7475921106944003</v>
      </c>
      <c r="BI557" s="37">
        <v>5.8857595322240002</v>
      </c>
      <c r="BJ557" s="37">
        <v>4257.88909971866</v>
      </c>
      <c r="BK557" s="37">
        <v>501.51813548561898</v>
      </c>
      <c r="BL557" s="37">
        <v>17.272064409599999</v>
      </c>
      <c r="BM557" s="37">
        <v>15.7052341824169</v>
      </c>
      <c r="BN557" s="37">
        <v>15.6686229306793</v>
      </c>
      <c r="BO557" s="37">
        <v>15.8106379525767</v>
      </c>
      <c r="BP557" s="37">
        <v>1.140847616E-2</v>
      </c>
    </row>
    <row r="558" spans="1:68">
      <c r="A558" s="16">
        <v>557</v>
      </c>
      <c r="B558" s="29" t="s">
        <v>295</v>
      </c>
      <c r="C558" s="16">
        <v>120</v>
      </c>
      <c r="D558" s="16">
        <v>1060</v>
      </c>
      <c r="E558" s="16">
        <v>0.16244828149955401</v>
      </c>
      <c r="F558" s="16">
        <v>0.28498131971589702</v>
      </c>
      <c r="G558" s="16">
        <v>0.39616204385826898</v>
      </c>
      <c r="H558" s="16">
        <v>1.1521587473839201</v>
      </c>
      <c r="I558" s="16">
        <v>2.1994481001910402</v>
      </c>
      <c r="J558" s="16">
        <v>0.31486219327828802</v>
      </c>
      <c r="K558" s="16">
        <v>0.40045298998005902</v>
      </c>
      <c r="L558" s="16">
        <v>0.50885368126747399</v>
      </c>
      <c r="M558" s="16">
        <v>0.13418338429792701</v>
      </c>
      <c r="N558" s="16">
        <v>0.65453956864840601</v>
      </c>
      <c r="O558" s="16">
        <v>1.4544920052669099</v>
      </c>
      <c r="P558" s="16">
        <v>0.12705147885648199</v>
      </c>
      <c r="Q558" s="16">
        <v>0.24230281387564601</v>
      </c>
      <c r="R558" s="16">
        <v>0.60871459694989105</v>
      </c>
      <c r="S558" s="16">
        <v>0.64190193164933096</v>
      </c>
      <c r="T558" s="16">
        <v>1.2314778627659</v>
      </c>
      <c r="U558" s="16">
        <v>1.0765475538034299</v>
      </c>
      <c r="V558" s="16">
        <v>0.60502659279778404</v>
      </c>
      <c r="W558" s="16">
        <v>2.7843547683740901</v>
      </c>
      <c r="X558" s="16">
        <v>1.2879310344827599</v>
      </c>
      <c r="Y558" s="16">
        <v>2.1985442155799899</v>
      </c>
      <c r="Z558" s="16">
        <v>0.96152916947981604</v>
      </c>
      <c r="AA558" s="16">
        <v>1.2972625832865099</v>
      </c>
      <c r="AB558" s="16">
        <v>1.22103295162421</v>
      </c>
      <c r="AC558" s="16">
        <v>0.57674291826038504</v>
      </c>
      <c r="AD558" s="16">
        <v>2.0036119319213599</v>
      </c>
      <c r="AE558" s="16">
        <v>0.64190193164933096</v>
      </c>
      <c r="AF558" s="16">
        <v>1.3390856807928</v>
      </c>
      <c r="AG558" s="16">
        <v>1.3390856807928</v>
      </c>
      <c r="AH558" s="16">
        <v>1.2186544890061</v>
      </c>
      <c r="AI558" s="37">
        <v>0.23821433037389</v>
      </c>
      <c r="AJ558" s="16">
        <v>0.976983951359782</v>
      </c>
      <c r="AK558" s="16">
        <v>0.46722141823444302</v>
      </c>
      <c r="AL558" s="37">
        <v>0.64197055987499996</v>
      </c>
      <c r="AM558" s="37">
        <v>2762.6073464607698</v>
      </c>
      <c r="AN558" s="37">
        <v>19.360394114999998</v>
      </c>
      <c r="AO558" s="37">
        <v>1.07865261</v>
      </c>
      <c r="AP558" s="37">
        <v>6.8643980999999998</v>
      </c>
      <c r="AQ558" s="37">
        <v>582.04481250000003</v>
      </c>
      <c r="AR558" s="37">
        <v>1.651771635</v>
      </c>
      <c r="AS558" s="37">
        <v>1.3181805</v>
      </c>
      <c r="AT558" s="37">
        <v>7.280960945625</v>
      </c>
      <c r="AU558" s="37">
        <v>299552.83469549997</v>
      </c>
      <c r="AV558" s="37">
        <v>1988.9061441927199</v>
      </c>
      <c r="AW558" s="37">
        <v>911862.18215625</v>
      </c>
      <c r="AX558" s="37">
        <v>8.2362135506624998</v>
      </c>
      <c r="AY558" s="37">
        <v>7.2137587500000002</v>
      </c>
      <c r="AZ558" s="37">
        <v>16.353899999999999</v>
      </c>
      <c r="BA558" s="37">
        <v>22222.289643749999</v>
      </c>
      <c r="BB558" s="37">
        <v>7.9305792628124996</v>
      </c>
      <c r="BC558" s="37">
        <v>8.1823596701156107E-3</v>
      </c>
      <c r="BD558" s="37">
        <v>347.96871118125</v>
      </c>
      <c r="BE558" s="37">
        <v>27078.75</v>
      </c>
      <c r="BF558" s="37">
        <v>0.91663572000000004</v>
      </c>
      <c r="BG558" s="37">
        <v>3.5238333200624998</v>
      </c>
      <c r="BH558" s="37">
        <v>4.5293652</v>
      </c>
      <c r="BI558" s="37">
        <v>5.5892298</v>
      </c>
      <c r="BJ558" s="37">
        <v>4106.4735794999997</v>
      </c>
      <c r="BK558" s="37">
        <v>459.52500659999998</v>
      </c>
      <c r="BL558" s="37">
        <v>16.353899999999999</v>
      </c>
      <c r="BM558" s="37">
        <v>15.012248419012501</v>
      </c>
      <c r="BN558" s="37">
        <v>15.012248419012501</v>
      </c>
      <c r="BO558" s="37">
        <v>16.495805066782498</v>
      </c>
      <c r="BP558" s="37">
        <v>9.5214281250000001E-3</v>
      </c>
    </row>
    <row r="559" spans="1:68">
      <c r="A559" s="16">
        <v>558</v>
      </c>
      <c r="B559" s="29" t="s">
        <v>74</v>
      </c>
      <c r="C559" s="16">
        <v>200</v>
      </c>
      <c r="D559" s="16">
        <v>1060</v>
      </c>
      <c r="E559" s="16">
        <v>0.16608020926342801</v>
      </c>
      <c r="F559" s="16">
        <v>0.29275292628330102</v>
      </c>
      <c r="G559" s="16">
        <v>0.40288883802766501</v>
      </c>
      <c r="H559" s="16">
        <v>1.1644316978011999</v>
      </c>
      <c r="I559" s="16">
        <v>2.2228401613245601</v>
      </c>
      <c r="J559" s="16">
        <v>0.32370043028259099</v>
      </c>
      <c r="K559" s="16">
        <v>0.39834806371402498</v>
      </c>
      <c r="L559" s="16">
        <v>0.50590245417831603</v>
      </c>
      <c r="M559" s="16">
        <v>0.13302268122409999</v>
      </c>
      <c r="N559" s="16">
        <v>0.64913307657115304</v>
      </c>
      <c r="O559" s="16">
        <v>1.4715941799938601</v>
      </c>
      <c r="P559" s="16">
        <v>0.12644864478982501</v>
      </c>
      <c r="Q559" s="16">
        <v>0.227434151227699</v>
      </c>
      <c r="R559" s="16">
        <v>0.60871459694989105</v>
      </c>
      <c r="S559" s="16">
        <v>0.65131253095591901</v>
      </c>
      <c r="T559" s="16">
        <v>1.24880427297936</v>
      </c>
      <c r="U559" s="16">
        <v>1.0947483800251501</v>
      </c>
      <c r="V559" s="16">
        <v>0.58850709538350998</v>
      </c>
      <c r="W559" s="16">
        <v>2.8785124059351701</v>
      </c>
      <c r="X559" s="16">
        <v>1.30103448275862</v>
      </c>
      <c r="Y559" s="16">
        <v>2.2169351091838299</v>
      </c>
      <c r="Z559" s="16">
        <v>0.96971723110314201</v>
      </c>
      <c r="AA559" s="16">
        <v>1.31149822054534</v>
      </c>
      <c r="AB559" s="16">
        <v>1.2305795746669801</v>
      </c>
      <c r="AC559" s="16">
        <v>0.574209757557263</v>
      </c>
      <c r="AD559" s="16">
        <v>2.0641150931871799</v>
      </c>
      <c r="AE559" s="16">
        <v>0.65131253095591901</v>
      </c>
      <c r="AF559" s="16">
        <v>1.35380274433894</v>
      </c>
      <c r="AG559" s="16">
        <v>1.35380274433894</v>
      </c>
      <c r="AH559" s="16">
        <v>1.23204796771529</v>
      </c>
      <c r="AI559" s="37">
        <v>0.23821433037389</v>
      </c>
      <c r="AJ559" s="16">
        <v>0.98112504374356202</v>
      </c>
      <c r="AK559" s="16">
        <v>0.46722141823444302</v>
      </c>
      <c r="AL559" s="37">
        <v>0.65632337837499999</v>
      </c>
      <c r="AM559" s="37">
        <v>2837.94525779586</v>
      </c>
      <c r="AN559" s="37">
        <v>19.689131782499999</v>
      </c>
      <c r="AO559" s="37">
        <v>1.0901425631249999</v>
      </c>
      <c r="AP559" s="37">
        <v>6.937403878125</v>
      </c>
      <c r="AQ559" s="37">
        <v>598.38291249999997</v>
      </c>
      <c r="AR559" s="37">
        <v>1.6430893237499999</v>
      </c>
      <c r="AS559" s="37">
        <v>1.3105353749999999</v>
      </c>
      <c r="AT559" s="37">
        <v>7.2179797218750004</v>
      </c>
      <c r="AU559" s="37">
        <v>297078.53045924997</v>
      </c>
      <c r="AV559" s="37">
        <v>2012.2920550607801</v>
      </c>
      <c r="AW559" s="37">
        <v>907535.57696874999</v>
      </c>
      <c r="AX559" s="37">
        <v>7.7308067878499998</v>
      </c>
      <c r="AY559" s="37">
        <v>7.2137587500000002</v>
      </c>
      <c r="AZ559" s="37">
        <v>16.593656249999999</v>
      </c>
      <c r="BA559" s="37">
        <v>22534.9485375</v>
      </c>
      <c r="BB559" s="37">
        <v>8.0646588903125007</v>
      </c>
      <c r="BC559" s="37">
        <v>7.9589505323650108E-3</v>
      </c>
      <c r="BD559" s="37">
        <v>359.73585815625</v>
      </c>
      <c r="BE559" s="37">
        <v>27354.25</v>
      </c>
      <c r="BF559" s="37">
        <v>0.92430340749999995</v>
      </c>
      <c r="BG559" s="37">
        <v>3.5538411089999999</v>
      </c>
      <c r="BH559" s="37">
        <v>4.5790686300000001</v>
      </c>
      <c r="BI559" s="37">
        <v>5.6329290875</v>
      </c>
      <c r="BJ559" s="37">
        <v>4088.4371941875002</v>
      </c>
      <c r="BK559" s="37">
        <v>473.40130426874998</v>
      </c>
      <c r="BL559" s="37">
        <v>16.593656249999999</v>
      </c>
      <c r="BM559" s="37">
        <v>15.1772387681156</v>
      </c>
      <c r="BN559" s="37">
        <v>15.1772387681156</v>
      </c>
      <c r="BO559" s="37">
        <v>16.677100270588099</v>
      </c>
      <c r="BP559" s="37">
        <v>9.5214281250000001E-3</v>
      </c>
    </row>
    <row r="560" spans="1:68">
      <c r="A560" s="16">
        <v>559</v>
      </c>
      <c r="B560" s="29" t="s">
        <v>260</v>
      </c>
      <c r="C560" s="16">
        <v>231</v>
      </c>
      <c r="D560" s="16">
        <v>1060</v>
      </c>
      <c r="E560" s="16">
        <v>0.16898575147452699</v>
      </c>
      <c r="F560" s="16">
        <v>0.29897021153722397</v>
      </c>
      <c r="G560" s="16">
        <v>0.408270273363183</v>
      </c>
      <c r="H560" s="16">
        <v>1.1742500581350299</v>
      </c>
      <c r="I560" s="16">
        <v>2.2415538102313701</v>
      </c>
      <c r="J560" s="16">
        <v>0.33077101988603302</v>
      </c>
      <c r="K560" s="16">
        <v>0.396664122701199</v>
      </c>
      <c r="L560" s="16">
        <v>0.50354147250699</v>
      </c>
      <c r="M560" s="16">
        <v>0.13209411876503899</v>
      </c>
      <c r="N560" s="16">
        <v>0.64480788290934998</v>
      </c>
      <c r="O560" s="16">
        <v>1.48527591977541</v>
      </c>
      <c r="P560" s="16">
        <v>0.125966377536499</v>
      </c>
      <c r="Q560" s="16">
        <v>0.21553922110934201</v>
      </c>
      <c r="R560" s="16">
        <v>0.60871459694989105</v>
      </c>
      <c r="S560" s="16">
        <v>0.65884101040118903</v>
      </c>
      <c r="T560" s="16">
        <v>1.2626654011501299</v>
      </c>
      <c r="U560" s="16">
        <v>1.1093090410025199</v>
      </c>
      <c r="V560" s="16">
        <v>0.57592711739267999</v>
      </c>
      <c r="W560" s="16">
        <v>2.9538385159840299</v>
      </c>
      <c r="X560" s="16">
        <v>1.3115172413793099</v>
      </c>
      <c r="Y560" s="16">
        <v>2.2316478240669002</v>
      </c>
      <c r="Z560" s="16">
        <v>0.97626768040180301</v>
      </c>
      <c r="AA560" s="16">
        <v>1.3228867303524099</v>
      </c>
      <c r="AB560" s="16">
        <v>1.23821687310119</v>
      </c>
      <c r="AC560" s="16">
        <v>0.57218322899476504</v>
      </c>
      <c r="AD560" s="16">
        <v>2.1125176221998401</v>
      </c>
      <c r="AE560" s="16">
        <v>0.65884101040118903</v>
      </c>
      <c r="AF560" s="16">
        <v>1.3655763951758499</v>
      </c>
      <c r="AG560" s="16">
        <v>1.3655763951758499</v>
      </c>
      <c r="AH560" s="16">
        <v>1.24276275068265</v>
      </c>
      <c r="AI560" s="37">
        <v>0.23821433037389</v>
      </c>
      <c r="AJ560" s="16">
        <v>0.98443791765058597</v>
      </c>
      <c r="AK560" s="16">
        <v>0.46722141823444302</v>
      </c>
      <c r="AL560" s="37">
        <v>0.66780563317499997</v>
      </c>
      <c r="AM560" s="37">
        <v>2898.2155868639302</v>
      </c>
      <c r="AN560" s="37">
        <v>19.952121916500001</v>
      </c>
      <c r="AO560" s="37">
        <v>1.099334525625</v>
      </c>
      <c r="AP560" s="37">
        <v>6.9958085006250004</v>
      </c>
      <c r="AQ560" s="37">
        <v>611.45339249999995</v>
      </c>
      <c r="AR560" s="37">
        <v>1.6361434747500001</v>
      </c>
      <c r="AS560" s="37">
        <v>1.3044192750000001</v>
      </c>
      <c r="AT560" s="37">
        <v>7.167594742875</v>
      </c>
      <c r="AU560" s="37">
        <v>295099.08707025001</v>
      </c>
      <c r="AV560" s="37">
        <v>2031.00078375523</v>
      </c>
      <c r="AW560" s="37">
        <v>904074.29281875002</v>
      </c>
      <c r="AX560" s="37">
        <v>7.3264813776000004</v>
      </c>
      <c r="AY560" s="37">
        <v>7.2137587500000002</v>
      </c>
      <c r="AZ560" s="37">
        <v>16.785461250000001</v>
      </c>
      <c r="BA560" s="37">
        <v>22785.0756525</v>
      </c>
      <c r="BB560" s="37">
        <v>8.1719225923124998</v>
      </c>
      <c r="BC560" s="37">
        <v>7.7888193252603497E-3</v>
      </c>
      <c r="BD560" s="37">
        <v>369.14957573624997</v>
      </c>
      <c r="BE560" s="37">
        <v>27574.65</v>
      </c>
      <c r="BF560" s="37">
        <v>0.93043755750000001</v>
      </c>
      <c r="BG560" s="37">
        <v>3.5778473401499999</v>
      </c>
      <c r="BH560" s="37">
        <v>4.618831374</v>
      </c>
      <c r="BI560" s="37">
        <v>5.6678885174999998</v>
      </c>
      <c r="BJ560" s="37">
        <v>4074.0080859374998</v>
      </c>
      <c r="BK560" s="37">
        <v>484.50234240374999</v>
      </c>
      <c r="BL560" s="37">
        <v>16.785461250000001</v>
      </c>
      <c r="BM560" s="37">
        <v>15.3092310473981</v>
      </c>
      <c r="BN560" s="37">
        <v>15.3092310473981</v>
      </c>
      <c r="BO560" s="37">
        <v>16.8221364336326</v>
      </c>
      <c r="BP560" s="37">
        <v>9.5214281250000001E-3</v>
      </c>
    </row>
    <row r="561" spans="1:68">
      <c r="A561" s="16">
        <v>560</v>
      </c>
      <c r="B561" s="29" t="s">
        <v>262</v>
      </c>
      <c r="C561" s="16">
        <v>180</v>
      </c>
      <c r="D561" s="16">
        <v>1060</v>
      </c>
      <c r="E561" s="16">
        <v>0.175160028673114</v>
      </c>
      <c r="F561" s="16">
        <v>0.31218194270180999</v>
      </c>
      <c r="G561" s="16">
        <v>0.41970582345115698</v>
      </c>
      <c r="H561" s="16">
        <v>1.1951140738443999</v>
      </c>
      <c r="I561" s="16">
        <v>2.28132031415835</v>
      </c>
      <c r="J561" s="16">
        <v>0.34579602279334798</v>
      </c>
      <c r="K561" s="16">
        <v>0.39308574804894297</v>
      </c>
      <c r="L561" s="16">
        <v>0.49852438645542102</v>
      </c>
      <c r="M561" s="16">
        <v>0.130120923539533</v>
      </c>
      <c r="N561" s="16">
        <v>0.63561684637801996</v>
      </c>
      <c r="O561" s="16">
        <v>1.51434961681122</v>
      </c>
      <c r="P561" s="16">
        <v>0.124941559623182</v>
      </c>
      <c r="Q561" s="16">
        <v>0.19026249460783201</v>
      </c>
      <c r="R561" s="16">
        <v>0.60871459694989105</v>
      </c>
      <c r="S561" s="16">
        <v>0.67483902922238703</v>
      </c>
      <c r="T561" s="16">
        <v>1.29212029851302</v>
      </c>
      <c r="U561" s="16">
        <v>1.14025044557944</v>
      </c>
      <c r="V561" s="16">
        <v>0.55090280813855697</v>
      </c>
      <c r="W561" s="16">
        <v>3.1139064998378698</v>
      </c>
      <c r="X561" s="16">
        <v>1.3337931034482799</v>
      </c>
      <c r="Y561" s="16">
        <v>2.2629123431934302</v>
      </c>
      <c r="Z561" s="16">
        <v>0.99018738516145599</v>
      </c>
      <c r="AA561" s="16">
        <v>1.3470873136924399</v>
      </c>
      <c r="AB561" s="16">
        <v>1.2544461322739</v>
      </c>
      <c r="AC561" s="16">
        <v>0.56787685579945701</v>
      </c>
      <c r="AD561" s="16">
        <v>2.2153729963517499</v>
      </c>
      <c r="AE561" s="16">
        <v>0.67483902922238703</v>
      </c>
      <c r="AF561" s="16">
        <v>1.39059540320428</v>
      </c>
      <c r="AG561" s="16">
        <v>1.39059540320428</v>
      </c>
      <c r="AH561" s="16">
        <v>1.2655316644882799</v>
      </c>
      <c r="AI561" s="37">
        <v>0.23821433037389</v>
      </c>
      <c r="AJ561" s="16">
        <v>0.99147777470301202</v>
      </c>
      <c r="AK561" s="16">
        <v>0.46722141823444302</v>
      </c>
      <c r="AL561" s="37">
        <v>0.69220542462500001</v>
      </c>
      <c r="AM561" s="37">
        <v>3026.2900361335801</v>
      </c>
      <c r="AN561" s="37">
        <v>20.51097595125</v>
      </c>
      <c r="AO561" s="37">
        <v>1.1188674459375001</v>
      </c>
      <c r="AP561" s="37">
        <v>7.1199183234375001</v>
      </c>
      <c r="AQ561" s="37">
        <v>639.22816250000005</v>
      </c>
      <c r="AR561" s="37">
        <v>1.6213835456250001</v>
      </c>
      <c r="AS561" s="37">
        <v>1.2914225625</v>
      </c>
      <c r="AT561" s="37">
        <v>7.0605266625000001</v>
      </c>
      <c r="AU561" s="37">
        <v>290892.76986862498</v>
      </c>
      <c r="AV561" s="37">
        <v>2070.7568322309398</v>
      </c>
      <c r="AW561" s="37">
        <v>896719.06400000001</v>
      </c>
      <c r="AX561" s="37">
        <v>6.4672898808187496</v>
      </c>
      <c r="AY561" s="37">
        <v>7.2137587500000002</v>
      </c>
      <c r="AZ561" s="37">
        <v>17.193046875</v>
      </c>
      <c r="BA561" s="37">
        <v>23316.595771875</v>
      </c>
      <c r="BB561" s="37">
        <v>8.3998579590624995</v>
      </c>
      <c r="BC561" s="37">
        <v>7.4503913929167701E-3</v>
      </c>
      <c r="BD561" s="37">
        <v>389.15372559374998</v>
      </c>
      <c r="BE561" s="37">
        <v>28043</v>
      </c>
      <c r="BF561" s="37">
        <v>0.94347262624999995</v>
      </c>
      <c r="BG561" s="37">
        <v>3.62886058134375</v>
      </c>
      <c r="BH561" s="37">
        <v>4.7033272049999999</v>
      </c>
      <c r="BI561" s="37">
        <v>5.7421773062500003</v>
      </c>
      <c r="BJ561" s="37">
        <v>4043.3462309062502</v>
      </c>
      <c r="BK561" s="37">
        <v>508.09204844062498</v>
      </c>
      <c r="BL561" s="37">
        <v>17.193046875</v>
      </c>
      <c r="BM561" s="37">
        <v>15.5897146408734</v>
      </c>
      <c r="BN561" s="37">
        <v>15.5897146408734</v>
      </c>
      <c r="BO561" s="37">
        <v>17.130338280102201</v>
      </c>
      <c r="BP561" s="37">
        <v>9.5214281250000001E-3</v>
      </c>
    </row>
    <row r="562" spans="1:68">
      <c r="A562" s="16">
        <v>561</v>
      </c>
      <c r="B562" s="29" t="s">
        <v>296</v>
      </c>
      <c r="C562" s="16">
        <v>110</v>
      </c>
      <c r="D562" s="16">
        <v>1080</v>
      </c>
      <c r="E562" s="16">
        <v>0.19226818904616699</v>
      </c>
      <c r="F562" s="16">
        <v>0.344144339344015</v>
      </c>
      <c r="G562" s="16">
        <v>0.45638362995699899</v>
      </c>
      <c r="H562" s="16">
        <v>1.2560258362652901</v>
      </c>
      <c r="I562" s="16">
        <v>2.3728336902212699</v>
      </c>
      <c r="J562" s="16">
        <v>0.37460317460317499</v>
      </c>
      <c r="K562" s="16">
        <v>0.41978701900559601</v>
      </c>
      <c r="L562" s="16">
        <v>0.53453125000000001</v>
      </c>
      <c r="M562" s="16">
        <v>0.13593596777185901</v>
      </c>
      <c r="N562" s="16">
        <v>0.69120783870359903</v>
      </c>
      <c r="O562" s="16">
        <v>1.5913662666411099</v>
      </c>
      <c r="P562" s="16">
        <v>0.13007501438355901</v>
      </c>
      <c r="Q562" s="16">
        <v>0.21510786197390799</v>
      </c>
      <c r="R562" s="16">
        <v>0.67115006800665</v>
      </c>
      <c r="S562" s="16">
        <v>0.70320320320320295</v>
      </c>
      <c r="T562" s="16">
        <v>1.3315479078795101</v>
      </c>
      <c r="U562" s="16">
        <v>1.1486418543022301</v>
      </c>
      <c r="V562" s="16">
        <v>0.54566760639923895</v>
      </c>
      <c r="W562" s="16">
        <v>3.2111427477076302</v>
      </c>
      <c r="X562" s="16">
        <v>1.37864412627221</v>
      </c>
      <c r="Y562" s="16">
        <v>2.3637677762150302</v>
      </c>
      <c r="Z562" s="16">
        <v>1.0289933223216601</v>
      </c>
      <c r="AA562" s="16">
        <v>1.39710667132754</v>
      </c>
      <c r="AB562" s="16">
        <v>1.3068083108346</v>
      </c>
      <c r="AC562" s="16">
        <v>0.59190876923435098</v>
      </c>
      <c r="AD562" s="16">
        <v>2.1467890640463301</v>
      </c>
      <c r="AE562" s="16">
        <v>0.70320320320320295</v>
      </c>
      <c r="AF562" s="16">
        <v>1.4573200062362099</v>
      </c>
      <c r="AG562" s="16">
        <v>1.4495868644243199</v>
      </c>
      <c r="AH562" s="16">
        <v>1.4522101430866501</v>
      </c>
      <c r="AI562" s="37">
        <v>0.31701562960778501</v>
      </c>
      <c r="AJ562" s="16">
        <v>1.0123020976077199</v>
      </c>
      <c r="AK562" s="16">
        <v>0.463024602026049</v>
      </c>
      <c r="AL562" s="37">
        <v>0.70733847900000002</v>
      </c>
      <c r="AM562" s="37">
        <v>2963.0827184955101</v>
      </c>
      <c r="AN562" s="37">
        <v>20.472386480000001</v>
      </c>
      <c r="AO562" s="37">
        <v>1.13869998875</v>
      </c>
      <c r="AP562" s="37">
        <v>7.2771880312499997</v>
      </c>
      <c r="AQ562" s="37">
        <v>628.173</v>
      </c>
      <c r="AR562" s="37">
        <v>1.7270893162500001</v>
      </c>
      <c r="AS562" s="37">
        <v>1.3684000000000001</v>
      </c>
      <c r="AT562" s="37">
        <v>7.7408919599999999</v>
      </c>
      <c r="AU562" s="37">
        <v>304177.33875</v>
      </c>
      <c r="AV562" s="37">
        <v>2097.40943650701</v>
      </c>
      <c r="AW562" s="37">
        <v>968591.10950000002</v>
      </c>
      <c r="AX562" s="37">
        <v>8.0655190869624995</v>
      </c>
      <c r="AY562" s="37">
        <v>7.3465242499999999</v>
      </c>
      <c r="AZ562" s="37">
        <v>17.5449375</v>
      </c>
      <c r="BA562" s="37">
        <v>23893.218462500001</v>
      </c>
      <c r="BB562" s="37">
        <v>8.7161635811250004</v>
      </c>
      <c r="BC562" s="37">
        <v>8.1025449995462996E-3</v>
      </c>
      <c r="BD562" s="37">
        <v>376.96880991249998</v>
      </c>
      <c r="BE562" s="37">
        <v>28956.014999999999</v>
      </c>
      <c r="BF562" s="37">
        <v>0.96789674250000002</v>
      </c>
      <c r="BG562" s="37">
        <v>3.7542439701250001</v>
      </c>
      <c r="BH562" s="37">
        <v>4.8305721825000001</v>
      </c>
      <c r="BI562" s="37">
        <v>5.92746695625</v>
      </c>
      <c r="BJ562" s="37">
        <v>4369.0061205000002</v>
      </c>
      <c r="BK562" s="37">
        <v>526.61031227249998</v>
      </c>
      <c r="BL562" s="37">
        <v>17.5449375</v>
      </c>
      <c r="BM562" s="37">
        <v>15.9327617375677</v>
      </c>
      <c r="BN562" s="37">
        <v>15.9992484943583</v>
      </c>
      <c r="BO562" s="37">
        <v>15.877198527408</v>
      </c>
      <c r="BP562" s="37">
        <v>9.1133124999999999E-3</v>
      </c>
    </row>
    <row r="563" spans="1:68">
      <c r="A563" s="16">
        <v>562</v>
      </c>
      <c r="B563" s="29" t="s">
        <v>83</v>
      </c>
      <c r="C563" s="16">
        <v>152</v>
      </c>
      <c r="D563" s="16">
        <v>1080</v>
      </c>
      <c r="E563" s="16">
        <v>0.20017744376598301</v>
      </c>
      <c r="F563" s="16">
        <v>0.35417490116178002</v>
      </c>
      <c r="G563" s="16">
        <v>0.46426544390010699</v>
      </c>
      <c r="H563" s="16">
        <v>1.25416535680604</v>
      </c>
      <c r="I563" s="16">
        <v>2.3656776034236802</v>
      </c>
      <c r="J563" s="16">
        <v>0.38337408312958399</v>
      </c>
      <c r="K563" s="16">
        <v>0.42332362954556702</v>
      </c>
      <c r="L563" s="16">
        <v>0.53781250000000003</v>
      </c>
      <c r="M563" s="16">
        <v>0.137137083909391</v>
      </c>
      <c r="N563" s="16">
        <v>0.69350629760917104</v>
      </c>
      <c r="O563" s="16">
        <v>1.5901806401645</v>
      </c>
      <c r="P563" s="16">
        <v>0.131008385420118</v>
      </c>
      <c r="Q563" s="16">
        <v>0.21807749722662401</v>
      </c>
      <c r="R563" s="16">
        <v>0.67561049140789897</v>
      </c>
      <c r="S563" s="16">
        <v>0.70641282565130303</v>
      </c>
      <c r="T563" s="16">
        <v>1.33100589948473</v>
      </c>
      <c r="U563" s="16">
        <v>1.1487333369705599</v>
      </c>
      <c r="V563" s="16">
        <v>0.54472994016883902</v>
      </c>
      <c r="W563" s="16">
        <v>3.2034558151978398</v>
      </c>
      <c r="X563" s="16">
        <v>1.3779772178115299</v>
      </c>
      <c r="Y563" s="16">
        <v>2.3603469834323199</v>
      </c>
      <c r="Z563" s="16">
        <v>1.0297298854488</v>
      </c>
      <c r="AA563" s="16">
        <v>1.39636344074453</v>
      </c>
      <c r="AB563" s="16">
        <v>1.3061047194177</v>
      </c>
      <c r="AC563" s="16">
        <v>0.59625940113047105</v>
      </c>
      <c r="AD563" s="16">
        <v>2.1435625504025801</v>
      </c>
      <c r="AE563" s="16">
        <v>0.70641282565130303</v>
      </c>
      <c r="AF563" s="16">
        <v>1.4574525152954201</v>
      </c>
      <c r="AG563" s="16">
        <v>1.44208587903992</v>
      </c>
      <c r="AH563" s="16">
        <v>1.44725169169392</v>
      </c>
      <c r="AI563" s="37">
        <v>0.340035481963335</v>
      </c>
      <c r="AJ563" s="16">
        <v>1.0115040445190799</v>
      </c>
      <c r="AK563" s="16">
        <v>0.46295224312590499</v>
      </c>
      <c r="AL563" s="37">
        <v>0.73493931599999995</v>
      </c>
      <c r="AM563" s="37">
        <v>3041.8317708970499</v>
      </c>
      <c r="AN563" s="37">
        <v>20.811024920000001</v>
      </c>
      <c r="AO563" s="37">
        <v>1.1421539549999999</v>
      </c>
      <c r="AP563" s="37">
        <v>7.265602125</v>
      </c>
      <c r="AQ563" s="37">
        <v>641.31200000000001</v>
      </c>
      <c r="AR563" s="37">
        <v>1.7388072649999999</v>
      </c>
      <c r="AS563" s="37">
        <v>1.3768</v>
      </c>
      <c r="AT563" s="37">
        <v>7.7601078399999999</v>
      </c>
      <c r="AU563" s="37">
        <v>304797.89199999999</v>
      </c>
      <c r="AV563" s="37">
        <v>2098.6386151666502</v>
      </c>
      <c r="AW563" s="37">
        <v>966845.05799999996</v>
      </c>
      <c r="AX563" s="37">
        <v>8.1217688828500005</v>
      </c>
      <c r="AY563" s="37">
        <v>7.4333970000000003</v>
      </c>
      <c r="AZ563" s="37">
        <v>17.589749999999999</v>
      </c>
      <c r="BA563" s="37">
        <v>23867.448850000001</v>
      </c>
      <c r="BB563" s="37">
        <v>8.6831896245000006</v>
      </c>
      <c r="BC563" s="37">
        <v>8.0759443141559806E-3</v>
      </c>
      <c r="BD563" s="37">
        <v>376.40316265000001</v>
      </c>
      <c r="BE563" s="37">
        <v>28912.06</v>
      </c>
      <c r="BF563" s="37">
        <v>0.96619396999999996</v>
      </c>
      <c r="BG563" s="37">
        <v>3.7533720805000002</v>
      </c>
      <c r="BH563" s="37">
        <v>4.8251467300000002</v>
      </c>
      <c r="BI563" s="37">
        <v>5.9228848249999997</v>
      </c>
      <c r="BJ563" s="37">
        <v>4371.8659820000003</v>
      </c>
      <c r="BK563" s="37">
        <v>523.27711308999994</v>
      </c>
      <c r="BL563" s="37">
        <v>17.589749999999999</v>
      </c>
      <c r="BM563" s="37">
        <v>15.993023436571001</v>
      </c>
      <c r="BN563" s="37">
        <v>16.126168536933001</v>
      </c>
      <c r="BO563" s="37">
        <v>15.881691090032</v>
      </c>
      <c r="BP563" s="37">
        <v>9.7232499999999993E-3</v>
      </c>
    </row>
    <row r="564" spans="1:68">
      <c r="A564" s="16">
        <v>563</v>
      </c>
      <c r="B564" s="29" t="s">
        <v>90</v>
      </c>
      <c r="C564" s="16">
        <v>136</v>
      </c>
      <c r="D564" s="16">
        <v>1080</v>
      </c>
      <c r="E564" s="16">
        <v>0.20810281325914901</v>
      </c>
      <c r="F564" s="16">
        <v>0.36423058645606499</v>
      </c>
      <c r="G564" s="16">
        <v>0.47215291059048498</v>
      </c>
      <c r="H564" s="16">
        <v>1.2523132416749401</v>
      </c>
      <c r="I564" s="16">
        <v>2.3585317177476801</v>
      </c>
      <c r="J564" s="16">
        <v>0.39216646266829902</v>
      </c>
      <c r="K564" s="16">
        <v>0.42686600330856</v>
      </c>
      <c r="L564" s="16">
        <v>0.54109375000000004</v>
      </c>
      <c r="M564" s="16">
        <v>0.138345824553917</v>
      </c>
      <c r="N564" s="16">
        <v>0.69580770536960901</v>
      </c>
      <c r="O564" s="16">
        <v>1.58899659040653</v>
      </c>
      <c r="P564" s="16">
        <v>0.13195017064594</v>
      </c>
      <c r="Q564" s="16">
        <v>0.22106731250632</v>
      </c>
      <c r="R564" s="16">
        <v>0.68004811306570501</v>
      </c>
      <c r="S564" s="16">
        <v>0.70962888665998003</v>
      </c>
      <c r="T564" s="16">
        <v>1.3304635266873299</v>
      </c>
      <c r="U564" s="16">
        <v>1.14882517469775</v>
      </c>
      <c r="V564" s="16">
        <v>0.54384986573623995</v>
      </c>
      <c r="W564" s="16">
        <v>3.1957757583302202</v>
      </c>
      <c r="X564" s="16">
        <v>1.37730961837334</v>
      </c>
      <c r="Y564" s="16">
        <v>2.3569251211505402</v>
      </c>
      <c r="Z564" s="16">
        <v>1.0304671472028499</v>
      </c>
      <c r="AA564" s="16">
        <v>1.39561977022628</v>
      </c>
      <c r="AB564" s="16">
        <v>1.30540096278032</v>
      </c>
      <c r="AC564" s="16">
        <v>0.60063919289447198</v>
      </c>
      <c r="AD564" s="16">
        <v>2.1403203454315598</v>
      </c>
      <c r="AE564" s="16">
        <v>0.70962888665998003</v>
      </c>
      <c r="AF564" s="16">
        <v>1.4575845375109699</v>
      </c>
      <c r="AG564" s="16">
        <v>1.43468212351525</v>
      </c>
      <c r="AH564" s="16">
        <v>1.4423115514598099</v>
      </c>
      <c r="AI564" s="37">
        <v>0.36317817966202198</v>
      </c>
      <c r="AJ564" s="16">
        <v>1.0107059124817199</v>
      </c>
      <c r="AK564" s="16">
        <v>0.46287988422575999</v>
      </c>
      <c r="AL564" s="37">
        <v>0.76248251099999997</v>
      </c>
      <c r="AM564" s="37">
        <v>3120.3745682046101</v>
      </c>
      <c r="AN564" s="37">
        <v>21.149415319999999</v>
      </c>
      <c r="AO564" s="37">
        <v>1.1456118987499999</v>
      </c>
      <c r="AP564" s="37">
        <v>7.2539922812500004</v>
      </c>
      <c r="AQ564" s="37">
        <v>654.41700000000003</v>
      </c>
      <c r="AR564" s="37">
        <v>1.75050384625</v>
      </c>
      <c r="AS564" s="37">
        <v>1.3852</v>
      </c>
      <c r="AT564" s="37">
        <v>7.7790476399999999</v>
      </c>
      <c r="AU564" s="37">
        <v>305417.39974999998</v>
      </c>
      <c r="AV564" s="37">
        <v>2099.8675711789201</v>
      </c>
      <c r="AW564" s="37">
        <v>965075.84550000005</v>
      </c>
      <c r="AX564" s="37">
        <v>8.1774533876624993</v>
      </c>
      <c r="AY564" s="37">
        <v>7.5206182500000001</v>
      </c>
      <c r="AZ564" s="37">
        <v>17.634437500000001</v>
      </c>
      <c r="BA564" s="37">
        <v>23841.691162499999</v>
      </c>
      <c r="BB564" s="37">
        <v>8.6502781301250007</v>
      </c>
      <c r="BC564" s="37">
        <v>8.0502187443174597E-3</v>
      </c>
      <c r="BD564" s="37">
        <v>375.83685821249998</v>
      </c>
      <c r="BE564" s="37">
        <v>28868.134999999998</v>
      </c>
      <c r="BF564" s="37">
        <v>0.96449168249999995</v>
      </c>
      <c r="BG564" s="37">
        <v>3.7524993311250001</v>
      </c>
      <c r="BH564" s="37">
        <v>4.8197236424999996</v>
      </c>
      <c r="BI564" s="37">
        <v>5.9183036062500003</v>
      </c>
      <c r="BJ564" s="37">
        <v>4374.6095845</v>
      </c>
      <c r="BK564" s="37">
        <v>519.95390245249996</v>
      </c>
      <c r="BL564" s="37">
        <v>17.634437500000001</v>
      </c>
      <c r="BM564" s="37">
        <v>16.0533988170097</v>
      </c>
      <c r="BN564" s="37">
        <v>16.253373847724198</v>
      </c>
      <c r="BO564" s="37">
        <v>15.886091407872</v>
      </c>
      <c r="BP564" s="37">
        <v>1.03298125E-2</v>
      </c>
    </row>
    <row r="565" spans="1:68">
      <c r="A565" s="16">
        <v>564</v>
      </c>
      <c r="B565" s="29" t="s">
        <v>84</v>
      </c>
      <c r="C565" s="16">
        <v>100</v>
      </c>
      <c r="D565" s="16">
        <v>1080</v>
      </c>
      <c r="E565" s="16">
        <v>0.21604434682564599</v>
      </c>
      <c r="F565" s="16">
        <v>0.37431148973511502</v>
      </c>
      <c r="G565" s="16">
        <v>0.48004603611144298</v>
      </c>
      <c r="H565" s="16">
        <v>1.2504694345921099</v>
      </c>
      <c r="I565" s="16">
        <v>2.3513960113960102</v>
      </c>
      <c r="J565" s="16">
        <v>0.40098039215686299</v>
      </c>
      <c r="K565" s="16">
        <v>0.43041415439359498</v>
      </c>
      <c r="L565" s="16">
        <v>0.54437500000000005</v>
      </c>
      <c r="M565" s="16">
        <v>0.13956226253545201</v>
      </c>
      <c r="N565" s="16">
        <v>0.69811206766349498</v>
      </c>
      <c r="O565" s="16">
        <v>1.58781411422408</v>
      </c>
      <c r="P565" s="16">
        <v>0.13290048435503499</v>
      </c>
      <c r="Q565" s="16">
        <v>0.22407751421302899</v>
      </c>
      <c r="R565" s="16">
        <v>0.684463107378524</v>
      </c>
      <c r="S565" s="16">
        <v>0.71285140562249005</v>
      </c>
      <c r="T565" s="16">
        <v>1.32992078911971</v>
      </c>
      <c r="U565" s="16">
        <v>1.1489173695549</v>
      </c>
      <c r="V565" s="16">
        <v>0.54302389778373705</v>
      </c>
      <c r="W565" s="16">
        <v>3.1881025678839401</v>
      </c>
      <c r="X565" s="16">
        <v>1.3766413268832101</v>
      </c>
      <c r="Y565" s="16">
        <v>2.3535021888680401</v>
      </c>
      <c r="Z565" s="16">
        <v>1.0312051085782601</v>
      </c>
      <c r="AA565" s="16">
        <v>1.3948756593820599</v>
      </c>
      <c r="AB565" s="16">
        <v>1.30469704086426</v>
      </c>
      <c r="AC565" s="16">
        <v>0.60504843867569602</v>
      </c>
      <c r="AD565" s="16">
        <v>2.1370623343881001</v>
      </c>
      <c r="AE565" s="16">
        <v>0.71285140562249005</v>
      </c>
      <c r="AF565" s="16">
        <v>1.45771607556095</v>
      </c>
      <c r="AG565" s="16">
        <v>1.42737371954312</v>
      </c>
      <c r="AH565" s="16">
        <v>1.4373896211388499</v>
      </c>
      <c r="AI565" s="37">
        <v>0.38644470868014302</v>
      </c>
      <c r="AJ565" s="16">
        <v>1.0099077014839299</v>
      </c>
      <c r="AK565" s="16">
        <v>0.46280752532561498</v>
      </c>
      <c r="AL565" s="37">
        <v>0.78996806399999997</v>
      </c>
      <c r="AM565" s="37">
        <v>3198.7111104182</v>
      </c>
      <c r="AN565" s="37">
        <v>21.487557679999998</v>
      </c>
      <c r="AO565" s="37">
        <v>1.1490738199999999</v>
      </c>
      <c r="AP565" s="37">
        <v>7.2423584999999999</v>
      </c>
      <c r="AQ565" s="37">
        <v>667.48800000000006</v>
      </c>
      <c r="AR565" s="37">
        <v>1.76217906</v>
      </c>
      <c r="AS565" s="37">
        <v>1.3935999999999999</v>
      </c>
      <c r="AT565" s="37">
        <v>7.7977113600000001</v>
      </c>
      <c r="AU565" s="37">
        <v>306035.86200000002</v>
      </c>
      <c r="AV565" s="37">
        <v>2101.0963045438202</v>
      </c>
      <c r="AW565" s="37">
        <v>963283.47199999995</v>
      </c>
      <c r="AX565" s="37">
        <v>8.2325726013999994</v>
      </c>
      <c r="AY565" s="37">
        <v>7.6081880000000002</v>
      </c>
      <c r="AZ565" s="37">
        <v>17.678999999999998</v>
      </c>
      <c r="BA565" s="37">
        <v>23815.945400000001</v>
      </c>
      <c r="BB565" s="37">
        <v>8.6174290980000006</v>
      </c>
      <c r="BC565" s="37">
        <v>8.0253128146123998E-3</v>
      </c>
      <c r="BD565" s="37">
        <v>375.26989659999998</v>
      </c>
      <c r="BE565" s="37">
        <v>28824.240000000002</v>
      </c>
      <c r="BF565" s="37">
        <v>0.96278987999999999</v>
      </c>
      <c r="BG565" s="37">
        <v>3.751625722</v>
      </c>
      <c r="BH565" s="37">
        <v>4.8143029200000003</v>
      </c>
      <c r="BI565" s="37">
        <v>5.9137233</v>
      </c>
      <c r="BJ565" s="37">
        <v>4377.2369280000003</v>
      </c>
      <c r="BK565" s="37">
        <v>516.64068036000003</v>
      </c>
      <c r="BL565" s="37">
        <v>17.678999999999998</v>
      </c>
      <c r="BM565" s="37">
        <v>16.113887878884</v>
      </c>
      <c r="BN565" s="37">
        <v>16.380864426732</v>
      </c>
      <c r="BO565" s="37">
        <v>15.890399480928</v>
      </c>
      <c r="BP565" s="37">
        <v>1.0933E-2</v>
      </c>
    </row>
    <row r="566" spans="1:68">
      <c r="A566" s="16">
        <v>565</v>
      </c>
      <c r="B566" s="29" t="s">
        <v>85</v>
      </c>
      <c r="C566" s="16">
        <v>98</v>
      </c>
      <c r="D566" s="16">
        <v>1080</v>
      </c>
      <c r="E566" s="16">
        <v>0.231976104386103</v>
      </c>
      <c r="F566" s="16">
        <v>0.39454933065656</v>
      </c>
      <c r="G566" s="16">
        <v>0.495849288022017</v>
      </c>
      <c r="H566" s="16">
        <v>1.2468065219649</v>
      </c>
      <c r="I566" s="16">
        <v>2.33715504978663</v>
      </c>
      <c r="J566" s="16">
        <v>0.41867321867321899</v>
      </c>
      <c r="K566" s="16">
        <v>0.43752784515617998</v>
      </c>
      <c r="L566" s="16">
        <v>0.55093749999999997</v>
      </c>
      <c r="M566" s="16">
        <v>0.14201852649719901</v>
      </c>
      <c r="N566" s="16">
        <v>0.70272967863894098</v>
      </c>
      <c r="O566" s="16">
        <v>1.5854538700548699</v>
      </c>
      <c r="P566" s="16">
        <v>0.134827164843732</v>
      </c>
      <c r="Q566" s="16">
        <v>0.230159916677879</v>
      </c>
      <c r="R566" s="16">
        <v>0.69322590271560702</v>
      </c>
      <c r="S566" s="16">
        <v>0.71931589537223395</v>
      </c>
      <c r="T566" s="16">
        <v>1.3288342182008499</v>
      </c>
      <c r="U566" s="16">
        <v>1.14910283902421</v>
      </c>
      <c r="V566" s="16">
        <v>0.54152173499838396</v>
      </c>
      <c r="W566" s="16">
        <v>3.1727767494543699</v>
      </c>
      <c r="X566" s="16">
        <v>1.3753026634382599</v>
      </c>
      <c r="Y566" s="16">
        <v>2.3466531122927701</v>
      </c>
      <c r="Z566" s="16">
        <v>1.03268313418032</v>
      </c>
      <c r="AA566" s="16">
        <v>1.39338611515054</v>
      </c>
      <c r="AB566" s="16">
        <v>1.30328870096312</v>
      </c>
      <c r="AC566" s="16">
        <v>0.613956488802613</v>
      </c>
      <c r="AD566" s="16">
        <v>2.1304984294817899</v>
      </c>
      <c r="AE566" s="16">
        <v>0.71931589537223395</v>
      </c>
      <c r="AF566" s="16">
        <v>1.45797770977882</v>
      </c>
      <c r="AG566" s="16">
        <v>1.41303569185556</v>
      </c>
      <c r="AH566" s="16">
        <v>1.42759998897269</v>
      </c>
      <c r="AI566" s="37">
        <v>0.43335325762103999</v>
      </c>
      <c r="AJ566" s="16">
        <v>1.00831104256019</v>
      </c>
      <c r="AK566" s="16">
        <v>0.46266280752532601</v>
      </c>
      <c r="AL566" s="37">
        <v>0.844766244</v>
      </c>
      <c r="AM566" s="37">
        <v>3354.7654295634502</v>
      </c>
      <c r="AN566" s="37">
        <v>22.16309828</v>
      </c>
      <c r="AO566" s="37">
        <v>1.156009595</v>
      </c>
      <c r="AP566" s="37">
        <v>7.219019125</v>
      </c>
      <c r="AQ566" s="37">
        <v>693.52800000000002</v>
      </c>
      <c r="AR566" s="37">
        <v>1.785465385</v>
      </c>
      <c r="AS566" s="37">
        <v>1.4104000000000001</v>
      </c>
      <c r="AT566" s="37">
        <v>7.8342105599999998</v>
      </c>
      <c r="AU566" s="37">
        <v>307269.65000000002</v>
      </c>
      <c r="AV566" s="37">
        <v>2103.5531033315001</v>
      </c>
      <c r="AW566" s="37">
        <v>959629.24199999997</v>
      </c>
      <c r="AX566" s="37">
        <v>8.3411151556499998</v>
      </c>
      <c r="AY566" s="37">
        <v>7.7843730000000004</v>
      </c>
      <c r="AZ566" s="37">
        <v>17.767749999999999</v>
      </c>
      <c r="BA566" s="37">
        <v>23764.48965</v>
      </c>
      <c r="BB566" s="37">
        <v>8.5519184204999998</v>
      </c>
      <c r="BC566" s="37">
        <v>7.9777600904361503E-3</v>
      </c>
      <c r="BD566" s="37">
        <v>374.13400185</v>
      </c>
      <c r="BE566" s="37">
        <v>28736.54</v>
      </c>
      <c r="BF566" s="37">
        <v>0.95938772999999999</v>
      </c>
      <c r="BG566" s="37">
        <v>3.7498759245</v>
      </c>
      <c r="BH566" s="37">
        <v>4.8034685699999997</v>
      </c>
      <c r="BI566" s="37">
        <v>5.9045654250000004</v>
      </c>
      <c r="BJ566" s="37">
        <v>4382.1428379999998</v>
      </c>
      <c r="BK566" s="37">
        <v>510.04420181</v>
      </c>
      <c r="BL566" s="37">
        <v>17.767749999999999</v>
      </c>
      <c r="BM566" s="37">
        <v>16.235207046938999</v>
      </c>
      <c r="BN566" s="37">
        <v>16.636701389397</v>
      </c>
      <c r="BO566" s="37">
        <v>15.898738892688</v>
      </c>
      <c r="BP566" s="37">
        <v>1.2129249999999999E-2</v>
      </c>
    </row>
    <row r="567" spans="1:68">
      <c r="A567" s="16">
        <v>566</v>
      </c>
      <c r="B567" s="29" t="s">
        <v>297</v>
      </c>
      <c r="C567" s="16">
        <v>127</v>
      </c>
      <c r="D567" s="16">
        <v>1135</v>
      </c>
      <c r="E567" s="16">
        <v>0.19076781877724699</v>
      </c>
      <c r="F567" s="16">
        <v>0.34234596254390098</v>
      </c>
      <c r="G567" s="16">
        <v>0.455022614161185</v>
      </c>
      <c r="H567" s="16">
        <v>1.2598406945381</v>
      </c>
      <c r="I567" s="16">
        <v>2.37883088050171</v>
      </c>
      <c r="J567" s="16">
        <v>0.37303370786516898</v>
      </c>
      <c r="K567" s="16">
        <v>0.41910517805734099</v>
      </c>
      <c r="L567" s="16">
        <v>0.533608195902049</v>
      </c>
      <c r="M567" s="16">
        <v>0.13559106716564101</v>
      </c>
      <c r="N567" s="16">
        <v>0.68999762113396601</v>
      </c>
      <c r="O567" s="16">
        <v>1.5940525915067301</v>
      </c>
      <c r="P567" s="16">
        <v>0.12960367782767299</v>
      </c>
      <c r="Q567" s="16">
        <v>0.21478568524640701</v>
      </c>
      <c r="R567" s="16">
        <v>0.67127021624568395</v>
      </c>
      <c r="S567" s="16">
        <v>0.70256204963971203</v>
      </c>
      <c r="T567" s="16">
        <v>1.3320142165939901</v>
      </c>
      <c r="U567" s="16">
        <v>1.1479321099586599</v>
      </c>
      <c r="V567" s="16">
        <v>0.54341868671814098</v>
      </c>
      <c r="W567" s="16">
        <v>3.21827750983815</v>
      </c>
      <c r="X567" s="16">
        <v>1.37839702027866</v>
      </c>
      <c r="Y567" s="16">
        <v>2.3647843958551502</v>
      </c>
      <c r="Z567" s="16">
        <v>1.0287836213719499</v>
      </c>
      <c r="AA567" s="16">
        <v>1.3975558854536501</v>
      </c>
      <c r="AB567" s="16">
        <v>1.30724362707343</v>
      </c>
      <c r="AC567" s="16">
        <v>0.59140808678041901</v>
      </c>
      <c r="AD567" s="16">
        <v>2.14727901574904</v>
      </c>
      <c r="AE567" s="16">
        <v>0.70256204963971203</v>
      </c>
      <c r="AF567" s="16">
        <v>1.46021486756883</v>
      </c>
      <c r="AG567" s="16">
        <v>1.4595394426908099</v>
      </c>
      <c r="AH567" s="16">
        <v>1.4561283651650001</v>
      </c>
      <c r="AI567" s="37">
        <v>0.311764705882353</v>
      </c>
      <c r="AJ567" s="16">
        <v>1.0125067676025801</v>
      </c>
      <c r="AK567" s="16">
        <v>0.462973950795948</v>
      </c>
      <c r="AL567" s="37">
        <v>0.70151873535999998</v>
      </c>
      <c r="AM567" s="37">
        <v>2945.5456142299399</v>
      </c>
      <c r="AN567" s="37">
        <v>20.395002592800001</v>
      </c>
      <c r="AO567" s="37">
        <v>1.1349007488</v>
      </c>
      <c r="AP567" s="37">
        <v>7.2655336775999997</v>
      </c>
      <c r="AQ567" s="37">
        <v>625.23568</v>
      </c>
      <c r="AR567" s="37">
        <v>1.7246411408</v>
      </c>
      <c r="AS567" s="37">
        <v>1.36740336</v>
      </c>
      <c r="AT567" s="37">
        <v>7.7430405375999998</v>
      </c>
      <c r="AU567" s="37">
        <v>304383.98368800001</v>
      </c>
      <c r="AV567" s="37">
        <v>2093.9416133930699</v>
      </c>
      <c r="AW567" s="37">
        <v>971073.19568</v>
      </c>
      <c r="AX567" s="37">
        <v>8.0441011205279995</v>
      </c>
      <c r="AY567" s="37">
        <v>7.3181095200000001</v>
      </c>
      <c r="AZ567" s="37">
        <v>17.535959999999999</v>
      </c>
      <c r="BA567" s="37">
        <v>23891.951632</v>
      </c>
      <c r="BB567" s="37">
        <v>8.7280202792000008</v>
      </c>
      <c r="BC567" s="37">
        <v>8.1444360309059806E-3</v>
      </c>
      <c r="BD567" s="37">
        <v>376.42611923200002</v>
      </c>
      <c r="BE567" s="37">
        <v>28972.803199999998</v>
      </c>
      <c r="BF567" s="37">
        <v>0.96810117979999999</v>
      </c>
      <c r="BG567" s="37">
        <v>3.75464622896</v>
      </c>
      <c r="BH567" s="37">
        <v>4.8306182448000001</v>
      </c>
      <c r="BI567" s="37">
        <v>5.9270473927999996</v>
      </c>
      <c r="BJ567" s="37">
        <v>4365.7169667999997</v>
      </c>
      <c r="BK567" s="37">
        <v>527.31583826400004</v>
      </c>
      <c r="BL567" s="37">
        <v>17.535959999999999</v>
      </c>
      <c r="BM567" s="37">
        <v>15.8888707769467</v>
      </c>
      <c r="BN567" s="37">
        <v>15.8815213526635</v>
      </c>
      <c r="BO567" s="37">
        <v>15.844404780834701</v>
      </c>
      <c r="BP567" s="37">
        <v>9.0100000000000006E-3</v>
      </c>
    </row>
    <row r="568" spans="1:68">
      <c r="A568" s="16">
        <v>567</v>
      </c>
      <c r="B568" s="29" t="s">
        <v>95</v>
      </c>
      <c r="C568" s="16">
        <v>146</v>
      </c>
      <c r="D568" s="16">
        <v>1135</v>
      </c>
      <c r="E568" s="16">
        <v>0.19397013243167099</v>
      </c>
      <c r="F568" s="16">
        <v>0.34645938507857099</v>
      </c>
      <c r="G568" s="16">
        <v>0.45828389900155098</v>
      </c>
      <c r="H568" s="16">
        <v>1.2608150271956799</v>
      </c>
      <c r="I568" s="16">
        <v>2.3782451358748502</v>
      </c>
      <c r="J568" s="16">
        <v>0.37663163040821301</v>
      </c>
      <c r="K568" s="16">
        <v>0.4205312056178</v>
      </c>
      <c r="L568" s="16">
        <v>0.53478641019235595</v>
      </c>
      <c r="M568" s="16">
        <v>0.136016508040783</v>
      </c>
      <c r="N568" s="16">
        <v>0.69053980218943301</v>
      </c>
      <c r="O568" s="16">
        <v>1.5948032814778299</v>
      </c>
      <c r="P568" s="16">
        <v>0.12983100838560499</v>
      </c>
      <c r="Q568" s="16">
        <v>0.21610723948028701</v>
      </c>
      <c r="R568" s="16">
        <v>0.673570109304509</v>
      </c>
      <c r="S568" s="16">
        <v>0.70384461353624395</v>
      </c>
      <c r="T568" s="16">
        <v>1.3319765183879499</v>
      </c>
      <c r="U568" s="16">
        <v>1.14762236493596</v>
      </c>
      <c r="V568" s="16">
        <v>0.54181685289137704</v>
      </c>
      <c r="W568" s="16">
        <v>3.2179974018187298</v>
      </c>
      <c r="X568" s="16">
        <v>1.37794026350279</v>
      </c>
      <c r="Y568" s="16">
        <v>2.3635823648484902</v>
      </c>
      <c r="Z568" s="16">
        <v>1.02904682925603</v>
      </c>
      <c r="AA568" s="16">
        <v>1.39740899749293</v>
      </c>
      <c r="AB568" s="16">
        <v>1.3071095078394299</v>
      </c>
      <c r="AC568" s="16">
        <v>0.59332804831131902</v>
      </c>
      <c r="AD568" s="16">
        <v>2.14591471749211</v>
      </c>
      <c r="AE568" s="16">
        <v>0.70384461353624395</v>
      </c>
      <c r="AF568" s="16">
        <v>1.4617299926866301</v>
      </c>
      <c r="AG568" s="16">
        <v>1.46071658876718</v>
      </c>
      <c r="AH568" s="16">
        <v>1.45559862606445</v>
      </c>
      <c r="AI568" s="37">
        <v>0.32058823529411801</v>
      </c>
      <c r="AJ568" s="16">
        <v>1.01221007810786</v>
      </c>
      <c r="AK568" s="16">
        <v>0.46291244573082502</v>
      </c>
      <c r="AL568" s="37">
        <v>0.71241717455999998</v>
      </c>
      <c r="AM568" s="37">
        <v>2976.1755860598701</v>
      </c>
      <c r="AN568" s="37">
        <v>20.5255963838</v>
      </c>
      <c r="AO568" s="37">
        <v>1.1347256348000001</v>
      </c>
      <c r="AP568" s="37">
        <v>7.2539390745999999</v>
      </c>
      <c r="AQ568" s="37">
        <v>630.34127999999998</v>
      </c>
      <c r="AR568" s="37">
        <v>1.7292811168</v>
      </c>
      <c r="AS568" s="37">
        <v>1.37110756</v>
      </c>
      <c r="AT568" s="37">
        <v>7.7538150096000003</v>
      </c>
      <c r="AU568" s="37">
        <v>304798.38744800002</v>
      </c>
      <c r="AV568" s="37">
        <v>2092.8225031584998</v>
      </c>
      <c r="AW568" s="37">
        <v>971450.66628</v>
      </c>
      <c r="AX568" s="37">
        <v>8.0616009521879999</v>
      </c>
      <c r="AY568" s="37">
        <v>7.3471864199999999</v>
      </c>
      <c r="AZ568" s="37">
        <v>17.553909999999998</v>
      </c>
      <c r="BA568" s="37">
        <v>23878.433172000001</v>
      </c>
      <c r="BB568" s="37">
        <v>8.7174395681999997</v>
      </c>
      <c r="BC568" s="37">
        <v>8.1518253096163999E-3</v>
      </c>
      <c r="BD568" s="37">
        <v>375.872886972</v>
      </c>
      <c r="BE568" s="37">
        <v>28959.207200000001</v>
      </c>
      <c r="BF568" s="37">
        <v>0.96735201704999996</v>
      </c>
      <c r="BG568" s="37">
        <v>3.7544116701600001</v>
      </c>
      <c r="BH568" s="37">
        <v>4.8279284508</v>
      </c>
      <c r="BI568" s="37">
        <v>5.9245468338</v>
      </c>
      <c r="BJ568" s="37">
        <v>4365.5260602999997</v>
      </c>
      <c r="BK568" s="37">
        <v>525.99931609400005</v>
      </c>
      <c r="BL568" s="37">
        <v>17.553909999999998</v>
      </c>
      <c r="BM568" s="37">
        <v>15.8969895963001</v>
      </c>
      <c r="BN568" s="37">
        <v>15.8859683600629</v>
      </c>
      <c r="BO568" s="37">
        <v>15.830308149048101</v>
      </c>
      <c r="BP568" s="37">
        <v>9.2650000000000007E-3</v>
      </c>
    </row>
    <row r="569" spans="1:68">
      <c r="A569" s="16">
        <v>568</v>
      </c>
      <c r="B569" s="29" t="s">
        <v>83</v>
      </c>
      <c r="C569" s="16">
        <v>84</v>
      </c>
      <c r="D569" s="16">
        <v>1135</v>
      </c>
      <c r="E569" s="16">
        <v>0.20038660467060199</v>
      </c>
      <c r="F569" s="16">
        <v>0.35470599849290102</v>
      </c>
      <c r="G569" s="16">
        <v>0.46481390097647801</v>
      </c>
      <c r="H569" s="16">
        <v>1.26276640641486</v>
      </c>
      <c r="I569" s="16">
        <v>2.3770712688492601</v>
      </c>
      <c r="J569" s="16">
        <v>0.38384332925336601</v>
      </c>
      <c r="K569" s="16">
        <v>0.42338630082905598</v>
      </c>
      <c r="L569" s="16">
        <v>0.53714107365792796</v>
      </c>
      <c r="M569" s="16">
        <v>0.13686961828820099</v>
      </c>
      <c r="N569" s="16">
        <v>0.69162322961090905</v>
      </c>
      <c r="O569" s="16">
        <v>1.59630692853468</v>
      </c>
      <c r="P569" s="16">
        <v>0.13028660123660599</v>
      </c>
      <c r="Q569" s="16">
        <v>0.218766129801133</v>
      </c>
      <c r="R569" s="16">
        <v>0.67816613708579199</v>
      </c>
      <c r="S569" s="16">
        <v>0.70641282565130303</v>
      </c>
      <c r="T569" s="16">
        <v>1.33190106112689</v>
      </c>
      <c r="U569" s="16">
        <v>1.1470019974577801</v>
      </c>
      <c r="V569" s="16">
        <v>0.53865582018095504</v>
      </c>
      <c r="W569" s="16">
        <v>3.21743602097734</v>
      </c>
      <c r="X569" s="16">
        <v>1.3770265608830601</v>
      </c>
      <c r="Y569" s="16">
        <v>2.36117734433022</v>
      </c>
      <c r="Z569" s="16">
        <v>1.0295734964493</v>
      </c>
      <c r="AA569" s="16">
        <v>1.3971150223370501</v>
      </c>
      <c r="AB569" s="16">
        <v>1.3068411408166101</v>
      </c>
      <c r="AC569" s="16">
        <v>0.59718696999824505</v>
      </c>
      <c r="AD569" s="16">
        <v>2.14317847315544</v>
      </c>
      <c r="AE569" s="16">
        <v>0.70641282565130303</v>
      </c>
      <c r="AF569" s="16">
        <v>1.4647626363711099</v>
      </c>
      <c r="AG569" s="16">
        <v>1.4630727404620201</v>
      </c>
      <c r="AH569" s="16">
        <v>1.4545383110324701</v>
      </c>
      <c r="AI569" s="37">
        <v>0.33823529411764702</v>
      </c>
      <c r="AJ569" s="16">
        <v>1.01161662427002</v>
      </c>
      <c r="AK569" s="16">
        <v>0.462789435600579</v>
      </c>
      <c r="AL569" s="37">
        <v>0.73417219600000005</v>
      </c>
      <c r="AM569" s="37">
        <v>3037.2772701496501</v>
      </c>
      <c r="AN569" s="37">
        <v>20.786468955</v>
      </c>
      <c r="AO569" s="37">
        <v>1.13437443</v>
      </c>
      <c r="AP569" s="37">
        <v>7.2307769850000003</v>
      </c>
      <c r="AQ569" s="37">
        <v>640.52800000000002</v>
      </c>
      <c r="AR569" s="37">
        <v>1.7385498800000001</v>
      </c>
      <c r="AS569" s="37">
        <v>1.3785210000000001</v>
      </c>
      <c r="AT569" s="37">
        <v>7.7752723599999998</v>
      </c>
      <c r="AU569" s="37">
        <v>305627.75880000001</v>
      </c>
      <c r="AV569" s="37">
        <v>2090.5844840271602</v>
      </c>
      <c r="AW569" s="37">
        <v>972201.353</v>
      </c>
      <c r="AX569" s="37">
        <v>8.0962031582999998</v>
      </c>
      <c r="AY569" s="37">
        <v>7.4053845000000003</v>
      </c>
      <c r="AZ569" s="37">
        <v>17.589749999999999</v>
      </c>
      <c r="BA569" s="37">
        <v>23851.4077</v>
      </c>
      <c r="BB569" s="37">
        <v>8.6962964449999998</v>
      </c>
      <c r="BC569" s="37">
        <v>8.1670122149226903E-3</v>
      </c>
      <c r="BD569" s="37">
        <v>374.76763870000002</v>
      </c>
      <c r="BE569" s="37">
        <v>28932.02</v>
      </c>
      <c r="BF569" s="37">
        <v>0.96585418624999997</v>
      </c>
      <c r="BG569" s="37">
        <v>3.7539422060000001</v>
      </c>
      <c r="BH569" s="37">
        <v>4.8225510299999996</v>
      </c>
      <c r="BI569" s="37">
        <v>5.9195472049999998</v>
      </c>
      <c r="BJ569" s="37">
        <v>4365.0754674999998</v>
      </c>
      <c r="BK569" s="37">
        <v>523.37088915000004</v>
      </c>
      <c r="BL569" s="37">
        <v>17.589749999999999</v>
      </c>
      <c r="BM569" s="37">
        <v>15.913207816767001</v>
      </c>
      <c r="BN569" s="37">
        <v>15.894848756997</v>
      </c>
      <c r="BO569" s="37">
        <v>15.802130561067001</v>
      </c>
      <c r="BP569" s="37">
        <v>9.7750000000000007E-3</v>
      </c>
    </row>
    <row r="570" spans="1:68">
      <c r="A570" s="16">
        <v>569</v>
      </c>
      <c r="B570" s="29" t="s">
        <v>298</v>
      </c>
      <c r="C570" s="16">
        <v>230</v>
      </c>
      <c r="D570" s="16">
        <v>1050</v>
      </c>
      <c r="E570" s="16">
        <v>0.22182451612903201</v>
      </c>
      <c r="F570" s="16">
        <v>0.35760996235222298</v>
      </c>
      <c r="G570" s="16">
        <v>0.46242443003860401</v>
      </c>
      <c r="H570" s="16">
        <v>1.26650748580279</v>
      </c>
      <c r="I570" s="16">
        <v>2.2877189265536702</v>
      </c>
      <c r="J570" s="16">
        <v>0.38626506024096402</v>
      </c>
      <c r="K570" s="16">
        <v>0.421941783345615</v>
      </c>
      <c r="L570" s="16">
        <v>0.56323529411764695</v>
      </c>
      <c r="M570" s="16">
        <v>0.156293491608678</v>
      </c>
      <c r="N570" s="16">
        <v>0.70500710253683296</v>
      </c>
      <c r="O570" s="16">
        <v>1.5129350583710699</v>
      </c>
      <c r="P570" s="16">
        <v>0.152011966102335</v>
      </c>
      <c r="Q570" s="16">
        <v>0.220759631239694</v>
      </c>
      <c r="R570" s="16">
        <v>0.65427536231884098</v>
      </c>
      <c r="S570" s="16">
        <v>0.70074999999999998</v>
      </c>
      <c r="T570" s="16">
        <v>1.29243580200968</v>
      </c>
      <c r="U570" s="16">
        <v>1.1276266027119299</v>
      </c>
      <c r="V570" s="16">
        <v>0.77666874610105996</v>
      </c>
      <c r="W570" s="16">
        <v>2.9110079042557899</v>
      </c>
      <c r="X570" s="16">
        <v>1.3474999999999999</v>
      </c>
      <c r="Y570" s="16">
        <v>2.26143575851393</v>
      </c>
      <c r="Z570" s="16">
        <v>1.0100295177890399</v>
      </c>
      <c r="AA570" s="16">
        <v>1.35148514851485</v>
      </c>
      <c r="AB570" s="16">
        <v>1.2740011682243</v>
      </c>
      <c r="AC570" s="16">
        <v>0.62985552619485297</v>
      </c>
      <c r="AD570" s="16">
        <v>2.0977082650049201</v>
      </c>
      <c r="AE570" s="16">
        <v>0.70074999999999998</v>
      </c>
      <c r="AF570" s="16">
        <v>1.4060766609067299</v>
      </c>
      <c r="AG570" s="16">
        <v>1.4060766609067299</v>
      </c>
      <c r="AH570" s="16">
        <v>1.2736807352197701</v>
      </c>
      <c r="AI570" s="37">
        <v>0.32258064516128998</v>
      </c>
      <c r="AJ570" s="16">
        <v>0.99123522159786503</v>
      </c>
      <c r="AK570" s="16">
        <v>0.46743849493487699</v>
      </c>
      <c r="AL570" s="37">
        <v>0.83270843750000001</v>
      </c>
      <c r="AM570" s="37">
        <v>3183.2947054462502</v>
      </c>
      <c r="AN570" s="37">
        <v>21.790068156250001</v>
      </c>
      <c r="AO570" s="37">
        <v>1.1879742062500001</v>
      </c>
      <c r="AP570" s="37">
        <v>7.1671946249999996</v>
      </c>
      <c r="AQ570" s="37">
        <v>665.245</v>
      </c>
      <c r="AR570" s="37">
        <v>1.7482146187500001</v>
      </c>
      <c r="AS570" s="37">
        <v>1.469044375</v>
      </c>
      <c r="AT570" s="37">
        <v>8.3951862750000004</v>
      </c>
      <c r="AU570" s="37">
        <v>318649.50996125001</v>
      </c>
      <c r="AV570" s="37">
        <v>2044.0910554393499</v>
      </c>
      <c r="AW570" s="37">
        <v>1066819.327875</v>
      </c>
      <c r="AX570" s="37">
        <v>7.9576816331250004</v>
      </c>
      <c r="AY570" s="37">
        <v>7.7875125000000001</v>
      </c>
      <c r="AZ570" s="37">
        <v>17.518750000000001</v>
      </c>
      <c r="BA570" s="37">
        <v>23328.366062500001</v>
      </c>
      <c r="BB570" s="37">
        <v>8.2829305375000004</v>
      </c>
      <c r="BC570" s="37">
        <v>1.12740418943397E-2</v>
      </c>
      <c r="BD570" s="37">
        <v>364.92864415000003</v>
      </c>
      <c r="BE570" s="37">
        <v>28331.1875</v>
      </c>
      <c r="BF570" s="37">
        <v>0.94373332499999996</v>
      </c>
      <c r="BG570" s="37">
        <v>3.70052474475</v>
      </c>
      <c r="BH570" s="37">
        <v>4.7184296249999997</v>
      </c>
      <c r="BI570" s="37">
        <v>5.8344157499999998</v>
      </c>
      <c r="BJ570" s="37">
        <v>4771.7612799999997</v>
      </c>
      <c r="BK570" s="37">
        <v>487.52843031250001</v>
      </c>
      <c r="BL570" s="37">
        <v>17.518750000000001</v>
      </c>
      <c r="BM570" s="37">
        <v>15.786573197272499</v>
      </c>
      <c r="BN570" s="37">
        <v>15.786573197272499</v>
      </c>
      <c r="BO570" s="37">
        <v>17.4275479832475</v>
      </c>
      <c r="BP570" s="37">
        <v>1.30975E-2</v>
      </c>
    </row>
    <row r="571" spans="1:68">
      <c r="A571" s="16">
        <v>570</v>
      </c>
      <c r="B571" s="29" t="s">
        <v>299</v>
      </c>
      <c r="C571" s="16">
        <v>123</v>
      </c>
      <c r="D571" s="16">
        <v>1050</v>
      </c>
      <c r="E571" s="16">
        <v>0.177373319544985</v>
      </c>
      <c r="F571" s="16">
        <v>0.319790312031415</v>
      </c>
      <c r="G571" s="16">
        <v>0.42976755079337198</v>
      </c>
      <c r="H571" s="16">
        <v>1.2616086235489199</v>
      </c>
      <c r="I571" s="16">
        <v>2.3334088335220802</v>
      </c>
      <c r="J571" s="16">
        <v>0.35072463768115902</v>
      </c>
      <c r="K571" s="16">
        <v>0.41643727880456199</v>
      </c>
      <c r="L571" s="16">
        <v>0.53101736972704705</v>
      </c>
      <c r="M571" s="16">
        <v>0.14157132787507501</v>
      </c>
      <c r="N571" s="16">
        <v>0.68568258683320504</v>
      </c>
      <c r="O571" s="16">
        <v>1.5437725316169</v>
      </c>
      <c r="P571" s="16">
        <v>0.13419205854126701</v>
      </c>
      <c r="Q571" s="16">
        <v>0.22904813061181201</v>
      </c>
      <c r="R571" s="16">
        <v>0.63274853801169595</v>
      </c>
      <c r="S571" s="16">
        <v>0.68799999999999994</v>
      </c>
      <c r="T571" s="16">
        <v>1.31277926720286</v>
      </c>
      <c r="U571" s="16">
        <v>1.14241599882362</v>
      </c>
      <c r="V571" s="16">
        <v>0.57024793388429795</v>
      </c>
      <c r="W571" s="16">
        <v>3.0554516685845798</v>
      </c>
      <c r="X571" s="16">
        <v>1.3641379310344799</v>
      </c>
      <c r="Y571" s="16">
        <v>2.3027295285359801</v>
      </c>
      <c r="Z571" s="16">
        <v>1.01649350920835</v>
      </c>
      <c r="AA571" s="16">
        <v>1.3777587315191799</v>
      </c>
      <c r="AB571" s="16">
        <v>1.2924228250701599</v>
      </c>
      <c r="AC571" s="16">
        <v>0.58716272216594501</v>
      </c>
      <c r="AD571" s="16">
        <v>2.1764475743349001</v>
      </c>
      <c r="AE571" s="16">
        <v>0.68799999999999994</v>
      </c>
      <c r="AF571" s="16">
        <v>1.42406659274923</v>
      </c>
      <c r="AG571" s="16">
        <v>1.42406659274923</v>
      </c>
      <c r="AH571" s="16">
        <v>1.31443172499464</v>
      </c>
      <c r="AI571" s="37">
        <v>0.25614754098360698</v>
      </c>
      <c r="AJ571" s="16">
        <v>1.0001646537919799</v>
      </c>
      <c r="AK571" s="16">
        <v>0.46657018813314</v>
      </c>
      <c r="AL571" s="37">
        <v>0.66343936000000003</v>
      </c>
      <c r="AM571" s="37">
        <v>2829.2611449440001</v>
      </c>
      <c r="AN571" s="37">
        <v>20.057577599999998</v>
      </c>
      <c r="AO571" s="37">
        <v>1.17435456</v>
      </c>
      <c r="AP571" s="37">
        <v>7.2773327999999999</v>
      </c>
      <c r="AQ571" s="37">
        <v>601.12800000000004</v>
      </c>
      <c r="AR571" s="37">
        <v>1.7235436799999999</v>
      </c>
      <c r="AS571" s="37">
        <v>1.379872</v>
      </c>
      <c r="AT571" s="37">
        <v>7.7047476799999997</v>
      </c>
      <c r="AU571" s="37">
        <v>308350.77033600002</v>
      </c>
      <c r="AV571" s="37">
        <v>2074.9422120997301</v>
      </c>
      <c r="AW571" s="37">
        <v>954865.45920000004</v>
      </c>
      <c r="AX571" s="37">
        <v>8.3337006720000009</v>
      </c>
      <c r="AY571" s="37">
        <v>7.4008799999999999</v>
      </c>
      <c r="AZ571" s="37">
        <v>17.2</v>
      </c>
      <c r="BA571" s="37">
        <v>23670.878400000001</v>
      </c>
      <c r="BB571" s="37">
        <v>8.4532935200000008</v>
      </c>
      <c r="BC571" s="37">
        <v>8.3176960647316396E-3</v>
      </c>
      <c r="BD571" s="37">
        <v>378.03752448</v>
      </c>
      <c r="BE571" s="37">
        <v>28681</v>
      </c>
      <c r="BF571" s="37">
        <v>0.95739903999999998</v>
      </c>
      <c r="BG571" s="37">
        <v>3.7217951392000002</v>
      </c>
      <c r="BH571" s="37">
        <v>4.8014096000000004</v>
      </c>
      <c r="BI571" s="37">
        <v>5.9077216000000004</v>
      </c>
      <c r="BJ571" s="37">
        <v>4431.1669760000004</v>
      </c>
      <c r="BK571" s="37">
        <v>511.88500800000003</v>
      </c>
      <c r="BL571" s="37">
        <v>17.2</v>
      </c>
      <c r="BM571" s="37">
        <v>15.892634385792</v>
      </c>
      <c r="BN571" s="37">
        <v>15.892634385792</v>
      </c>
      <c r="BO571" s="37">
        <v>17.218216259712001</v>
      </c>
      <c r="BP571" s="37">
        <v>9.7599999999999996E-3</v>
      </c>
    </row>
    <row r="572" spans="1:68">
      <c r="A572" s="16">
        <v>571</v>
      </c>
      <c r="B572" s="29" t="s">
        <v>299</v>
      </c>
      <c r="C572" s="16">
        <v>138</v>
      </c>
      <c r="D572" s="16">
        <v>1070</v>
      </c>
      <c r="E572" s="16">
        <v>0.177373319544985</v>
      </c>
      <c r="F572" s="16">
        <v>0.319790312031415</v>
      </c>
      <c r="G572" s="16">
        <v>0.42976755079337198</v>
      </c>
      <c r="H572" s="16">
        <v>1.2616086235489199</v>
      </c>
      <c r="I572" s="16">
        <v>2.3334088335220802</v>
      </c>
      <c r="J572" s="16">
        <v>0.35072463768115902</v>
      </c>
      <c r="K572" s="16">
        <v>0.41643727880456199</v>
      </c>
      <c r="L572" s="16">
        <v>0.53101736972704705</v>
      </c>
      <c r="M572" s="16">
        <v>0.14157132787507501</v>
      </c>
      <c r="N572" s="16">
        <v>0.68568258683320504</v>
      </c>
      <c r="O572" s="16">
        <v>1.5437725316169</v>
      </c>
      <c r="P572" s="16">
        <v>0.13419205854126701</v>
      </c>
      <c r="Q572" s="16">
        <v>0.22904813061181201</v>
      </c>
      <c r="R572" s="16">
        <v>0.63274853801169595</v>
      </c>
      <c r="S572" s="16">
        <v>0.68799999999999994</v>
      </c>
      <c r="T572" s="16">
        <v>1.31277926720286</v>
      </c>
      <c r="U572" s="16">
        <v>1.14241599882362</v>
      </c>
      <c r="V572" s="16">
        <v>0.57024793388429795</v>
      </c>
      <c r="W572" s="16">
        <v>3.0554516685845798</v>
      </c>
      <c r="X572" s="16">
        <v>1.3641379310344799</v>
      </c>
      <c r="Y572" s="16">
        <v>2.3027295285359801</v>
      </c>
      <c r="Z572" s="16">
        <v>1.01649350920835</v>
      </c>
      <c r="AA572" s="16">
        <v>1.3777587315191799</v>
      </c>
      <c r="AB572" s="16">
        <v>1.2924228250701599</v>
      </c>
      <c r="AC572" s="16">
        <v>0.58716272216594501</v>
      </c>
      <c r="AD572" s="16">
        <v>2.1764475743349001</v>
      </c>
      <c r="AE572" s="16">
        <v>0.68799999999999994</v>
      </c>
      <c r="AF572" s="16">
        <v>1.42406659274923</v>
      </c>
      <c r="AG572" s="16">
        <v>1.42406659274923</v>
      </c>
      <c r="AH572" s="16">
        <v>1.31443172499464</v>
      </c>
      <c r="AI572" s="37">
        <v>0.25614754098360698</v>
      </c>
      <c r="AJ572" s="16">
        <v>1.0001646537919799</v>
      </c>
      <c r="AK572" s="16">
        <v>0.46657018813314</v>
      </c>
      <c r="AL572" s="37">
        <v>0.66343936000000003</v>
      </c>
      <c r="AM572" s="37">
        <v>2829.2611449440001</v>
      </c>
      <c r="AN572" s="37">
        <v>20.057577599999998</v>
      </c>
      <c r="AO572" s="37">
        <v>1.17435456</v>
      </c>
      <c r="AP572" s="37">
        <v>7.2773327999999999</v>
      </c>
      <c r="AQ572" s="37">
        <v>601.12800000000004</v>
      </c>
      <c r="AR572" s="37">
        <v>1.7235436799999999</v>
      </c>
      <c r="AS572" s="37">
        <v>1.379872</v>
      </c>
      <c r="AT572" s="37">
        <v>7.7047476799999997</v>
      </c>
      <c r="AU572" s="37">
        <v>308350.77033600002</v>
      </c>
      <c r="AV572" s="37">
        <v>2074.9422120997301</v>
      </c>
      <c r="AW572" s="37">
        <v>954865.45920000004</v>
      </c>
      <c r="AX572" s="37">
        <v>8.3337006720000009</v>
      </c>
      <c r="AY572" s="37">
        <v>7.4008799999999999</v>
      </c>
      <c r="AZ572" s="37">
        <v>17.2</v>
      </c>
      <c r="BA572" s="37">
        <v>23670.878400000001</v>
      </c>
      <c r="BB572" s="37">
        <v>8.4532935200000008</v>
      </c>
      <c r="BC572" s="37">
        <v>8.3176960647316396E-3</v>
      </c>
      <c r="BD572" s="37">
        <v>378.03752448</v>
      </c>
      <c r="BE572" s="37">
        <v>28681</v>
      </c>
      <c r="BF572" s="37">
        <v>0.95739903999999998</v>
      </c>
      <c r="BG572" s="37">
        <v>3.7217951392000002</v>
      </c>
      <c r="BH572" s="37">
        <v>4.8014096000000004</v>
      </c>
      <c r="BI572" s="37">
        <v>5.9077216000000004</v>
      </c>
      <c r="BJ572" s="37">
        <v>4431.1669760000004</v>
      </c>
      <c r="BK572" s="37">
        <v>511.88500800000003</v>
      </c>
      <c r="BL572" s="37">
        <v>17.2</v>
      </c>
      <c r="BM572" s="37">
        <v>15.892634385792</v>
      </c>
      <c r="BN572" s="37">
        <v>15.892634385792</v>
      </c>
      <c r="BO572" s="37">
        <v>17.218216259712001</v>
      </c>
      <c r="BP572" s="37">
        <v>9.7599999999999996E-3</v>
      </c>
    </row>
    <row r="573" spans="1:68">
      <c r="A573" s="16">
        <v>572</v>
      </c>
      <c r="B573" s="29" t="s">
        <v>299</v>
      </c>
      <c r="C573" s="16">
        <v>150</v>
      </c>
      <c r="D573" s="16">
        <v>1080</v>
      </c>
      <c r="E573" s="16">
        <v>0.177373319544985</v>
      </c>
      <c r="F573" s="16">
        <v>0.319790312031415</v>
      </c>
      <c r="G573" s="16">
        <v>0.42976755079337198</v>
      </c>
      <c r="H573" s="16">
        <v>1.2616086235489199</v>
      </c>
      <c r="I573" s="16">
        <v>2.3334088335220802</v>
      </c>
      <c r="J573" s="16">
        <v>0.35072463768115902</v>
      </c>
      <c r="K573" s="16">
        <v>0.41643727880456199</v>
      </c>
      <c r="L573" s="16">
        <v>0.53101736972704705</v>
      </c>
      <c r="M573" s="16">
        <v>0.14157132787507501</v>
      </c>
      <c r="N573" s="16">
        <v>0.68568258683320504</v>
      </c>
      <c r="O573" s="16">
        <v>1.5437725316169</v>
      </c>
      <c r="P573" s="16">
        <v>0.13419205854126701</v>
      </c>
      <c r="Q573" s="16">
        <v>0.22904813061181201</v>
      </c>
      <c r="R573" s="16">
        <v>0.63274853801169595</v>
      </c>
      <c r="S573" s="16">
        <v>0.68799999999999994</v>
      </c>
      <c r="T573" s="16">
        <v>1.31277926720286</v>
      </c>
      <c r="U573" s="16">
        <v>1.14241599882362</v>
      </c>
      <c r="V573" s="16">
        <v>0.57024793388429795</v>
      </c>
      <c r="W573" s="16">
        <v>3.0554516685845798</v>
      </c>
      <c r="X573" s="16">
        <v>1.3641379310344799</v>
      </c>
      <c r="Y573" s="16">
        <v>2.3027295285359801</v>
      </c>
      <c r="Z573" s="16">
        <v>1.01649350920835</v>
      </c>
      <c r="AA573" s="16">
        <v>1.3777587315191799</v>
      </c>
      <c r="AB573" s="16">
        <v>1.2924228250701599</v>
      </c>
      <c r="AC573" s="16">
        <v>0.58716272216594501</v>
      </c>
      <c r="AD573" s="16">
        <v>2.1764475743349001</v>
      </c>
      <c r="AE573" s="16">
        <v>0.68799999999999994</v>
      </c>
      <c r="AF573" s="16">
        <v>1.42406659274923</v>
      </c>
      <c r="AG573" s="16">
        <v>1.42406659274923</v>
      </c>
      <c r="AH573" s="16">
        <v>1.31443172499464</v>
      </c>
      <c r="AI573" s="37">
        <v>0.25614754098360698</v>
      </c>
      <c r="AJ573" s="16">
        <v>1.0001646537919799</v>
      </c>
      <c r="AK573" s="16">
        <v>0.46657018813314</v>
      </c>
      <c r="AL573" s="37">
        <v>0.66343936000000003</v>
      </c>
      <c r="AM573" s="37">
        <v>2829.2611449440001</v>
      </c>
      <c r="AN573" s="37">
        <v>20.057577599999998</v>
      </c>
      <c r="AO573" s="37">
        <v>1.17435456</v>
      </c>
      <c r="AP573" s="37">
        <v>7.2773327999999999</v>
      </c>
      <c r="AQ573" s="37">
        <v>601.12800000000004</v>
      </c>
      <c r="AR573" s="37">
        <v>1.7235436799999999</v>
      </c>
      <c r="AS573" s="37">
        <v>1.379872</v>
      </c>
      <c r="AT573" s="37">
        <v>7.7047476799999997</v>
      </c>
      <c r="AU573" s="37">
        <v>308350.77033600002</v>
      </c>
      <c r="AV573" s="37">
        <v>2074.9422120997301</v>
      </c>
      <c r="AW573" s="37">
        <v>954865.45920000004</v>
      </c>
      <c r="AX573" s="37">
        <v>8.3337006720000009</v>
      </c>
      <c r="AY573" s="37">
        <v>7.4008799999999999</v>
      </c>
      <c r="AZ573" s="37">
        <v>17.2</v>
      </c>
      <c r="BA573" s="37">
        <v>23670.878400000001</v>
      </c>
      <c r="BB573" s="37">
        <v>8.4532935200000008</v>
      </c>
      <c r="BC573" s="37">
        <v>8.3176960647316396E-3</v>
      </c>
      <c r="BD573" s="37">
        <v>378.03752448</v>
      </c>
      <c r="BE573" s="37">
        <v>28681</v>
      </c>
      <c r="BF573" s="37">
        <v>0.95739903999999998</v>
      </c>
      <c r="BG573" s="37">
        <v>3.7217951392000002</v>
      </c>
      <c r="BH573" s="37">
        <v>4.8014096000000004</v>
      </c>
      <c r="BI573" s="37">
        <v>5.9077216000000004</v>
      </c>
      <c r="BJ573" s="37">
        <v>4431.1669760000004</v>
      </c>
      <c r="BK573" s="37">
        <v>511.88500800000003</v>
      </c>
      <c r="BL573" s="37">
        <v>17.2</v>
      </c>
      <c r="BM573" s="37">
        <v>15.892634385792</v>
      </c>
      <c r="BN573" s="37">
        <v>15.892634385792</v>
      </c>
      <c r="BO573" s="37">
        <v>17.218216259712001</v>
      </c>
      <c r="BP573" s="37">
        <v>9.7599999999999996E-3</v>
      </c>
    </row>
    <row r="574" spans="1:68">
      <c r="A574" s="16">
        <v>573</v>
      </c>
      <c r="B574" s="29" t="s">
        <v>299</v>
      </c>
      <c r="C574" s="16">
        <v>124</v>
      </c>
      <c r="D574" s="16">
        <v>1090</v>
      </c>
      <c r="E574" s="16">
        <v>0.177373319544985</v>
      </c>
      <c r="F574" s="16">
        <v>0.319790312031415</v>
      </c>
      <c r="G574" s="16">
        <v>0.42976755079337198</v>
      </c>
      <c r="H574" s="16">
        <v>1.2616086235489199</v>
      </c>
      <c r="I574" s="16">
        <v>2.3334088335220802</v>
      </c>
      <c r="J574" s="16">
        <v>0.35072463768115902</v>
      </c>
      <c r="K574" s="16">
        <v>0.41643727880456199</v>
      </c>
      <c r="L574" s="16">
        <v>0.53101736972704705</v>
      </c>
      <c r="M574" s="16">
        <v>0.14157132787507501</v>
      </c>
      <c r="N574" s="16">
        <v>0.68568258683320504</v>
      </c>
      <c r="O574" s="16">
        <v>1.5437725316169</v>
      </c>
      <c r="P574" s="16">
        <v>0.13419205854126701</v>
      </c>
      <c r="Q574" s="16">
        <v>0.22904813061181201</v>
      </c>
      <c r="R574" s="16">
        <v>0.63274853801169595</v>
      </c>
      <c r="S574" s="16">
        <v>0.68799999999999994</v>
      </c>
      <c r="T574" s="16">
        <v>1.31277926720286</v>
      </c>
      <c r="U574" s="16">
        <v>1.14241599882362</v>
      </c>
      <c r="V574" s="16">
        <v>0.57024793388429795</v>
      </c>
      <c r="W574" s="16">
        <v>3.0554516685845798</v>
      </c>
      <c r="X574" s="16">
        <v>1.3641379310344799</v>
      </c>
      <c r="Y574" s="16">
        <v>2.3027295285359801</v>
      </c>
      <c r="Z574" s="16">
        <v>1.01649350920835</v>
      </c>
      <c r="AA574" s="16">
        <v>1.3777587315191799</v>
      </c>
      <c r="AB574" s="16">
        <v>1.2924228250701599</v>
      </c>
      <c r="AC574" s="16">
        <v>0.58716272216594501</v>
      </c>
      <c r="AD574" s="16">
        <v>2.1764475743349001</v>
      </c>
      <c r="AE574" s="16">
        <v>0.68799999999999994</v>
      </c>
      <c r="AF574" s="16">
        <v>1.42406659274923</v>
      </c>
      <c r="AG574" s="16">
        <v>1.42406659274923</v>
      </c>
      <c r="AH574" s="16">
        <v>1.31443172499464</v>
      </c>
      <c r="AI574" s="37">
        <v>0.25614754098360698</v>
      </c>
      <c r="AJ574" s="16">
        <v>1.0001646537919799</v>
      </c>
      <c r="AK574" s="16">
        <v>0.46657018813314</v>
      </c>
      <c r="AL574" s="37">
        <v>0.66343936000000003</v>
      </c>
      <c r="AM574" s="37">
        <v>2829.2611449440001</v>
      </c>
      <c r="AN574" s="37">
        <v>20.057577599999998</v>
      </c>
      <c r="AO574" s="37">
        <v>1.17435456</v>
      </c>
      <c r="AP574" s="37">
        <v>7.2773327999999999</v>
      </c>
      <c r="AQ574" s="37">
        <v>601.12800000000004</v>
      </c>
      <c r="AR574" s="37">
        <v>1.7235436799999999</v>
      </c>
      <c r="AS574" s="37">
        <v>1.379872</v>
      </c>
      <c r="AT574" s="37">
        <v>7.7047476799999997</v>
      </c>
      <c r="AU574" s="37">
        <v>308350.77033600002</v>
      </c>
      <c r="AV574" s="37">
        <v>2074.9422120997301</v>
      </c>
      <c r="AW574" s="37">
        <v>954865.45920000004</v>
      </c>
      <c r="AX574" s="37">
        <v>8.3337006720000009</v>
      </c>
      <c r="AY574" s="37">
        <v>7.4008799999999999</v>
      </c>
      <c r="AZ574" s="37">
        <v>17.2</v>
      </c>
      <c r="BA574" s="37">
        <v>23670.878400000001</v>
      </c>
      <c r="BB574" s="37">
        <v>8.4532935200000008</v>
      </c>
      <c r="BC574" s="37">
        <v>8.3176960647316396E-3</v>
      </c>
      <c r="BD574" s="37">
        <v>378.03752448</v>
      </c>
      <c r="BE574" s="37">
        <v>28681</v>
      </c>
      <c r="BF574" s="37">
        <v>0.95739903999999998</v>
      </c>
      <c r="BG574" s="37">
        <v>3.7217951392000002</v>
      </c>
      <c r="BH574" s="37">
        <v>4.8014096000000004</v>
      </c>
      <c r="BI574" s="37">
        <v>5.9077216000000004</v>
      </c>
      <c r="BJ574" s="37">
        <v>4431.1669760000004</v>
      </c>
      <c r="BK574" s="37">
        <v>511.88500800000003</v>
      </c>
      <c r="BL574" s="37">
        <v>17.2</v>
      </c>
      <c r="BM574" s="37">
        <v>15.892634385792</v>
      </c>
      <c r="BN574" s="37">
        <v>15.892634385792</v>
      </c>
      <c r="BO574" s="37">
        <v>17.218216259712001</v>
      </c>
      <c r="BP574" s="37">
        <v>9.7599999999999996E-3</v>
      </c>
    </row>
    <row r="575" spans="1:68">
      <c r="A575" s="16">
        <v>574</v>
      </c>
      <c r="B575" s="29" t="s">
        <v>300</v>
      </c>
      <c r="C575" s="16">
        <v>176</v>
      </c>
      <c r="D575" s="16">
        <v>1120</v>
      </c>
      <c r="E575" s="16">
        <v>0.18076153131771699</v>
      </c>
      <c r="F575" s="16">
        <v>0.32192494180024001</v>
      </c>
      <c r="G575" s="16">
        <v>0.42894857868049902</v>
      </c>
      <c r="H575" s="16">
        <v>1.26728158144526</v>
      </c>
      <c r="I575" s="16">
        <v>2.3248588208719201</v>
      </c>
      <c r="J575" s="16">
        <v>0.352215799614644</v>
      </c>
      <c r="K575" s="16">
        <v>0.41884935059831402</v>
      </c>
      <c r="L575" s="16">
        <v>0.533547907897995</v>
      </c>
      <c r="M575" s="16">
        <v>0.14485965986097099</v>
      </c>
      <c r="N575" s="16">
        <v>0.68795667426068396</v>
      </c>
      <c r="O575" s="16">
        <v>1.53674928669763</v>
      </c>
      <c r="P575" s="16">
        <v>0.13779297185081199</v>
      </c>
      <c r="Q575" s="16">
        <v>0.23378472819614099</v>
      </c>
      <c r="R575" s="16">
        <v>0.62633101851851902</v>
      </c>
      <c r="S575" s="16">
        <v>0.68920000000000003</v>
      </c>
      <c r="T575" s="16">
        <v>1.3119436753892399</v>
      </c>
      <c r="U575" s="16">
        <v>1.14665504789053</v>
      </c>
      <c r="V575" s="16">
        <v>0.57464770240700203</v>
      </c>
      <c r="W575" s="16">
        <v>3.0152312517170401</v>
      </c>
      <c r="X575" s="16">
        <v>1.3646896551724099</v>
      </c>
      <c r="Y575" s="16">
        <v>2.29125402327309</v>
      </c>
      <c r="Z575" s="16">
        <v>1.0173333946288401</v>
      </c>
      <c r="AA575" s="16">
        <v>1.3762162624943799</v>
      </c>
      <c r="AB575" s="16">
        <v>1.29230611100729</v>
      </c>
      <c r="AC575" s="16">
        <v>0.58933362121239996</v>
      </c>
      <c r="AD575" s="16">
        <v>2.1921940263220101</v>
      </c>
      <c r="AE575" s="16">
        <v>0.68920000000000003</v>
      </c>
      <c r="AF575" s="16">
        <v>1.4186056361250701</v>
      </c>
      <c r="AG575" s="16">
        <v>1.4186056361250701</v>
      </c>
      <c r="AH575" s="16">
        <v>1.30464838634724</v>
      </c>
      <c r="AI575" s="37">
        <v>0.24778062734267101</v>
      </c>
      <c r="AJ575" s="16">
        <v>0.99802517576949901</v>
      </c>
      <c r="AK575" s="16">
        <v>0.46761215629522401</v>
      </c>
      <c r="AL575" s="37">
        <v>0.67905224639999995</v>
      </c>
      <c r="AM575" s="37">
        <v>2869.14692979968</v>
      </c>
      <c r="AN575" s="37">
        <v>20.2514089272</v>
      </c>
      <c r="AO575" s="37">
        <v>1.1905174919999999</v>
      </c>
      <c r="AP575" s="37">
        <v>7.2901356880000003</v>
      </c>
      <c r="AQ575" s="37">
        <v>607.18848000000003</v>
      </c>
      <c r="AR575" s="37">
        <v>1.7357770152000001</v>
      </c>
      <c r="AS575" s="37">
        <v>1.3926472000000001</v>
      </c>
      <c r="AT575" s="37">
        <v>7.7605710207999996</v>
      </c>
      <c r="AU575" s="37">
        <v>311257.44883727998</v>
      </c>
      <c r="AV575" s="37">
        <v>2078.4219448662102</v>
      </c>
      <c r="AW575" s="37">
        <v>964350.07532800001</v>
      </c>
      <c r="AX575" s="37">
        <v>8.4114704637600006</v>
      </c>
      <c r="AY575" s="37">
        <v>7.4808576000000002</v>
      </c>
      <c r="AZ575" s="37">
        <v>17.23</v>
      </c>
      <c r="BA575" s="37">
        <v>23685.417192000001</v>
      </c>
      <c r="BB575" s="37">
        <v>8.4103389344000004</v>
      </c>
      <c r="BC575" s="37">
        <v>8.3334914390997706E-3</v>
      </c>
      <c r="BD575" s="37">
        <v>378.98474331839998</v>
      </c>
      <c r="BE575" s="37">
        <v>28692.6</v>
      </c>
      <c r="BF575" s="37">
        <v>0.95688756799999997</v>
      </c>
      <c r="BG575" s="37">
        <v>3.7277674744959999</v>
      </c>
      <c r="BH575" s="37">
        <v>4.8065219235200001</v>
      </c>
      <c r="BI575" s="37">
        <v>5.9204577008000001</v>
      </c>
      <c r="BJ575" s="37">
        <v>4468.2166134400004</v>
      </c>
      <c r="BK575" s="37">
        <v>508.27210667999998</v>
      </c>
      <c r="BL575" s="37">
        <v>17.23</v>
      </c>
      <c r="BM575" s="37">
        <v>15.9463856038013</v>
      </c>
      <c r="BN575" s="37">
        <v>15.9463856038013</v>
      </c>
      <c r="BO575" s="37">
        <v>18.005505526937299</v>
      </c>
      <c r="BP575" s="37">
        <v>1.0186662399999999E-2</v>
      </c>
    </row>
    <row r="576" spans="1:68">
      <c r="A576" s="16">
        <v>575</v>
      </c>
      <c r="B576" s="29" t="s">
        <v>301</v>
      </c>
      <c r="C576" s="16">
        <v>280</v>
      </c>
      <c r="D576" s="16">
        <v>1100</v>
      </c>
      <c r="E576" s="16">
        <v>0.168135669138506</v>
      </c>
      <c r="F576" s="16">
        <v>0.29454285403502301</v>
      </c>
      <c r="G576" s="16">
        <v>0.408719595498655</v>
      </c>
      <c r="H576" s="16">
        <v>1.23591044164361</v>
      </c>
      <c r="I576" s="16">
        <v>2.3041408450704202</v>
      </c>
      <c r="J576" s="16">
        <v>0.32645575424117401</v>
      </c>
      <c r="K576" s="16">
        <v>0.418515967130837</v>
      </c>
      <c r="L576" s="16">
        <v>0.53219814241486096</v>
      </c>
      <c r="M576" s="16">
        <v>0.14451985022851199</v>
      </c>
      <c r="N576" s="16">
        <v>0.67881630359346401</v>
      </c>
      <c r="O576" s="16">
        <v>1.50719611195242</v>
      </c>
      <c r="P576" s="16">
        <v>0.13577352297179199</v>
      </c>
      <c r="Q576" s="16">
        <v>0.25306532601816201</v>
      </c>
      <c r="R576" s="16">
        <v>0.61716524216524205</v>
      </c>
      <c r="S576" s="16">
        <v>0.67292490118577097</v>
      </c>
      <c r="T576" s="16">
        <v>1.29764294743104</v>
      </c>
      <c r="U576" s="16">
        <v>1.14079824675445</v>
      </c>
      <c r="V576" s="16">
        <v>0.61264044943820195</v>
      </c>
      <c r="W576" s="16">
        <v>2.9250196133741202</v>
      </c>
      <c r="X576" s="16">
        <v>1.3543965517241401</v>
      </c>
      <c r="Y576" s="16">
        <v>2.2779148673658201</v>
      </c>
      <c r="Z576" s="16">
        <v>1.0091968181723301</v>
      </c>
      <c r="AA576" s="16">
        <v>1.3629105473965299</v>
      </c>
      <c r="AB576" s="16">
        <v>1.2816697761194</v>
      </c>
      <c r="AC576" s="16">
        <v>0.60854050196264997</v>
      </c>
      <c r="AD576" s="16">
        <v>2.1905195545716798</v>
      </c>
      <c r="AE576" s="16">
        <v>0.67292490118577097</v>
      </c>
      <c r="AF576" s="16">
        <v>1.4003247188598</v>
      </c>
      <c r="AG576" s="16">
        <v>1.4003247188598</v>
      </c>
      <c r="AH576" s="16">
        <v>1.2233595850861601</v>
      </c>
      <c r="AI576" s="37">
        <v>0.233535730966838</v>
      </c>
      <c r="AJ576" s="16">
        <v>0.99567488544737004</v>
      </c>
      <c r="AK576" s="16">
        <v>0.46917510853834998</v>
      </c>
      <c r="AL576" s="37">
        <v>0.67881186549999994</v>
      </c>
      <c r="AM576" s="37">
        <v>2957.670653787</v>
      </c>
      <c r="AN576" s="37">
        <v>20.604135195000001</v>
      </c>
      <c r="AO576" s="37">
        <v>1.1770573875000001</v>
      </c>
      <c r="AP576" s="37">
        <v>7.2594837500000002</v>
      </c>
      <c r="AQ576" s="37">
        <v>621.14880000000005</v>
      </c>
      <c r="AR576" s="37">
        <v>1.728572765</v>
      </c>
      <c r="AS576" s="37">
        <v>1.3880925</v>
      </c>
      <c r="AT576" s="37">
        <v>7.6265303400000004</v>
      </c>
      <c r="AU576" s="37">
        <v>315310.75737750001</v>
      </c>
      <c r="AV576" s="37">
        <v>2092.2215075406998</v>
      </c>
      <c r="AW576" s="37">
        <v>949393.79989999998</v>
      </c>
      <c r="AX576" s="37">
        <v>8.2787924737500003</v>
      </c>
      <c r="AY576" s="37">
        <v>7.6035374999999998</v>
      </c>
      <c r="AZ576" s="37">
        <v>17.229299999999999</v>
      </c>
      <c r="BA576" s="37">
        <v>23471.194800000001</v>
      </c>
      <c r="BB576" s="37">
        <v>8.2681310799999999</v>
      </c>
      <c r="BC576" s="37">
        <v>8.0496009973777607E-3</v>
      </c>
      <c r="BD576" s="37">
        <v>376.42996589000001</v>
      </c>
      <c r="BE576" s="37">
        <v>28476.1875</v>
      </c>
      <c r="BF576" s="37">
        <v>0.95768679999999995</v>
      </c>
      <c r="BG576" s="37">
        <v>3.70435398</v>
      </c>
      <c r="BH576" s="37">
        <v>4.778713625</v>
      </c>
      <c r="BI576" s="37">
        <v>5.8914976000000001</v>
      </c>
      <c r="BJ576" s="37">
        <v>4301.0212000000001</v>
      </c>
      <c r="BK576" s="37">
        <v>486.77429602500001</v>
      </c>
      <c r="BL576" s="37">
        <v>17.229299999999999</v>
      </c>
      <c r="BM576" s="37">
        <v>15.911994355332</v>
      </c>
      <c r="BN576" s="37">
        <v>15.911994355332</v>
      </c>
      <c r="BO576" s="37">
        <v>18.213744588072</v>
      </c>
      <c r="BP576" s="37">
        <v>1.0704999999999999E-2</v>
      </c>
    </row>
    <row r="577" spans="1:68">
      <c r="A577" s="16">
        <v>576</v>
      </c>
      <c r="B577" s="29" t="s">
        <v>302</v>
      </c>
      <c r="C577" s="16">
        <v>490</v>
      </c>
      <c r="D577" s="16">
        <v>1100</v>
      </c>
      <c r="E577" s="16">
        <v>0.211465894997933</v>
      </c>
      <c r="F577" s="16">
        <v>0.36285997491574001</v>
      </c>
      <c r="G577" s="16">
        <v>0.465302748863889</v>
      </c>
      <c r="H577" s="16">
        <v>1.23049455085865</v>
      </c>
      <c r="I577" s="16">
        <v>2.3089716471647201</v>
      </c>
      <c r="J577" s="16">
        <v>0.38984555984556002</v>
      </c>
      <c r="K577" s="16">
        <v>0.43183454660547599</v>
      </c>
      <c r="L577" s="16">
        <v>0.543799800796813</v>
      </c>
      <c r="M577" s="16">
        <v>0.14381430281203</v>
      </c>
      <c r="N577" s="16">
        <v>0.69096306775555705</v>
      </c>
      <c r="O577" s="16">
        <v>1.55848640362901</v>
      </c>
      <c r="P577" s="16">
        <v>0.136470810262904</v>
      </c>
      <c r="Q577" s="16">
        <v>0.24157688614747999</v>
      </c>
      <c r="R577" s="16">
        <v>0.66491841491841497</v>
      </c>
      <c r="S577" s="16">
        <v>0.70487999999999995</v>
      </c>
      <c r="T577" s="16">
        <v>1.3111800320531799</v>
      </c>
      <c r="U577" s="16">
        <v>1.14920805646005</v>
      </c>
      <c r="V577" s="16">
        <v>0.55853383470657203</v>
      </c>
      <c r="W577" s="16">
        <v>3.00825717276894</v>
      </c>
      <c r="X577" s="16">
        <v>1.36297111416781</v>
      </c>
      <c r="Y577" s="16">
        <v>2.3096955128205101</v>
      </c>
      <c r="Z577" s="16">
        <v>1.0226817948257401</v>
      </c>
      <c r="AA577" s="16">
        <v>1.3765191009315401</v>
      </c>
      <c r="AB577" s="16">
        <v>1.2901939936579001</v>
      </c>
      <c r="AC577" s="16">
        <v>0.605360881853093</v>
      </c>
      <c r="AD577" s="16">
        <v>2.1323463963729199</v>
      </c>
      <c r="AE577" s="16">
        <v>0.70487999999999995</v>
      </c>
      <c r="AF577" s="16">
        <v>1.44054519380386</v>
      </c>
      <c r="AG577" s="16">
        <v>1.43721582622351</v>
      </c>
      <c r="AH577" s="16">
        <v>1.26502563995549</v>
      </c>
      <c r="AI577" s="37">
        <v>0.32722513089005201</v>
      </c>
      <c r="AJ577" s="16">
        <v>1.00302513388758</v>
      </c>
      <c r="AK577" s="16">
        <v>0.46958031837916098</v>
      </c>
      <c r="AL577" s="37">
        <v>0.79193957376000002</v>
      </c>
      <c r="AM577" s="37">
        <v>3221.4771886735898</v>
      </c>
      <c r="AN577" s="37">
        <v>21.819910979519999</v>
      </c>
      <c r="AO577" s="37">
        <v>1.1552910080000001</v>
      </c>
      <c r="AP577" s="37">
        <v>7.2960312128</v>
      </c>
      <c r="AQ577" s="37">
        <v>669.47148800000002</v>
      </c>
      <c r="AR577" s="37">
        <v>1.76568834432</v>
      </c>
      <c r="AS577" s="37">
        <v>1.4032867840000001</v>
      </c>
      <c r="AT577" s="37">
        <v>7.6341614387199996</v>
      </c>
      <c r="AU577" s="37">
        <v>311845.13357184001</v>
      </c>
      <c r="AV577" s="37">
        <v>2115.4456123633399</v>
      </c>
      <c r="AW577" s="37">
        <v>942651.80655360001</v>
      </c>
      <c r="AX577" s="37">
        <v>8.1706008235199992</v>
      </c>
      <c r="AY577" s="37">
        <v>7.8318240000000001</v>
      </c>
      <c r="AZ577" s="37">
        <v>17.622</v>
      </c>
      <c r="BA577" s="37">
        <v>23817.0217056</v>
      </c>
      <c r="BB577" s="37">
        <v>8.4700727534400002</v>
      </c>
      <c r="BC577" s="37">
        <v>8.0015356830252394E-3</v>
      </c>
      <c r="BD577" s="37">
        <v>384.76642008575999</v>
      </c>
      <c r="BE577" s="37">
        <v>28814.790400000002</v>
      </c>
      <c r="BF577" s="37">
        <v>0.97272614400000001</v>
      </c>
      <c r="BG577" s="37">
        <v>3.7504669152319998</v>
      </c>
      <c r="BH577" s="37">
        <v>4.8246761382400001</v>
      </c>
      <c r="BI577" s="37">
        <v>5.9328943248000003</v>
      </c>
      <c r="BJ577" s="37">
        <v>4394.5864276800003</v>
      </c>
      <c r="BK577" s="37">
        <v>502.50734749119999</v>
      </c>
      <c r="BL577" s="37">
        <v>17.622</v>
      </c>
      <c r="BM577" s="37">
        <v>16.127749785058</v>
      </c>
      <c r="BN577" s="37">
        <v>16.090475558946</v>
      </c>
      <c r="BO577" s="37">
        <v>17.855412220928098</v>
      </c>
      <c r="BP577" s="37">
        <v>1.2911600000000001E-2</v>
      </c>
    </row>
    <row r="578" spans="1:68">
      <c r="A578" s="16">
        <v>577</v>
      </c>
      <c r="B578" s="29" t="s">
        <v>303</v>
      </c>
      <c r="C578" s="16">
        <v>428</v>
      </c>
      <c r="D578" s="16">
        <v>1093</v>
      </c>
      <c r="E578" s="16">
        <v>0.22230201751755399</v>
      </c>
      <c r="F578" s="16">
        <v>0.37958683816352501</v>
      </c>
      <c r="G578" s="16">
        <v>0.48519609208549502</v>
      </c>
      <c r="H578" s="16">
        <v>1.25543580228898</v>
      </c>
      <c r="I578" s="16">
        <v>2.3310085987045501</v>
      </c>
      <c r="J578" s="16">
        <v>0.40416085271317798</v>
      </c>
      <c r="K578" s="16">
        <v>0.43723903407471498</v>
      </c>
      <c r="L578" s="16">
        <v>0.55227939348744703</v>
      </c>
      <c r="M578" s="16">
        <v>0.140711459945386</v>
      </c>
      <c r="N578" s="16">
        <v>0.70137474491659202</v>
      </c>
      <c r="O578" s="16">
        <v>1.57910774304887</v>
      </c>
      <c r="P578" s="16">
        <v>0.13274385977214001</v>
      </c>
      <c r="Q578" s="16">
        <v>0.24117613981345801</v>
      </c>
      <c r="R578" s="16">
        <v>0.70060474772091297</v>
      </c>
      <c r="S578" s="16">
        <v>0.70791435368754996</v>
      </c>
      <c r="T578" s="16">
        <v>1.31317648446253</v>
      </c>
      <c r="U578" s="16">
        <v>1.12721200157916</v>
      </c>
      <c r="V578" s="16">
        <v>0.54819576564948003</v>
      </c>
      <c r="W578" s="16">
        <v>3.0975305927671202</v>
      </c>
      <c r="X578" s="16">
        <v>1.36077373654815</v>
      </c>
      <c r="Y578" s="16">
        <v>2.3257590341036001</v>
      </c>
      <c r="Z578" s="16">
        <v>1.0244630972968101</v>
      </c>
      <c r="AA578" s="16">
        <v>1.3811555593353699</v>
      </c>
      <c r="AB578" s="16">
        <v>1.2949726228260701</v>
      </c>
      <c r="AC578" s="16">
        <v>0.61702316260977197</v>
      </c>
      <c r="AD578" s="16">
        <v>2.0654107111413</v>
      </c>
      <c r="AE578" s="16">
        <v>0.70791435368754996</v>
      </c>
      <c r="AF578" s="16">
        <v>1.4649655923145199</v>
      </c>
      <c r="AG578" s="16">
        <v>1.46061411428132</v>
      </c>
      <c r="AH578" s="16">
        <v>1.40627071694522</v>
      </c>
      <c r="AI578" s="37">
        <v>0.41152263374485598</v>
      </c>
      <c r="AJ578" s="16">
        <v>1.0067754983438799</v>
      </c>
      <c r="AK578" s="16">
        <v>0.46985890014471798</v>
      </c>
      <c r="AL578" s="37">
        <v>0.83154027768640004</v>
      </c>
      <c r="AM578" s="37">
        <v>3321.6682811105202</v>
      </c>
      <c r="AN578" s="37">
        <v>22.102686040864</v>
      </c>
      <c r="AO578" s="37">
        <v>1.1555156472000001</v>
      </c>
      <c r="AP578" s="37">
        <v>7.3223039999040003</v>
      </c>
      <c r="AQ578" s="37">
        <v>688.70561280000004</v>
      </c>
      <c r="AR578" s="37">
        <v>1.8105984466880001</v>
      </c>
      <c r="AS578" s="37">
        <v>1.4301410976</v>
      </c>
      <c r="AT578" s="37">
        <v>8.0701895200639999</v>
      </c>
      <c r="AU578" s="37">
        <v>315654.96493804001</v>
      </c>
      <c r="AV578" s="37">
        <v>2126.0463651462601</v>
      </c>
      <c r="AW578" s="37">
        <v>995258.49154943996</v>
      </c>
      <c r="AX578" s="37">
        <v>8.6109343919439993</v>
      </c>
      <c r="AY578" s="37">
        <v>7.7395678200000004</v>
      </c>
      <c r="AZ578" s="37">
        <v>18.01071168</v>
      </c>
      <c r="BA578" s="37">
        <v>24171.49718016</v>
      </c>
      <c r="BB578" s="37">
        <v>8.7510739540400007</v>
      </c>
      <c r="BC578" s="37">
        <v>8.1329263126342297E-3</v>
      </c>
      <c r="BD578" s="37">
        <v>377.768663202992</v>
      </c>
      <c r="BE578" s="37">
        <v>29332.991615999999</v>
      </c>
      <c r="BF578" s="37">
        <v>0.98065380589999995</v>
      </c>
      <c r="BG578" s="37">
        <v>3.8169638029088002</v>
      </c>
      <c r="BH578" s="37">
        <v>4.8885175030879999</v>
      </c>
      <c r="BI578" s="37">
        <v>6.014331749568</v>
      </c>
      <c r="BJ578" s="37">
        <v>4440.7016486000002</v>
      </c>
      <c r="BK578" s="37">
        <v>522.23530093056002</v>
      </c>
      <c r="BL578" s="37">
        <v>18.01071168</v>
      </c>
      <c r="BM578" s="37">
        <v>16.225979383292302</v>
      </c>
      <c r="BN578" s="37">
        <v>16.177782351755098</v>
      </c>
      <c r="BO578" s="37">
        <v>16.3011259808451</v>
      </c>
      <c r="BP578" s="37">
        <v>1.1906999999999999E-2</v>
      </c>
    </row>
    <row r="579" spans="1:68">
      <c r="A579" s="16">
        <v>578</v>
      </c>
      <c r="B579" s="29" t="s">
        <v>304</v>
      </c>
      <c r="C579" s="16">
        <v>330</v>
      </c>
      <c r="D579" s="16">
        <v>1100</v>
      </c>
      <c r="E579" s="16">
        <v>0.17532517214996199</v>
      </c>
      <c r="F579" s="16">
        <v>0.31327737187014598</v>
      </c>
      <c r="G579" s="16">
        <v>0.43200977061103002</v>
      </c>
      <c r="H579" s="16">
        <v>1.2798026315789499</v>
      </c>
      <c r="I579" s="16">
        <v>2.3588487665355702</v>
      </c>
      <c r="J579" s="16">
        <v>0.34478672985782</v>
      </c>
      <c r="K579" s="16">
        <v>0.417967063467588</v>
      </c>
      <c r="L579" s="16">
        <v>0.53602192638997703</v>
      </c>
      <c r="M579" s="16">
        <v>0.13740344867339699</v>
      </c>
      <c r="N579" s="16">
        <v>0.68867247853323699</v>
      </c>
      <c r="O579" s="16">
        <v>1.55374207896537</v>
      </c>
      <c r="P579" s="16">
        <v>0.12956138285735</v>
      </c>
      <c r="Q579" s="16">
        <v>0.22940150966032599</v>
      </c>
      <c r="R579" s="16">
        <v>0.65643939393939399</v>
      </c>
      <c r="S579" s="16">
        <v>0.68362282878411895</v>
      </c>
      <c r="T579" s="16">
        <v>1.3165578358209</v>
      </c>
      <c r="U579" s="16">
        <v>1.12689573996107</v>
      </c>
      <c r="V579" s="16">
        <v>0.58006872852233704</v>
      </c>
      <c r="W579" s="16">
        <v>3.14299563742123</v>
      </c>
      <c r="X579" s="16">
        <v>1.3650862068965499</v>
      </c>
      <c r="Y579" s="16">
        <v>2.3229492187499998</v>
      </c>
      <c r="Z579" s="16">
        <v>1.01828562459534</v>
      </c>
      <c r="AA579" s="16">
        <v>1.3834576362292501</v>
      </c>
      <c r="AB579" s="16">
        <v>1.2979166666666699</v>
      </c>
      <c r="AC579" s="16">
        <v>0.60600680464141898</v>
      </c>
      <c r="AD579" s="16">
        <v>2.1407827271270601</v>
      </c>
      <c r="AE579" s="16">
        <v>0.68362282878411895</v>
      </c>
      <c r="AF579" s="16">
        <v>1.4424092742355501</v>
      </c>
      <c r="AG579" s="16">
        <v>1.4424092742355501</v>
      </c>
      <c r="AH579" s="16">
        <v>1.4424092742355501</v>
      </c>
      <c r="AI579" s="37">
        <v>0.29411764705882398</v>
      </c>
      <c r="AJ579" s="16">
        <v>1.0031990031429701</v>
      </c>
      <c r="AK579" s="16">
        <v>0.46309696092619401</v>
      </c>
      <c r="AL579" s="37">
        <v>0.6738728625</v>
      </c>
      <c r="AM579" s="37">
        <v>2899.6632391460898</v>
      </c>
      <c r="AN579" s="37">
        <v>20.012134414062501</v>
      </c>
      <c r="AO579" s="37">
        <v>1.1550218750000001</v>
      </c>
      <c r="AP579" s="37">
        <v>7.2085026953125002</v>
      </c>
      <c r="AQ579" s="37">
        <v>614.01</v>
      </c>
      <c r="AR579" s="37">
        <v>1.7166780390625</v>
      </c>
      <c r="AS579" s="37">
        <v>1.3657914062500001</v>
      </c>
      <c r="AT579" s="37">
        <v>7.9152908906250001</v>
      </c>
      <c r="AU579" s="37">
        <v>306802.10555468802</v>
      </c>
      <c r="AV579" s="37">
        <v>2067.0078745728101</v>
      </c>
      <c r="AW579" s="37">
        <v>987626.32687500003</v>
      </c>
      <c r="AX579" s="37">
        <v>8.2621710703124993</v>
      </c>
      <c r="AY579" s="37">
        <v>7.148625</v>
      </c>
      <c r="AZ579" s="37">
        <v>17.347890625000002</v>
      </c>
      <c r="BA579" s="37">
        <v>23640.112499999999</v>
      </c>
      <c r="BB579" s="37">
        <v>8.5912404374999998</v>
      </c>
      <c r="BC579" s="37">
        <v>8.1431898503281693E-3</v>
      </c>
      <c r="BD579" s="37">
        <v>368.68956075</v>
      </c>
      <c r="BE579" s="37">
        <v>28700.9375</v>
      </c>
      <c r="BF579" s="37">
        <v>0.95147999999999999</v>
      </c>
      <c r="BG579" s="37">
        <v>3.7200122845312502</v>
      </c>
      <c r="BH579" s="37">
        <v>4.7881401562499999</v>
      </c>
      <c r="BI579" s="37">
        <v>5.888518125</v>
      </c>
      <c r="BJ579" s="37">
        <v>4289.6118273437496</v>
      </c>
      <c r="BK579" s="37">
        <v>521.14787890624996</v>
      </c>
      <c r="BL579" s="37">
        <v>17.347890625000002</v>
      </c>
      <c r="BM579" s="37">
        <v>15.7119665249484</v>
      </c>
      <c r="BN579" s="37">
        <v>15.7119665249484</v>
      </c>
      <c r="BO579" s="37">
        <v>15.7119665249484</v>
      </c>
      <c r="BP579" s="37">
        <v>8.5000000000000006E-3</v>
      </c>
    </row>
    <row r="580" spans="1:68">
      <c r="A580" s="16">
        <v>579</v>
      </c>
      <c r="B580" s="29" t="s">
        <v>304</v>
      </c>
      <c r="C580" s="16">
        <v>280</v>
      </c>
      <c r="D580" s="16">
        <v>1090</v>
      </c>
      <c r="E580" s="16">
        <v>0.17532517214996199</v>
      </c>
      <c r="F580" s="16">
        <v>0.31327737187014598</v>
      </c>
      <c r="G580" s="16">
        <v>0.43200977061103002</v>
      </c>
      <c r="H580" s="16">
        <v>1.2798026315789499</v>
      </c>
      <c r="I580" s="16">
        <v>2.3588487665355702</v>
      </c>
      <c r="J580" s="16">
        <v>0.34478672985782</v>
      </c>
      <c r="K580" s="16">
        <v>0.417967063467588</v>
      </c>
      <c r="L580" s="16">
        <v>0.53602192638997703</v>
      </c>
      <c r="M580" s="16">
        <v>0.13740344867339699</v>
      </c>
      <c r="N580" s="16">
        <v>0.68867247853323699</v>
      </c>
      <c r="O580" s="16">
        <v>1.55374207896537</v>
      </c>
      <c r="P580" s="16">
        <v>0.12956138285735</v>
      </c>
      <c r="Q580" s="16">
        <v>0.22940150966032599</v>
      </c>
      <c r="R580" s="16">
        <v>0.65643939393939399</v>
      </c>
      <c r="S580" s="16">
        <v>0.68362282878411895</v>
      </c>
      <c r="T580" s="16">
        <v>1.3165578358209</v>
      </c>
      <c r="U580" s="16">
        <v>1.12689573996107</v>
      </c>
      <c r="V580" s="16">
        <v>0.58006872852233704</v>
      </c>
      <c r="W580" s="16">
        <v>3.14299563742123</v>
      </c>
      <c r="X580" s="16">
        <v>1.3650862068965499</v>
      </c>
      <c r="Y580" s="16">
        <v>2.3229492187499998</v>
      </c>
      <c r="Z580" s="16">
        <v>1.01828562459534</v>
      </c>
      <c r="AA580" s="16">
        <v>1.3834576362292501</v>
      </c>
      <c r="AB580" s="16">
        <v>1.2979166666666699</v>
      </c>
      <c r="AC580" s="16">
        <v>0.60600680464141898</v>
      </c>
      <c r="AD580" s="16">
        <v>2.1407827271270601</v>
      </c>
      <c r="AE580" s="16">
        <v>0.68362282878411895</v>
      </c>
      <c r="AF580" s="16">
        <v>1.4424092742355501</v>
      </c>
      <c r="AG580" s="16">
        <v>1.4424092742355501</v>
      </c>
      <c r="AH580" s="16">
        <v>1.4424092742355501</v>
      </c>
      <c r="AI580" s="37">
        <v>0.29411764705882398</v>
      </c>
      <c r="AJ580" s="16">
        <v>1.0031990031429701</v>
      </c>
      <c r="AK580" s="16">
        <v>0.46309696092619401</v>
      </c>
      <c r="AL580" s="37">
        <v>0.6738728625</v>
      </c>
      <c r="AM580" s="37">
        <v>2899.6632391460898</v>
      </c>
      <c r="AN580" s="37">
        <v>20.012134414062501</v>
      </c>
      <c r="AO580" s="37">
        <v>1.1550218750000001</v>
      </c>
      <c r="AP580" s="37">
        <v>7.2085026953125002</v>
      </c>
      <c r="AQ580" s="37">
        <v>614.01</v>
      </c>
      <c r="AR580" s="37">
        <v>1.7166780390625</v>
      </c>
      <c r="AS580" s="37">
        <v>1.3657914062500001</v>
      </c>
      <c r="AT580" s="37">
        <v>7.9152908906250001</v>
      </c>
      <c r="AU580" s="37">
        <v>306802.10555468802</v>
      </c>
      <c r="AV580" s="37">
        <v>2067.0078745728101</v>
      </c>
      <c r="AW580" s="37">
        <v>987626.32687500003</v>
      </c>
      <c r="AX580" s="37">
        <v>8.2621710703124993</v>
      </c>
      <c r="AY580" s="37">
        <v>7.148625</v>
      </c>
      <c r="AZ580" s="37">
        <v>17.347890625000002</v>
      </c>
      <c r="BA580" s="37">
        <v>23640.112499999999</v>
      </c>
      <c r="BB580" s="37">
        <v>8.5912404374999998</v>
      </c>
      <c r="BC580" s="37">
        <v>8.1431898503281693E-3</v>
      </c>
      <c r="BD580" s="37">
        <v>368.68956075</v>
      </c>
      <c r="BE580" s="37">
        <v>28700.9375</v>
      </c>
      <c r="BF580" s="37">
        <v>0.95147999999999999</v>
      </c>
      <c r="BG580" s="37">
        <v>3.7200122845312502</v>
      </c>
      <c r="BH580" s="37">
        <v>4.7881401562499999</v>
      </c>
      <c r="BI580" s="37">
        <v>5.888518125</v>
      </c>
      <c r="BJ580" s="37">
        <v>4289.6118273437496</v>
      </c>
      <c r="BK580" s="37">
        <v>521.14787890624996</v>
      </c>
      <c r="BL580" s="37">
        <v>17.347890625000002</v>
      </c>
      <c r="BM580" s="37">
        <v>15.7119665249484</v>
      </c>
      <c r="BN580" s="37">
        <v>15.7119665249484</v>
      </c>
      <c r="BO580" s="37">
        <v>15.7119665249484</v>
      </c>
      <c r="BP580" s="37">
        <v>8.5000000000000006E-3</v>
      </c>
    </row>
    <row r="581" spans="1:68">
      <c r="A581" s="16">
        <v>580</v>
      </c>
      <c r="B581" s="29" t="s">
        <v>304</v>
      </c>
      <c r="C581" s="16">
        <v>285</v>
      </c>
      <c r="D581" s="16">
        <v>1105</v>
      </c>
      <c r="E581" s="16">
        <v>0.17532517214996199</v>
      </c>
      <c r="F581" s="16">
        <v>0.31327737187014598</v>
      </c>
      <c r="G581" s="16">
        <v>0.43200977061103002</v>
      </c>
      <c r="H581" s="16">
        <v>1.2798026315789499</v>
      </c>
      <c r="I581" s="16">
        <v>2.3588487665355702</v>
      </c>
      <c r="J581" s="16">
        <v>0.34478672985782</v>
      </c>
      <c r="K581" s="16">
        <v>0.417967063467588</v>
      </c>
      <c r="L581" s="16">
        <v>0.53602192638997703</v>
      </c>
      <c r="M581" s="16">
        <v>0.13740344867339699</v>
      </c>
      <c r="N581" s="16">
        <v>0.68867247853323699</v>
      </c>
      <c r="O581" s="16">
        <v>1.55374207896537</v>
      </c>
      <c r="P581" s="16">
        <v>0.12956138285735</v>
      </c>
      <c r="Q581" s="16">
        <v>0.22940150966032599</v>
      </c>
      <c r="R581" s="16">
        <v>0.65643939393939399</v>
      </c>
      <c r="S581" s="16">
        <v>0.68362282878411895</v>
      </c>
      <c r="T581" s="16">
        <v>1.3165578358209</v>
      </c>
      <c r="U581" s="16">
        <v>1.12689573996107</v>
      </c>
      <c r="V581" s="16">
        <v>0.58006872852233704</v>
      </c>
      <c r="W581" s="16">
        <v>3.14299563742123</v>
      </c>
      <c r="X581" s="16">
        <v>1.3650862068965499</v>
      </c>
      <c r="Y581" s="16">
        <v>2.3229492187499998</v>
      </c>
      <c r="Z581" s="16">
        <v>1.01828562459534</v>
      </c>
      <c r="AA581" s="16">
        <v>1.3834576362292501</v>
      </c>
      <c r="AB581" s="16">
        <v>1.2979166666666699</v>
      </c>
      <c r="AC581" s="16">
        <v>0.60600680464141898</v>
      </c>
      <c r="AD581" s="16">
        <v>2.1407827271270601</v>
      </c>
      <c r="AE581" s="16">
        <v>0.68362282878411895</v>
      </c>
      <c r="AF581" s="16">
        <v>1.4424092742355501</v>
      </c>
      <c r="AG581" s="16">
        <v>1.4424092742355501</v>
      </c>
      <c r="AH581" s="16">
        <v>1.4424092742355501</v>
      </c>
      <c r="AI581" s="37">
        <v>0.29411764705882398</v>
      </c>
      <c r="AJ581" s="16">
        <v>1.0031990031429701</v>
      </c>
      <c r="AK581" s="16">
        <v>0.46309696092619401</v>
      </c>
      <c r="AL581" s="37">
        <v>0.6738728625</v>
      </c>
      <c r="AM581" s="37">
        <v>2899.6632391460898</v>
      </c>
      <c r="AN581" s="37">
        <v>20.012134414062501</v>
      </c>
      <c r="AO581" s="37">
        <v>1.1550218750000001</v>
      </c>
      <c r="AP581" s="37">
        <v>7.2085026953125002</v>
      </c>
      <c r="AQ581" s="37">
        <v>614.01</v>
      </c>
      <c r="AR581" s="37">
        <v>1.7166780390625</v>
      </c>
      <c r="AS581" s="37">
        <v>1.3657914062500001</v>
      </c>
      <c r="AT581" s="37">
        <v>7.9152908906250001</v>
      </c>
      <c r="AU581" s="37">
        <v>306802.10555468802</v>
      </c>
      <c r="AV581" s="37">
        <v>2067.0078745728101</v>
      </c>
      <c r="AW581" s="37">
        <v>987626.32687500003</v>
      </c>
      <c r="AX581" s="37">
        <v>8.2621710703124993</v>
      </c>
      <c r="AY581" s="37">
        <v>7.148625</v>
      </c>
      <c r="AZ581" s="37">
        <v>17.347890625000002</v>
      </c>
      <c r="BA581" s="37">
        <v>23640.112499999999</v>
      </c>
      <c r="BB581" s="37">
        <v>8.5912404374999998</v>
      </c>
      <c r="BC581" s="37">
        <v>8.1431898503281693E-3</v>
      </c>
      <c r="BD581" s="37">
        <v>368.68956075</v>
      </c>
      <c r="BE581" s="37">
        <v>28700.9375</v>
      </c>
      <c r="BF581" s="37">
        <v>0.95147999999999999</v>
      </c>
      <c r="BG581" s="37">
        <v>3.7200122845312502</v>
      </c>
      <c r="BH581" s="37">
        <v>4.7881401562499999</v>
      </c>
      <c r="BI581" s="37">
        <v>5.888518125</v>
      </c>
      <c r="BJ581" s="37">
        <v>4289.6118273437496</v>
      </c>
      <c r="BK581" s="37">
        <v>521.14787890624996</v>
      </c>
      <c r="BL581" s="37">
        <v>17.347890625000002</v>
      </c>
      <c r="BM581" s="37">
        <v>15.7119665249484</v>
      </c>
      <c r="BN581" s="37">
        <v>15.7119665249484</v>
      </c>
      <c r="BO581" s="37">
        <v>15.7119665249484</v>
      </c>
      <c r="BP581" s="37">
        <v>8.5000000000000006E-3</v>
      </c>
    </row>
    <row r="582" spans="1:68">
      <c r="A582" s="16">
        <v>581</v>
      </c>
      <c r="B582" s="29" t="s">
        <v>304</v>
      </c>
      <c r="C582" s="16">
        <v>130</v>
      </c>
      <c r="D582" s="16">
        <v>1075</v>
      </c>
      <c r="E582" s="16">
        <v>0.17532517214996199</v>
      </c>
      <c r="F582" s="16">
        <v>0.31327737187014598</v>
      </c>
      <c r="G582" s="16">
        <v>0.43200977061103002</v>
      </c>
      <c r="H582" s="16">
        <v>1.2798026315789499</v>
      </c>
      <c r="I582" s="16">
        <v>2.3588487665355702</v>
      </c>
      <c r="J582" s="16">
        <v>0.34478672985782</v>
      </c>
      <c r="K582" s="16">
        <v>0.417967063467588</v>
      </c>
      <c r="L582" s="16">
        <v>0.53602192638997703</v>
      </c>
      <c r="M582" s="16">
        <v>0.13740344867339699</v>
      </c>
      <c r="N582" s="16">
        <v>0.68867247853323699</v>
      </c>
      <c r="O582" s="16">
        <v>1.55374207896537</v>
      </c>
      <c r="P582" s="16">
        <v>0.12956138285735</v>
      </c>
      <c r="Q582" s="16">
        <v>0.22940150966032599</v>
      </c>
      <c r="R582" s="16">
        <v>0.65643939393939399</v>
      </c>
      <c r="S582" s="16">
        <v>0.68362282878411895</v>
      </c>
      <c r="T582" s="16">
        <v>1.3165578358209</v>
      </c>
      <c r="U582" s="16">
        <v>1.12689573996107</v>
      </c>
      <c r="V582" s="16">
        <v>0.58006872852233704</v>
      </c>
      <c r="W582" s="16">
        <v>3.14299563742123</v>
      </c>
      <c r="X582" s="16">
        <v>1.3650862068965499</v>
      </c>
      <c r="Y582" s="16">
        <v>2.3229492187499998</v>
      </c>
      <c r="Z582" s="16">
        <v>1.01828562459534</v>
      </c>
      <c r="AA582" s="16">
        <v>1.3834576362292501</v>
      </c>
      <c r="AB582" s="16">
        <v>1.2979166666666699</v>
      </c>
      <c r="AC582" s="16">
        <v>0.60600680464141898</v>
      </c>
      <c r="AD582" s="16">
        <v>2.1407827271270601</v>
      </c>
      <c r="AE582" s="16">
        <v>0.68362282878411895</v>
      </c>
      <c r="AF582" s="16">
        <v>1.4424092742355501</v>
      </c>
      <c r="AG582" s="16">
        <v>1.4424092742355501</v>
      </c>
      <c r="AH582" s="16">
        <v>1.4424092742355501</v>
      </c>
      <c r="AI582" s="37">
        <v>0.29411764705882398</v>
      </c>
      <c r="AJ582" s="16">
        <v>1.0031990031429701</v>
      </c>
      <c r="AK582" s="16">
        <v>0.46309696092619401</v>
      </c>
      <c r="AL582" s="37">
        <v>0.6738728625</v>
      </c>
      <c r="AM582" s="37">
        <v>2899.6632391460898</v>
      </c>
      <c r="AN582" s="37">
        <v>20.012134414062501</v>
      </c>
      <c r="AO582" s="37">
        <v>1.1550218750000001</v>
      </c>
      <c r="AP582" s="37">
        <v>7.2085026953125002</v>
      </c>
      <c r="AQ582" s="37">
        <v>614.01</v>
      </c>
      <c r="AR582" s="37">
        <v>1.7166780390625</v>
      </c>
      <c r="AS582" s="37">
        <v>1.3657914062500001</v>
      </c>
      <c r="AT582" s="37">
        <v>7.9152908906250001</v>
      </c>
      <c r="AU582" s="37">
        <v>306802.10555468802</v>
      </c>
      <c r="AV582" s="37">
        <v>2067.0078745728101</v>
      </c>
      <c r="AW582" s="37">
        <v>987626.32687500003</v>
      </c>
      <c r="AX582" s="37">
        <v>8.2621710703124993</v>
      </c>
      <c r="AY582" s="37">
        <v>7.148625</v>
      </c>
      <c r="AZ582" s="37">
        <v>17.347890625000002</v>
      </c>
      <c r="BA582" s="37">
        <v>23640.112499999999</v>
      </c>
      <c r="BB582" s="37">
        <v>8.5912404374999998</v>
      </c>
      <c r="BC582" s="37">
        <v>8.1431898503281693E-3</v>
      </c>
      <c r="BD582" s="37">
        <v>368.68956075</v>
      </c>
      <c r="BE582" s="37">
        <v>28700.9375</v>
      </c>
      <c r="BF582" s="37">
        <v>0.95147999999999999</v>
      </c>
      <c r="BG582" s="37">
        <v>3.7200122845312502</v>
      </c>
      <c r="BH582" s="37">
        <v>4.7881401562499999</v>
      </c>
      <c r="BI582" s="37">
        <v>5.888518125</v>
      </c>
      <c r="BJ582" s="37">
        <v>4289.6118273437496</v>
      </c>
      <c r="BK582" s="37">
        <v>521.14787890624996</v>
      </c>
      <c r="BL582" s="37">
        <v>17.347890625000002</v>
      </c>
      <c r="BM582" s="37">
        <v>15.7119665249484</v>
      </c>
      <c r="BN582" s="37">
        <v>15.7119665249484</v>
      </c>
      <c r="BO582" s="37">
        <v>15.7119665249484</v>
      </c>
      <c r="BP582" s="37">
        <v>8.5000000000000006E-3</v>
      </c>
    </row>
    <row r="583" spans="1:68">
      <c r="A583" s="16">
        <v>582</v>
      </c>
      <c r="B583" s="29" t="s">
        <v>304</v>
      </c>
      <c r="C583" s="16">
        <v>225</v>
      </c>
      <c r="D583" s="16">
        <v>1120</v>
      </c>
      <c r="E583" s="16">
        <v>0.17532517214996199</v>
      </c>
      <c r="F583" s="16">
        <v>0.31327737187014598</v>
      </c>
      <c r="G583" s="16">
        <v>0.43200977061103002</v>
      </c>
      <c r="H583" s="16">
        <v>1.2798026315789499</v>
      </c>
      <c r="I583" s="16">
        <v>2.3588487665355702</v>
      </c>
      <c r="J583" s="16">
        <v>0.34478672985782</v>
      </c>
      <c r="K583" s="16">
        <v>0.417967063467588</v>
      </c>
      <c r="L583" s="16">
        <v>0.53602192638997703</v>
      </c>
      <c r="M583" s="16">
        <v>0.13740344867339699</v>
      </c>
      <c r="N583" s="16">
        <v>0.68867247853323699</v>
      </c>
      <c r="O583" s="16">
        <v>1.55374207896537</v>
      </c>
      <c r="P583" s="16">
        <v>0.12956138285735</v>
      </c>
      <c r="Q583" s="16">
        <v>0.22940150966032599</v>
      </c>
      <c r="R583" s="16">
        <v>0.65643939393939399</v>
      </c>
      <c r="S583" s="16">
        <v>0.68362282878411895</v>
      </c>
      <c r="T583" s="16">
        <v>1.3165578358209</v>
      </c>
      <c r="U583" s="16">
        <v>1.12689573996107</v>
      </c>
      <c r="V583" s="16">
        <v>0.58006872852233704</v>
      </c>
      <c r="W583" s="16">
        <v>3.14299563742123</v>
      </c>
      <c r="X583" s="16">
        <v>1.3650862068965499</v>
      </c>
      <c r="Y583" s="16">
        <v>2.3229492187499998</v>
      </c>
      <c r="Z583" s="16">
        <v>1.01828562459534</v>
      </c>
      <c r="AA583" s="16">
        <v>1.3834576362292501</v>
      </c>
      <c r="AB583" s="16">
        <v>1.2979166666666699</v>
      </c>
      <c r="AC583" s="16">
        <v>0.60600680464141898</v>
      </c>
      <c r="AD583" s="16">
        <v>2.1407827271270601</v>
      </c>
      <c r="AE583" s="16">
        <v>0.68362282878411895</v>
      </c>
      <c r="AF583" s="16">
        <v>1.4424092742355501</v>
      </c>
      <c r="AG583" s="16">
        <v>1.4424092742355501</v>
      </c>
      <c r="AH583" s="16">
        <v>1.4424092742355501</v>
      </c>
      <c r="AI583" s="37">
        <v>0.29411764705882398</v>
      </c>
      <c r="AJ583" s="16">
        <v>1.0031990031429701</v>
      </c>
      <c r="AK583" s="16">
        <v>0.46309696092619401</v>
      </c>
      <c r="AL583" s="37">
        <v>0.6738728625</v>
      </c>
      <c r="AM583" s="37">
        <v>2899.6632391460898</v>
      </c>
      <c r="AN583" s="37">
        <v>20.012134414062501</v>
      </c>
      <c r="AO583" s="37">
        <v>1.1550218750000001</v>
      </c>
      <c r="AP583" s="37">
        <v>7.2085026953125002</v>
      </c>
      <c r="AQ583" s="37">
        <v>614.01</v>
      </c>
      <c r="AR583" s="37">
        <v>1.7166780390625</v>
      </c>
      <c r="AS583" s="37">
        <v>1.3657914062500001</v>
      </c>
      <c r="AT583" s="37">
        <v>7.9152908906250001</v>
      </c>
      <c r="AU583" s="37">
        <v>306802.10555468802</v>
      </c>
      <c r="AV583" s="37">
        <v>2067.0078745728101</v>
      </c>
      <c r="AW583" s="37">
        <v>987626.32687500003</v>
      </c>
      <c r="AX583" s="37">
        <v>8.2621710703124993</v>
      </c>
      <c r="AY583" s="37">
        <v>7.148625</v>
      </c>
      <c r="AZ583" s="37">
        <v>17.347890625000002</v>
      </c>
      <c r="BA583" s="37">
        <v>23640.112499999999</v>
      </c>
      <c r="BB583" s="37">
        <v>8.5912404374999998</v>
      </c>
      <c r="BC583" s="37">
        <v>8.1431898503281693E-3</v>
      </c>
      <c r="BD583" s="37">
        <v>368.68956075</v>
      </c>
      <c r="BE583" s="37">
        <v>28700.9375</v>
      </c>
      <c r="BF583" s="37">
        <v>0.95147999999999999</v>
      </c>
      <c r="BG583" s="37">
        <v>3.7200122845312502</v>
      </c>
      <c r="BH583" s="37">
        <v>4.7881401562499999</v>
      </c>
      <c r="BI583" s="37">
        <v>5.888518125</v>
      </c>
      <c r="BJ583" s="37">
        <v>4289.6118273437496</v>
      </c>
      <c r="BK583" s="37">
        <v>521.14787890624996</v>
      </c>
      <c r="BL583" s="37">
        <v>17.347890625000002</v>
      </c>
      <c r="BM583" s="37">
        <v>15.7119665249484</v>
      </c>
      <c r="BN583" s="37">
        <v>15.7119665249484</v>
      </c>
      <c r="BO583" s="37">
        <v>15.7119665249484</v>
      </c>
      <c r="BP583" s="37">
        <v>8.5000000000000006E-3</v>
      </c>
    </row>
    <row r="584" spans="1:68">
      <c r="A584" s="16">
        <v>583</v>
      </c>
      <c r="B584" s="29" t="s">
        <v>305</v>
      </c>
      <c r="C584" s="16">
        <v>150</v>
      </c>
      <c r="D584" s="16">
        <v>1140</v>
      </c>
      <c r="E584" s="16">
        <v>0.17085714285714301</v>
      </c>
      <c r="F584" s="16">
        <v>0.30319089061521798</v>
      </c>
      <c r="G584" s="16">
        <v>0.423801534695674</v>
      </c>
      <c r="H584" s="16">
        <v>1.2909632571995999</v>
      </c>
      <c r="I584" s="16">
        <v>2.3480561555075599</v>
      </c>
      <c r="J584" s="16">
        <v>0.33450859409431499</v>
      </c>
      <c r="K584" s="16">
        <v>0.41884084979500602</v>
      </c>
      <c r="L584" s="16">
        <v>0.53846153846153899</v>
      </c>
      <c r="M584" s="16">
        <v>0.13875372393247301</v>
      </c>
      <c r="N584" s="16">
        <v>0.68855130109742702</v>
      </c>
      <c r="O584" s="16">
        <v>1.53412842346428</v>
      </c>
      <c r="P584" s="16">
        <v>0.129768705444988</v>
      </c>
      <c r="Q584" s="16">
        <v>0.238504869199924</v>
      </c>
      <c r="R584" s="16">
        <v>0.651229273870783</v>
      </c>
      <c r="S584" s="16">
        <v>0.67537313432835799</v>
      </c>
      <c r="T584" s="16">
        <v>1.3086454519853601</v>
      </c>
      <c r="U584" s="16">
        <v>1.1158707385393201</v>
      </c>
      <c r="V584" s="16">
        <v>0.597891963109355</v>
      </c>
      <c r="W584" s="16">
        <v>3.1043637313822798</v>
      </c>
      <c r="X584" s="16">
        <v>1.3578399479505501</v>
      </c>
      <c r="Y584" s="16">
        <v>2.30041273584906</v>
      </c>
      <c r="Z584" s="16">
        <v>1.01320698845129</v>
      </c>
      <c r="AA584" s="16">
        <v>1.3761281817259901</v>
      </c>
      <c r="AB584" s="16">
        <v>1.29302861192311</v>
      </c>
      <c r="AC584" s="16">
        <v>0.615742738400745</v>
      </c>
      <c r="AD584" s="16">
        <v>2.13604270289943</v>
      </c>
      <c r="AE584" s="16">
        <v>0.67537313432835799</v>
      </c>
      <c r="AF584" s="16">
        <v>1.43488111115748</v>
      </c>
      <c r="AG584" s="16">
        <v>1.43488111115748</v>
      </c>
      <c r="AH584" s="16">
        <v>1.43488111115748</v>
      </c>
      <c r="AI584" s="37">
        <v>0.29411764705882398</v>
      </c>
      <c r="AJ584" s="16">
        <v>1.0098681878856199</v>
      </c>
      <c r="AK584" s="16">
        <v>0.49088277858176599</v>
      </c>
      <c r="AL584" s="37">
        <v>0.75348000000000004</v>
      </c>
      <c r="AM584" s="37">
        <v>3264.3760542847999</v>
      </c>
      <c r="AN584" s="37">
        <v>22.41023324</v>
      </c>
      <c r="AO584" s="37">
        <v>1.3090999999999999</v>
      </c>
      <c r="AP584" s="37">
        <v>8.0536072000000001</v>
      </c>
      <c r="AQ584" s="37">
        <v>688.86839999999995</v>
      </c>
      <c r="AR584" s="37">
        <v>1.9296135999999999</v>
      </c>
      <c r="AS584" s="37">
        <v>1.5379</v>
      </c>
      <c r="AT584" s="37">
        <v>9.0049968000000007</v>
      </c>
      <c r="AU584" s="37">
        <v>346588.51673600002</v>
      </c>
      <c r="AV584" s="37">
        <v>2305.6065153794402</v>
      </c>
      <c r="AW584" s="37">
        <v>1119670.5083999999</v>
      </c>
      <c r="AX584" s="37">
        <v>9.4194357839999991</v>
      </c>
      <c r="AY584" s="37">
        <v>7.9684439999999999</v>
      </c>
      <c r="AZ584" s="37">
        <v>19.403199999999998</v>
      </c>
      <c r="BA584" s="37">
        <v>26402.395199999999</v>
      </c>
      <c r="BB584" s="37">
        <v>9.5626448400000008</v>
      </c>
      <c r="BC584" s="37">
        <v>8.1554038478176705E-3</v>
      </c>
      <c r="BD584" s="37">
        <v>409.19661719999999</v>
      </c>
      <c r="BE584" s="37">
        <v>32077.19</v>
      </c>
      <c r="BF584" s="37">
        <v>1.0587110399999999</v>
      </c>
      <c r="BG584" s="37">
        <v>4.1597075520000004</v>
      </c>
      <c r="BH584" s="37">
        <v>5.3525508000000004</v>
      </c>
      <c r="BI584" s="37">
        <v>6.5914213200000003</v>
      </c>
      <c r="BJ584" s="37">
        <v>4775.4669160000003</v>
      </c>
      <c r="BK584" s="37">
        <v>580.55119279999997</v>
      </c>
      <c r="BL584" s="37">
        <v>19.403199999999998</v>
      </c>
      <c r="BM584" s="37">
        <v>17.562009712199998</v>
      </c>
      <c r="BN584" s="37">
        <v>17.562009712199998</v>
      </c>
      <c r="BO584" s="37">
        <v>17.562009712199998</v>
      </c>
      <c r="BP584" s="37">
        <v>9.5505999999999994E-3</v>
      </c>
    </row>
    <row r="585" spans="1:68">
      <c r="A585" s="16">
        <v>584</v>
      </c>
      <c r="B585" s="29" t="s">
        <v>84</v>
      </c>
      <c r="C585" s="16">
        <v>175</v>
      </c>
      <c r="D585" s="16">
        <v>1140</v>
      </c>
      <c r="E585" s="16">
        <v>0.18469311377245501</v>
      </c>
      <c r="F585" s="16">
        <v>0.31454863536696098</v>
      </c>
      <c r="G585" s="16">
        <v>0.43281807372176001</v>
      </c>
      <c r="H585" s="16">
        <v>1.29339567504383</v>
      </c>
      <c r="I585" s="16">
        <v>2.3302664974619298</v>
      </c>
      <c r="J585" s="16">
        <v>0.345171069727155</v>
      </c>
      <c r="K585" s="16">
        <v>0.42267473858007698</v>
      </c>
      <c r="L585" s="16">
        <v>0.541327124563446</v>
      </c>
      <c r="M585" s="16">
        <v>0.140838528297274</v>
      </c>
      <c r="N585" s="16">
        <v>0.69118196485848504</v>
      </c>
      <c r="O585" s="16">
        <v>1.5304184639732701</v>
      </c>
      <c r="P585" s="16">
        <v>0.134918184624884</v>
      </c>
      <c r="Q585" s="16">
        <v>0.24097515831109501</v>
      </c>
      <c r="R585" s="16">
        <v>0.65626756604834202</v>
      </c>
      <c r="S585" s="16">
        <v>0.68131868131868101</v>
      </c>
      <c r="T585" s="16">
        <v>1.3089554298330299</v>
      </c>
      <c r="U585" s="16">
        <v>1.11625724722678</v>
      </c>
      <c r="V585" s="16">
        <v>0.59234676505296402</v>
      </c>
      <c r="W585" s="16">
        <v>3.08806774703692</v>
      </c>
      <c r="X585" s="16">
        <v>1.3565051020408201</v>
      </c>
      <c r="Y585" s="16">
        <v>2.2941685912240199</v>
      </c>
      <c r="Z585" s="16">
        <v>1.01471229188257</v>
      </c>
      <c r="AA585" s="16">
        <v>1.37545987869146</v>
      </c>
      <c r="AB585" s="16">
        <v>1.2919055063401099</v>
      </c>
      <c r="AC585" s="16">
        <v>0.61118036180361801</v>
      </c>
      <c r="AD585" s="16">
        <v>2.1209213963429101</v>
      </c>
      <c r="AE585" s="16">
        <v>0.68131868131868101</v>
      </c>
      <c r="AF585" s="16">
        <v>1.44300525550936</v>
      </c>
      <c r="AG585" s="16">
        <v>1.44300525550936</v>
      </c>
      <c r="AH585" s="16">
        <v>1.4276593275204399</v>
      </c>
      <c r="AI585" s="37">
        <v>0.29540481400437602</v>
      </c>
      <c r="AJ585" s="16">
        <v>1.0126745178415799</v>
      </c>
      <c r="AK585" s="16">
        <v>0.50130246020260505</v>
      </c>
      <c r="AL585" s="37">
        <v>0.84392447999999998</v>
      </c>
      <c r="AM585" s="37">
        <v>3506.8054117696001</v>
      </c>
      <c r="AN585" s="37">
        <v>23.70624256</v>
      </c>
      <c r="AO585" s="37">
        <v>1.3631194799999999</v>
      </c>
      <c r="AP585" s="37">
        <v>8.3345184000000003</v>
      </c>
      <c r="AQ585" s="37">
        <v>736.10919999999999</v>
      </c>
      <c r="AR585" s="37">
        <v>2.0094566399999998</v>
      </c>
      <c r="AS585" s="37">
        <v>1.5977399999999999</v>
      </c>
      <c r="AT585" s="37">
        <v>9.4261482000000001</v>
      </c>
      <c r="AU585" s="37">
        <v>360979.106356</v>
      </c>
      <c r="AV585" s="37">
        <v>2393.2629983361198</v>
      </c>
      <c r="AW585" s="37">
        <v>1198030.9552</v>
      </c>
      <c r="AX585" s="37">
        <v>9.5957858304000005</v>
      </c>
      <c r="AY585" s="37">
        <v>8.3079300000000007</v>
      </c>
      <c r="AZ585" s="37">
        <v>20.311199999999999</v>
      </c>
      <c r="BA585" s="37">
        <v>27498.016800000001</v>
      </c>
      <c r="BB585" s="37">
        <v>9.9387741199999997</v>
      </c>
      <c r="BC585" s="37">
        <v>8.03956804235024E-3</v>
      </c>
      <c r="BD585" s="37">
        <v>427.17404800000003</v>
      </c>
      <c r="BE585" s="37">
        <v>33351.360000000001</v>
      </c>
      <c r="BF585" s="37">
        <v>1.1011363199999999</v>
      </c>
      <c r="BG585" s="37">
        <v>4.3267100807999999</v>
      </c>
      <c r="BH585" s="37">
        <v>5.5647392399999998</v>
      </c>
      <c r="BI585" s="37">
        <v>6.8508300000000002</v>
      </c>
      <c r="BJ585" s="37">
        <v>4828.9828207999999</v>
      </c>
      <c r="BK585" s="37">
        <v>601.7485312</v>
      </c>
      <c r="BL585" s="37">
        <v>20.311199999999999</v>
      </c>
      <c r="BM585" s="37">
        <v>18.320120382563999</v>
      </c>
      <c r="BN585" s="37">
        <v>18.320120382563999</v>
      </c>
      <c r="BO585" s="37">
        <v>18.517043585964</v>
      </c>
      <c r="BP585" s="37">
        <v>9.8712000000000001E-3</v>
      </c>
    </row>
    <row r="586" spans="1:68">
      <c r="A586" s="16">
        <v>585</v>
      </c>
      <c r="B586" s="29" t="s">
        <v>86</v>
      </c>
      <c r="C586" s="16">
        <v>212</v>
      </c>
      <c r="D586" s="16">
        <v>1140</v>
      </c>
      <c r="E586" s="16">
        <v>0.19805075395365901</v>
      </c>
      <c r="F586" s="16">
        <v>0.32552053851791402</v>
      </c>
      <c r="G586" s="16">
        <v>0.44152567133257198</v>
      </c>
      <c r="H586" s="16">
        <v>1.2957369527814999</v>
      </c>
      <c r="I586" s="16">
        <v>2.3131993369249901</v>
      </c>
      <c r="J586" s="16">
        <v>0.35547041294167703</v>
      </c>
      <c r="K586" s="16">
        <v>0.42639089595375701</v>
      </c>
      <c r="L586" s="16">
        <v>0.54410080183276099</v>
      </c>
      <c r="M586" s="16">
        <v>0.14286058271129301</v>
      </c>
      <c r="N586" s="16">
        <v>0.69371825221028505</v>
      </c>
      <c r="O586" s="16">
        <v>1.5268516496409701</v>
      </c>
      <c r="P586" s="16">
        <v>0.139922842263382</v>
      </c>
      <c r="Q586" s="16">
        <v>0.24342520579768701</v>
      </c>
      <c r="R586" s="16">
        <v>0.66113875069098904</v>
      </c>
      <c r="S586" s="16">
        <v>0.68705035971223005</v>
      </c>
      <c r="T586" s="16">
        <v>1.3092532467532501</v>
      </c>
      <c r="U586" s="16">
        <v>1.1166293908696201</v>
      </c>
      <c r="V586" s="16">
        <v>0.58736592748568806</v>
      </c>
      <c r="W586" s="16">
        <v>3.0725306847813401</v>
      </c>
      <c r="X586" s="16">
        <v>1.3552220137586</v>
      </c>
      <c r="Y586" s="16">
        <v>2.2881787330316699</v>
      </c>
      <c r="Z586" s="16">
        <v>1.0161621539397601</v>
      </c>
      <c r="AA586" s="16">
        <v>1.3748171266946301</v>
      </c>
      <c r="AB586" s="16">
        <v>1.2908254536161501</v>
      </c>
      <c r="AC586" s="16">
        <v>0.60670159402519197</v>
      </c>
      <c r="AD586" s="16">
        <v>2.10642948494361</v>
      </c>
      <c r="AE586" s="16">
        <v>0.68705035971223005</v>
      </c>
      <c r="AF586" s="16">
        <v>1.4508398851301501</v>
      </c>
      <c r="AG586" s="16">
        <v>1.4508398851301501</v>
      </c>
      <c r="AH586" s="16">
        <v>1.4208389145973499</v>
      </c>
      <c r="AI586" s="37">
        <v>0.29665587918015102</v>
      </c>
      <c r="AJ586" s="16">
        <v>1.0154421620313401</v>
      </c>
      <c r="AK586" s="16">
        <v>0.511722141823444</v>
      </c>
      <c r="AL586" s="37">
        <v>0.93707616000000005</v>
      </c>
      <c r="AM586" s="37">
        <v>3755.6292067584</v>
      </c>
      <c r="AN586" s="37">
        <v>25.03357308</v>
      </c>
      <c r="AO586" s="37">
        <v>1.4182287200000001</v>
      </c>
      <c r="AP586" s="37">
        <v>8.6200081599999994</v>
      </c>
      <c r="AQ586" s="37">
        <v>784.56600000000003</v>
      </c>
      <c r="AR586" s="37">
        <v>2.0908364800000001</v>
      </c>
      <c r="AS586" s="37">
        <v>1.6587000000000001</v>
      </c>
      <c r="AT586" s="37">
        <v>9.8558996000000008</v>
      </c>
      <c r="AU586" s="37">
        <v>375659.83197599999</v>
      </c>
      <c r="AV586" s="37">
        <v>2482.5479526439599</v>
      </c>
      <c r="AW586" s="37">
        <v>1278164.5020000001</v>
      </c>
      <c r="AX586" s="37">
        <v>9.7732666944000002</v>
      </c>
      <c r="AY586" s="37">
        <v>8.6542560000000002</v>
      </c>
      <c r="AZ586" s="37">
        <v>21.2392</v>
      </c>
      <c r="BA586" s="37">
        <v>28615.910400000001</v>
      </c>
      <c r="BB586" s="37">
        <v>10.322158</v>
      </c>
      <c r="BC586" s="37">
        <v>7.9335581710142898E-3</v>
      </c>
      <c r="BD586" s="37">
        <v>445.53214983999999</v>
      </c>
      <c r="BE586" s="37">
        <v>34650.33</v>
      </c>
      <c r="BF586" s="37">
        <v>1.1443910399999999</v>
      </c>
      <c r="BG586" s="37">
        <v>4.4969946623999997</v>
      </c>
      <c r="BH586" s="37">
        <v>5.7810515200000001</v>
      </c>
      <c r="BI586" s="37">
        <v>7.1152426799999997</v>
      </c>
      <c r="BJ586" s="37">
        <v>4882.6641120000004</v>
      </c>
      <c r="BK586" s="37">
        <v>623.31102959999998</v>
      </c>
      <c r="BL586" s="37">
        <v>21.2392</v>
      </c>
      <c r="BM586" s="37">
        <v>19.093964170368</v>
      </c>
      <c r="BN586" s="37">
        <v>19.093964170368</v>
      </c>
      <c r="BO586" s="37">
        <v>19.497132643968001</v>
      </c>
      <c r="BP586" s="37">
        <v>1.0196999999999999E-2</v>
      </c>
    </row>
    <row r="587" spans="1:68">
      <c r="A587" s="16">
        <v>586</v>
      </c>
      <c r="B587" s="29" t="s">
        <v>306</v>
      </c>
      <c r="C587" s="16">
        <v>250</v>
      </c>
      <c r="D587" s="16">
        <v>1140</v>
      </c>
      <c r="E587" s="16">
        <v>0.20858825872912001</v>
      </c>
      <c r="F587" s="16">
        <v>0.339845527535305</v>
      </c>
      <c r="G587" s="16">
        <v>0.45953025856666901</v>
      </c>
      <c r="H587" s="16">
        <v>1.3471786911341599</v>
      </c>
      <c r="I587" s="16">
        <v>2.4075407615997202</v>
      </c>
      <c r="J587" s="16">
        <v>0.37071992976294998</v>
      </c>
      <c r="K587" s="16">
        <v>0.44096005199507898</v>
      </c>
      <c r="L587" s="16">
        <v>0.56299003713965701</v>
      </c>
      <c r="M587" s="16">
        <v>0.14784531411872001</v>
      </c>
      <c r="N587" s="16">
        <v>0.72038871608875299</v>
      </c>
      <c r="O587" s="16">
        <v>1.58770960590112</v>
      </c>
      <c r="P587" s="16">
        <v>0.145274297004438</v>
      </c>
      <c r="Q587" s="16">
        <v>0.24607403754482499</v>
      </c>
      <c r="R587" s="16">
        <v>0.68524846931510797</v>
      </c>
      <c r="S587" s="16">
        <v>0.71435206688341801</v>
      </c>
      <c r="T587" s="16">
        <v>1.36321110079366</v>
      </c>
      <c r="U587" s="16">
        <v>1.1601766939190301</v>
      </c>
      <c r="V587" s="16">
        <v>0.58331557579729099</v>
      </c>
      <c r="W587" s="16">
        <v>3.21969943061774</v>
      </c>
      <c r="X587" s="16">
        <v>1.40999692352532</v>
      </c>
      <c r="Y587" s="16">
        <v>2.3845431606126399</v>
      </c>
      <c r="Z587" s="16">
        <v>1.0557042512555199</v>
      </c>
      <c r="AA587" s="16">
        <v>1.4297432635712899</v>
      </c>
      <c r="AB587" s="16">
        <v>1.3424165261196901</v>
      </c>
      <c r="AC587" s="16">
        <v>0.61701715392298895</v>
      </c>
      <c r="AD587" s="16">
        <v>2.1949229018715402</v>
      </c>
      <c r="AE587" s="16">
        <v>0.71435206688341801</v>
      </c>
      <c r="AF587" s="16">
        <v>1.5068850977876</v>
      </c>
      <c r="AG587" s="16">
        <v>1.5068850977876</v>
      </c>
      <c r="AH587" s="16">
        <v>1.5031977293530501</v>
      </c>
      <c r="AI587" s="37">
        <v>0.30561163813369502</v>
      </c>
      <c r="AJ587" s="16">
        <v>1.0304863899422501</v>
      </c>
      <c r="AK587" s="16">
        <v>0.493227206946454</v>
      </c>
      <c r="AL587" s="37">
        <v>0.92730070799999997</v>
      </c>
      <c r="AM587" s="37">
        <v>3688.0358710896799</v>
      </c>
      <c r="AN587" s="37">
        <v>24.493902833749999</v>
      </c>
      <c r="AO587" s="37">
        <v>1.3780966955</v>
      </c>
      <c r="AP587" s="37">
        <v>8.3364735999999997</v>
      </c>
      <c r="AQ587" s="37">
        <v>769.50840000000005</v>
      </c>
      <c r="AR587" s="37">
        <v>2.0460243925000001</v>
      </c>
      <c r="AS587" s="37">
        <v>1.6199665000000001</v>
      </c>
      <c r="AT587" s="37">
        <v>9.6621462000000005</v>
      </c>
      <c r="AU587" s="37">
        <v>365656.455296</v>
      </c>
      <c r="AV587" s="37">
        <v>2407.7274146226</v>
      </c>
      <c r="AW587" s="37">
        <v>1261630.2883875</v>
      </c>
      <c r="AX587" s="37">
        <v>9.7364438854650004</v>
      </c>
      <c r="AY587" s="37">
        <v>8.4495468749999993</v>
      </c>
      <c r="AZ587" s="37">
        <v>20.695712499999999</v>
      </c>
      <c r="BA587" s="37">
        <v>27756.545099999999</v>
      </c>
      <c r="BB587" s="37">
        <v>10.028870743124999</v>
      </c>
      <c r="BC587" s="37">
        <v>7.9475415732953702E-3</v>
      </c>
      <c r="BD587" s="37">
        <v>429.076509165</v>
      </c>
      <c r="BE587" s="37">
        <v>33612.335749999998</v>
      </c>
      <c r="BF587" s="37">
        <v>1.107937656</v>
      </c>
      <c r="BG587" s="37">
        <v>4.371550069455</v>
      </c>
      <c r="BH587" s="37">
        <v>5.6109419970000003</v>
      </c>
      <c r="BI587" s="37">
        <v>6.9046976625000003</v>
      </c>
      <c r="BJ587" s="37">
        <v>4805.4716172324997</v>
      </c>
      <c r="BK587" s="37">
        <v>602.39786106500003</v>
      </c>
      <c r="BL587" s="37">
        <v>20.695712499999999</v>
      </c>
      <c r="BM587" s="37">
        <v>18.596956578351001</v>
      </c>
      <c r="BN587" s="37">
        <v>18.596956578351001</v>
      </c>
      <c r="BO587" s="37">
        <v>18.642575214759798</v>
      </c>
      <c r="BP587" s="37">
        <v>9.9883712499999992E-3</v>
      </c>
    </row>
    <row r="588" spans="1:68">
      <c r="A588" s="16">
        <v>587</v>
      </c>
      <c r="B588" s="29" t="s">
        <v>87</v>
      </c>
      <c r="C588" s="16">
        <v>225</v>
      </c>
      <c r="D588" s="16">
        <v>1140</v>
      </c>
      <c r="E588" s="16">
        <v>0.210954446854664</v>
      </c>
      <c r="F588" s="16">
        <v>0.33612593320609802</v>
      </c>
      <c r="G588" s="16">
        <v>0.449939938371546</v>
      </c>
      <c r="H588" s="16">
        <v>1.2979921185963601</v>
      </c>
      <c r="I588" s="16">
        <v>2.2968115353371199</v>
      </c>
      <c r="J588" s="16">
        <v>0.36542486395981599</v>
      </c>
      <c r="K588" s="16">
        <v>0.429994662871375</v>
      </c>
      <c r="L588" s="16">
        <v>0.54678692220969605</v>
      </c>
      <c r="M588" s="16">
        <v>0.14482267821136299</v>
      </c>
      <c r="N588" s="16">
        <v>0.69616515236063503</v>
      </c>
      <c r="O588" s="16">
        <v>1.52341985259641</v>
      </c>
      <c r="P588" s="16">
        <v>0.14478870298347701</v>
      </c>
      <c r="Q588" s="16">
        <v>0.24585525943529701</v>
      </c>
      <c r="R588" s="16">
        <v>0.66585100598151203</v>
      </c>
      <c r="S588" s="16">
        <v>0.69257950530035295</v>
      </c>
      <c r="T588" s="16">
        <v>1.3095396046172201</v>
      </c>
      <c r="U588" s="16">
        <v>1.1169879556976301</v>
      </c>
      <c r="V588" s="16">
        <v>0.58287328230385305</v>
      </c>
      <c r="W588" s="16">
        <v>3.0577007352583099</v>
      </c>
      <c r="X588" s="16">
        <v>1.3539877300613501</v>
      </c>
      <c r="Y588" s="16">
        <v>2.2824279379157399</v>
      </c>
      <c r="Z588" s="16">
        <v>1.0175595821547601</v>
      </c>
      <c r="AA588" s="16">
        <v>1.37419848789358</v>
      </c>
      <c r="AB588" s="16">
        <v>1.2897860247408901</v>
      </c>
      <c r="AC588" s="16">
        <v>0.60230415764591505</v>
      </c>
      <c r="AD588" s="16">
        <v>2.0925284738041001</v>
      </c>
      <c r="AE588" s="16">
        <v>0.69257950530035295</v>
      </c>
      <c r="AF588" s="16">
        <v>1.45840020496165</v>
      </c>
      <c r="AG588" s="16">
        <v>1.45840020496165</v>
      </c>
      <c r="AH588" s="16">
        <v>1.41438731614914</v>
      </c>
      <c r="AI588" s="37">
        <v>0.29787234042553201</v>
      </c>
      <c r="AJ588" s="16">
        <v>1.0181719149144599</v>
      </c>
      <c r="AK588" s="16">
        <v>0.52214182344428395</v>
      </c>
      <c r="AL588" s="37">
        <v>1.0329350399999999</v>
      </c>
      <c r="AM588" s="37">
        <v>4010.8474392511998</v>
      </c>
      <c r="AN588" s="37">
        <v>26.392224800000001</v>
      </c>
      <c r="AO588" s="37">
        <v>1.47442772</v>
      </c>
      <c r="AP588" s="37">
        <v>8.9100764800000007</v>
      </c>
      <c r="AQ588" s="37">
        <v>834.23879999999997</v>
      </c>
      <c r="AR588" s="37">
        <v>2.1737531200000002</v>
      </c>
      <c r="AS588" s="37">
        <v>1.72078</v>
      </c>
      <c r="AT588" s="37">
        <v>10.294250999999999</v>
      </c>
      <c r="AU588" s="37">
        <v>390630.69359600003</v>
      </c>
      <c r="AV588" s="37">
        <v>2573.4613783029499</v>
      </c>
      <c r="AW588" s="37">
        <v>1360071.1488000001</v>
      </c>
      <c r="AX588" s="37">
        <v>9.9518783759999998</v>
      </c>
      <c r="AY588" s="37">
        <v>9.007422</v>
      </c>
      <c r="AZ588" s="37">
        <v>22.187200000000001</v>
      </c>
      <c r="BA588" s="37">
        <v>29756.076000000001</v>
      </c>
      <c r="BB588" s="37">
        <v>10.71279648</v>
      </c>
      <c r="BC588" s="37">
        <v>7.8361255793904603E-3</v>
      </c>
      <c r="BD588" s="37">
        <v>464.27092271999999</v>
      </c>
      <c r="BE588" s="37">
        <v>35974.1</v>
      </c>
      <c r="BF588" s="37">
        <v>1.1884752000000001</v>
      </c>
      <c r="BG588" s="37">
        <v>4.6705612967999999</v>
      </c>
      <c r="BH588" s="37">
        <v>6.0014876399999997</v>
      </c>
      <c r="BI588" s="37">
        <v>7.3846593599999997</v>
      </c>
      <c r="BJ588" s="37">
        <v>4936.5107896</v>
      </c>
      <c r="BK588" s="37">
        <v>645.23868800000002</v>
      </c>
      <c r="BL588" s="37">
        <v>22.187200000000001</v>
      </c>
      <c r="BM588" s="37">
        <v>19.883541075612001</v>
      </c>
      <c r="BN588" s="37">
        <v>19.883541075612001</v>
      </c>
      <c r="BO588" s="37">
        <v>20.502276886212002</v>
      </c>
      <c r="BP588" s="37">
        <v>1.0527999999999999E-2</v>
      </c>
    </row>
    <row r="589" spans="1:68">
      <c r="A589" s="16">
        <v>588</v>
      </c>
      <c r="B589" s="29" t="s">
        <v>221</v>
      </c>
      <c r="C589" s="16">
        <v>150</v>
      </c>
      <c r="D589" s="16">
        <v>1140</v>
      </c>
      <c r="E589" s="16">
        <v>0.21724323355440001</v>
      </c>
      <c r="F589" s="16">
        <v>0.341296881230222</v>
      </c>
      <c r="G589" s="16">
        <v>0.454041666127174</v>
      </c>
      <c r="H589" s="16">
        <v>1.29908888062477</v>
      </c>
      <c r="I589" s="16">
        <v>2.28885984315303</v>
      </c>
      <c r="J589" s="16">
        <v>0.37027812370278101</v>
      </c>
      <c r="K589" s="16">
        <v>0.431755981283658</v>
      </c>
      <c r="L589" s="16">
        <v>0.548098434004474</v>
      </c>
      <c r="M589" s="16">
        <v>0.14578206864072499</v>
      </c>
      <c r="N589" s="16">
        <v>0.69735654604209696</v>
      </c>
      <c r="O589" s="16">
        <v>1.52175221227723</v>
      </c>
      <c r="P589" s="16">
        <v>0.147171376448821</v>
      </c>
      <c r="Q589" s="16">
        <v>0.24706286488707899</v>
      </c>
      <c r="R589" s="16">
        <v>0.66814994606256795</v>
      </c>
      <c r="S589" s="16">
        <v>0.69527145359019304</v>
      </c>
      <c r="T589" s="16">
        <v>1.3096786911098</v>
      </c>
      <c r="U589" s="16">
        <v>1.1171623762059399</v>
      </c>
      <c r="V589" s="16">
        <v>0.58078981628815296</v>
      </c>
      <c r="W589" s="16">
        <v>3.05053601232507</v>
      </c>
      <c r="X589" s="16">
        <v>1.3533880279550301</v>
      </c>
      <c r="Y589" s="16">
        <v>2.2796377607025202</v>
      </c>
      <c r="Z589" s="16">
        <v>1.01823951447643</v>
      </c>
      <c r="AA589" s="16">
        <v>1.3738977908409999</v>
      </c>
      <c r="AB589" s="16">
        <v>1.28928083467892</v>
      </c>
      <c r="AC589" s="16">
        <v>0.60013524955191699</v>
      </c>
      <c r="AD589" s="16">
        <v>2.0857883758949201</v>
      </c>
      <c r="AE589" s="16">
        <v>0.69527145359019304</v>
      </c>
      <c r="AF589" s="16">
        <v>1.46208196164112</v>
      </c>
      <c r="AG589" s="16">
        <v>1.46208196164112</v>
      </c>
      <c r="AH589" s="16">
        <v>1.4112905984500801</v>
      </c>
      <c r="AI589" s="37">
        <v>0.29846804014791301</v>
      </c>
      <c r="AJ589" s="16">
        <v>1.0195228244566701</v>
      </c>
      <c r="AK589" s="16">
        <v>0.52735166425470303</v>
      </c>
      <c r="AL589" s="37">
        <v>1.0818796799999999</v>
      </c>
      <c r="AM589" s="37">
        <v>4140.8544695616001</v>
      </c>
      <c r="AN589" s="37">
        <v>27.083296109999999</v>
      </c>
      <c r="AO589" s="37">
        <v>1.5029358799999999</v>
      </c>
      <c r="AP589" s="37">
        <v>9.0568276000000001</v>
      </c>
      <c r="AQ589" s="37">
        <v>859.53120000000001</v>
      </c>
      <c r="AR589" s="37">
        <v>2.2157877400000001</v>
      </c>
      <c r="AS589" s="37">
        <v>1.75224</v>
      </c>
      <c r="AT589" s="37">
        <v>10.516651700000001</v>
      </c>
      <c r="AU589" s="37">
        <v>398224.92540599999</v>
      </c>
      <c r="AV589" s="37">
        <v>2619.52876788913</v>
      </c>
      <c r="AW589" s="37">
        <v>1401689.3847000001</v>
      </c>
      <c r="AX589" s="37">
        <v>10.0416082734</v>
      </c>
      <c r="AY589" s="37">
        <v>9.1865699999999997</v>
      </c>
      <c r="AZ589" s="37">
        <v>22.668700000000001</v>
      </c>
      <c r="BA589" s="37">
        <v>30334.5108</v>
      </c>
      <c r="BB589" s="37">
        <v>10.910836195</v>
      </c>
      <c r="BC589" s="37">
        <v>7.7902931272302899E-3</v>
      </c>
      <c r="BD589" s="37">
        <v>473.78306079999999</v>
      </c>
      <c r="BE589" s="37">
        <v>36645.285000000003</v>
      </c>
      <c r="BF589" s="37">
        <v>1.2108283200000001</v>
      </c>
      <c r="BG589" s="37">
        <v>4.7585753838000002</v>
      </c>
      <c r="BH589" s="37">
        <v>6.1132521400000002</v>
      </c>
      <c r="BI589" s="37">
        <v>7.5212441999999999</v>
      </c>
      <c r="BJ589" s="37">
        <v>4963.4961482999997</v>
      </c>
      <c r="BK589" s="37">
        <v>656.33945219999998</v>
      </c>
      <c r="BL589" s="37">
        <v>22.668700000000001</v>
      </c>
      <c r="BM589" s="37">
        <v>20.284229447274001</v>
      </c>
      <c r="BN589" s="37">
        <v>20.284229447274001</v>
      </c>
      <c r="BO589" s="37">
        <v>21.014244701424001</v>
      </c>
      <c r="BP589" s="37">
        <v>1.069545E-2</v>
      </c>
    </row>
    <row r="590" spans="1:68">
      <c r="A590" s="16">
        <v>589</v>
      </c>
      <c r="B590" s="29" t="s">
        <v>307</v>
      </c>
      <c r="C590" s="16">
        <v>124</v>
      </c>
      <c r="D590" s="16">
        <v>1100</v>
      </c>
      <c r="E590" s="16">
        <v>0.18728125000000001</v>
      </c>
      <c r="F590" s="16">
        <v>0.33690568962176798</v>
      </c>
      <c r="G590" s="16">
        <v>0.45019402985074602</v>
      </c>
      <c r="H590" s="16">
        <v>1.25794736842105</v>
      </c>
      <c r="I590" s="16">
        <v>2.3780999999999999</v>
      </c>
      <c r="J590" s="16">
        <v>0.36804878048780498</v>
      </c>
      <c r="K590" s="16">
        <v>0.41817733990147798</v>
      </c>
      <c r="L590" s="16">
        <v>0.53359374999999998</v>
      </c>
      <c r="M590" s="16">
        <v>0.13606671070013199</v>
      </c>
      <c r="N590" s="16">
        <v>0.69228909310033104</v>
      </c>
      <c r="O590" s="16">
        <v>1.59392676267916</v>
      </c>
      <c r="P590" s="16">
        <v>0.130911163808829</v>
      </c>
      <c r="Q590" s="16">
        <v>0.21532389322916701</v>
      </c>
      <c r="R590" s="16">
        <v>0.66882575757575802</v>
      </c>
      <c r="S590" s="16">
        <v>0.70099999999999996</v>
      </c>
      <c r="T590" s="16">
        <v>1.33136194029851</v>
      </c>
      <c r="U590" s="16">
        <v>1.1480706521739099</v>
      </c>
      <c r="V590" s="16">
        <v>0.54748177601060299</v>
      </c>
      <c r="W590" s="16">
        <v>3.20263619575254</v>
      </c>
      <c r="X590" s="16">
        <v>1.3795689655172401</v>
      </c>
      <c r="Y590" s="16">
        <v>2.3667578124999999</v>
      </c>
      <c r="Z590" s="16">
        <v>1.0291601255887</v>
      </c>
      <c r="AA590" s="16">
        <v>1.39763709677419</v>
      </c>
      <c r="AB590" s="16">
        <v>1.3082488262910801</v>
      </c>
      <c r="AC590" s="16">
        <v>0.58955916473317904</v>
      </c>
      <c r="AD590" s="16">
        <v>2.1413280254777098</v>
      </c>
      <c r="AE590" s="16">
        <v>0.70099999999999996</v>
      </c>
      <c r="AF590" s="16">
        <v>1.4567394861228899</v>
      </c>
      <c r="AG590" s="16">
        <v>1.4567394861228899</v>
      </c>
      <c r="AH590" s="16">
        <v>1.4582761180463</v>
      </c>
      <c r="AI590" s="37">
        <v>0.29529411764705898</v>
      </c>
      <c r="AJ590" s="16">
        <v>1.0130039024394699</v>
      </c>
      <c r="AK590" s="16">
        <v>0.46309696092619401</v>
      </c>
      <c r="AL590" s="37">
        <v>0.69039360000000005</v>
      </c>
      <c r="AM590" s="37">
        <v>2908.0098273600001</v>
      </c>
      <c r="AN590" s="37">
        <v>20.209209999999999</v>
      </c>
      <c r="AO590" s="37">
        <v>1.1352975000000001</v>
      </c>
      <c r="AP590" s="37">
        <v>7.2829312499999999</v>
      </c>
      <c r="AQ590" s="37">
        <v>618.69000000000005</v>
      </c>
      <c r="AR590" s="37">
        <v>1.7232670000000001</v>
      </c>
      <c r="AS590" s="37">
        <v>1.3660000000000001</v>
      </c>
      <c r="AT590" s="37">
        <v>7.7972892500000004</v>
      </c>
      <c r="AU590" s="37">
        <v>305043.64769999997</v>
      </c>
      <c r="AV590" s="37">
        <v>2097.9876118259999</v>
      </c>
      <c r="AW590" s="37">
        <v>983546.17749999999</v>
      </c>
      <c r="AX590" s="37">
        <v>8.1282048000000007</v>
      </c>
      <c r="AY590" s="37">
        <v>7.2835124999999996</v>
      </c>
      <c r="AZ590" s="37">
        <v>17.524999999999999</v>
      </c>
      <c r="BA590" s="37">
        <v>23905.935000000001</v>
      </c>
      <c r="BB590" s="37">
        <v>8.7455429999999996</v>
      </c>
      <c r="BC590" s="37">
        <v>8.1422036884384701E-3</v>
      </c>
      <c r="BD590" s="37">
        <v>375.63367649999998</v>
      </c>
      <c r="BE590" s="37">
        <v>29005.4375</v>
      </c>
      <c r="BF590" s="37">
        <v>0.96942399999999995</v>
      </c>
      <c r="BG590" s="37">
        <v>3.7584114749999999</v>
      </c>
      <c r="BH590" s="37">
        <v>4.8352652999999997</v>
      </c>
      <c r="BI590" s="37">
        <v>5.9353940999999999</v>
      </c>
      <c r="BJ590" s="37">
        <v>4380.6840000000002</v>
      </c>
      <c r="BK590" s="37">
        <v>527.81594500000006</v>
      </c>
      <c r="BL590" s="37">
        <v>17.524999999999999</v>
      </c>
      <c r="BM590" s="37">
        <v>15.867739029199999</v>
      </c>
      <c r="BN590" s="37">
        <v>15.867739029199999</v>
      </c>
      <c r="BO590" s="37">
        <v>15.884477007799999</v>
      </c>
      <c r="BP590" s="37">
        <v>8.5339999999999999E-3</v>
      </c>
    </row>
    <row r="591" spans="1:68">
      <c r="A591" s="16">
        <v>590</v>
      </c>
      <c r="B591" s="29" t="s">
        <v>89</v>
      </c>
      <c r="C591" s="16">
        <v>132</v>
      </c>
      <c r="D591" s="16">
        <v>1100</v>
      </c>
      <c r="E591" s="16">
        <v>0.19097916666666701</v>
      </c>
      <c r="F591" s="16">
        <v>0.34140647536219398</v>
      </c>
      <c r="G591" s="16">
        <v>0.453358208955224</v>
      </c>
      <c r="H591" s="16">
        <v>1.2606315789473701</v>
      </c>
      <c r="I591" s="16">
        <v>2.38117142857143</v>
      </c>
      <c r="J591" s="16">
        <v>0.37219512195122001</v>
      </c>
      <c r="K591" s="16">
        <v>0.41965517241379302</v>
      </c>
      <c r="L591" s="16">
        <v>0.53531249999999997</v>
      </c>
      <c r="M591" s="16">
        <v>0.137153236459709</v>
      </c>
      <c r="N591" s="16">
        <v>0.69450587526363405</v>
      </c>
      <c r="O591" s="16">
        <v>1.5989698484013199</v>
      </c>
      <c r="P591" s="16">
        <v>0.13254834002189</v>
      </c>
      <c r="Q591" s="16">
        <v>0.215519205729167</v>
      </c>
      <c r="R591" s="16">
        <v>0.67098484848484896</v>
      </c>
      <c r="S591" s="16">
        <v>0.70399999999999996</v>
      </c>
      <c r="T591" s="16">
        <v>1.33429104477612</v>
      </c>
      <c r="U591" s="16">
        <v>1.15135869565217</v>
      </c>
      <c r="V591" s="16">
        <v>0.54541284403669699</v>
      </c>
      <c r="W591" s="16">
        <v>3.2068975069252099</v>
      </c>
      <c r="X591" s="16">
        <v>1.38258620689655</v>
      </c>
      <c r="Y591" s="16">
        <v>2.3702343749999999</v>
      </c>
      <c r="Z591" s="16">
        <v>1.0317896389325001</v>
      </c>
      <c r="AA591" s="16">
        <v>1.4004354838709701</v>
      </c>
      <c r="AB591" s="16">
        <v>1.3110046948356799</v>
      </c>
      <c r="AC591" s="16">
        <v>0.59100928074245895</v>
      </c>
      <c r="AD591" s="16">
        <v>2.14494267515924</v>
      </c>
      <c r="AE591" s="16">
        <v>0.70399999999999996</v>
      </c>
      <c r="AF591" s="16">
        <v>1.45943521997334</v>
      </c>
      <c r="AG591" s="16">
        <v>1.45943521997334</v>
      </c>
      <c r="AH591" s="16">
        <v>1.4625084838201401</v>
      </c>
      <c r="AI591" s="37">
        <v>0.29647058823529399</v>
      </c>
      <c r="AJ591" s="16">
        <v>1.01378199966407</v>
      </c>
      <c r="AK591" s="16">
        <v>0.46309696092619401</v>
      </c>
      <c r="AL591" s="37">
        <v>0.70402560000000003</v>
      </c>
      <c r="AM591" s="37">
        <v>2946.85847126</v>
      </c>
      <c r="AN591" s="37">
        <v>20.35125</v>
      </c>
      <c r="AO591" s="37">
        <v>1.1377200000000001</v>
      </c>
      <c r="AP591" s="37">
        <v>7.2923375000000004</v>
      </c>
      <c r="AQ591" s="37">
        <v>625.66</v>
      </c>
      <c r="AR591" s="37">
        <v>1.729357</v>
      </c>
      <c r="AS591" s="37">
        <v>1.3704000000000001</v>
      </c>
      <c r="AT591" s="37">
        <v>7.8595525000000004</v>
      </c>
      <c r="AU591" s="37">
        <v>306020.42940000002</v>
      </c>
      <c r="AV591" s="37">
        <v>2104.6255149079998</v>
      </c>
      <c r="AW591" s="37">
        <v>995846.41500000004</v>
      </c>
      <c r="AX591" s="37">
        <v>8.1355775999999995</v>
      </c>
      <c r="AY591" s="37">
        <v>7.3070250000000003</v>
      </c>
      <c r="AZ591" s="37">
        <v>17.600000000000001</v>
      </c>
      <c r="BA591" s="37">
        <v>23958.53</v>
      </c>
      <c r="BB591" s="37">
        <v>8.7705900000000003</v>
      </c>
      <c r="BC591" s="37">
        <v>8.1114343253524297E-3</v>
      </c>
      <c r="BD591" s="37">
        <v>376.13348100000002</v>
      </c>
      <c r="BE591" s="37">
        <v>29068.875</v>
      </c>
      <c r="BF591" s="37">
        <v>0.97084800000000004</v>
      </c>
      <c r="BG591" s="37">
        <v>3.7680142499999998</v>
      </c>
      <c r="BH591" s="37">
        <v>4.8449466000000001</v>
      </c>
      <c r="BI591" s="37">
        <v>5.9478971999999999</v>
      </c>
      <c r="BJ591" s="37">
        <v>4391.4589999999998</v>
      </c>
      <c r="BK591" s="37">
        <v>528.70691999999997</v>
      </c>
      <c r="BL591" s="37">
        <v>17.600000000000001</v>
      </c>
      <c r="BM591" s="37">
        <v>15.897102688</v>
      </c>
      <c r="BN591" s="37">
        <v>15.897102688</v>
      </c>
      <c r="BO591" s="37">
        <v>15.930578645200001</v>
      </c>
      <c r="BP591" s="37">
        <v>8.5679999999999992E-3</v>
      </c>
    </row>
    <row r="592" spans="1:68">
      <c r="A592" s="16">
        <v>591</v>
      </c>
      <c r="B592" s="29" t="s">
        <v>98</v>
      </c>
      <c r="C592" s="16">
        <v>80</v>
      </c>
      <c r="D592" s="16">
        <v>1100</v>
      </c>
      <c r="E592" s="16">
        <v>0.194677083333333</v>
      </c>
      <c r="F592" s="16">
        <v>0.34590726110261999</v>
      </c>
      <c r="G592" s="16">
        <v>0.45652238805970102</v>
      </c>
      <c r="H592" s="16">
        <v>1.26331578947368</v>
      </c>
      <c r="I592" s="16">
        <v>2.3842428571428602</v>
      </c>
      <c r="J592" s="16">
        <v>0.37634146341463398</v>
      </c>
      <c r="K592" s="16">
        <v>0.421133004926108</v>
      </c>
      <c r="L592" s="16">
        <v>0.53703124999999996</v>
      </c>
      <c r="M592" s="16">
        <v>0.13823976221928699</v>
      </c>
      <c r="N592" s="16">
        <v>0.69672265742693595</v>
      </c>
      <c r="O592" s="16">
        <v>1.6040129341234799</v>
      </c>
      <c r="P592" s="16">
        <v>0.13418551623495101</v>
      </c>
      <c r="Q592" s="16">
        <v>0.21571451822916701</v>
      </c>
      <c r="R592" s="16">
        <v>0.67314393939393902</v>
      </c>
      <c r="S592" s="16">
        <v>0.70699999999999996</v>
      </c>
      <c r="T592" s="16">
        <v>1.3372201492537299</v>
      </c>
      <c r="U592" s="16">
        <v>1.15464673913043</v>
      </c>
      <c r="V592" s="16">
        <v>0.54338950097213201</v>
      </c>
      <c r="W592" s="16">
        <v>3.2111588180978798</v>
      </c>
      <c r="X592" s="16">
        <v>1.3856034482758599</v>
      </c>
      <c r="Y592" s="16">
        <v>2.3737109374999998</v>
      </c>
      <c r="Z592" s="16">
        <v>1.0344191522763</v>
      </c>
      <c r="AA592" s="16">
        <v>1.4032338709677401</v>
      </c>
      <c r="AB592" s="16">
        <v>1.31376056338028</v>
      </c>
      <c r="AC592" s="16">
        <v>0.59245939675173998</v>
      </c>
      <c r="AD592" s="16">
        <v>2.1485573248407599</v>
      </c>
      <c r="AE592" s="16">
        <v>0.70699999999999996</v>
      </c>
      <c r="AF592" s="16">
        <v>1.4621309538237801</v>
      </c>
      <c r="AG592" s="16">
        <v>1.4621309538237801</v>
      </c>
      <c r="AH592" s="16">
        <v>1.46674084959399</v>
      </c>
      <c r="AI592" s="37">
        <v>0.29764705882352899</v>
      </c>
      <c r="AJ592" s="16">
        <v>1.0145600968886701</v>
      </c>
      <c r="AK592" s="16">
        <v>0.46309696092619401</v>
      </c>
      <c r="AL592" s="37">
        <v>0.71765760000000001</v>
      </c>
      <c r="AM592" s="37">
        <v>2985.7071151599998</v>
      </c>
      <c r="AN592" s="37">
        <v>20.493289999999998</v>
      </c>
      <c r="AO592" s="37">
        <v>1.1401425000000001</v>
      </c>
      <c r="AP592" s="37">
        <v>7.30174375</v>
      </c>
      <c r="AQ592" s="37">
        <v>632.63</v>
      </c>
      <c r="AR592" s="37">
        <v>1.735447</v>
      </c>
      <c r="AS592" s="37">
        <v>1.3748</v>
      </c>
      <c r="AT592" s="37">
        <v>7.9218157500000004</v>
      </c>
      <c r="AU592" s="37">
        <v>306997.21110000001</v>
      </c>
      <c r="AV592" s="37">
        <v>2111.2634179900001</v>
      </c>
      <c r="AW592" s="37">
        <v>1008146.6525</v>
      </c>
      <c r="AX592" s="37">
        <v>8.1429504000000001</v>
      </c>
      <c r="AY592" s="37">
        <v>7.3305375000000002</v>
      </c>
      <c r="AZ592" s="37">
        <v>17.675000000000001</v>
      </c>
      <c r="BA592" s="37">
        <v>24011.125</v>
      </c>
      <c r="BB592" s="37">
        <v>8.7956369999999993</v>
      </c>
      <c r="BC592" s="37">
        <v>8.0813429650822693E-3</v>
      </c>
      <c r="BD592" s="37">
        <v>376.6332855</v>
      </c>
      <c r="BE592" s="37">
        <v>29132.3125</v>
      </c>
      <c r="BF592" s="37">
        <v>0.97227200000000003</v>
      </c>
      <c r="BG592" s="37">
        <v>3.7776170250000001</v>
      </c>
      <c r="BH592" s="37">
        <v>4.8546278999999997</v>
      </c>
      <c r="BI592" s="37">
        <v>5.9604002999999999</v>
      </c>
      <c r="BJ592" s="37">
        <v>4402.2340000000004</v>
      </c>
      <c r="BK592" s="37">
        <v>529.59789499999999</v>
      </c>
      <c r="BL592" s="37">
        <v>17.675000000000001</v>
      </c>
      <c r="BM592" s="37">
        <v>15.9264663468</v>
      </c>
      <c r="BN592" s="37">
        <v>15.9264663468</v>
      </c>
      <c r="BO592" s="37">
        <v>15.9766802826</v>
      </c>
      <c r="BP592" s="37">
        <v>8.6020000000000003E-3</v>
      </c>
    </row>
    <row r="593" spans="1:68">
      <c r="A593" s="16">
        <v>592</v>
      </c>
      <c r="B593" s="29" t="s">
        <v>83</v>
      </c>
      <c r="C593" s="16">
        <v>50</v>
      </c>
      <c r="D593" s="16">
        <v>1100</v>
      </c>
      <c r="E593" s="16">
        <v>0.198375</v>
      </c>
      <c r="F593" s="16">
        <v>0.35040804684304599</v>
      </c>
      <c r="G593" s="16">
        <v>0.45968656716417899</v>
      </c>
      <c r="H593" s="16">
        <v>1.266</v>
      </c>
      <c r="I593" s="16">
        <v>2.3873142857142899</v>
      </c>
      <c r="J593" s="16">
        <v>0.38048780487804901</v>
      </c>
      <c r="K593" s="16">
        <v>0.42261083743842398</v>
      </c>
      <c r="L593" s="16">
        <v>0.53874999999999995</v>
      </c>
      <c r="M593" s="16">
        <v>0.13932628797886401</v>
      </c>
      <c r="N593" s="16">
        <v>0.69893943959023797</v>
      </c>
      <c r="O593" s="16">
        <v>1.6090560198456401</v>
      </c>
      <c r="P593" s="16">
        <v>0.13582269244801201</v>
      </c>
      <c r="Q593" s="16">
        <v>0.215909830729167</v>
      </c>
      <c r="R593" s="16">
        <v>0.67530303030302996</v>
      </c>
      <c r="S593" s="16">
        <v>0.71</v>
      </c>
      <c r="T593" s="16">
        <v>1.34014925373134</v>
      </c>
      <c r="U593" s="16">
        <v>1.1579347826087001</v>
      </c>
      <c r="V593" s="16">
        <v>0.54141025641025597</v>
      </c>
      <c r="W593" s="16">
        <v>3.2154201292705502</v>
      </c>
      <c r="X593" s="16">
        <v>1.38862068965517</v>
      </c>
      <c r="Y593" s="16">
        <v>2.3771874999999998</v>
      </c>
      <c r="Z593" s="16">
        <v>1.0370486656200899</v>
      </c>
      <c r="AA593" s="16">
        <v>1.4060322580645199</v>
      </c>
      <c r="AB593" s="16">
        <v>1.3165164319248801</v>
      </c>
      <c r="AC593" s="16">
        <v>0.593909512761021</v>
      </c>
      <c r="AD593" s="16">
        <v>2.15217197452229</v>
      </c>
      <c r="AE593" s="16">
        <v>0.71</v>
      </c>
      <c r="AF593" s="16">
        <v>1.46482668767422</v>
      </c>
      <c r="AG593" s="16">
        <v>1.46482668767422</v>
      </c>
      <c r="AH593" s="16">
        <v>1.4709732153678301</v>
      </c>
      <c r="AI593" s="37">
        <v>0.29882352941176499</v>
      </c>
      <c r="AJ593" s="16">
        <v>1.01533819411327</v>
      </c>
      <c r="AK593" s="16">
        <v>0.46309696092619401</v>
      </c>
      <c r="AL593" s="37">
        <v>0.73128959999999998</v>
      </c>
      <c r="AM593" s="37">
        <v>3024.5557590600001</v>
      </c>
      <c r="AN593" s="37">
        <v>20.63533</v>
      </c>
      <c r="AO593" s="37">
        <v>1.1425650000000001</v>
      </c>
      <c r="AP593" s="37">
        <v>7.3111499999999996</v>
      </c>
      <c r="AQ593" s="37">
        <v>639.6</v>
      </c>
      <c r="AR593" s="37">
        <v>1.7415369999999999</v>
      </c>
      <c r="AS593" s="37">
        <v>1.3792</v>
      </c>
      <c r="AT593" s="37">
        <v>7.9840790000000004</v>
      </c>
      <c r="AU593" s="37">
        <v>307973.99280000001</v>
      </c>
      <c r="AV593" s="37">
        <v>2117.901321072</v>
      </c>
      <c r="AW593" s="37">
        <v>1020446.89</v>
      </c>
      <c r="AX593" s="37">
        <v>8.1503232000000008</v>
      </c>
      <c r="AY593" s="37">
        <v>7.35405</v>
      </c>
      <c r="AZ593" s="37">
        <v>17.75</v>
      </c>
      <c r="BA593" s="37">
        <v>24063.72</v>
      </c>
      <c r="BB593" s="37">
        <v>8.820684</v>
      </c>
      <c r="BC593" s="37">
        <v>8.0519074421513404E-3</v>
      </c>
      <c r="BD593" s="37">
        <v>377.13308999999998</v>
      </c>
      <c r="BE593" s="37">
        <v>29195.75</v>
      </c>
      <c r="BF593" s="37">
        <v>0.97369600000000001</v>
      </c>
      <c r="BG593" s="37">
        <v>3.7872197999999999</v>
      </c>
      <c r="BH593" s="37">
        <v>4.8643092000000001</v>
      </c>
      <c r="BI593" s="37">
        <v>5.9729033999999999</v>
      </c>
      <c r="BJ593" s="37">
        <v>4413.009</v>
      </c>
      <c r="BK593" s="37">
        <v>530.48887000000002</v>
      </c>
      <c r="BL593" s="37">
        <v>17.75</v>
      </c>
      <c r="BM593" s="37">
        <v>15.955830005599999</v>
      </c>
      <c r="BN593" s="37">
        <v>15.955830005599999</v>
      </c>
      <c r="BO593" s="37">
        <v>16.02278192</v>
      </c>
      <c r="BP593" s="37">
        <v>8.6359999999999996E-3</v>
      </c>
    </row>
    <row r="594" spans="1:68">
      <c r="A594" s="16">
        <v>593</v>
      </c>
      <c r="B594" s="29" t="s">
        <v>308</v>
      </c>
      <c r="C594" s="16">
        <v>214</v>
      </c>
      <c r="D594" s="16">
        <v>1090</v>
      </c>
      <c r="E594" s="16">
        <v>0.20967046389698299</v>
      </c>
      <c r="F594" s="16">
        <v>0.352180222983979</v>
      </c>
      <c r="G594" s="16">
        <v>0.454882224807443</v>
      </c>
      <c r="H594" s="16">
        <v>1.23904521967572</v>
      </c>
      <c r="I594" s="16">
        <v>2.3187089277353801</v>
      </c>
      <c r="J594" s="16">
        <v>0.38152886266353903</v>
      </c>
      <c r="K594" s="16">
        <v>0.423307308661311</v>
      </c>
      <c r="L594" s="16">
        <v>0.53289957496665796</v>
      </c>
      <c r="M594" s="16">
        <v>0.14356366558240999</v>
      </c>
      <c r="N594" s="16">
        <v>0.68872185248079498</v>
      </c>
      <c r="O594" s="16">
        <v>1.56355549909446</v>
      </c>
      <c r="P594" s="16">
        <v>0.14301440518856501</v>
      </c>
      <c r="Q594" s="16">
        <v>0.22062557762794599</v>
      </c>
      <c r="R594" s="16">
        <v>0.65273250521246295</v>
      </c>
      <c r="S594" s="16">
        <v>0.70804</v>
      </c>
      <c r="T594" s="16">
        <v>1.32115803919938</v>
      </c>
      <c r="U594" s="16">
        <v>1.1573321467853801</v>
      </c>
      <c r="V594" s="16">
        <v>0.54637862269766402</v>
      </c>
      <c r="W594" s="16">
        <v>3.0629517983198999</v>
      </c>
      <c r="X594" s="16">
        <v>1.3709184726522201</v>
      </c>
      <c r="Y594" s="16">
        <v>2.3318587898034102</v>
      </c>
      <c r="Z594" s="16">
        <v>1.02673599459062</v>
      </c>
      <c r="AA594" s="16">
        <v>1.3843615880115201</v>
      </c>
      <c r="AB594" s="16">
        <v>1.29585418689774</v>
      </c>
      <c r="AC594" s="16">
        <v>0.57804903906392402</v>
      </c>
      <c r="AD594" s="16">
        <v>2.1649008734751098</v>
      </c>
      <c r="AE594" s="16">
        <v>0.70804</v>
      </c>
      <c r="AF594" s="16">
        <v>1.43990973120497</v>
      </c>
      <c r="AG594" s="16">
        <v>1.43990973120497</v>
      </c>
      <c r="AH594" s="16">
        <v>1.30821529374195</v>
      </c>
      <c r="AI594" s="37">
        <v>0.259177474367348</v>
      </c>
      <c r="AJ594" s="16">
        <v>1.0075503004253199</v>
      </c>
      <c r="AK594" s="16">
        <v>0.468474674384949</v>
      </c>
      <c r="AL594" s="37">
        <v>0.78271012650399996</v>
      </c>
      <c r="AM594" s="37">
        <v>3109.2502653690799</v>
      </c>
      <c r="AN594" s="37">
        <v>21.146770129511999</v>
      </c>
      <c r="AO594" s="37">
        <v>1.1546239518800001</v>
      </c>
      <c r="AP594" s="37">
        <v>7.2872022093600002</v>
      </c>
      <c r="AQ594" s="37">
        <v>652.37818660000005</v>
      </c>
      <c r="AR594" s="37">
        <v>1.731876814512</v>
      </c>
      <c r="AS594" s="37">
        <v>1.3720442664000001</v>
      </c>
      <c r="AT594" s="37">
        <v>7.7298332266319996</v>
      </c>
      <c r="AU594" s="37">
        <v>309375.05333131802</v>
      </c>
      <c r="AV594" s="37">
        <v>2110.5046942445101</v>
      </c>
      <c r="AW594" s="37">
        <v>1003206.10784676</v>
      </c>
      <c r="AX594" s="37">
        <v>7.5923190053048</v>
      </c>
      <c r="AY594" s="37">
        <v>7.569130575</v>
      </c>
      <c r="AZ594" s="37">
        <v>17.701000000000001</v>
      </c>
      <c r="BA594" s="37">
        <v>23955.267804160001</v>
      </c>
      <c r="BB594" s="37">
        <v>8.5867759605600007</v>
      </c>
      <c r="BC594" s="37">
        <v>7.8769877741954493E-3</v>
      </c>
      <c r="BD594" s="37">
        <v>385.90551098673598</v>
      </c>
      <c r="BE594" s="37">
        <v>28962.877049999999</v>
      </c>
      <c r="BF594" s="37">
        <v>0.97744103904000001</v>
      </c>
      <c r="BG594" s="37">
        <v>3.7625323107487998</v>
      </c>
      <c r="BH594" s="37">
        <v>4.8412950482039996</v>
      </c>
      <c r="BI594" s="37">
        <v>5.9451474227199999</v>
      </c>
      <c r="BJ594" s="37">
        <v>4202.9769262953996</v>
      </c>
      <c r="BK594" s="37">
        <v>515.14564159652002</v>
      </c>
      <c r="BL594" s="37">
        <v>17.701000000000001</v>
      </c>
      <c r="BM594" s="37">
        <v>16.032876103032301</v>
      </c>
      <c r="BN594" s="37">
        <v>16.032876103032301</v>
      </c>
      <c r="BO594" s="37">
        <v>17.646861667490601</v>
      </c>
      <c r="BP594" s="37">
        <v>9.6459000000000007E-3</v>
      </c>
    </row>
    <row r="595" spans="1:68">
      <c r="A595" s="16">
        <v>594</v>
      </c>
      <c r="B595" s="29" t="s">
        <v>85</v>
      </c>
      <c r="C595" s="16">
        <v>155</v>
      </c>
      <c r="D595" s="16">
        <v>1090</v>
      </c>
      <c r="E595" s="16">
        <v>0.20563822850578001</v>
      </c>
      <c r="F595" s="16">
        <v>0.348524729114501</v>
      </c>
      <c r="G595" s="16">
        <v>0.45231895124917998</v>
      </c>
      <c r="H595" s="16">
        <v>1.2382414613325401</v>
      </c>
      <c r="I595" s="16">
        <v>2.3229628291812898</v>
      </c>
      <c r="J595" s="16">
        <v>0.37822912133081898</v>
      </c>
      <c r="K595" s="16">
        <v>0.42229278471108</v>
      </c>
      <c r="L595" s="16">
        <v>0.53227373508382902</v>
      </c>
      <c r="M595" s="16">
        <v>0.14287309501995299</v>
      </c>
      <c r="N595" s="16">
        <v>0.68807944976631497</v>
      </c>
      <c r="O595" s="16">
        <v>1.56429109568608</v>
      </c>
      <c r="P595" s="16">
        <v>0.14156959652606901</v>
      </c>
      <c r="Q595" s="16">
        <v>0.22084882085652199</v>
      </c>
      <c r="R595" s="16">
        <v>0.65137641603568697</v>
      </c>
      <c r="S595" s="16">
        <v>0.70631999999999995</v>
      </c>
      <c r="T595" s="16">
        <v>1.3212799847847301</v>
      </c>
      <c r="U595" s="16">
        <v>1.1573859196634699</v>
      </c>
      <c r="V595" s="16">
        <v>0.54793100022386099</v>
      </c>
      <c r="W595" s="16">
        <v>3.0673735051878199</v>
      </c>
      <c r="X595" s="16">
        <v>1.3713282863042</v>
      </c>
      <c r="Y595" s="16">
        <v>2.3332756361118698</v>
      </c>
      <c r="Z595" s="16">
        <v>1.0262703888275</v>
      </c>
      <c r="AA595" s="16">
        <v>1.3847034332551</v>
      </c>
      <c r="AB595" s="16">
        <v>1.2962453767699</v>
      </c>
      <c r="AC595" s="16">
        <v>0.57892411171894298</v>
      </c>
      <c r="AD595" s="16">
        <v>2.1664606057774898</v>
      </c>
      <c r="AE595" s="16">
        <v>0.70631999999999995</v>
      </c>
      <c r="AF595" s="16">
        <v>1.43898075416747</v>
      </c>
      <c r="AG595" s="16">
        <v>1.43898075416747</v>
      </c>
      <c r="AH595" s="16">
        <v>1.3103092784405299</v>
      </c>
      <c r="AI595" s="37">
        <v>0.25874024549274499</v>
      </c>
      <c r="AJ595" s="16">
        <v>1.0077509470236501</v>
      </c>
      <c r="AK595" s="16">
        <v>0.468202604920405</v>
      </c>
      <c r="AL595" s="37">
        <v>0.76787215945599996</v>
      </c>
      <c r="AM595" s="37">
        <v>3077.9061680572499</v>
      </c>
      <c r="AN595" s="37">
        <v>21.039377782368</v>
      </c>
      <c r="AO595" s="37">
        <v>1.1536932763200001</v>
      </c>
      <c r="AP595" s="37">
        <v>7.2925843270400001</v>
      </c>
      <c r="AQ595" s="37">
        <v>646.95492239999999</v>
      </c>
      <c r="AR595" s="37">
        <v>1.7305836183679999</v>
      </c>
      <c r="AS595" s="37">
        <v>1.3722441696000001</v>
      </c>
      <c r="AT595" s="37">
        <v>7.7044728780479996</v>
      </c>
      <c r="AU595" s="37">
        <v>309135.35222335201</v>
      </c>
      <c r="AV595" s="37">
        <v>2110.2140169539198</v>
      </c>
      <c r="AW595" s="37">
        <v>995106.40762064001</v>
      </c>
      <c r="AX595" s="37">
        <v>7.6614554640671999</v>
      </c>
      <c r="AY595" s="37">
        <v>7.5627243000000002</v>
      </c>
      <c r="AZ595" s="37">
        <v>17.658000000000001</v>
      </c>
      <c r="BA595" s="37">
        <v>23938.409994239999</v>
      </c>
      <c r="BB595" s="37">
        <v>8.5838713542399994</v>
      </c>
      <c r="BC595" s="37">
        <v>7.9126069263214596E-3</v>
      </c>
      <c r="BD595" s="37">
        <v>385.465883059904</v>
      </c>
      <c r="BE595" s="37">
        <v>28951.606199999998</v>
      </c>
      <c r="BF595" s="37">
        <v>0.97689926656000003</v>
      </c>
      <c r="BG595" s="37">
        <v>3.7603640140032</v>
      </c>
      <c r="BH595" s="37">
        <v>4.8400774302559997</v>
      </c>
      <c r="BI595" s="37">
        <v>5.9438329100800003</v>
      </c>
      <c r="BJ595" s="37">
        <v>4231.9651530855999</v>
      </c>
      <c r="BK595" s="37">
        <v>514.66027157328006</v>
      </c>
      <c r="BL595" s="37">
        <v>17.658000000000001</v>
      </c>
      <c r="BM595" s="37">
        <v>16.027750399013801</v>
      </c>
      <c r="BN595" s="37">
        <v>16.027750399013801</v>
      </c>
      <c r="BO595" s="37">
        <v>17.601664535437202</v>
      </c>
      <c r="BP595" s="37">
        <v>9.6621999999999993E-3</v>
      </c>
    </row>
    <row r="596" spans="1:68">
      <c r="A596" s="16">
        <v>595</v>
      </c>
      <c r="B596" s="29" t="s">
        <v>86</v>
      </c>
      <c r="C596" s="16">
        <v>185</v>
      </c>
      <c r="D596" s="16">
        <v>1090</v>
      </c>
      <c r="E596" s="16">
        <v>0.213703826403843</v>
      </c>
      <c r="F596" s="16">
        <v>0.35583682026040497</v>
      </c>
      <c r="G596" s="16">
        <v>0.45744693336713399</v>
      </c>
      <c r="H596" s="16">
        <v>1.2398488514700501</v>
      </c>
      <c r="I596" s="16">
        <v>2.3144596788742602</v>
      </c>
      <c r="J596" s="16">
        <v>0.38482972136222898</v>
      </c>
      <c r="K596" s="16">
        <v>0.42432351124974299</v>
      </c>
      <c r="L596" s="16">
        <v>0.53352624226701295</v>
      </c>
      <c r="M596" s="16">
        <v>0.14425529779141399</v>
      </c>
      <c r="N596" s="16">
        <v>0.68936435676468599</v>
      </c>
      <c r="O596" s="16">
        <v>1.56282034960908</v>
      </c>
      <c r="P596" s="16">
        <v>0.144462176402681</v>
      </c>
      <c r="Q596" s="16">
        <v>0.220400525577541</v>
      </c>
      <c r="R596" s="16">
        <v>0.65409026798307501</v>
      </c>
      <c r="S596" s="16">
        <v>0.70975999999999995</v>
      </c>
      <c r="T596" s="16">
        <v>1.3210361906571799</v>
      </c>
      <c r="U596" s="16">
        <v>1.15727839459226</v>
      </c>
      <c r="V596" s="16">
        <v>0.54485765447797996</v>
      </c>
      <c r="W596" s="16">
        <v>3.0585414881228599</v>
      </c>
      <c r="X596" s="16">
        <v>1.3705089408528199</v>
      </c>
      <c r="Y596" s="16">
        <v>2.33044358822367</v>
      </c>
      <c r="Z596" s="16">
        <v>1.0272015431508099</v>
      </c>
      <c r="AA596" s="16">
        <v>1.38401991309406</v>
      </c>
      <c r="AB596" s="16">
        <v>1.2954632015234699</v>
      </c>
      <c r="AC596" s="16">
        <v>0.57716925647263295</v>
      </c>
      <c r="AD596" s="16">
        <v>2.1633437315397299</v>
      </c>
      <c r="AE596" s="16">
        <v>0.70975999999999995</v>
      </c>
      <c r="AF596" s="16">
        <v>1.4408390108106699</v>
      </c>
      <c r="AG596" s="16">
        <v>1.4408390108106699</v>
      </c>
      <c r="AH596" s="16">
        <v>1.3061300009294601</v>
      </c>
      <c r="AI596" s="37">
        <v>0.25961618343441101</v>
      </c>
      <c r="AJ596" s="16">
        <v>1.0073497281622299</v>
      </c>
      <c r="AK596" s="16">
        <v>0.468746743849493</v>
      </c>
      <c r="AL596" s="37">
        <v>0.79754391654400003</v>
      </c>
      <c r="AM596" s="37">
        <v>3140.5847627712301</v>
      </c>
      <c r="AN596" s="37">
        <v>21.254099077631999</v>
      </c>
      <c r="AO596" s="37">
        <v>1.15555475968</v>
      </c>
      <c r="AP596" s="37">
        <v>7.2818098329599996</v>
      </c>
      <c r="AQ596" s="37">
        <v>657.79957760000002</v>
      </c>
      <c r="AR596" s="37">
        <v>1.733165509632</v>
      </c>
      <c r="AS596" s="37">
        <v>1.3718434304</v>
      </c>
      <c r="AT596" s="37">
        <v>7.7551455339519997</v>
      </c>
      <c r="AU596" s="37">
        <v>309614.71268044802</v>
      </c>
      <c r="AV596" s="37">
        <v>2110.79515811397</v>
      </c>
      <c r="AW596" s="37">
        <v>1011287.13127936</v>
      </c>
      <c r="AX596" s="37">
        <v>7.5234920028927998</v>
      </c>
      <c r="AY596" s="37">
        <v>7.5755232000000001</v>
      </c>
      <c r="AZ596" s="37">
        <v>17.744</v>
      </c>
      <c r="BA596" s="37">
        <v>23972.131445759998</v>
      </c>
      <c r="BB596" s="37">
        <v>8.5896810489599993</v>
      </c>
      <c r="BC596" s="37">
        <v>7.8419022688043794E-3</v>
      </c>
      <c r="BD596" s="37">
        <v>386.34498816409598</v>
      </c>
      <c r="BE596" s="37">
        <v>28974.148799999999</v>
      </c>
      <c r="BF596" s="37">
        <v>0.97798278143999995</v>
      </c>
      <c r="BG596" s="37">
        <v>3.7647008455168001</v>
      </c>
      <c r="BH596" s="37">
        <v>4.8425126717440001</v>
      </c>
      <c r="BI596" s="37">
        <v>5.9464618099199997</v>
      </c>
      <c r="BJ596" s="37">
        <v>4174.0834978944004</v>
      </c>
      <c r="BK596" s="37">
        <v>515.63110684671994</v>
      </c>
      <c r="BL596" s="37">
        <v>17.744</v>
      </c>
      <c r="BM596" s="37">
        <v>16.037999288175801</v>
      </c>
      <c r="BN596" s="37">
        <v>16.037999288175801</v>
      </c>
      <c r="BO596" s="37">
        <v>17.692094212148401</v>
      </c>
      <c r="BP596" s="37">
        <v>9.6296000000000003E-3</v>
      </c>
    </row>
    <row r="597" spans="1:68">
      <c r="A597" s="16">
        <v>596</v>
      </c>
      <c r="B597" s="29" t="s">
        <v>309</v>
      </c>
      <c r="C597" s="16">
        <v>124</v>
      </c>
      <c r="D597" s="16">
        <v>1090</v>
      </c>
      <c r="E597" s="16">
        <v>0.16597432211371599</v>
      </c>
      <c r="F597" s="16">
        <v>0.29056698140118697</v>
      </c>
      <c r="G597" s="16">
        <v>0.40255834077713298</v>
      </c>
      <c r="H597" s="16">
        <v>1.25890215284155</v>
      </c>
      <c r="I597" s="16">
        <v>2.29</v>
      </c>
      <c r="J597" s="16">
        <v>0.32225762403277203</v>
      </c>
      <c r="K597" s="16">
        <v>0.41657260636992699</v>
      </c>
      <c r="L597" s="16">
        <v>0.53084515731030202</v>
      </c>
      <c r="M597" s="16">
        <v>0.14774702128546999</v>
      </c>
      <c r="N597" s="16">
        <v>0.69266013066992704</v>
      </c>
      <c r="O597" s="16">
        <v>1.4769646093467199</v>
      </c>
      <c r="P597" s="16">
        <v>0.13950549047043001</v>
      </c>
      <c r="Q597" s="16">
        <v>0.24016325781894901</v>
      </c>
      <c r="R597" s="16">
        <v>0.60883190883190896</v>
      </c>
      <c r="S597" s="16">
        <v>0.669625246548324</v>
      </c>
      <c r="T597" s="16">
        <v>1.2909581546650899</v>
      </c>
      <c r="U597" s="16">
        <v>1.1308694704406701</v>
      </c>
      <c r="V597" s="16">
        <v>0.62062146892655401</v>
      </c>
      <c r="W597" s="16">
        <v>2.8824241585665402</v>
      </c>
      <c r="X597" s="16">
        <v>1.34303320780555</v>
      </c>
      <c r="Y597" s="16">
        <v>2.1911434137569299</v>
      </c>
      <c r="Z597" s="16">
        <v>1.00449665093186</v>
      </c>
      <c r="AA597" s="16">
        <v>1.35568900462348</v>
      </c>
      <c r="AB597" s="16">
        <v>1.2774264056178199</v>
      </c>
      <c r="AC597" s="16">
        <v>0.59240153887033997</v>
      </c>
      <c r="AD597" s="16">
        <v>2.1889840597923098</v>
      </c>
      <c r="AE597" s="16">
        <v>0.669625246548324</v>
      </c>
      <c r="AF597" s="16">
        <v>1.33416644234271</v>
      </c>
      <c r="AG597" s="16">
        <v>1.34903941659933</v>
      </c>
      <c r="AH597" s="16">
        <v>1.42952028871871</v>
      </c>
      <c r="AI597" s="37">
        <v>0.22977941176470601</v>
      </c>
      <c r="AJ597" s="16">
        <v>0.98136815093530405</v>
      </c>
      <c r="AK597" s="16">
        <v>0.482850940665702</v>
      </c>
      <c r="AL597" s="37">
        <v>0.675432386</v>
      </c>
      <c r="AM597" s="37">
        <v>2965.9041552135</v>
      </c>
      <c r="AN597" s="37">
        <v>20.665074400000002</v>
      </c>
      <c r="AO597" s="37">
        <v>1.209296385</v>
      </c>
      <c r="AP597" s="37">
        <v>7.2964552500000002</v>
      </c>
      <c r="AQ597" s="37">
        <v>622.19039999999995</v>
      </c>
      <c r="AR597" s="37">
        <v>1.729701645</v>
      </c>
      <c r="AS597" s="37">
        <v>1.3948704999999999</v>
      </c>
      <c r="AT597" s="37">
        <v>7.6436822900000001</v>
      </c>
      <c r="AU597" s="37">
        <v>307755.06019500003</v>
      </c>
      <c r="AV597" s="37">
        <v>2101.4643100170301</v>
      </c>
      <c r="AW597" s="37">
        <v>933801.70530000003</v>
      </c>
      <c r="AX597" s="37">
        <v>8.6362254137499992</v>
      </c>
      <c r="AY597" s="37">
        <v>7.5008699999999999</v>
      </c>
      <c r="AZ597" s="37">
        <v>17.21265</v>
      </c>
      <c r="BA597" s="37">
        <v>23618.424900000002</v>
      </c>
      <c r="BB597" s="37">
        <v>8.2843306719999994</v>
      </c>
      <c r="BC597" s="37">
        <v>8.0361252761212594E-3</v>
      </c>
      <c r="BD597" s="37">
        <v>385.42866432</v>
      </c>
      <c r="BE597" s="37">
        <v>28647.7075</v>
      </c>
      <c r="BF597" s="37">
        <v>0.975692695</v>
      </c>
      <c r="BG597" s="37">
        <v>3.7084944001000002</v>
      </c>
      <c r="BH597" s="37">
        <v>4.8002167</v>
      </c>
      <c r="BI597" s="37">
        <v>5.9065515550000001</v>
      </c>
      <c r="BJ597" s="37">
        <v>4438.3400105000001</v>
      </c>
      <c r="BK597" s="37">
        <v>500.36708475</v>
      </c>
      <c r="BL597" s="37">
        <v>17.21265</v>
      </c>
      <c r="BM597" s="37">
        <v>16.686686592648002</v>
      </c>
      <c r="BN597" s="37">
        <v>16.502718165137999</v>
      </c>
      <c r="BO597" s="37">
        <v>15.573628063548</v>
      </c>
      <c r="BP597" s="37">
        <v>1.0880000000000001E-2</v>
      </c>
    </row>
    <row r="598" spans="1:68">
      <c r="A598" s="16">
        <v>597</v>
      </c>
      <c r="B598" s="29" t="s">
        <v>284</v>
      </c>
      <c r="C598" s="16">
        <v>150</v>
      </c>
      <c r="D598" s="16">
        <v>1090</v>
      </c>
      <c r="E598" s="16">
        <v>0.180432818618946</v>
      </c>
      <c r="F598" s="16">
        <v>0.29930254390278299</v>
      </c>
      <c r="G598" s="16">
        <v>0.403978041955114</v>
      </c>
      <c r="H598" s="16">
        <v>1.2354766095296399</v>
      </c>
      <c r="I598" s="16">
        <v>2.22093382352941</v>
      </c>
      <c r="J598" s="16">
        <v>0.32887175694128401</v>
      </c>
      <c r="K598" s="16">
        <v>0.41004042547970698</v>
      </c>
      <c r="L598" s="16">
        <v>0.52044648365206703</v>
      </c>
      <c r="M598" s="16">
        <v>0.146858099183895</v>
      </c>
      <c r="N598" s="16">
        <v>0.67951897039298503</v>
      </c>
      <c r="O598" s="16">
        <v>1.43993227328157</v>
      </c>
      <c r="P598" s="16">
        <v>0.142414874517337</v>
      </c>
      <c r="Q598" s="16">
        <v>0.23412457372032699</v>
      </c>
      <c r="R598" s="16">
        <v>0.59856481481481505</v>
      </c>
      <c r="S598" s="16">
        <v>0.661600098619329</v>
      </c>
      <c r="T598" s="16">
        <v>1.2628539479520899</v>
      </c>
      <c r="U598" s="16">
        <v>1.1043946441832699</v>
      </c>
      <c r="V598" s="16">
        <v>0.60813978634142096</v>
      </c>
      <c r="W598" s="16">
        <v>2.8126053953786001</v>
      </c>
      <c r="X598" s="16">
        <v>1.3117917665183201</v>
      </c>
      <c r="Y598" s="16">
        <v>2.1372255732054501</v>
      </c>
      <c r="Z598" s="16">
        <v>0.98309110922594101</v>
      </c>
      <c r="AA598" s="16">
        <v>1.3241815911144199</v>
      </c>
      <c r="AB598" s="16">
        <v>1.2474489024787201</v>
      </c>
      <c r="AC598" s="16">
        <v>0.56714153679078505</v>
      </c>
      <c r="AD598" s="16">
        <v>2.12984026721344</v>
      </c>
      <c r="AE598" s="16">
        <v>0.661600098619329</v>
      </c>
      <c r="AF598" s="16">
        <v>1.3091981239778201</v>
      </c>
      <c r="AG598" s="16">
        <v>1.3237927572835</v>
      </c>
      <c r="AH598" s="16">
        <v>1.4027674664732901</v>
      </c>
      <c r="AI598" s="37">
        <v>0.22443704044117599</v>
      </c>
      <c r="AJ598" s="16">
        <v>0.96895354104638898</v>
      </c>
      <c r="AK598" s="16">
        <v>0.482850940665702</v>
      </c>
      <c r="AL598" s="37">
        <v>0.73427122726250005</v>
      </c>
      <c r="AM598" s="37">
        <v>3055.0706565023702</v>
      </c>
      <c r="AN598" s="37">
        <v>20.73795385</v>
      </c>
      <c r="AO598" s="37">
        <v>1.1867939015625</v>
      </c>
      <c r="AP598" s="37">
        <v>7.0763948718750003</v>
      </c>
      <c r="AQ598" s="37">
        <v>634.96046249999995</v>
      </c>
      <c r="AR598" s="37">
        <v>1.7025785844375001</v>
      </c>
      <c r="AS598" s="37">
        <v>1.36754651875</v>
      </c>
      <c r="AT598" s="37">
        <v>7.5976939643749999</v>
      </c>
      <c r="AU598" s="37">
        <v>301916.32573781197</v>
      </c>
      <c r="AV598" s="37">
        <v>2048.7737228052702</v>
      </c>
      <c r="AW598" s="37">
        <v>953276.12007187505</v>
      </c>
      <c r="AX598" s="37">
        <v>8.4190754735312492</v>
      </c>
      <c r="AY598" s="37">
        <v>7.374378375</v>
      </c>
      <c r="AZ598" s="37">
        <v>17.006364375</v>
      </c>
      <c r="BA598" s="37">
        <v>23104.250917500001</v>
      </c>
      <c r="BB598" s="37">
        <v>8.0903859056650003</v>
      </c>
      <c r="BC598" s="37">
        <v>7.8745060445397398E-3</v>
      </c>
      <c r="BD598" s="37">
        <v>376.09271958750003</v>
      </c>
      <c r="BE598" s="37">
        <v>27981.308734375001</v>
      </c>
      <c r="BF598" s="37">
        <v>0.95168365806249999</v>
      </c>
      <c r="BG598" s="37">
        <v>3.6294674252724999</v>
      </c>
      <c r="BH598" s="37">
        <v>4.6886554112500001</v>
      </c>
      <c r="BI598" s="37">
        <v>5.7679418730625001</v>
      </c>
      <c r="BJ598" s="37">
        <v>4249.0891889900004</v>
      </c>
      <c r="BK598" s="37">
        <v>486.847750545</v>
      </c>
      <c r="BL598" s="37">
        <v>17.006364375</v>
      </c>
      <c r="BM598" s="37">
        <v>16.3744028399786</v>
      </c>
      <c r="BN598" s="37">
        <v>16.193877297944699</v>
      </c>
      <c r="BO598" s="37">
        <v>15.282174695177901</v>
      </c>
      <c r="BP598" s="37">
        <v>1.0627040000000001E-2</v>
      </c>
    </row>
    <row r="599" spans="1:68">
      <c r="A599" s="16">
        <v>598</v>
      </c>
      <c r="B599" s="29" t="s">
        <v>69</v>
      </c>
      <c r="C599" s="16">
        <v>50</v>
      </c>
      <c r="D599" s="16">
        <v>1090</v>
      </c>
      <c r="E599" s="16">
        <v>0.19489131512417601</v>
      </c>
      <c r="F599" s="16">
        <v>0.30803810640437901</v>
      </c>
      <c r="G599" s="16">
        <v>0.40539774313309501</v>
      </c>
      <c r="H599" s="16">
        <v>1.21205106621773</v>
      </c>
      <c r="I599" s="16">
        <v>2.1518676470588201</v>
      </c>
      <c r="J599" s="16">
        <v>0.33548588984979499</v>
      </c>
      <c r="K599" s="16">
        <v>0.40350824458948797</v>
      </c>
      <c r="L599" s="16">
        <v>0.51004780999383104</v>
      </c>
      <c r="M599" s="16">
        <v>0.14596917708231999</v>
      </c>
      <c r="N599" s="16">
        <v>0.66637781011604302</v>
      </c>
      <c r="O599" s="16">
        <v>1.4028999372164199</v>
      </c>
      <c r="P599" s="16">
        <v>0.145324258564245</v>
      </c>
      <c r="Q599" s="16">
        <v>0.22808588962170601</v>
      </c>
      <c r="R599" s="16">
        <v>0.58829772079772102</v>
      </c>
      <c r="S599" s="16">
        <v>0.653574950690335</v>
      </c>
      <c r="T599" s="16">
        <v>1.2347497412391</v>
      </c>
      <c r="U599" s="16">
        <v>1.07791981792588</v>
      </c>
      <c r="V599" s="16">
        <v>0.59615025862799997</v>
      </c>
      <c r="W599" s="16">
        <v>2.7427866321906702</v>
      </c>
      <c r="X599" s="16">
        <v>1.2805503252310899</v>
      </c>
      <c r="Y599" s="16">
        <v>2.0833077326539802</v>
      </c>
      <c r="Z599" s="16">
        <v>0.96168556752002399</v>
      </c>
      <c r="AA599" s="16">
        <v>1.2926741776053601</v>
      </c>
      <c r="AB599" s="16">
        <v>1.21747139933963</v>
      </c>
      <c r="AC599" s="16">
        <v>0.54188153471123102</v>
      </c>
      <c r="AD599" s="16">
        <v>2.0706964746345702</v>
      </c>
      <c r="AE599" s="16">
        <v>0.653574950690335</v>
      </c>
      <c r="AF599" s="16">
        <v>1.28422980561292</v>
      </c>
      <c r="AG599" s="16">
        <v>1.29854609796767</v>
      </c>
      <c r="AH599" s="16">
        <v>1.37601464422787</v>
      </c>
      <c r="AI599" s="37">
        <v>0.219094669117647</v>
      </c>
      <c r="AJ599" s="16">
        <v>0.95653893115747401</v>
      </c>
      <c r="AK599" s="16">
        <v>0.482850940665702</v>
      </c>
      <c r="AL599" s="37">
        <v>0.79311006852499999</v>
      </c>
      <c r="AM599" s="37">
        <v>3144.2371577912299</v>
      </c>
      <c r="AN599" s="37">
        <v>20.810833299999999</v>
      </c>
      <c r="AO599" s="37">
        <v>1.1642914181249999</v>
      </c>
      <c r="AP599" s="37">
        <v>6.8563344937500004</v>
      </c>
      <c r="AQ599" s="37">
        <v>647.73052499999994</v>
      </c>
      <c r="AR599" s="37">
        <v>1.675455523875</v>
      </c>
      <c r="AS599" s="37">
        <v>1.3402225375000001</v>
      </c>
      <c r="AT599" s="37">
        <v>7.5517056387499997</v>
      </c>
      <c r="AU599" s="37">
        <v>296077.59128062503</v>
      </c>
      <c r="AV599" s="37">
        <v>1996.08313559351</v>
      </c>
      <c r="AW599" s="37">
        <v>972750.53484374995</v>
      </c>
      <c r="AX599" s="37">
        <v>8.2019255333124992</v>
      </c>
      <c r="AY599" s="37">
        <v>7.2478867500000002</v>
      </c>
      <c r="AZ599" s="37">
        <v>16.800078750000001</v>
      </c>
      <c r="BA599" s="37">
        <v>22590.076935000001</v>
      </c>
      <c r="BB599" s="37">
        <v>7.8964411393300002</v>
      </c>
      <c r="BC599" s="37">
        <v>7.7192594868058699E-3</v>
      </c>
      <c r="BD599" s="37">
        <v>366.756774855</v>
      </c>
      <c r="BE599" s="37">
        <v>27314.909968749998</v>
      </c>
      <c r="BF599" s="37">
        <v>0.92767462112499999</v>
      </c>
      <c r="BG599" s="37">
        <v>3.550440450445</v>
      </c>
      <c r="BH599" s="37">
        <v>4.5770941225000001</v>
      </c>
      <c r="BI599" s="37">
        <v>5.6293321911250001</v>
      </c>
      <c r="BJ599" s="37">
        <v>4059.8383674800002</v>
      </c>
      <c r="BK599" s="37">
        <v>473.32841633999999</v>
      </c>
      <c r="BL599" s="37">
        <v>16.800078750000001</v>
      </c>
      <c r="BM599" s="37">
        <v>16.0621190873091</v>
      </c>
      <c r="BN599" s="37">
        <v>15.8850364307515</v>
      </c>
      <c r="BO599" s="37">
        <v>14.990721326807799</v>
      </c>
      <c r="BP599" s="37">
        <v>1.0374080000000001E-2</v>
      </c>
    </row>
    <row r="600" spans="1:68">
      <c r="A600" s="16">
        <v>599</v>
      </c>
      <c r="B600" s="29" t="s">
        <v>70</v>
      </c>
      <c r="C600" s="16">
        <v>5</v>
      </c>
      <c r="D600" s="16">
        <v>1090</v>
      </c>
      <c r="E600" s="16">
        <v>0.22380830813463501</v>
      </c>
      <c r="F600" s="16">
        <v>0.32550923140757099</v>
      </c>
      <c r="G600" s="16">
        <v>0.40823714548905798</v>
      </c>
      <c r="H600" s="16">
        <v>1.1651999795939201</v>
      </c>
      <c r="I600" s="16">
        <v>2.0137352941176498</v>
      </c>
      <c r="J600" s="16">
        <v>0.34871415566681802</v>
      </c>
      <c r="K600" s="16">
        <v>0.39044388280904901</v>
      </c>
      <c r="L600" s="16">
        <v>0.48925046267736</v>
      </c>
      <c r="M600" s="16">
        <v>0.14419133287916899</v>
      </c>
      <c r="N600" s="16">
        <v>0.640095489562158</v>
      </c>
      <c r="O600" s="16">
        <v>1.3288352650861199</v>
      </c>
      <c r="P600" s="16">
        <v>0.15114302665806001</v>
      </c>
      <c r="Q600" s="16">
        <v>0.216008521424462</v>
      </c>
      <c r="R600" s="16">
        <v>0.56776353276353297</v>
      </c>
      <c r="S600" s="16">
        <v>0.63752465483234699</v>
      </c>
      <c r="T600" s="16">
        <v>1.1785413278131001</v>
      </c>
      <c r="U600" s="16">
        <v>1.0249701654110901</v>
      </c>
      <c r="V600" s="16">
        <v>0.57353565018763297</v>
      </c>
      <c r="W600" s="16">
        <v>2.6031491058148002</v>
      </c>
      <c r="X600" s="16">
        <v>1.21806744265662</v>
      </c>
      <c r="Y600" s="16">
        <v>1.97547205155103</v>
      </c>
      <c r="Z600" s="16">
        <v>0.91887448410818995</v>
      </c>
      <c r="AA600" s="16">
        <v>1.22965935058723</v>
      </c>
      <c r="AB600" s="16">
        <v>1.1575163930614301</v>
      </c>
      <c r="AC600" s="16">
        <v>0.49136153055212201</v>
      </c>
      <c r="AD600" s="16">
        <v>1.9524088894768199</v>
      </c>
      <c r="AE600" s="16">
        <v>0.63752465483234699</v>
      </c>
      <c r="AF600" s="16">
        <v>1.23429316888314</v>
      </c>
      <c r="AG600" s="16">
        <v>1.2480527793360101</v>
      </c>
      <c r="AH600" s="16">
        <v>1.3225089997370201</v>
      </c>
      <c r="AI600" s="37">
        <v>0.20840992647058801</v>
      </c>
      <c r="AJ600" s="16">
        <v>0.93170971137964398</v>
      </c>
      <c r="AK600" s="16">
        <v>0.482850940665702</v>
      </c>
      <c r="AL600" s="37">
        <v>0.91078775104999998</v>
      </c>
      <c r="AM600" s="37">
        <v>3322.5701603689699</v>
      </c>
      <c r="AN600" s="37">
        <v>20.956592199999999</v>
      </c>
      <c r="AO600" s="37">
        <v>1.11928645125</v>
      </c>
      <c r="AP600" s="37">
        <v>6.4162137374999997</v>
      </c>
      <c r="AQ600" s="37">
        <v>673.27065000000005</v>
      </c>
      <c r="AR600" s="37">
        <v>1.6212094027499999</v>
      </c>
      <c r="AS600" s="37">
        <v>1.2855745750000001</v>
      </c>
      <c r="AT600" s="37">
        <v>7.4597289875000001</v>
      </c>
      <c r="AU600" s="37">
        <v>284400.12236625003</v>
      </c>
      <c r="AV600" s="37">
        <v>1890.70196116998</v>
      </c>
      <c r="AW600" s="37">
        <v>1011699.3643875</v>
      </c>
      <c r="AX600" s="37">
        <v>7.7676256528750001</v>
      </c>
      <c r="AY600" s="37">
        <v>6.9949035000000004</v>
      </c>
      <c r="AZ600" s="37">
        <v>16.387507500000002</v>
      </c>
      <c r="BA600" s="37">
        <v>21561.72897</v>
      </c>
      <c r="BB600" s="37">
        <v>7.5085516066600002</v>
      </c>
      <c r="BC600" s="37">
        <v>7.4264339311389798E-3</v>
      </c>
      <c r="BD600" s="37">
        <v>348.08488539000001</v>
      </c>
      <c r="BE600" s="37">
        <v>25982.1124375</v>
      </c>
      <c r="BF600" s="37">
        <v>0.87965654724999998</v>
      </c>
      <c r="BG600" s="37">
        <v>3.3923865007899998</v>
      </c>
      <c r="BH600" s="37">
        <v>4.3539715450000003</v>
      </c>
      <c r="BI600" s="37">
        <v>5.35211282725</v>
      </c>
      <c r="BJ600" s="37">
        <v>3681.3367244599999</v>
      </c>
      <c r="BK600" s="37">
        <v>446.28974792999998</v>
      </c>
      <c r="BL600" s="37">
        <v>16.387507500000002</v>
      </c>
      <c r="BM600" s="37">
        <v>15.437551581970199</v>
      </c>
      <c r="BN600" s="37">
        <v>15.267354696365</v>
      </c>
      <c r="BO600" s="37">
        <v>14.4078145900677</v>
      </c>
      <c r="BP600" s="37">
        <v>9.8681600000000008E-3</v>
      </c>
    </row>
    <row r="601" spans="1:68">
      <c r="A601" s="16">
        <v>600</v>
      </c>
      <c r="B601" s="29" t="s">
        <v>310</v>
      </c>
      <c r="C601" s="16">
        <v>195</v>
      </c>
      <c r="D601" s="16">
        <v>1145</v>
      </c>
      <c r="E601" s="16">
        <v>0.18407630010696299</v>
      </c>
      <c r="F601" s="16">
        <v>0.32255974238428198</v>
      </c>
      <c r="G601" s="16">
        <v>0.423938139760965</v>
      </c>
      <c r="H601" s="16">
        <v>1.24269301004362</v>
      </c>
      <c r="I601" s="16">
        <v>2.28201629951046</v>
      </c>
      <c r="J601" s="16">
        <v>0.35192399049881201</v>
      </c>
      <c r="K601" s="16">
        <v>0.41372098116513401</v>
      </c>
      <c r="L601" s="16">
        <v>0.52472477064220202</v>
      </c>
      <c r="M601" s="16">
        <v>0.145165247906129</v>
      </c>
      <c r="N601" s="16">
        <v>0.67547160823868901</v>
      </c>
      <c r="O601" s="16">
        <v>1.51025293531287</v>
      </c>
      <c r="P601" s="16">
        <v>0.138719690468777</v>
      </c>
      <c r="Q601" s="16">
        <v>0.23426626951906099</v>
      </c>
      <c r="R601" s="16">
        <v>0.610720338983051</v>
      </c>
      <c r="S601" s="16">
        <v>0.68331683168316804</v>
      </c>
      <c r="T601" s="16">
        <v>1.2943044725614199</v>
      </c>
      <c r="U601" s="16">
        <v>1.1384903994703199</v>
      </c>
      <c r="V601" s="16">
        <v>0.569432124001508</v>
      </c>
      <c r="W601" s="16">
        <v>2.9444427995436802</v>
      </c>
      <c r="X601" s="16">
        <v>1.34716820197885</v>
      </c>
      <c r="Y601" s="16">
        <v>2.2553043014032901</v>
      </c>
      <c r="Z601" s="16">
        <v>1.0045689017992401</v>
      </c>
      <c r="AA601" s="16">
        <v>1.3568332011630999</v>
      </c>
      <c r="AB601" s="16">
        <v>1.2733314101084701</v>
      </c>
      <c r="AC601" s="16">
        <v>0.57783071525396701</v>
      </c>
      <c r="AD601" s="16">
        <v>2.18789610943446</v>
      </c>
      <c r="AE601" s="16">
        <v>0.68331683168316804</v>
      </c>
      <c r="AF601" s="16">
        <v>1.39492147349157</v>
      </c>
      <c r="AG601" s="16">
        <v>1.39492147349157</v>
      </c>
      <c r="AH601" s="16">
        <v>1.21412530128247</v>
      </c>
      <c r="AI601" s="37">
        <v>0.23212627669452199</v>
      </c>
      <c r="AJ601" s="16">
        <v>0.99270403826053299</v>
      </c>
      <c r="AK601" s="16">
        <v>0.47438494934877001</v>
      </c>
      <c r="AL601" s="37">
        <v>0.70953073010000001</v>
      </c>
      <c r="AM601" s="37">
        <v>2962.64411065985</v>
      </c>
      <c r="AN601" s="37">
        <v>20.742117615000002</v>
      </c>
      <c r="AO601" s="37">
        <v>1.2074061082500001</v>
      </c>
      <c r="AP601" s="37">
        <v>7.3740293340000003</v>
      </c>
      <c r="AQ601" s="37">
        <v>623.75360000000001</v>
      </c>
      <c r="AR601" s="37">
        <v>1.7466439657499999</v>
      </c>
      <c r="AS601" s="37">
        <v>1.4027073750000001</v>
      </c>
      <c r="AT601" s="37">
        <v>7.7254744244999998</v>
      </c>
      <c r="AU601" s="37">
        <v>314448.06787814997</v>
      </c>
      <c r="AV601" s="37">
        <v>2105.3415920644702</v>
      </c>
      <c r="AW601" s="37">
        <v>962182.66122999997</v>
      </c>
      <c r="AX601" s="37">
        <v>8.3238585459499994</v>
      </c>
      <c r="AY601" s="37">
        <v>7.6533030000000002</v>
      </c>
      <c r="AZ601" s="37">
        <v>17.426287500000001</v>
      </c>
      <c r="BA601" s="37">
        <v>23918.337135000002</v>
      </c>
      <c r="BB601" s="37">
        <v>8.4143388600000009</v>
      </c>
      <c r="BC601" s="37">
        <v>8.1609148227761701E-3</v>
      </c>
      <c r="BD601" s="37">
        <v>388.272420936</v>
      </c>
      <c r="BE601" s="37">
        <v>28933.000124999999</v>
      </c>
      <c r="BF601" s="37">
        <v>0.96935540899999995</v>
      </c>
      <c r="BG601" s="37">
        <v>3.7602046531450002</v>
      </c>
      <c r="BH601" s="37">
        <v>4.8544401749999997</v>
      </c>
      <c r="BI601" s="37">
        <v>5.9766639712499998</v>
      </c>
      <c r="BJ601" s="37">
        <v>4453.0855566749997</v>
      </c>
      <c r="BK601" s="37">
        <v>508.28888232499997</v>
      </c>
      <c r="BL601" s="37">
        <v>17.426287500000001</v>
      </c>
      <c r="BM601" s="37">
        <v>16.155489110190299</v>
      </c>
      <c r="BN601" s="37">
        <v>16.155489110190299</v>
      </c>
      <c r="BO601" s="37">
        <v>18.561213287260799</v>
      </c>
      <c r="BP601" s="37">
        <v>1.077E-2</v>
      </c>
    </row>
    <row r="602" spans="1:68">
      <c r="A602" s="16">
        <v>601</v>
      </c>
      <c r="B602" s="29" t="s">
        <v>84</v>
      </c>
      <c r="C602" s="16">
        <v>234</v>
      </c>
      <c r="D602" s="16">
        <v>1145</v>
      </c>
      <c r="E602" s="16">
        <v>0.19297411835931599</v>
      </c>
      <c r="F602" s="16">
        <v>0.33062835117803102</v>
      </c>
      <c r="G602" s="16">
        <v>0.42666765826640002</v>
      </c>
      <c r="H602" s="16">
        <v>1.23264188849824</v>
      </c>
      <c r="I602" s="16">
        <v>2.2532219898745298</v>
      </c>
      <c r="J602" s="16">
        <v>0.3584</v>
      </c>
      <c r="K602" s="16">
        <v>0.41144712072211198</v>
      </c>
      <c r="L602" s="16">
        <v>0.52052759248029101</v>
      </c>
      <c r="M602" s="16">
        <v>0.14508671305860599</v>
      </c>
      <c r="N602" s="16">
        <v>0.66961647164363702</v>
      </c>
      <c r="O602" s="16">
        <v>1.4969600228147899</v>
      </c>
      <c r="P602" s="16">
        <v>0.140016422402266</v>
      </c>
      <c r="Q602" s="16">
        <v>0.23297027697520201</v>
      </c>
      <c r="R602" s="16">
        <v>0.60753501400560195</v>
      </c>
      <c r="S602" s="16">
        <v>0.68166666666666698</v>
      </c>
      <c r="T602" s="16">
        <v>1.2822658126501201</v>
      </c>
      <c r="U602" s="16">
        <v>1.1279101516282299</v>
      </c>
      <c r="V602" s="16">
        <v>0.56023270528683899</v>
      </c>
      <c r="W602" s="16">
        <v>2.9127061556329799</v>
      </c>
      <c r="X602" s="16">
        <v>1.33426738690074</v>
      </c>
      <c r="Y602" s="16">
        <v>2.2328077851538901</v>
      </c>
      <c r="Z602" s="16">
        <v>0.99640188733316903</v>
      </c>
      <c r="AA602" s="16">
        <v>1.3436764167233499</v>
      </c>
      <c r="AB602" s="16">
        <v>1.26066468707172</v>
      </c>
      <c r="AC602" s="16">
        <v>0.57092621147871803</v>
      </c>
      <c r="AD602" s="16">
        <v>2.1666607223915402</v>
      </c>
      <c r="AE602" s="16">
        <v>0.68166666666666698</v>
      </c>
      <c r="AF602" s="16">
        <v>1.3826242278420999</v>
      </c>
      <c r="AG602" s="16">
        <v>1.3826242278420999</v>
      </c>
      <c r="AH602" s="16">
        <v>1.1990664715852</v>
      </c>
      <c r="AI602" s="37">
        <v>0.23073373327180399</v>
      </c>
      <c r="AJ602" s="16">
        <v>0.98966766070602796</v>
      </c>
      <c r="AK602" s="16">
        <v>0.47959479015918999</v>
      </c>
      <c r="AL602" s="37">
        <v>0.75814135739999999</v>
      </c>
      <c r="AM602" s="37">
        <v>3094.8391958400998</v>
      </c>
      <c r="AN602" s="37">
        <v>21.262435117500001</v>
      </c>
      <c r="AO602" s="37">
        <v>1.2215730725</v>
      </c>
      <c r="AP602" s="37">
        <v>7.440625346</v>
      </c>
      <c r="AQ602" s="37">
        <v>647.36</v>
      </c>
      <c r="AR602" s="37">
        <v>1.7659067214999999</v>
      </c>
      <c r="AS602" s="37">
        <v>1.41541915</v>
      </c>
      <c r="AT602" s="37">
        <v>7.8541644240000004</v>
      </c>
      <c r="AU602" s="37">
        <v>317782.27643129998</v>
      </c>
      <c r="AV602" s="37">
        <v>2130.51580767203</v>
      </c>
      <c r="AW602" s="37">
        <v>986912.34921000001</v>
      </c>
      <c r="AX602" s="37">
        <v>8.3138997049499999</v>
      </c>
      <c r="AY602" s="37">
        <v>7.7429730000000001</v>
      </c>
      <c r="AZ602" s="37">
        <v>17.730149999999998</v>
      </c>
      <c r="BA602" s="37">
        <v>24204.064995000001</v>
      </c>
      <c r="BB602" s="37">
        <v>8.5102906699999998</v>
      </c>
      <c r="BC602" s="37">
        <v>8.0042016806722693E-3</v>
      </c>
      <c r="BD602" s="37">
        <v>393.52335624</v>
      </c>
      <c r="BE602" s="37">
        <v>29265.300500000001</v>
      </c>
      <c r="BF602" s="37">
        <v>0.98088103400000004</v>
      </c>
      <c r="BG602" s="37">
        <v>3.8046895099200002</v>
      </c>
      <c r="BH602" s="37">
        <v>4.90751369</v>
      </c>
      <c r="BI602" s="37">
        <v>6.0407534549999999</v>
      </c>
      <c r="BJ602" s="37">
        <v>4441.1706009</v>
      </c>
      <c r="BK602" s="37">
        <v>515.24760857499996</v>
      </c>
      <c r="BL602" s="37">
        <v>17.730149999999998</v>
      </c>
      <c r="BM602" s="37">
        <v>16.318663014666601</v>
      </c>
      <c r="BN602" s="37">
        <v>16.318663014666601</v>
      </c>
      <c r="BO602" s="37">
        <v>18.816787379802602</v>
      </c>
      <c r="BP602" s="37">
        <v>1.0834999999999999E-2</v>
      </c>
    </row>
    <row r="603" spans="1:68">
      <c r="A603" s="16">
        <v>602</v>
      </c>
      <c r="B603" s="29" t="s">
        <v>86</v>
      </c>
      <c r="C603" s="16">
        <v>215</v>
      </c>
      <c r="D603" s="16">
        <v>1145</v>
      </c>
      <c r="E603" s="16">
        <v>0.210272812793979</v>
      </c>
      <c r="F603" s="16">
        <v>0.346317549732161</v>
      </c>
      <c r="G603" s="16">
        <v>0.43197974486318003</v>
      </c>
      <c r="H603" s="16">
        <v>1.21312185991528</v>
      </c>
      <c r="I603" s="16">
        <v>2.19745744451627</v>
      </c>
      <c r="J603" s="16">
        <v>0.37099307159353301</v>
      </c>
      <c r="K603" s="16">
        <v>0.40700954551930502</v>
      </c>
      <c r="L603" s="16">
        <v>0.51234347048300499</v>
      </c>
      <c r="M603" s="16">
        <v>0.14493357923716399</v>
      </c>
      <c r="N603" s="16">
        <v>0.65823644445963703</v>
      </c>
      <c r="O603" s="16">
        <v>1.4711798877014199</v>
      </c>
      <c r="P603" s="16">
        <v>0.14254859290949501</v>
      </c>
      <c r="Q603" s="16">
        <v>0.230395114487531</v>
      </c>
      <c r="R603" s="16">
        <v>0.60132231404958703</v>
      </c>
      <c r="S603" s="16">
        <v>0.67846153846153801</v>
      </c>
      <c r="T603" s="16">
        <v>1.25893506308361</v>
      </c>
      <c r="U603" s="16">
        <v>1.1073893734282201</v>
      </c>
      <c r="V603" s="16">
        <v>0.543272645850706</v>
      </c>
      <c r="W603" s="16">
        <v>2.8514755668310401</v>
      </c>
      <c r="X603" s="16">
        <v>1.30925925925926</v>
      </c>
      <c r="Y603" s="16">
        <v>2.1892498523331398</v>
      </c>
      <c r="Z603" s="16">
        <v>0.98054415351110502</v>
      </c>
      <c r="AA603" s="16">
        <v>1.3181561811003399</v>
      </c>
      <c r="AB603" s="16">
        <v>1.23609668755595</v>
      </c>
      <c r="AC603" s="16">
        <v>0.55730847000674</v>
      </c>
      <c r="AD603" s="16">
        <v>2.1256353381076099</v>
      </c>
      <c r="AE603" s="16">
        <v>0.67846153846153801</v>
      </c>
      <c r="AF603" s="16">
        <v>1.3587110465804</v>
      </c>
      <c r="AG603" s="16">
        <v>1.3587110465804</v>
      </c>
      <c r="AH603" s="16">
        <v>1.17009301828922</v>
      </c>
      <c r="AI603" s="37">
        <v>0.22799817601459199</v>
      </c>
      <c r="AJ603" s="16">
        <v>0.98365860582543496</v>
      </c>
      <c r="AK603" s="16">
        <v>0.49001447178002899</v>
      </c>
      <c r="AL603" s="37">
        <v>0.85774235359999995</v>
      </c>
      <c r="AM603" s="37">
        <v>3365.1126915967998</v>
      </c>
      <c r="AN603" s="37">
        <v>22.321109159999999</v>
      </c>
      <c r="AO603" s="37">
        <v>1.2500347439999999</v>
      </c>
      <c r="AP603" s="37">
        <v>7.5729239039999996</v>
      </c>
      <c r="AQ603" s="37">
        <v>695.57119999999998</v>
      </c>
      <c r="AR603" s="37">
        <v>1.804669128</v>
      </c>
      <c r="AS603" s="37">
        <v>1.4408783999999999</v>
      </c>
      <c r="AT603" s="37">
        <v>8.1147300480000002</v>
      </c>
      <c r="AU603" s="37">
        <v>324467.5057176</v>
      </c>
      <c r="AV603" s="37">
        <v>2181.06478513405</v>
      </c>
      <c r="AW603" s="37">
        <v>1037186.5139200001</v>
      </c>
      <c r="AX603" s="37">
        <v>8.2936158895999998</v>
      </c>
      <c r="AY603" s="37">
        <v>7.9235639999999998</v>
      </c>
      <c r="AZ603" s="37">
        <v>18.345600000000001</v>
      </c>
      <c r="BA603" s="37">
        <v>24777.458640000001</v>
      </c>
      <c r="BB603" s="37">
        <v>8.7027197399999991</v>
      </c>
      <c r="BC603" s="37">
        <v>7.7150980374115496E-3</v>
      </c>
      <c r="BD603" s="37">
        <v>404.062172352</v>
      </c>
      <c r="BE603" s="37">
        <v>29931.552</v>
      </c>
      <c r="BF603" s="37">
        <v>1.0039896319999999</v>
      </c>
      <c r="BG603" s="37">
        <v>3.89406593536</v>
      </c>
      <c r="BH603" s="37">
        <v>5.01383124</v>
      </c>
      <c r="BI603" s="37">
        <v>6.1690569599999998</v>
      </c>
      <c r="BJ603" s="37">
        <v>4416.4246320000002</v>
      </c>
      <c r="BK603" s="37">
        <v>529.23397160000002</v>
      </c>
      <c r="BL603" s="37">
        <v>18.345600000000001</v>
      </c>
      <c r="BM603" s="37">
        <v>16.6455609067872</v>
      </c>
      <c r="BN603" s="37">
        <v>16.6455609067872</v>
      </c>
      <c r="BO603" s="37">
        <v>19.328811579139199</v>
      </c>
      <c r="BP603" s="37">
        <v>1.0965000000000001E-2</v>
      </c>
    </row>
    <row r="604" spans="1:68">
      <c r="A604" s="16">
        <v>603</v>
      </c>
      <c r="B604" s="29" t="s">
        <v>87</v>
      </c>
      <c r="C604" s="16">
        <v>175</v>
      </c>
      <c r="D604" s="16">
        <v>1145</v>
      </c>
      <c r="E604" s="16">
        <v>0.22693919214504399</v>
      </c>
      <c r="F604" s="16">
        <v>0.36143652814802402</v>
      </c>
      <c r="G604" s="16">
        <v>0.437104533092807</v>
      </c>
      <c r="H604" s="16">
        <v>1.19434135498212</v>
      </c>
      <c r="I604" s="16">
        <v>2.14399926144756</v>
      </c>
      <c r="J604" s="16">
        <v>0.38312925170068002</v>
      </c>
      <c r="K604" s="16">
        <v>0.402712997149133</v>
      </c>
      <c r="L604" s="16">
        <v>0.50442815249266904</v>
      </c>
      <c r="M604" s="16">
        <v>0.14478547768021399</v>
      </c>
      <c r="N604" s="16">
        <v>0.647276430777318</v>
      </c>
      <c r="O604" s="16">
        <v>1.44642082110871</v>
      </c>
      <c r="P604" s="16">
        <v>0.14500220810172601</v>
      </c>
      <c r="Q604" s="16">
        <v>0.227842140550372</v>
      </c>
      <c r="R604" s="16">
        <v>0.595311653116531</v>
      </c>
      <c r="S604" s="16">
        <v>0.67537735849056602</v>
      </c>
      <c r="T604" s="16">
        <v>1.2365493400377101</v>
      </c>
      <c r="U604" s="16">
        <v>1.0876794237459999</v>
      </c>
      <c r="V604" s="16">
        <v>0.52799433986814703</v>
      </c>
      <c r="W604" s="16">
        <v>2.7930632042874799</v>
      </c>
      <c r="X604" s="16">
        <v>1.28525599481529</v>
      </c>
      <c r="Y604" s="16">
        <v>2.14750578368999</v>
      </c>
      <c r="Z604" s="16">
        <v>0.965291204788438</v>
      </c>
      <c r="AA604" s="16">
        <v>1.29364161849711</v>
      </c>
      <c r="AB604" s="16">
        <v>1.2124989030276401</v>
      </c>
      <c r="AC604" s="16">
        <v>0.54393991674272602</v>
      </c>
      <c r="AD604" s="16">
        <v>2.0864302534547901</v>
      </c>
      <c r="AE604" s="16">
        <v>0.67537735849056602</v>
      </c>
      <c r="AF604" s="16">
        <v>1.3356650981743099</v>
      </c>
      <c r="AG604" s="16">
        <v>1.3356650981743099</v>
      </c>
      <c r="AH604" s="16">
        <v>1.1425509598296499</v>
      </c>
      <c r="AI604" s="37">
        <v>0.22532672374943699</v>
      </c>
      <c r="AJ604" s="16">
        <v>0.97773301004040603</v>
      </c>
      <c r="AK604" s="16">
        <v>0.50043415340086805</v>
      </c>
      <c r="AL604" s="37">
        <v>0.96051633859999996</v>
      </c>
      <c r="AM604" s="37">
        <v>3643.2306212151002</v>
      </c>
      <c r="AN604" s="37">
        <v>23.403835252499999</v>
      </c>
      <c r="AO604" s="37">
        <v>1.2786667395</v>
      </c>
      <c r="AP604" s="37">
        <v>7.7040311739999998</v>
      </c>
      <c r="AQ604" s="37">
        <v>745.11360000000002</v>
      </c>
      <c r="AR604" s="37">
        <v>1.8437473945</v>
      </c>
      <c r="AS604" s="37">
        <v>1.4663852500000001</v>
      </c>
      <c r="AT604" s="37">
        <v>8.379543172</v>
      </c>
      <c r="AU604" s="37">
        <v>331175.15124390001</v>
      </c>
      <c r="AV604" s="37">
        <v>2231.8811575919399</v>
      </c>
      <c r="AW604" s="37">
        <v>1088547.06363</v>
      </c>
      <c r="AX604" s="37">
        <v>8.2728438964500004</v>
      </c>
      <c r="AY604" s="37">
        <v>8.1058230000000009</v>
      </c>
      <c r="AZ604" s="37">
        <v>18.971350000000001</v>
      </c>
      <c r="BA604" s="37">
        <v>25353.436184999999</v>
      </c>
      <c r="BB604" s="37">
        <v>8.8958494100000003</v>
      </c>
      <c r="BC604" s="37">
        <v>7.4544337937195101E-3</v>
      </c>
      <c r="BD604" s="37">
        <v>414.65024913600001</v>
      </c>
      <c r="BE604" s="37">
        <v>30600.004499999999</v>
      </c>
      <c r="BF604" s="37">
        <v>1.0271746939999999</v>
      </c>
      <c r="BG604" s="37">
        <v>3.9839846433199999</v>
      </c>
      <c r="BH604" s="37">
        <v>5.1203761500000002</v>
      </c>
      <c r="BI604" s="37">
        <v>6.2975265150000004</v>
      </c>
      <c r="BJ604" s="37">
        <v>4390.4572533</v>
      </c>
      <c r="BK604" s="37">
        <v>543.31221532500001</v>
      </c>
      <c r="BL604" s="37">
        <v>18.971350000000001</v>
      </c>
      <c r="BM604" s="37">
        <v>16.973192243131798</v>
      </c>
      <c r="BN604" s="37">
        <v>16.973192243131798</v>
      </c>
      <c r="BO604" s="37">
        <v>19.842003797479801</v>
      </c>
      <c r="BP604" s="37">
        <v>1.1095000000000001E-2</v>
      </c>
    </row>
    <row r="605" spans="1:68">
      <c r="A605" s="16">
        <v>604</v>
      </c>
      <c r="B605" s="29" t="s">
        <v>215</v>
      </c>
      <c r="C605" s="16">
        <v>98</v>
      </c>
      <c r="D605" s="16">
        <v>1145</v>
      </c>
      <c r="E605" s="16">
        <v>0.243007303451239</v>
      </c>
      <c r="F605" s="16">
        <v>0.37601581835790399</v>
      </c>
      <c r="G605" s="16">
        <v>0.44205175724856599</v>
      </c>
      <c r="H605" s="16">
        <v>1.1762591292800899</v>
      </c>
      <c r="I605" s="16">
        <v>2.0927072565639899</v>
      </c>
      <c r="J605" s="16">
        <v>0.394832962138085</v>
      </c>
      <c r="K605" s="16">
        <v>0.39855085798408202</v>
      </c>
      <c r="L605" s="16">
        <v>0.49676860934795197</v>
      </c>
      <c r="M605" s="16">
        <v>0.14464216434317001</v>
      </c>
      <c r="N605" s="16">
        <v>0.63671359916979298</v>
      </c>
      <c r="O605" s="16">
        <v>1.42262333914282</v>
      </c>
      <c r="P605" s="16">
        <v>0.14738086766508199</v>
      </c>
      <c r="Q605" s="16">
        <v>0.225311069616802</v>
      </c>
      <c r="R605" s="16">
        <v>0.58949333333333298</v>
      </c>
      <c r="S605" s="16">
        <v>0.67240740740740701</v>
      </c>
      <c r="T605" s="16">
        <v>1.2150523649804901</v>
      </c>
      <c r="U605" s="16">
        <v>1.0687331767449</v>
      </c>
      <c r="V605" s="16">
        <v>0.51416051410113695</v>
      </c>
      <c r="W605" s="16">
        <v>2.7372788755445399</v>
      </c>
      <c r="X605" s="16">
        <v>1.26219822109276</v>
      </c>
      <c r="Y605" s="16">
        <v>2.1074645892351298</v>
      </c>
      <c r="Z605" s="16">
        <v>0.95060909046997999</v>
      </c>
      <c r="AA605" s="16">
        <v>1.2700744319021999</v>
      </c>
      <c r="AB605" s="16">
        <v>1.18981497418244</v>
      </c>
      <c r="AC605" s="16">
        <v>0.530813773934527</v>
      </c>
      <c r="AD605" s="16">
        <v>2.0489269475598699</v>
      </c>
      <c r="AE605" s="16">
        <v>0.67240740740740701</v>
      </c>
      <c r="AF605" s="16">
        <v>1.3134400463765299</v>
      </c>
      <c r="AG605" s="16">
        <v>1.3134400463765299</v>
      </c>
      <c r="AH605" s="16">
        <v>1.1163367790396901</v>
      </c>
      <c r="AI605" s="37">
        <v>0.22271714922048999</v>
      </c>
      <c r="AJ605" s="16">
        <v>0.97188914661103298</v>
      </c>
      <c r="AK605" s="16">
        <v>0.510853835021708</v>
      </c>
      <c r="AL605" s="37">
        <v>1.0664633124</v>
      </c>
      <c r="AM605" s="37">
        <v>3929.1929846950002</v>
      </c>
      <c r="AN605" s="37">
        <v>24.510613395</v>
      </c>
      <c r="AO605" s="37">
        <v>1.307469059</v>
      </c>
      <c r="AP605" s="37">
        <v>7.8339471559999998</v>
      </c>
      <c r="AQ605" s="37">
        <v>795.98720000000003</v>
      </c>
      <c r="AR605" s="37">
        <v>1.883141521</v>
      </c>
      <c r="AS605" s="37">
        <v>1.4919397000000001</v>
      </c>
      <c r="AT605" s="37">
        <v>8.6486037959999997</v>
      </c>
      <c r="AU605" s="37">
        <v>337905.21301020001</v>
      </c>
      <c r="AV605" s="37">
        <v>2282.96492504568</v>
      </c>
      <c r="AW605" s="37">
        <v>1140993.9983399999</v>
      </c>
      <c r="AX605" s="37">
        <v>8.2515837254999997</v>
      </c>
      <c r="AY605" s="37">
        <v>8.2897499999999997</v>
      </c>
      <c r="AZ605" s="37">
        <v>19.607399999999998</v>
      </c>
      <c r="BA605" s="37">
        <v>25931.997630000002</v>
      </c>
      <c r="BB605" s="37">
        <v>9.0896796799999997</v>
      </c>
      <c r="BC605" s="37">
        <v>7.2182065239240001E-3</v>
      </c>
      <c r="BD605" s="37">
        <v>425.28758659200003</v>
      </c>
      <c r="BE605" s="37">
        <v>31270.657999999999</v>
      </c>
      <c r="BF605" s="37">
        <v>1.0504362199999999</v>
      </c>
      <c r="BG605" s="37">
        <v>4.0744456337999999</v>
      </c>
      <c r="BH605" s="37">
        <v>5.2271484199999998</v>
      </c>
      <c r="BI605" s="37">
        <v>6.4261621199999999</v>
      </c>
      <c r="BJ605" s="37">
        <v>4363.2684648000004</v>
      </c>
      <c r="BK605" s="37">
        <v>557.48233975000005</v>
      </c>
      <c r="BL605" s="37">
        <v>19.607399999999998</v>
      </c>
      <c r="BM605" s="37">
        <v>17.301557023700401</v>
      </c>
      <c r="BN605" s="37">
        <v>17.301557023700401</v>
      </c>
      <c r="BO605" s="37">
        <v>20.356364034824399</v>
      </c>
      <c r="BP605" s="37">
        <v>1.1225000000000001E-2</v>
      </c>
    </row>
    <row r="606" spans="1:68">
      <c r="A606" s="16">
        <v>605</v>
      </c>
      <c r="B606" s="29" t="s">
        <v>311</v>
      </c>
      <c r="C606" s="16">
        <v>187</v>
      </c>
      <c r="D606" s="16">
        <v>1095</v>
      </c>
      <c r="E606" s="16">
        <v>0.17529253946961099</v>
      </c>
      <c r="F606" s="16">
        <v>0.31555415272403298</v>
      </c>
      <c r="G606" s="16">
        <v>0.42428555627354098</v>
      </c>
      <c r="H606" s="16">
        <v>1.26270067269201</v>
      </c>
      <c r="I606" s="16">
        <v>2.3195956629771901</v>
      </c>
      <c r="J606" s="16">
        <v>0.34624277456647401</v>
      </c>
      <c r="K606" s="16">
        <v>0.41649146248010499</v>
      </c>
      <c r="L606" s="16">
        <v>0.53094825451844496</v>
      </c>
      <c r="M606" s="16">
        <v>0.14369015870240001</v>
      </c>
      <c r="N606" s="16">
        <v>0.68472639239004596</v>
      </c>
      <c r="O606" s="16">
        <v>1.5293356511505201</v>
      </c>
      <c r="P606" s="16">
        <v>0.13575931136778399</v>
      </c>
      <c r="Q606" s="16">
        <v>0.23423819031271501</v>
      </c>
      <c r="R606" s="16">
        <v>0.62303240740740795</v>
      </c>
      <c r="S606" s="16">
        <v>0.68440000000000001</v>
      </c>
      <c r="T606" s="16">
        <v>1.30700187550237</v>
      </c>
      <c r="U606" s="16">
        <v>1.14054042078678</v>
      </c>
      <c r="V606" s="16">
        <v>0.57762938230383998</v>
      </c>
      <c r="W606" s="16">
        <v>3.0081026405831301</v>
      </c>
      <c r="X606" s="16">
        <v>1.3595862068965501</v>
      </c>
      <c r="Y606" s="16">
        <v>2.2835788561525101</v>
      </c>
      <c r="Z606" s="16">
        <v>1.0129702688922499</v>
      </c>
      <c r="AA606" s="16">
        <v>1.3717600222598001</v>
      </c>
      <c r="AB606" s="16">
        <v>1.2879181461409099</v>
      </c>
      <c r="AC606" s="16">
        <v>0.58703671376858202</v>
      </c>
      <c r="AD606" s="16">
        <v>2.1846284183150799</v>
      </c>
      <c r="AE606" s="16">
        <v>0.68440000000000001</v>
      </c>
      <c r="AF606" s="16">
        <v>1.4142855915717001</v>
      </c>
      <c r="AG606" s="16">
        <v>1.4142855915717001</v>
      </c>
      <c r="AH606" s="16">
        <v>1.2763844022431201</v>
      </c>
      <c r="AI606" s="37">
        <v>0.24659696192542899</v>
      </c>
      <c r="AJ606" s="16">
        <v>0.99629596737469195</v>
      </c>
      <c r="AK606" s="16">
        <v>0.46761215629522401</v>
      </c>
      <c r="AL606" s="37">
        <v>0.65850732639999998</v>
      </c>
      <c r="AM606" s="37">
        <v>2812.3674525209599</v>
      </c>
      <c r="AN606" s="37">
        <v>20.031259523999999</v>
      </c>
      <c r="AO606" s="37">
        <v>1.1862140664</v>
      </c>
      <c r="AP606" s="37">
        <v>7.2736318320000004</v>
      </c>
      <c r="AQ606" s="37">
        <v>596.89152000000001</v>
      </c>
      <c r="AR606" s="37">
        <v>1.7260055592000001</v>
      </c>
      <c r="AS606" s="37">
        <v>1.3858616800000001</v>
      </c>
      <c r="AT606" s="37">
        <v>7.6979172992000002</v>
      </c>
      <c r="AU606" s="37">
        <v>309795.94794384</v>
      </c>
      <c r="AV606" s="37">
        <v>2068.39515458511</v>
      </c>
      <c r="AW606" s="37">
        <v>950117.41444800003</v>
      </c>
      <c r="AX606" s="37">
        <v>8.4277858288799994</v>
      </c>
      <c r="AY606" s="37">
        <v>7.4414591999999997</v>
      </c>
      <c r="AZ606" s="37">
        <v>17.11</v>
      </c>
      <c r="BA606" s="37">
        <v>23596.199496000001</v>
      </c>
      <c r="BB606" s="37">
        <v>8.3654901487999993</v>
      </c>
      <c r="BC606" s="37">
        <v>8.3767315039087898E-3</v>
      </c>
      <c r="BD606" s="37">
        <v>378.08874741120002</v>
      </c>
      <c r="BE606" s="37">
        <v>28585.3</v>
      </c>
      <c r="BF606" s="37">
        <v>0.95368221760000005</v>
      </c>
      <c r="BG606" s="37">
        <v>3.7117798756479998</v>
      </c>
      <c r="BH606" s="37">
        <v>4.7909582239999997</v>
      </c>
      <c r="BI606" s="37">
        <v>5.9003550640000002</v>
      </c>
      <c r="BJ606" s="37">
        <v>4450.8018934399997</v>
      </c>
      <c r="BK606" s="37">
        <v>506.51797931999999</v>
      </c>
      <c r="BL606" s="37">
        <v>17.11</v>
      </c>
      <c r="BM606" s="37">
        <v>15.8978244712925</v>
      </c>
      <c r="BN606" s="37">
        <v>15.8978244712925</v>
      </c>
      <c r="BO606" s="37">
        <v>17.615433130937301</v>
      </c>
      <c r="BP606" s="37">
        <v>1.0137999999999999E-2</v>
      </c>
    </row>
    <row r="607" spans="1:68">
      <c r="A607" s="16">
        <v>606</v>
      </c>
      <c r="B607" s="29" t="s">
        <v>89</v>
      </c>
      <c r="C607" s="16">
        <v>262</v>
      </c>
      <c r="D607" s="16">
        <v>1110</v>
      </c>
      <c r="E607" s="16">
        <v>0.18019713991769501</v>
      </c>
      <c r="F607" s="16">
        <v>0.32043724119071498</v>
      </c>
      <c r="G607" s="16">
        <v>0.42618517573145298</v>
      </c>
      <c r="H607" s="16">
        <v>1.2579105351256401</v>
      </c>
      <c r="I607" s="16">
        <v>2.30567311852122</v>
      </c>
      <c r="J607" s="16">
        <v>0.35032716790775897</v>
      </c>
      <c r="K607" s="16">
        <v>0.41516498616150499</v>
      </c>
      <c r="L607" s="16">
        <v>0.52862485367506595</v>
      </c>
      <c r="M607" s="16">
        <v>0.14379322976029499</v>
      </c>
      <c r="N607" s="16">
        <v>0.68170667210316904</v>
      </c>
      <c r="O607" s="16">
        <v>1.5241532427653599</v>
      </c>
      <c r="P607" s="16">
        <v>0.13646818003262401</v>
      </c>
      <c r="Q607" s="16">
        <v>0.233689748028691</v>
      </c>
      <c r="R607" s="16">
        <v>0.62120947648880298</v>
      </c>
      <c r="S607" s="16">
        <v>0.68424103585657403</v>
      </c>
      <c r="T607" s="16">
        <v>1.3014421880554601</v>
      </c>
      <c r="U607" s="16">
        <v>1.1357088888562199</v>
      </c>
      <c r="V607" s="16">
        <v>0.57146353901951297</v>
      </c>
      <c r="W607" s="16">
        <v>2.99586469182448</v>
      </c>
      <c r="X607" s="16">
        <v>1.3536671242278699</v>
      </c>
      <c r="Y607" s="16">
        <v>2.2739733390834198</v>
      </c>
      <c r="Z607" s="16">
        <v>1.0091029735886099</v>
      </c>
      <c r="AA607" s="16">
        <v>1.3655753418821599</v>
      </c>
      <c r="AB607" s="16">
        <v>1.28172874343359</v>
      </c>
      <c r="AC607" s="16">
        <v>0.58464742927463198</v>
      </c>
      <c r="AD607" s="16">
        <v>2.1763078929136301</v>
      </c>
      <c r="AE607" s="16">
        <v>0.68424103585657403</v>
      </c>
      <c r="AF607" s="16">
        <v>1.40851422771784</v>
      </c>
      <c r="AG607" s="16">
        <v>1.40851422771784</v>
      </c>
      <c r="AH607" s="16">
        <v>1.26876853528915</v>
      </c>
      <c r="AI607" s="37">
        <v>0.24508602519484299</v>
      </c>
      <c r="AJ607" s="16">
        <v>0.99504595099617998</v>
      </c>
      <c r="AK607" s="16">
        <v>0.46980101302460198</v>
      </c>
      <c r="AL607" s="37">
        <v>0.68098949856000002</v>
      </c>
      <c r="AM607" s="37">
        <v>2870.3865191382301</v>
      </c>
      <c r="AN607" s="37">
        <v>20.262337984729999</v>
      </c>
      <c r="AO607" s="37">
        <v>1.192835004253</v>
      </c>
      <c r="AP607" s="37">
        <v>7.3040635311550002</v>
      </c>
      <c r="AQ607" s="37">
        <v>607.13691559999995</v>
      </c>
      <c r="AR607" s="37">
        <v>1.736264311914</v>
      </c>
      <c r="AS607" s="37">
        <v>1.3926376541000001</v>
      </c>
      <c r="AT607" s="37">
        <v>7.7545686966540002</v>
      </c>
      <c r="AU607" s="37">
        <v>311454.282656061</v>
      </c>
      <c r="AV607" s="37">
        <v>2078.6221634979502</v>
      </c>
      <c r="AW607" s="37">
        <v>962069.79055866005</v>
      </c>
      <c r="AX607" s="37">
        <v>8.4190884341253494</v>
      </c>
      <c r="AY607" s="37">
        <v>7.4874676769999997</v>
      </c>
      <c r="AZ607" s="37">
        <v>17.243147799999999</v>
      </c>
      <c r="BA607" s="37">
        <v>23727.217972319999</v>
      </c>
      <c r="BB607" s="37">
        <v>8.4095969488960005</v>
      </c>
      <c r="BC607" s="37">
        <v>8.3096577894859296E-3</v>
      </c>
      <c r="BD607" s="37">
        <v>380.13270671702401</v>
      </c>
      <c r="BE607" s="37">
        <v>28736.309010000001</v>
      </c>
      <c r="BF607" s="37">
        <v>0.95858218269450002</v>
      </c>
      <c r="BG607" s="37">
        <v>3.7327516622352599</v>
      </c>
      <c r="BH607" s="37">
        <v>4.8154052028800001</v>
      </c>
      <c r="BI607" s="37">
        <v>5.93085524437</v>
      </c>
      <c r="BJ607" s="37">
        <v>4436.5565913467999</v>
      </c>
      <c r="BK607" s="37">
        <v>509.43859573489999</v>
      </c>
      <c r="BL607" s="37">
        <v>17.243147799999999</v>
      </c>
      <c r="BM607" s="37">
        <v>15.9726040094954</v>
      </c>
      <c r="BN607" s="37">
        <v>15.9726040094954</v>
      </c>
      <c r="BO607" s="37">
        <v>17.731871003523999</v>
      </c>
      <c r="BP607" s="37">
        <v>1.0200499999999999E-2</v>
      </c>
    </row>
    <row r="608" spans="1:68">
      <c r="A608" s="16">
        <v>607</v>
      </c>
      <c r="B608" s="29" t="s">
        <v>98</v>
      </c>
      <c r="C608" s="16">
        <v>282</v>
      </c>
      <c r="D608" s="16">
        <v>1130</v>
      </c>
      <c r="E608" s="16">
        <v>0.18263848168883901</v>
      </c>
      <c r="F608" s="16">
        <v>0.32286953600183799</v>
      </c>
      <c r="G608" s="16">
        <v>0.42713001449206101</v>
      </c>
      <c r="H608" s="16">
        <v>1.25553221353086</v>
      </c>
      <c r="I608" s="16">
        <v>2.2987648056042</v>
      </c>
      <c r="J608" s="16">
        <v>0.35236128103634401</v>
      </c>
      <c r="K608" s="16">
        <v>0.41450626198363599</v>
      </c>
      <c r="L608" s="16">
        <v>0.52747118664904602</v>
      </c>
      <c r="M608" s="16">
        <v>0.143844510439813</v>
      </c>
      <c r="N608" s="16">
        <v>0.68020780884862397</v>
      </c>
      <c r="O608" s="16">
        <v>1.52157815350496</v>
      </c>
      <c r="P608" s="16">
        <v>0.13682068261206401</v>
      </c>
      <c r="Q608" s="16">
        <v>0.23341579646309199</v>
      </c>
      <c r="R608" s="16">
        <v>0.62030419944677995</v>
      </c>
      <c r="S608" s="16">
        <v>0.68416202783300195</v>
      </c>
      <c r="T608" s="16">
        <v>1.29868267653708</v>
      </c>
      <c r="U608" s="16">
        <v>1.1333102606311001</v>
      </c>
      <c r="V608" s="16">
        <v>0.56844557423131503</v>
      </c>
      <c r="W608" s="16">
        <v>2.9897889639144899</v>
      </c>
      <c r="X608" s="16">
        <v>1.35072885997946</v>
      </c>
      <c r="Y608" s="16">
        <v>2.2692040674424101</v>
      </c>
      <c r="Z608" s="16">
        <v>1.00718297946947</v>
      </c>
      <c r="AA608" s="16">
        <v>1.36250517972311</v>
      </c>
      <c r="AB608" s="16">
        <v>1.27865707528577</v>
      </c>
      <c r="AC608" s="16">
        <v>0.58345356855111796</v>
      </c>
      <c r="AD608" s="16">
        <v>2.1721773341679498</v>
      </c>
      <c r="AE608" s="16">
        <v>0.68416202783300195</v>
      </c>
      <c r="AF608" s="16">
        <v>1.40564746887454</v>
      </c>
      <c r="AG608" s="16">
        <v>1.40564746887454</v>
      </c>
      <c r="AH608" s="16">
        <v>1.2649962848487</v>
      </c>
      <c r="AI608" s="37">
        <v>0.244337478925892</v>
      </c>
      <c r="AJ608" s="16">
        <v>0.99442233792993096</v>
      </c>
      <c r="AK608" s="16">
        <v>0.47089544138929101</v>
      </c>
      <c r="AL608" s="37">
        <v>0.69227648253399998</v>
      </c>
      <c r="AM608" s="37">
        <v>2899.4925674238898</v>
      </c>
      <c r="AN608" s="37">
        <v>20.378298787357501</v>
      </c>
      <c r="AO608" s="37">
        <v>1.19614916106825</v>
      </c>
      <c r="AP608" s="37">
        <v>7.3192536717187497</v>
      </c>
      <c r="AQ608" s="37">
        <v>612.27678330000003</v>
      </c>
      <c r="AR608" s="37">
        <v>1.7414017841535001</v>
      </c>
      <c r="AS608" s="37">
        <v>1.3960268280250001</v>
      </c>
      <c r="AT608" s="37">
        <v>7.7829715358435001</v>
      </c>
      <c r="AU608" s="37">
        <v>312283.972248676</v>
      </c>
      <c r="AV608" s="37">
        <v>2083.7406462443901</v>
      </c>
      <c r="AW608" s="37">
        <v>968069.13300616504</v>
      </c>
      <c r="AX608" s="37">
        <v>8.4147327418428404</v>
      </c>
      <c r="AY608" s="37">
        <v>7.51051307025</v>
      </c>
      <c r="AZ608" s="37">
        <v>17.309915050000001</v>
      </c>
      <c r="BA608" s="37">
        <v>23792.782615830001</v>
      </c>
      <c r="BB608" s="37">
        <v>8.4316654961239994</v>
      </c>
      <c r="BC608" s="37">
        <v>8.2768531132054093E-3</v>
      </c>
      <c r="BD608" s="37">
        <v>381.15557128809598</v>
      </c>
      <c r="BE608" s="37">
        <v>28811.860397500001</v>
      </c>
      <c r="BF608" s="37">
        <v>0.96103368825362501</v>
      </c>
      <c r="BG608" s="37">
        <v>3.74324949872801</v>
      </c>
      <c r="BH608" s="37">
        <v>4.8276336333199996</v>
      </c>
      <c r="BI608" s="37">
        <v>5.9461090798224996</v>
      </c>
      <c r="BJ608" s="37">
        <v>4429.4286442307002</v>
      </c>
      <c r="BK608" s="37">
        <v>510.90066555097502</v>
      </c>
      <c r="BL608" s="37">
        <v>17.309915050000001</v>
      </c>
      <c r="BM608" s="37">
        <v>16.010009616846201</v>
      </c>
      <c r="BN608" s="37">
        <v>16.010009616846201</v>
      </c>
      <c r="BO608" s="37">
        <v>17.790115088969301</v>
      </c>
      <c r="BP608" s="37">
        <v>1.023175E-2</v>
      </c>
    </row>
    <row r="609" spans="1:68">
      <c r="A609" s="16">
        <v>608</v>
      </c>
      <c r="B609" s="29" t="s">
        <v>83</v>
      </c>
      <c r="C609" s="16">
        <v>256</v>
      </c>
      <c r="D609" s="16">
        <v>1150</v>
      </c>
      <c r="E609" s="16">
        <v>0.18507256128833699</v>
      </c>
      <c r="F609" s="16">
        <v>0.32529569563890498</v>
      </c>
      <c r="G609" s="16">
        <v>0.428071562359089</v>
      </c>
      <c r="H609" s="16">
        <v>1.25316495287937</v>
      </c>
      <c r="I609" s="16">
        <v>2.29189144166806</v>
      </c>
      <c r="J609" s="16">
        <v>0.35439003354096799</v>
      </c>
      <c r="K609" s="16">
        <v>0.413850519880058</v>
      </c>
      <c r="L609" s="16">
        <v>0.526322825953637</v>
      </c>
      <c r="M609" s="16">
        <v>0.14389562233810099</v>
      </c>
      <c r="N609" s="16">
        <v>0.67871620583061498</v>
      </c>
      <c r="O609" s="16">
        <v>1.51901371863234</v>
      </c>
      <c r="P609" s="16">
        <v>0.137171906697898</v>
      </c>
      <c r="Q609" s="16">
        <v>0.23314202437961301</v>
      </c>
      <c r="R609" s="16">
        <v>0.619403010752688</v>
      </c>
      <c r="S609" s="16">
        <v>0.68408333333333304</v>
      </c>
      <c r="T609" s="16">
        <v>1.2959365879543601</v>
      </c>
      <c r="U609" s="16">
        <v>1.1309229497523801</v>
      </c>
      <c r="V609" s="16">
        <v>0.56546969844077</v>
      </c>
      <c r="W609" s="16">
        <v>2.9837417959348098</v>
      </c>
      <c r="X609" s="16">
        <v>1.34780464480874</v>
      </c>
      <c r="Y609" s="16">
        <v>2.2644569133360899</v>
      </c>
      <c r="Z609" s="16">
        <v>1.00527200221075</v>
      </c>
      <c r="AA609" s="16">
        <v>1.3594496618685199</v>
      </c>
      <c r="AB609" s="16">
        <v>1.2756006106022799</v>
      </c>
      <c r="AC609" s="16">
        <v>0.58226022838888503</v>
      </c>
      <c r="AD609" s="16">
        <v>2.1680663899875099</v>
      </c>
      <c r="AE609" s="16">
        <v>0.68408333333333304</v>
      </c>
      <c r="AF609" s="16">
        <v>1.4027932153590501</v>
      </c>
      <c r="AG609" s="16">
        <v>1.4027932153590501</v>
      </c>
      <c r="AH609" s="16">
        <v>1.2612475268022501</v>
      </c>
      <c r="AI609" s="37">
        <v>0.24359349118191601</v>
      </c>
      <c r="AJ609" s="16">
        <v>0.99379965217961297</v>
      </c>
      <c r="AK609" s="16">
        <v>0.47198986975398</v>
      </c>
      <c r="AL609" s="37">
        <v>0.70359406510400002</v>
      </c>
      <c r="AM609" s="37">
        <v>2928.6629590275702</v>
      </c>
      <c r="AN609" s="37">
        <v>20.49454063816</v>
      </c>
      <c r="AO609" s="37">
        <v>1.1994657764759999</v>
      </c>
      <c r="AP609" s="37">
        <v>7.3344266729400003</v>
      </c>
      <c r="AQ609" s="37">
        <v>617.4280976</v>
      </c>
      <c r="AR609" s="37">
        <v>1.746544653648</v>
      </c>
      <c r="AS609" s="37">
        <v>1.3994167931999999</v>
      </c>
      <c r="AT609" s="37">
        <v>7.8114258020080003</v>
      </c>
      <c r="AU609" s="37">
        <v>313114.00999896199</v>
      </c>
      <c r="AV609" s="37">
        <v>2088.86244785084</v>
      </c>
      <c r="AW609" s="37">
        <v>974083.91171511996</v>
      </c>
      <c r="AX609" s="37">
        <v>8.4103723862902005</v>
      </c>
      <c r="AY609" s="37">
        <v>7.5335859000000003</v>
      </c>
      <c r="AZ609" s="37">
        <v>17.376811199999999</v>
      </c>
      <c r="BA609" s="37">
        <v>23858.38419624</v>
      </c>
      <c r="BB609" s="37">
        <v>8.4537441414720007</v>
      </c>
      <c r="BC609" s="37">
        <v>8.2445227546120003E-3</v>
      </c>
      <c r="BD609" s="37">
        <v>382.17902580460799</v>
      </c>
      <c r="BE609" s="37">
        <v>28887.443039999998</v>
      </c>
      <c r="BF609" s="37">
        <v>0.96348620915399996</v>
      </c>
      <c r="BG609" s="37">
        <v>3.75375529735352</v>
      </c>
      <c r="BH609" s="37">
        <v>4.8398653577599999</v>
      </c>
      <c r="BI609" s="37">
        <v>5.9613654121200002</v>
      </c>
      <c r="BJ609" s="37">
        <v>4422.2971664016004</v>
      </c>
      <c r="BK609" s="37">
        <v>512.36390977279996</v>
      </c>
      <c r="BL609" s="37">
        <v>17.376811199999999</v>
      </c>
      <c r="BM609" s="37">
        <v>16.047425783029801</v>
      </c>
      <c r="BN609" s="37">
        <v>16.047425783029801</v>
      </c>
      <c r="BO609" s="37">
        <v>17.848375940515702</v>
      </c>
      <c r="BP609" s="37">
        <v>1.0263E-2</v>
      </c>
    </row>
    <row r="610" spans="1:68">
      <c r="A610" s="16">
        <v>609</v>
      </c>
      <c r="B610" s="29" t="s">
        <v>90</v>
      </c>
      <c r="C610" s="16">
        <v>191</v>
      </c>
      <c r="D610" s="16">
        <v>1170</v>
      </c>
      <c r="E610" s="16">
        <v>0.189919063203109</v>
      </c>
      <c r="F610" s="16">
        <v>0.33012970200872699</v>
      </c>
      <c r="G610" s="16">
        <v>0.42994485394721299</v>
      </c>
      <c r="H610" s="16">
        <v>1.2484633071859501</v>
      </c>
      <c r="I610" s="16">
        <v>2.2782485052420798</v>
      </c>
      <c r="J610" s="16">
        <v>0.35843154121863802</v>
      </c>
      <c r="K610" s="16">
        <v>0.41254790126089103</v>
      </c>
      <c r="L610" s="16">
        <v>0.52404187778523903</v>
      </c>
      <c r="M610" s="16">
        <v>0.14399734311313001</v>
      </c>
      <c r="N610" s="16">
        <v>0.67575457051730603</v>
      </c>
      <c r="O610" s="16">
        <v>1.5139165486461901</v>
      </c>
      <c r="P610" s="16">
        <v>0.137870547110064</v>
      </c>
      <c r="Q610" s="16">
        <v>0.232595017953941</v>
      </c>
      <c r="R610" s="16">
        <v>0.61761278812531195</v>
      </c>
      <c r="S610" s="16">
        <v>0.68392687747035597</v>
      </c>
      <c r="T610" s="16">
        <v>1.29048428973772</v>
      </c>
      <c r="U610" s="16">
        <v>1.1261819611497801</v>
      </c>
      <c r="V610" s="16">
        <v>0.55964071882037703</v>
      </c>
      <c r="W610" s="16">
        <v>2.9717323380319298</v>
      </c>
      <c r="X610" s="16">
        <v>1.3419979605710399</v>
      </c>
      <c r="Y610" s="16">
        <v>2.2550283451469899</v>
      </c>
      <c r="Z610" s="16">
        <v>1.0014768453871301</v>
      </c>
      <c r="AA610" s="16">
        <v>1.35338214195291</v>
      </c>
      <c r="AB610" s="16">
        <v>1.2695328423475301</v>
      </c>
      <c r="AC610" s="16">
        <v>0.57987510838697198</v>
      </c>
      <c r="AD610" s="16">
        <v>2.1599027891077198</v>
      </c>
      <c r="AE610" s="16">
        <v>0.68392687747035597</v>
      </c>
      <c r="AF610" s="16">
        <v>1.3971218984298299</v>
      </c>
      <c r="AG610" s="16">
        <v>1.3971218984298299</v>
      </c>
      <c r="AH610" s="16">
        <v>1.2538196155046499</v>
      </c>
      <c r="AI610" s="37">
        <v>0.242119025713041</v>
      </c>
      <c r="AJ610" s="16">
        <v>0.992557054365513</v>
      </c>
      <c r="AK610" s="16">
        <v>0.47417872648335802</v>
      </c>
      <c r="AL610" s="37">
        <v>0.72632102603199999</v>
      </c>
      <c r="AM610" s="37">
        <v>2987.1967721890001</v>
      </c>
      <c r="AN610" s="37">
        <v>20.727867484290002</v>
      </c>
      <c r="AO610" s="37">
        <v>1.206106383069</v>
      </c>
      <c r="AP610" s="37">
        <v>7.3647212573549998</v>
      </c>
      <c r="AQ610" s="37">
        <v>627.76506600000005</v>
      </c>
      <c r="AR610" s="37">
        <v>1.756846584402</v>
      </c>
      <c r="AS610" s="37">
        <v>1.4061990973</v>
      </c>
      <c r="AT610" s="37">
        <v>7.8684886152619997</v>
      </c>
      <c r="AU610" s="37">
        <v>314775.129972542</v>
      </c>
      <c r="AV610" s="37">
        <v>2099.11600764377</v>
      </c>
      <c r="AW610" s="37">
        <v>986159.77791737998</v>
      </c>
      <c r="AX610" s="37">
        <v>8.4016376853745491</v>
      </c>
      <c r="AY610" s="37">
        <v>7.5798138689999996</v>
      </c>
      <c r="AZ610" s="37">
        <v>17.510990199999998</v>
      </c>
      <c r="BA610" s="37">
        <v>23989.698167760002</v>
      </c>
      <c r="BB610" s="37">
        <v>8.4979317265279999</v>
      </c>
      <c r="BC610" s="37">
        <v>8.1812453068231105E-3</v>
      </c>
      <c r="BD610" s="37">
        <v>384.22770467395202</v>
      </c>
      <c r="BE610" s="37">
        <v>29038.702089999999</v>
      </c>
      <c r="BF610" s="37">
        <v>0.96839429697849999</v>
      </c>
      <c r="BG610" s="37">
        <v>3.7747907810027801</v>
      </c>
      <c r="BH610" s="37">
        <v>4.8643386886400002</v>
      </c>
      <c r="BI610" s="37">
        <v>5.9918855672499998</v>
      </c>
      <c r="BJ610" s="37">
        <v>4408.0236186044003</v>
      </c>
      <c r="BK610" s="37">
        <v>515.29392143370001</v>
      </c>
      <c r="BL610" s="37">
        <v>17.510990199999998</v>
      </c>
      <c r="BM610" s="37">
        <v>16.122289791895799</v>
      </c>
      <c r="BN610" s="37">
        <v>16.122289791895799</v>
      </c>
      <c r="BO610" s="37">
        <v>17.9649479419122</v>
      </c>
      <c r="BP610" s="37">
        <v>1.03255E-2</v>
      </c>
    </row>
    <row r="611" spans="1:68">
      <c r="A611" s="16">
        <v>610</v>
      </c>
      <c r="B611" s="29" t="s">
        <v>84</v>
      </c>
      <c r="C611" s="16">
        <v>160</v>
      </c>
      <c r="D611" s="16">
        <v>1170</v>
      </c>
      <c r="E611" s="16">
        <v>0.19473690221270501</v>
      </c>
      <c r="F611" s="16">
        <v>0.33493944437367401</v>
      </c>
      <c r="G611" s="16">
        <v>0.43180518638015503</v>
      </c>
      <c r="H611" s="16">
        <v>1.24380499068298</v>
      </c>
      <c r="I611" s="16">
        <v>2.2647422246817901</v>
      </c>
      <c r="J611" s="16">
        <v>0.36245185891325099</v>
      </c>
      <c r="K611" s="16">
        <v>0.41125697084306201</v>
      </c>
      <c r="L611" s="16">
        <v>0.52178172095284403</v>
      </c>
      <c r="M611" s="16">
        <v>0.14409839867536101</v>
      </c>
      <c r="N611" s="16">
        <v>0.67282135122634401</v>
      </c>
      <c r="O611" s="16">
        <v>1.5088612114028299</v>
      </c>
      <c r="P611" s="16">
        <v>0.138564156212651</v>
      </c>
      <c r="Q611" s="16">
        <v>0.232048727343834</v>
      </c>
      <c r="R611" s="16">
        <v>0.61583859050866696</v>
      </c>
      <c r="S611" s="16">
        <v>0.68377165354330705</v>
      </c>
      <c r="T611" s="16">
        <v>1.28508452307962</v>
      </c>
      <c r="U611" s="16">
        <v>1.1214852927322401</v>
      </c>
      <c r="V611" s="16">
        <v>0.55396984906307101</v>
      </c>
      <c r="W611" s="16">
        <v>2.95983473331489</v>
      </c>
      <c r="X611" s="16">
        <v>1.33624627875507</v>
      </c>
      <c r="Y611" s="16">
        <v>2.2456864234286198</v>
      </c>
      <c r="Z611" s="16">
        <v>0.99771700322580004</v>
      </c>
      <c r="AA611" s="16">
        <v>1.3473719577497301</v>
      </c>
      <c r="AB611" s="16">
        <v>1.2635245511176301</v>
      </c>
      <c r="AC611" s="16">
        <v>0.57749206654926999</v>
      </c>
      <c r="AD611" s="16">
        <v>2.1518159909271302</v>
      </c>
      <c r="AE611" s="16">
        <v>0.68377165354330705</v>
      </c>
      <c r="AF611" s="16">
        <v>1.3914996322132001</v>
      </c>
      <c r="AG611" s="16">
        <v>1.3914996322132001</v>
      </c>
      <c r="AH611" s="16">
        <v>1.2464830834535801</v>
      </c>
      <c r="AI611" s="37">
        <v>0.24066230265691199</v>
      </c>
      <c r="AJ611" s="16">
        <v>0.99131814109260497</v>
      </c>
      <c r="AK611" s="16">
        <v>0.47636758321273498</v>
      </c>
      <c r="AL611" s="37">
        <v>0.74917038134400005</v>
      </c>
      <c r="AM611" s="37">
        <v>3045.9879586225002</v>
      </c>
      <c r="AN611" s="37">
        <v>20.96231852312</v>
      </c>
      <c r="AO611" s="37">
        <v>1.2127568240319999</v>
      </c>
      <c r="AP611" s="37">
        <v>7.3949472843999997</v>
      </c>
      <c r="AQ611" s="37">
        <v>638.14782079999998</v>
      </c>
      <c r="AR611" s="37">
        <v>1.767170104176</v>
      </c>
      <c r="AS611" s="37">
        <v>1.4129845664</v>
      </c>
      <c r="AT611" s="37">
        <v>7.9257571364160002</v>
      </c>
      <c r="AU611" s="37">
        <v>316437.64257680299</v>
      </c>
      <c r="AV611" s="37">
        <v>2109.3828428767401</v>
      </c>
      <c r="AW611" s="37">
        <v>998297.38916543999</v>
      </c>
      <c r="AX611" s="37">
        <v>8.3928843313784007</v>
      </c>
      <c r="AY611" s="37">
        <v>7.6261515839999996</v>
      </c>
      <c r="AZ611" s="37">
        <v>17.645684800000002</v>
      </c>
      <c r="BA611" s="37">
        <v>24121.159886879999</v>
      </c>
      <c r="BB611" s="37">
        <v>8.5421597040639998</v>
      </c>
      <c r="BC611" s="37">
        <v>8.1197487966098505E-3</v>
      </c>
      <c r="BD611" s="37">
        <v>386.27874332505598</v>
      </c>
      <c r="BE611" s="37">
        <v>29190.086159999999</v>
      </c>
      <c r="BF611" s="37">
        <v>0.97330644616799999</v>
      </c>
      <c r="BG611" s="37">
        <v>3.7958581131830398</v>
      </c>
      <c r="BH611" s="37">
        <v>4.8888251955199999</v>
      </c>
      <c r="BI611" s="37">
        <v>6.0224157097599997</v>
      </c>
      <c r="BJ611" s="37">
        <v>4393.7359479551997</v>
      </c>
      <c r="BK611" s="37">
        <v>518.22863071760003</v>
      </c>
      <c r="BL611" s="37">
        <v>17.645684800000002</v>
      </c>
      <c r="BM611" s="37">
        <v>16.197196036093398</v>
      </c>
      <c r="BN611" s="37">
        <v>16.197196036093398</v>
      </c>
      <c r="BO611" s="37">
        <v>18.081587007713701</v>
      </c>
      <c r="BP611" s="37">
        <v>1.0388E-2</v>
      </c>
    </row>
    <row r="612" spans="1:68">
      <c r="A612" s="16">
        <v>611</v>
      </c>
      <c r="B612" s="29" t="s">
        <v>312</v>
      </c>
      <c r="C612" s="16">
        <v>187</v>
      </c>
      <c r="D612" s="16">
        <v>1095</v>
      </c>
      <c r="E612" s="16">
        <v>0.17529253946961099</v>
      </c>
      <c r="F612" s="16">
        <v>0.31555415272403298</v>
      </c>
      <c r="G612" s="16">
        <v>0.42428555627354098</v>
      </c>
      <c r="H612" s="16">
        <v>1.26270067269201</v>
      </c>
      <c r="I612" s="16">
        <v>2.3195956629771901</v>
      </c>
      <c r="J612" s="16">
        <v>0.34624277456647401</v>
      </c>
      <c r="K612" s="16">
        <v>0.41649146248010499</v>
      </c>
      <c r="L612" s="16">
        <v>0.53094825451844496</v>
      </c>
      <c r="M612" s="16">
        <v>0.14369015870240001</v>
      </c>
      <c r="N612" s="16">
        <v>0.68472639239004596</v>
      </c>
      <c r="O612" s="16">
        <v>1.5293356511505201</v>
      </c>
      <c r="P612" s="16">
        <v>0.13575931136778399</v>
      </c>
      <c r="Q612" s="16">
        <v>0.23423819031271501</v>
      </c>
      <c r="R612" s="16">
        <v>0.62303240740740795</v>
      </c>
      <c r="S612" s="16">
        <v>0.68440000000000001</v>
      </c>
      <c r="T612" s="16">
        <v>1.30700187550237</v>
      </c>
      <c r="U612" s="16">
        <v>1.14054042078678</v>
      </c>
      <c r="V612" s="16">
        <v>0.57762938230383998</v>
      </c>
      <c r="W612" s="16">
        <v>3.0081026405831301</v>
      </c>
      <c r="X612" s="16">
        <v>1.3595862068965501</v>
      </c>
      <c r="Y612" s="16">
        <v>2.2835788561525101</v>
      </c>
      <c r="Z612" s="16">
        <v>1.0129702688922499</v>
      </c>
      <c r="AA612" s="16">
        <v>1.3717600222598001</v>
      </c>
      <c r="AB612" s="16">
        <v>1.2879181461409099</v>
      </c>
      <c r="AC612" s="16">
        <v>0.58703671376858202</v>
      </c>
      <c r="AD612" s="16">
        <v>2.1846284183150799</v>
      </c>
      <c r="AE612" s="16">
        <v>0.68440000000000001</v>
      </c>
      <c r="AF612" s="16">
        <v>1.4142855915717001</v>
      </c>
      <c r="AG612" s="16">
        <v>1.4142855915717001</v>
      </c>
      <c r="AH612" s="16">
        <v>1.2763844022431201</v>
      </c>
      <c r="AI612" s="37">
        <v>0.24659696192542899</v>
      </c>
      <c r="AJ612" s="16">
        <v>0.99629596737469195</v>
      </c>
      <c r="AK612" s="16">
        <v>0.46761215629522401</v>
      </c>
      <c r="AL612" s="37">
        <v>0.65850732639999998</v>
      </c>
      <c r="AM612" s="37">
        <v>2812.3674525209599</v>
      </c>
      <c r="AN612" s="37">
        <v>20.031259523999999</v>
      </c>
      <c r="AO612" s="37">
        <v>1.1862140664</v>
      </c>
      <c r="AP612" s="37">
        <v>7.2736318320000004</v>
      </c>
      <c r="AQ612" s="37">
        <v>596.89152000000001</v>
      </c>
      <c r="AR612" s="37">
        <v>1.7260055592000001</v>
      </c>
      <c r="AS612" s="37">
        <v>1.3858616800000001</v>
      </c>
      <c r="AT612" s="37">
        <v>7.6979172992000002</v>
      </c>
      <c r="AU612" s="37">
        <v>309795.94794384</v>
      </c>
      <c r="AV612" s="37">
        <v>2068.39515458511</v>
      </c>
      <c r="AW612" s="37">
        <v>950117.41444800003</v>
      </c>
      <c r="AX612" s="37">
        <v>8.4277858288799994</v>
      </c>
      <c r="AY612" s="37">
        <v>7.4414591999999997</v>
      </c>
      <c r="AZ612" s="37">
        <v>17.11</v>
      </c>
      <c r="BA612" s="37">
        <v>23596.199496000001</v>
      </c>
      <c r="BB612" s="37">
        <v>8.3654901487999993</v>
      </c>
      <c r="BC612" s="37">
        <v>8.3767315039087898E-3</v>
      </c>
      <c r="BD612" s="37">
        <v>378.08874741120002</v>
      </c>
      <c r="BE612" s="37">
        <v>28585.3</v>
      </c>
      <c r="BF612" s="37">
        <v>0.95368221760000005</v>
      </c>
      <c r="BG612" s="37">
        <v>3.7117798756479998</v>
      </c>
      <c r="BH612" s="37">
        <v>4.7909582239999997</v>
      </c>
      <c r="BI612" s="37">
        <v>5.9003550640000002</v>
      </c>
      <c r="BJ612" s="37">
        <v>4450.8018934399997</v>
      </c>
      <c r="BK612" s="37">
        <v>506.51797931999999</v>
      </c>
      <c r="BL612" s="37">
        <v>17.11</v>
      </c>
      <c r="BM612" s="37">
        <v>15.8978244712925</v>
      </c>
      <c r="BN612" s="37">
        <v>15.8978244712925</v>
      </c>
      <c r="BO612" s="37">
        <v>17.615433130937301</v>
      </c>
      <c r="BP612" s="37">
        <v>1.0137999999999999E-2</v>
      </c>
    </row>
    <row r="613" spans="1:68">
      <c r="A613" s="16">
        <v>612</v>
      </c>
      <c r="B613" s="29" t="s">
        <v>83</v>
      </c>
      <c r="C613" s="16">
        <v>228</v>
      </c>
      <c r="D613" s="16">
        <v>1110</v>
      </c>
      <c r="E613" s="16">
        <v>0.186236131167237</v>
      </c>
      <c r="F613" s="16">
        <v>0.32705528740901701</v>
      </c>
      <c r="G613" s="16">
        <v>0.43133878245416402</v>
      </c>
      <c r="H613" s="16">
        <v>1.2647902568696701</v>
      </c>
      <c r="I613" s="16">
        <v>2.31284656330598</v>
      </c>
      <c r="J613" s="16">
        <v>0.35639829610069201</v>
      </c>
      <c r="K613" s="16">
        <v>0.41832166973337598</v>
      </c>
      <c r="L613" s="16">
        <v>0.53191929809773397</v>
      </c>
      <c r="M613" s="16">
        <v>0.14506104697842001</v>
      </c>
      <c r="N613" s="16">
        <v>0.68548445841688899</v>
      </c>
      <c r="O613" s="16">
        <v>1.53080622889384</v>
      </c>
      <c r="P613" s="16">
        <v>0.13844657869318</v>
      </c>
      <c r="Q613" s="16">
        <v>0.23529167368979001</v>
      </c>
      <c r="R613" s="16">
        <v>0.62587441763437901</v>
      </c>
      <c r="S613" s="16">
        <v>0.68955599999999995</v>
      </c>
      <c r="T613" s="16">
        <v>1.30763284935059</v>
      </c>
      <c r="U613" s="16">
        <v>1.1412046692965501</v>
      </c>
      <c r="V613" s="16">
        <v>0.567917444706452</v>
      </c>
      <c r="W613" s="16">
        <v>3.0045315841582401</v>
      </c>
      <c r="X613" s="16">
        <v>1.35988008270159</v>
      </c>
      <c r="Y613" s="16">
        <v>2.2830506032975499</v>
      </c>
      <c r="Z613" s="16">
        <v>1.01468290848969</v>
      </c>
      <c r="AA613" s="16">
        <v>1.3718742104566199</v>
      </c>
      <c r="AB613" s="16">
        <v>1.2876948637774699</v>
      </c>
      <c r="AC613" s="16">
        <v>0.58586170454189601</v>
      </c>
      <c r="AD613" s="16">
        <v>2.1850185911040101</v>
      </c>
      <c r="AE613" s="16">
        <v>0.68955599999999995</v>
      </c>
      <c r="AF613" s="16">
        <v>1.41564923200306</v>
      </c>
      <c r="AG613" s="16">
        <v>1.41564923200306</v>
      </c>
      <c r="AH613" s="16">
        <v>1.27225077823869</v>
      </c>
      <c r="AI613" s="37">
        <v>0.24748505685226699</v>
      </c>
      <c r="AJ613" s="16">
        <v>0.99640168251855799</v>
      </c>
      <c r="AK613" s="16">
        <v>0.46814587554269199</v>
      </c>
      <c r="AL613" s="37">
        <v>0.69919813582863999</v>
      </c>
      <c r="AM613" s="37">
        <v>2912.9064449502098</v>
      </c>
      <c r="AN613" s="37">
        <v>20.339302626332401</v>
      </c>
      <c r="AO613" s="37">
        <v>1.1884409016386399</v>
      </c>
      <c r="AP613" s="37">
        <v>7.2679744467032004</v>
      </c>
      <c r="AQ613" s="37">
        <v>613.94896275200006</v>
      </c>
      <c r="AR613" s="37">
        <v>1.7278770506119201</v>
      </c>
      <c r="AS613" s="37">
        <v>1.384693136568</v>
      </c>
      <c r="AT613" s="37">
        <v>7.7486685815459202</v>
      </c>
      <c r="AU613" s="37">
        <v>310022.42319206602</v>
      </c>
      <c r="AV613" s="37">
        <v>2072.7709717474499</v>
      </c>
      <c r="AW613" s="37">
        <v>965115.56092568499</v>
      </c>
      <c r="AX613" s="37">
        <v>8.3335343455936908</v>
      </c>
      <c r="AY613" s="37">
        <v>7.4556902419200002</v>
      </c>
      <c r="AZ613" s="37">
        <v>17.238900000000001</v>
      </c>
      <c r="BA613" s="37">
        <v>23644.980335829601</v>
      </c>
      <c r="BB613" s="37">
        <v>8.3775798663868795</v>
      </c>
      <c r="BC613" s="37">
        <v>8.2089885410162808E-3</v>
      </c>
      <c r="BD613" s="37">
        <v>379.53454669451702</v>
      </c>
      <c r="BE613" s="37">
        <v>28630.92886</v>
      </c>
      <c r="BF613" s="37">
        <v>0.95563935554975998</v>
      </c>
      <c r="BG613" s="37">
        <v>3.7189402442941999</v>
      </c>
      <c r="BH613" s="37">
        <v>4.7960325181024004</v>
      </c>
      <c r="BI613" s="37">
        <v>5.9053752357264004</v>
      </c>
      <c r="BJ613" s="37">
        <v>4395.11191489454</v>
      </c>
      <c r="BK613" s="37">
        <v>508.38879666453198</v>
      </c>
      <c r="BL613" s="37">
        <v>17.238900000000001</v>
      </c>
      <c r="BM613" s="37">
        <v>15.9016933739723</v>
      </c>
      <c r="BN613" s="37">
        <v>15.9016933739723</v>
      </c>
      <c r="BO613" s="37">
        <v>17.69401158754</v>
      </c>
      <c r="BP613" s="37">
        <v>1.010162E-2</v>
      </c>
    </row>
    <row r="614" spans="1:68">
      <c r="A614" s="16">
        <v>613</v>
      </c>
      <c r="B614" s="29" t="s">
        <v>85</v>
      </c>
      <c r="C614" s="16">
        <v>241</v>
      </c>
      <c r="D614" s="16">
        <v>1150</v>
      </c>
      <c r="E614" s="16">
        <v>0.20814304909902301</v>
      </c>
      <c r="F614" s="16">
        <v>0.35008083860809502</v>
      </c>
      <c r="G614" s="16">
        <v>0.44547121713082699</v>
      </c>
      <c r="H614" s="16">
        <v>1.2689680338395799</v>
      </c>
      <c r="I614" s="16">
        <v>2.2993914919199598</v>
      </c>
      <c r="J614" s="16">
        <v>0.37673167062091301</v>
      </c>
      <c r="K614" s="16">
        <v>0.42200028395846001</v>
      </c>
      <c r="L614" s="16">
        <v>0.53386919158900603</v>
      </c>
      <c r="M614" s="16">
        <v>0.14781489365743</v>
      </c>
      <c r="N614" s="16">
        <v>0.68700144532492502</v>
      </c>
      <c r="O614" s="16">
        <v>1.53374230845072</v>
      </c>
      <c r="P614" s="16">
        <v>0.143853023572661</v>
      </c>
      <c r="Q614" s="16">
        <v>0.237449363759378</v>
      </c>
      <c r="R614" s="16">
        <v>0.63158102674940197</v>
      </c>
      <c r="S614" s="16">
        <v>0.69986800000000005</v>
      </c>
      <c r="T614" s="16">
        <v>1.3088918073450699</v>
      </c>
      <c r="U614" s="16">
        <v>1.14253145058221</v>
      </c>
      <c r="V614" s="16">
        <v>0.550108942056869</v>
      </c>
      <c r="W614" s="16">
        <v>2.99744275231002</v>
      </c>
      <c r="X614" s="16">
        <v>1.3604666207845799</v>
      </c>
      <c r="Y614" s="16">
        <v>2.2819977028397398</v>
      </c>
      <c r="Z614" s="16">
        <v>1.0181069654714601</v>
      </c>
      <c r="AA614" s="16">
        <v>1.37210225313998</v>
      </c>
      <c r="AB614" s="16">
        <v>1.2872489839939401</v>
      </c>
      <c r="AC614" s="16">
        <v>0.58347386372727905</v>
      </c>
      <c r="AD614" s="16">
        <v>2.1857948483164198</v>
      </c>
      <c r="AE614" s="16">
        <v>0.69986800000000005</v>
      </c>
      <c r="AF614" s="16">
        <v>1.4183794626006101</v>
      </c>
      <c r="AG614" s="16">
        <v>1.4183794626006101</v>
      </c>
      <c r="AH614" s="16">
        <v>1.2640780414537101</v>
      </c>
      <c r="AI614" s="37">
        <v>0.24928057625692299</v>
      </c>
      <c r="AJ614" s="16">
        <v>0.99661288238825696</v>
      </c>
      <c r="AK614" s="16">
        <v>0.46921331403762701</v>
      </c>
      <c r="AL614" s="37">
        <v>0.78050606482576002</v>
      </c>
      <c r="AM614" s="37">
        <v>3113.7791277193401</v>
      </c>
      <c r="AN614" s="37">
        <v>20.954210303871601</v>
      </c>
      <c r="AO614" s="37">
        <v>1.19289596751576</v>
      </c>
      <c r="AP614" s="37">
        <v>7.2565736801687999</v>
      </c>
      <c r="AQ614" s="37">
        <v>648.02588716800005</v>
      </c>
      <c r="AR614" s="37">
        <v>1.7315732730112801</v>
      </c>
      <c r="AS614" s="37">
        <v>1.3823505907119999</v>
      </c>
      <c r="AT614" s="37">
        <v>7.8496268762172798</v>
      </c>
      <c r="AU614" s="37">
        <v>310475.052795931</v>
      </c>
      <c r="AV614" s="37">
        <v>2081.5336083287998</v>
      </c>
      <c r="AW614" s="37">
        <v>994912.34960092301</v>
      </c>
      <c r="AX614" s="37">
        <v>8.1463682278087894</v>
      </c>
      <c r="AY614" s="37">
        <v>7.4839616812800003</v>
      </c>
      <c r="AZ614" s="37">
        <v>17.496700000000001</v>
      </c>
      <c r="BA614" s="37">
        <v>23742.6848739864</v>
      </c>
      <c r="BB614" s="37">
        <v>8.4017812337379194</v>
      </c>
      <c r="BC614" s="37">
        <v>7.8995300980512807E-3</v>
      </c>
      <c r="BD614" s="37">
        <v>382.43362073039799</v>
      </c>
      <c r="BE614" s="37">
        <v>28722.293740000001</v>
      </c>
      <c r="BF614" s="37">
        <v>0.95955957325983998</v>
      </c>
      <c r="BG614" s="37">
        <v>3.7332657775015998</v>
      </c>
      <c r="BH614" s="37">
        <v>4.8061891138016</v>
      </c>
      <c r="BI614" s="37">
        <v>5.9154217172176002</v>
      </c>
      <c r="BJ614" s="37">
        <v>4284.7571341436997</v>
      </c>
      <c r="BK614" s="37">
        <v>512.14075273918797</v>
      </c>
      <c r="BL614" s="37">
        <v>17.496700000000001</v>
      </c>
      <c r="BM614" s="37">
        <v>15.9094104407021</v>
      </c>
      <c r="BN614" s="37">
        <v>15.9094104407021</v>
      </c>
      <c r="BO614" s="37">
        <v>17.851414462690101</v>
      </c>
      <c r="BP614" s="37">
        <v>1.0028860000000001E-2</v>
      </c>
    </row>
    <row r="615" spans="1:68">
      <c r="A615" s="16">
        <v>614</v>
      </c>
      <c r="B615" s="29" t="s">
        <v>86</v>
      </c>
      <c r="C615" s="16">
        <v>324</v>
      </c>
      <c r="D615" s="16">
        <v>1180</v>
      </c>
      <c r="E615" s="16">
        <v>0.21910638719915401</v>
      </c>
      <c r="F615" s="16">
        <v>0.36160527083735</v>
      </c>
      <c r="G615" s="16">
        <v>0.45255045755057699</v>
      </c>
      <c r="H615" s="16">
        <v>1.27105622694062</v>
      </c>
      <c r="I615" s="16">
        <v>2.29268542843776</v>
      </c>
      <c r="J615" s="16">
        <v>0.38690953998147598</v>
      </c>
      <c r="K615" s="16">
        <v>0.423848751356877</v>
      </c>
      <c r="L615" s="16">
        <v>0.53484806244772798</v>
      </c>
      <c r="M615" s="16">
        <v>0.14919788753670399</v>
      </c>
      <c r="N615" s="16">
        <v>0.68776036652751305</v>
      </c>
      <c r="O615" s="16">
        <v>1.5352078161010401</v>
      </c>
      <c r="P615" s="16">
        <v>0.14657232768430101</v>
      </c>
      <c r="Q615" s="16">
        <v>0.23855439111604501</v>
      </c>
      <c r="R615" s="16">
        <v>0.63444568556269199</v>
      </c>
      <c r="S615" s="16">
        <v>0.70502399999999998</v>
      </c>
      <c r="T615" s="16">
        <v>1.3095197962095499</v>
      </c>
      <c r="U615" s="16">
        <v>1.1431939848346999</v>
      </c>
      <c r="V615" s="16">
        <v>0.54192879132646199</v>
      </c>
      <c r="W615" s="16">
        <v>2.9939247125556498</v>
      </c>
      <c r="X615" s="16">
        <v>1.36075928473177</v>
      </c>
      <c r="Y615" s="16">
        <v>2.28147304704444</v>
      </c>
      <c r="Z615" s="16">
        <v>1.0198183831465</v>
      </c>
      <c r="AA615" s="16">
        <v>1.3722161079514399</v>
      </c>
      <c r="AB615" s="16">
        <v>1.28702638587382</v>
      </c>
      <c r="AC615" s="16">
        <v>0.58226062412922697</v>
      </c>
      <c r="AD615" s="16">
        <v>2.1861809469947602</v>
      </c>
      <c r="AE615" s="16">
        <v>0.70502399999999998</v>
      </c>
      <c r="AF615" s="16">
        <v>1.41974605489446</v>
      </c>
      <c r="AG615" s="16">
        <v>1.41974605489446</v>
      </c>
      <c r="AH615" s="16">
        <v>1.26003821110568</v>
      </c>
      <c r="AI615" s="37">
        <v>0.25018814148239499</v>
      </c>
      <c r="AJ615" s="16">
        <v>0.99671836728143703</v>
      </c>
      <c r="AK615" s="16">
        <v>0.46974703328509398</v>
      </c>
      <c r="AL615" s="37">
        <v>0.82112318439424004</v>
      </c>
      <c r="AM615" s="37">
        <v>3214.11281805923</v>
      </c>
      <c r="AN615" s="37">
        <v>21.2610748790784</v>
      </c>
      <c r="AO615" s="37">
        <v>1.19512419815424</v>
      </c>
      <c r="AP615" s="37">
        <v>7.2508302989312003</v>
      </c>
      <c r="AQ615" s="37">
        <v>665.04536883200001</v>
      </c>
      <c r="AR615" s="37">
        <v>1.73339800399872</v>
      </c>
      <c r="AS615" s="37">
        <v>1.3811765882880001</v>
      </c>
      <c r="AT615" s="37">
        <v>7.8998338885427204</v>
      </c>
      <c r="AU615" s="37">
        <v>310701.207151571</v>
      </c>
      <c r="AV615" s="37">
        <v>2085.9204277478002</v>
      </c>
      <c r="AW615" s="37">
        <v>1009710.99179848</v>
      </c>
      <c r="AX615" s="37">
        <v>8.0534535933102092</v>
      </c>
      <c r="AY615" s="37">
        <v>7.4980020787199999</v>
      </c>
      <c r="AZ615" s="37">
        <v>17.625599999999999</v>
      </c>
      <c r="BA615" s="37">
        <v>23791.608572313598</v>
      </c>
      <c r="BB615" s="37">
        <v>8.4138928835020792</v>
      </c>
      <c r="BC615" s="37">
        <v>7.7564633057434097E-3</v>
      </c>
      <c r="BD615" s="37">
        <v>383.88689548296202</v>
      </c>
      <c r="BE615" s="37">
        <v>28768.029760000001</v>
      </c>
      <c r="BF615" s="37">
        <v>0.96152265302016005</v>
      </c>
      <c r="BG615" s="37">
        <v>3.7404309420628001</v>
      </c>
      <c r="BH615" s="37">
        <v>4.8112714153983998</v>
      </c>
      <c r="BI615" s="37">
        <v>5.9204480269823998</v>
      </c>
      <c r="BJ615" s="37">
        <v>4230.0923319383</v>
      </c>
      <c r="BK615" s="37">
        <v>514.02189146931198</v>
      </c>
      <c r="BL615" s="37">
        <v>17.625599999999999</v>
      </c>
      <c r="BM615" s="37">
        <v>15.9132586047521</v>
      </c>
      <c r="BN615" s="37">
        <v>15.9132586047521</v>
      </c>
      <c r="BO615" s="37">
        <v>17.930238881237599</v>
      </c>
      <c r="BP615" s="37">
        <v>9.9924799999999998E-3</v>
      </c>
    </row>
    <row r="616" spans="1:68">
      <c r="A616" s="16">
        <v>615</v>
      </c>
      <c r="B616" s="29" t="s">
        <v>87</v>
      </c>
      <c r="C616" s="16">
        <v>337</v>
      </c>
      <c r="D616" s="16">
        <v>1210</v>
      </c>
      <c r="E616" s="16">
        <v>0.24105285138635901</v>
      </c>
      <c r="F616" s="16">
        <v>0.38467748792280299</v>
      </c>
      <c r="G616" s="16">
        <v>0.46673506465672598</v>
      </c>
      <c r="H616" s="16">
        <v>1.2752312231463201</v>
      </c>
      <c r="I616" s="16">
        <v>2.2793160179378602</v>
      </c>
      <c r="J616" s="16">
        <v>0.40728768393002002</v>
      </c>
      <c r="K616" s="16">
        <v>0.427564159301695</v>
      </c>
      <c r="L616" s="16">
        <v>0.53681370518087401</v>
      </c>
      <c r="M616" s="16">
        <v>0.151976105849841</v>
      </c>
      <c r="N616" s="16">
        <v>0.689279065234218</v>
      </c>
      <c r="O616" s="16">
        <v>1.53813378168705</v>
      </c>
      <c r="P616" s="16">
        <v>0.15204341942475</v>
      </c>
      <c r="Q616" s="16">
        <v>0.24081896335403</v>
      </c>
      <c r="R616" s="16">
        <v>0.64019786270941204</v>
      </c>
      <c r="S616" s="16">
        <v>0.71533599999999997</v>
      </c>
      <c r="T616" s="16">
        <v>1.31077280541289</v>
      </c>
      <c r="U616" s="16">
        <v>1.14451734424095</v>
      </c>
      <c r="V616" s="16">
        <v>0.52683866282166603</v>
      </c>
      <c r="W616" s="16">
        <v>2.9869407343454601</v>
      </c>
      <c r="X616" s="16">
        <v>1.36134340659341</v>
      </c>
      <c r="Y616" s="16">
        <v>2.2804273039791898</v>
      </c>
      <c r="Z616" s="16">
        <v>1.0232399975911299</v>
      </c>
      <c r="AA616" s="16">
        <v>1.3724434853238801</v>
      </c>
      <c r="AB616" s="16">
        <v>1.2865818714321899</v>
      </c>
      <c r="AC616" s="16">
        <v>0.57979445315567402</v>
      </c>
      <c r="AD616" s="16">
        <v>2.1869491197614201</v>
      </c>
      <c r="AE616" s="16">
        <v>0.71533599999999997</v>
      </c>
      <c r="AF616" s="16">
        <v>1.4224821988029399</v>
      </c>
      <c r="AG616" s="16">
        <v>1.4224821988029399</v>
      </c>
      <c r="AH616" s="16">
        <v>1.2520498731324601</v>
      </c>
      <c r="AI616" s="37">
        <v>0.25202324259152498</v>
      </c>
      <c r="AJ616" s="16">
        <v>0.99692910740191099</v>
      </c>
      <c r="AK616" s="16">
        <v>0.470814471780029</v>
      </c>
      <c r="AL616" s="37">
        <v>0.90228373367103998</v>
      </c>
      <c r="AM616" s="37">
        <v>3414.5748966496399</v>
      </c>
      <c r="AN616" s="37">
        <v>21.873625502366401</v>
      </c>
      <c r="AO616" s="37">
        <v>1.1995820548310401</v>
      </c>
      <c r="AP616" s="37">
        <v>7.2392575405152</v>
      </c>
      <c r="AQ616" s="37">
        <v>699.04637107200006</v>
      </c>
      <c r="AR616" s="37">
        <v>1.7370007055491199</v>
      </c>
      <c r="AS616" s="37">
        <v>1.378823124448</v>
      </c>
      <c r="AT616" s="37">
        <v>7.9997036431731203</v>
      </c>
      <c r="AU616" s="37">
        <v>311153.19497026497</v>
      </c>
      <c r="AV616" s="37">
        <v>2094.7050688424602</v>
      </c>
      <c r="AW616" s="37">
        <v>1039108.77191345</v>
      </c>
      <c r="AX616" s="37">
        <v>7.8689611731007698</v>
      </c>
      <c r="AY616" s="37">
        <v>7.5258922291200001</v>
      </c>
      <c r="AZ616" s="37">
        <v>17.883400000000002</v>
      </c>
      <c r="BA616" s="37">
        <v>23889.598827465601</v>
      </c>
      <c r="BB616" s="37">
        <v>8.4381381152076802</v>
      </c>
      <c r="BC616" s="37">
        <v>7.4907763156968898E-3</v>
      </c>
      <c r="BD616" s="37">
        <v>386.80092045733602</v>
      </c>
      <c r="BE616" s="37">
        <v>28859.608960000001</v>
      </c>
      <c r="BF616" s="37">
        <v>0.96545475435135997</v>
      </c>
      <c r="BG616" s="37">
        <v>3.7547660671001699</v>
      </c>
      <c r="BH616" s="37">
        <v>4.8214440260864002</v>
      </c>
      <c r="BI616" s="37">
        <v>5.9305067845504</v>
      </c>
      <c r="BJ616" s="37">
        <v>4121.7879038675801</v>
      </c>
      <c r="BK616" s="37">
        <v>517.79449031515196</v>
      </c>
      <c r="BL616" s="37">
        <v>17.883400000000002</v>
      </c>
      <c r="BM616" s="37">
        <v>15.9209341942222</v>
      </c>
      <c r="BN616" s="37">
        <v>15.9209341942222</v>
      </c>
      <c r="BO616" s="37">
        <v>18.0881336802771</v>
      </c>
      <c r="BP616" s="37">
        <v>9.9197199999999999E-3</v>
      </c>
    </row>
    <row r="617" spans="1:68">
      <c r="A617" s="16">
        <v>616</v>
      </c>
      <c r="B617" s="29" t="s">
        <v>221</v>
      </c>
      <c r="C617" s="16">
        <v>283</v>
      </c>
      <c r="D617" s="16">
        <v>1230</v>
      </c>
      <c r="E617" s="16">
        <v>0.252035989382284</v>
      </c>
      <c r="F617" s="16">
        <v>0.39622528855792499</v>
      </c>
      <c r="G617" s="16">
        <v>0.47384046350297598</v>
      </c>
      <c r="H617" s="16">
        <v>1.27731802655936</v>
      </c>
      <c r="I617" s="16">
        <v>2.2726525803175299</v>
      </c>
      <c r="J617" s="16">
        <v>0.41748797496474599</v>
      </c>
      <c r="K617" s="16">
        <v>0.42943116148953098</v>
      </c>
      <c r="L617" s="16">
        <v>0.53780049834177701</v>
      </c>
      <c r="M617" s="16">
        <v>0.15337136639070201</v>
      </c>
      <c r="N617" s="16">
        <v>0.69003884306045604</v>
      </c>
      <c r="O617" s="16">
        <v>1.5395942454193801</v>
      </c>
      <c r="P617" s="16">
        <v>0.15479533665581899</v>
      </c>
      <c r="Q617" s="16">
        <v>0.241979412225684</v>
      </c>
      <c r="R617" s="16">
        <v>0.64308544192892703</v>
      </c>
      <c r="S617" s="16">
        <v>0.72049200000000002</v>
      </c>
      <c r="T617" s="16">
        <v>1.3113978304255001</v>
      </c>
      <c r="U617" s="16">
        <v>1.1451781708637001</v>
      </c>
      <c r="V617" s="16">
        <v>0.51986776283096503</v>
      </c>
      <c r="W617" s="16">
        <v>2.9834745393204898</v>
      </c>
      <c r="X617" s="16">
        <v>1.3616348661633499</v>
      </c>
      <c r="Y617" s="16">
        <v>2.2799062086277702</v>
      </c>
      <c r="Z617" s="16">
        <v>1.02495019465103</v>
      </c>
      <c r="AA617" s="16">
        <v>1.37255700820788</v>
      </c>
      <c r="AB617" s="16">
        <v>1.28635995441494</v>
      </c>
      <c r="AC617" s="16">
        <v>0.57854108656124503</v>
      </c>
      <c r="AD617" s="16">
        <v>2.1873312078092502</v>
      </c>
      <c r="AE617" s="16">
        <v>0.72049200000000002</v>
      </c>
      <c r="AF617" s="16">
        <v>1.4238517525544601</v>
      </c>
      <c r="AG617" s="16">
        <v>1.4238517525544601</v>
      </c>
      <c r="AH617" s="16">
        <v>1.24810067995567</v>
      </c>
      <c r="AI617" s="37">
        <v>0.252950925496846</v>
      </c>
      <c r="AJ617" s="16">
        <v>0.99703436279582502</v>
      </c>
      <c r="AK617" s="16">
        <v>0.47134819102749598</v>
      </c>
      <c r="AL617" s="37">
        <v>0.94282716337936001</v>
      </c>
      <c r="AM617" s="37">
        <v>3514.7032849001598</v>
      </c>
      <c r="AN617" s="37">
        <v>22.179311550447601</v>
      </c>
      <c r="AO617" s="37">
        <v>1.20181168086936</v>
      </c>
      <c r="AP617" s="37">
        <v>7.2334281633368001</v>
      </c>
      <c r="AQ617" s="37">
        <v>716.02789164800004</v>
      </c>
      <c r="AR617" s="37">
        <v>1.73877867611208</v>
      </c>
      <c r="AS617" s="37">
        <v>1.3776436630319999</v>
      </c>
      <c r="AT617" s="37">
        <v>8.0493663854780806</v>
      </c>
      <c r="AU617" s="37">
        <v>311379.02843331901</v>
      </c>
      <c r="AV617" s="37">
        <v>2099.1028905181101</v>
      </c>
      <c r="AW617" s="37">
        <v>1053707.9098308701</v>
      </c>
      <c r="AX617" s="37">
        <v>7.7773833873899099</v>
      </c>
      <c r="AY617" s="37">
        <v>7.5397419820799998</v>
      </c>
      <c r="AZ617" s="37">
        <v>18.0123</v>
      </c>
      <c r="BA617" s="37">
        <v>23938.665384290402</v>
      </c>
      <c r="BB617" s="37">
        <v>8.4502716971491196</v>
      </c>
      <c r="BC617" s="37">
        <v>7.3671711137661203E-3</v>
      </c>
      <c r="BD617" s="37">
        <v>388.26167067914702</v>
      </c>
      <c r="BE617" s="37">
        <v>28905.452140000001</v>
      </c>
      <c r="BF617" s="37">
        <v>0.96742377592224005</v>
      </c>
      <c r="BG617" s="37">
        <v>3.76193602757635</v>
      </c>
      <c r="BH617" s="37">
        <v>4.8265343351776</v>
      </c>
      <c r="BI617" s="37">
        <v>5.9355392323535998</v>
      </c>
      <c r="BJ617" s="37">
        <v>4068.1482780022602</v>
      </c>
      <c r="BK617" s="37">
        <v>519.68595043086805</v>
      </c>
      <c r="BL617" s="37">
        <v>18.0123</v>
      </c>
      <c r="BM617" s="37">
        <v>15.9247616196423</v>
      </c>
      <c r="BN617" s="37">
        <v>15.9247616196423</v>
      </c>
      <c r="BO617" s="37">
        <v>18.167204060769301</v>
      </c>
      <c r="BP617" s="37">
        <v>9.8833399999999991E-3</v>
      </c>
    </row>
    <row r="618" spans="1:68">
      <c r="A618" s="16">
        <v>617</v>
      </c>
      <c r="B618" s="29" t="s">
        <v>70</v>
      </c>
      <c r="C618" s="16">
        <v>239</v>
      </c>
      <c r="D618" s="16">
        <v>1250</v>
      </c>
      <c r="E618" s="16">
        <v>0.28502509858309399</v>
      </c>
      <c r="F618" s="16">
        <v>0.43091555373053497</v>
      </c>
      <c r="G618" s="16">
        <v>0.49520923500638198</v>
      </c>
      <c r="H618" s="16">
        <v>1.2835756598881201</v>
      </c>
      <c r="I618" s="16">
        <v>2.2527467983818701</v>
      </c>
      <c r="J618" s="16">
        <v>0.44813382324501999</v>
      </c>
      <c r="K618" s="16">
        <v>0.43506973510449798</v>
      </c>
      <c r="L618" s="16">
        <v>0.54077689392988904</v>
      </c>
      <c r="M618" s="16">
        <v>0.15758197244088801</v>
      </c>
      <c r="N618" s="16">
        <v>0.69231989236597102</v>
      </c>
      <c r="O618" s="16">
        <v>1.54396559501385</v>
      </c>
      <c r="P618" s="16">
        <v>0.16311736233011101</v>
      </c>
      <c r="Q618" s="16">
        <v>0.24557915660504301</v>
      </c>
      <c r="R618" s="16">
        <v>0.65179451090781104</v>
      </c>
      <c r="S618" s="16">
        <v>0.73595999999999995</v>
      </c>
      <c r="T618" s="16">
        <v>1.3132670149954699</v>
      </c>
      <c r="U618" s="16">
        <v>1.1471572471979099</v>
      </c>
      <c r="V618" s="16">
        <v>0.500943656278375</v>
      </c>
      <c r="W618" s="16">
        <v>2.9731776174891098</v>
      </c>
      <c r="X618" s="16">
        <v>1.36250684931507</v>
      </c>
      <c r="Y618" s="16">
        <v>2.2783499791926798</v>
      </c>
      <c r="Z618" s="16">
        <v>1.03007834692129</v>
      </c>
      <c r="AA618" s="16">
        <v>1.37289691558269</v>
      </c>
      <c r="AB618" s="16">
        <v>1.2856955600178499</v>
      </c>
      <c r="AC618" s="16">
        <v>0.57469714914258896</v>
      </c>
      <c r="AD618" s="16">
        <v>2.1884695613561802</v>
      </c>
      <c r="AE618" s="16">
        <v>0.73595999999999995</v>
      </c>
      <c r="AF618" s="16">
        <v>1.4279663538518701</v>
      </c>
      <c r="AG618" s="16">
        <v>1.4279663538518701</v>
      </c>
      <c r="AH618" s="16">
        <v>1.2364289972254501</v>
      </c>
      <c r="AI618" s="37">
        <v>0.25577540872910298</v>
      </c>
      <c r="AJ618" s="16">
        <v>0.99734967130944896</v>
      </c>
      <c r="AK618" s="16">
        <v>0.47294934876989903</v>
      </c>
      <c r="AL618" s="37">
        <v>1.064310072784</v>
      </c>
      <c r="AM618" s="37">
        <v>3814.6778454730202</v>
      </c>
      <c r="AN618" s="37">
        <v>23.094012640439999</v>
      </c>
      <c r="AO618" s="37">
        <v>1.2085033497840001</v>
      </c>
      <c r="AP618" s="37">
        <v>7.2157680399200004</v>
      </c>
      <c r="AQ618" s="37">
        <v>766.89653120000003</v>
      </c>
      <c r="AR618" s="37">
        <v>1.7440190669519999</v>
      </c>
      <c r="AS618" s="37">
        <v>1.3740943608</v>
      </c>
      <c r="AT618" s="37">
        <v>8.1972660723520008</v>
      </c>
      <c r="AU618" s="37">
        <v>312055.88703730999</v>
      </c>
      <c r="AV618" s="37">
        <v>2112.3183600583902</v>
      </c>
      <c r="AW618" s="37">
        <v>1097106.31502288</v>
      </c>
      <c r="AX618" s="37">
        <v>7.5053237278328</v>
      </c>
      <c r="AY618" s="37">
        <v>7.5809099519999998</v>
      </c>
      <c r="AZ618" s="37">
        <v>18.399000000000001</v>
      </c>
      <c r="BA618" s="37">
        <v>24086.15077176</v>
      </c>
      <c r="BB618" s="37">
        <v>8.4867163073280008</v>
      </c>
      <c r="BC618" s="37">
        <v>7.0283275262257496E-3</v>
      </c>
      <c r="BD618" s="37">
        <v>392.65887228307201</v>
      </c>
      <c r="BE618" s="37">
        <v>29043.196</v>
      </c>
      <c r="BF618" s="37">
        <v>0.97334272425599999</v>
      </c>
      <c r="BG618" s="37">
        <v>3.7834555008348798</v>
      </c>
      <c r="BH618" s="37">
        <v>4.8418212774400002</v>
      </c>
      <c r="BI618" s="37">
        <v>5.9506488518399996</v>
      </c>
      <c r="BJ618" s="37">
        <v>3909.2797530864</v>
      </c>
      <c r="BK618" s="37">
        <v>525.38097354920001</v>
      </c>
      <c r="BL618" s="37">
        <v>18.399000000000001</v>
      </c>
      <c r="BM618" s="37">
        <v>15.9362024186429</v>
      </c>
      <c r="BN618" s="37">
        <v>15.9362024186429</v>
      </c>
      <c r="BO618" s="37">
        <v>18.4049071261352</v>
      </c>
      <c r="BP618" s="37">
        <v>9.7742000000000002E-3</v>
      </c>
    </row>
    <row r="619" spans="1:68">
      <c r="A619" s="16">
        <v>618</v>
      </c>
      <c r="B619" s="29" t="s">
        <v>313</v>
      </c>
      <c r="C619" s="16">
        <v>190</v>
      </c>
      <c r="D619" s="16">
        <v>1085</v>
      </c>
      <c r="E619" s="16">
        <v>0.18114064516129</v>
      </c>
      <c r="F619" s="16">
        <v>0.32561638695809803</v>
      </c>
      <c r="G619" s="16">
        <v>0.43487508194333202</v>
      </c>
      <c r="H619" s="16">
        <v>1.2287041817243201</v>
      </c>
      <c r="I619" s="16">
        <v>2.3432768361581902</v>
      </c>
      <c r="J619" s="16">
        <v>0.35759036144578299</v>
      </c>
      <c r="K619" s="16">
        <v>0.41601572095308298</v>
      </c>
      <c r="L619" s="16">
        <v>0.52755417956656303</v>
      </c>
      <c r="M619" s="16">
        <v>0.139664347114204</v>
      </c>
      <c r="N619" s="16">
        <v>0.68249801054596604</v>
      </c>
      <c r="O619" s="16">
        <v>1.5646426681312</v>
      </c>
      <c r="P619" s="16">
        <v>0.133884453503954</v>
      </c>
      <c r="Q619" s="16">
        <v>0.223188260963707</v>
      </c>
      <c r="R619" s="16">
        <v>0.63768115942029002</v>
      </c>
      <c r="S619" s="16">
        <v>0.69599999999999995</v>
      </c>
      <c r="T619" s="16">
        <v>1.32132489765538</v>
      </c>
      <c r="U619" s="16">
        <v>1.1619592288534299</v>
      </c>
      <c r="V619" s="16">
        <v>0.559299191374663</v>
      </c>
      <c r="W619" s="16">
        <v>3.0738891617916302</v>
      </c>
      <c r="X619" s="16">
        <v>1.37379310344828</v>
      </c>
      <c r="Y619" s="16">
        <v>2.3374613003096001</v>
      </c>
      <c r="Z619" s="16">
        <v>1.0231440363617399</v>
      </c>
      <c r="AA619" s="16">
        <v>1.38549638747659</v>
      </c>
      <c r="AB619" s="16">
        <v>1.2973831775700899</v>
      </c>
      <c r="AC619" s="16">
        <v>0.58295036764705899</v>
      </c>
      <c r="AD619" s="16">
        <v>2.1888619219416201</v>
      </c>
      <c r="AE619" s="16">
        <v>0.69599999999999995</v>
      </c>
      <c r="AF619" s="16">
        <v>1.4291070900967899</v>
      </c>
      <c r="AG619" s="16">
        <v>1.4291070900967899</v>
      </c>
      <c r="AH619" s="16">
        <v>1.2945426233363899</v>
      </c>
      <c r="AI619" s="37">
        <v>0.24813895781637699</v>
      </c>
      <c r="AJ619" s="16">
        <v>1.0083593743547801</v>
      </c>
      <c r="AK619" s="16">
        <v>0.46743849493487699</v>
      </c>
      <c r="AL619" s="37">
        <v>0.67998499999999995</v>
      </c>
      <c r="AM619" s="37">
        <v>2898.5012436239999</v>
      </c>
      <c r="AN619" s="37">
        <v>20.4919054</v>
      </c>
      <c r="AO619" s="37">
        <v>1.152515</v>
      </c>
      <c r="AP619" s="37">
        <v>7.3412519999999999</v>
      </c>
      <c r="AQ619" s="37">
        <v>615.86</v>
      </c>
      <c r="AR619" s="37">
        <v>1.7236613999999999</v>
      </c>
      <c r="AS619" s="37">
        <v>1.37598</v>
      </c>
      <c r="AT619" s="37">
        <v>7.5019644000000003</v>
      </c>
      <c r="AU619" s="37">
        <v>308475.83779999998</v>
      </c>
      <c r="AV619" s="37">
        <v>2113.9519936362799</v>
      </c>
      <c r="AW619" s="37">
        <v>939600.522</v>
      </c>
      <c r="AX619" s="37">
        <v>8.0452259999999995</v>
      </c>
      <c r="AY619" s="37">
        <v>7.59</v>
      </c>
      <c r="AZ619" s="37">
        <v>17.399999999999999</v>
      </c>
      <c r="BA619" s="37">
        <v>23849.812000000002</v>
      </c>
      <c r="BB619" s="37">
        <v>8.5351192999999999</v>
      </c>
      <c r="BC619" s="37">
        <v>8.1187282824018506E-3</v>
      </c>
      <c r="BD619" s="37">
        <v>385.34770120000002</v>
      </c>
      <c r="BE619" s="37">
        <v>28884</v>
      </c>
      <c r="BF619" s="37">
        <v>0.97545999999999999</v>
      </c>
      <c r="BG619" s="37">
        <v>3.7485734399999999</v>
      </c>
      <c r="BH619" s="37">
        <v>4.8371728000000003</v>
      </c>
      <c r="BI619" s="37">
        <v>5.9414959999999999</v>
      </c>
      <c r="BJ619" s="37">
        <v>4416.4096</v>
      </c>
      <c r="BK619" s="37">
        <v>508.71345400000001</v>
      </c>
      <c r="BL619" s="37">
        <v>17.399999999999999</v>
      </c>
      <c r="BM619" s="37">
        <v>16.045144842959999</v>
      </c>
      <c r="BN619" s="37">
        <v>16.045144842959999</v>
      </c>
      <c r="BO619" s="37">
        <v>17.712997504560001</v>
      </c>
      <c r="BP619" s="37">
        <v>1.0075000000000001E-2</v>
      </c>
    </row>
    <row r="620" spans="1:68">
      <c r="A620" s="16">
        <v>619</v>
      </c>
      <c r="B620" s="29" t="s">
        <v>84</v>
      </c>
      <c r="C620" s="16">
        <v>280</v>
      </c>
      <c r="D620" s="16">
        <v>1085</v>
      </c>
      <c r="E620" s="16">
        <v>0.19601191933276499</v>
      </c>
      <c r="F620" s="16">
        <v>0.343071536732033</v>
      </c>
      <c r="G620" s="16">
        <v>0.44901115922645302</v>
      </c>
      <c r="H620" s="16">
        <v>1.2304865132699501</v>
      </c>
      <c r="I620" s="16">
        <v>2.3245818017814899</v>
      </c>
      <c r="J620" s="16">
        <v>0.37264721485411101</v>
      </c>
      <c r="K620" s="16">
        <v>0.42360638607248702</v>
      </c>
      <c r="L620" s="16">
        <v>0.535359781461476</v>
      </c>
      <c r="M620" s="16">
        <v>0.14190053397779201</v>
      </c>
      <c r="N620" s="16">
        <v>0.68683855986117703</v>
      </c>
      <c r="O620" s="16">
        <v>1.5599253200684</v>
      </c>
      <c r="P620" s="16">
        <v>0.135684222374403</v>
      </c>
      <c r="Q620" s="16">
        <v>0.232355542048759</v>
      </c>
      <c r="R620" s="16">
        <v>0.65007381575123502</v>
      </c>
      <c r="S620" s="16">
        <v>0.69999199999999995</v>
      </c>
      <c r="T620" s="16">
        <v>1.31583689424285</v>
      </c>
      <c r="U620" s="16">
        <v>1.1549896499412899</v>
      </c>
      <c r="V620" s="16">
        <v>0.55933259831650495</v>
      </c>
      <c r="W620" s="16">
        <v>3.03801215145868</v>
      </c>
      <c r="X620" s="16">
        <v>1.3679449035812701</v>
      </c>
      <c r="Y620" s="16">
        <v>2.32216099338976</v>
      </c>
      <c r="Z620" s="16">
        <v>1.02254778387492</v>
      </c>
      <c r="AA620" s="16">
        <v>1.3805527366828301</v>
      </c>
      <c r="AB620" s="16">
        <v>1.2934678368032899</v>
      </c>
      <c r="AC620" s="16">
        <v>0.59268458869593099</v>
      </c>
      <c r="AD620" s="16">
        <v>2.1595311051699202</v>
      </c>
      <c r="AE620" s="16">
        <v>0.69999199999999995</v>
      </c>
      <c r="AF620" s="16">
        <v>1.4342886349519499</v>
      </c>
      <c r="AG620" s="16">
        <v>1.43279148205116</v>
      </c>
      <c r="AH620" s="16">
        <v>1.2800943307403201</v>
      </c>
      <c r="AI620" s="37">
        <v>0.28365072224721299</v>
      </c>
      <c r="AJ620" s="16">
        <v>1.0053777087489599</v>
      </c>
      <c r="AK620" s="16">
        <v>0.46850940665701901</v>
      </c>
      <c r="AL620" s="37">
        <v>0.73493715016799999</v>
      </c>
      <c r="AM620" s="37">
        <v>3049.8360578515599</v>
      </c>
      <c r="AN620" s="37">
        <v>21.106943956908001</v>
      </c>
      <c r="AO620" s="37">
        <v>1.1547350723159999</v>
      </c>
      <c r="AP620" s="37">
        <v>7.3139861681599996</v>
      </c>
      <c r="AQ620" s="37">
        <v>640.86410960000001</v>
      </c>
      <c r="AR620" s="37">
        <v>1.7435591678360001</v>
      </c>
      <c r="AS620" s="37">
        <v>1.3889130528</v>
      </c>
      <c r="AT620" s="37">
        <v>7.5772596368559997</v>
      </c>
      <c r="AU620" s="37">
        <v>310210.63062348799</v>
      </c>
      <c r="AV620" s="37">
        <v>2112.4857730157</v>
      </c>
      <c r="AW620" s="37">
        <v>944710.01923515997</v>
      </c>
      <c r="AX620" s="37">
        <v>8.1151388948091991</v>
      </c>
      <c r="AY620" s="37">
        <v>7.6971866640000002</v>
      </c>
      <c r="AZ620" s="37">
        <v>17.4998</v>
      </c>
      <c r="BA620" s="37">
        <v>23826.123086480002</v>
      </c>
      <c r="BB620" s="37">
        <v>8.4982987807629993</v>
      </c>
      <c r="BC620" s="37">
        <v>8.0660469552998101E-3</v>
      </c>
      <c r="BD620" s="37">
        <v>384.70145487901198</v>
      </c>
      <c r="BE620" s="37">
        <v>28840.437119999999</v>
      </c>
      <c r="BF620" s="37">
        <v>0.97352036694400002</v>
      </c>
      <c r="BG620" s="37">
        <v>3.7481819662483198</v>
      </c>
      <c r="BH620" s="37">
        <v>4.8293588934359999</v>
      </c>
      <c r="BI620" s="37">
        <v>5.9357508589599997</v>
      </c>
      <c r="BJ620" s="37">
        <v>4395.8592642096</v>
      </c>
      <c r="BK620" s="37">
        <v>505.39908906668001</v>
      </c>
      <c r="BL620" s="37">
        <v>17.4998</v>
      </c>
      <c r="BM620" s="37">
        <v>16.0805039167853</v>
      </c>
      <c r="BN620" s="37">
        <v>16.0637186111651</v>
      </c>
      <c r="BO620" s="37">
        <v>17.790629356800199</v>
      </c>
      <c r="BP620" s="37">
        <v>1.13539725E-2</v>
      </c>
    </row>
    <row r="621" spans="1:68">
      <c r="A621" s="16">
        <v>620</v>
      </c>
      <c r="B621" s="29" t="s">
        <v>85</v>
      </c>
      <c r="C621" s="16">
        <v>350</v>
      </c>
      <c r="D621" s="16">
        <v>1085</v>
      </c>
      <c r="E621" s="16">
        <v>0.203454182433392</v>
      </c>
      <c r="F621" s="16">
        <v>0.35180779025937797</v>
      </c>
      <c r="G621" s="16">
        <v>0.45609202481295802</v>
      </c>
      <c r="H621" s="16">
        <v>1.2313773617038799</v>
      </c>
      <c r="I621" s="16">
        <v>2.3152642901390998</v>
      </c>
      <c r="J621" s="16">
        <v>0.38018381377397198</v>
      </c>
      <c r="K621" s="16">
        <v>0.427420578789248</v>
      </c>
      <c r="L621" s="16">
        <v>0.53927823194802804</v>
      </c>
      <c r="M621" s="16">
        <v>0.14302358760139999</v>
      </c>
      <c r="N621" s="16">
        <v>0.68901002587858795</v>
      </c>
      <c r="O621" s="16">
        <v>1.5575707554157801</v>
      </c>
      <c r="P621" s="16">
        <v>0.13658948012768901</v>
      </c>
      <c r="Q621" s="16">
        <v>0.23704955871188199</v>
      </c>
      <c r="R621" s="16">
        <v>0.65629448566855797</v>
      </c>
      <c r="S621" s="16">
        <v>0.70198799999999995</v>
      </c>
      <c r="T621" s="16">
        <v>1.3130994026115801</v>
      </c>
      <c r="U621" s="16">
        <v>1.15150928117316</v>
      </c>
      <c r="V621" s="16">
        <v>0.55940323767825895</v>
      </c>
      <c r="W621" s="16">
        <v>3.0202083376731501</v>
      </c>
      <c r="X621" s="16">
        <v>1.36502684101858</v>
      </c>
      <c r="Y621" s="16">
        <v>2.3145370398938598</v>
      </c>
      <c r="Z621" s="16">
        <v>1.02224976459523</v>
      </c>
      <c r="AA621" s="16">
        <v>1.3780845373000301</v>
      </c>
      <c r="AB621" s="16">
        <v>1.2915131806093401</v>
      </c>
      <c r="AC621" s="16">
        <v>0.597630005439998</v>
      </c>
      <c r="AD621" s="16">
        <v>2.1449419203701199</v>
      </c>
      <c r="AE621" s="16">
        <v>0.70198799999999995</v>
      </c>
      <c r="AF621" s="16">
        <v>1.4368821643585801</v>
      </c>
      <c r="AG621" s="16">
        <v>1.43463563840729</v>
      </c>
      <c r="AH621" s="16">
        <v>1.27295403561248</v>
      </c>
      <c r="AI621" s="37">
        <v>0.30159765242908398</v>
      </c>
      <c r="AJ621" s="16">
        <v>1.0038885061382501</v>
      </c>
      <c r="AK621" s="16">
        <v>0.46904486251809002</v>
      </c>
      <c r="AL621" s="37">
        <v>0.76238856837799995</v>
      </c>
      <c r="AM621" s="37">
        <v>3125.4272926510798</v>
      </c>
      <c r="AN621" s="37">
        <v>21.413883050593</v>
      </c>
      <c r="AO621" s="37">
        <v>1.155845455061</v>
      </c>
      <c r="AP621" s="37">
        <v>7.3002841203599997</v>
      </c>
      <c r="AQ621" s="37">
        <v>653.35235660000001</v>
      </c>
      <c r="AR621" s="37">
        <v>1.753444599981</v>
      </c>
      <c r="AS621" s="37">
        <v>1.3953463488</v>
      </c>
      <c r="AT621" s="37">
        <v>7.6146915610260004</v>
      </c>
      <c r="AU621" s="37">
        <v>311077.52000738197</v>
      </c>
      <c r="AV621" s="37">
        <v>2111.7492408308699</v>
      </c>
      <c r="AW621" s="37">
        <v>947238.46485261002</v>
      </c>
      <c r="AX621" s="37">
        <v>8.1477538793156992</v>
      </c>
      <c r="AY621" s="37">
        <v>7.7505308939999997</v>
      </c>
      <c r="AZ621" s="37">
        <v>17.549700000000001</v>
      </c>
      <c r="BA621" s="37">
        <v>23814.205617579999</v>
      </c>
      <c r="BB621" s="37">
        <v>8.4798605704542496</v>
      </c>
      <c r="BC621" s="37">
        <v>8.0405158823299502E-3</v>
      </c>
      <c r="BD621" s="37">
        <v>384.36858469722699</v>
      </c>
      <c r="BE621" s="37">
        <v>28818.569520000001</v>
      </c>
      <c r="BF621" s="37">
        <v>0.97254339402400003</v>
      </c>
      <c r="BG621" s="37">
        <v>3.7479859982107202</v>
      </c>
      <c r="BH621" s="37">
        <v>4.8254427295809998</v>
      </c>
      <c r="BI621" s="37">
        <v>5.93286915866</v>
      </c>
      <c r="BJ621" s="37">
        <v>4385.3755002316002</v>
      </c>
      <c r="BK621" s="37">
        <v>503.72866569553003</v>
      </c>
      <c r="BL621" s="37">
        <v>17.549700000000001</v>
      </c>
      <c r="BM621" s="37">
        <v>16.0981585985888</v>
      </c>
      <c r="BN621" s="37">
        <v>16.072989568060901</v>
      </c>
      <c r="BO621" s="37">
        <v>17.829089649093699</v>
      </c>
      <c r="BP621" s="37">
        <v>1.1986219374999999E-2</v>
      </c>
    </row>
    <row r="622" spans="1:68">
      <c r="A622" s="16">
        <v>621</v>
      </c>
      <c r="B622" s="29" t="s">
        <v>314</v>
      </c>
      <c r="C622" s="16">
        <v>410</v>
      </c>
      <c r="D622" s="16">
        <v>1085</v>
      </c>
      <c r="E622" s="16">
        <v>0.20717697220984399</v>
      </c>
      <c r="F622" s="16">
        <v>0.35617808920063998</v>
      </c>
      <c r="G622" s="16">
        <v>0.45963567113394699</v>
      </c>
      <c r="H622" s="16">
        <v>1.2318227066190901</v>
      </c>
      <c r="I622" s="16">
        <v>2.31061300762671</v>
      </c>
      <c r="J622" s="16">
        <v>0.38395415887568601</v>
      </c>
      <c r="K622" s="16">
        <v>0.429332417545086</v>
      </c>
      <c r="L622" s="16">
        <v>0.541241387890947</v>
      </c>
      <c r="M622" s="16">
        <v>0.14358636088399299</v>
      </c>
      <c r="N622" s="16">
        <v>0.69009605691801001</v>
      </c>
      <c r="O622" s="16">
        <v>1.5563944983465701</v>
      </c>
      <c r="P622" s="16">
        <v>0.13704346170121501</v>
      </c>
      <c r="Q622" s="16">
        <v>0.23942493942014401</v>
      </c>
      <c r="R622" s="16">
        <v>0.65941093397393902</v>
      </c>
      <c r="S622" s="16">
        <v>0.702986</v>
      </c>
      <c r="T622" s="16">
        <v>1.3117322798116899</v>
      </c>
      <c r="U622" s="16">
        <v>1.1497702003257799</v>
      </c>
      <c r="V622" s="16">
        <v>0.55945122721588003</v>
      </c>
      <c r="W622" s="16">
        <v>3.0113398090227199</v>
      </c>
      <c r="X622" s="16">
        <v>1.36356931544548</v>
      </c>
      <c r="Y622" s="16">
        <v>2.3107315869809901</v>
      </c>
      <c r="Z622" s="16">
        <v>1.02210078168512</v>
      </c>
      <c r="AA622" s="16">
        <v>1.37685134256112</v>
      </c>
      <c r="AB622" s="16">
        <v>1.2905366047064899</v>
      </c>
      <c r="AC622" s="16">
        <v>0.60012265881325599</v>
      </c>
      <c r="AD622" s="16">
        <v>2.1376662684163601</v>
      </c>
      <c r="AE622" s="16">
        <v>0.702986</v>
      </c>
      <c r="AF622" s="16">
        <v>1.43817961916251</v>
      </c>
      <c r="AG622" s="16">
        <v>1.4355582072886499</v>
      </c>
      <c r="AH622" s="16">
        <v>1.26940456751983</v>
      </c>
      <c r="AI622" s="37">
        <v>0.31061948014422303</v>
      </c>
      <c r="AJ622" s="16">
        <v>1.0031443118611201</v>
      </c>
      <c r="AK622" s="16">
        <v>0.469312590448625</v>
      </c>
      <c r="AL622" s="37">
        <v>0.77610811326450002</v>
      </c>
      <c r="AM622" s="37">
        <v>3163.2038669722701</v>
      </c>
      <c r="AN622" s="37">
        <v>21.5672075512432</v>
      </c>
      <c r="AO622" s="37">
        <v>1.1564007330802499</v>
      </c>
      <c r="AP622" s="37">
        <v>7.2934158134900002</v>
      </c>
      <c r="AQ622" s="37">
        <v>659.59302815000001</v>
      </c>
      <c r="AR622" s="37">
        <v>1.7583714531102499</v>
      </c>
      <c r="AS622" s="37">
        <v>1.3985546892</v>
      </c>
      <c r="AT622" s="37">
        <v>7.6333535995465001</v>
      </c>
      <c r="AU622" s="37">
        <v>311510.83794236701</v>
      </c>
      <c r="AV622" s="37">
        <v>2111.3801192698202</v>
      </c>
      <c r="AW622" s="37">
        <v>948496.11191130197</v>
      </c>
      <c r="AX622" s="37">
        <v>8.16347600584443</v>
      </c>
      <c r="AY622" s="37">
        <v>7.7771407334999996</v>
      </c>
      <c r="AZ622" s="37">
        <v>17.574649999999998</v>
      </c>
      <c r="BA622" s="37">
        <v>23808.228630095</v>
      </c>
      <c r="BB622" s="37">
        <v>8.4706344776273106</v>
      </c>
      <c r="BC622" s="37">
        <v>8.0279388562545708E-3</v>
      </c>
      <c r="BD622" s="37">
        <v>384.19971285101201</v>
      </c>
      <c r="BE622" s="37">
        <v>28807.61418</v>
      </c>
      <c r="BF622" s="37">
        <v>0.97205311846599995</v>
      </c>
      <c r="BG622" s="37">
        <v>3.7478879564014802</v>
      </c>
      <c r="BH622" s="37">
        <v>4.82348234501025</v>
      </c>
      <c r="BI622" s="37">
        <v>5.931426026065</v>
      </c>
      <c r="BJ622" s="37">
        <v>4380.0814692219001</v>
      </c>
      <c r="BK622" s="37">
        <v>502.890143783832</v>
      </c>
      <c r="BL622" s="37">
        <v>17.574649999999998</v>
      </c>
      <c r="BM622" s="37">
        <v>16.106979725713298</v>
      </c>
      <c r="BN622" s="37">
        <v>16.077621064706999</v>
      </c>
      <c r="BO622" s="37">
        <v>17.8482308867837</v>
      </c>
      <c r="BP622" s="37">
        <v>1.230053296875E-2</v>
      </c>
    </row>
    <row r="623" spans="1:68">
      <c r="A623" s="16">
        <v>622</v>
      </c>
      <c r="B623" s="29" t="s">
        <v>86</v>
      </c>
      <c r="C623" s="16">
        <v>450</v>
      </c>
      <c r="D623" s="16">
        <v>1085</v>
      </c>
      <c r="E623" s="16">
        <v>0.210900868127325</v>
      </c>
      <c r="F623" s="16">
        <v>0.36054983722061201</v>
      </c>
      <c r="G623" s="16">
        <v>0.46318146240026198</v>
      </c>
      <c r="H623" s="16">
        <v>1.2322679986789999</v>
      </c>
      <c r="I623" s="16">
        <v>2.3059666966696701</v>
      </c>
      <c r="J623" s="16">
        <v>0.38772586872586901</v>
      </c>
      <c r="K623" s="16">
        <v>0.43124742839056801</v>
      </c>
      <c r="L623" s="16">
        <v>0.54320717131474106</v>
      </c>
      <c r="M623" s="16">
        <v>0.14414996760840201</v>
      </c>
      <c r="N623" s="16">
        <v>0.69118228671730098</v>
      </c>
      <c r="O623" s="16">
        <v>1.55521892398867</v>
      </c>
      <c r="P623" s="16">
        <v>0.13749834866965199</v>
      </c>
      <c r="Q623" s="16">
        <v>0.241819541156435</v>
      </c>
      <c r="R623" s="16">
        <v>0.66253146853146905</v>
      </c>
      <c r="S623" s="16">
        <v>0.70398400000000005</v>
      </c>
      <c r="T623" s="16">
        <v>1.31036623731228</v>
      </c>
      <c r="U623" s="16">
        <v>1.1480318545476</v>
      </c>
      <c r="V623" s="16">
        <v>0.55950737716792898</v>
      </c>
      <c r="W623" s="16">
        <v>3.0024934214249299</v>
      </c>
      <c r="X623" s="16">
        <v>1.3621127922971099</v>
      </c>
      <c r="Y623" s="16">
        <v>2.30693047337278</v>
      </c>
      <c r="Z623" s="16">
        <v>1.0219518165905701</v>
      </c>
      <c r="AA623" s="16">
        <v>1.37561875053414</v>
      </c>
      <c r="AB623" s="16">
        <v>1.2895605297519099</v>
      </c>
      <c r="AC623" s="16">
        <v>0.60262875224172097</v>
      </c>
      <c r="AD623" s="16">
        <v>2.13040319974986</v>
      </c>
      <c r="AE623" s="16">
        <v>0.70398400000000005</v>
      </c>
      <c r="AF623" s="16">
        <v>1.4394775343600299</v>
      </c>
      <c r="AG623" s="16">
        <v>1.4364811035377101</v>
      </c>
      <c r="AH623" s="16">
        <v>1.26586877947339</v>
      </c>
      <c r="AI623" s="37">
        <v>0.31967378171566702</v>
      </c>
      <c r="AJ623" s="16">
        <v>1.0024003887384101</v>
      </c>
      <c r="AK623" s="16">
        <v>0.46958031837916098</v>
      </c>
      <c r="AL623" s="37">
        <v>0.789823548672</v>
      </c>
      <c r="AM623" s="37">
        <v>3200.9677459077402</v>
      </c>
      <c r="AN623" s="37">
        <v>21.720435354431999</v>
      </c>
      <c r="AO623" s="37">
        <v>1.1569560688639999</v>
      </c>
      <c r="AP623" s="37">
        <v>7.2865359846400004</v>
      </c>
      <c r="AQ623" s="37">
        <v>665.83139840000001</v>
      </c>
      <c r="AR623" s="37">
        <v>1.763287730944</v>
      </c>
      <c r="AS623" s="37">
        <v>1.4017574911999999</v>
      </c>
      <c r="AT623" s="37">
        <v>7.6519796890240004</v>
      </c>
      <c r="AU623" s="37">
        <v>311944.07137270999</v>
      </c>
      <c r="AV623" s="37">
        <v>2111.0104273963502</v>
      </c>
      <c r="AW623" s="37">
        <v>949749.37513664004</v>
      </c>
      <c r="AX623" s="37">
        <v>8.1788078885568005</v>
      </c>
      <c r="AY623" s="37">
        <v>7.8037090559999998</v>
      </c>
      <c r="AZ623" s="37">
        <v>17.599599999999999</v>
      </c>
      <c r="BA623" s="37">
        <v>23802.239473919999</v>
      </c>
      <c r="BB623" s="37">
        <v>8.4614037263519997</v>
      </c>
      <c r="BC623" s="37">
        <v>8.0154826174085106E-3</v>
      </c>
      <c r="BD623" s="37">
        <v>384.02921650124802</v>
      </c>
      <c r="BE623" s="37">
        <v>28796.644479999999</v>
      </c>
      <c r="BF623" s="37">
        <v>0.97156165017600005</v>
      </c>
      <c r="BG623" s="37">
        <v>3.7477898760652799</v>
      </c>
      <c r="BH623" s="37">
        <v>4.8215204253439996</v>
      </c>
      <c r="BI623" s="37">
        <v>5.9299813718400003</v>
      </c>
      <c r="BJ623" s="37">
        <v>4374.7526721984004</v>
      </c>
      <c r="BK623" s="37">
        <v>502.04941505471999</v>
      </c>
      <c r="BL623" s="37">
        <v>17.599599999999999</v>
      </c>
      <c r="BM623" s="37">
        <v>16.115796710319501</v>
      </c>
      <c r="BN623" s="37">
        <v>16.082249906818699</v>
      </c>
      <c r="BO623" s="37">
        <v>17.867312852169398</v>
      </c>
      <c r="BP623" s="37">
        <v>1.2613640000000001E-2</v>
      </c>
    </row>
    <row r="624" spans="1:68">
      <c r="A624" s="16">
        <v>623</v>
      </c>
      <c r="B624" s="29" t="s">
        <v>306</v>
      </c>
      <c r="C624" s="16">
        <v>425</v>
      </c>
      <c r="D624" s="16">
        <v>1085</v>
      </c>
      <c r="E624" s="16">
        <v>0.21462587067890701</v>
      </c>
      <c r="F624" s="16">
        <v>0.36492303504013102</v>
      </c>
      <c r="G624" s="16">
        <v>0.46672940055997397</v>
      </c>
      <c r="H624" s="16">
        <v>1.2327132378930199</v>
      </c>
      <c r="I624" s="16">
        <v>2.3013253493014001</v>
      </c>
      <c r="J624" s="16">
        <v>0.391498944065649</v>
      </c>
      <c r="K624" s="16">
        <v>0.43316561922686198</v>
      </c>
      <c r="L624" s="16">
        <v>0.54517558749785899</v>
      </c>
      <c r="M624" s="16">
        <v>0.14471440962743301</v>
      </c>
      <c r="N624" s="16">
        <v>0.69226871533102996</v>
      </c>
      <c r="O624" s="16">
        <v>1.5540440317478801</v>
      </c>
      <c r="P624" s="16">
        <v>0.13795414374420401</v>
      </c>
      <c r="Q624" s="16">
        <v>0.24423359816661699</v>
      </c>
      <c r="R624" s="16">
        <v>0.66565609738319098</v>
      </c>
      <c r="S624" s="16">
        <v>0.704982</v>
      </c>
      <c r="T624" s="16">
        <v>1.30900127383339</v>
      </c>
      <c r="U624" s="16">
        <v>1.1462942433726699</v>
      </c>
      <c r="V624" s="16">
        <v>0.55957148320301398</v>
      </c>
      <c r="W624" s="16">
        <v>2.9936690920675799</v>
      </c>
      <c r="X624" s="16">
        <v>1.3606572705397</v>
      </c>
      <c r="Y624" s="16">
        <v>2.3031336916513898</v>
      </c>
      <c r="Z624" s="16">
        <v>1.02180286930838</v>
      </c>
      <c r="AA624" s="16">
        <v>1.3743867607773601</v>
      </c>
      <c r="AB624" s="16">
        <v>1.28858495536027</v>
      </c>
      <c r="AC624" s="16">
        <v>0.60514839471971604</v>
      </c>
      <c r="AD624" s="16">
        <v>2.1231526817545001</v>
      </c>
      <c r="AE624" s="16">
        <v>0.704982</v>
      </c>
      <c r="AF624" s="16">
        <v>1.4407759101962201</v>
      </c>
      <c r="AG624" s="16">
        <v>1.43740432732875</v>
      </c>
      <c r="AH624" s="16">
        <v>1.2623465925386099</v>
      </c>
      <c r="AI624" s="37">
        <v>0.328760732792859</v>
      </c>
      <c r="AJ624" s="16">
        <v>1.00165673662194</v>
      </c>
      <c r="AK624" s="16">
        <v>0.46984804630969601</v>
      </c>
      <c r="AL624" s="37">
        <v>0.80353487460049999</v>
      </c>
      <c r="AM624" s="37">
        <v>3238.7189294575101</v>
      </c>
      <c r="AN624" s="37">
        <v>21.873566460159299</v>
      </c>
      <c r="AO624" s="37">
        <v>1.15751146241225</v>
      </c>
      <c r="AP624" s="37">
        <v>7.2796446338100003</v>
      </c>
      <c r="AQ624" s="37">
        <v>672.06746735000002</v>
      </c>
      <c r="AR624" s="37">
        <v>1.76819343348225</v>
      </c>
      <c r="AS624" s="37">
        <v>1.4049547548000001</v>
      </c>
      <c r="AT624" s="37">
        <v>7.6705698294584996</v>
      </c>
      <c r="AU624" s="37">
        <v>312377.22029841202</v>
      </c>
      <c r="AV624" s="37">
        <v>2110.64016521045</v>
      </c>
      <c r="AW624" s="37">
        <v>950998.25452862203</v>
      </c>
      <c r="AX624" s="37">
        <v>8.1937495274528196</v>
      </c>
      <c r="AY624" s="37">
        <v>7.8302358615000003</v>
      </c>
      <c r="AZ624" s="37">
        <v>17.624549999999999</v>
      </c>
      <c r="BA624" s="37">
        <v>23796.238149055</v>
      </c>
      <c r="BB624" s="37">
        <v>8.4521683166283097</v>
      </c>
      <c r="BC624" s="37">
        <v>8.0031436742628408E-3</v>
      </c>
      <c r="BD624" s="37">
        <v>383.85709564793598</v>
      </c>
      <c r="BE624" s="37">
        <v>28785.66042</v>
      </c>
      <c r="BF624" s="37">
        <v>0.97106898915399997</v>
      </c>
      <c r="BG624" s="37">
        <v>3.7476917572021202</v>
      </c>
      <c r="BH624" s="37">
        <v>4.8195569705822496</v>
      </c>
      <c r="BI624" s="37">
        <v>5.9285351959849999</v>
      </c>
      <c r="BJ624" s="37">
        <v>4369.3891091611004</v>
      </c>
      <c r="BK624" s="37">
        <v>501.20647950819199</v>
      </c>
      <c r="BL624" s="37">
        <v>17.624549999999999</v>
      </c>
      <c r="BM624" s="37">
        <v>16.124609552407598</v>
      </c>
      <c r="BN624" s="37">
        <v>16.086876094395901</v>
      </c>
      <c r="BO624" s="37">
        <v>17.886335545250599</v>
      </c>
      <c r="BP624" s="37">
        <v>1.292554046875E-2</v>
      </c>
    </row>
    <row r="625" spans="1:68">
      <c r="A625" s="16">
        <v>624</v>
      </c>
      <c r="B625" s="29" t="s">
        <v>69</v>
      </c>
      <c r="C625" s="16">
        <v>25</v>
      </c>
      <c r="D625" s="16">
        <v>1085</v>
      </c>
      <c r="E625" s="16">
        <v>0.218351980357951</v>
      </c>
      <c r="F625" s="16">
        <v>0.369297683380508</v>
      </c>
      <c r="G625" s="16">
        <v>0.47027948756351601</v>
      </c>
      <c r="H625" s="16">
        <v>1.23315842427057</v>
      </c>
      <c r="I625" s="16">
        <v>2.2966889575723499</v>
      </c>
      <c r="J625" s="16">
        <v>0.39527338563669301</v>
      </c>
      <c r="K625" s="16">
        <v>0.43508699798139899</v>
      </c>
      <c r="L625" s="16">
        <v>0.54714664173289695</v>
      </c>
      <c r="M625" s="16">
        <v>0.14527968879938999</v>
      </c>
      <c r="N625" s="16">
        <v>0.69335534281378697</v>
      </c>
      <c r="O625" s="16">
        <v>1.55286982103067</v>
      </c>
      <c r="P625" s="16">
        <v>0.138410849646914</v>
      </c>
      <c r="Q625" s="16">
        <v>0.246667348518403</v>
      </c>
      <c r="R625" s="16">
        <v>0.66878482859226895</v>
      </c>
      <c r="S625" s="16">
        <v>0.70598000000000005</v>
      </c>
      <c r="T625" s="16">
        <v>1.30763738809705</v>
      </c>
      <c r="U625" s="16">
        <v>1.14455736633545</v>
      </c>
      <c r="V625" s="16">
        <v>0.55964334875670996</v>
      </c>
      <c r="W625" s="16">
        <v>2.98486673855089</v>
      </c>
      <c r="X625" s="16">
        <v>1.35920274914089</v>
      </c>
      <c r="Y625" s="16">
        <v>2.2993412344158801</v>
      </c>
      <c r="Z625" s="16">
        <v>1.0216539398353699</v>
      </c>
      <c r="AA625" s="16">
        <v>1.3731553728494601</v>
      </c>
      <c r="AB625" s="16">
        <v>1.2876098811465899</v>
      </c>
      <c r="AC625" s="16">
        <v>0.60768169642330305</v>
      </c>
      <c r="AD625" s="16">
        <v>2.1159146819268102</v>
      </c>
      <c r="AE625" s="16">
        <v>0.70598000000000005</v>
      </c>
      <c r="AF625" s="16">
        <v>1.44207474691636</v>
      </c>
      <c r="AG625" s="16">
        <v>1.43832787883617</v>
      </c>
      <c r="AH625" s="16">
        <v>1.2588379283870801</v>
      </c>
      <c r="AI625" s="37">
        <v>0.33788051029430299</v>
      </c>
      <c r="AJ625" s="16">
        <v>1.00091335536365</v>
      </c>
      <c r="AK625" s="16">
        <v>0.47011577424023199</v>
      </c>
      <c r="AL625" s="37">
        <v>0.81724209105000001</v>
      </c>
      <c r="AM625" s="37">
        <v>3276.4574176215601</v>
      </c>
      <c r="AN625" s="37">
        <v>22.026600868425</v>
      </c>
      <c r="AO625" s="37">
        <v>1.1580669137249999</v>
      </c>
      <c r="AP625" s="37">
        <v>7.2727417609999998</v>
      </c>
      <c r="AQ625" s="37">
        <v>678.30123500000002</v>
      </c>
      <c r="AR625" s="37">
        <v>1.773088560725</v>
      </c>
      <c r="AS625" s="37">
        <v>1.4081464800000001</v>
      </c>
      <c r="AT625" s="37">
        <v>7.6891240208499996</v>
      </c>
      <c r="AU625" s="37">
        <v>312810.28471947199</v>
      </c>
      <c r="AV625" s="37">
        <v>2110.2693327121301</v>
      </c>
      <c r="AW625" s="37">
        <v>952242.75008725002</v>
      </c>
      <c r="AX625" s="37">
        <v>8.2083009225324997</v>
      </c>
      <c r="AY625" s="37">
        <v>7.8567211500000003</v>
      </c>
      <c r="AZ625" s="37">
        <v>17.6495</v>
      </c>
      <c r="BA625" s="37">
        <v>23790.224655499998</v>
      </c>
      <c r="BB625" s="37">
        <v>8.4429282484562496</v>
      </c>
      <c r="BC625" s="37">
        <v>7.9909186660997306E-3</v>
      </c>
      <c r="BD625" s="37">
        <v>383.68335029107499</v>
      </c>
      <c r="BE625" s="37">
        <v>28774.662</v>
      </c>
      <c r="BF625" s="37">
        <v>0.97057513539999996</v>
      </c>
      <c r="BG625" s="37">
        <v>3.7475935998119998</v>
      </c>
      <c r="BH625" s="37">
        <v>4.8175919807250001</v>
      </c>
      <c r="BI625" s="37">
        <v>5.9270874984999997</v>
      </c>
      <c r="BJ625" s="37">
        <v>4363.9907801099998</v>
      </c>
      <c r="BK625" s="37">
        <v>500.36133714425</v>
      </c>
      <c r="BL625" s="37">
        <v>17.6495</v>
      </c>
      <c r="BM625" s="37">
        <v>16.1334182519774</v>
      </c>
      <c r="BN625" s="37">
        <v>16.091499627438701</v>
      </c>
      <c r="BO625" s="37">
        <v>17.905298966027299</v>
      </c>
      <c r="BP625" s="37">
        <v>1.3236234374999999E-2</v>
      </c>
    </row>
    <row r="626" spans="1:68">
      <c r="A626" s="16">
        <v>625</v>
      </c>
      <c r="B626" s="29" t="s">
        <v>315</v>
      </c>
      <c r="C626" s="16">
        <v>416</v>
      </c>
      <c r="D626" s="16">
        <v>1135</v>
      </c>
      <c r="E626" s="16">
        <v>0.16445095168374799</v>
      </c>
      <c r="F626" s="16">
        <v>0.28455917411343501</v>
      </c>
      <c r="G626" s="16">
        <v>0.40337585649824498</v>
      </c>
      <c r="H626" s="16">
        <v>1.2417198107385301</v>
      </c>
      <c r="I626" s="16">
        <v>2.3097795364612801</v>
      </c>
      <c r="J626" s="16">
        <v>0.31696428571428598</v>
      </c>
      <c r="K626" s="16">
        <v>0.41960939041230999</v>
      </c>
      <c r="L626" s="16">
        <v>0.53482587064676601</v>
      </c>
      <c r="M626" s="16">
        <v>0.143390875126128</v>
      </c>
      <c r="N626" s="16">
        <v>0.67700191884682004</v>
      </c>
      <c r="O626" s="16">
        <v>1.5002840886314599</v>
      </c>
      <c r="P626" s="16">
        <v>0.13387581129516599</v>
      </c>
      <c r="Q626" s="16">
        <v>0.25995982471566298</v>
      </c>
      <c r="R626" s="16">
        <v>0.62183908045976999</v>
      </c>
      <c r="S626" s="16">
        <v>0.66666666666666696</v>
      </c>
      <c r="T626" s="16">
        <v>1.29683082874572</v>
      </c>
      <c r="U626" s="16">
        <v>1.1341693485739699</v>
      </c>
      <c r="V626" s="16">
        <v>0.63098591549295802</v>
      </c>
      <c r="W626" s="16">
        <v>2.9365318760091599</v>
      </c>
      <c r="X626" s="16">
        <v>1.3531034482758599</v>
      </c>
      <c r="Y626" s="16">
        <v>2.2787391841779998</v>
      </c>
      <c r="Z626" s="16">
        <v>1.0084672325409001</v>
      </c>
      <c r="AA626" s="16">
        <v>1.3625480974775499</v>
      </c>
      <c r="AB626" s="16">
        <v>1.2819794584500499</v>
      </c>
      <c r="AC626" s="16">
        <v>0.62655144556782305</v>
      </c>
      <c r="AD626" s="16">
        <v>2.18923056264267</v>
      </c>
      <c r="AE626" s="16">
        <v>0.66666666666666696</v>
      </c>
      <c r="AF626" s="16">
        <v>1.40315143090245</v>
      </c>
      <c r="AG626" s="16">
        <v>1.40315143090245</v>
      </c>
      <c r="AH626" s="16">
        <v>1.24795559279209</v>
      </c>
      <c r="AI626" s="37">
        <v>0.240615976900866</v>
      </c>
      <c r="AJ626" s="16">
        <v>0.99549706903889601</v>
      </c>
      <c r="AK626" s="16">
        <v>0.46830680173661399</v>
      </c>
      <c r="AL626" s="37">
        <v>0.69043104</v>
      </c>
      <c r="AM626" s="37">
        <v>3044.7852630336001</v>
      </c>
      <c r="AN626" s="37">
        <v>20.79731056</v>
      </c>
      <c r="AO626" s="37">
        <v>1.1736398400000001</v>
      </c>
      <c r="AP626" s="37">
        <v>7.2281339999999998</v>
      </c>
      <c r="AQ626" s="37">
        <v>636.16</v>
      </c>
      <c r="AR626" s="37">
        <v>1.72508208</v>
      </c>
      <c r="AS626" s="37">
        <v>1.3828800000000001</v>
      </c>
      <c r="AT626" s="37">
        <v>7.7122240800000004</v>
      </c>
      <c r="AU626" s="37">
        <v>316502.362624</v>
      </c>
      <c r="AV626" s="37">
        <v>2095.0962396954801</v>
      </c>
      <c r="AW626" s="37">
        <v>964407.6936</v>
      </c>
      <c r="AX626" s="37">
        <v>8.1391852080000007</v>
      </c>
      <c r="AY626" s="37">
        <v>7.5307199999999996</v>
      </c>
      <c r="AZ626" s="37">
        <v>17.34</v>
      </c>
      <c r="BA626" s="37">
        <v>23432.094400000002</v>
      </c>
      <c r="BB626" s="37">
        <v>8.2883177999999997</v>
      </c>
      <c r="BC626" s="37">
        <v>7.8596579476861196E-3</v>
      </c>
      <c r="BD626" s="37">
        <v>373.09658000000002</v>
      </c>
      <c r="BE626" s="37">
        <v>28449</v>
      </c>
      <c r="BF626" s="37">
        <v>0.95449055999999999</v>
      </c>
      <c r="BG626" s="37">
        <v>3.7006713408</v>
      </c>
      <c r="BH626" s="37">
        <v>4.7708115199999996</v>
      </c>
      <c r="BI626" s="37">
        <v>5.8819319999999999</v>
      </c>
      <c r="BJ626" s="37">
        <v>4181.9572239999998</v>
      </c>
      <c r="BK626" s="37">
        <v>485.63972159999997</v>
      </c>
      <c r="BL626" s="37">
        <v>17.34</v>
      </c>
      <c r="BM626" s="37">
        <v>15.849373747152001</v>
      </c>
      <c r="BN626" s="37">
        <v>15.849373747152001</v>
      </c>
      <c r="BO626" s="37">
        <v>17.820402889872</v>
      </c>
      <c r="BP626" s="37">
        <v>1.039E-2</v>
      </c>
    </row>
    <row r="627" spans="1:68">
      <c r="A627" s="16">
        <v>626</v>
      </c>
      <c r="B627" s="29" t="s">
        <v>316</v>
      </c>
      <c r="C627" s="16">
        <v>350</v>
      </c>
      <c r="D627" s="16">
        <v>1120</v>
      </c>
      <c r="E627" s="16">
        <v>0.167843302861685</v>
      </c>
      <c r="F627" s="16">
        <v>0.293697468079339</v>
      </c>
      <c r="G627" s="16">
        <v>0.40683443151549098</v>
      </c>
      <c r="H627" s="16">
        <v>1.2312423438138</v>
      </c>
      <c r="I627" s="16">
        <v>2.2989600899381699</v>
      </c>
      <c r="J627" s="16">
        <v>0.32570905763952401</v>
      </c>
      <c r="K627" s="16">
        <v>0.41828956427658098</v>
      </c>
      <c r="L627" s="16">
        <v>0.53121137206427704</v>
      </c>
      <c r="M627" s="16">
        <v>0.14548515839361401</v>
      </c>
      <c r="N627" s="16">
        <v>0.67712830885689101</v>
      </c>
      <c r="O627" s="16">
        <v>1.5033468077613801</v>
      </c>
      <c r="P627" s="16">
        <v>0.13672333165775599</v>
      </c>
      <c r="Q627" s="16">
        <v>0.25431117787616803</v>
      </c>
      <c r="R627" s="16">
        <v>0.61193502824858803</v>
      </c>
      <c r="S627" s="16">
        <v>0.67292490118577097</v>
      </c>
      <c r="T627" s="16">
        <v>1.29696789536266</v>
      </c>
      <c r="U627" s="16">
        <v>1.1450301990903</v>
      </c>
      <c r="V627" s="16">
        <v>0.61404494382022501</v>
      </c>
      <c r="W627" s="16">
        <v>2.9062412415919301</v>
      </c>
      <c r="X627" s="16">
        <v>1.3543965517241401</v>
      </c>
      <c r="Y627" s="16">
        <v>2.2737068965517202</v>
      </c>
      <c r="Z627" s="16">
        <v>1.0088703365509999</v>
      </c>
      <c r="AA627" s="16">
        <v>1.3616743143741299</v>
      </c>
      <c r="AB627" s="16">
        <v>1.2804753028891001</v>
      </c>
      <c r="AC627" s="16">
        <v>0.60732685961205202</v>
      </c>
      <c r="AD627" s="16">
        <v>2.2039737446004302</v>
      </c>
      <c r="AE627" s="16">
        <v>0.67292490118577097</v>
      </c>
      <c r="AF627" s="16">
        <v>1.3961556139606801</v>
      </c>
      <c r="AG627" s="16">
        <v>1.3961556139606801</v>
      </c>
      <c r="AH627" s="16">
        <v>1.1985939482949599</v>
      </c>
      <c r="AI627" s="37">
        <v>0.22686025408348501</v>
      </c>
      <c r="AJ627" s="16">
        <v>0.99508677269754797</v>
      </c>
      <c r="AK627" s="16">
        <v>0.47004341534008698</v>
      </c>
      <c r="AL627" s="37">
        <v>0.67999428799999995</v>
      </c>
      <c r="AM627" s="37">
        <v>2966.1840851372999</v>
      </c>
      <c r="AN627" s="37">
        <v>20.699609349999999</v>
      </c>
      <c r="AO627" s="37">
        <v>1.18152005</v>
      </c>
      <c r="AP627" s="37">
        <v>7.27584315</v>
      </c>
      <c r="AQ627" s="37">
        <v>622.57280000000003</v>
      </c>
      <c r="AR627" s="37">
        <v>1.72950837</v>
      </c>
      <c r="AS627" s="37">
        <v>1.390671</v>
      </c>
      <c r="AT627" s="37">
        <v>7.5759275700000002</v>
      </c>
      <c r="AU627" s="37">
        <v>316096.78698500001</v>
      </c>
      <c r="AV627" s="37">
        <v>2097.5786194033699</v>
      </c>
      <c r="AW627" s="37">
        <v>942798.41879999998</v>
      </c>
      <c r="AX627" s="37">
        <v>8.2382352749999992</v>
      </c>
      <c r="AY627" s="37">
        <v>7.6685249999999998</v>
      </c>
      <c r="AZ627" s="37">
        <v>17.229299999999999</v>
      </c>
      <c r="BA627" s="37">
        <v>23483.411199999999</v>
      </c>
      <c r="BB627" s="37">
        <v>8.2375726399999998</v>
      </c>
      <c r="BC627" s="37">
        <v>8.0311892842090098E-3</v>
      </c>
      <c r="BD627" s="37">
        <v>378.86222848</v>
      </c>
      <c r="BE627" s="37">
        <v>28476.1875</v>
      </c>
      <c r="BF627" s="37">
        <v>0.95945919999999996</v>
      </c>
      <c r="BG627" s="37">
        <v>3.7055527499999998</v>
      </c>
      <c r="BH627" s="37">
        <v>4.7830521099999999</v>
      </c>
      <c r="BI627" s="37">
        <v>5.8969934000000004</v>
      </c>
      <c r="BJ627" s="37">
        <v>4309.6160799999998</v>
      </c>
      <c r="BK627" s="37">
        <v>483.80277519999999</v>
      </c>
      <c r="BL627" s="37">
        <v>17.229299999999999</v>
      </c>
      <c r="BM627" s="37">
        <v>15.959509670214</v>
      </c>
      <c r="BN627" s="37">
        <v>15.959509670214</v>
      </c>
      <c r="BO627" s="37">
        <v>18.590081364774001</v>
      </c>
      <c r="BP627" s="37">
        <v>1.102E-2</v>
      </c>
    </row>
    <row r="628" spans="1:68">
      <c r="A628" s="16">
        <v>627</v>
      </c>
      <c r="B628" s="29" t="s">
        <v>317</v>
      </c>
      <c r="C628" s="16">
        <v>120</v>
      </c>
      <c r="D628" s="16">
        <v>1100</v>
      </c>
      <c r="E628" s="16">
        <v>0.186842810625447</v>
      </c>
      <c r="F628" s="16">
        <v>0.332759453639276</v>
      </c>
      <c r="G628" s="16">
        <v>0.44129351446782</v>
      </c>
      <c r="H628" s="16">
        <v>1.2294334801097799</v>
      </c>
      <c r="I628" s="16">
        <v>2.3383651458611698</v>
      </c>
      <c r="J628" s="16">
        <v>0.36371353808679702</v>
      </c>
      <c r="K628" s="16">
        <v>0.41894250659783699</v>
      </c>
      <c r="L628" s="16">
        <v>0.53062147873138299</v>
      </c>
      <c r="M628" s="16">
        <v>0.139986598453649</v>
      </c>
      <c r="N628" s="16">
        <v>0.68550950829538304</v>
      </c>
      <c r="O628" s="16">
        <v>1.5633501377409</v>
      </c>
      <c r="P628" s="16">
        <v>0.13406668522107901</v>
      </c>
      <c r="Q628" s="16">
        <v>0.226364772652559</v>
      </c>
      <c r="R628" s="16">
        <v>0.64461805934428895</v>
      </c>
      <c r="S628" s="16">
        <v>0.69752999999999998</v>
      </c>
      <c r="T628" s="16">
        <v>1.32022238948087</v>
      </c>
      <c r="U628" s="16">
        <v>1.15811525375765</v>
      </c>
      <c r="V628" s="16">
        <v>0.55897000289177401</v>
      </c>
      <c r="W628" s="16">
        <v>3.07542664360379</v>
      </c>
      <c r="X628" s="16">
        <v>1.37228275862069</v>
      </c>
      <c r="Y628" s="16">
        <v>2.3370932465716701</v>
      </c>
      <c r="Z628" s="16">
        <v>1.02339825246611</v>
      </c>
      <c r="AA628" s="16">
        <v>1.3846914747575101</v>
      </c>
      <c r="AB628" s="16">
        <v>1.2969181540245101</v>
      </c>
      <c r="AC628" s="16">
        <v>0.58445207431445401</v>
      </c>
      <c r="AD628" s="16">
        <v>2.1753832615669002</v>
      </c>
      <c r="AE628" s="16">
        <v>0.69752999999999998</v>
      </c>
      <c r="AF628" s="16">
        <v>1.42698993821276</v>
      </c>
      <c r="AG628" s="16">
        <v>1.42636816568475</v>
      </c>
      <c r="AH628" s="16">
        <v>1.32220314654097</v>
      </c>
      <c r="AI628" s="37">
        <v>0.267932789139115</v>
      </c>
      <c r="AJ628" s="16">
        <v>1.00800281625178</v>
      </c>
      <c r="AK628" s="16">
        <v>0.46681548480463098</v>
      </c>
      <c r="AL628" s="37">
        <v>0.70051822672599995</v>
      </c>
      <c r="AM628" s="37">
        <v>2955.58662615292</v>
      </c>
      <c r="AN628" s="37">
        <v>20.6982103663305</v>
      </c>
      <c r="AO628" s="37">
        <v>1.1523395464874999</v>
      </c>
      <c r="AP628" s="37">
        <v>7.3259055545900003</v>
      </c>
      <c r="AQ628" s="37">
        <v>625.33441740000001</v>
      </c>
      <c r="AR628" s="37">
        <v>1.731938917883</v>
      </c>
      <c r="AS628" s="37">
        <v>1.3812564351000001</v>
      </c>
      <c r="AT628" s="37">
        <v>7.5530062701705001</v>
      </c>
      <c r="AU628" s="37">
        <v>308535.04932818498</v>
      </c>
      <c r="AV628" s="37">
        <v>2113.7562865720101</v>
      </c>
      <c r="AW628" s="37">
        <v>942408.02499126503</v>
      </c>
      <c r="AX628" s="37">
        <v>8.0918442214968795</v>
      </c>
      <c r="AY628" s="37">
        <v>7.613634646875</v>
      </c>
      <c r="AZ628" s="37">
        <v>17.43825</v>
      </c>
      <c r="BA628" s="37">
        <v>23820.29922669</v>
      </c>
      <c r="BB628" s="37">
        <v>8.5298026612641191</v>
      </c>
      <c r="BC628" s="37">
        <v>8.1034840862734808E-3</v>
      </c>
      <c r="BD628" s="37">
        <v>383.16479180268698</v>
      </c>
      <c r="BE628" s="37">
        <v>28852.244999999999</v>
      </c>
      <c r="BF628" s="37">
        <v>0.97270832725</v>
      </c>
      <c r="BG628" s="37">
        <v>3.7468271200668002</v>
      </c>
      <c r="BH628" s="37">
        <v>4.8303479648660002</v>
      </c>
      <c r="BI628" s="37">
        <v>5.9345936410300002</v>
      </c>
      <c r="BJ628" s="37">
        <v>4432.9218320919999</v>
      </c>
      <c r="BK628" s="37">
        <v>507.820577571255</v>
      </c>
      <c r="BL628" s="37">
        <v>17.43825</v>
      </c>
      <c r="BM628" s="37">
        <v>16.103889340265798</v>
      </c>
      <c r="BN628" s="37">
        <v>16.096872503133401</v>
      </c>
      <c r="BO628" s="37">
        <v>17.2886334905903</v>
      </c>
      <c r="BP628" s="37">
        <v>1.0409924687500001E-2</v>
      </c>
    </row>
    <row r="629" spans="1:68">
      <c r="A629" s="16">
        <v>628</v>
      </c>
      <c r="B629" s="29" t="s">
        <v>83</v>
      </c>
      <c r="C629" s="16">
        <v>208</v>
      </c>
      <c r="D629" s="16">
        <v>1100</v>
      </c>
      <c r="E629" s="16">
        <v>0.19434959486091999</v>
      </c>
      <c r="F629" s="16">
        <v>0.34190933799898998</v>
      </c>
      <c r="G629" s="16">
        <v>0.44875640577799503</v>
      </c>
      <c r="H629" s="16">
        <v>1.2296019481746701</v>
      </c>
      <c r="I629" s="16">
        <v>2.3292720710857302</v>
      </c>
      <c r="J629" s="16">
        <v>0.37159503504179697</v>
      </c>
      <c r="K629" s="16">
        <v>0.422924452361646</v>
      </c>
      <c r="L629" s="16">
        <v>0.53472062757169703</v>
      </c>
      <c r="M629" s="16">
        <v>0.14104901604807901</v>
      </c>
      <c r="N629" s="16">
        <v>0.68771551840768297</v>
      </c>
      <c r="O629" s="16">
        <v>1.5614435298880101</v>
      </c>
      <c r="P629" s="16">
        <v>0.13473018519122501</v>
      </c>
      <c r="Q629" s="16">
        <v>0.23118493009034299</v>
      </c>
      <c r="R629" s="16">
        <v>0.65137908682384005</v>
      </c>
      <c r="S629" s="16">
        <v>0.69957000000000003</v>
      </c>
      <c r="T629" s="16">
        <v>1.31734559447624</v>
      </c>
      <c r="U629" s="16">
        <v>1.1546268959627799</v>
      </c>
      <c r="V629" s="16">
        <v>0.559014585953582</v>
      </c>
      <c r="W629" s="16">
        <v>3.0568573948216402</v>
      </c>
      <c r="X629" s="16">
        <v>1.3693246037215701</v>
      </c>
      <c r="Y629" s="16">
        <v>2.3297274617543802</v>
      </c>
      <c r="Z629" s="16">
        <v>1.0231240629172</v>
      </c>
      <c r="AA629" s="16">
        <v>1.38216102910327</v>
      </c>
      <c r="AB629" s="16">
        <v>1.2949246820479801</v>
      </c>
      <c r="AC629" s="16">
        <v>0.59000557987661495</v>
      </c>
      <c r="AD629" s="16">
        <v>2.16022949654249</v>
      </c>
      <c r="AE629" s="16">
        <v>0.69957000000000003</v>
      </c>
      <c r="AF629" s="16">
        <v>1.4295174679818199</v>
      </c>
      <c r="AG629" s="16">
        <v>1.42806619597701</v>
      </c>
      <c r="AH629" s="16">
        <v>1.3139108652599101</v>
      </c>
      <c r="AI629" s="37">
        <v>0.28790994558661098</v>
      </c>
      <c r="AJ629" s="16">
        <v>1.0065829477966399</v>
      </c>
      <c r="AK629" s="16">
        <v>0.46735962373371898</v>
      </c>
      <c r="AL629" s="37">
        <v>0.72825658296600004</v>
      </c>
      <c r="AM629" s="37">
        <v>3035.0291050288401</v>
      </c>
      <c r="AN629" s="37">
        <v>21.024796748260499</v>
      </c>
      <c r="AO629" s="37">
        <v>1.1528593682374999</v>
      </c>
      <c r="AP629" s="37">
        <v>7.3134230201900001</v>
      </c>
      <c r="AQ629" s="37">
        <v>638.45376139999996</v>
      </c>
      <c r="AR629" s="37">
        <v>1.742654238663</v>
      </c>
      <c r="AS629" s="37">
        <v>1.3882713511</v>
      </c>
      <c r="AT629" s="37">
        <v>7.5869901197005003</v>
      </c>
      <c r="AU629" s="37">
        <v>309430.16642054502</v>
      </c>
      <c r="AV629" s="37">
        <v>2113.74424745138</v>
      </c>
      <c r="AW629" s="37">
        <v>943200.12101266498</v>
      </c>
      <c r="AX629" s="37">
        <v>8.1338012208093708</v>
      </c>
      <c r="AY629" s="37">
        <v>7.6746968343750002</v>
      </c>
      <c r="AZ629" s="37">
        <v>17.489249999999998</v>
      </c>
      <c r="BA629" s="37">
        <v>23806.347396090001</v>
      </c>
      <c r="BB629" s="37">
        <v>8.5106792196116192</v>
      </c>
      <c r="BC629" s="37">
        <v>8.07715109813433E-3</v>
      </c>
      <c r="BD629" s="37">
        <v>382.83063487597599</v>
      </c>
      <c r="BE629" s="37">
        <v>28829.7739</v>
      </c>
      <c r="BF629" s="37">
        <v>0.97190448225000003</v>
      </c>
      <c r="BG629" s="37">
        <v>3.7467442085948002</v>
      </c>
      <c r="BH629" s="37">
        <v>4.8263338839759999</v>
      </c>
      <c r="BI629" s="37">
        <v>5.9316781536300001</v>
      </c>
      <c r="BJ629" s="37">
        <v>4428.1285458120001</v>
      </c>
      <c r="BK629" s="37">
        <v>505.97703430805501</v>
      </c>
      <c r="BL629" s="37">
        <v>17.489249999999998</v>
      </c>
      <c r="BM629" s="37">
        <v>16.121978121902899</v>
      </c>
      <c r="BN629" s="37">
        <v>16.105610797939001</v>
      </c>
      <c r="BO629" s="37">
        <v>17.3256790949352</v>
      </c>
      <c r="BP629" s="37">
        <v>1.11122121875E-2</v>
      </c>
    </row>
    <row r="630" spans="1:68">
      <c r="A630" s="16">
        <v>629</v>
      </c>
      <c r="B630" s="29" t="s">
        <v>84</v>
      </c>
      <c r="C630" s="16">
        <v>370</v>
      </c>
      <c r="D630" s="16">
        <v>1100</v>
      </c>
      <c r="E630" s="16">
        <v>0.20186056846396899</v>
      </c>
      <c r="F630" s="16">
        <v>0.35106473195603399</v>
      </c>
      <c r="G630" s="16">
        <v>0.45622762290963798</v>
      </c>
      <c r="H630" s="16">
        <v>1.2297703633564401</v>
      </c>
      <c r="I630" s="16">
        <v>2.3201988854970899</v>
      </c>
      <c r="J630" s="16">
        <v>0.37948185778239002</v>
      </c>
      <c r="K630" s="16">
        <v>0.42691953927701898</v>
      </c>
      <c r="L630" s="16">
        <v>0.53883057725411199</v>
      </c>
      <c r="M630" s="16">
        <v>0.14211470437097301</v>
      </c>
      <c r="N630" s="16">
        <v>0.68992222558155403</v>
      </c>
      <c r="O630" s="16">
        <v>1.55953923572021</v>
      </c>
      <c r="P630" s="16">
        <v>0.13539641168077901</v>
      </c>
      <c r="Q630" s="16">
        <v>0.23608264525985201</v>
      </c>
      <c r="R630" s="16">
        <v>0.65815668001137595</v>
      </c>
      <c r="S630" s="16">
        <v>0.70160999999999996</v>
      </c>
      <c r="T630" s="16">
        <v>1.31447338396118</v>
      </c>
      <c r="U630" s="16">
        <v>1.1511412302197199</v>
      </c>
      <c r="V630" s="16">
        <v>0.55909634070289604</v>
      </c>
      <c r="W630" s="16">
        <v>3.0383840318534401</v>
      </c>
      <c r="X630" s="16">
        <v>1.36637052341598</v>
      </c>
      <c r="Y630" s="16">
        <v>2.3223788087089798</v>
      </c>
      <c r="Z630" s="16">
        <v>1.0228499407592999</v>
      </c>
      <c r="AA630" s="16">
        <v>1.37963310633145</v>
      </c>
      <c r="AB630" s="16">
        <v>1.2929332953516</v>
      </c>
      <c r="AC630" s="16">
        <v>0.59561808050639298</v>
      </c>
      <c r="AD630" s="16">
        <v>2.1451264219657999</v>
      </c>
      <c r="AE630" s="16">
        <v>0.70160999999999996</v>
      </c>
      <c r="AF630" s="16">
        <v>1.43204663395725</v>
      </c>
      <c r="AG630" s="16">
        <v>1.42976532549589</v>
      </c>
      <c r="AH630" s="16">
        <v>1.30568806329378</v>
      </c>
      <c r="AI630" s="37">
        <v>0.30802014228296198</v>
      </c>
      <c r="AJ630" s="16">
        <v>1.0051641320068201</v>
      </c>
      <c r="AK630" s="16">
        <v>0.46790376266280798</v>
      </c>
      <c r="AL630" s="37">
        <v>0.75597935437399999</v>
      </c>
      <c r="AM630" s="37">
        <v>3114.4232267216998</v>
      </c>
      <c r="AN630" s="37">
        <v>21.3510061246545</v>
      </c>
      <c r="AO630" s="37">
        <v>1.1533792963875</v>
      </c>
      <c r="AP630" s="37">
        <v>7.3008955709099999</v>
      </c>
      <c r="AQ630" s="37">
        <v>651.56410059999996</v>
      </c>
      <c r="AR630" s="37">
        <v>1.7533248702269999</v>
      </c>
      <c r="AS630" s="37">
        <v>1.3952630318999999</v>
      </c>
      <c r="AT630" s="37">
        <v>7.6208338808144998</v>
      </c>
      <c r="AU630" s="37">
        <v>310324.98532027297</v>
      </c>
      <c r="AV630" s="37">
        <v>2113.7306345131601</v>
      </c>
      <c r="AW630" s="37">
        <v>943981.060652785</v>
      </c>
      <c r="AX630" s="37">
        <v>8.1740658437218805</v>
      </c>
      <c r="AY630" s="37">
        <v>7.7355868218749997</v>
      </c>
      <c r="AZ630" s="37">
        <v>17.54025</v>
      </c>
      <c r="BA630" s="37">
        <v>23792.34299461</v>
      </c>
      <c r="BB630" s="37">
        <v>8.4915384712871198</v>
      </c>
      <c r="BC630" s="37">
        <v>8.0513759047945894E-3</v>
      </c>
      <c r="BD630" s="37">
        <v>382.48959990321902</v>
      </c>
      <c r="BE630" s="37">
        <v>28807.2444</v>
      </c>
      <c r="BF630" s="37">
        <v>0.97109612525</v>
      </c>
      <c r="BG630" s="37">
        <v>3.7466611635292</v>
      </c>
      <c r="BH630" s="37">
        <v>4.8223133946540004</v>
      </c>
      <c r="BI630" s="37">
        <v>5.9287563628699997</v>
      </c>
      <c r="BJ630" s="37">
        <v>4423.1397215480001</v>
      </c>
      <c r="BK630" s="37">
        <v>504.124458483095</v>
      </c>
      <c r="BL630" s="37">
        <v>17.54025</v>
      </c>
      <c r="BM630" s="37">
        <v>16.140051826453401</v>
      </c>
      <c r="BN630" s="37">
        <v>16.1143400682428</v>
      </c>
      <c r="BO630" s="37">
        <v>17.362421832936999</v>
      </c>
      <c r="BP630" s="37">
        <v>1.18096096875E-2</v>
      </c>
    </row>
    <row r="631" spans="1:68">
      <c r="A631" s="16">
        <v>630</v>
      </c>
      <c r="B631" s="29" t="s">
        <v>85</v>
      </c>
      <c r="C631" s="16">
        <v>468</v>
      </c>
      <c r="D631" s="16">
        <v>1100</v>
      </c>
      <c r="E631" s="16">
        <v>0.20937573494256101</v>
      </c>
      <c r="F631" s="16">
        <v>0.36022564048831002</v>
      </c>
      <c r="G631" s="16">
        <v>0.46370717980332499</v>
      </c>
      <c r="H631" s="16">
        <v>1.2299387256799801</v>
      </c>
      <c r="I631" s="16">
        <v>2.3111455239114198</v>
      </c>
      <c r="J631" s="16">
        <v>0.38737401170861202</v>
      </c>
      <c r="K631" s="16">
        <v>0.43092783250379402</v>
      </c>
      <c r="L631" s="16">
        <v>0.54295137052362996</v>
      </c>
      <c r="M631" s="16">
        <v>0.143183678549375</v>
      </c>
      <c r="N631" s="16">
        <v>0.692129630147437</v>
      </c>
      <c r="O631" s="16">
        <v>1.5576372510285399</v>
      </c>
      <c r="P631" s="16">
        <v>0.13606538153046299</v>
      </c>
      <c r="Q631" s="16">
        <v>0.24105980523245801</v>
      </c>
      <c r="R631" s="16">
        <v>0.66495089986492895</v>
      </c>
      <c r="S631" s="16">
        <v>0.70365</v>
      </c>
      <c r="T631" s="16">
        <v>1.31160574698558</v>
      </c>
      <c r="U631" s="16">
        <v>1.1476582534134101</v>
      </c>
      <c r="V631" s="16">
        <v>0.55921326312795305</v>
      </c>
      <c r="W631" s="16">
        <v>3.0200058139250601</v>
      </c>
      <c r="X631" s="16">
        <v>1.36342050929112</v>
      </c>
      <c r="Y631" s="16">
        <v>2.3150472277357701</v>
      </c>
      <c r="Z631" s="16">
        <v>1.02257588596756</v>
      </c>
      <c r="AA631" s="16">
        <v>1.37710770267091</v>
      </c>
      <c r="AB631" s="16">
        <v>1.2909439906651099</v>
      </c>
      <c r="AC631" s="16">
        <v>0.60129052128333504</v>
      </c>
      <c r="AD631" s="16">
        <v>2.1300737839166701</v>
      </c>
      <c r="AE631" s="16">
        <v>0.70365</v>
      </c>
      <c r="AF631" s="16">
        <v>1.43457743772838</v>
      </c>
      <c r="AG631" s="16">
        <v>1.4314655553091</v>
      </c>
      <c r="AH631" s="16">
        <v>1.29753387105634</v>
      </c>
      <c r="AI631" s="37">
        <v>0.32826471266429302</v>
      </c>
      <c r="AJ631" s="16">
        <v>1.0037463677121199</v>
      </c>
      <c r="AK631" s="16">
        <v>0.46844790159189598</v>
      </c>
      <c r="AL631" s="37">
        <v>0.78368654095000001</v>
      </c>
      <c r="AM631" s="37">
        <v>3193.76899123149</v>
      </c>
      <c r="AN631" s="37">
        <v>21.676838495512499</v>
      </c>
      <c r="AO631" s="37">
        <v>1.1538993309375001</v>
      </c>
      <c r="AP631" s="37">
        <v>7.2883232067500003</v>
      </c>
      <c r="AQ631" s="37">
        <v>664.665435</v>
      </c>
      <c r="AR631" s="37">
        <v>1.7639508125750001</v>
      </c>
      <c r="AS631" s="37">
        <v>1.4022314775</v>
      </c>
      <c r="AT631" s="37">
        <v>7.6545375535125002</v>
      </c>
      <c r="AU631" s="37">
        <v>311219.506027369</v>
      </c>
      <c r="AV631" s="37">
        <v>2113.7154477573499</v>
      </c>
      <c r="AW631" s="37">
        <v>944750.84391162498</v>
      </c>
      <c r="AX631" s="37">
        <v>8.2126380902343801</v>
      </c>
      <c r="AY631" s="37">
        <v>7.7963046093750004</v>
      </c>
      <c r="AZ631" s="37">
        <v>17.591249999999999</v>
      </c>
      <c r="BA631" s="37">
        <v>23778.286022249998</v>
      </c>
      <c r="BB631" s="37">
        <v>8.4723804162906209</v>
      </c>
      <c r="BC631" s="37">
        <v>8.0261244516197806E-3</v>
      </c>
      <c r="BD631" s="37">
        <v>382.14168688441202</v>
      </c>
      <c r="BE631" s="37">
        <v>28784.656500000001</v>
      </c>
      <c r="BF631" s="37">
        <v>0.97028325625</v>
      </c>
      <c r="BG631" s="37">
        <v>3.74657798487</v>
      </c>
      <c r="BH631" s="37">
        <v>4.8182864968999999</v>
      </c>
      <c r="BI631" s="37">
        <v>5.9258282687500001</v>
      </c>
      <c r="BJ631" s="37">
        <v>4417.9553593000001</v>
      </c>
      <c r="BK631" s="37">
        <v>502.26285009637502</v>
      </c>
      <c r="BL631" s="37">
        <v>17.591249999999999</v>
      </c>
      <c r="BM631" s="37">
        <v>16.158110453917399</v>
      </c>
      <c r="BN631" s="37">
        <v>16.123060314044899</v>
      </c>
      <c r="BO631" s="37">
        <v>17.398861704595699</v>
      </c>
      <c r="BP631" s="37">
        <v>1.25021171875E-2</v>
      </c>
    </row>
    <row r="632" spans="1:68">
      <c r="A632" s="16">
        <v>631</v>
      </c>
      <c r="B632" s="29" t="s">
        <v>86</v>
      </c>
      <c r="C632" s="16">
        <v>370</v>
      </c>
      <c r="D632" s="16">
        <v>1100</v>
      </c>
      <c r="E632" s="16">
        <v>0.21689509780858099</v>
      </c>
      <c r="F632" s="16">
        <v>0.36939206857971402</v>
      </c>
      <c r="G632" s="16">
        <v>0.47119509043076802</v>
      </c>
      <c r="H632" s="16">
        <v>1.2301070351701699</v>
      </c>
      <c r="I632" s="16">
        <v>2.3021119214294399</v>
      </c>
      <c r="J632" s="16">
        <v>0.395271502227803</v>
      </c>
      <c r="K632" s="16">
        <v>0.43494939763330798</v>
      </c>
      <c r="L632" s="16">
        <v>0.54708305035110605</v>
      </c>
      <c r="M632" s="16">
        <v>0.144255953803751</v>
      </c>
      <c r="N632" s="16">
        <v>0.69433773243598196</v>
      </c>
      <c r="O632" s="16">
        <v>1.5557375716142401</v>
      </c>
      <c r="P632" s="16">
        <v>0.13673711171998301</v>
      </c>
      <c r="Q632" s="16">
        <v>0.246118358799681</v>
      </c>
      <c r="R632" s="16">
        <v>0.67176180764198001</v>
      </c>
      <c r="S632" s="16">
        <v>0.70569000000000004</v>
      </c>
      <c r="T632" s="16">
        <v>1.30874267263419</v>
      </c>
      <c r="U632" s="16">
        <v>1.14417796243355</v>
      </c>
      <c r="V632" s="16">
        <v>0.559363508550073</v>
      </c>
      <c r="W632" s="16">
        <v>3.00172200787333</v>
      </c>
      <c r="X632" s="16">
        <v>1.3604745529573601</v>
      </c>
      <c r="Y632" s="16">
        <v>2.3077326594121401</v>
      </c>
      <c r="Z632" s="16">
        <v>1.0223018985171599</v>
      </c>
      <c r="AA632" s="16">
        <v>1.3745848143580499</v>
      </c>
      <c r="AB632" s="16">
        <v>1.2889567647250899</v>
      </c>
      <c r="AC632" s="16">
        <v>0.60702386758180105</v>
      </c>
      <c r="AD632" s="16">
        <v>2.11507133016802</v>
      </c>
      <c r="AE632" s="16">
        <v>0.70569000000000004</v>
      </c>
      <c r="AF632" s="16">
        <v>1.4371098808865901</v>
      </c>
      <c r="AG632" s="16">
        <v>1.4331668864857801</v>
      </c>
      <c r="AH632" s="16">
        <v>1.28944743341243</v>
      </c>
      <c r="AI632" s="37">
        <v>0.34864500804614801</v>
      </c>
      <c r="AJ632" s="16">
        <v>1.00232965374408</v>
      </c>
      <c r="AK632" s="16">
        <v>0.46899204052098398</v>
      </c>
      <c r="AL632" s="37">
        <v>0.81137814269399999</v>
      </c>
      <c r="AM632" s="37">
        <v>3273.06639855822</v>
      </c>
      <c r="AN632" s="37">
        <v>22.002293860834499</v>
      </c>
      <c r="AO632" s="37">
        <v>1.1544194718875</v>
      </c>
      <c r="AP632" s="37">
        <v>7.2757059277099998</v>
      </c>
      <c r="AQ632" s="37">
        <v>677.75776459999997</v>
      </c>
      <c r="AR632" s="37">
        <v>1.7745320657070001</v>
      </c>
      <c r="AS632" s="37">
        <v>1.4091766879000001</v>
      </c>
      <c r="AT632" s="37">
        <v>7.6881011377944999</v>
      </c>
      <c r="AU632" s="37">
        <v>312113.728541833</v>
      </c>
      <c r="AV632" s="37">
        <v>2113.6986871839599</v>
      </c>
      <c r="AW632" s="37">
        <v>945509.47078918503</v>
      </c>
      <c r="AX632" s="37">
        <v>8.2495179603468696</v>
      </c>
      <c r="AY632" s="37">
        <v>7.8568501968750004</v>
      </c>
      <c r="AZ632" s="37">
        <v>17.642250000000001</v>
      </c>
      <c r="BA632" s="37">
        <v>23764.176479009999</v>
      </c>
      <c r="BB632" s="37">
        <v>8.4532050546221207</v>
      </c>
      <c r="BC632" s="37">
        <v>8.0013653597912592E-3</v>
      </c>
      <c r="BD632" s="37">
        <v>381.78689581955899</v>
      </c>
      <c r="BE632" s="37">
        <v>28762.010200000001</v>
      </c>
      <c r="BF632" s="37">
        <v>0.96946587525000005</v>
      </c>
      <c r="BG632" s="37">
        <v>3.7464946726171999</v>
      </c>
      <c r="BH632" s="37">
        <v>4.814253190714</v>
      </c>
      <c r="BI632" s="37">
        <v>5.9228938712700003</v>
      </c>
      <c r="BJ632" s="37">
        <v>4412.5754590679999</v>
      </c>
      <c r="BK632" s="37">
        <v>500.39220914789502</v>
      </c>
      <c r="BL632" s="37">
        <v>17.642250000000001</v>
      </c>
      <c r="BM632" s="37">
        <v>16.176154004294801</v>
      </c>
      <c r="BN632" s="37">
        <v>16.131771535345202</v>
      </c>
      <c r="BO632" s="37">
        <v>17.434998709911401</v>
      </c>
      <c r="BP632" s="37">
        <v>1.3189734687499999E-2</v>
      </c>
    </row>
    <row r="633" spans="1:68">
      <c r="A633" s="16">
        <v>632</v>
      </c>
      <c r="B633" s="29" t="s">
        <v>69</v>
      </c>
      <c r="C633" s="16">
        <v>30</v>
      </c>
      <c r="D633" s="16">
        <v>1100</v>
      </c>
      <c r="E633" s="16">
        <v>0.22441866057783599</v>
      </c>
      <c r="F633" s="16">
        <v>0.37856402122015198</v>
      </c>
      <c r="G633" s="16">
        <v>0.47869136879490898</v>
      </c>
      <c r="H633" s="16">
        <v>1.23027529185189</v>
      </c>
      <c r="I633" s="16">
        <v>2.2930980134348098</v>
      </c>
      <c r="J633" s="16">
        <v>0.403174334754617</v>
      </c>
      <c r="K633" s="16">
        <v>0.43898430069198402</v>
      </c>
      <c r="L633" s="16">
        <v>0.55122565993473904</v>
      </c>
      <c r="M633" s="16">
        <v>0.14533154544872101</v>
      </c>
      <c r="N633" s="16">
        <v>0.69654653277804801</v>
      </c>
      <c r="O633" s="16">
        <v>1.55384019328872</v>
      </c>
      <c r="P633" s="16">
        <v>0.13741161936945401</v>
      </c>
      <c r="Q633" s="16">
        <v>0.25126031901732898</v>
      </c>
      <c r="R633" s="16">
        <v>0.67858946490130201</v>
      </c>
      <c r="S633" s="16">
        <v>0.70772999999999997</v>
      </c>
      <c r="T633" s="16">
        <v>1.30588415002644</v>
      </c>
      <c r="U633" s="16">
        <v>1.1407003541746801</v>
      </c>
      <c r="V633" s="16">
        <v>0.55954537629010204</v>
      </c>
      <c r="W633" s="16">
        <v>2.9835318880485202</v>
      </c>
      <c r="X633" s="16">
        <v>1.3575326460481101</v>
      </c>
      <c r="Y633" s="16">
        <v>2.3004350445909099</v>
      </c>
      <c r="Z633" s="16">
        <v>1.02202797838328</v>
      </c>
      <c r="AA633" s="16">
        <v>1.3720644376367199</v>
      </c>
      <c r="AB633" s="16">
        <v>1.2869716142749199</v>
      </c>
      <c r="AC633" s="16">
        <v>0.61281910561867403</v>
      </c>
      <c r="AD633" s="16">
        <v>2.1001188101717898</v>
      </c>
      <c r="AE633" s="16">
        <v>0.70772999999999997</v>
      </c>
      <c r="AF633" s="16">
        <v>1.4396439650253201</v>
      </c>
      <c r="AG633" s="16">
        <v>1.43486932009641</v>
      </c>
      <c r="AH633" s="16">
        <v>1.2814279093790499</v>
      </c>
      <c r="AI633" s="37">
        <v>0.36916239792417899</v>
      </c>
      <c r="AJ633" s="16">
        <v>1.00091398893595</v>
      </c>
      <c r="AK633" s="16">
        <v>0.46953617945007198</v>
      </c>
      <c r="AL633" s="37">
        <v>0.83905415960600005</v>
      </c>
      <c r="AM633" s="37">
        <v>3352.3154487018801</v>
      </c>
      <c r="AN633" s="37">
        <v>22.3273722206205</v>
      </c>
      <c r="AO633" s="37">
        <v>1.1549397192374999</v>
      </c>
      <c r="AP633" s="37">
        <v>7.26304373379</v>
      </c>
      <c r="AQ633" s="37">
        <v>690.84108939999999</v>
      </c>
      <c r="AR633" s="37">
        <v>1.7850686296230001</v>
      </c>
      <c r="AS633" s="37">
        <v>1.4160986631000001</v>
      </c>
      <c r="AT633" s="37">
        <v>7.7215246336604997</v>
      </c>
      <c r="AU633" s="37">
        <v>313007.65286366502</v>
      </c>
      <c r="AV633" s="37">
        <v>2113.6803527929701</v>
      </c>
      <c r="AW633" s="37">
        <v>946256.94128546503</v>
      </c>
      <c r="AX633" s="37">
        <v>8.2847054540593703</v>
      </c>
      <c r="AY633" s="37">
        <v>7.9172235843749998</v>
      </c>
      <c r="AZ633" s="37">
        <v>17.693249999999999</v>
      </c>
      <c r="BA633" s="37">
        <v>23750.014364890001</v>
      </c>
      <c r="BB633" s="37">
        <v>8.4340123862816192</v>
      </c>
      <c r="BC633" s="37">
        <v>7.9770696684909707E-3</v>
      </c>
      <c r="BD633" s="37">
        <v>381.42522670865702</v>
      </c>
      <c r="BE633" s="37">
        <v>28739.305499999999</v>
      </c>
      <c r="BF633" s="37">
        <v>0.96864398225000004</v>
      </c>
      <c r="BG633" s="37">
        <v>3.7464112267708001</v>
      </c>
      <c r="BH633" s="37">
        <v>4.810213476096</v>
      </c>
      <c r="BI633" s="37">
        <v>5.9199531704300004</v>
      </c>
      <c r="BJ633" s="37">
        <v>4407.0000208519996</v>
      </c>
      <c r="BK633" s="37">
        <v>498.51253563765499</v>
      </c>
      <c r="BL633" s="37">
        <v>17.693249999999999</v>
      </c>
      <c r="BM633" s="37">
        <v>16.194182477585699</v>
      </c>
      <c r="BN633" s="37">
        <v>16.1404737321438</v>
      </c>
      <c r="BO633" s="37">
        <v>17.470832848883902</v>
      </c>
      <c r="BP633" s="37">
        <v>1.38724621875E-2</v>
      </c>
    </row>
    <row r="634" spans="1:68">
      <c r="A634" s="16">
        <v>633</v>
      </c>
      <c r="B634" s="29" t="s">
        <v>318</v>
      </c>
      <c r="C634" s="16">
        <v>112</v>
      </c>
      <c r="D634" s="16">
        <v>1080</v>
      </c>
      <c r="E634" s="16">
        <v>0.17686510416666701</v>
      </c>
      <c r="F634" s="16">
        <v>0.320550993477278</v>
      </c>
      <c r="G634" s="16">
        <v>0.43551492537313402</v>
      </c>
      <c r="H634" s="16">
        <v>1.2994778947368399</v>
      </c>
      <c r="I634" s="16">
        <v>2.35446857142857</v>
      </c>
      <c r="J634" s="16">
        <v>0.35047073170731702</v>
      </c>
      <c r="K634" s="16">
        <v>0.41973399014778301</v>
      </c>
      <c r="L634" s="16">
        <v>0.53922499999999995</v>
      </c>
      <c r="M634" s="16">
        <v>0.14015468956406901</v>
      </c>
      <c r="N634" s="16">
        <v>0.69756306116300104</v>
      </c>
      <c r="O634" s="16">
        <v>1.55208565035832</v>
      </c>
      <c r="P634" s="16">
        <v>0.13189489237504601</v>
      </c>
      <c r="Q634" s="16">
        <v>0.23152469075520801</v>
      </c>
      <c r="R634" s="16">
        <v>0.65343636363636404</v>
      </c>
      <c r="S634" s="16">
        <v>0.68576000000000004</v>
      </c>
      <c r="T634" s="16">
        <v>1.3143589552238799</v>
      </c>
      <c r="U634" s="16">
        <v>1.12092137681159</v>
      </c>
      <c r="V634" s="16">
        <v>0.57334316911749394</v>
      </c>
      <c r="W634" s="16">
        <v>3.1177763619575298</v>
      </c>
      <c r="X634" s="16">
        <v>1.3636827586206901</v>
      </c>
      <c r="Y634" s="16">
        <v>2.3084500000000001</v>
      </c>
      <c r="Z634" s="16">
        <v>1.0178288854003099</v>
      </c>
      <c r="AA634" s="16">
        <v>1.3825462365591401</v>
      </c>
      <c r="AB634" s="16">
        <v>1.2987793427230001</v>
      </c>
      <c r="AC634" s="16">
        <v>0.59645568445475605</v>
      </c>
      <c r="AD634" s="16">
        <v>2.1269732484076398</v>
      </c>
      <c r="AE634" s="16">
        <v>0.68576000000000004</v>
      </c>
      <c r="AF634" s="16">
        <v>1.44115367834202</v>
      </c>
      <c r="AG634" s="16">
        <v>1.44115367834202</v>
      </c>
      <c r="AH634" s="16">
        <v>1.44115367834202</v>
      </c>
      <c r="AI634" s="37">
        <v>0.29549999999999998</v>
      </c>
      <c r="AJ634" s="16">
        <v>0.99995390058311695</v>
      </c>
      <c r="AK634" s="16">
        <v>0.46309696092619401</v>
      </c>
      <c r="AL634" s="37">
        <v>0.65199552000000005</v>
      </c>
      <c r="AM634" s="37">
        <v>2766.8438614035999</v>
      </c>
      <c r="AN634" s="37">
        <v>19.550265</v>
      </c>
      <c r="AO634" s="37">
        <v>1.1727787999999999</v>
      </c>
      <c r="AP634" s="37">
        <v>7.2105600000000001</v>
      </c>
      <c r="AQ634" s="37">
        <v>589.1413</v>
      </c>
      <c r="AR634" s="37">
        <v>1.7296818</v>
      </c>
      <c r="AS634" s="37">
        <v>1.3804160000000001</v>
      </c>
      <c r="AT634" s="37">
        <v>8.0315504700000009</v>
      </c>
      <c r="AU634" s="37">
        <v>307367.518568</v>
      </c>
      <c r="AV634" s="37">
        <v>2042.9147330906001</v>
      </c>
      <c r="AW634" s="37">
        <v>990937.00989999995</v>
      </c>
      <c r="AX634" s="37">
        <v>8.7397644287999992</v>
      </c>
      <c r="AY634" s="37">
        <v>7.1159220000000003</v>
      </c>
      <c r="AZ634" s="37">
        <v>17.143999999999998</v>
      </c>
      <c r="BA634" s="37">
        <v>23600.629400000002</v>
      </c>
      <c r="BB634" s="37">
        <v>8.5387306800000005</v>
      </c>
      <c r="BC634" s="37">
        <v>8.5268169113250098E-3</v>
      </c>
      <c r="BD634" s="37">
        <v>365.68055994000002</v>
      </c>
      <c r="BE634" s="37">
        <v>28671.43</v>
      </c>
      <c r="BF634" s="37">
        <v>0.94554112000000001</v>
      </c>
      <c r="BG634" s="37">
        <v>3.7170306809999998</v>
      </c>
      <c r="BH634" s="37">
        <v>4.7830569599999997</v>
      </c>
      <c r="BI634" s="37">
        <v>5.8924320000000003</v>
      </c>
      <c r="BJ634" s="37">
        <v>4431.9281760000003</v>
      </c>
      <c r="BK634" s="37">
        <v>524.27763600000003</v>
      </c>
      <c r="BL634" s="37">
        <v>17.143999999999998</v>
      </c>
      <c r="BM634" s="37">
        <v>15.69796843344</v>
      </c>
      <c r="BN634" s="37">
        <v>15.69796843344</v>
      </c>
      <c r="BO634" s="37">
        <v>15.69796843344</v>
      </c>
      <c r="BP634" s="37">
        <v>8.5399499999999993E-3</v>
      </c>
    </row>
    <row r="635" spans="1:68">
      <c r="A635" s="16">
        <v>634</v>
      </c>
      <c r="B635" s="29" t="s">
        <v>83</v>
      </c>
      <c r="C635" s="16">
        <v>116</v>
      </c>
      <c r="D635" s="16">
        <v>1080</v>
      </c>
      <c r="E635" s="16">
        <v>0.17791770833333301</v>
      </c>
      <c r="F635" s="16">
        <v>0.32252891309495602</v>
      </c>
      <c r="G635" s="16">
        <v>0.43797014925373101</v>
      </c>
      <c r="H635" s="16">
        <v>1.3060084210526299</v>
      </c>
      <c r="I635" s="16">
        <v>2.3668228571428598</v>
      </c>
      <c r="J635" s="16">
        <v>0.35264878048780501</v>
      </c>
      <c r="K635" s="16">
        <v>0.42158620689655202</v>
      </c>
      <c r="L635" s="16">
        <v>0.54157500000000003</v>
      </c>
      <c r="M635" s="16">
        <v>0.14073210039630099</v>
      </c>
      <c r="N635" s="16">
        <v>0.70052835191322704</v>
      </c>
      <c r="O635" s="16">
        <v>1.56043305374862</v>
      </c>
      <c r="P635" s="16">
        <v>0.13247274717256499</v>
      </c>
      <c r="Q635" s="16">
        <v>0.23182379557291699</v>
      </c>
      <c r="R635" s="16">
        <v>0.65656969696969703</v>
      </c>
      <c r="S635" s="16">
        <v>0.68952000000000002</v>
      </c>
      <c r="T635" s="16">
        <v>1.32147910447761</v>
      </c>
      <c r="U635" s="16">
        <v>1.1272050724637701</v>
      </c>
      <c r="V635" s="16">
        <v>0.57246759713941897</v>
      </c>
      <c r="W635" s="16">
        <v>3.1377133887349999</v>
      </c>
      <c r="X635" s="16">
        <v>1.3708137931034501</v>
      </c>
      <c r="Y635" s="16">
        <v>2.3204937499999998</v>
      </c>
      <c r="Z635" s="16">
        <v>1.02306750392465</v>
      </c>
      <c r="AA635" s="16">
        <v>1.38982365591398</v>
      </c>
      <c r="AB635" s="16">
        <v>1.3053990610328601</v>
      </c>
      <c r="AC635" s="16">
        <v>0.59909466357308605</v>
      </c>
      <c r="AD635" s="16">
        <v>2.13996560509554</v>
      </c>
      <c r="AE635" s="16">
        <v>0.68952000000000002</v>
      </c>
      <c r="AF635" s="16">
        <v>1.4487411222882101</v>
      </c>
      <c r="AG635" s="16">
        <v>1.4487411222882101</v>
      </c>
      <c r="AH635" s="16">
        <v>1.4487411222882101</v>
      </c>
      <c r="AI635" s="37">
        <v>0.29688235294117599</v>
      </c>
      <c r="AJ635" s="16">
        <v>1.0026494391931</v>
      </c>
      <c r="AK635" s="16">
        <v>0.46309696092619401</v>
      </c>
      <c r="AL635" s="37">
        <v>0.65587583999999999</v>
      </c>
      <c r="AM635" s="37">
        <v>2783.9163237071998</v>
      </c>
      <c r="AN635" s="37">
        <v>19.66048</v>
      </c>
      <c r="AO635" s="37">
        <v>1.1786726000000001</v>
      </c>
      <c r="AP635" s="37">
        <v>7.2483950000000004</v>
      </c>
      <c r="AQ635" s="37">
        <v>592.80259999999998</v>
      </c>
      <c r="AR635" s="37">
        <v>1.7373145999999999</v>
      </c>
      <c r="AS635" s="37">
        <v>1.3864320000000001</v>
      </c>
      <c r="AT635" s="37">
        <v>8.06463894</v>
      </c>
      <c r="AU635" s="37">
        <v>308674.11593600002</v>
      </c>
      <c r="AV635" s="37">
        <v>2053.9019059732</v>
      </c>
      <c r="AW635" s="37">
        <v>995278.47979999997</v>
      </c>
      <c r="AX635" s="37">
        <v>8.7510552575999991</v>
      </c>
      <c r="AY635" s="37">
        <v>7.1500440000000003</v>
      </c>
      <c r="AZ635" s="37">
        <v>17.238</v>
      </c>
      <c r="BA635" s="37">
        <v>23728.478800000001</v>
      </c>
      <c r="BB635" s="37">
        <v>8.5865973600000007</v>
      </c>
      <c r="BC635" s="37">
        <v>8.5137953173619694E-3</v>
      </c>
      <c r="BD635" s="37">
        <v>368.01895187999997</v>
      </c>
      <c r="BE635" s="37">
        <v>28821.360000000001</v>
      </c>
      <c r="BF635" s="37">
        <v>0.95047424000000003</v>
      </c>
      <c r="BG635" s="37">
        <v>3.736161702</v>
      </c>
      <c r="BH635" s="37">
        <v>4.8082339200000002</v>
      </c>
      <c r="BI635" s="37">
        <v>5.9224649999999999</v>
      </c>
      <c r="BJ635" s="37">
        <v>4451.5369520000004</v>
      </c>
      <c r="BK635" s="37">
        <v>527.48012200000005</v>
      </c>
      <c r="BL635" s="37">
        <v>17.238</v>
      </c>
      <c r="BM635" s="37">
        <v>15.780615730079999</v>
      </c>
      <c r="BN635" s="37">
        <v>15.780615730079999</v>
      </c>
      <c r="BO635" s="37">
        <v>15.780615730079999</v>
      </c>
      <c r="BP635" s="37">
        <v>8.5798999999999997E-3</v>
      </c>
    </row>
    <row r="636" spans="1:68">
      <c r="A636" s="16">
        <v>635</v>
      </c>
      <c r="B636" s="29" t="s">
        <v>90</v>
      </c>
      <c r="C636" s="16">
        <v>128</v>
      </c>
      <c r="D636" s="16">
        <v>1080</v>
      </c>
      <c r="E636" s="16">
        <v>0.17897031250000001</v>
      </c>
      <c r="F636" s="16">
        <v>0.32450683271263397</v>
      </c>
      <c r="G636" s="16">
        <v>0.440425373134328</v>
      </c>
      <c r="H636" s="16">
        <v>1.3125389473684199</v>
      </c>
      <c r="I636" s="16">
        <v>2.3791771428571402</v>
      </c>
      <c r="J636" s="16">
        <v>0.35482682926829301</v>
      </c>
      <c r="K636" s="16">
        <v>0.42343842364531997</v>
      </c>
      <c r="L636" s="16">
        <v>0.54392499999999999</v>
      </c>
      <c r="M636" s="16">
        <v>0.141309511228534</v>
      </c>
      <c r="N636" s="16">
        <v>0.70349364266345304</v>
      </c>
      <c r="O636" s="16">
        <v>1.5687804571389199</v>
      </c>
      <c r="P636" s="16">
        <v>0.133050601970084</v>
      </c>
      <c r="Q636" s="16">
        <v>0.232122900390625</v>
      </c>
      <c r="R636" s="16">
        <v>0.65970303030303001</v>
      </c>
      <c r="S636" s="16">
        <v>0.69328000000000001</v>
      </c>
      <c r="T636" s="16">
        <v>1.32859925373134</v>
      </c>
      <c r="U636" s="16">
        <v>1.13348876811594</v>
      </c>
      <c r="V636" s="16">
        <v>0.57160277428357398</v>
      </c>
      <c r="W636" s="16">
        <v>3.1576504155124598</v>
      </c>
      <c r="X636" s="16">
        <v>1.3779448275862101</v>
      </c>
      <c r="Y636" s="16">
        <v>2.3325374999999999</v>
      </c>
      <c r="Z636" s="16">
        <v>1.02830612244898</v>
      </c>
      <c r="AA636" s="16">
        <v>1.39710107526882</v>
      </c>
      <c r="AB636" s="16">
        <v>1.31201877934272</v>
      </c>
      <c r="AC636" s="16">
        <v>0.60173364269141505</v>
      </c>
      <c r="AD636" s="16">
        <v>2.1529579617834398</v>
      </c>
      <c r="AE636" s="16">
        <v>0.69328000000000001</v>
      </c>
      <c r="AF636" s="16">
        <v>1.4563285662344001</v>
      </c>
      <c r="AG636" s="16">
        <v>1.4563285662344001</v>
      </c>
      <c r="AH636" s="16">
        <v>1.4563285662344001</v>
      </c>
      <c r="AI636" s="37">
        <v>0.29826470588235299</v>
      </c>
      <c r="AJ636" s="16">
        <v>1.0053449778030801</v>
      </c>
      <c r="AK636" s="16">
        <v>0.46309696092619401</v>
      </c>
      <c r="AL636" s="37">
        <v>0.65975616000000004</v>
      </c>
      <c r="AM636" s="37">
        <v>2800.9887860108001</v>
      </c>
      <c r="AN636" s="37">
        <v>19.770695</v>
      </c>
      <c r="AO636" s="37">
        <v>1.1845664</v>
      </c>
      <c r="AP636" s="37">
        <v>7.2862299999999998</v>
      </c>
      <c r="AQ636" s="37">
        <v>596.46389999999997</v>
      </c>
      <c r="AR636" s="37">
        <v>1.7449474</v>
      </c>
      <c r="AS636" s="37">
        <v>1.3924479999999999</v>
      </c>
      <c r="AT636" s="37">
        <v>8.0977274099999992</v>
      </c>
      <c r="AU636" s="37">
        <v>309980.71330399998</v>
      </c>
      <c r="AV636" s="37">
        <v>2064.8890788558001</v>
      </c>
      <c r="AW636" s="37">
        <v>999619.9497</v>
      </c>
      <c r="AX636" s="37">
        <v>8.7623460863999991</v>
      </c>
      <c r="AY636" s="37">
        <v>7.1841660000000003</v>
      </c>
      <c r="AZ636" s="37">
        <v>17.332000000000001</v>
      </c>
      <c r="BA636" s="37">
        <v>23856.3282</v>
      </c>
      <c r="BB636" s="37">
        <v>8.6344640399999992</v>
      </c>
      <c r="BC636" s="37">
        <v>8.5009335854190002E-3</v>
      </c>
      <c r="BD636" s="37">
        <v>370.35734381999998</v>
      </c>
      <c r="BE636" s="37">
        <v>28971.29</v>
      </c>
      <c r="BF636" s="37">
        <v>0.95540736000000004</v>
      </c>
      <c r="BG636" s="37">
        <v>3.7552927230000002</v>
      </c>
      <c r="BH636" s="37">
        <v>4.8334108799999997</v>
      </c>
      <c r="BI636" s="37">
        <v>5.9524980000000003</v>
      </c>
      <c r="BJ636" s="37">
        <v>4471.1457280000004</v>
      </c>
      <c r="BK636" s="37">
        <v>530.68260799999996</v>
      </c>
      <c r="BL636" s="37">
        <v>17.332000000000001</v>
      </c>
      <c r="BM636" s="37">
        <v>15.86326302672</v>
      </c>
      <c r="BN636" s="37">
        <v>15.86326302672</v>
      </c>
      <c r="BO636" s="37">
        <v>15.86326302672</v>
      </c>
      <c r="BP636" s="37">
        <v>8.6198500000000001E-3</v>
      </c>
    </row>
    <row r="637" spans="1:68">
      <c r="A637" s="16">
        <v>636</v>
      </c>
      <c r="B637" s="29" t="s">
        <v>84</v>
      </c>
      <c r="C637" s="16">
        <v>126</v>
      </c>
      <c r="D637" s="16">
        <v>1080</v>
      </c>
      <c r="E637" s="16">
        <v>0.180022916666667</v>
      </c>
      <c r="F637" s="16">
        <v>0.32648475233031199</v>
      </c>
      <c r="G637" s="16">
        <v>0.44288059701492499</v>
      </c>
      <c r="H637" s="16">
        <v>1.3190694736842099</v>
      </c>
      <c r="I637" s="16">
        <v>2.39153142857143</v>
      </c>
      <c r="J637" s="16">
        <v>0.357004878048781</v>
      </c>
      <c r="K637" s="16">
        <v>0.42529064039408898</v>
      </c>
      <c r="L637" s="16">
        <v>0.54627499999999996</v>
      </c>
      <c r="M637" s="16">
        <v>0.141886922060766</v>
      </c>
      <c r="N637" s="16">
        <v>0.70645893341367905</v>
      </c>
      <c r="O637" s="16">
        <v>1.57712786052922</v>
      </c>
      <c r="P637" s="16">
        <v>0.13362845676760299</v>
      </c>
      <c r="Q637" s="16">
        <v>0.232422005208333</v>
      </c>
      <c r="R637" s="16">
        <v>0.662836363636364</v>
      </c>
      <c r="S637" s="16">
        <v>0.69703999999999999</v>
      </c>
      <c r="T637" s="16">
        <v>1.3357194029850701</v>
      </c>
      <c r="U637" s="16">
        <v>1.1397724637681199</v>
      </c>
      <c r="V637" s="16">
        <v>0.57074850381220499</v>
      </c>
      <c r="W637" s="16">
        <v>3.1775874422899402</v>
      </c>
      <c r="X637" s="16">
        <v>1.38507586206897</v>
      </c>
      <c r="Y637" s="16">
        <v>2.3445812500000001</v>
      </c>
      <c r="Z637" s="16">
        <v>1.0335447409733101</v>
      </c>
      <c r="AA637" s="16">
        <v>1.4043784946236599</v>
      </c>
      <c r="AB637" s="16">
        <v>1.31863849765258</v>
      </c>
      <c r="AC637" s="16">
        <v>0.60437262180974505</v>
      </c>
      <c r="AD637" s="16">
        <v>2.16595031847134</v>
      </c>
      <c r="AE637" s="16">
        <v>0.69703999999999999</v>
      </c>
      <c r="AF637" s="16">
        <v>1.4639160101805799</v>
      </c>
      <c r="AG637" s="16">
        <v>1.4639160101805799</v>
      </c>
      <c r="AH637" s="16">
        <v>1.4639160101805799</v>
      </c>
      <c r="AI637" s="37">
        <v>0.29964705882352899</v>
      </c>
      <c r="AJ637" s="16">
        <v>1.0080405164130699</v>
      </c>
      <c r="AK637" s="16">
        <v>0.46309696092619401</v>
      </c>
      <c r="AL637" s="37">
        <v>0.66363647999999997</v>
      </c>
      <c r="AM637" s="37">
        <v>2818.0612483144</v>
      </c>
      <c r="AN637" s="37">
        <v>19.88091</v>
      </c>
      <c r="AO637" s="37">
        <v>1.1904602</v>
      </c>
      <c r="AP637" s="37">
        <v>7.324065</v>
      </c>
      <c r="AQ637" s="37">
        <v>600.12519999999995</v>
      </c>
      <c r="AR637" s="37">
        <v>1.7525801999999999</v>
      </c>
      <c r="AS637" s="37">
        <v>1.3984639999999999</v>
      </c>
      <c r="AT637" s="37">
        <v>8.1308158800000001</v>
      </c>
      <c r="AU637" s="37">
        <v>311287.31067199999</v>
      </c>
      <c r="AV637" s="37">
        <v>2075.8762517383998</v>
      </c>
      <c r="AW637" s="37">
        <v>1003961.4196</v>
      </c>
      <c r="AX637" s="37">
        <v>8.7736369152000009</v>
      </c>
      <c r="AY637" s="37">
        <v>7.2182880000000003</v>
      </c>
      <c r="AZ637" s="37">
        <v>17.425999999999998</v>
      </c>
      <c r="BA637" s="37">
        <v>23984.177599999999</v>
      </c>
      <c r="BB637" s="37">
        <v>8.6823307199999995</v>
      </c>
      <c r="BC637" s="37">
        <v>8.4882287895925706E-3</v>
      </c>
      <c r="BD637" s="37">
        <v>372.69573575999999</v>
      </c>
      <c r="BE637" s="37">
        <v>29121.22</v>
      </c>
      <c r="BF637" s="37">
        <v>0.96034048000000005</v>
      </c>
      <c r="BG637" s="37">
        <v>3.7744237439999999</v>
      </c>
      <c r="BH637" s="37">
        <v>4.8585878400000002</v>
      </c>
      <c r="BI637" s="37">
        <v>5.9825309999999998</v>
      </c>
      <c r="BJ637" s="37">
        <v>4490.7545040000005</v>
      </c>
      <c r="BK637" s="37">
        <v>533.88509399999998</v>
      </c>
      <c r="BL637" s="37">
        <v>17.425999999999998</v>
      </c>
      <c r="BM637" s="37">
        <v>15.94591032336</v>
      </c>
      <c r="BN637" s="37">
        <v>15.94591032336</v>
      </c>
      <c r="BO637" s="37">
        <v>15.94591032336</v>
      </c>
      <c r="BP637" s="37">
        <v>8.6598000000000005E-3</v>
      </c>
    </row>
    <row r="638" spans="1:68">
      <c r="A638" s="16">
        <v>637</v>
      </c>
      <c r="B638" s="29" t="s">
        <v>284</v>
      </c>
      <c r="C638" s="16">
        <v>109</v>
      </c>
      <c r="D638" s="16">
        <v>1080</v>
      </c>
      <c r="E638" s="16">
        <v>0.181075520833333</v>
      </c>
      <c r="F638" s="16">
        <v>0.32846267194799</v>
      </c>
      <c r="G638" s="16">
        <v>0.44533582089552198</v>
      </c>
      <c r="H638" s="16">
        <v>1.3255999999999999</v>
      </c>
      <c r="I638" s="16">
        <v>2.40388571428571</v>
      </c>
      <c r="J638" s="16">
        <v>0.359182926829268</v>
      </c>
      <c r="K638" s="16">
        <v>0.42714285714285699</v>
      </c>
      <c r="L638" s="16">
        <v>0.54862500000000003</v>
      </c>
      <c r="M638" s="16">
        <v>0.14246433289299901</v>
      </c>
      <c r="N638" s="16">
        <v>0.70942422416390505</v>
      </c>
      <c r="O638" s="16">
        <v>1.58547526391951</v>
      </c>
      <c r="P638" s="16">
        <v>0.134206311565122</v>
      </c>
      <c r="Q638" s="16">
        <v>0.23272111002604201</v>
      </c>
      <c r="R638" s="16">
        <v>0.66596969696969699</v>
      </c>
      <c r="S638" s="16">
        <v>0.70079999999999998</v>
      </c>
      <c r="T638" s="16">
        <v>1.3428395522388099</v>
      </c>
      <c r="U638" s="16">
        <v>1.14605615942029</v>
      </c>
      <c r="V638" s="16">
        <v>0.56990459375954905</v>
      </c>
      <c r="W638" s="16">
        <v>3.1975244690674098</v>
      </c>
      <c r="X638" s="16">
        <v>1.39220689655172</v>
      </c>
      <c r="Y638" s="16">
        <v>2.3566250000000002</v>
      </c>
      <c r="Z638" s="16">
        <v>1.0387833594976501</v>
      </c>
      <c r="AA638" s="16">
        <v>1.4116559139784901</v>
      </c>
      <c r="AB638" s="16">
        <v>1.32525821596244</v>
      </c>
      <c r="AC638" s="16">
        <v>0.60701160092807405</v>
      </c>
      <c r="AD638" s="16">
        <v>2.1789426751592398</v>
      </c>
      <c r="AE638" s="16">
        <v>0.70079999999999998</v>
      </c>
      <c r="AF638" s="16">
        <v>1.47150345412677</v>
      </c>
      <c r="AG638" s="16">
        <v>1.47150345412677</v>
      </c>
      <c r="AH638" s="16">
        <v>1.47150345412677</v>
      </c>
      <c r="AI638" s="37">
        <v>0.30102941176470599</v>
      </c>
      <c r="AJ638" s="16">
        <v>1.01073605502305</v>
      </c>
      <c r="AK638" s="16">
        <v>0.46309696092619401</v>
      </c>
      <c r="AL638" s="37">
        <v>0.66751680000000002</v>
      </c>
      <c r="AM638" s="37">
        <v>2835.1337106179999</v>
      </c>
      <c r="AN638" s="37">
        <v>19.991125</v>
      </c>
      <c r="AO638" s="37">
        <v>1.1963539999999999</v>
      </c>
      <c r="AP638" s="37">
        <v>7.3619000000000003</v>
      </c>
      <c r="AQ638" s="37">
        <v>603.78650000000005</v>
      </c>
      <c r="AR638" s="37">
        <v>1.760213</v>
      </c>
      <c r="AS638" s="37">
        <v>1.40448</v>
      </c>
      <c r="AT638" s="37">
        <v>8.1639043499999993</v>
      </c>
      <c r="AU638" s="37">
        <v>312593.90804000001</v>
      </c>
      <c r="AV638" s="37">
        <v>2086.8634246209999</v>
      </c>
      <c r="AW638" s="37">
        <v>1008302.8895</v>
      </c>
      <c r="AX638" s="37">
        <v>8.7849277440000009</v>
      </c>
      <c r="AY638" s="37">
        <v>7.2524100000000002</v>
      </c>
      <c r="AZ638" s="37">
        <v>17.52</v>
      </c>
      <c r="BA638" s="37">
        <v>24112.026999999998</v>
      </c>
      <c r="BB638" s="37">
        <v>8.7301973999999998</v>
      </c>
      <c r="BC638" s="37">
        <v>8.4756780749486796E-3</v>
      </c>
      <c r="BD638" s="37">
        <v>375.0341277</v>
      </c>
      <c r="BE638" s="37">
        <v>29271.15</v>
      </c>
      <c r="BF638" s="37">
        <v>0.96527359999999995</v>
      </c>
      <c r="BG638" s="37">
        <v>3.7935547650000001</v>
      </c>
      <c r="BH638" s="37">
        <v>4.8837647999999998</v>
      </c>
      <c r="BI638" s="37">
        <v>6.0125640000000002</v>
      </c>
      <c r="BJ638" s="37">
        <v>4510.3632799999996</v>
      </c>
      <c r="BK638" s="37">
        <v>537.08758</v>
      </c>
      <c r="BL638" s="37">
        <v>17.52</v>
      </c>
      <c r="BM638" s="37">
        <v>16.028557620000001</v>
      </c>
      <c r="BN638" s="37">
        <v>16.028557620000001</v>
      </c>
      <c r="BO638" s="37">
        <v>16.028557620000001</v>
      </c>
      <c r="BP638" s="37">
        <v>8.6997499999999992E-3</v>
      </c>
    </row>
    <row r="639" spans="1:68">
      <c r="A639" s="16">
        <v>638</v>
      </c>
      <c r="B639" s="29" t="s">
        <v>319</v>
      </c>
      <c r="C639" s="16">
        <v>112</v>
      </c>
      <c r="D639" s="16">
        <v>1080</v>
      </c>
      <c r="E639" s="16">
        <v>0.17649302083333299</v>
      </c>
      <c r="F639" s="16">
        <v>0.31973605902740398</v>
      </c>
      <c r="G639" s="16">
        <v>0.434820447761194</v>
      </c>
      <c r="H639" s="16">
        <v>1.29824105263158</v>
      </c>
      <c r="I639" s="16">
        <v>2.3521320000000001</v>
      </c>
      <c r="J639" s="16">
        <v>0.34955365853658499</v>
      </c>
      <c r="K639" s="16">
        <v>0.41994236453202</v>
      </c>
      <c r="L639" s="16">
        <v>0.53951875000000005</v>
      </c>
      <c r="M639" s="16">
        <v>0.14026644649934</v>
      </c>
      <c r="N639" s="16">
        <v>0.69810825549864397</v>
      </c>
      <c r="O639" s="16">
        <v>1.5503608462238101</v>
      </c>
      <c r="P639" s="16">
        <v>0.13195319226559599</v>
      </c>
      <c r="Q639" s="16">
        <v>0.23292076822916699</v>
      </c>
      <c r="R639" s="16">
        <v>0.65343636363636404</v>
      </c>
      <c r="S639" s="16">
        <v>0.68481999999999998</v>
      </c>
      <c r="T639" s="16">
        <v>1.3126402985074599</v>
      </c>
      <c r="U639" s="16">
        <v>1.1191503623188399</v>
      </c>
      <c r="V639" s="16">
        <v>0.57484736632779099</v>
      </c>
      <c r="W639" s="16">
        <v>3.1081593721145002</v>
      </c>
      <c r="X639" s="16">
        <v>1.36238620689655</v>
      </c>
      <c r="Y639" s="16">
        <v>2.3066140625</v>
      </c>
      <c r="Z639" s="16">
        <v>1.0170172684458401</v>
      </c>
      <c r="AA639" s="16">
        <v>1.3811311827957</v>
      </c>
      <c r="AB639" s="16">
        <v>1.2978305164319199</v>
      </c>
      <c r="AC639" s="16">
        <v>0.59670104408352698</v>
      </c>
      <c r="AD639" s="16">
        <v>2.1211985350318501</v>
      </c>
      <c r="AE639" s="16">
        <v>0.68481999999999998</v>
      </c>
      <c r="AF639" s="16">
        <v>1.4396763483214201</v>
      </c>
      <c r="AG639" s="16">
        <v>1.4396763483214201</v>
      </c>
      <c r="AH639" s="16">
        <v>1.4396763483214201</v>
      </c>
      <c r="AI639" s="37">
        <v>0.29549999999999998</v>
      </c>
      <c r="AJ639" s="16">
        <v>0.99954299530720503</v>
      </c>
      <c r="AK639" s="16">
        <v>0.46309696092619401</v>
      </c>
      <c r="AL639" s="37">
        <v>0.65062387200000005</v>
      </c>
      <c r="AM639" s="37">
        <v>2759.8097344598</v>
      </c>
      <c r="AN639" s="37">
        <v>19.519089900000001</v>
      </c>
      <c r="AO639" s="37">
        <v>1.17166255</v>
      </c>
      <c r="AP639" s="37">
        <v>7.2034042500000002</v>
      </c>
      <c r="AQ639" s="37">
        <v>587.59969999999998</v>
      </c>
      <c r="AR639" s="37">
        <v>1.7305404900000001</v>
      </c>
      <c r="AS639" s="37">
        <v>1.381168</v>
      </c>
      <c r="AT639" s="37">
        <v>8.0379546899999994</v>
      </c>
      <c r="AU639" s="37">
        <v>307607.74778799998</v>
      </c>
      <c r="AV639" s="37">
        <v>2040.6444796562801</v>
      </c>
      <c r="AW639" s="37">
        <v>991375.02170000004</v>
      </c>
      <c r="AX639" s="37">
        <v>8.7924645887999997</v>
      </c>
      <c r="AY639" s="37">
        <v>7.1159220000000003</v>
      </c>
      <c r="AZ639" s="37">
        <v>17.1205</v>
      </c>
      <c r="BA639" s="37">
        <v>23569.769199999999</v>
      </c>
      <c r="BB639" s="37">
        <v>8.5252397999999996</v>
      </c>
      <c r="BC639" s="37">
        <v>8.5491874825667901E-3</v>
      </c>
      <c r="BD639" s="37">
        <v>364.55259378</v>
      </c>
      <c r="BE639" s="37">
        <v>28644.17</v>
      </c>
      <c r="BF639" s="37">
        <v>0.94478912000000004</v>
      </c>
      <c r="BG639" s="37">
        <v>3.7140667199999999</v>
      </c>
      <c r="BH639" s="37">
        <v>4.7781614399999999</v>
      </c>
      <c r="BI639" s="37">
        <v>5.88812727</v>
      </c>
      <c r="BJ639" s="37">
        <v>4433.7513060000001</v>
      </c>
      <c r="BK639" s="37">
        <v>522.85422689999996</v>
      </c>
      <c r="BL639" s="37">
        <v>17.1205</v>
      </c>
      <c r="BM639" s="37">
        <v>15.681876409128</v>
      </c>
      <c r="BN639" s="37">
        <v>15.681876409128</v>
      </c>
      <c r="BO639" s="37">
        <v>15.681876409128</v>
      </c>
      <c r="BP639" s="37">
        <v>8.5399499999999993E-3</v>
      </c>
    </row>
    <row r="640" spans="1:68">
      <c r="A640" s="16">
        <v>639</v>
      </c>
      <c r="B640" s="29">
        <v>0.01</v>
      </c>
      <c r="C640" s="16">
        <v>138</v>
      </c>
      <c r="D640" s="16">
        <v>1080</v>
      </c>
      <c r="E640" s="16">
        <v>0.17717354166666699</v>
      </c>
      <c r="F640" s="16">
        <v>0.32089904419520798</v>
      </c>
      <c r="G640" s="16">
        <v>0.43658119402985102</v>
      </c>
      <c r="H640" s="16">
        <v>1.30353473684211</v>
      </c>
      <c r="I640" s="16">
        <v>2.3621497142857102</v>
      </c>
      <c r="J640" s="16">
        <v>0.35081463414634101</v>
      </c>
      <c r="K640" s="16">
        <v>0.42200295566502499</v>
      </c>
      <c r="L640" s="16">
        <v>0.54216249999999999</v>
      </c>
      <c r="M640" s="16">
        <v>0.140955614266843</v>
      </c>
      <c r="N640" s="16">
        <v>0.70161874058451401</v>
      </c>
      <c r="O640" s="16">
        <v>1.5569834454796001</v>
      </c>
      <c r="P640" s="16">
        <v>0.132589346953667</v>
      </c>
      <c r="Q640" s="16">
        <v>0.23461595052083301</v>
      </c>
      <c r="R640" s="16">
        <v>0.65656969696969703</v>
      </c>
      <c r="S640" s="16">
        <v>0.68764000000000003</v>
      </c>
      <c r="T640" s="16">
        <v>1.3180417910447799</v>
      </c>
      <c r="U640" s="16">
        <v>1.12366304347826</v>
      </c>
      <c r="V640" s="16">
        <v>0.57546060041436697</v>
      </c>
      <c r="W640" s="16">
        <v>3.1184794090489398</v>
      </c>
      <c r="X640" s="16">
        <v>1.3682206896551701</v>
      </c>
      <c r="Y640" s="16">
        <v>2.316821875</v>
      </c>
      <c r="Z640" s="16">
        <v>1.0214442700157</v>
      </c>
      <c r="AA640" s="16">
        <v>1.3869935483871001</v>
      </c>
      <c r="AB640" s="16">
        <v>1.3035014084506999</v>
      </c>
      <c r="AC640" s="16">
        <v>0.59958538283062701</v>
      </c>
      <c r="AD640" s="16">
        <v>2.1284161783439499</v>
      </c>
      <c r="AE640" s="16">
        <v>0.68764000000000003</v>
      </c>
      <c r="AF640" s="16">
        <v>1.445786462247</v>
      </c>
      <c r="AG640" s="16">
        <v>1.445786462247</v>
      </c>
      <c r="AH640" s="16">
        <v>1.445786462247</v>
      </c>
      <c r="AI640" s="37">
        <v>0.29688235294117599</v>
      </c>
      <c r="AJ640" s="16">
        <v>1.0018276286412799</v>
      </c>
      <c r="AK640" s="16">
        <v>0.46309696092619401</v>
      </c>
      <c r="AL640" s="37">
        <v>0.65313254399999998</v>
      </c>
      <c r="AM640" s="37">
        <v>2769.8480698195999</v>
      </c>
      <c r="AN640" s="37">
        <v>19.598129799999999</v>
      </c>
      <c r="AO640" s="37">
        <v>1.1764401</v>
      </c>
      <c r="AP640" s="37">
        <v>7.2340834999999997</v>
      </c>
      <c r="AQ640" s="37">
        <v>589.71939999999995</v>
      </c>
      <c r="AR640" s="37">
        <v>1.73903198</v>
      </c>
      <c r="AS640" s="37">
        <v>1.3879360000000001</v>
      </c>
      <c r="AT640" s="37">
        <v>8.0774473800000006</v>
      </c>
      <c r="AU640" s="37">
        <v>309154.57437599998</v>
      </c>
      <c r="AV640" s="37">
        <v>2049.36139910456</v>
      </c>
      <c r="AW640" s="37">
        <v>996154.50340000005</v>
      </c>
      <c r="AX640" s="37">
        <v>8.8564555776000002</v>
      </c>
      <c r="AY640" s="37">
        <v>7.1500440000000003</v>
      </c>
      <c r="AZ640" s="37">
        <v>17.190999999999999</v>
      </c>
      <c r="BA640" s="37">
        <v>23666.758399999999</v>
      </c>
      <c r="BB640" s="37">
        <v>8.5596156000000008</v>
      </c>
      <c r="BC640" s="37">
        <v>8.5583075611892698E-3</v>
      </c>
      <c r="BD640" s="37">
        <v>365.76301955999998</v>
      </c>
      <c r="BE640" s="37">
        <v>28766.84</v>
      </c>
      <c r="BF640" s="37">
        <v>0.94897023999999996</v>
      </c>
      <c r="BG640" s="37">
        <v>3.7302337799999998</v>
      </c>
      <c r="BH640" s="37">
        <v>4.7984428799999996</v>
      </c>
      <c r="BI640" s="37">
        <v>5.9138555400000001</v>
      </c>
      <c r="BJ640" s="37">
        <v>4455.1832119999999</v>
      </c>
      <c r="BK640" s="37">
        <v>524.63330380000002</v>
      </c>
      <c r="BL640" s="37">
        <v>17.190999999999999</v>
      </c>
      <c r="BM640" s="37">
        <v>15.748431681455999</v>
      </c>
      <c r="BN640" s="37">
        <v>15.748431681455999</v>
      </c>
      <c r="BO640" s="37">
        <v>15.748431681455999</v>
      </c>
      <c r="BP640" s="37">
        <v>8.5798999999999997E-3</v>
      </c>
    </row>
    <row r="641" spans="1:68">
      <c r="A641" s="16">
        <v>640</v>
      </c>
      <c r="B641" s="29">
        <v>1.4999999999999999E-2</v>
      </c>
      <c r="C641" s="16">
        <v>134</v>
      </c>
      <c r="D641" s="16">
        <v>1080</v>
      </c>
      <c r="E641" s="16">
        <v>0.17785406249999999</v>
      </c>
      <c r="F641" s="16">
        <v>0.32206202936301198</v>
      </c>
      <c r="G641" s="16">
        <v>0.43834194029850698</v>
      </c>
      <c r="H641" s="16">
        <v>1.30882842105263</v>
      </c>
      <c r="I641" s="16">
        <v>2.37216742857143</v>
      </c>
      <c r="J641" s="16">
        <v>0.35207560975609797</v>
      </c>
      <c r="K641" s="16">
        <v>0.42406354679802999</v>
      </c>
      <c r="L641" s="16">
        <v>0.54480625000000005</v>
      </c>
      <c r="M641" s="16">
        <v>0.141644782034346</v>
      </c>
      <c r="N641" s="16">
        <v>0.70512922567038305</v>
      </c>
      <c r="O641" s="16">
        <v>1.5636060447353901</v>
      </c>
      <c r="P641" s="16">
        <v>0.13322550164173699</v>
      </c>
      <c r="Q641" s="16">
        <v>0.23631113281249999</v>
      </c>
      <c r="R641" s="16">
        <v>0.65970303030303001</v>
      </c>
      <c r="S641" s="16">
        <v>0.69045999999999996</v>
      </c>
      <c r="T641" s="16">
        <v>1.32344328358209</v>
      </c>
      <c r="U641" s="16">
        <v>1.12817572463768</v>
      </c>
      <c r="V641" s="16">
        <v>0.57606944184661002</v>
      </c>
      <c r="W641" s="16">
        <v>3.1287994459833799</v>
      </c>
      <c r="X641" s="16">
        <v>1.3740551724137899</v>
      </c>
      <c r="Y641" s="16">
        <v>2.3270296875000001</v>
      </c>
      <c r="Z641" s="16">
        <v>1.02587127158556</v>
      </c>
      <c r="AA641" s="16">
        <v>1.39285591397849</v>
      </c>
      <c r="AB641" s="16">
        <v>1.30917230046948</v>
      </c>
      <c r="AC641" s="16">
        <v>0.60246972157772605</v>
      </c>
      <c r="AD641" s="16">
        <v>2.1356338216560502</v>
      </c>
      <c r="AE641" s="16">
        <v>0.69045999999999996</v>
      </c>
      <c r="AF641" s="16">
        <v>1.4518965761725899</v>
      </c>
      <c r="AG641" s="16">
        <v>1.4518965761725899</v>
      </c>
      <c r="AH641" s="16">
        <v>1.4518965761725899</v>
      </c>
      <c r="AI641" s="37">
        <v>0.29826470588235299</v>
      </c>
      <c r="AJ641" s="16">
        <v>1.00411226197535</v>
      </c>
      <c r="AK641" s="16">
        <v>0.46309696092619401</v>
      </c>
      <c r="AL641" s="37">
        <v>0.65564121600000003</v>
      </c>
      <c r="AM641" s="37">
        <v>2779.8864051793998</v>
      </c>
      <c r="AN641" s="37">
        <v>19.6771697</v>
      </c>
      <c r="AO641" s="37">
        <v>1.18121765</v>
      </c>
      <c r="AP641" s="37">
        <v>7.26476275</v>
      </c>
      <c r="AQ641" s="37">
        <v>591.83910000000003</v>
      </c>
      <c r="AR641" s="37">
        <v>1.74752347</v>
      </c>
      <c r="AS641" s="37">
        <v>1.3947039999999999</v>
      </c>
      <c r="AT641" s="37">
        <v>8.1169400700000001</v>
      </c>
      <c r="AU641" s="37">
        <v>310701.40096399997</v>
      </c>
      <c r="AV641" s="37">
        <v>2058.0783185528398</v>
      </c>
      <c r="AW641" s="37">
        <v>1000933.9851</v>
      </c>
      <c r="AX641" s="37">
        <v>8.9204465664000008</v>
      </c>
      <c r="AY641" s="37">
        <v>7.1841660000000003</v>
      </c>
      <c r="AZ641" s="37">
        <v>17.261500000000002</v>
      </c>
      <c r="BA641" s="37">
        <v>23763.747599999999</v>
      </c>
      <c r="BB641" s="37">
        <v>8.5939914000000002</v>
      </c>
      <c r="BC641" s="37">
        <v>8.56736231181752E-3</v>
      </c>
      <c r="BD641" s="37">
        <v>366.97344534000001</v>
      </c>
      <c r="BE641" s="37">
        <v>28889.51</v>
      </c>
      <c r="BF641" s="37">
        <v>0.95315136</v>
      </c>
      <c r="BG641" s="37">
        <v>3.7464008400000002</v>
      </c>
      <c r="BH641" s="37">
        <v>4.8187243200000003</v>
      </c>
      <c r="BI641" s="37">
        <v>5.9395838100000002</v>
      </c>
      <c r="BJ641" s="37">
        <v>4476.6151179999997</v>
      </c>
      <c r="BK641" s="37">
        <v>526.41238069999997</v>
      </c>
      <c r="BL641" s="37">
        <v>17.261500000000002</v>
      </c>
      <c r="BM641" s="37">
        <v>15.814986953784</v>
      </c>
      <c r="BN641" s="37">
        <v>15.814986953784</v>
      </c>
      <c r="BO641" s="37">
        <v>15.814986953784</v>
      </c>
      <c r="BP641" s="37">
        <v>8.6198500000000001E-3</v>
      </c>
    </row>
    <row r="642" spans="1:68">
      <c r="A642" s="16">
        <v>641</v>
      </c>
      <c r="B642" s="29">
        <v>0.02</v>
      </c>
      <c r="C642" s="16">
        <v>167</v>
      </c>
      <c r="D642" s="16">
        <v>1080</v>
      </c>
      <c r="E642" s="16">
        <v>0.178534583333333</v>
      </c>
      <c r="F642" s="16">
        <v>0.32322501453081598</v>
      </c>
      <c r="G642" s="16">
        <v>0.440102686567164</v>
      </c>
      <c r="H642" s="16">
        <v>1.31412210526316</v>
      </c>
      <c r="I642" s="16">
        <v>2.3821851428571401</v>
      </c>
      <c r="J642" s="16">
        <v>0.35333658536585399</v>
      </c>
      <c r="K642" s="16">
        <v>0.42612413793103499</v>
      </c>
      <c r="L642" s="16">
        <v>0.54744999999999999</v>
      </c>
      <c r="M642" s="16">
        <v>0.14233394980184899</v>
      </c>
      <c r="N642" s="16">
        <v>0.70863971075625198</v>
      </c>
      <c r="O642" s="16">
        <v>1.5702286439911799</v>
      </c>
      <c r="P642" s="16">
        <v>0.13386165632980701</v>
      </c>
      <c r="Q642" s="16">
        <v>0.238006315104167</v>
      </c>
      <c r="R642" s="16">
        <v>0.662836363636364</v>
      </c>
      <c r="S642" s="16">
        <v>0.69328000000000001</v>
      </c>
      <c r="T642" s="16">
        <v>1.3288447761194</v>
      </c>
      <c r="U642" s="16">
        <v>1.1326884057971001</v>
      </c>
      <c r="V642" s="16">
        <v>0.57667393765358799</v>
      </c>
      <c r="W642" s="16">
        <v>3.1391194829178199</v>
      </c>
      <c r="X642" s="16">
        <v>1.37988965517241</v>
      </c>
      <c r="Y642" s="16">
        <v>2.3372375000000001</v>
      </c>
      <c r="Z642" s="16">
        <v>1.03029827315542</v>
      </c>
      <c r="AA642" s="16">
        <v>1.39871827956989</v>
      </c>
      <c r="AB642" s="16">
        <v>1.31484319248826</v>
      </c>
      <c r="AC642" s="16">
        <v>0.60535406032482597</v>
      </c>
      <c r="AD642" s="16">
        <v>2.14285146496815</v>
      </c>
      <c r="AE642" s="16">
        <v>0.69328000000000001</v>
      </c>
      <c r="AF642" s="16">
        <v>1.4580066900981701</v>
      </c>
      <c r="AG642" s="16">
        <v>1.4580066900981701</v>
      </c>
      <c r="AH642" s="16">
        <v>1.4580066900981701</v>
      </c>
      <c r="AI642" s="37">
        <v>0.29964705882352899</v>
      </c>
      <c r="AJ642" s="16">
        <v>1.00639689530942</v>
      </c>
      <c r="AK642" s="16">
        <v>0.46309696092619401</v>
      </c>
      <c r="AL642" s="37">
        <v>0.65814988799999996</v>
      </c>
      <c r="AM642" s="37">
        <v>2789.9247405391998</v>
      </c>
      <c r="AN642" s="37">
        <v>19.756209599999998</v>
      </c>
      <c r="AO642" s="37">
        <v>1.1859952</v>
      </c>
      <c r="AP642" s="37">
        <v>7.2954420000000004</v>
      </c>
      <c r="AQ642" s="37">
        <v>593.9588</v>
      </c>
      <c r="AR642" s="37">
        <v>1.7560149599999999</v>
      </c>
      <c r="AS642" s="37">
        <v>1.4014720000000001</v>
      </c>
      <c r="AT642" s="37">
        <v>8.1564327599999995</v>
      </c>
      <c r="AU642" s="37">
        <v>312248.22755200003</v>
      </c>
      <c r="AV642" s="37">
        <v>2066.7952380011202</v>
      </c>
      <c r="AW642" s="37">
        <v>1005713.4668000001</v>
      </c>
      <c r="AX642" s="37">
        <v>8.9844375551999995</v>
      </c>
      <c r="AY642" s="37">
        <v>7.2182880000000003</v>
      </c>
      <c r="AZ642" s="37">
        <v>17.332000000000001</v>
      </c>
      <c r="BA642" s="37">
        <v>23860.736799999999</v>
      </c>
      <c r="BB642" s="37">
        <v>8.6283671999999996</v>
      </c>
      <c r="BC642" s="37">
        <v>8.5763524338725201E-3</v>
      </c>
      <c r="BD642" s="37">
        <v>368.18387111999999</v>
      </c>
      <c r="BE642" s="37">
        <v>29012.18</v>
      </c>
      <c r="BF642" s="37">
        <v>0.95733248000000004</v>
      </c>
      <c r="BG642" s="37">
        <v>3.7625679000000001</v>
      </c>
      <c r="BH642" s="37">
        <v>4.83900576</v>
      </c>
      <c r="BI642" s="37">
        <v>5.9653120800000003</v>
      </c>
      <c r="BJ642" s="37">
        <v>4498.0470240000004</v>
      </c>
      <c r="BK642" s="37">
        <v>528.19145760000004</v>
      </c>
      <c r="BL642" s="37">
        <v>17.332000000000001</v>
      </c>
      <c r="BM642" s="37">
        <v>15.881542226112</v>
      </c>
      <c r="BN642" s="37">
        <v>15.881542226112</v>
      </c>
      <c r="BO642" s="37">
        <v>15.881542226112</v>
      </c>
      <c r="BP642" s="37">
        <v>8.6598000000000005E-3</v>
      </c>
    </row>
    <row r="643" spans="1:68">
      <c r="A643" s="16">
        <v>642</v>
      </c>
      <c r="B643" s="29">
        <v>2.5000000000000001E-2</v>
      </c>
      <c r="C643" s="16">
        <v>147</v>
      </c>
      <c r="D643" s="16">
        <v>1080</v>
      </c>
      <c r="E643" s="16">
        <v>0.179215104166667</v>
      </c>
      <c r="F643" s="16">
        <v>0.32438799969861998</v>
      </c>
      <c r="G643" s="16">
        <v>0.44186343283582102</v>
      </c>
      <c r="H643" s="16">
        <v>1.31941578947368</v>
      </c>
      <c r="I643" s="16">
        <v>2.39220285714286</v>
      </c>
      <c r="J643" s="16">
        <v>0.35459756097561002</v>
      </c>
      <c r="K643" s="16">
        <v>0.42818472906403898</v>
      </c>
      <c r="L643" s="16">
        <v>0.55009375000000005</v>
      </c>
      <c r="M643" s="16">
        <v>0.14302311756935299</v>
      </c>
      <c r="N643" s="16">
        <v>0.71215019584212103</v>
      </c>
      <c r="O643" s="16">
        <v>1.5768512432469699</v>
      </c>
      <c r="P643" s="16">
        <v>0.134497811017877</v>
      </c>
      <c r="Q643" s="16">
        <v>0.23970149739583299</v>
      </c>
      <c r="R643" s="16">
        <v>0.66596969696969699</v>
      </c>
      <c r="S643" s="16">
        <v>0.69610000000000005</v>
      </c>
      <c r="T643" s="16">
        <v>1.33424626865672</v>
      </c>
      <c r="U643" s="16">
        <v>1.1372010869565199</v>
      </c>
      <c r="V643" s="16">
        <v>0.57727413419541196</v>
      </c>
      <c r="W643" s="16">
        <v>3.14943951985226</v>
      </c>
      <c r="X643" s="16">
        <v>1.3857241379310301</v>
      </c>
      <c r="Y643" s="16">
        <v>2.3474453125000001</v>
      </c>
      <c r="Z643" s="16">
        <v>1.03472527472527</v>
      </c>
      <c r="AA643" s="16">
        <v>1.4045806451612901</v>
      </c>
      <c r="AB643" s="16">
        <v>1.32051408450704</v>
      </c>
      <c r="AC643" s="16">
        <v>0.60823839907192601</v>
      </c>
      <c r="AD643" s="16">
        <v>2.1500691082802499</v>
      </c>
      <c r="AE643" s="16">
        <v>0.69610000000000005</v>
      </c>
      <c r="AF643" s="16">
        <v>1.46411680402375</v>
      </c>
      <c r="AG643" s="16">
        <v>1.46411680402375</v>
      </c>
      <c r="AH643" s="16">
        <v>1.46411680402375</v>
      </c>
      <c r="AI643" s="37">
        <v>0.30102941176470599</v>
      </c>
      <c r="AJ643" s="16">
        <v>1.00868152864349</v>
      </c>
      <c r="AK643" s="16">
        <v>0.46309696092619401</v>
      </c>
      <c r="AL643" s="37">
        <v>0.66065856000000001</v>
      </c>
      <c r="AM643" s="37">
        <v>2799.9630758990002</v>
      </c>
      <c r="AN643" s="37">
        <v>19.8352495</v>
      </c>
      <c r="AO643" s="37">
        <v>1.19077275</v>
      </c>
      <c r="AP643" s="37">
        <v>7.3261212499999999</v>
      </c>
      <c r="AQ643" s="37">
        <v>596.07849999999996</v>
      </c>
      <c r="AR643" s="37">
        <v>1.7645064500000001</v>
      </c>
      <c r="AS643" s="37">
        <v>1.4082399999999999</v>
      </c>
      <c r="AT643" s="37">
        <v>8.1959254500000007</v>
      </c>
      <c r="AU643" s="37">
        <v>313795.05414000002</v>
      </c>
      <c r="AV643" s="37">
        <v>2075.5121574494001</v>
      </c>
      <c r="AW643" s="37">
        <v>1010492.9485000001</v>
      </c>
      <c r="AX643" s="37">
        <v>9.0484285440000001</v>
      </c>
      <c r="AY643" s="37">
        <v>7.2524100000000002</v>
      </c>
      <c r="AZ643" s="37">
        <v>17.4025</v>
      </c>
      <c r="BA643" s="37">
        <v>23957.725999999999</v>
      </c>
      <c r="BB643" s="37">
        <v>8.6627430000000007</v>
      </c>
      <c r="BC643" s="37">
        <v>8.5852786168264701E-3</v>
      </c>
      <c r="BD643" s="37">
        <v>369.39429689999997</v>
      </c>
      <c r="BE643" s="37">
        <v>29134.85</v>
      </c>
      <c r="BF643" s="37">
        <v>0.96151359999999997</v>
      </c>
      <c r="BG643" s="37">
        <v>3.77873496</v>
      </c>
      <c r="BH643" s="37">
        <v>4.8592871999999998</v>
      </c>
      <c r="BI643" s="37">
        <v>5.9910403499999996</v>
      </c>
      <c r="BJ643" s="37">
        <v>4519.4789300000002</v>
      </c>
      <c r="BK643" s="37">
        <v>529.97053449999999</v>
      </c>
      <c r="BL643" s="37">
        <v>17.4025</v>
      </c>
      <c r="BM643" s="37">
        <v>15.948097498439999</v>
      </c>
      <c r="BN643" s="37">
        <v>15.948097498439999</v>
      </c>
      <c r="BO643" s="37">
        <v>15.948097498439999</v>
      </c>
      <c r="BP643" s="37">
        <v>8.6997499999999992E-3</v>
      </c>
    </row>
    <row r="644" spans="1:68">
      <c r="A644" s="16">
        <v>643</v>
      </c>
      <c r="B644" s="29" t="s">
        <v>320</v>
      </c>
      <c r="C644" s="16">
        <v>130</v>
      </c>
      <c r="D644" s="16">
        <v>1190</v>
      </c>
      <c r="E644" s="16">
        <v>0.207219674864527</v>
      </c>
      <c r="F644" s="16">
        <v>0.36955023001461401</v>
      </c>
      <c r="G644" s="16">
        <v>0.47803136669156099</v>
      </c>
      <c r="H644" s="16">
        <v>1.28350515463918</v>
      </c>
      <c r="I644" s="16">
        <v>2.4095086079124401</v>
      </c>
      <c r="J644" s="16">
        <v>0.40876057740169203</v>
      </c>
      <c r="K644" s="16">
        <v>0.419877434021943</v>
      </c>
      <c r="L644" s="16">
        <v>0.53333333333333299</v>
      </c>
      <c r="M644" s="16">
        <v>0.13453258391219</v>
      </c>
      <c r="N644" s="16">
        <v>0.69574527611587</v>
      </c>
      <c r="O644" s="16">
        <v>1.62408713023275</v>
      </c>
      <c r="P644" s="16">
        <v>0.12927056305612999</v>
      </c>
      <c r="Q644" s="16">
        <v>0.192014989052568</v>
      </c>
      <c r="R644" s="16">
        <v>0.68032786885245899</v>
      </c>
      <c r="S644" s="16">
        <v>0.72360000000000002</v>
      </c>
      <c r="T644" s="16">
        <v>1.3618834748919699</v>
      </c>
      <c r="U644" s="16">
        <v>1.17878897620686</v>
      </c>
      <c r="V644" s="16">
        <v>0.51089892937556403</v>
      </c>
      <c r="W644" s="16">
        <v>3.4529239491617698</v>
      </c>
      <c r="X644" s="16">
        <v>1.40027548209366</v>
      </c>
      <c r="Y644" s="16">
        <v>2.3899625935162101</v>
      </c>
      <c r="Z644" s="16">
        <v>1.04453000753327</v>
      </c>
      <c r="AA644" s="16">
        <v>1.4220085929108499</v>
      </c>
      <c r="AB644" s="16">
        <v>1.3230819733633501</v>
      </c>
      <c r="AC644" s="16">
        <v>0.59365987479190596</v>
      </c>
      <c r="AD644" s="16">
        <v>2.2411979166666698</v>
      </c>
      <c r="AE644" s="16">
        <v>0.72360000000000002</v>
      </c>
      <c r="AF644" s="16">
        <v>1.49268791572801</v>
      </c>
      <c r="AG644" s="16">
        <v>1.49099954168374</v>
      </c>
      <c r="AH644" s="16">
        <v>1.46545959467023</v>
      </c>
      <c r="AI644" s="37">
        <v>0.33983451536643</v>
      </c>
      <c r="AJ644" s="16">
        <v>1.0187285579518</v>
      </c>
      <c r="AK644" s="16">
        <v>0.46425470332850899</v>
      </c>
      <c r="AL644" s="37">
        <v>0.76325816319999995</v>
      </c>
      <c r="AM644" s="37">
        <v>3187.4724533047201</v>
      </c>
      <c r="AN644" s="37">
        <v>21.426811900000001</v>
      </c>
      <c r="AO644" s="37">
        <v>1.15982706</v>
      </c>
      <c r="AP644" s="37">
        <v>7.4145823919999998</v>
      </c>
      <c r="AQ644" s="37">
        <v>659.91632000000004</v>
      </c>
      <c r="AR644" s="37">
        <v>1.7190401719999999</v>
      </c>
      <c r="AS644" s="37">
        <v>1.3585152</v>
      </c>
      <c r="AT644" s="37">
        <v>7.6556978960000004</v>
      </c>
      <c r="AU644" s="37">
        <v>294426.51187599998</v>
      </c>
      <c r="AV644" s="37">
        <v>2143.85439016994</v>
      </c>
      <c r="AW644" s="37">
        <v>962509.12583999999</v>
      </c>
      <c r="AX644" s="37">
        <v>7.0214460004000001</v>
      </c>
      <c r="AY644" s="37">
        <v>7.3818539999999997</v>
      </c>
      <c r="AZ644" s="37">
        <v>18.09</v>
      </c>
      <c r="BA644" s="37">
        <v>24534.342240000002</v>
      </c>
      <c r="BB644" s="37">
        <v>8.9880038869999996</v>
      </c>
      <c r="BC644" s="37">
        <v>7.8482677924983004E-3</v>
      </c>
      <c r="BD644" s="37">
        <v>391.88936729199997</v>
      </c>
      <c r="BE644" s="37">
        <v>29522.063999999998</v>
      </c>
      <c r="BF644" s="37">
        <v>0.98382944000000006</v>
      </c>
      <c r="BG644" s="37">
        <v>3.8166172928000002</v>
      </c>
      <c r="BH644" s="37">
        <v>4.9301663600000003</v>
      </c>
      <c r="BI644" s="37">
        <v>6.0162254160000002</v>
      </c>
      <c r="BJ644" s="37">
        <v>4319.3201239999999</v>
      </c>
      <c r="BK644" s="37">
        <v>555.53365248</v>
      </c>
      <c r="BL644" s="37">
        <v>18.09</v>
      </c>
      <c r="BM644" s="37">
        <v>16.2458363164064</v>
      </c>
      <c r="BN644" s="37">
        <v>16.227460708166401</v>
      </c>
      <c r="BO644" s="37">
        <v>16.3219737131664</v>
      </c>
      <c r="BP644" s="37">
        <v>9.7289999999999998E-3</v>
      </c>
    </row>
    <row r="645" spans="1:68">
      <c r="A645" s="16">
        <v>644</v>
      </c>
      <c r="B645" s="29" t="s">
        <v>86</v>
      </c>
      <c r="C645" s="16">
        <v>200</v>
      </c>
      <c r="D645" s="16">
        <v>1190</v>
      </c>
      <c r="E645" s="16">
        <v>0.222160133444537</v>
      </c>
      <c r="F645" s="16">
        <v>0.387635719234388</v>
      </c>
      <c r="G645" s="16">
        <v>0.49280119581464898</v>
      </c>
      <c r="H645" s="16">
        <v>1.28280067283431</v>
      </c>
      <c r="I645" s="16">
        <v>2.3893994540491401</v>
      </c>
      <c r="J645" s="16">
        <v>0.41621093749999999</v>
      </c>
      <c r="K645" s="16">
        <v>0.42798492661642201</v>
      </c>
      <c r="L645" s="16">
        <v>0.54170854271356805</v>
      </c>
      <c r="M645" s="16">
        <v>0.13671579843558801</v>
      </c>
      <c r="N645" s="16">
        <v>0.68650549688991802</v>
      </c>
      <c r="O645" s="16">
        <v>1.61893767582225</v>
      </c>
      <c r="P645" s="16">
        <v>0.13064394999190099</v>
      </c>
      <c r="Q645" s="16">
        <v>0.20188700808045501</v>
      </c>
      <c r="R645" s="16">
        <v>0.69403892944038903</v>
      </c>
      <c r="S645" s="16">
        <v>0.72719999999999996</v>
      </c>
      <c r="T645" s="16">
        <v>1.3551324010711101</v>
      </c>
      <c r="U645" s="16">
        <v>1.1713530731919199</v>
      </c>
      <c r="V645" s="16">
        <v>0.52315284358395997</v>
      </c>
      <c r="W645" s="16">
        <v>3.3305431846389699</v>
      </c>
      <c r="X645" s="16">
        <v>1.39367262723521</v>
      </c>
      <c r="Y645" s="16">
        <v>2.37375621890547</v>
      </c>
      <c r="Z645" s="16">
        <v>1.0435346540867301</v>
      </c>
      <c r="AA645" s="16">
        <v>1.41607296137339</v>
      </c>
      <c r="AB645" s="16">
        <v>1.3184747985759799</v>
      </c>
      <c r="AC645" s="16">
        <v>0.605194558983838</v>
      </c>
      <c r="AD645" s="16">
        <v>2.2097061059032201</v>
      </c>
      <c r="AE645" s="16">
        <v>0.72719999999999996</v>
      </c>
      <c r="AF645" s="16">
        <v>1.4967596456158101</v>
      </c>
      <c r="AG645" s="16">
        <v>1.4933814967201</v>
      </c>
      <c r="AH645" s="16">
        <v>1.4428066090857099</v>
      </c>
      <c r="AI645" s="37">
        <v>0.38598574821852699</v>
      </c>
      <c r="AJ645" s="16">
        <v>1.01561929938546</v>
      </c>
      <c r="AK645" s="16">
        <v>0.46541244573082502</v>
      </c>
      <c r="AL645" s="37">
        <v>0.81760673279999996</v>
      </c>
      <c r="AM645" s="37">
        <v>3341.0430912268798</v>
      </c>
      <c r="AN645" s="37">
        <v>22.055859600000002</v>
      </c>
      <c r="AO645" s="37">
        <v>1.1606542399999999</v>
      </c>
      <c r="AP645" s="37">
        <v>7.3879527679999999</v>
      </c>
      <c r="AQ645" s="37">
        <v>698.28607999999997</v>
      </c>
      <c r="AR645" s="37">
        <v>1.7408210879999999</v>
      </c>
      <c r="AS645" s="37">
        <v>1.3729408000000001</v>
      </c>
      <c r="AT645" s="37">
        <v>7.7255767840000003</v>
      </c>
      <c r="AU645" s="37">
        <v>302356.701504</v>
      </c>
      <c r="AV645" s="37">
        <v>2143.2147670681802</v>
      </c>
      <c r="AW645" s="37">
        <v>963970.97135999997</v>
      </c>
      <c r="AX645" s="37">
        <v>7.1476892016000004</v>
      </c>
      <c r="AY645" s="37">
        <v>7.5032160000000001</v>
      </c>
      <c r="AZ645" s="37">
        <v>18.18</v>
      </c>
      <c r="BA645" s="37">
        <v>24492.81696</v>
      </c>
      <c r="BB645" s="37">
        <v>8.9397183479999995</v>
      </c>
      <c r="BC645" s="37">
        <v>7.6713544110746101E-3</v>
      </c>
      <c r="BD645" s="37">
        <v>399.89498217599998</v>
      </c>
      <c r="BE645" s="37">
        <v>29463.856</v>
      </c>
      <c r="BF645" s="37">
        <v>0.98203775999999998</v>
      </c>
      <c r="BG645" s="37">
        <v>3.8150551712</v>
      </c>
      <c r="BH645" s="37">
        <v>4.92013984</v>
      </c>
      <c r="BI645" s="37">
        <v>6.0087788639999999</v>
      </c>
      <c r="BJ645" s="37">
        <v>4310.6100960000003</v>
      </c>
      <c r="BK645" s="37">
        <v>550.79342991999999</v>
      </c>
      <c r="BL645" s="37">
        <v>18.18</v>
      </c>
      <c r="BM645" s="37">
        <v>16.276644266905599</v>
      </c>
      <c r="BN645" s="37">
        <v>16.2399082899456</v>
      </c>
      <c r="BO645" s="37">
        <v>16.427301949945601</v>
      </c>
      <c r="BP645" s="37">
        <v>1.0946000000000001E-2</v>
      </c>
    </row>
    <row r="646" spans="1:68">
      <c r="A646" s="16">
        <v>645</v>
      </c>
      <c r="B646" s="29" t="s">
        <v>306</v>
      </c>
      <c r="C646" s="16">
        <v>300</v>
      </c>
      <c r="D646" s="16">
        <v>1190</v>
      </c>
      <c r="E646" s="16">
        <v>0.225897195287248</v>
      </c>
      <c r="F646" s="16">
        <v>0.39215913961722199</v>
      </c>
      <c r="G646" s="16">
        <v>0.496497103345169</v>
      </c>
      <c r="H646" s="16">
        <v>1.2826246912282599</v>
      </c>
      <c r="I646" s="16">
        <v>2.3843871664440601</v>
      </c>
      <c r="J646" s="16">
        <v>0.42007080942497899</v>
      </c>
      <c r="K646" s="16">
        <v>0.43002009775947198</v>
      </c>
      <c r="L646" s="16">
        <v>0.54380892520427404</v>
      </c>
      <c r="M646" s="16">
        <v>0.13726400021303201</v>
      </c>
      <c r="N646" s="16">
        <v>0.68765492466423295</v>
      </c>
      <c r="O646" s="16">
        <v>1.6176526248196801</v>
      </c>
      <c r="P646" s="16">
        <v>0.13098924548885499</v>
      </c>
      <c r="Q646" s="16">
        <v>0.20440546884624</v>
      </c>
      <c r="R646" s="16">
        <v>0.69747451696333496</v>
      </c>
      <c r="S646" s="16">
        <v>0.72809999999999997</v>
      </c>
      <c r="T646" s="16">
        <v>1.3534480835718801</v>
      </c>
      <c r="U646" s="16">
        <v>1.1694951907851301</v>
      </c>
      <c r="V646" s="16">
        <v>0.52367318421008802</v>
      </c>
      <c r="W646" s="16">
        <v>3.31908133648637</v>
      </c>
      <c r="X646" s="16">
        <v>1.39202475077346</v>
      </c>
      <c r="Y646" s="16">
        <v>2.3697172156619</v>
      </c>
      <c r="Z646" s="16">
        <v>1.0432859003122099</v>
      </c>
      <c r="AA646" s="16">
        <v>1.4145910431751101</v>
      </c>
      <c r="AB646" s="16">
        <v>1.3173246230214499</v>
      </c>
      <c r="AC646" s="16">
        <v>0.60811685804408899</v>
      </c>
      <c r="AD646" s="16">
        <v>2.2018605607949899</v>
      </c>
      <c r="AE646" s="16">
        <v>0.72809999999999997</v>
      </c>
      <c r="AF646" s="16">
        <v>1.49777810599026</v>
      </c>
      <c r="AG646" s="16">
        <v>1.4939772943012499</v>
      </c>
      <c r="AH646" s="16">
        <v>1.43722063297234</v>
      </c>
      <c r="AI646" s="37">
        <v>0.39759215219976202</v>
      </c>
      <c r="AJ646" s="16">
        <v>1.0148427522346299</v>
      </c>
      <c r="AK646" s="16">
        <v>0.465701881331404</v>
      </c>
      <c r="AL646" s="37">
        <v>0.83118675119999996</v>
      </c>
      <c r="AM646" s="37">
        <v>3379.4182305538902</v>
      </c>
      <c r="AN646" s="37">
        <v>22.212970868749998</v>
      </c>
      <c r="AO646" s="37">
        <v>1.1608610537499999</v>
      </c>
      <c r="AP646" s="37">
        <v>7.3812622345000003</v>
      </c>
      <c r="AQ646" s="37">
        <v>704.58982000000003</v>
      </c>
      <c r="AR646" s="37">
        <v>1.7462383082499999</v>
      </c>
      <c r="AS646" s="37">
        <v>1.3765331999999999</v>
      </c>
      <c r="AT646" s="37">
        <v>7.7429404110000002</v>
      </c>
      <c r="AU646" s="37">
        <v>302845.60098475002</v>
      </c>
      <c r="AV646" s="37">
        <v>2143.0531873065402</v>
      </c>
      <c r="AW646" s="37">
        <v>964328.20143999998</v>
      </c>
      <c r="AX646" s="37">
        <v>7.1780345645250003</v>
      </c>
      <c r="AY646" s="37">
        <v>7.533479625</v>
      </c>
      <c r="AZ646" s="37">
        <v>18.202500000000001</v>
      </c>
      <c r="BA646" s="37">
        <v>24482.393840000001</v>
      </c>
      <c r="BB646" s="37">
        <v>8.9276392404375002</v>
      </c>
      <c r="BC646" s="37">
        <v>7.6653818245628301E-3</v>
      </c>
      <c r="BD646" s="37">
        <v>399.67979032275002</v>
      </c>
      <c r="BE646" s="37">
        <v>29449.261500000001</v>
      </c>
      <c r="BF646" s="37">
        <v>0.98158654000000001</v>
      </c>
      <c r="BG646" s="37">
        <v>3.8146644198000002</v>
      </c>
      <c r="BH646" s="37">
        <v>4.9176280725000003</v>
      </c>
      <c r="BI646" s="37">
        <v>6.0069122310000003</v>
      </c>
      <c r="BJ646" s="37">
        <v>4308.3091277499998</v>
      </c>
      <c r="BK646" s="37">
        <v>549.60289380500001</v>
      </c>
      <c r="BL646" s="37">
        <v>18.202500000000001</v>
      </c>
      <c r="BM646" s="37">
        <v>16.284341387357401</v>
      </c>
      <c r="BN646" s="37">
        <v>16.2430176993924</v>
      </c>
      <c r="BO646" s="37">
        <v>16.453376468454898</v>
      </c>
      <c r="BP646" s="37">
        <v>1.1248375E-2</v>
      </c>
    </row>
    <row r="647" spans="1:68">
      <c r="A647" s="16">
        <v>646</v>
      </c>
      <c r="B647" s="29" t="s">
        <v>69</v>
      </c>
      <c r="C647" s="16">
        <v>300</v>
      </c>
      <c r="D647" s="16">
        <v>1190</v>
      </c>
      <c r="E647" s="16">
        <v>0.22963503649635</v>
      </c>
      <c r="F647" s="16">
        <v>0.39668337967656297</v>
      </c>
      <c r="G647" s="16">
        <v>0.50019439252336395</v>
      </c>
      <c r="H647" s="16">
        <v>1.2824487651077201</v>
      </c>
      <c r="I647" s="16">
        <v>2.3793808577108799</v>
      </c>
      <c r="J647" s="16">
        <v>0.42393162393162398</v>
      </c>
      <c r="K647" s="16">
        <v>0.43205860442016403</v>
      </c>
      <c r="L647" s="16">
        <v>0.54591194968553503</v>
      </c>
      <c r="M647" s="16">
        <v>0.137813166311301</v>
      </c>
      <c r="N647" s="16">
        <v>0.68880441825771199</v>
      </c>
      <c r="O647" s="16">
        <v>1.6163684968637799</v>
      </c>
      <c r="P647" s="16">
        <v>0.13133532580621399</v>
      </c>
      <c r="Q647" s="16">
        <v>0.206944609180406</v>
      </c>
      <c r="R647" s="16">
        <v>0.70091324200913196</v>
      </c>
      <c r="S647" s="16">
        <v>0.72899999999999998</v>
      </c>
      <c r="T647" s="16">
        <v>1.3517651430694899</v>
      </c>
      <c r="U647" s="16">
        <v>1.1676377454084901</v>
      </c>
      <c r="V647" s="16">
        <v>0.52419354838709697</v>
      </c>
      <c r="W647" s="16">
        <v>3.3076527594521998</v>
      </c>
      <c r="X647" s="16">
        <v>1.39037800687285</v>
      </c>
      <c r="Y647" s="16">
        <v>2.3656832298136599</v>
      </c>
      <c r="Z647" s="16">
        <v>1.0430371803587299</v>
      </c>
      <c r="AA647" s="16">
        <v>1.4131099195710499</v>
      </c>
      <c r="AB647" s="16">
        <v>1.3161750936329599</v>
      </c>
      <c r="AC647" s="16">
        <v>0.61105485734707199</v>
      </c>
      <c r="AD647" s="16">
        <v>2.1940259329538301</v>
      </c>
      <c r="AE647" s="16">
        <v>0.72899999999999998</v>
      </c>
      <c r="AF647" s="16">
        <v>1.49879677765713</v>
      </c>
      <c r="AG647" s="16">
        <v>1.49457321548811</v>
      </c>
      <c r="AH647" s="16">
        <v>1.43166506029068</v>
      </c>
      <c r="AI647" s="37">
        <v>0.40922619047619002</v>
      </c>
      <c r="AJ647" s="16">
        <v>1.01406651171644</v>
      </c>
      <c r="AK647" s="16">
        <v>0.46599131693198298</v>
      </c>
      <c r="AL647" s="37">
        <v>0.84476392</v>
      </c>
      <c r="AM647" s="37">
        <v>3417.7863618195001</v>
      </c>
      <c r="AN647" s="37">
        <v>22.370021874999999</v>
      </c>
      <c r="AO647" s="37">
        <v>1.1610678750000001</v>
      </c>
      <c r="AP647" s="37">
        <v>7.3745584500000003</v>
      </c>
      <c r="AQ647" s="37">
        <v>710.89200000000005</v>
      </c>
      <c r="AR647" s="37">
        <v>1.751644325</v>
      </c>
      <c r="AS647" s="37">
        <v>1.38012</v>
      </c>
      <c r="AT647" s="37">
        <v>7.7602615999999998</v>
      </c>
      <c r="AU647" s="37">
        <v>303334.47197499999</v>
      </c>
      <c r="AV647" s="37">
        <v>2142.8909379504198</v>
      </c>
      <c r="AW647" s="37">
        <v>964682.13899999997</v>
      </c>
      <c r="AX647" s="37">
        <v>7.2078937525000004</v>
      </c>
      <c r="AY647" s="37">
        <v>7.5637125000000003</v>
      </c>
      <c r="AZ647" s="37">
        <v>18.225000000000001</v>
      </c>
      <c r="BA647" s="37">
        <v>24471.954000000002</v>
      </c>
      <c r="BB647" s="37">
        <v>8.9155570437500007</v>
      </c>
      <c r="BC647" s="37">
        <v>7.6593912999443001E-3</v>
      </c>
      <c r="BD647" s="37">
        <v>399.46228077500001</v>
      </c>
      <c r="BE647" s="37">
        <v>29434.65</v>
      </c>
      <c r="BF647" s="37">
        <v>0.98113399999999995</v>
      </c>
      <c r="BG647" s="37">
        <v>3.8142735800000001</v>
      </c>
      <c r="BH647" s="37">
        <v>4.9151142500000002</v>
      </c>
      <c r="BI647" s="37">
        <v>6.0050435999999996</v>
      </c>
      <c r="BJ647" s="37">
        <v>4305.9587750000001</v>
      </c>
      <c r="BK647" s="37">
        <v>548.41016549999995</v>
      </c>
      <c r="BL647" s="37">
        <v>18.225000000000001</v>
      </c>
      <c r="BM647" s="37">
        <v>16.292036560940002</v>
      </c>
      <c r="BN647" s="37">
        <v>16.246126114439999</v>
      </c>
      <c r="BO647" s="37">
        <v>16.47934797069</v>
      </c>
      <c r="BP647" s="37">
        <v>1.155E-2</v>
      </c>
    </row>
    <row r="648" spans="1:68">
      <c r="A648" s="16">
        <v>647</v>
      </c>
      <c r="B648" s="29" t="s">
        <v>87</v>
      </c>
      <c r="C648" s="16">
        <v>250</v>
      </c>
      <c r="D648" s="16">
        <v>1190</v>
      </c>
      <c r="E648" s="16">
        <v>0.237113057989153</v>
      </c>
      <c r="F648" s="16">
        <v>0.40573431971611901</v>
      </c>
      <c r="G648" s="16">
        <v>0.50759311892296199</v>
      </c>
      <c r="H648" s="16">
        <v>1.2820970792183199</v>
      </c>
      <c r="I648" s="16">
        <v>2.3693861341200502</v>
      </c>
      <c r="J648" s="16">
        <v>0.431656082071324</v>
      </c>
      <c r="K648" s="16">
        <v>0.43614565714854198</v>
      </c>
      <c r="L648" s="16">
        <v>0.55012594458438302</v>
      </c>
      <c r="M648" s="16">
        <v>0.13891440166604399</v>
      </c>
      <c r="N648" s="16">
        <v>0.69110360292477702</v>
      </c>
      <c r="O648" s="16">
        <v>1.6138030061166899</v>
      </c>
      <c r="P648" s="16">
        <v>0.132029851629414</v>
      </c>
      <c r="Q648" s="16">
        <v>0.212085955812507</v>
      </c>
      <c r="R648" s="16">
        <v>0.707800121876904</v>
      </c>
      <c r="S648" s="16">
        <v>0.73080000000000001</v>
      </c>
      <c r="T648" s="16">
        <v>1.3484033863062499</v>
      </c>
      <c r="U648" s="16">
        <v>1.16392416512898</v>
      </c>
      <c r="V648" s="16">
        <v>0.52523445675860403</v>
      </c>
      <c r="W648" s="16">
        <v>3.2848948409458001</v>
      </c>
      <c r="X648" s="16">
        <v>1.38708791208791</v>
      </c>
      <c r="Y648" s="16">
        <v>2.35763027295285</v>
      </c>
      <c r="Z648" s="16">
        <v>1.04253984188731</v>
      </c>
      <c r="AA648" s="16">
        <v>1.41015005359057</v>
      </c>
      <c r="AB648" s="16">
        <v>1.3138779711772399</v>
      </c>
      <c r="AC648" s="16">
        <v>0.61697846551848001</v>
      </c>
      <c r="AD648" s="16">
        <v>2.1783893380495201</v>
      </c>
      <c r="AE648" s="16">
        <v>0.73080000000000001</v>
      </c>
      <c r="AF648" s="16">
        <v>1.50083475513121</v>
      </c>
      <c r="AG648" s="16">
        <v>1.4957654288328499</v>
      </c>
      <c r="AH648" s="16">
        <v>1.42064413771592</v>
      </c>
      <c r="AI648" s="37">
        <v>0.43257756563245803</v>
      </c>
      <c r="AJ648" s="16">
        <v>1.01251494985179</v>
      </c>
      <c r="AK648" s="16">
        <v>0.46657018813314</v>
      </c>
      <c r="AL648" s="37">
        <v>0.87190970879999996</v>
      </c>
      <c r="AM648" s="37">
        <v>3494.5016001664799</v>
      </c>
      <c r="AN648" s="37">
        <v>22.6839431</v>
      </c>
      <c r="AO648" s="37">
        <v>1.16148154</v>
      </c>
      <c r="AP648" s="37">
        <v>7.3611111280000001</v>
      </c>
      <c r="AQ648" s="37">
        <v>723.49167999999997</v>
      </c>
      <c r="AR648" s="37">
        <v>1.7624227480000001</v>
      </c>
      <c r="AS648" s="37">
        <v>1.3872768</v>
      </c>
      <c r="AT648" s="37">
        <v>7.7947766639999996</v>
      </c>
      <c r="AU648" s="37">
        <v>304312.12848399999</v>
      </c>
      <c r="AV648" s="37">
        <v>2142.56443045473</v>
      </c>
      <c r="AW648" s="37">
        <v>965380.13656000001</v>
      </c>
      <c r="AX648" s="37">
        <v>7.2661536036000003</v>
      </c>
      <c r="AY648" s="37">
        <v>7.6240860000000001</v>
      </c>
      <c r="AZ648" s="37">
        <v>18.27</v>
      </c>
      <c r="BA648" s="37">
        <v>24451.024160000001</v>
      </c>
      <c r="BB648" s="37">
        <v>8.8913833830000009</v>
      </c>
      <c r="BC648" s="37">
        <v>7.6473581562126599E-3</v>
      </c>
      <c r="BD648" s="37">
        <v>399.02030859600001</v>
      </c>
      <c r="BE648" s="37">
        <v>29405.376</v>
      </c>
      <c r="BF648" s="37">
        <v>0.98022496000000003</v>
      </c>
      <c r="BG648" s="37">
        <v>3.8134916352000001</v>
      </c>
      <c r="BH648" s="37">
        <v>4.9100804399999998</v>
      </c>
      <c r="BI648" s="37">
        <v>6.0013003439999997</v>
      </c>
      <c r="BJ648" s="37">
        <v>4301.1099160000003</v>
      </c>
      <c r="BK648" s="37">
        <v>546.01813231999995</v>
      </c>
      <c r="BL648" s="37">
        <v>18.27</v>
      </c>
      <c r="BM648" s="37">
        <v>16.3074210674976</v>
      </c>
      <c r="BN648" s="37">
        <v>16.252339961337601</v>
      </c>
      <c r="BO648" s="37">
        <v>16.530981926337599</v>
      </c>
      <c r="BP648" s="37">
        <v>1.2151E-2</v>
      </c>
    </row>
    <row r="649" spans="1:68">
      <c r="A649" s="16">
        <v>648</v>
      </c>
      <c r="B649" s="29" t="s">
        <v>215</v>
      </c>
      <c r="C649" s="16">
        <v>160</v>
      </c>
      <c r="D649" s="16">
        <v>1190</v>
      </c>
      <c r="E649" s="16">
        <v>0.25207846410684498</v>
      </c>
      <c r="F649" s="16">
        <v>0.42384604572269202</v>
      </c>
      <c r="G649" s="16">
        <v>0.522407185628742</v>
      </c>
      <c r="H649" s="16">
        <v>1.28139437211256</v>
      </c>
      <c r="I649" s="16">
        <v>2.3494679646819101</v>
      </c>
      <c r="J649" s="16">
        <v>0.44711632453567901</v>
      </c>
      <c r="K649" s="16">
        <v>0.29558794170493102</v>
      </c>
      <c r="L649" s="16">
        <v>0.55858585858585896</v>
      </c>
      <c r="M649" s="16">
        <v>0.14112855688334</v>
      </c>
      <c r="N649" s="16">
        <v>0.69570276233767803</v>
      </c>
      <c r="O649" s="16">
        <v>1.6086830575343201</v>
      </c>
      <c r="P649" s="16">
        <v>0.13342843980800401</v>
      </c>
      <c r="Q649" s="16">
        <v>0.22262834588764999</v>
      </c>
      <c r="R649" s="16">
        <v>0.72161172161172205</v>
      </c>
      <c r="S649" s="16">
        <v>0.73440000000000005</v>
      </c>
      <c r="T649" s="16">
        <v>1.3416963226571801</v>
      </c>
      <c r="U649" s="16">
        <v>1.15650224215247</v>
      </c>
      <c r="V649" s="16">
        <v>0.52731771305469899</v>
      </c>
      <c r="W649" s="16">
        <v>3.2397719481831602</v>
      </c>
      <c r="X649" s="16">
        <v>1.3805212620027401</v>
      </c>
      <c r="Y649" s="16">
        <v>2.3415841584158401</v>
      </c>
      <c r="Z649" s="16">
        <v>1.04154557049365</v>
      </c>
      <c r="AA649" s="16">
        <v>1.40423982869379</v>
      </c>
      <c r="AB649" s="16">
        <v>1.30929145634698</v>
      </c>
      <c r="AC649" s="16">
        <v>0.62901975978303004</v>
      </c>
      <c r="AD649" s="16">
        <v>2.1472461577223498</v>
      </c>
      <c r="AE649" s="16">
        <v>0.73440000000000005</v>
      </c>
      <c r="AF649" s="16">
        <v>1.50491324848373</v>
      </c>
      <c r="AG649" s="16">
        <v>1.4981513404845299</v>
      </c>
      <c r="AH649" s="16">
        <v>1.39895641925126</v>
      </c>
      <c r="AI649" s="37">
        <v>0.47961630695443702</v>
      </c>
      <c r="AJ649" s="16">
        <v>1.0094154977340599</v>
      </c>
      <c r="AK649" s="16">
        <v>0.46772793053545603</v>
      </c>
      <c r="AL649" s="37">
        <v>0.92616709119999996</v>
      </c>
      <c r="AM649" s="37">
        <v>3647.8479801235198</v>
      </c>
      <c r="AN649" s="37">
        <v>23.311062400000001</v>
      </c>
      <c r="AO649" s="37">
        <v>1.1623089600000001</v>
      </c>
      <c r="AP649" s="37">
        <v>7.3340574719999996</v>
      </c>
      <c r="AQ649" s="37">
        <v>748.67232000000001</v>
      </c>
      <c r="AR649" s="37">
        <v>1.186612064</v>
      </c>
      <c r="AS649" s="37">
        <v>1.4015232</v>
      </c>
      <c r="AT649" s="37">
        <v>7.8632975360000001</v>
      </c>
      <c r="AU649" s="37">
        <v>306267.09961600002</v>
      </c>
      <c r="AV649" s="37">
        <v>2141.9033803295702</v>
      </c>
      <c r="AW649" s="37">
        <v>966736.62144000002</v>
      </c>
      <c r="AX649" s="37">
        <v>7.3768392063999997</v>
      </c>
      <c r="AY649" s="37">
        <v>7.7444639999999998</v>
      </c>
      <c r="AZ649" s="37">
        <v>18.36</v>
      </c>
      <c r="BA649" s="37">
        <v>24408.96384</v>
      </c>
      <c r="BB649" s="37">
        <v>8.8429989920000001</v>
      </c>
      <c r="BC649" s="37">
        <v>7.6230947071744297E-3</v>
      </c>
      <c r="BD649" s="37">
        <v>398.10855190400002</v>
      </c>
      <c r="BE649" s="37">
        <v>29346.624</v>
      </c>
      <c r="BF649" s="37">
        <v>0.97839103999999999</v>
      </c>
      <c r="BG649" s="37">
        <v>3.8119266848</v>
      </c>
      <c r="BH649" s="37">
        <v>4.8999881600000004</v>
      </c>
      <c r="BI649" s="37">
        <v>5.9937898560000002</v>
      </c>
      <c r="BJ649" s="37">
        <v>4290.8195839999998</v>
      </c>
      <c r="BK649" s="37">
        <v>541.20775967999998</v>
      </c>
      <c r="BL649" s="37">
        <v>18.36</v>
      </c>
      <c r="BM649" s="37">
        <v>16.3381667181824</v>
      </c>
      <c r="BN649" s="37">
        <v>16.2647557223424</v>
      </c>
      <c r="BO649" s="37">
        <v>16.633013642342402</v>
      </c>
      <c r="BP649" s="37">
        <v>1.3344E-2</v>
      </c>
    </row>
    <row r="650" spans="1:68">
      <c r="A650" s="16">
        <v>649</v>
      </c>
      <c r="B650" s="29" t="s">
        <v>321</v>
      </c>
      <c r="C650" s="16">
        <v>205</v>
      </c>
      <c r="D650" s="16">
        <v>1190</v>
      </c>
      <c r="E650" s="16">
        <v>0.22211343968303601</v>
      </c>
      <c r="F650" s="16">
        <v>0.38387300171678801</v>
      </c>
      <c r="G650" s="16">
        <v>0.48942963931975297</v>
      </c>
      <c r="H650" s="16">
        <v>1.2700767330635401</v>
      </c>
      <c r="I650" s="16">
        <v>2.36077609480235</v>
      </c>
      <c r="J650" s="16">
        <v>0.41074349896227602</v>
      </c>
      <c r="K650" s="16">
        <v>0.43215269334789003</v>
      </c>
      <c r="L650" s="16">
        <v>0.54681018227529898</v>
      </c>
      <c r="M650" s="16">
        <v>0.13840838281894899</v>
      </c>
      <c r="N650" s="16">
        <v>0.69319529435874605</v>
      </c>
      <c r="O650" s="16">
        <v>1.6001860101477099</v>
      </c>
      <c r="P650" s="16">
        <v>0.13158759877344001</v>
      </c>
      <c r="Q650" s="16">
        <v>0.21911096654871001</v>
      </c>
      <c r="R650" s="16">
        <v>0.69747451696333496</v>
      </c>
      <c r="S650" s="16">
        <v>0.71855000000000002</v>
      </c>
      <c r="T650" s="16">
        <v>1.33605152607904</v>
      </c>
      <c r="U650" s="16">
        <v>1.1515214853823399</v>
      </c>
      <c r="V650" s="16">
        <v>0.53556494240579899</v>
      </c>
      <c r="W650" s="16">
        <v>3.2226549293528501</v>
      </c>
      <c r="X650" s="16">
        <v>1.3788930904090799</v>
      </c>
      <c r="Y650" s="16">
        <v>2.35116920447483</v>
      </c>
      <c r="Z650" s="16">
        <v>1.0350452627119999</v>
      </c>
      <c r="AA650" s="16">
        <v>1.4002493966210801</v>
      </c>
      <c r="AB650" s="16">
        <v>1.3077093284630501</v>
      </c>
      <c r="AC650" s="16">
        <v>0.61066971207251897</v>
      </c>
      <c r="AD650" s="16">
        <v>2.1435595607316902</v>
      </c>
      <c r="AE650" s="16">
        <v>0.71855000000000002</v>
      </c>
      <c r="AF650" s="16">
        <v>1.4827550509170799</v>
      </c>
      <c r="AG650" s="16">
        <v>1.4789542392280799</v>
      </c>
      <c r="AH650" s="16">
        <v>1.4225802032630701</v>
      </c>
      <c r="AI650" s="37">
        <v>0.39759215219976202</v>
      </c>
      <c r="AJ650" s="16">
        <v>1.0106755488379</v>
      </c>
      <c r="AK650" s="16">
        <v>0.465701881331404</v>
      </c>
      <c r="AL650" s="37">
        <v>0.81726445560000005</v>
      </c>
      <c r="AM650" s="37">
        <v>3308.01271515792</v>
      </c>
      <c r="AN650" s="37">
        <v>21.896776934375001</v>
      </c>
      <c r="AO650" s="37">
        <v>1.149504313125</v>
      </c>
      <c r="AP650" s="37">
        <v>7.3081702828750004</v>
      </c>
      <c r="AQ650" s="37">
        <v>688.94501000000002</v>
      </c>
      <c r="AR650" s="37">
        <v>1.754898415375</v>
      </c>
      <c r="AS650" s="37">
        <v>1.384130225</v>
      </c>
      <c r="AT650" s="37">
        <v>7.8074940179999999</v>
      </c>
      <c r="AU650" s="37">
        <v>305285.5989105</v>
      </c>
      <c r="AV650" s="37">
        <v>2119.9135566652499</v>
      </c>
      <c r="AW650" s="37">
        <v>968733.21152000001</v>
      </c>
      <c r="AX650" s="37">
        <v>7.6944423269625002</v>
      </c>
      <c r="AY650" s="37">
        <v>7.533479625</v>
      </c>
      <c r="AZ650" s="37">
        <v>17.963750000000001</v>
      </c>
      <c r="BA650" s="37">
        <v>24167.709163750002</v>
      </c>
      <c r="BB650" s="37">
        <v>8.7904323849374997</v>
      </c>
      <c r="BC650" s="37">
        <v>7.83945006002729E-3</v>
      </c>
      <c r="BD650" s="37">
        <v>388.06823812574999</v>
      </c>
      <c r="BE650" s="37">
        <v>29171.452000000001</v>
      </c>
      <c r="BF650" s="37">
        <v>0.97390356499999997</v>
      </c>
      <c r="BG650" s="37">
        <v>3.784533401025</v>
      </c>
      <c r="BH650" s="37">
        <v>4.8677713425000002</v>
      </c>
      <c r="BI650" s="37">
        <v>5.9630671304999998</v>
      </c>
      <c r="BJ650" s="37">
        <v>4326.3952639375002</v>
      </c>
      <c r="BK650" s="37">
        <v>535.05047440249996</v>
      </c>
      <c r="BL650" s="37">
        <v>17.963750000000001</v>
      </c>
      <c r="BM650" s="37">
        <v>16.121005739363699</v>
      </c>
      <c r="BN650" s="37">
        <v>16.079682051398699</v>
      </c>
      <c r="BO650" s="37">
        <v>16.285772068587502</v>
      </c>
      <c r="BP650" s="37">
        <v>1.1248375E-2</v>
      </c>
    </row>
    <row r="651" spans="1:68">
      <c r="A651" s="16">
        <v>650</v>
      </c>
      <c r="B651" s="29" t="s">
        <v>322</v>
      </c>
      <c r="C651" s="16">
        <v>300</v>
      </c>
      <c r="D651" s="16">
        <v>1190</v>
      </c>
      <c r="E651" s="16">
        <v>0.218329684078824</v>
      </c>
      <c r="F651" s="16">
        <v>0.37558686381635498</v>
      </c>
      <c r="G651" s="16">
        <v>0.482362175294337</v>
      </c>
      <c r="H651" s="16">
        <v>1.25752877489883</v>
      </c>
      <c r="I651" s="16">
        <v>2.33716502316065</v>
      </c>
      <c r="J651" s="16">
        <v>0.401416188499573</v>
      </c>
      <c r="K651" s="16">
        <v>0.43428528893630702</v>
      </c>
      <c r="L651" s="16">
        <v>0.54981143934632304</v>
      </c>
      <c r="M651" s="16">
        <v>0.139552765424866</v>
      </c>
      <c r="N651" s="16">
        <v>0.69873566405325904</v>
      </c>
      <c r="O651" s="16">
        <v>1.5827193954757299</v>
      </c>
      <c r="P651" s="16">
        <v>0.132185952058026</v>
      </c>
      <c r="Q651" s="16">
        <v>0.23381646425118099</v>
      </c>
      <c r="R651" s="16">
        <v>0.69747451696333496</v>
      </c>
      <c r="S651" s="16">
        <v>0.70899999999999996</v>
      </c>
      <c r="T651" s="16">
        <v>1.3186549685861899</v>
      </c>
      <c r="U651" s="16">
        <v>1.1335477799795499</v>
      </c>
      <c r="V651" s="16">
        <v>0.54800933461985102</v>
      </c>
      <c r="W651" s="16">
        <v>3.12622852221934</v>
      </c>
      <c r="X651" s="16">
        <v>1.3657614300446901</v>
      </c>
      <c r="Y651" s="16">
        <v>2.3326211932877601</v>
      </c>
      <c r="Z651" s="16">
        <v>1.0268046251117799</v>
      </c>
      <c r="AA651" s="16">
        <v>1.38590775006704</v>
      </c>
      <c r="AB651" s="16">
        <v>1.2980940339046501</v>
      </c>
      <c r="AC651" s="16">
        <v>0.61322256610095005</v>
      </c>
      <c r="AD651" s="16">
        <v>2.0852585606684002</v>
      </c>
      <c r="AE651" s="16">
        <v>0.70899999999999996</v>
      </c>
      <c r="AF651" s="16">
        <v>1.4677319958438999</v>
      </c>
      <c r="AG651" s="16">
        <v>1.4639311841549001</v>
      </c>
      <c r="AH651" s="16">
        <v>1.4079397735538099</v>
      </c>
      <c r="AI651" s="37">
        <v>0.39759215219976202</v>
      </c>
      <c r="AJ651" s="16">
        <v>1.0065083454411701</v>
      </c>
      <c r="AK651" s="16">
        <v>0.465701881331404</v>
      </c>
      <c r="AL651" s="37">
        <v>0.80334216000000003</v>
      </c>
      <c r="AM651" s="37">
        <v>3236.6071997619501</v>
      </c>
      <c r="AN651" s="37">
        <v>21.580583000000001</v>
      </c>
      <c r="AO651" s="37">
        <v>1.1381475725000001</v>
      </c>
      <c r="AP651" s="37">
        <v>7.2350783312500004</v>
      </c>
      <c r="AQ651" s="37">
        <v>673.30020000000002</v>
      </c>
      <c r="AR651" s="37">
        <v>1.7635585224999999</v>
      </c>
      <c r="AS651" s="37">
        <v>1.39172725</v>
      </c>
      <c r="AT651" s="37">
        <v>7.8720476250000004</v>
      </c>
      <c r="AU651" s="37">
        <v>307725.59683624998</v>
      </c>
      <c r="AV651" s="37">
        <v>2096.77392602397</v>
      </c>
      <c r="AW651" s="37">
        <v>973138.22160000005</v>
      </c>
      <c r="AX651" s="37">
        <v>8.2108500893999992</v>
      </c>
      <c r="AY651" s="37">
        <v>7.533479625</v>
      </c>
      <c r="AZ651" s="37">
        <v>17.725000000000001</v>
      </c>
      <c r="BA651" s="37">
        <v>23853.024487499999</v>
      </c>
      <c r="BB651" s="37">
        <v>8.6532255294374991</v>
      </c>
      <c r="BC651" s="37">
        <v>8.0216075979184301E-3</v>
      </c>
      <c r="BD651" s="37">
        <v>376.45668592875001</v>
      </c>
      <c r="BE651" s="37">
        <v>28893.642500000002</v>
      </c>
      <c r="BF651" s="37">
        <v>0.96622059000000005</v>
      </c>
      <c r="BG651" s="37">
        <v>3.7544023822499999</v>
      </c>
      <c r="BH651" s="37">
        <v>4.8179146125000001</v>
      </c>
      <c r="BI651" s="37">
        <v>5.9192220300000002</v>
      </c>
      <c r="BJ651" s="37">
        <v>4344.4814001249997</v>
      </c>
      <c r="BK651" s="37">
        <v>520.49805500000002</v>
      </c>
      <c r="BL651" s="37">
        <v>17.725000000000001</v>
      </c>
      <c r="BM651" s="37">
        <v>15.95767009137</v>
      </c>
      <c r="BN651" s="37">
        <v>15.916346403405001</v>
      </c>
      <c r="BO651" s="37">
        <v>16.118167668720002</v>
      </c>
      <c r="BP651" s="37">
        <v>1.1248375E-2</v>
      </c>
    </row>
    <row r="652" spans="1:68">
      <c r="A652" s="16">
        <v>651</v>
      </c>
      <c r="B652" s="29" t="s">
        <v>323</v>
      </c>
      <c r="C652" s="16">
        <v>315</v>
      </c>
      <c r="D652" s="16">
        <v>1190</v>
      </c>
      <c r="E652" s="16">
        <v>0.21454592847461201</v>
      </c>
      <c r="F652" s="16">
        <v>0.367300725915921</v>
      </c>
      <c r="G652" s="16">
        <v>0.47529471126892198</v>
      </c>
      <c r="H652" s="16">
        <v>1.2449808167341101</v>
      </c>
      <c r="I652" s="16">
        <v>2.3135539515189398</v>
      </c>
      <c r="J652" s="16">
        <v>0.39208887803686998</v>
      </c>
      <c r="K652" s="16">
        <v>0.43641788452472502</v>
      </c>
      <c r="L652" s="16">
        <v>0.55281269641734798</v>
      </c>
      <c r="M652" s="16">
        <v>0.14069714803078301</v>
      </c>
      <c r="N652" s="16">
        <v>0.70427603374777203</v>
      </c>
      <c r="O652" s="16">
        <v>1.56525278080375</v>
      </c>
      <c r="P652" s="16">
        <v>0.13278430534261099</v>
      </c>
      <c r="Q652" s="16">
        <v>0.248521961953651</v>
      </c>
      <c r="R652" s="16">
        <v>0.69747451696333496</v>
      </c>
      <c r="S652" s="16">
        <v>0.69945000000000002</v>
      </c>
      <c r="T652" s="16">
        <v>1.3012584110933501</v>
      </c>
      <c r="U652" s="16">
        <v>1.1155740745767599</v>
      </c>
      <c r="V652" s="16">
        <v>0.56104580029582496</v>
      </c>
      <c r="W652" s="16">
        <v>3.0298021150858201</v>
      </c>
      <c r="X652" s="16">
        <v>1.3526297696803</v>
      </c>
      <c r="Y652" s="16">
        <v>2.3140731821006799</v>
      </c>
      <c r="Z652" s="16">
        <v>1.01856398751157</v>
      </c>
      <c r="AA652" s="16">
        <v>1.37156610351301</v>
      </c>
      <c r="AB652" s="16">
        <v>1.28847873934626</v>
      </c>
      <c r="AC652" s="16">
        <v>0.61577542012938002</v>
      </c>
      <c r="AD652" s="16">
        <v>2.0269575606051</v>
      </c>
      <c r="AE652" s="16">
        <v>0.69945000000000002</v>
      </c>
      <c r="AF652" s="16">
        <v>1.4527089407707201</v>
      </c>
      <c r="AG652" s="16">
        <v>1.4489081290817201</v>
      </c>
      <c r="AH652" s="16">
        <v>1.39329934384455</v>
      </c>
      <c r="AI652" s="37">
        <v>0.39759215219976202</v>
      </c>
      <c r="AJ652" s="16">
        <v>1.0023411420444499</v>
      </c>
      <c r="AK652" s="16">
        <v>0.465701881331404</v>
      </c>
      <c r="AL652" s="37">
        <v>0.7894198644</v>
      </c>
      <c r="AM652" s="37">
        <v>3165.2016843659799</v>
      </c>
      <c r="AN652" s="37">
        <v>21.264389065625</v>
      </c>
      <c r="AO652" s="37">
        <v>1.126790831875</v>
      </c>
      <c r="AP652" s="37">
        <v>7.1619863796249996</v>
      </c>
      <c r="AQ652" s="37">
        <v>657.65539000000001</v>
      </c>
      <c r="AR652" s="37">
        <v>1.772218629625</v>
      </c>
      <c r="AS652" s="37">
        <v>1.3993242749999999</v>
      </c>
      <c r="AT652" s="37">
        <v>7.9366012320000001</v>
      </c>
      <c r="AU652" s="37">
        <v>310165.59476200002</v>
      </c>
      <c r="AV652" s="37">
        <v>2073.6342953826802</v>
      </c>
      <c r="AW652" s="37">
        <v>977543.23167999997</v>
      </c>
      <c r="AX652" s="37">
        <v>8.7272578518374999</v>
      </c>
      <c r="AY652" s="37">
        <v>7.533479625</v>
      </c>
      <c r="AZ652" s="37">
        <v>17.486249999999998</v>
      </c>
      <c r="BA652" s="37">
        <v>23538.33981125</v>
      </c>
      <c r="BB652" s="37">
        <v>8.5160186739375003</v>
      </c>
      <c r="BC652" s="37">
        <v>8.2124317417971698E-3</v>
      </c>
      <c r="BD652" s="37">
        <v>364.84513373175002</v>
      </c>
      <c r="BE652" s="37">
        <v>28615.832999999999</v>
      </c>
      <c r="BF652" s="37">
        <v>0.95853761500000001</v>
      </c>
      <c r="BG652" s="37">
        <v>3.7242713634750002</v>
      </c>
      <c r="BH652" s="37">
        <v>4.7680578825</v>
      </c>
      <c r="BI652" s="37">
        <v>5.8753769294999998</v>
      </c>
      <c r="BJ652" s="37">
        <v>4362.5675363125001</v>
      </c>
      <c r="BK652" s="37">
        <v>505.94563559749997</v>
      </c>
      <c r="BL652" s="37">
        <v>17.486249999999998</v>
      </c>
      <c r="BM652" s="37">
        <v>15.7943344433763</v>
      </c>
      <c r="BN652" s="37">
        <v>15.753010755411299</v>
      </c>
      <c r="BO652" s="37">
        <v>15.9505632688525</v>
      </c>
      <c r="BP652" s="37">
        <v>1.1248375E-2</v>
      </c>
    </row>
    <row r="653" spans="1:68">
      <c r="A653" s="16">
        <v>652</v>
      </c>
      <c r="B653" s="29" t="s">
        <v>324</v>
      </c>
      <c r="C653" s="16">
        <v>310</v>
      </c>
      <c r="D653" s="16">
        <v>1190</v>
      </c>
      <c r="E653" s="16">
        <v>0.210762172870399</v>
      </c>
      <c r="F653" s="16">
        <v>0.35901458801548802</v>
      </c>
      <c r="G653" s="16">
        <v>0.46822724724350601</v>
      </c>
      <c r="H653" s="16">
        <v>1.2324328585694</v>
      </c>
      <c r="I653" s="16">
        <v>2.2899428798772301</v>
      </c>
      <c r="J653" s="16">
        <v>0.38276156757416702</v>
      </c>
      <c r="K653" s="16">
        <v>0.43855048011314302</v>
      </c>
      <c r="L653" s="16">
        <v>0.55581395348837204</v>
      </c>
      <c r="M653" s="16">
        <v>0.14184153063669999</v>
      </c>
      <c r="N653" s="16">
        <v>0.70981640344228503</v>
      </c>
      <c r="O653" s="16">
        <v>1.54778616613177</v>
      </c>
      <c r="P653" s="16">
        <v>0.133382658627197</v>
      </c>
      <c r="Q653" s="16">
        <v>0.26322745965612099</v>
      </c>
      <c r="R653" s="16">
        <v>0.69747451696333496</v>
      </c>
      <c r="S653" s="16">
        <v>0.68989999999999996</v>
      </c>
      <c r="T653" s="16">
        <v>1.28386185360051</v>
      </c>
      <c r="U653" s="16">
        <v>1.09760036917397</v>
      </c>
      <c r="V653" s="16">
        <v>0.57471762319152597</v>
      </c>
      <c r="W653" s="16">
        <v>2.9333757079523002</v>
      </c>
      <c r="X653" s="16">
        <v>1.3394981093159199</v>
      </c>
      <c r="Y653" s="16">
        <v>2.29552517091361</v>
      </c>
      <c r="Z653" s="16">
        <v>1.01032334991136</v>
      </c>
      <c r="AA653" s="16">
        <v>1.35722445695897</v>
      </c>
      <c r="AB653" s="16">
        <v>1.27886344478786</v>
      </c>
      <c r="AC653" s="16">
        <v>0.618328274157811</v>
      </c>
      <c r="AD653" s="16">
        <v>1.96865656054181</v>
      </c>
      <c r="AE653" s="16">
        <v>0.68989999999999996</v>
      </c>
      <c r="AF653" s="16">
        <v>1.4376858856975501</v>
      </c>
      <c r="AG653" s="16">
        <v>1.43388507400854</v>
      </c>
      <c r="AH653" s="16">
        <v>1.3786589141352901</v>
      </c>
      <c r="AI653" s="37">
        <v>0.39759215219976202</v>
      </c>
      <c r="AJ653" s="16">
        <v>0.99817393864771597</v>
      </c>
      <c r="AK653" s="16">
        <v>0.465701881331404</v>
      </c>
      <c r="AL653" s="37">
        <v>0.77549756879999998</v>
      </c>
      <c r="AM653" s="37">
        <v>3093.7961689700101</v>
      </c>
      <c r="AN653" s="37">
        <v>20.948195131249999</v>
      </c>
      <c r="AO653" s="37">
        <v>1.11543409125</v>
      </c>
      <c r="AP653" s="37">
        <v>7.0888944279999997</v>
      </c>
      <c r="AQ653" s="37">
        <v>642.01058</v>
      </c>
      <c r="AR653" s="37">
        <v>1.7808787367500001</v>
      </c>
      <c r="AS653" s="37">
        <v>1.4069213</v>
      </c>
      <c r="AT653" s="37">
        <v>8.0011548389999998</v>
      </c>
      <c r="AU653" s="37">
        <v>312605.59268775</v>
      </c>
      <c r="AV653" s="37">
        <v>2050.4946647413899</v>
      </c>
      <c r="AW653" s="37">
        <v>981948.24176</v>
      </c>
      <c r="AX653" s="37">
        <v>9.2436656142750007</v>
      </c>
      <c r="AY653" s="37">
        <v>7.533479625</v>
      </c>
      <c r="AZ653" s="37">
        <v>17.247499999999999</v>
      </c>
      <c r="BA653" s="37">
        <v>23223.655135000001</v>
      </c>
      <c r="BB653" s="37">
        <v>8.3788118184374998</v>
      </c>
      <c r="BC653" s="37">
        <v>8.4125560672224393E-3</v>
      </c>
      <c r="BD653" s="37">
        <v>353.23358153474999</v>
      </c>
      <c r="BE653" s="37">
        <v>28338.023499999999</v>
      </c>
      <c r="BF653" s="37">
        <v>0.95085463999999997</v>
      </c>
      <c r="BG653" s="37">
        <v>3.6941403447000001</v>
      </c>
      <c r="BH653" s="37">
        <v>4.7182011524999998</v>
      </c>
      <c r="BI653" s="37">
        <v>5.8315318290000002</v>
      </c>
      <c r="BJ653" s="37">
        <v>4380.6536724999996</v>
      </c>
      <c r="BK653" s="37">
        <v>491.39321619499998</v>
      </c>
      <c r="BL653" s="37">
        <v>17.247499999999999</v>
      </c>
      <c r="BM653" s="37">
        <v>15.630998795382601</v>
      </c>
      <c r="BN653" s="37">
        <v>15.5896751074176</v>
      </c>
      <c r="BO653" s="37">
        <v>15.7829588689851</v>
      </c>
      <c r="BP653" s="37">
        <v>1.1248375E-2</v>
      </c>
    </row>
    <row r="654" spans="1:68">
      <c r="A654" s="16">
        <v>653</v>
      </c>
      <c r="B654" s="29" t="s">
        <v>325</v>
      </c>
      <c r="C654" s="16">
        <v>150</v>
      </c>
      <c r="D654" s="16">
        <v>1190</v>
      </c>
      <c r="E654" s="16">
        <v>0.203194661661975</v>
      </c>
      <c r="F654" s="16">
        <v>0.34244231221462001</v>
      </c>
      <c r="G654" s="16">
        <v>0.45409231919267401</v>
      </c>
      <c r="H654" s="16">
        <v>1.20733694223997</v>
      </c>
      <c r="I654" s="16">
        <v>2.24272073659382</v>
      </c>
      <c r="J654" s="16">
        <v>0.36410694664876098</v>
      </c>
      <c r="K654" s="16">
        <v>0.44281567128997801</v>
      </c>
      <c r="L654" s="16">
        <v>0.56181646763042103</v>
      </c>
      <c r="M654" s="16">
        <v>0.14413029584853401</v>
      </c>
      <c r="N654" s="16">
        <v>0.72089714283131101</v>
      </c>
      <c r="O654" s="16">
        <v>1.5128529367878201</v>
      </c>
      <c r="P654" s="16">
        <v>0.13457936519636801</v>
      </c>
      <c r="Q654" s="16">
        <v>0.29263845506106201</v>
      </c>
      <c r="R654" s="16">
        <v>0.69747451696333496</v>
      </c>
      <c r="S654" s="16">
        <v>0.67079999999999995</v>
      </c>
      <c r="T654" s="16">
        <v>1.24906873861482</v>
      </c>
      <c r="U654" s="16">
        <v>1.0616529583684</v>
      </c>
      <c r="V654" s="16">
        <v>0.60416265163293703</v>
      </c>
      <c r="W654" s="16">
        <v>2.7405228936852701</v>
      </c>
      <c r="X654" s="16">
        <v>1.31323478858714</v>
      </c>
      <c r="Y654" s="16">
        <v>2.2584291485394701</v>
      </c>
      <c r="Z654" s="16">
        <v>0.993842074710931</v>
      </c>
      <c r="AA654" s="16">
        <v>1.3285411638508999</v>
      </c>
      <c r="AB654" s="16">
        <v>1.2596328556710701</v>
      </c>
      <c r="AC654" s="16">
        <v>0.62343398221467095</v>
      </c>
      <c r="AD654" s="16">
        <v>1.8520545604152201</v>
      </c>
      <c r="AE654" s="16">
        <v>0.67079999999999995</v>
      </c>
      <c r="AF654" s="16">
        <v>1.40763977555119</v>
      </c>
      <c r="AG654" s="16">
        <v>1.40383896386219</v>
      </c>
      <c r="AH654" s="16">
        <v>1.34937805471676</v>
      </c>
      <c r="AI654" s="37">
        <v>0.39759215219976202</v>
      </c>
      <c r="AJ654" s="16">
        <v>0.98983953185425799</v>
      </c>
      <c r="AK654" s="16">
        <v>0.465701881331404</v>
      </c>
      <c r="AL654" s="37">
        <v>0.74765297760000005</v>
      </c>
      <c r="AM654" s="37">
        <v>2950.98513817806</v>
      </c>
      <c r="AN654" s="37">
        <v>20.315807262500002</v>
      </c>
      <c r="AO654" s="37">
        <v>1.09272061</v>
      </c>
      <c r="AP654" s="37">
        <v>6.9427105247499998</v>
      </c>
      <c r="AQ654" s="37">
        <v>610.72095999999999</v>
      </c>
      <c r="AR654" s="37">
        <v>1.798198951</v>
      </c>
      <c r="AS654" s="37">
        <v>1.4221153499999999</v>
      </c>
      <c r="AT654" s="37">
        <v>8.1302620529999992</v>
      </c>
      <c r="AU654" s="37">
        <v>317485.58853925002</v>
      </c>
      <c r="AV654" s="37">
        <v>2004.21540345882</v>
      </c>
      <c r="AW654" s="37">
        <v>990758.26191999996</v>
      </c>
      <c r="AX654" s="37">
        <v>10.27648113915</v>
      </c>
      <c r="AY654" s="37">
        <v>7.533479625</v>
      </c>
      <c r="AZ654" s="37">
        <v>16.77</v>
      </c>
      <c r="BA654" s="37">
        <v>22594.285782499999</v>
      </c>
      <c r="BB654" s="37">
        <v>8.1043981074375004</v>
      </c>
      <c r="BC654" s="37">
        <v>8.8435641704519199E-3</v>
      </c>
      <c r="BD654" s="37">
        <v>330.01047714075003</v>
      </c>
      <c r="BE654" s="37">
        <v>27782.404500000001</v>
      </c>
      <c r="BF654" s="37">
        <v>0.93548869000000001</v>
      </c>
      <c r="BG654" s="37">
        <v>3.6338783071499998</v>
      </c>
      <c r="BH654" s="37">
        <v>4.6184876924999996</v>
      </c>
      <c r="BI654" s="37">
        <v>5.7438416280000002</v>
      </c>
      <c r="BJ654" s="37">
        <v>4416.8259448749995</v>
      </c>
      <c r="BK654" s="37">
        <v>462.28837738999999</v>
      </c>
      <c r="BL654" s="37">
        <v>16.77</v>
      </c>
      <c r="BM654" s="37">
        <v>15.3043274993952</v>
      </c>
      <c r="BN654" s="37">
        <v>15.263003811430201</v>
      </c>
      <c r="BO654" s="37">
        <v>15.447750069250199</v>
      </c>
      <c r="BP654" s="37">
        <v>1.1248375E-2</v>
      </c>
    </row>
    <row r="655" spans="1:68">
      <c r="A655" s="16">
        <v>654</v>
      </c>
      <c r="B655" s="29" t="s">
        <v>326</v>
      </c>
      <c r="C655" s="16">
        <v>550</v>
      </c>
      <c r="D655" s="16">
        <v>1085</v>
      </c>
      <c r="E655" s="16">
        <v>0.20735302725850999</v>
      </c>
      <c r="F655" s="16">
        <v>0.35262969935556998</v>
      </c>
      <c r="G655" s="16">
        <v>0.45684778086449801</v>
      </c>
      <c r="H655" s="16">
        <v>1.2146570334453</v>
      </c>
      <c r="I655" s="16">
        <v>2.2791732952491102</v>
      </c>
      <c r="J655" s="16">
        <v>0.37752034429173797</v>
      </c>
      <c r="K655" s="16">
        <v>0.43582382818946303</v>
      </c>
      <c r="L655" s="16">
        <v>0.54870806994591503</v>
      </c>
      <c r="M655" s="16">
        <v>0.145593650810694</v>
      </c>
      <c r="N655" s="16">
        <v>0.70048511376503997</v>
      </c>
      <c r="O655" s="16">
        <v>1.53536960461814</v>
      </c>
      <c r="P655" s="16">
        <v>0.137084060538088</v>
      </c>
      <c r="Q655" s="16">
        <v>0.26547348605124199</v>
      </c>
      <c r="R655" s="16">
        <v>0.66770059348567701</v>
      </c>
      <c r="S655" s="16">
        <v>0.69054865839006796</v>
      </c>
      <c r="T655" s="16">
        <v>1.2849028207704001</v>
      </c>
      <c r="U655" s="16">
        <v>1.1187615218888101</v>
      </c>
      <c r="V655" s="16">
        <v>0.575655259533015</v>
      </c>
      <c r="W655" s="16">
        <v>2.8760671039839298</v>
      </c>
      <c r="X655" s="16">
        <v>1.34235561368486</v>
      </c>
      <c r="Y655" s="16">
        <v>2.28444987924627</v>
      </c>
      <c r="Z655" s="16">
        <v>1.01000776793984</v>
      </c>
      <c r="AA655" s="16">
        <v>1.3550726103150701</v>
      </c>
      <c r="AB655" s="16">
        <v>1.2761939721359801</v>
      </c>
      <c r="AC655" s="16">
        <v>0.61032884139172705</v>
      </c>
      <c r="AD655" s="16">
        <v>2.0353894668138399</v>
      </c>
      <c r="AE655" s="16">
        <v>0.69054865839006796</v>
      </c>
      <c r="AF655" s="16">
        <v>1.4196135098687901</v>
      </c>
      <c r="AG655" s="16">
        <v>1.4161107962698201</v>
      </c>
      <c r="AH655" s="16">
        <v>1.26246141711932</v>
      </c>
      <c r="AI655" s="37">
        <v>0.33523785827112101</v>
      </c>
      <c r="AJ655" s="16">
        <v>0.99683088959084898</v>
      </c>
      <c r="AK655" s="16">
        <v>0.46841577424023201</v>
      </c>
      <c r="AL655" s="37">
        <v>0.77272390145759995</v>
      </c>
      <c r="AM655" s="37">
        <v>3108.1796688555701</v>
      </c>
      <c r="AN655" s="37">
        <v>21.2964730262348</v>
      </c>
      <c r="AO655" s="37">
        <v>1.132597787046</v>
      </c>
      <c r="AP655" s="37">
        <v>7.141325691904</v>
      </c>
      <c r="AQ655" s="37">
        <v>644.36307583999996</v>
      </c>
      <c r="AR655" s="37">
        <v>1.7831134964427999</v>
      </c>
      <c r="AS655" s="37">
        <v>1.41915236216</v>
      </c>
      <c r="AT655" s="37">
        <v>7.7620199064408002</v>
      </c>
      <c r="AU655" s="37">
        <v>315978.93386487098</v>
      </c>
      <c r="AV655" s="37">
        <v>2069.9640060608799</v>
      </c>
      <c r="AW655" s="37">
        <v>953419.30927444401</v>
      </c>
      <c r="AX655" s="37">
        <v>9.0564434615701206</v>
      </c>
      <c r="AY655" s="37">
        <v>7.8272406239999999</v>
      </c>
      <c r="AZ655" s="37">
        <v>17.222308399999999</v>
      </c>
      <c r="BA655" s="37">
        <v>23253.083192583999</v>
      </c>
      <c r="BB655" s="37">
        <v>8.2459558451259003</v>
      </c>
      <c r="BC655" s="37">
        <v>8.3912194890301203E-3</v>
      </c>
      <c r="BD655" s="37">
        <v>362.14322181632002</v>
      </c>
      <c r="BE655" s="37">
        <v>28328.231080000001</v>
      </c>
      <c r="BF655" s="37">
        <v>0.957327961304</v>
      </c>
      <c r="BG655" s="37">
        <v>3.6983480046724799</v>
      </c>
      <c r="BH655" s="37">
        <v>4.7340672912755997</v>
      </c>
      <c r="BI655" s="37">
        <v>5.8513203384479997</v>
      </c>
      <c r="BJ655" s="37">
        <v>4425.4923678207997</v>
      </c>
      <c r="BK655" s="37">
        <v>478.17502089078801</v>
      </c>
      <c r="BL655" s="37">
        <v>17.222308399999999</v>
      </c>
      <c r="BM655" s="37">
        <v>15.831054593155301</v>
      </c>
      <c r="BN655" s="37">
        <v>15.7919935037645</v>
      </c>
      <c r="BO655" s="37">
        <v>17.2741853646518</v>
      </c>
      <c r="BP655" s="37">
        <v>1.2895508050000001E-2</v>
      </c>
    </row>
    <row r="656" spans="1:68">
      <c r="A656" s="16">
        <v>655</v>
      </c>
      <c r="B656" s="29" t="s">
        <v>327</v>
      </c>
      <c r="C656" s="16">
        <v>200</v>
      </c>
      <c r="D656" s="16">
        <v>1102</v>
      </c>
      <c r="E656" s="16">
        <v>0.206629530249133</v>
      </c>
      <c r="F656" s="16">
        <v>0.35072868406077901</v>
      </c>
      <c r="G656" s="16">
        <v>0.45123463286277599</v>
      </c>
      <c r="H656" s="16">
        <v>1.23413619548956</v>
      </c>
      <c r="I656" s="16">
        <v>2.3190754140991601</v>
      </c>
      <c r="J656" s="16">
        <v>0.378422533506792</v>
      </c>
      <c r="K656" s="16">
        <v>0.42224681144135101</v>
      </c>
      <c r="L656" s="16">
        <v>0.53333229506537205</v>
      </c>
      <c r="M656" s="16">
        <v>0.14252594178311601</v>
      </c>
      <c r="N656" s="16">
        <v>0.69035368352714399</v>
      </c>
      <c r="O656" s="16">
        <v>1.5627287729685999</v>
      </c>
      <c r="P656" s="16">
        <v>0.139605607563411</v>
      </c>
      <c r="Q656" s="16">
        <v>0.23335619532676399</v>
      </c>
      <c r="R656" s="16">
        <v>0.65282226886115102</v>
      </c>
      <c r="S656" s="16">
        <v>0.70274999999999999</v>
      </c>
      <c r="T656" s="16">
        <v>1.3128664236310199</v>
      </c>
      <c r="U656" s="16">
        <v>1.14570284672842</v>
      </c>
      <c r="V656" s="16">
        <v>0.54444472120757303</v>
      </c>
      <c r="W656" s="16">
        <v>3.0342782391711198</v>
      </c>
      <c r="X656" s="16">
        <v>1.36609294320138</v>
      </c>
      <c r="Y656" s="16">
        <v>2.32966901152307</v>
      </c>
      <c r="Z656" s="16">
        <v>1.0226107871352601</v>
      </c>
      <c r="AA656" s="16">
        <v>1.37849824807429</v>
      </c>
      <c r="AB656" s="16">
        <v>1.2924713469559399</v>
      </c>
      <c r="AC656" s="16">
        <v>0.58323788206777205</v>
      </c>
      <c r="AD656" s="16">
        <v>2.13430784658255</v>
      </c>
      <c r="AE656" s="16">
        <v>0.70274999999999999</v>
      </c>
      <c r="AF656" s="16">
        <v>1.42938396430544</v>
      </c>
      <c r="AG656" s="16">
        <v>1.42938396430544</v>
      </c>
      <c r="AH656" s="16">
        <v>1.31657403020324</v>
      </c>
      <c r="AI656" s="37">
        <v>0.26246891383801702</v>
      </c>
      <c r="AJ656" s="16">
        <v>1.0066342354805999</v>
      </c>
      <c r="AK656" s="16">
        <v>0.46750723589001397</v>
      </c>
      <c r="AL656" s="37">
        <v>0.77042724681249997</v>
      </c>
      <c r="AM656" s="37">
        <v>3089.0408890813501</v>
      </c>
      <c r="AN656" s="37">
        <v>20.9020569361406</v>
      </c>
      <c r="AO656" s="37">
        <v>1.1453941502343801</v>
      </c>
      <c r="AP656" s="37">
        <v>7.2564036912500001</v>
      </c>
      <c r="AQ656" s="37">
        <v>645.97956875</v>
      </c>
      <c r="AR656" s="37">
        <v>1.7323374009843799</v>
      </c>
      <c r="AS656" s="37">
        <v>1.3742839546875001</v>
      </c>
      <c r="AT656" s="37">
        <v>7.7468570760624997</v>
      </c>
      <c r="AU656" s="37">
        <v>309440.02709976601</v>
      </c>
      <c r="AV656" s="37">
        <v>2101.49084993934</v>
      </c>
      <c r="AW656" s="37">
        <v>989957.64724906301</v>
      </c>
      <c r="AX656" s="37">
        <v>8.1982876402109408</v>
      </c>
      <c r="AY656" s="37">
        <v>7.5238917187499998</v>
      </c>
      <c r="AZ656" s="37">
        <v>17.568750000000001</v>
      </c>
      <c r="BA656" s="37">
        <v>23754.982182656298</v>
      </c>
      <c r="BB656" s="37">
        <v>8.5242434701874998</v>
      </c>
      <c r="BC656" s="37">
        <v>7.8940190165263605E-3</v>
      </c>
      <c r="BD656" s="37">
        <v>377.89830017474998</v>
      </c>
      <c r="BE656" s="37">
        <v>28821.231250000001</v>
      </c>
      <c r="BF656" s="37">
        <v>0.97249411781249995</v>
      </c>
      <c r="BG656" s="37">
        <v>3.7453113389656298</v>
      </c>
      <c r="BH656" s="37">
        <v>4.8117164543125002</v>
      </c>
      <c r="BI656" s="37">
        <v>5.9180337590625003</v>
      </c>
      <c r="BJ656" s="37">
        <v>4278.1682958749998</v>
      </c>
      <c r="BK656" s="37">
        <v>509.09948544734402</v>
      </c>
      <c r="BL656" s="37">
        <v>17.568750000000001</v>
      </c>
      <c r="BM656" s="37">
        <v>15.879251074963699</v>
      </c>
      <c r="BN656" s="37">
        <v>15.879251074963699</v>
      </c>
      <c r="BO656" s="37">
        <v>17.2398561197726</v>
      </c>
      <c r="BP656" s="37">
        <v>9.5249375000000004E-3</v>
      </c>
    </row>
    <row r="657" spans="1:68">
      <c r="A657" s="16">
        <v>656</v>
      </c>
      <c r="B657" s="29" t="s">
        <v>83</v>
      </c>
      <c r="C657" s="16">
        <v>395</v>
      </c>
      <c r="D657" s="16">
        <v>1102</v>
      </c>
      <c r="E657" s="16">
        <v>0.21337323742785999</v>
      </c>
      <c r="F657" s="16">
        <v>0.35750189710285102</v>
      </c>
      <c r="G657" s="16">
        <v>0.45768670400802403</v>
      </c>
      <c r="H657" s="16">
        <v>1.23578443748967</v>
      </c>
      <c r="I657" s="16">
        <v>2.3136207247212002</v>
      </c>
      <c r="J657" s="16">
        <v>0.384381137719156</v>
      </c>
      <c r="K657" s="16">
        <v>0.42594922211889702</v>
      </c>
      <c r="L657" s="16">
        <v>0.53745554752806002</v>
      </c>
      <c r="M657" s="16">
        <v>0.14342641548589999</v>
      </c>
      <c r="N657" s="16">
        <v>0.69178741874754401</v>
      </c>
      <c r="O657" s="16">
        <v>1.55983691479416</v>
      </c>
      <c r="P657" s="16">
        <v>0.140019598884531</v>
      </c>
      <c r="Q657" s="16">
        <v>0.236912815976448</v>
      </c>
      <c r="R657" s="16">
        <v>0.65935604636937795</v>
      </c>
      <c r="S657" s="16">
        <v>0.70444111776447105</v>
      </c>
      <c r="T657" s="16">
        <v>1.3120227350687399</v>
      </c>
      <c r="U657" s="16">
        <v>1.14392138064991</v>
      </c>
      <c r="V657" s="16">
        <v>0.54756410379878295</v>
      </c>
      <c r="W657" s="16">
        <v>3.02777931340909</v>
      </c>
      <c r="X657" s="16">
        <v>1.3646026831785301</v>
      </c>
      <c r="Y657" s="16">
        <v>2.32470896926647</v>
      </c>
      <c r="Z657" s="16">
        <v>1.0233237308574801</v>
      </c>
      <c r="AA657" s="16">
        <v>1.3777006318879701</v>
      </c>
      <c r="AB657" s="16">
        <v>1.29159961790967</v>
      </c>
      <c r="AC657" s="16">
        <v>0.59144674698317701</v>
      </c>
      <c r="AD657" s="16">
        <v>2.1283946650565899</v>
      </c>
      <c r="AE657" s="16">
        <v>0.70444111776447105</v>
      </c>
      <c r="AF657" s="16">
        <v>1.4337139073112399</v>
      </c>
      <c r="AG657" s="16">
        <v>1.43287798464743</v>
      </c>
      <c r="AH657" s="16">
        <v>1.3100264081194299</v>
      </c>
      <c r="AI657" s="37">
        <v>0.283076129045849</v>
      </c>
      <c r="AJ657" s="16">
        <v>1.0057239377827401</v>
      </c>
      <c r="AK657" s="16">
        <v>0.46798335745296699</v>
      </c>
      <c r="AL657" s="37">
        <v>0.80414573610249995</v>
      </c>
      <c r="AM657" s="37">
        <v>3205.7026720477002</v>
      </c>
      <c r="AN657" s="37">
        <v>21.3472662920856</v>
      </c>
      <c r="AO657" s="37">
        <v>1.1470917436343799</v>
      </c>
      <c r="AP657" s="37">
        <v>7.2488337898499999</v>
      </c>
      <c r="AQ657" s="37">
        <v>665.92237724999995</v>
      </c>
      <c r="AR657" s="37">
        <v>1.7422880827543801</v>
      </c>
      <c r="AS657" s="37">
        <v>1.3795562424375001</v>
      </c>
      <c r="AT657" s="37">
        <v>7.7754848536574999</v>
      </c>
      <c r="AU657" s="37">
        <v>310135.04703654902</v>
      </c>
      <c r="AV657" s="37">
        <v>2107.9841613911899</v>
      </c>
      <c r="AW657" s="37">
        <v>991538.75411928701</v>
      </c>
      <c r="AX657" s="37">
        <v>8.1712724709414406</v>
      </c>
      <c r="AY657" s="37">
        <v>7.5877829437499997</v>
      </c>
      <c r="AZ657" s="37">
        <v>17.681542499999999</v>
      </c>
      <c r="BA657" s="37">
        <v>23774.161256381201</v>
      </c>
      <c r="BB657" s="37">
        <v>8.5225269069506204</v>
      </c>
      <c r="BC657" s="37">
        <v>7.7913360134047099E-3</v>
      </c>
      <c r="BD657" s="37">
        <v>378.68102717629699</v>
      </c>
      <c r="BE657" s="37">
        <v>28829.445749999999</v>
      </c>
      <c r="BF657" s="37">
        <v>0.97240121991249995</v>
      </c>
      <c r="BG657" s="37">
        <v>3.74830752658512</v>
      </c>
      <c r="BH657" s="37">
        <v>4.8127451254149998</v>
      </c>
      <c r="BI657" s="37">
        <v>5.9197370340125</v>
      </c>
      <c r="BJ657" s="37">
        <v>4250.9026729200004</v>
      </c>
      <c r="BK657" s="37">
        <v>508.22726163279401</v>
      </c>
      <c r="BL657" s="37">
        <v>17.681542499999999</v>
      </c>
      <c r="BM657" s="37">
        <v>15.9140492136441</v>
      </c>
      <c r="BN657" s="37">
        <v>15.9047705742008</v>
      </c>
      <c r="BO657" s="37">
        <v>17.293930131488398</v>
      </c>
      <c r="BP657" s="37">
        <v>1.02059559375E-2</v>
      </c>
    </row>
    <row r="658" spans="1:68">
      <c r="A658" s="16">
        <v>657</v>
      </c>
      <c r="B658" s="29" t="s">
        <v>84</v>
      </c>
      <c r="C658" s="16">
        <v>400</v>
      </c>
      <c r="D658" s="16">
        <v>1102</v>
      </c>
      <c r="E658" s="16">
        <v>0.22004522982863001</v>
      </c>
      <c r="F658" s="16">
        <v>0.364155193379125</v>
      </c>
      <c r="G658" s="16">
        <v>0.46409462129509599</v>
      </c>
      <c r="H658" s="16">
        <v>1.23743243828795</v>
      </c>
      <c r="I658" s="16">
        <v>2.3081731800679801</v>
      </c>
      <c r="J658" s="16">
        <v>0.39025262793873</v>
      </c>
      <c r="K658" s="16">
        <v>0.42966277434920602</v>
      </c>
      <c r="L658" s="16">
        <v>0.54159481309733604</v>
      </c>
      <c r="M658" s="16">
        <v>0.144329243577519</v>
      </c>
      <c r="N658" s="16">
        <v>0.693220911870288</v>
      </c>
      <c r="O658" s="16">
        <v>1.55695928198922</v>
      </c>
      <c r="P658" s="16">
        <v>0.14043415595534101</v>
      </c>
      <c r="Q658" s="16">
        <v>0.240535891888463</v>
      </c>
      <c r="R658" s="16">
        <v>0.66589965410683605</v>
      </c>
      <c r="S658" s="16">
        <v>0.70612549800796798</v>
      </c>
      <c r="T658" s="16">
        <v>1.3111802684268099</v>
      </c>
      <c r="U658" s="16">
        <v>1.1421423255213301</v>
      </c>
      <c r="V658" s="16">
        <v>0.55075711039396102</v>
      </c>
      <c r="W658" s="16">
        <v>3.0213076830122998</v>
      </c>
      <c r="X658" s="16">
        <v>1.3631144723272599</v>
      </c>
      <c r="Y658" s="16">
        <v>2.31975900934646</v>
      </c>
      <c r="Z658" s="16">
        <v>1.02403660134694</v>
      </c>
      <c r="AA658" s="16">
        <v>1.3769036474701799</v>
      </c>
      <c r="AB658" s="16">
        <v>1.29072872726594</v>
      </c>
      <c r="AC658" s="16">
        <v>0.59982542017617901</v>
      </c>
      <c r="AD658" s="16">
        <v>2.1224877444342001</v>
      </c>
      <c r="AE658" s="16">
        <v>0.70612549800796798</v>
      </c>
      <c r="AF658" s="16">
        <v>1.4380474708337001</v>
      </c>
      <c r="AG658" s="16">
        <v>1.43637492654261</v>
      </c>
      <c r="AH658" s="16">
        <v>1.30353161333908</v>
      </c>
      <c r="AI658" s="37">
        <v>0.30381846978525301</v>
      </c>
      <c r="AJ658" s="16">
        <v>1.0048142303801699</v>
      </c>
      <c r="AK658" s="16">
        <v>0.468459479015919</v>
      </c>
      <c r="AL658" s="37">
        <v>0.83818044857249996</v>
      </c>
      <c r="AM658" s="37">
        <v>3323.9510879527902</v>
      </c>
      <c r="AN658" s="37">
        <v>21.795038334595599</v>
      </c>
      <c r="AO658" s="37">
        <v>1.14878957320937</v>
      </c>
      <c r="AP658" s="37">
        <v>7.2412477296500004</v>
      </c>
      <c r="AQ658" s="37">
        <v>686.08831774999999</v>
      </c>
      <c r="AR658" s="37">
        <v>1.75220105673937</v>
      </c>
      <c r="AS658" s="37">
        <v>1.3847977906875</v>
      </c>
      <c r="AT658" s="37">
        <v>7.8040115024925001</v>
      </c>
      <c r="AU658" s="37">
        <v>310830.17993026302</v>
      </c>
      <c r="AV658" s="37">
        <v>2114.4838786580999</v>
      </c>
      <c r="AW658" s="37">
        <v>993116.779272713</v>
      </c>
      <c r="AX658" s="37">
        <v>8.1433655373554394</v>
      </c>
      <c r="AY658" s="37">
        <v>7.65156961875</v>
      </c>
      <c r="AZ658" s="37">
        <v>17.794644999999999</v>
      </c>
      <c r="BA658" s="37">
        <v>23793.3431590562</v>
      </c>
      <c r="BB658" s="37">
        <v>8.5208001968212503</v>
      </c>
      <c r="BC658" s="37">
        <v>7.6915389221404598E-3</v>
      </c>
      <c r="BD658" s="37">
        <v>379.46369440021499</v>
      </c>
      <c r="BE658" s="37">
        <v>28837.644250000001</v>
      </c>
      <c r="BF658" s="37">
        <v>0.97230611771249997</v>
      </c>
      <c r="BG658" s="37">
        <v>3.7513040022236201</v>
      </c>
      <c r="BH658" s="37">
        <v>4.8137731004475004</v>
      </c>
      <c r="BI658" s="37">
        <v>5.9214392068624999</v>
      </c>
      <c r="BJ658" s="37">
        <v>4223.3076895049999</v>
      </c>
      <c r="BK658" s="37">
        <v>507.35382799339402</v>
      </c>
      <c r="BL658" s="37">
        <v>17.794644999999999</v>
      </c>
      <c r="BM658" s="37">
        <v>15.948812723625499</v>
      </c>
      <c r="BN658" s="37">
        <v>15.9302631999056</v>
      </c>
      <c r="BO658" s="37">
        <v>17.347874216317599</v>
      </c>
      <c r="BP658" s="37">
        <v>1.0882320625000001E-2</v>
      </c>
    </row>
    <row r="659" spans="1:68">
      <c r="A659" s="16">
        <v>658</v>
      </c>
      <c r="B659" s="29" t="s">
        <v>85</v>
      </c>
      <c r="C659" s="16">
        <v>430</v>
      </c>
      <c r="D659" s="16">
        <v>1102</v>
      </c>
      <c r="E659" s="16">
        <v>0.22664664535845599</v>
      </c>
      <c r="F659" s="16">
        <v>0.37069172955650398</v>
      </c>
      <c r="G659" s="16">
        <v>0.470458836419683</v>
      </c>
      <c r="H659" s="16">
        <v>1.23908019793734</v>
      </c>
      <c r="I659" s="16">
        <v>2.3027327661111001</v>
      </c>
      <c r="J659" s="16">
        <v>0.39603890069431702</v>
      </c>
      <c r="K659" s="16">
        <v>0.43338751849997198</v>
      </c>
      <c r="L659" s="16">
        <v>0.54575018523769203</v>
      </c>
      <c r="M659" s="16">
        <v>0.145234435303779</v>
      </c>
      <c r="N659" s="16">
        <v>0.69465416295669102</v>
      </c>
      <c r="O659" s="16">
        <v>1.5540957698470499</v>
      </c>
      <c r="P659" s="16">
        <v>0.140849279936342</v>
      </c>
      <c r="Q659" s="16">
        <v>0.24422730319732899</v>
      </c>
      <c r="R659" s="16">
        <v>0.67245311427496002</v>
      </c>
      <c r="S659" s="16">
        <v>0.707803180914513</v>
      </c>
      <c r="T659" s="16">
        <v>1.31033902105258</v>
      </c>
      <c r="U659" s="16">
        <v>1.1403656764516801</v>
      </c>
      <c r="V659" s="16">
        <v>0.55402019512418599</v>
      </c>
      <c r="W659" s="16">
        <v>3.0148631763810698</v>
      </c>
      <c r="X659" s="16">
        <v>1.3616283064239101</v>
      </c>
      <c r="Y659" s="16">
        <v>2.3148191010525099</v>
      </c>
      <c r="Z659" s="16">
        <v>1.0247493986149301</v>
      </c>
      <c r="AA659" s="16">
        <v>1.3761072940706001</v>
      </c>
      <c r="AB659" s="16">
        <v>1.28985867381581</v>
      </c>
      <c r="AC659" s="16">
        <v>0.60837922568488101</v>
      </c>
      <c r="AD659" s="16">
        <v>2.1165870747770499</v>
      </c>
      <c r="AE659" s="16">
        <v>0.707803180914513</v>
      </c>
      <c r="AF659" s="16">
        <v>1.4423846594156999</v>
      </c>
      <c r="AG659" s="16">
        <v>1.4398747936568499</v>
      </c>
      <c r="AH659" s="16">
        <v>1.29708900910175</v>
      </c>
      <c r="AI659" s="37">
        <v>0.32469726949475802</v>
      </c>
      <c r="AJ659" s="16">
        <v>1.00390511269891</v>
      </c>
      <c r="AK659" s="16">
        <v>0.46893560057887101</v>
      </c>
      <c r="AL659" s="37">
        <v>0.87253138422249998</v>
      </c>
      <c r="AM659" s="37">
        <v>3443.7861367966302</v>
      </c>
      <c r="AN659" s="37">
        <v>22.245373063670598</v>
      </c>
      <c r="AO659" s="37">
        <v>1.1504876389593699</v>
      </c>
      <c r="AP659" s="37">
        <v>7.2336455106499997</v>
      </c>
      <c r="AQ659" s="37">
        <v>706.47739024999998</v>
      </c>
      <c r="AR659" s="37">
        <v>1.7620763229393701</v>
      </c>
      <c r="AS659" s="37">
        <v>1.3900085994375</v>
      </c>
      <c r="AT659" s="37">
        <v>7.8324370225675004</v>
      </c>
      <c r="AU659" s="37">
        <v>311525.42578090698</v>
      </c>
      <c r="AV659" s="37">
        <v>2120.9900017400701</v>
      </c>
      <c r="AW659" s="37">
        <v>994691.72270933702</v>
      </c>
      <c r="AX659" s="37">
        <v>8.1145668394529409</v>
      </c>
      <c r="AY659" s="37">
        <v>7.7152517437499997</v>
      </c>
      <c r="AZ659" s="37">
        <v>17.908057500000002</v>
      </c>
      <c r="BA659" s="37">
        <v>23812.527890681198</v>
      </c>
      <c r="BB659" s="37">
        <v>8.51906333979937</v>
      </c>
      <c r="BC659" s="37">
        <v>7.5944751722364099E-3</v>
      </c>
      <c r="BD659" s="37">
        <v>380.24630184650198</v>
      </c>
      <c r="BE659" s="37">
        <v>28845.82675</v>
      </c>
      <c r="BF659" s="37">
        <v>0.97220881121250002</v>
      </c>
      <c r="BG659" s="37">
        <v>3.75430076588112</v>
      </c>
      <c r="BH659" s="37">
        <v>4.8148003794100003</v>
      </c>
      <c r="BI659" s="37">
        <v>5.9231402776125002</v>
      </c>
      <c r="BJ659" s="37">
        <v>4195.3833456299999</v>
      </c>
      <c r="BK659" s="37">
        <v>506.47918452914399</v>
      </c>
      <c r="BL659" s="37">
        <v>17.908057500000002</v>
      </c>
      <c r="BM659" s="37">
        <v>15.983541604908</v>
      </c>
      <c r="BN659" s="37">
        <v>15.9557289520782</v>
      </c>
      <c r="BO659" s="37">
        <v>17.401688374260399</v>
      </c>
      <c r="BP659" s="37">
        <v>1.1554031562500001E-2</v>
      </c>
    </row>
    <row r="660" spans="1:68">
      <c r="A660" s="16">
        <v>659</v>
      </c>
      <c r="B660" s="29" t="s">
        <v>86</v>
      </c>
      <c r="C660" s="16">
        <v>20</v>
      </c>
      <c r="D660" s="16">
        <v>1102</v>
      </c>
      <c r="E660" s="16">
        <v>0.23317859797726601</v>
      </c>
      <c r="F660" s="16">
        <v>0.37711455247158199</v>
      </c>
      <c r="G660" s="16">
        <v>0.47677979493726302</v>
      </c>
      <c r="H660" s="16">
        <v>1.24072771649078</v>
      </c>
      <c r="I660" s="16">
        <v>2.2972994688588901</v>
      </c>
      <c r="J660" s="16">
        <v>0.40174179785977499</v>
      </c>
      <c r="K660" s="16">
        <v>0.43712350524294202</v>
      </c>
      <c r="L660" s="16">
        <v>0.54992175814241095</v>
      </c>
      <c r="M660" s="16">
        <v>0.14614199995895899</v>
      </c>
      <c r="N660" s="16">
        <v>0.69608717206804804</v>
      </c>
      <c r="O660" s="16">
        <v>1.55124627468603</v>
      </c>
      <c r="P660" s="16">
        <v>0.14126497199121199</v>
      </c>
      <c r="Q660" s="16">
        <v>0.24798900163579399</v>
      </c>
      <c r="R660" s="16">
        <v>0.67901644914208903</v>
      </c>
      <c r="S660" s="16">
        <v>0.70947420634920599</v>
      </c>
      <c r="T660" s="16">
        <v>1.3094989903010701</v>
      </c>
      <c r="U660" s="16">
        <v>1.1385914285631999</v>
      </c>
      <c r="V660" s="16">
        <v>0.557350124196617</v>
      </c>
      <c r="W660" s="16">
        <v>3.0084456233511299</v>
      </c>
      <c r="X660" s="16">
        <v>1.3601441812564401</v>
      </c>
      <c r="Y660" s="16">
        <v>2.3098892137987201</v>
      </c>
      <c r="Z660" s="16">
        <v>1.0254621226727301</v>
      </c>
      <c r="AA660" s="16">
        <v>1.37531157094011</v>
      </c>
      <c r="AB660" s="16">
        <v>1.28898945635266</v>
      </c>
      <c r="AC660" s="16">
        <v>0.61711371246574998</v>
      </c>
      <c r="AD660" s="16">
        <v>2.1106926461678102</v>
      </c>
      <c r="AE660" s="16">
        <v>0.70947420634920599</v>
      </c>
      <c r="AF660" s="16">
        <v>1.4467254776077301</v>
      </c>
      <c r="AG660" s="16">
        <v>1.4433775896621399</v>
      </c>
      <c r="AH660" s="16">
        <v>1.29069796883972</v>
      </c>
      <c r="AI660" s="37">
        <v>0.34571387921554902</v>
      </c>
      <c r="AJ660" s="16">
        <v>1.00299658416571</v>
      </c>
      <c r="AK660" s="16">
        <v>0.46941172214182297</v>
      </c>
      <c r="AL660" s="37">
        <v>0.90719854305250003</v>
      </c>
      <c r="AM660" s="37">
        <v>3565.2078185792202</v>
      </c>
      <c r="AN660" s="37">
        <v>22.698270479310601</v>
      </c>
      <c r="AO660" s="37">
        <v>1.15218594088438</v>
      </c>
      <c r="AP660" s="37">
        <v>7.2260271328499996</v>
      </c>
      <c r="AQ660" s="37">
        <v>727.08959474999995</v>
      </c>
      <c r="AR660" s="37">
        <v>1.77191388135437</v>
      </c>
      <c r="AS660" s="37">
        <v>1.3951886686874999</v>
      </c>
      <c r="AT660" s="37">
        <v>7.8607614138824999</v>
      </c>
      <c r="AU660" s="37">
        <v>312220.78458848101</v>
      </c>
      <c r="AV660" s="37">
        <v>2127.5025306370899</v>
      </c>
      <c r="AW660" s="37">
        <v>996263.58442916197</v>
      </c>
      <c r="AX660" s="37">
        <v>8.0848763772339396</v>
      </c>
      <c r="AY660" s="37">
        <v>7.7788293187499997</v>
      </c>
      <c r="AZ660" s="37">
        <v>18.02178</v>
      </c>
      <c r="BA660" s="37">
        <v>23831.715451256201</v>
      </c>
      <c r="BB660" s="37">
        <v>8.5173163358850008</v>
      </c>
      <c r="BC660" s="37">
        <v>7.5000041801932303E-3</v>
      </c>
      <c r="BD660" s="37">
        <v>381.02884951516</v>
      </c>
      <c r="BE660" s="37">
        <v>28853.99325</v>
      </c>
      <c r="BF660" s="37">
        <v>0.97210930041249999</v>
      </c>
      <c r="BG660" s="37">
        <v>3.7572978175576202</v>
      </c>
      <c r="BH660" s="37">
        <v>4.8158269623025003</v>
      </c>
      <c r="BI660" s="37">
        <v>5.9248402462624998</v>
      </c>
      <c r="BJ660" s="37">
        <v>4167.1296412949996</v>
      </c>
      <c r="BK660" s="37">
        <v>505.60333124004399</v>
      </c>
      <c r="BL660" s="37">
        <v>18.02178</v>
      </c>
      <c r="BM660" s="37">
        <v>16.018235857491501</v>
      </c>
      <c r="BN660" s="37">
        <v>15.981167830718601</v>
      </c>
      <c r="BO660" s="37">
        <v>17.4553726053167</v>
      </c>
      <c r="BP660" s="37">
        <v>1.2221088749999999E-2</v>
      </c>
    </row>
    <row r="661" spans="1:68">
      <c r="A661" s="16">
        <v>660</v>
      </c>
      <c r="B661" s="29" t="s">
        <v>328</v>
      </c>
      <c r="C661" s="16">
        <v>190</v>
      </c>
      <c r="D661" s="16">
        <v>1102</v>
      </c>
      <c r="E661" s="16">
        <v>0.19971044867721899</v>
      </c>
      <c r="F661" s="16">
        <v>0.342676288071666</v>
      </c>
      <c r="G661" s="16">
        <v>0.45304437422114402</v>
      </c>
      <c r="H661" s="16">
        <v>1.2329448384305199</v>
      </c>
      <c r="I661" s="16">
        <v>2.3200290809514099</v>
      </c>
      <c r="J661" s="16">
        <v>0.37123694389571699</v>
      </c>
      <c r="K661" s="16">
        <v>0.42875497997391798</v>
      </c>
      <c r="L661" s="16">
        <v>0.543253902578403</v>
      </c>
      <c r="M661" s="16">
        <v>0.14171387274886901</v>
      </c>
      <c r="N661" s="16">
        <v>0.692843471795622</v>
      </c>
      <c r="O661" s="16">
        <v>1.55122364239065</v>
      </c>
      <c r="P661" s="16">
        <v>0.13411080343412499</v>
      </c>
      <c r="Q661" s="16">
        <v>0.241270301526023</v>
      </c>
      <c r="R661" s="16">
        <v>0.66566588664694504</v>
      </c>
      <c r="S661" s="16">
        <v>0.69512922465208804</v>
      </c>
      <c r="T661" s="16">
        <v>1.30887896436425</v>
      </c>
      <c r="U661" s="16">
        <v>1.1388078179754599</v>
      </c>
      <c r="V661" s="16">
        <v>0.57451091971148804</v>
      </c>
      <c r="W661" s="16">
        <v>3.02480287646845</v>
      </c>
      <c r="X661" s="16">
        <v>1.36104611149346</v>
      </c>
      <c r="Y661" s="16">
        <v>2.31744855100948</v>
      </c>
      <c r="Z661" s="16">
        <v>1.02060664922571</v>
      </c>
      <c r="AA661" s="16">
        <v>1.37599251460586</v>
      </c>
      <c r="AB661" s="16">
        <v>1.29055086468326</v>
      </c>
      <c r="AC661" s="16">
        <v>0.61109034979894095</v>
      </c>
      <c r="AD661" s="16">
        <v>2.1140249726487399</v>
      </c>
      <c r="AE661" s="16">
        <v>0.69512922465208804</v>
      </c>
      <c r="AF661" s="16">
        <v>1.4392325390816501</v>
      </c>
      <c r="AG661" s="16">
        <v>1.4367246251724599</v>
      </c>
      <c r="AH661" s="16">
        <v>1.30925024406109</v>
      </c>
      <c r="AI661" s="37">
        <v>0.32204891462943303</v>
      </c>
      <c r="AJ661" s="16">
        <v>1.0039061238124201</v>
      </c>
      <c r="AK661" s="16">
        <v>0.46756439942112898</v>
      </c>
      <c r="AL661" s="37">
        <v>0.76985798531000005</v>
      </c>
      <c r="AM661" s="37">
        <v>3187.9646511803398</v>
      </c>
      <c r="AN661" s="37">
        <v>21.478855655042501</v>
      </c>
      <c r="AO661" s="37">
        <v>1.1437783602875</v>
      </c>
      <c r="AP661" s="37">
        <v>7.2477373254000002</v>
      </c>
      <c r="AQ661" s="37">
        <v>663.29299400000002</v>
      </c>
      <c r="AR661" s="37">
        <v>1.7577023904675</v>
      </c>
      <c r="AS661" s="37">
        <v>1.3927907722499999</v>
      </c>
      <c r="AT661" s="37">
        <v>7.7025998035800001</v>
      </c>
      <c r="AU661" s="37">
        <v>310939.55038743501</v>
      </c>
      <c r="AV661" s="37">
        <v>2110.5380609858598</v>
      </c>
      <c r="AW661" s="37">
        <v>956960.66423939995</v>
      </c>
      <c r="AX661" s="37">
        <v>8.3498702495257504</v>
      </c>
      <c r="AY661" s="37">
        <v>7.683107025</v>
      </c>
      <c r="AZ661" s="37">
        <v>17.587395000000001</v>
      </c>
      <c r="BA661" s="37">
        <v>23691.205670275001</v>
      </c>
      <c r="BB661" s="37">
        <v>8.4918967033587496</v>
      </c>
      <c r="BC661" s="37">
        <v>7.9424930576004298E-3</v>
      </c>
      <c r="BD661" s="37">
        <v>376.533736177165</v>
      </c>
      <c r="BE661" s="37">
        <v>28734.527999999998</v>
      </c>
      <c r="BF661" s="37">
        <v>0.96762941064999997</v>
      </c>
      <c r="BG661" s="37">
        <v>3.7367960358854999</v>
      </c>
      <c r="BH661" s="37">
        <v>4.8023029761849996</v>
      </c>
      <c r="BI661" s="37">
        <v>5.9107038705499999</v>
      </c>
      <c r="BJ661" s="37">
        <v>4330.8012619299998</v>
      </c>
      <c r="BK661" s="37">
        <v>501.75649299317502</v>
      </c>
      <c r="BL661" s="37">
        <v>17.587395000000001</v>
      </c>
      <c r="BM661" s="37">
        <v>15.973446426375</v>
      </c>
      <c r="BN661" s="37">
        <v>15.9456121276201</v>
      </c>
      <c r="BO661" s="37">
        <v>17.190992586713101</v>
      </c>
      <c r="BP661" s="37">
        <v>1.1649045625E-2</v>
      </c>
    </row>
    <row r="662" spans="1:68">
      <c r="A662" s="16">
        <v>661</v>
      </c>
      <c r="B662" s="29" t="s">
        <v>329</v>
      </c>
      <c r="C662" s="16">
        <v>410</v>
      </c>
      <c r="D662" s="16">
        <v>1102</v>
      </c>
      <c r="E662" s="16">
        <v>0.21048062521015301</v>
      </c>
      <c r="F662" s="16">
        <v>0.35387777268675102</v>
      </c>
      <c r="G662" s="16">
        <v>0.46000461504213103</v>
      </c>
      <c r="H662" s="16">
        <v>1.2353996337711199</v>
      </c>
      <c r="I662" s="16">
        <v>2.31309905958947</v>
      </c>
      <c r="J662" s="16">
        <v>0.38115297235895501</v>
      </c>
      <c r="K662" s="16">
        <v>0.43060340477571002</v>
      </c>
      <c r="L662" s="16">
        <v>0.54425044400530298</v>
      </c>
      <c r="M662" s="16">
        <v>0.14311879393795501</v>
      </c>
      <c r="N662" s="16">
        <v>0.69356759017634995</v>
      </c>
      <c r="O662" s="16">
        <v>1.5523735586015901</v>
      </c>
      <c r="P662" s="16">
        <v>0.136797826402066</v>
      </c>
      <c r="Q662" s="16">
        <v>0.24243866647217499</v>
      </c>
      <c r="R662" s="16">
        <v>0.66837591724869605</v>
      </c>
      <c r="S662" s="16">
        <v>0.70019880715705796</v>
      </c>
      <c r="T662" s="16">
        <v>1.3094636867857199</v>
      </c>
      <c r="U662" s="16">
        <v>1.1394313029383001</v>
      </c>
      <c r="V662" s="16">
        <v>0.56598222261389197</v>
      </c>
      <c r="W662" s="16">
        <v>3.0208113574161999</v>
      </c>
      <c r="X662" s="16">
        <v>1.36127922971114</v>
      </c>
      <c r="Y662" s="16">
        <v>2.3163949224957201</v>
      </c>
      <c r="Z662" s="16">
        <v>1.0222640585018601</v>
      </c>
      <c r="AA662" s="16">
        <v>1.3760384610445999</v>
      </c>
      <c r="AB662" s="16">
        <v>1.29027376915964</v>
      </c>
      <c r="AC662" s="16">
        <v>0.61001477651065095</v>
      </c>
      <c r="AD662" s="16">
        <v>2.11505232243164</v>
      </c>
      <c r="AE662" s="16">
        <v>0.70019880715705796</v>
      </c>
      <c r="AF662" s="16">
        <v>1.44049279871724</v>
      </c>
      <c r="AG662" s="16">
        <v>1.4379841044325901</v>
      </c>
      <c r="AH662" s="16">
        <v>1.3043543204680399</v>
      </c>
      <c r="AI662" s="37">
        <v>0.323103055367995</v>
      </c>
      <c r="AJ662" s="16">
        <v>1.00390571914037</v>
      </c>
      <c r="AK662" s="16">
        <v>0.46811287988422601</v>
      </c>
      <c r="AL662" s="37">
        <v>0.81094383183999996</v>
      </c>
      <c r="AM662" s="37">
        <v>3290.3364805557298</v>
      </c>
      <c r="AN662" s="37">
        <v>21.785715913920001</v>
      </c>
      <c r="AO662" s="37">
        <v>1.1464614131999999</v>
      </c>
      <c r="AP662" s="37">
        <v>7.2421232815999996</v>
      </c>
      <c r="AQ662" s="37">
        <v>680.57513600000004</v>
      </c>
      <c r="AR662" s="37">
        <v>1.7594635063199999</v>
      </c>
      <c r="AS662" s="37">
        <v>1.3916793240000001</v>
      </c>
      <c r="AT662" s="37">
        <v>7.7546851085200004</v>
      </c>
      <c r="AU662" s="37">
        <v>311173.96158228</v>
      </c>
      <c r="AV662" s="37">
        <v>2114.7161736903499</v>
      </c>
      <c r="AW662" s="37">
        <v>972106.24164559995</v>
      </c>
      <c r="AX662" s="37">
        <v>8.2554186076160008</v>
      </c>
      <c r="AY662" s="37">
        <v>7.6960043999999996</v>
      </c>
      <c r="AZ662" s="37">
        <v>17.71566</v>
      </c>
      <c r="BA662" s="37">
        <v>23739.6991476</v>
      </c>
      <c r="BB662" s="37">
        <v>8.50275910539</v>
      </c>
      <c r="BC662" s="37">
        <v>7.7981103323762901E-3</v>
      </c>
      <c r="BD662" s="37">
        <v>378.01682284776001</v>
      </c>
      <c r="BE662" s="37">
        <v>28779.022000000001</v>
      </c>
      <c r="BF662" s="37">
        <v>0.96945994859999995</v>
      </c>
      <c r="BG662" s="37">
        <v>3.7437967071920002</v>
      </c>
      <c r="BH662" s="37">
        <v>4.8072999906399998</v>
      </c>
      <c r="BI662" s="37">
        <v>5.9156769671999996</v>
      </c>
      <c r="BJ662" s="37">
        <v>4276.3810409999996</v>
      </c>
      <c r="BK662" s="37">
        <v>503.64295937119999</v>
      </c>
      <c r="BL662" s="37">
        <v>17.71566</v>
      </c>
      <c r="BM662" s="37">
        <v>15.9774887037041</v>
      </c>
      <c r="BN662" s="37">
        <v>15.949663063319299</v>
      </c>
      <c r="BO662" s="37">
        <v>17.2752072815662</v>
      </c>
      <c r="BP662" s="37">
        <v>1.161104E-2</v>
      </c>
    </row>
    <row r="663" spans="1:68">
      <c r="A663" s="16">
        <v>662</v>
      </c>
      <c r="B663" s="29" t="s">
        <v>251</v>
      </c>
      <c r="C663" s="16">
        <v>445</v>
      </c>
      <c r="D663" s="16">
        <v>1102</v>
      </c>
      <c r="E663" s="16">
        <v>0.22125653716549801</v>
      </c>
      <c r="F663" s="16">
        <v>0.36508551240027598</v>
      </c>
      <c r="G663" s="16">
        <v>0.466972245978867</v>
      </c>
      <c r="H663" s="16">
        <v>1.2378535603177001</v>
      </c>
      <c r="I663" s="16">
        <v>2.30618437394152</v>
      </c>
      <c r="J663" s="16">
        <v>0.39107533881754197</v>
      </c>
      <c r="K663" s="16">
        <v>0.43245794532613702</v>
      </c>
      <c r="L663" s="16">
        <v>0.54524961254872495</v>
      </c>
      <c r="M663" s="16">
        <v>0.144528116787209</v>
      </c>
      <c r="N663" s="16">
        <v>0.694291919320007</v>
      </c>
      <c r="O663" s="16">
        <v>1.55352205406932</v>
      </c>
      <c r="P663" s="16">
        <v>0.139495994644803</v>
      </c>
      <c r="Q663" s="16">
        <v>0.24362620010198899</v>
      </c>
      <c r="R663" s="16">
        <v>0.67109242457770901</v>
      </c>
      <c r="S663" s="16">
        <v>0.70526838966202798</v>
      </c>
      <c r="T663" s="16">
        <v>1.31004747584001</v>
      </c>
      <c r="U663" s="16">
        <v>1.14005433238815</v>
      </c>
      <c r="V663" s="16">
        <v>0.55790226722430103</v>
      </c>
      <c r="W663" s="16">
        <v>3.0168407176557901</v>
      </c>
      <c r="X663" s="16">
        <v>1.3615120274914101</v>
      </c>
      <c r="Y663" s="16">
        <v>2.3153437601321598</v>
      </c>
      <c r="Z663" s="16">
        <v>1.0239210550583699</v>
      </c>
      <c r="AA663" s="16">
        <v>1.3760843612679301</v>
      </c>
      <c r="AB663" s="16">
        <v>1.2899969659486099</v>
      </c>
      <c r="AC663" s="16">
        <v>0.60892740054713201</v>
      </c>
      <c r="AD663" s="16">
        <v>2.11607632424704</v>
      </c>
      <c r="AE663" s="16">
        <v>0.70526838966202798</v>
      </c>
      <c r="AF663" s="16">
        <v>1.4417538428947501</v>
      </c>
      <c r="AG663" s="16">
        <v>1.43924436774885</v>
      </c>
      <c r="AH663" s="16">
        <v>1.2995003928858599</v>
      </c>
      <c r="AI663" s="37">
        <v>0.32416411966286901</v>
      </c>
      <c r="AJ663" s="16">
        <v>1.0039053147705701</v>
      </c>
      <c r="AK663" s="16">
        <v>0.46866136034732297</v>
      </c>
      <c r="AL663" s="37">
        <v>0.85200769575000002</v>
      </c>
      <c r="AM663" s="37">
        <v>3392.6506630926201</v>
      </c>
      <c r="AN663" s="37">
        <v>22.092238445562501</v>
      </c>
      <c r="AO663" s="37">
        <v>1.1491453441874999</v>
      </c>
      <c r="AP663" s="37">
        <v>7.2364789949999997</v>
      </c>
      <c r="AQ663" s="37">
        <v>697.84609999999998</v>
      </c>
      <c r="AR663" s="37">
        <v>1.7612092316875001</v>
      </c>
      <c r="AS663" s="37">
        <v>1.39056598125</v>
      </c>
      <c r="AT663" s="37">
        <v>7.8065698570000004</v>
      </c>
      <c r="AU663" s="37">
        <v>311408.29139385</v>
      </c>
      <c r="AV663" s="37">
        <v>2118.8978378577599</v>
      </c>
      <c r="AW663" s="37">
        <v>987180.94702750002</v>
      </c>
      <c r="AX663" s="37">
        <v>8.1614073362137507</v>
      </c>
      <c r="AY663" s="37">
        <v>7.7088491250000004</v>
      </c>
      <c r="AZ663" s="37">
        <v>17.843924999999999</v>
      </c>
      <c r="BA663" s="37">
        <v>23788.239839375001</v>
      </c>
      <c r="BB663" s="37">
        <v>8.5136271774812506</v>
      </c>
      <c r="BC663" s="37">
        <v>7.6607148768188301E-3</v>
      </c>
      <c r="BD663" s="37">
        <v>379.50249564787498</v>
      </c>
      <c r="BE663" s="37">
        <v>28823.55</v>
      </c>
      <c r="BF663" s="37">
        <v>0.97129211625</v>
      </c>
      <c r="BG663" s="37">
        <v>3.7507990060875001</v>
      </c>
      <c r="BH663" s="37">
        <v>4.8122996008749999</v>
      </c>
      <c r="BI663" s="37">
        <v>5.9206520187500002</v>
      </c>
      <c r="BJ663" s="37">
        <v>4222.2982259500004</v>
      </c>
      <c r="BK663" s="37">
        <v>505.53290606437503</v>
      </c>
      <c r="BL663" s="37">
        <v>17.843924999999999</v>
      </c>
      <c r="BM663" s="37">
        <v>15.981525373145301</v>
      </c>
      <c r="BN663" s="37">
        <v>15.953708391130601</v>
      </c>
      <c r="BO663" s="37">
        <v>17.359506803307099</v>
      </c>
      <c r="BP663" s="37">
        <v>1.1573034374999999E-2</v>
      </c>
    </row>
    <row r="664" spans="1:68">
      <c r="A664" s="16">
        <v>663</v>
      </c>
      <c r="B664" s="29" t="s">
        <v>330</v>
      </c>
      <c r="C664" s="16">
        <v>260</v>
      </c>
      <c r="D664" s="16">
        <v>1102</v>
      </c>
      <c r="E664" s="16">
        <v>0.232038189125886</v>
      </c>
      <c r="F664" s="16">
        <v>0.37629951245313398</v>
      </c>
      <c r="G664" s="16">
        <v>0.473947278807414</v>
      </c>
      <c r="H664" s="16">
        <v>1.24030661853139</v>
      </c>
      <c r="I664" s="16">
        <v>2.2992849731582998</v>
      </c>
      <c r="J664" s="16">
        <v>0.40100404934997302</v>
      </c>
      <c r="K664" s="16">
        <v>0.43431863202759302</v>
      </c>
      <c r="L664" s="16">
        <v>0.54625141861092097</v>
      </c>
      <c r="M664" s="16">
        <v>0.14594186201488701</v>
      </c>
      <c r="N664" s="16">
        <v>0.69501645931862299</v>
      </c>
      <c r="O664" s="16">
        <v>1.5546691314252401</v>
      </c>
      <c r="P664" s="16">
        <v>0.142205377649256</v>
      </c>
      <c r="Q664" s="16">
        <v>0.24483337805136099</v>
      </c>
      <c r="R664" s="16">
        <v>0.67381543187994797</v>
      </c>
      <c r="S664" s="16">
        <v>0.71033797216699801</v>
      </c>
      <c r="T664" s="16">
        <v>1.3106303337601899</v>
      </c>
      <c r="U664" s="16">
        <v>1.1406769068240299</v>
      </c>
      <c r="V664" s="16">
        <v>0.55023826726194403</v>
      </c>
      <c r="W664" s="16">
        <v>3.0128907937879399</v>
      </c>
      <c r="X664" s="16">
        <v>1.3617445054945101</v>
      </c>
      <c r="Y664" s="16">
        <v>2.31429505527043</v>
      </c>
      <c r="Z664" s="16">
        <v>1.02557763904937</v>
      </c>
      <c r="AA664" s="16">
        <v>1.3761302153455399</v>
      </c>
      <c r="AB664" s="16">
        <v>1.28972045458787</v>
      </c>
      <c r="AC664" s="16">
        <v>0.60782802656371404</v>
      </c>
      <c r="AD664" s="16">
        <v>2.1170969944340401</v>
      </c>
      <c r="AE664" s="16">
        <v>0.71033797216699801</v>
      </c>
      <c r="AF664" s="16">
        <v>1.44301567234701</v>
      </c>
      <c r="AG664" s="16">
        <v>1.4405054158535999</v>
      </c>
      <c r="AH664" s="16">
        <v>1.29468792327517</v>
      </c>
      <c r="AI664" s="37">
        <v>0.32523217594928</v>
      </c>
      <c r="AJ664" s="16">
        <v>1.0039049107026901</v>
      </c>
      <c r="AK664" s="16">
        <v>0.46920984081042</v>
      </c>
      <c r="AL664" s="37">
        <v>0.89304957703999999</v>
      </c>
      <c r="AM664" s="37">
        <v>3494.9071987910202</v>
      </c>
      <c r="AN664" s="37">
        <v>22.398423249970001</v>
      </c>
      <c r="AO664" s="37">
        <v>1.1518301532499999</v>
      </c>
      <c r="AP664" s="37">
        <v>7.2308044656000003</v>
      </c>
      <c r="AQ664" s="37">
        <v>715.10588600000005</v>
      </c>
      <c r="AR664" s="37">
        <v>1.7629395665700001</v>
      </c>
      <c r="AS664" s="37">
        <v>1.3894507439999999</v>
      </c>
      <c r="AT664" s="37">
        <v>7.8582540490200001</v>
      </c>
      <c r="AU664" s="37">
        <v>311642.53982214502</v>
      </c>
      <c r="AV664" s="37">
        <v>2123.0830534881002</v>
      </c>
      <c r="AW664" s="37">
        <v>1002184.7803851</v>
      </c>
      <c r="AX664" s="37">
        <v>8.0678364353190002</v>
      </c>
      <c r="AY664" s="37">
        <v>7.7216411999999996</v>
      </c>
      <c r="AZ664" s="37">
        <v>17.972190000000001</v>
      </c>
      <c r="BA664" s="37">
        <v>23836.8277456</v>
      </c>
      <c r="BB664" s="37">
        <v>8.5245009196324997</v>
      </c>
      <c r="BC664" s="37">
        <v>7.52979398634121E-3</v>
      </c>
      <c r="BD664" s="37">
        <v>380.99075457751002</v>
      </c>
      <c r="BE664" s="37">
        <v>28868.112000000001</v>
      </c>
      <c r="BF664" s="37">
        <v>0.9731259136</v>
      </c>
      <c r="BG664" s="37">
        <v>3.7578029325719999</v>
      </c>
      <c r="BH664" s="37">
        <v>4.8173018068899998</v>
      </c>
      <c r="BI664" s="37">
        <v>5.9256290252000001</v>
      </c>
      <c r="BJ664" s="37">
        <v>4168.5528167800003</v>
      </c>
      <c r="BK664" s="37">
        <v>507.4263330727</v>
      </c>
      <c r="BL664" s="37">
        <v>17.972190000000001</v>
      </c>
      <c r="BM664" s="37">
        <v>15.9855564346986</v>
      </c>
      <c r="BN664" s="37">
        <v>15.957748111053901</v>
      </c>
      <c r="BO664" s="37">
        <v>17.443891151935699</v>
      </c>
      <c r="BP664" s="37">
        <v>1.1535028750000001E-2</v>
      </c>
    </row>
    <row r="665" spans="1:68">
      <c r="A665" s="16">
        <v>664</v>
      </c>
      <c r="B665" s="29" t="s">
        <v>331</v>
      </c>
      <c r="C665" s="16">
        <v>100</v>
      </c>
      <c r="D665" s="16">
        <v>1102</v>
      </c>
      <c r="E665" s="16">
        <v>0.23743116904137901</v>
      </c>
      <c r="F665" s="16">
        <v>0.38190886174619298</v>
      </c>
      <c r="G665" s="16">
        <v>0.47743757461797898</v>
      </c>
      <c r="H665" s="16">
        <v>1.24153282215742</v>
      </c>
      <c r="I665" s="16">
        <v>2.2958409887620199</v>
      </c>
      <c r="J665" s="16">
        <v>0.40597078554553601</v>
      </c>
      <c r="K665" s="16">
        <v>0.43525128974085198</v>
      </c>
      <c r="L665" s="16">
        <v>0.54675331397728999</v>
      </c>
      <c r="M665" s="16">
        <v>0.14665039953067099</v>
      </c>
      <c r="N665" s="16">
        <v>0.69537880841731403</v>
      </c>
      <c r="O665" s="16">
        <v>1.5552421391318101</v>
      </c>
      <c r="P665" s="16">
        <v>0.1435642965599</v>
      </c>
      <c r="Q665" s="16">
        <v>0.245444486602793</v>
      </c>
      <c r="R665" s="16">
        <v>0.67517938031582803</v>
      </c>
      <c r="S665" s="16">
        <v>0.71287276341948302</v>
      </c>
      <c r="T665" s="16">
        <v>1.31092141424088</v>
      </c>
      <c r="U665" s="16">
        <v>1.1409880235674701</v>
      </c>
      <c r="V665" s="16">
        <v>0.54655287124190199</v>
      </c>
      <c r="W665" s="16">
        <v>3.0109235497170399</v>
      </c>
      <c r="X665" s="16">
        <v>1.3618606247854399</v>
      </c>
      <c r="Y665" s="16">
        <v>2.3137716217111799</v>
      </c>
      <c r="Z665" s="16">
        <v>1.02640577638096</v>
      </c>
      <c r="AA665" s="16">
        <v>1.3761531251014401</v>
      </c>
      <c r="AB665" s="16">
        <v>1.28958230820715</v>
      </c>
      <c r="AC665" s="16">
        <v>0.60727377808732996</v>
      </c>
      <c r="AD665" s="16">
        <v>2.1176060852438199</v>
      </c>
      <c r="AE665" s="16">
        <v>0.71287276341948302</v>
      </c>
      <c r="AF665" s="16">
        <v>1.44364688178042</v>
      </c>
      <c r="AG665" s="16">
        <v>1.4411362344307701</v>
      </c>
      <c r="AH665" s="16">
        <v>1.2922970695796101</v>
      </c>
      <c r="AI665" s="37">
        <v>0.32576884772234399</v>
      </c>
      <c r="AJ665" s="16">
        <v>1.00390470878186</v>
      </c>
      <c r="AK665" s="16">
        <v>0.46948408104196798</v>
      </c>
      <c r="AL665" s="37">
        <v>0.91356227420250002</v>
      </c>
      <c r="AM665" s="37">
        <v>3546.0138490757799</v>
      </c>
      <c r="AN665" s="37">
        <v>22.551389004460599</v>
      </c>
      <c r="AO665" s="37">
        <v>1.15317288705937</v>
      </c>
      <c r="AP665" s="37">
        <v>7.2279558598499998</v>
      </c>
      <c r="AQ665" s="37">
        <v>723.73158724999996</v>
      </c>
      <c r="AR665" s="37">
        <v>1.76379896257938</v>
      </c>
      <c r="AS665" s="37">
        <v>1.3888924149374999</v>
      </c>
      <c r="AT665" s="37">
        <v>7.8840209363574996</v>
      </c>
      <c r="AU665" s="37">
        <v>311759.63351756398</v>
      </c>
      <c r="AV665" s="37">
        <v>2125.1769931018598</v>
      </c>
      <c r="AW665" s="37">
        <v>1009660.1200547901</v>
      </c>
      <c r="AX665" s="37">
        <v>8.0212161238119393</v>
      </c>
      <c r="AY665" s="37">
        <v>7.7280174937500004</v>
      </c>
      <c r="AZ665" s="37">
        <v>18.036322500000001</v>
      </c>
      <c r="BA665" s="37">
        <v>23861.139404131201</v>
      </c>
      <c r="BB665" s="37">
        <v>8.52993991698062</v>
      </c>
      <c r="BC665" s="37">
        <v>7.4666148268216301E-3</v>
      </c>
      <c r="BD665" s="37">
        <v>381.73585384089802</v>
      </c>
      <c r="BE665" s="37">
        <v>28890.405750000002</v>
      </c>
      <c r="BF665" s="37">
        <v>0.97404342341250005</v>
      </c>
      <c r="BG665" s="37">
        <v>3.7613055061601202</v>
      </c>
      <c r="BH665" s="37">
        <v>4.8198038833150001</v>
      </c>
      <c r="BI665" s="37">
        <v>5.9281182615125001</v>
      </c>
      <c r="BJ665" s="37">
        <v>4141.8066393999998</v>
      </c>
      <c r="BK665" s="37">
        <v>508.37435169504403</v>
      </c>
      <c r="BL665" s="37">
        <v>18.036322500000001</v>
      </c>
      <c r="BM665" s="37">
        <v>15.9875698625172</v>
      </c>
      <c r="BN665" s="37">
        <v>15.9597658680576</v>
      </c>
      <c r="BO665" s="37">
        <v>17.486115136332899</v>
      </c>
      <c r="BP665" s="37">
        <v>1.15160259375E-2</v>
      </c>
    </row>
    <row r="666" spans="1:68">
      <c r="A666" s="16">
        <v>665</v>
      </c>
      <c r="B666" s="29" t="s">
        <v>332</v>
      </c>
      <c r="C666" s="16">
        <v>200</v>
      </c>
      <c r="D666" s="16">
        <v>1102</v>
      </c>
      <c r="E666" s="16">
        <v>0.222576510996053</v>
      </c>
      <c r="F666" s="16">
        <v>0.36875420945625698</v>
      </c>
      <c r="G666" s="16">
        <v>0.47451911712563499</v>
      </c>
      <c r="H666" s="16">
        <v>1.25386354079058</v>
      </c>
      <c r="I666" s="16">
        <v>2.3236306239690601</v>
      </c>
      <c r="J666" s="16">
        <v>0.39417800047721302</v>
      </c>
      <c r="K666" s="16">
        <v>0.43324314932486102</v>
      </c>
      <c r="L666" s="16">
        <v>0.54867674858223103</v>
      </c>
      <c r="M666" s="16">
        <v>0.14144373277228101</v>
      </c>
      <c r="N666" s="16">
        <v>0.70019817128263195</v>
      </c>
      <c r="O666" s="16">
        <v>1.5669806885322499</v>
      </c>
      <c r="P666" s="16">
        <v>0.13636497262337899</v>
      </c>
      <c r="Q666" s="16">
        <v>0.23976672572631499</v>
      </c>
      <c r="R666" s="16">
        <v>0.69144246846025204</v>
      </c>
      <c r="S666" s="16">
        <v>0.70526838966202798</v>
      </c>
      <c r="T666" s="16">
        <v>1.3123141540291401</v>
      </c>
      <c r="U666" s="16">
        <v>1.12641731144696</v>
      </c>
      <c r="V666" s="16">
        <v>0.553510895883777</v>
      </c>
      <c r="W666" s="16">
        <v>3.0838535922931798</v>
      </c>
      <c r="X666" s="16">
        <v>1.3615120274914101</v>
      </c>
      <c r="Y666" s="16">
        <v>2.3296955103308998</v>
      </c>
      <c r="Z666" s="16">
        <v>1.0250251061782101</v>
      </c>
      <c r="AA666" s="16">
        <v>1.3802563827504799</v>
      </c>
      <c r="AB666" s="16">
        <v>1.2940136723322599</v>
      </c>
      <c r="AC666" s="16">
        <v>0.61303982493471298</v>
      </c>
      <c r="AD666" s="16">
        <v>2.0754473634113801</v>
      </c>
      <c r="AE666" s="16">
        <v>0.70526838966202798</v>
      </c>
      <c r="AF666" s="16">
        <v>1.45639461854564</v>
      </c>
      <c r="AG666" s="16">
        <v>1.45385966008801</v>
      </c>
      <c r="AH666" s="16">
        <v>1.4011222610537999</v>
      </c>
      <c r="AI666" s="37">
        <v>0.36458333333333298</v>
      </c>
      <c r="AJ666" s="16">
        <v>1.00588269651809</v>
      </c>
      <c r="AK666" s="16">
        <v>0.46577424023154801</v>
      </c>
      <c r="AL666" s="37">
        <v>0.846954926</v>
      </c>
      <c r="AM666" s="37">
        <v>3358.8975365371002</v>
      </c>
      <c r="AN666" s="37">
        <v>21.740877940000001</v>
      </c>
      <c r="AO666" s="37">
        <v>1.13447246</v>
      </c>
      <c r="AP666" s="37">
        <v>7.1821461675</v>
      </c>
      <c r="AQ666" s="37">
        <v>692.35320000000002</v>
      </c>
      <c r="AR666" s="37">
        <v>1.75801724</v>
      </c>
      <c r="AS666" s="37">
        <v>1.38188025</v>
      </c>
      <c r="AT666" s="37">
        <v>7.97680334</v>
      </c>
      <c r="AU666" s="37">
        <v>308781.52670400002</v>
      </c>
      <c r="AV666" s="37">
        <v>2100.6988442947199</v>
      </c>
      <c r="AW666" s="37">
        <v>1009847.2169999999</v>
      </c>
      <c r="AX666" s="37">
        <v>8.2927797874499998</v>
      </c>
      <c r="AY666" s="37">
        <v>7.4819677499999999</v>
      </c>
      <c r="AZ666" s="37">
        <v>17.843924999999999</v>
      </c>
      <c r="BA666" s="37">
        <v>23747.151900000001</v>
      </c>
      <c r="BB666" s="37">
        <v>8.6166977809999992</v>
      </c>
      <c r="BC666" s="37">
        <v>7.7214924405635699E-3</v>
      </c>
      <c r="BD666" s="37">
        <v>371.25581583500002</v>
      </c>
      <c r="BE666" s="37">
        <v>28823.55</v>
      </c>
      <c r="BF666" s="37">
        <v>0.9653086125</v>
      </c>
      <c r="BG666" s="37">
        <v>3.746759033</v>
      </c>
      <c r="BH666" s="37">
        <v>4.7977537400000001</v>
      </c>
      <c r="BI666" s="37">
        <v>5.9022739125000001</v>
      </c>
      <c r="BJ666" s="37">
        <v>4193.9739939999999</v>
      </c>
      <c r="BK666" s="37">
        <v>515.42921902499995</v>
      </c>
      <c r="BL666" s="37">
        <v>17.843924999999999</v>
      </c>
      <c r="BM666" s="37">
        <v>15.820867042932001</v>
      </c>
      <c r="BN666" s="37">
        <v>15.793329698172</v>
      </c>
      <c r="BO666" s="37">
        <v>16.100440724020501</v>
      </c>
      <c r="BP666" s="37">
        <v>1.0290000000000001E-2</v>
      </c>
    </row>
    <row r="667" spans="1:68">
      <c r="A667" s="16">
        <v>666</v>
      </c>
      <c r="B667" s="29" t="s">
        <v>333</v>
      </c>
      <c r="C667" s="16">
        <v>300</v>
      </c>
      <c r="D667" s="16">
        <v>1102</v>
      </c>
      <c r="E667" s="16">
        <v>0.222008884343741</v>
      </c>
      <c r="F667" s="16">
        <v>0.36717292096151</v>
      </c>
      <c r="G667" s="16">
        <v>0.47125507973706199</v>
      </c>
      <c r="H667" s="16">
        <v>1.2469516896722099</v>
      </c>
      <c r="I667" s="16">
        <v>2.3161214423404002</v>
      </c>
      <c r="J667" s="16">
        <v>0.39284228048273001</v>
      </c>
      <c r="K667" s="16">
        <v>0.43290628445151003</v>
      </c>
      <c r="L667" s="16">
        <v>0.54720271480416605</v>
      </c>
      <c r="M667" s="16">
        <v>0.14274934266360201</v>
      </c>
      <c r="N667" s="16">
        <v>0.69765466055292502</v>
      </c>
      <c r="O667" s="16">
        <v>1.56118425377592</v>
      </c>
      <c r="P667" s="16">
        <v>0.13768946145402799</v>
      </c>
      <c r="Q667" s="16">
        <v>0.24140571052029899</v>
      </c>
      <c r="R667" s="16">
        <v>0.68257183584665004</v>
      </c>
      <c r="S667" s="16">
        <v>0.70526838966202798</v>
      </c>
      <c r="T667" s="16">
        <v>1.3113417607743301</v>
      </c>
      <c r="U667" s="16">
        <v>1.1322215948143299</v>
      </c>
      <c r="V667" s="16">
        <v>0.55539291217257303</v>
      </c>
      <c r="W667" s="16">
        <v>3.0547726831069499</v>
      </c>
      <c r="X667" s="16">
        <v>1.3615120274914101</v>
      </c>
      <c r="Y667" s="16">
        <v>2.3235230318712099</v>
      </c>
      <c r="Z667" s="16">
        <v>1.0245516500079599</v>
      </c>
      <c r="AA667" s="16">
        <v>1.3784652799074399</v>
      </c>
      <c r="AB667" s="16">
        <v>1.29228916789413</v>
      </c>
      <c r="AC667" s="16">
        <v>0.61127057530071804</v>
      </c>
      <c r="AD667" s="16">
        <v>2.0926671497329501</v>
      </c>
      <c r="AE667" s="16">
        <v>0.70526838966202798</v>
      </c>
      <c r="AF667" s="16">
        <v>1.45008374805327</v>
      </c>
      <c r="AG667" s="16">
        <v>1.4475597741147599</v>
      </c>
      <c r="AH667" s="16">
        <v>1.35568696174589</v>
      </c>
      <c r="AI667" s="37">
        <v>0.34608919212894301</v>
      </c>
      <c r="AJ667" s="16">
        <v>1.00503429416679</v>
      </c>
      <c r="AK667" s="16">
        <v>0.46701157742402299</v>
      </c>
      <c r="AL667" s="37">
        <v>0.84912039875</v>
      </c>
      <c r="AM667" s="37">
        <v>3373.3631622037501</v>
      </c>
      <c r="AN667" s="37">
        <v>21.891461013812499</v>
      </c>
      <c r="AO667" s="37">
        <v>1.1407608389374999</v>
      </c>
      <c r="AP667" s="37">
        <v>7.2054316649999999</v>
      </c>
      <c r="AQ667" s="37">
        <v>694.70730000000003</v>
      </c>
      <c r="AR667" s="37">
        <v>1.7593852364375</v>
      </c>
      <c r="AS667" s="37">
        <v>1.38560270625</v>
      </c>
      <c r="AT667" s="37">
        <v>7.9038461330000001</v>
      </c>
      <c r="AU667" s="37">
        <v>309907.28299964999</v>
      </c>
      <c r="AV667" s="37">
        <v>2108.49841296459</v>
      </c>
      <c r="AW667" s="37">
        <v>1000133.1012975</v>
      </c>
      <c r="AX667" s="37">
        <v>8.2364773083487499</v>
      </c>
      <c r="AY667" s="37">
        <v>7.5792026249999997</v>
      </c>
      <c r="AZ667" s="37">
        <v>17.843924999999999</v>
      </c>
      <c r="BA667" s="37">
        <v>23764.761016875</v>
      </c>
      <c r="BB667" s="37">
        <v>8.5725246652062506</v>
      </c>
      <c r="BC667" s="37">
        <v>7.6953272263009199E-3</v>
      </c>
      <c r="BD667" s="37">
        <v>374.79010718337503</v>
      </c>
      <c r="BE667" s="37">
        <v>28823.55</v>
      </c>
      <c r="BF667" s="37">
        <v>0.96787297125000005</v>
      </c>
      <c r="BG667" s="37">
        <v>3.7484904500375</v>
      </c>
      <c r="BH667" s="37">
        <v>4.8039876803750001</v>
      </c>
      <c r="BI667" s="37">
        <v>5.9101502437500004</v>
      </c>
      <c r="BJ667" s="37">
        <v>4206.1129505500003</v>
      </c>
      <c r="BK667" s="37">
        <v>511.18794204187498</v>
      </c>
      <c r="BL667" s="37">
        <v>17.843924999999999</v>
      </c>
      <c r="BM667" s="37">
        <v>15.8897206130234</v>
      </c>
      <c r="BN667" s="37">
        <v>15.862063423725701</v>
      </c>
      <c r="BO667" s="37">
        <v>16.640040472286199</v>
      </c>
      <c r="BP667" s="37">
        <v>1.0839871875E-2</v>
      </c>
    </row>
    <row r="668" spans="1:68">
      <c r="A668" s="16">
        <v>667</v>
      </c>
      <c r="B668" s="29" t="s">
        <v>334</v>
      </c>
      <c r="C668" s="16">
        <v>450</v>
      </c>
      <c r="D668" s="16">
        <v>1102</v>
      </c>
      <c r="E668" s="16">
        <v>0.22144414551111199</v>
      </c>
      <c r="F668" s="16">
        <v>0.36560513629406199</v>
      </c>
      <c r="G668" s="16">
        <v>0.468035639735289</v>
      </c>
      <c r="H668" s="16">
        <v>1.2401156231641399</v>
      </c>
      <c r="I668" s="16">
        <v>2.3086606385984698</v>
      </c>
      <c r="J668" s="16">
        <v>0.39151558241497803</v>
      </c>
      <c r="K668" s="16">
        <v>0.432569943024533</v>
      </c>
      <c r="L668" s="16">
        <v>0.54573657986274304</v>
      </c>
      <c r="M668" s="16">
        <v>0.14407928022755401</v>
      </c>
      <c r="N668" s="16">
        <v>0.695129561842876</v>
      </c>
      <c r="O668" s="16">
        <v>1.55543054427975</v>
      </c>
      <c r="P668" s="16">
        <v>0.139039931688377</v>
      </c>
      <c r="Q668" s="16">
        <v>0.24306725691205799</v>
      </c>
      <c r="R668" s="16">
        <v>0.67392592592592604</v>
      </c>
      <c r="S668" s="16">
        <v>0.70526838966202798</v>
      </c>
      <c r="T668" s="16">
        <v>1.3103708074926099</v>
      </c>
      <c r="U668" s="16">
        <v>1.1380860054594799</v>
      </c>
      <c r="V668" s="16">
        <v>0.55727492846136895</v>
      </c>
      <c r="W668" s="16">
        <v>3.0262351192938399</v>
      </c>
      <c r="X668" s="16">
        <v>1.3615120274914101</v>
      </c>
      <c r="Y668" s="16">
        <v>2.31738317468167</v>
      </c>
      <c r="Z668" s="16">
        <v>1.0240786310118799</v>
      </c>
      <c r="AA668" s="16">
        <v>1.3766788195233901</v>
      </c>
      <c r="AB668" s="16">
        <v>1.2905692537592199</v>
      </c>
      <c r="AC668" s="16">
        <v>0.60951150848411095</v>
      </c>
      <c r="AD668" s="16">
        <v>2.1101750684692901</v>
      </c>
      <c r="AE668" s="16">
        <v>0.70526838966202798</v>
      </c>
      <c r="AF668" s="16">
        <v>1.4438273343010499</v>
      </c>
      <c r="AG668" s="16">
        <v>1.44131425009582</v>
      </c>
      <c r="AH668" s="16">
        <v>1.3131058404945799</v>
      </c>
      <c r="AI668" s="37">
        <v>0.32938076416337297</v>
      </c>
      <c r="AJ668" s="16">
        <v>1.00418732176347</v>
      </c>
      <c r="AK668" s="16">
        <v>0.46824891461649798</v>
      </c>
      <c r="AL668" s="37">
        <v>0.85128587150000001</v>
      </c>
      <c r="AM668" s="37">
        <v>3387.8287878704</v>
      </c>
      <c r="AN668" s="37">
        <v>22.042044087625001</v>
      </c>
      <c r="AO668" s="37">
        <v>1.147049217875</v>
      </c>
      <c r="AP668" s="37">
        <v>7.2287171624999997</v>
      </c>
      <c r="AQ668" s="37">
        <v>697.06140000000005</v>
      </c>
      <c r="AR668" s="37">
        <v>1.760753232875</v>
      </c>
      <c r="AS668" s="37">
        <v>1.3893251625</v>
      </c>
      <c r="AT668" s="37">
        <v>7.8308889260000001</v>
      </c>
      <c r="AU668" s="37">
        <v>311033.03929530003</v>
      </c>
      <c r="AV668" s="37">
        <v>2116.29798163447</v>
      </c>
      <c r="AW668" s="37">
        <v>990418.98559499998</v>
      </c>
      <c r="AX668" s="37">
        <v>8.1801748292475001</v>
      </c>
      <c r="AY668" s="37">
        <v>7.6764374999999996</v>
      </c>
      <c r="AZ668" s="37">
        <v>17.843924999999999</v>
      </c>
      <c r="BA668" s="37">
        <v>23782.370133749999</v>
      </c>
      <c r="BB668" s="37">
        <v>8.5283515494125002</v>
      </c>
      <c r="BC668" s="37">
        <v>7.6693387411783196E-3</v>
      </c>
      <c r="BD668" s="37">
        <v>378.32439853174998</v>
      </c>
      <c r="BE668" s="37">
        <v>28823.55</v>
      </c>
      <c r="BF668" s="37">
        <v>0.97043732999999999</v>
      </c>
      <c r="BG668" s="37">
        <v>3.750221867075</v>
      </c>
      <c r="BH668" s="37">
        <v>4.8102216207500001</v>
      </c>
      <c r="BI668" s="37">
        <v>5.9180265749999998</v>
      </c>
      <c r="BJ668" s="37">
        <v>4218.2519070999997</v>
      </c>
      <c r="BK668" s="37">
        <v>506.94666505875</v>
      </c>
      <c r="BL668" s="37">
        <v>17.843924999999999</v>
      </c>
      <c r="BM668" s="37">
        <v>15.9585741831148</v>
      </c>
      <c r="BN668" s="37">
        <v>15.9307971492793</v>
      </c>
      <c r="BO668" s="37">
        <v>17.1796402205518</v>
      </c>
      <c r="BP668" s="37">
        <v>1.138974375E-2</v>
      </c>
    </row>
    <row r="669" spans="1:68">
      <c r="A669" s="16">
        <v>668</v>
      </c>
      <c r="B669" s="29" t="s">
        <v>335</v>
      </c>
      <c r="C669" s="16">
        <v>490</v>
      </c>
      <c r="D669" s="16">
        <v>1102</v>
      </c>
      <c r="E669" s="16">
        <v>0.22125653716549801</v>
      </c>
      <c r="F669" s="16">
        <v>0.36508551240027598</v>
      </c>
      <c r="G669" s="16">
        <v>0.466972245978867</v>
      </c>
      <c r="H669" s="16">
        <v>1.2378535603177001</v>
      </c>
      <c r="I669" s="16">
        <v>2.30618437394152</v>
      </c>
      <c r="J669" s="16">
        <v>0.39107533881754197</v>
      </c>
      <c r="K669" s="16">
        <v>0.43245794532613702</v>
      </c>
      <c r="L669" s="16">
        <v>0.54524961254872495</v>
      </c>
      <c r="M669" s="16">
        <v>0.144528116787209</v>
      </c>
      <c r="N669" s="16">
        <v>0.694291919320007</v>
      </c>
      <c r="O669" s="16">
        <v>1.55352205406932</v>
      </c>
      <c r="P669" s="16">
        <v>0.139495994644803</v>
      </c>
      <c r="Q669" s="16">
        <v>0.24362620010198899</v>
      </c>
      <c r="R669" s="16">
        <v>0.67109242457770901</v>
      </c>
      <c r="S669" s="16">
        <v>0.70526838966202798</v>
      </c>
      <c r="T669" s="16">
        <v>1.31004747584001</v>
      </c>
      <c r="U669" s="16">
        <v>1.14005433238815</v>
      </c>
      <c r="V669" s="16">
        <v>0.55790226722430103</v>
      </c>
      <c r="W669" s="16">
        <v>3.0168407176557901</v>
      </c>
      <c r="X669" s="16">
        <v>1.3615120274914101</v>
      </c>
      <c r="Y669" s="16">
        <v>2.3153437601321598</v>
      </c>
      <c r="Z669" s="16">
        <v>1.0239210550583699</v>
      </c>
      <c r="AA669" s="16">
        <v>1.3760843612679301</v>
      </c>
      <c r="AB669" s="16">
        <v>1.2899969659486099</v>
      </c>
      <c r="AC669" s="16">
        <v>0.60892740054713201</v>
      </c>
      <c r="AD669" s="16">
        <v>2.11607632424704</v>
      </c>
      <c r="AE669" s="16">
        <v>0.70526838966202798</v>
      </c>
      <c r="AF669" s="16">
        <v>1.4417538428947501</v>
      </c>
      <c r="AG669" s="16">
        <v>1.43924436774885</v>
      </c>
      <c r="AH669" s="16">
        <v>1.2995003928858599</v>
      </c>
      <c r="AI669" s="37">
        <v>0.32416411966286901</v>
      </c>
      <c r="AJ669" s="16">
        <v>1.0039053147705701</v>
      </c>
      <c r="AK669" s="16">
        <v>0.46866136034732297</v>
      </c>
      <c r="AL669" s="37">
        <v>0.85200769575000002</v>
      </c>
      <c r="AM669" s="37">
        <v>3392.6506630926201</v>
      </c>
      <c r="AN669" s="37">
        <v>22.092238445562501</v>
      </c>
      <c r="AO669" s="37">
        <v>1.1491453441874999</v>
      </c>
      <c r="AP669" s="37">
        <v>7.2364789949999997</v>
      </c>
      <c r="AQ669" s="37">
        <v>697.84609999999998</v>
      </c>
      <c r="AR669" s="37">
        <v>1.7612092316875001</v>
      </c>
      <c r="AS669" s="37">
        <v>1.39056598125</v>
      </c>
      <c r="AT669" s="37">
        <v>7.8065698570000004</v>
      </c>
      <c r="AU669" s="37">
        <v>311408.29139385</v>
      </c>
      <c r="AV669" s="37">
        <v>2118.8978378577599</v>
      </c>
      <c r="AW669" s="37">
        <v>987180.94702750002</v>
      </c>
      <c r="AX669" s="37">
        <v>8.1614073362137507</v>
      </c>
      <c r="AY669" s="37">
        <v>7.7088491250000004</v>
      </c>
      <c r="AZ669" s="37">
        <v>17.843924999999999</v>
      </c>
      <c r="BA669" s="37">
        <v>23788.239839375001</v>
      </c>
      <c r="BB669" s="37">
        <v>8.5136271774812506</v>
      </c>
      <c r="BC669" s="37">
        <v>7.6607148768188301E-3</v>
      </c>
      <c r="BD669" s="37">
        <v>379.50249564787498</v>
      </c>
      <c r="BE669" s="37">
        <v>28823.55</v>
      </c>
      <c r="BF669" s="37">
        <v>0.97129211625</v>
      </c>
      <c r="BG669" s="37">
        <v>3.7507990060875001</v>
      </c>
      <c r="BH669" s="37">
        <v>4.8122996008749999</v>
      </c>
      <c r="BI669" s="37">
        <v>5.9206520187500002</v>
      </c>
      <c r="BJ669" s="37">
        <v>4222.2982259500004</v>
      </c>
      <c r="BK669" s="37">
        <v>505.53290606437503</v>
      </c>
      <c r="BL669" s="37">
        <v>17.843924999999999</v>
      </c>
      <c r="BM669" s="37">
        <v>15.981525373145301</v>
      </c>
      <c r="BN669" s="37">
        <v>15.953708391130601</v>
      </c>
      <c r="BO669" s="37">
        <v>17.359506803307099</v>
      </c>
      <c r="BP669" s="37">
        <v>1.1573034374999999E-2</v>
      </c>
    </row>
    <row r="670" spans="1:68">
      <c r="A670" s="16">
        <v>669</v>
      </c>
      <c r="B670" s="29" t="s">
        <v>336</v>
      </c>
      <c r="C670" s="16">
        <v>460</v>
      </c>
      <c r="D670" s="16">
        <v>1102</v>
      </c>
      <c r="E670" s="16">
        <v>0.221069246435845</v>
      </c>
      <c r="F670" s="16">
        <v>0.36456736346268198</v>
      </c>
      <c r="G670" s="16">
        <v>0.46591367340603601</v>
      </c>
      <c r="H670" s="16">
        <v>1.23559973478648</v>
      </c>
      <c r="I670" s="16">
        <v>2.30371341566571</v>
      </c>
      <c r="J670" s="16">
        <v>0.39063608418065798</v>
      </c>
      <c r="K670" s="16">
        <v>0.43234600560790298</v>
      </c>
      <c r="L670" s="16">
        <v>0.54476351351351304</v>
      </c>
      <c r="M670" s="16">
        <v>0.14497975852175801</v>
      </c>
      <c r="N670" s="16">
        <v>0.69345629311339996</v>
      </c>
      <c r="O670" s="16">
        <v>1.5516182414978701</v>
      </c>
      <c r="P670" s="16">
        <v>0.13995505929864399</v>
      </c>
      <c r="Q670" s="16">
        <v>0.24418771984267601</v>
      </c>
      <c r="R670" s="16">
        <v>0.66828265021301603</v>
      </c>
      <c r="S670" s="16">
        <v>0.70526838966202798</v>
      </c>
      <c r="T670" s="16">
        <v>1.30972430371107</v>
      </c>
      <c r="U670" s="16">
        <v>1.1420294795802</v>
      </c>
      <c r="V670" s="16">
        <v>0.558529605987233</v>
      </c>
      <c r="W670" s="16">
        <v>3.0075044619683902</v>
      </c>
      <c r="X670" s="16">
        <v>1.3615120274914101</v>
      </c>
      <c r="Y670" s="16">
        <v>2.3133079320025902</v>
      </c>
      <c r="Z670" s="16">
        <v>1.02376352759012</v>
      </c>
      <c r="AA670" s="16">
        <v>1.3754904161722401</v>
      </c>
      <c r="AB670" s="16">
        <v>1.2894251854616701</v>
      </c>
      <c r="AC670" s="16">
        <v>0.60834441106461401</v>
      </c>
      <c r="AD670" s="16">
        <v>2.1220106791581199</v>
      </c>
      <c r="AE670" s="16">
        <v>0.70526838966202798</v>
      </c>
      <c r="AF670" s="16">
        <v>1.43968629846149</v>
      </c>
      <c r="AG670" s="16">
        <v>1.43718042202378</v>
      </c>
      <c r="AH670" s="16">
        <v>1.28617399348648</v>
      </c>
      <c r="AI670" s="37">
        <v>0.319110138584975</v>
      </c>
      <c r="AJ670" s="16">
        <v>1.0036234661258601</v>
      </c>
      <c r="AK670" s="16">
        <v>0.46907380607814803</v>
      </c>
      <c r="AL670" s="37">
        <v>0.85272952000000002</v>
      </c>
      <c r="AM670" s="37">
        <v>3397.4725383148402</v>
      </c>
      <c r="AN670" s="37">
        <v>22.1424328035</v>
      </c>
      <c r="AO670" s="37">
        <v>1.1512414705</v>
      </c>
      <c r="AP670" s="37">
        <v>7.2442408274999996</v>
      </c>
      <c r="AQ670" s="37">
        <v>698.63080000000002</v>
      </c>
      <c r="AR670" s="37">
        <v>1.7616652305</v>
      </c>
      <c r="AS670" s="37">
        <v>1.3918067999999999</v>
      </c>
      <c r="AT670" s="37">
        <v>7.7822507879999998</v>
      </c>
      <c r="AU670" s="37">
        <v>311783.54349239997</v>
      </c>
      <c r="AV670" s="37">
        <v>2121.4976940810502</v>
      </c>
      <c r="AW670" s="37">
        <v>983942.90845999995</v>
      </c>
      <c r="AX670" s="37">
        <v>8.1426398431799996</v>
      </c>
      <c r="AY670" s="37">
        <v>7.7412607500000004</v>
      </c>
      <c r="AZ670" s="37">
        <v>17.843924999999999</v>
      </c>
      <c r="BA670" s="37">
        <v>23794.109544999999</v>
      </c>
      <c r="BB670" s="37">
        <v>8.4989028055499993</v>
      </c>
      <c r="BC670" s="37">
        <v>7.6521103850560298E-3</v>
      </c>
      <c r="BD670" s="37">
        <v>380.68059276399998</v>
      </c>
      <c r="BE670" s="37">
        <v>28823.55</v>
      </c>
      <c r="BF670" s="37">
        <v>0.97214690250000002</v>
      </c>
      <c r="BG670" s="37">
        <v>3.7513761451000001</v>
      </c>
      <c r="BH670" s="37">
        <v>4.8143775809999996</v>
      </c>
      <c r="BI670" s="37">
        <v>5.9232774624999998</v>
      </c>
      <c r="BJ670" s="37">
        <v>4226.3445448000002</v>
      </c>
      <c r="BK670" s="37">
        <v>504.11914707</v>
      </c>
      <c r="BL670" s="37">
        <v>17.843924999999999</v>
      </c>
      <c r="BM670" s="37">
        <v>16.0044765631758</v>
      </c>
      <c r="BN670" s="37">
        <v>15.9766196329818</v>
      </c>
      <c r="BO670" s="37">
        <v>17.539373386062302</v>
      </c>
      <c r="BP670" s="37">
        <v>1.1756325E-2</v>
      </c>
    </row>
    <row r="671" spans="1:68">
      <c r="A671" s="16">
        <v>670</v>
      </c>
      <c r="B671" s="29" t="s">
        <v>337</v>
      </c>
      <c r="C671" s="16">
        <v>430</v>
      </c>
      <c r="D671" s="16">
        <v>1102</v>
      </c>
      <c r="E671" s="16">
        <v>0.220509271897358</v>
      </c>
      <c r="F671" s="16">
        <v>0.36302170385319599</v>
      </c>
      <c r="G671" s="16">
        <v>0.462766557131645</v>
      </c>
      <c r="H671" s="16">
        <v>1.22888723458514</v>
      </c>
      <c r="I671" s="16">
        <v>2.2963322091062399</v>
      </c>
      <c r="J671" s="16">
        <v>0.38932422082130502</v>
      </c>
      <c r="K671" s="16">
        <v>0.43201053388428301</v>
      </c>
      <c r="L671" s="16">
        <v>0.54331040292011801</v>
      </c>
      <c r="M671" s="16">
        <v>0.14635178024361201</v>
      </c>
      <c r="N671" s="16">
        <v>0.69096143984998004</v>
      </c>
      <c r="O671" s="16">
        <v>1.5459346982765001</v>
      </c>
      <c r="P671" s="16">
        <v>0.141350562746381</v>
      </c>
      <c r="Q671" s="16">
        <v>0.24588791776594099</v>
      </c>
      <c r="R671" s="16">
        <v>0.65999274573812095</v>
      </c>
      <c r="S671" s="16">
        <v>0.70526838966202798</v>
      </c>
      <c r="T671" s="16">
        <v>1.3087557432864501</v>
      </c>
      <c r="U671" s="16">
        <v>1.1479961990724299</v>
      </c>
      <c r="V671" s="16">
        <v>0.56041162227602903</v>
      </c>
      <c r="W671" s="16">
        <v>2.9798392219173899</v>
      </c>
      <c r="X671" s="16">
        <v>1.3615120274914101</v>
      </c>
      <c r="Y671" s="16">
        <v>2.3072218717787001</v>
      </c>
      <c r="Z671" s="16">
        <v>1.02329123587327</v>
      </c>
      <c r="AA671" s="16">
        <v>1.3737116532076701</v>
      </c>
      <c r="AB671" s="16">
        <v>1.28771288120588</v>
      </c>
      <c r="AC671" s="16">
        <v>0.60660212131145197</v>
      </c>
      <c r="AD671" s="16">
        <v>2.1400151470292399</v>
      </c>
      <c r="AE671" s="16">
        <v>0.70526838966202798</v>
      </c>
      <c r="AF671" s="16">
        <v>1.4335190922485399</v>
      </c>
      <c r="AG671" s="16">
        <v>1.4310239502720401</v>
      </c>
      <c r="AH671" s="16">
        <v>1.24778579754446</v>
      </c>
      <c r="AI671" s="37">
        <v>0.30485149377231902</v>
      </c>
      <c r="AJ671" s="16">
        <v>1.00277886894821</v>
      </c>
      <c r="AK671" s="16">
        <v>0.47031114327062201</v>
      </c>
      <c r="AL671" s="37">
        <v>0.85489499275000003</v>
      </c>
      <c r="AM671" s="37">
        <v>3411.9381639814901</v>
      </c>
      <c r="AN671" s="37">
        <v>22.293015877312499</v>
      </c>
      <c r="AO671" s="37">
        <v>1.1575298494374999</v>
      </c>
      <c r="AP671" s="37">
        <v>7.2675263250000004</v>
      </c>
      <c r="AQ671" s="37">
        <v>700.98490000000004</v>
      </c>
      <c r="AR671" s="37">
        <v>1.7630332269375</v>
      </c>
      <c r="AS671" s="37">
        <v>1.3955292562499999</v>
      </c>
      <c r="AT671" s="37">
        <v>7.7092935809999998</v>
      </c>
      <c r="AU671" s="37">
        <v>312909.29978805</v>
      </c>
      <c r="AV671" s="37">
        <v>2129.2972627509298</v>
      </c>
      <c r="AW671" s="37">
        <v>974228.79275749996</v>
      </c>
      <c r="AX671" s="37">
        <v>8.0863373640787497</v>
      </c>
      <c r="AY671" s="37">
        <v>7.8384956250000002</v>
      </c>
      <c r="AZ671" s="37">
        <v>17.843924999999999</v>
      </c>
      <c r="BA671" s="37">
        <v>23811.718661874998</v>
      </c>
      <c r="BB671" s="37">
        <v>8.4547296897562507</v>
      </c>
      <c r="BC671" s="37">
        <v>7.6264124947627299E-3</v>
      </c>
      <c r="BD671" s="37">
        <v>384.21488411237499</v>
      </c>
      <c r="BE671" s="37">
        <v>28823.55</v>
      </c>
      <c r="BF671" s="37">
        <v>0.97471126124999996</v>
      </c>
      <c r="BG671" s="37">
        <v>3.7531075621375001</v>
      </c>
      <c r="BH671" s="37">
        <v>4.8206115213749996</v>
      </c>
      <c r="BI671" s="37">
        <v>5.9311537937500001</v>
      </c>
      <c r="BJ671" s="37">
        <v>4238.4835013499996</v>
      </c>
      <c r="BK671" s="37">
        <v>499.87787008687502</v>
      </c>
      <c r="BL671" s="37">
        <v>17.843924999999999</v>
      </c>
      <c r="BM671" s="37">
        <v>16.073330133267199</v>
      </c>
      <c r="BN671" s="37">
        <v>16.0453533585355</v>
      </c>
      <c r="BO671" s="37">
        <v>18.078973134327999</v>
      </c>
      <c r="BP671" s="37">
        <v>1.2306196875E-2</v>
      </c>
    </row>
    <row r="672" spans="1:68">
      <c r="A672" s="16">
        <v>671</v>
      </c>
      <c r="B672" s="29" t="s">
        <v>338</v>
      </c>
      <c r="C672" s="16">
        <v>580</v>
      </c>
      <c r="D672" s="16">
        <v>1102</v>
      </c>
      <c r="E672" s="16">
        <v>0.23229439380330899</v>
      </c>
      <c r="F672" s="16">
        <v>0.38889835130246198</v>
      </c>
      <c r="G672" s="16">
        <v>0.487482721659797</v>
      </c>
      <c r="H672" s="16">
        <v>1.2748280362531501</v>
      </c>
      <c r="I672" s="16">
        <v>2.3761713898611299</v>
      </c>
      <c r="J672" s="16">
        <v>0.41806237793691198</v>
      </c>
      <c r="K672" s="16">
        <v>0.426102824126667</v>
      </c>
      <c r="L672" s="16">
        <v>0.53632649227445695</v>
      </c>
      <c r="M672" s="16">
        <v>0.14103805258499499</v>
      </c>
      <c r="N672" s="16">
        <v>0.67790823546829004</v>
      </c>
      <c r="O672" s="16">
        <v>1.6048942076121899</v>
      </c>
      <c r="P672" s="16">
        <v>0.137674716534226</v>
      </c>
      <c r="Q672" s="16">
        <v>0.198694049916433</v>
      </c>
      <c r="R672" s="16">
        <v>0.67109242457770901</v>
      </c>
      <c r="S672" s="16">
        <v>0.73359840954274402</v>
      </c>
      <c r="T672" s="16">
        <v>1.3618646001658601</v>
      </c>
      <c r="U672" s="16">
        <v>1.19428608806348</v>
      </c>
      <c r="V672" s="16">
        <v>0.52188819108411399</v>
      </c>
      <c r="W672" s="16">
        <v>3.2983893958735502</v>
      </c>
      <c r="X672" s="16">
        <v>1.40068728522337</v>
      </c>
      <c r="Y672" s="16">
        <v>2.3703469252265701</v>
      </c>
      <c r="Z672" s="16">
        <v>1.0484907715309</v>
      </c>
      <c r="AA672" s="16">
        <v>1.4187569600318699</v>
      </c>
      <c r="AB672" s="16">
        <v>1.3185987350339601</v>
      </c>
      <c r="AC672" s="16">
        <v>0.60122660338703005</v>
      </c>
      <c r="AD672" s="16">
        <v>2.2939198423956402</v>
      </c>
      <c r="AE672" s="16">
        <v>0.73359840954274402</v>
      </c>
      <c r="AF672" s="16">
        <v>1.48615533374826</v>
      </c>
      <c r="AG672" s="16">
        <v>1.48364585860235</v>
      </c>
      <c r="AH672" s="16">
        <v>1.3399468629043501</v>
      </c>
      <c r="AI672" s="37">
        <v>0.32416411966286901</v>
      </c>
      <c r="AJ672" s="16">
        <v>1.0163164115783501</v>
      </c>
      <c r="AK672" s="16">
        <v>0.46866136034732297</v>
      </c>
      <c r="AL672" s="37">
        <v>0.89451192599999996</v>
      </c>
      <c r="AM672" s="37">
        <v>3613.9375697147698</v>
      </c>
      <c r="AN672" s="37">
        <v>23.0625794525</v>
      </c>
      <c r="AO672" s="37">
        <v>1.18347012075</v>
      </c>
      <c r="AP672" s="37">
        <v>7.4560883100000002</v>
      </c>
      <c r="AQ672" s="37">
        <v>746.00255000000004</v>
      </c>
      <c r="AR672" s="37">
        <v>1.7353276442500001</v>
      </c>
      <c r="AS672" s="37">
        <v>1.3678090875</v>
      </c>
      <c r="AT672" s="37">
        <v>7.6180568492500003</v>
      </c>
      <c r="AU672" s="37">
        <v>304059.775801162</v>
      </c>
      <c r="AV672" s="37">
        <v>2188.9659419976101</v>
      </c>
      <c r="AW672" s="37">
        <v>974292.18233874999</v>
      </c>
      <c r="AX672" s="37">
        <v>6.6561932828700003</v>
      </c>
      <c r="AY672" s="37">
        <v>7.7088491250000004</v>
      </c>
      <c r="AZ672" s="37">
        <v>18.560700000000001</v>
      </c>
      <c r="BA672" s="37">
        <v>24729.150916250001</v>
      </c>
      <c r="BB672" s="37">
        <v>8.9186157257312502</v>
      </c>
      <c r="BC672" s="37">
        <v>7.1661953434341502E-3</v>
      </c>
      <c r="BD672" s="37">
        <v>414.91981993837499</v>
      </c>
      <c r="BE672" s="37">
        <v>29652.9</v>
      </c>
      <c r="BF672" s="37">
        <v>0.99436607249999998</v>
      </c>
      <c r="BG672" s="37">
        <v>3.8408021051249999</v>
      </c>
      <c r="BH672" s="37">
        <v>4.9615297903749997</v>
      </c>
      <c r="BI672" s="37">
        <v>6.0519245149999996</v>
      </c>
      <c r="BJ672" s="37">
        <v>4168.9009537000002</v>
      </c>
      <c r="BK672" s="37">
        <v>548.01991351499998</v>
      </c>
      <c r="BL672" s="37">
        <v>18.560700000000001</v>
      </c>
      <c r="BM672" s="37">
        <v>16.4737061682081</v>
      </c>
      <c r="BN672" s="37">
        <v>16.445889186193298</v>
      </c>
      <c r="BO672" s="37">
        <v>17.899815044304599</v>
      </c>
      <c r="BP672" s="37">
        <v>1.1573034374999999E-2</v>
      </c>
    </row>
    <row r="673" spans="1:68">
      <c r="A673" s="16">
        <v>672</v>
      </c>
      <c r="B673" s="29" t="s">
        <v>339</v>
      </c>
      <c r="C673" s="16">
        <v>490</v>
      </c>
      <c r="D673" s="16">
        <v>1102</v>
      </c>
      <c r="E673" s="16">
        <v>0.228615108257372</v>
      </c>
      <c r="F673" s="16">
        <v>0.380960738335067</v>
      </c>
      <c r="G673" s="16">
        <v>0.48064589643282002</v>
      </c>
      <c r="H673" s="16">
        <v>1.2625032109413299</v>
      </c>
      <c r="I673" s="16">
        <v>2.3528423845545898</v>
      </c>
      <c r="J673" s="16">
        <v>0.40906669823045499</v>
      </c>
      <c r="K673" s="16">
        <v>0.42822119785982299</v>
      </c>
      <c r="L673" s="16">
        <v>0.53930086569921298</v>
      </c>
      <c r="M673" s="16">
        <v>0.142201407319066</v>
      </c>
      <c r="N673" s="16">
        <v>0.68336946341886295</v>
      </c>
      <c r="O673" s="16">
        <v>1.5877701564312301</v>
      </c>
      <c r="P673" s="16">
        <v>0.13828180923775199</v>
      </c>
      <c r="Q673" s="16">
        <v>0.213671433311618</v>
      </c>
      <c r="R673" s="16">
        <v>0.67109242457770901</v>
      </c>
      <c r="S673" s="16">
        <v>0.72415506958250497</v>
      </c>
      <c r="T673" s="16">
        <v>1.34459222539058</v>
      </c>
      <c r="U673" s="16">
        <v>1.1762088361717</v>
      </c>
      <c r="V673" s="16">
        <v>0.53336489898989903</v>
      </c>
      <c r="W673" s="16">
        <v>3.2045398364676299</v>
      </c>
      <c r="X673" s="16">
        <v>1.3876288659793801</v>
      </c>
      <c r="Y673" s="16">
        <v>2.3520125368617699</v>
      </c>
      <c r="Z673" s="16">
        <v>1.0403008660400499</v>
      </c>
      <c r="AA673" s="16">
        <v>1.40453276044389</v>
      </c>
      <c r="AB673" s="16">
        <v>1.3090648120055099</v>
      </c>
      <c r="AC673" s="16">
        <v>0.60379353577372996</v>
      </c>
      <c r="AD673" s="16">
        <v>2.2346386696794398</v>
      </c>
      <c r="AE673" s="16">
        <v>0.72415506958250497</v>
      </c>
      <c r="AF673" s="16">
        <v>1.4713548367970899</v>
      </c>
      <c r="AG673" s="16">
        <v>1.4688453616511901</v>
      </c>
      <c r="AH673" s="16">
        <v>1.32646470623152</v>
      </c>
      <c r="AI673" s="37">
        <v>0.32416411966286901</v>
      </c>
      <c r="AJ673" s="16">
        <v>1.0121793793090901</v>
      </c>
      <c r="AK673" s="16">
        <v>0.46866136034732297</v>
      </c>
      <c r="AL673" s="37">
        <v>0.88034384924999998</v>
      </c>
      <c r="AM673" s="37">
        <v>3540.1752675073899</v>
      </c>
      <c r="AN673" s="37">
        <v>22.739132450187501</v>
      </c>
      <c r="AO673" s="37">
        <v>1.1720285285625001</v>
      </c>
      <c r="AP673" s="37">
        <v>7.382885205</v>
      </c>
      <c r="AQ673" s="37">
        <v>729.95039999999995</v>
      </c>
      <c r="AR673" s="37">
        <v>1.7439548400625</v>
      </c>
      <c r="AS673" s="37">
        <v>1.37539471875</v>
      </c>
      <c r="AT673" s="37">
        <v>7.6808945184999997</v>
      </c>
      <c r="AU673" s="37">
        <v>306509.28099872498</v>
      </c>
      <c r="AV673" s="37">
        <v>2165.6099072843299</v>
      </c>
      <c r="AW673" s="37">
        <v>978588.43723499996</v>
      </c>
      <c r="AX673" s="37">
        <v>7.1579313006512502</v>
      </c>
      <c r="AY673" s="37">
        <v>7.7088491250000004</v>
      </c>
      <c r="AZ673" s="37">
        <v>18.321774999999999</v>
      </c>
      <c r="BA673" s="37">
        <v>24415.513890624999</v>
      </c>
      <c r="BB673" s="37">
        <v>8.7836195429812491</v>
      </c>
      <c r="BC673" s="37">
        <v>7.3237852873291103E-3</v>
      </c>
      <c r="BD673" s="37">
        <v>403.114045174875</v>
      </c>
      <c r="BE673" s="37">
        <v>29376.45</v>
      </c>
      <c r="BF673" s="37">
        <v>0.98667475375000002</v>
      </c>
      <c r="BG673" s="37">
        <v>3.8108010721125001</v>
      </c>
      <c r="BH673" s="37">
        <v>4.9117863938750004</v>
      </c>
      <c r="BI673" s="37">
        <v>6.0081670162499998</v>
      </c>
      <c r="BJ673" s="37">
        <v>4186.70004445</v>
      </c>
      <c r="BK673" s="37">
        <v>533.85757769812506</v>
      </c>
      <c r="BL673" s="37">
        <v>18.321774999999999</v>
      </c>
      <c r="BM673" s="37">
        <v>16.309645903187199</v>
      </c>
      <c r="BN673" s="37">
        <v>16.281828921172401</v>
      </c>
      <c r="BO673" s="37">
        <v>17.719712297305399</v>
      </c>
      <c r="BP673" s="37">
        <v>1.1573034374999999E-2</v>
      </c>
    </row>
    <row r="674" spans="1:68">
      <c r="A674" s="16">
        <v>673</v>
      </c>
      <c r="B674" s="29" t="s">
        <v>340</v>
      </c>
      <c r="C674" s="16">
        <v>500</v>
      </c>
      <c r="D674" s="16">
        <v>1102</v>
      </c>
      <c r="E674" s="16">
        <v>0.22125653716549801</v>
      </c>
      <c r="F674" s="16">
        <v>0.36508551240027598</v>
      </c>
      <c r="G674" s="16">
        <v>0.466972245978867</v>
      </c>
      <c r="H674" s="16">
        <v>1.2378535603177001</v>
      </c>
      <c r="I674" s="16">
        <v>2.30618437394152</v>
      </c>
      <c r="J674" s="16">
        <v>0.39107533881754197</v>
      </c>
      <c r="K674" s="16">
        <v>0.43245794532613702</v>
      </c>
      <c r="L674" s="16">
        <v>0.54524961254872495</v>
      </c>
      <c r="M674" s="16">
        <v>0.144528116787209</v>
      </c>
      <c r="N674" s="16">
        <v>0.694291919320007</v>
      </c>
      <c r="O674" s="16">
        <v>1.55352205406932</v>
      </c>
      <c r="P674" s="16">
        <v>0.139495994644803</v>
      </c>
      <c r="Q674" s="16">
        <v>0.24362620010198899</v>
      </c>
      <c r="R674" s="16">
        <v>0.67109242457770901</v>
      </c>
      <c r="S674" s="16">
        <v>0.70526838966202798</v>
      </c>
      <c r="T674" s="16">
        <v>1.31004747584001</v>
      </c>
      <c r="U674" s="16">
        <v>1.14005433238815</v>
      </c>
      <c r="V674" s="16">
        <v>0.55790226722430103</v>
      </c>
      <c r="W674" s="16">
        <v>3.0168407176557901</v>
      </c>
      <c r="X674" s="16">
        <v>1.3615120274914101</v>
      </c>
      <c r="Y674" s="16">
        <v>2.3153437601321598</v>
      </c>
      <c r="Z674" s="16">
        <v>1.0239210550583699</v>
      </c>
      <c r="AA674" s="16">
        <v>1.3760843612679301</v>
      </c>
      <c r="AB674" s="16">
        <v>1.2899969659486099</v>
      </c>
      <c r="AC674" s="16">
        <v>0.60892740054713201</v>
      </c>
      <c r="AD674" s="16">
        <v>2.11607632424704</v>
      </c>
      <c r="AE674" s="16">
        <v>0.70526838966202798</v>
      </c>
      <c r="AF674" s="16">
        <v>1.4417538428947501</v>
      </c>
      <c r="AG674" s="16">
        <v>1.43924436774885</v>
      </c>
      <c r="AH674" s="16">
        <v>1.2995003928858599</v>
      </c>
      <c r="AI674" s="37">
        <v>0.32416411966286901</v>
      </c>
      <c r="AJ674" s="16">
        <v>1.0039053147705701</v>
      </c>
      <c r="AK674" s="16">
        <v>0.46866136034732297</v>
      </c>
      <c r="AL674" s="37">
        <v>0.85200769575000002</v>
      </c>
      <c r="AM674" s="37">
        <v>3392.6506630926201</v>
      </c>
      <c r="AN674" s="37">
        <v>22.092238445562501</v>
      </c>
      <c r="AO674" s="37">
        <v>1.1491453441874999</v>
      </c>
      <c r="AP674" s="37">
        <v>7.2364789949999997</v>
      </c>
      <c r="AQ674" s="37">
        <v>697.84609999999998</v>
      </c>
      <c r="AR674" s="37">
        <v>1.7612092316875001</v>
      </c>
      <c r="AS674" s="37">
        <v>1.39056598125</v>
      </c>
      <c r="AT674" s="37">
        <v>7.8065698570000004</v>
      </c>
      <c r="AU674" s="37">
        <v>311408.29139385</v>
      </c>
      <c r="AV674" s="37">
        <v>2118.8978378577599</v>
      </c>
      <c r="AW674" s="37">
        <v>987180.94702750002</v>
      </c>
      <c r="AX674" s="37">
        <v>8.1614073362137507</v>
      </c>
      <c r="AY674" s="37">
        <v>7.7088491250000004</v>
      </c>
      <c r="AZ674" s="37">
        <v>17.843924999999999</v>
      </c>
      <c r="BA674" s="37">
        <v>23788.239839375001</v>
      </c>
      <c r="BB674" s="37">
        <v>8.5136271774812506</v>
      </c>
      <c r="BC674" s="37">
        <v>7.6607148768188301E-3</v>
      </c>
      <c r="BD674" s="37">
        <v>379.50249564787498</v>
      </c>
      <c r="BE674" s="37">
        <v>28823.55</v>
      </c>
      <c r="BF674" s="37">
        <v>0.97129211625</v>
      </c>
      <c r="BG674" s="37">
        <v>3.7507990060875001</v>
      </c>
      <c r="BH674" s="37">
        <v>4.8122996008749999</v>
      </c>
      <c r="BI674" s="37">
        <v>5.9206520187500002</v>
      </c>
      <c r="BJ674" s="37">
        <v>4222.2982259500004</v>
      </c>
      <c r="BK674" s="37">
        <v>505.53290606437503</v>
      </c>
      <c r="BL674" s="37">
        <v>17.843924999999999</v>
      </c>
      <c r="BM674" s="37">
        <v>15.981525373145301</v>
      </c>
      <c r="BN674" s="37">
        <v>15.953708391130601</v>
      </c>
      <c r="BO674" s="37">
        <v>17.359506803307099</v>
      </c>
      <c r="BP674" s="37">
        <v>1.1573034374999999E-2</v>
      </c>
    </row>
    <row r="675" spans="1:68">
      <c r="A675" s="16">
        <v>674</v>
      </c>
      <c r="B675" s="29" t="s">
        <v>341</v>
      </c>
      <c r="C675" s="16">
        <v>400</v>
      </c>
      <c r="D675" s="16">
        <v>1102</v>
      </c>
      <c r="E675" s="16">
        <v>0.21757725161956101</v>
      </c>
      <c r="F675" s="16">
        <v>0.357147899432881</v>
      </c>
      <c r="G675" s="16">
        <v>0.46013542075189101</v>
      </c>
      <c r="H675" s="16">
        <v>1.2255287350058801</v>
      </c>
      <c r="I675" s="16">
        <v>2.28285536863498</v>
      </c>
      <c r="J675" s="16">
        <v>0.38207965911108499</v>
      </c>
      <c r="K675" s="16">
        <v>0.434576319059294</v>
      </c>
      <c r="L675" s="16">
        <v>0.54822398597348099</v>
      </c>
      <c r="M675" s="16">
        <v>0.14569147152128001</v>
      </c>
      <c r="N675" s="16">
        <v>0.69975314727057902</v>
      </c>
      <c r="O675" s="16">
        <v>1.5363980028883699</v>
      </c>
      <c r="P675" s="16">
        <v>0.14010308734832899</v>
      </c>
      <c r="Q675" s="16">
        <v>0.25860358349717399</v>
      </c>
      <c r="R675" s="16">
        <v>0.67109242457770901</v>
      </c>
      <c r="S675" s="16">
        <v>0.69582504970178904</v>
      </c>
      <c r="T675" s="16">
        <v>1.2927751010647299</v>
      </c>
      <c r="U675" s="16">
        <v>1.12197708049637</v>
      </c>
      <c r="V675" s="16">
        <v>0.57103751267320002</v>
      </c>
      <c r="W675" s="16">
        <v>2.9229911582498702</v>
      </c>
      <c r="X675" s="16">
        <v>1.3484536082474201</v>
      </c>
      <c r="Y675" s="16">
        <v>2.2970093717673601</v>
      </c>
      <c r="Z675" s="16">
        <v>1.0157311495675301</v>
      </c>
      <c r="AA675" s="16">
        <v>1.3618601616799499</v>
      </c>
      <c r="AB675" s="16">
        <v>1.28046304292016</v>
      </c>
      <c r="AC675" s="16">
        <v>0.61149433293383204</v>
      </c>
      <c r="AD675" s="16">
        <v>2.05679515153084</v>
      </c>
      <c r="AE675" s="16">
        <v>0.69582504970178904</v>
      </c>
      <c r="AF675" s="16">
        <v>1.4269533459435799</v>
      </c>
      <c r="AG675" s="16">
        <v>1.4244438707976801</v>
      </c>
      <c r="AH675" s="16">
        <v>1.2860182362130299</v>
      </c>
      <c r="AI675" s="37">
        <v>0.32416411966286901</v>
      </c>
      <c r="AJ675" s="16">
        <v>0.999768282501315</v>
      </c>
      <c r="AK675" s="16">
        <v>0.46866136034732297</v>
      </c>
      <c r="AL675" s="37">
        <v>0.83783961900000004</v>
      </c>
      <c r="AM675" s="37">
        <v>3318.8883608852402</v>
      </c>
      <c r="AN675" s="37">
        <v>21.768791443249999</v>
      </c>
      <c r="AO675" s="37">
        <v>1.137703752</v>
      </c>
      <c r="AP675" s="37">
        <v>7.1632758900000004</v>
      </c>
      <c r="AQ675" s="37">
        <v>681.79395</v>
      </c>
      <c r="AR675" s="37">
        <v>1.7698364275</v>
      </c>
      <c r="AS675" s="37">
        <v>1.3981516125</v>
      </c>
      <c r="AT675" s="37">
        <v>7.8694075262499998</v>
      </c>
      <c r="AU675" s="37">
        <v>313857.79659141198</v>
      </c>
      <c r="AV675" s="37">
        <v>2095.5418031444801</v>
      </c>
      <c r="AW675" s="37">
        <v>991477.20192374999</v>
      </c>
      <c r="AX675" s="37">
        <v>8.6631453539950005</v>
      </c>
      <c r="AY675" s="37">
        <v>7.7088491250000004</v>
      </c>
      <c r="AZ675" s="37">
        <v>17.605</v>
      </c>
      <c r="BA675" s="37">
        <v>23474.60281375</v>
      </c>
      <c r="BB675" s="37">
        <v>8.3786309947312496</v>
      </c>
      <c r="BC675" s="37">
        <v>7.8410786719359995E-3</v>
      </c>
      <c r="BD675" s="37">
        <v>367.696720884375</v>
      </c>
      <c r="BE675" s="37">
        <v>28547.1</v>
      </c>
      <c r="BF675" s="37">
        <v>0.96360079750000005</v>
      </c>
      <c r="BG675" s="37">
        <v>3.7207979730749998</v>
      </c>
      <c r="BH675" s="37">
        <v>4.7625562043749996</v>
      </c>
      <c r="BI675" s="37">
        <v>5.8768945199999996</v>
      </c>
      <c r="BJ675" s="37">
        <v>4240.0973167000002</v>
      </c>
      <c r="BK675" s="37">
        <v>491.37057024749998</v>
      </c>
      <c r="BL675" s="37">
        <v>17.605</v>
      </c>
      <c r="BM675" s="37">
        <v>15.8174651081244</v>
      </c>
      <c r="BN675" s="37">
        <v>15.789648126109601</v>
      </c>
      <c r="BO675" s="37">
        <v>17.179404056307899</v>
      </c>
      <c r="BP675" s="37">
        <v>1.1573034374999999E-2</v>
      </c>
    </row>
    <row r="676" spans="1:68">
      <c r="A676" s="16">
        <v>675</v>
      </c>
      <c r="B676" s="29" t="s">
        <v>342</v>
      </c>
      <c r="C676" s="16">
        <v>180</v>
      </c>
      <c r="D676" s="16">
        <v>1135</v>
      </c>
      <c r="E676" s="16">
        <v>0.17391035548686201</v>
      </c>
      <c r="F676" s="16">
        <v>0.31274726152576798</v>
      </c>
      <c r="G676" s="16">
        <v>0.420665758111752</v>
      </c>
      <c r="H676" s="16">
        <v>1.26342316395803</v>
      </c>
      <c r="I676" s="16">
        <v>2.3104284103720398</v>
      </c>
      <c r="J676" s="16">
        <v>0.34326923076923099</v>
      </c>
      <c r="K676" s="16">
        <v>0.41652754590985003</v>
      </c>
      <c r="L676" s="16">
        <v>0.53090234857849194</v>
      </c>
      <c r="M676" s="16">
        <v>0.145121415229096</v>
      </c>
      <c r="N676" s="16">
        <v>0.68409214325350098</v>
      </c>
      <c r="O676" s="16">
        <v>1.51976089388999</v>
      </c>
      <c r="P676" s="16">
        <v>0.13681873816890799</v>
      </c>
      <c r="Q676" s="16">
        <v>0.23773067732283801</v>
      </c>
      <c r="R676" s="16">
        <v>0.61666666666666703</v>
      </c>
      <c r="S676" s="16">
        <v>0.68200000000000005</v>
      </c>
      <c r="T676" s="16">
        <v>1.30315429251599</v>
      </c>
      <c r="U676" s="16">
        <v>1.1392808206495599</v>
      </c>
      <c r="V676" s="16">
        <v>0.582633053221289</v>
      </c>
      <c r="W676" s="16">
        <v>2.9769472395251002</v>
      </c>
      <c r="X676" s="16">
        <v>1.3565517241379299</v>
      </c>
      <c r="Y676" s="16">
        <v>2.2708590852904802</v>
      </c>
      <c r="Z676" s="16">
        <v>1.0106229631486601</v>
      </c>
      <c r="AA676" s="16">
        <v>1.3677681531387</v>
      </c>
      <c r="AB676" s="16">
        <v>1.2849206349206399</v>
      </c>
      <c r="AC676" s="16">
        <v>0.58695303183194203</v>
      </c>
      <c r="AD676" s="16">
        <v>2.1901478157582202</v>
      </c>
      <c r="AE676" s="16">
        <v>0.68200000000000005</v>
      </c>
      <c r="AF676" s="16">
        <v>1.4078039845322401</v>
      </c>
      <c r="AG676" s="16">
        <v>1.4078039845322401</v>
      </c>
      <c r="AH676" s="16">
        <v>1.2520898412070001</v>
      </c>
      <c r="AI676" s="37">
        <v>0.240615976900866</v>
      </c>
      <c r="AJ676" s="16">
        <v>0.99371989350959899</v>
      </c>
      <c r="AK676" s="16">
        <v>0.46830680173661399</v>
      </c>
      <c r="AL676" s="37">
        <v>0.65520396000000003</v>
      </c>
      <c r="AM676" s="37">
        <v>2800.9937569039998</v>
      </c>
      <c r="AN676" s="37">
        <v>20.012806099999999</v>
      </c>
      <c r="AO676" s="37">
        <v>1.19415326</v>
      </c>
      <c r="AP676" s="37">
        <v>7.2710938000000001</v>
      </c>
      <c r="AQ676" s="37">
        <v>594.048</v>
      </c>
      <c r="AR676" s="37">
        <v>1.7276477800000001</v>
      </c>
      <c r="AS676" s="37">
        <v>1.3898619999999999</v>
      </c>
      <c r="AT676" s="37">
        <v>7.6928932799999998</v>
      </c>
      <c r="AU676" s="37">
        <v>310761.10955599998</v>
      </c>
      <c r="AV676" s="37">
        <v>2063.9853955793201</v>
      </c>
      <c r="AW676" s="37">
        <v>946922.95319999999</v>
      </c>
      <c r="AX676" s="37">
        <v>8.4896339219999994</v>
      </c>
      <c r="AY676" s="37">
        <v>7.4680799999999996</v>
      </c>
      <c r="AZ676" s="37">
        <v>17.05</v>
      </c>
      <c r="BA676" s="37">
        <v>23546.3514</v>
      </c>
      <c r="BB676" s="37">
        <v>8.3072029199999999</v>
      </c>
      <c r="BC676" s="37">
        <v>8.4168282697694406E-3</v>
      </c>
      <c r="BD676" s="37">
        <v>378.09728208000001</v>
      </c>
      <c r="BE676" s="37">
        <v>28521.5</v>
      </c>
      <c r="BF676" s="37">
        <v>0.95118983999999995</v>
      </c>
      <c r="BG676" s="37">
        <v>3.7050980831999998</v>
      </c>
      <c r="BH676" s="37">
        <v>4.7839716000000001</v>
      </c>
      <c r="BI676" s="37">
        <v>5.8954266000000004</v>
      </c>
      <c r="BJ676" s="37">
        <v>4463.9158960000004</v>
      </c>
      <c r="BK676" s="37">
        <v>502.95368300000001</v>
      </c>
      <c r="BL676" s="37">
        <v>17.05</v>
      </c>
      <c r="BM676" s="37">
        <v>15.901075268232001</v>
      </c>
      <c r="BN676" s="37">
        <v>15.901075268232001</v>
      </c>
      <c r="BO676" s="37">
        <v>17.878586970552</v>
      </c>
      <c r="BP676" s="37">
        <v>1.039E-2</v>
      </c>
    </row>
    <row r="677" spans="1:68">
      <c r="A677" s="16">
        <v>676</v>
      </c>
      <c r="B677" s="29" t="s">
        <v>83</v>
      </c>
      <c r="C677" s="16">
        <v>210</v>
      </c>
      <c r="D677" s="16">
        <v>1135</v>
      </c>
      <c r="E677" s="16">
        <v>0.18788911259098701</v>
      </c>
      <c r="F677" s="16">
        <v>0.32981792485173</v>
      </c>
      <c r="G677" s="16">
        <v>0.43654182454094997</v>
      </c>
      <c r="H677" s="16">
        <v>1.2636251032204799</v>
      </c>
      <c r="I677" s="16">
        <v>2.3101687263698398</v>
      </c>
      <c r="J677" s="16">
        <v>0.35912268016389498</v>
      </c>
      <c r="K677" s="16">
        <v>0.42089853360889701</v>
      </c>
      <c r="L677" s="16">
        <v>0.53812771233725998</v>
      </c>
      <c r="M677" s="16">
        <v>0.14570518603570401</v>
      </c>
      <c r="N677" s="16">
        <v>0.68878940643236097</v>
      </c>
      <c r="O677" s="16">
        <v>1.5284419182114199</v>
      </c>
      <c r="P677" s="16">
        <v>0.137836314174477</v>
      </c>
      <c r="Q677" s="16">
        <v>0.23637548191233601</v>
      </c>
      <c r="R677" s="16">
        <v>0.63402959094865097</v>
      </c>
      <c r="S677" s="16">
        <v>0.68899999999999995</v>
      </c>
      <c r="T677" s="16">
        <v>1.30425405325004</v>
      </c>
      <c r="U677" s="16">
        <v>1.1369508281382601</v>
      </c>
      <c r="V677" s="16">
        <v>0.59709082594719598</v>
      </c>
      <c r="W677" s="16">
        <v>2.9903904385308699</v>
      </c>
      <c r="X677" s="16">
        <v>1.3566505858028901</v>
      </c>
      <c r="Y677" s="16">
        <v>2.27736549165121</v>
      </c>
      <c r="Z677" s="16">
        <v>1.0132498589607</v>
      </c>
      <c r="AA677" s="16">
        <v>1.36865472051351</v>
      </c>
      <c r="AB677" s="16">
        <v>1.2855641696245099</v>
      </c>
      <c r="AC677" s="16">
        <v>0.59679058540923202</v>
      </c>
      <c r="AD677" s="16">
        <v>2.1627824719984301</v>
      </c>
      <c r="AE677" s="16">
        <v>0.68899999999999995</v>
      </c>
      <c r="AF677" s="16">
        <v>1.4179024705929399</v>
      </c>
      <c r="AG677" s="16">
        <v>1.41707113872466</v>
      </c>
      <c r="AH677" s="16">
        <v>1.27321952733776</v>
      </c>
      <c r="AI677" s="37">
        <v>0.27473893585281001</v>
      </c>
      <c r="AJ677" s="16">
        <v>0.99506598003134505</v>
      </c>
      <c r="AK677" s="16">
        <v>0.46801736613603501</v>
      </c>
      <c r="AL677" s="37">
        <v>0.705026916</v>
      </c>
      <c r="AM677" s="37">
        <v>2934.8548742083999</v>
      </c>
      <c r="AN677" s="37">
        <v>20.555464099999998</v>
      </c>
      <c r="AO677" s="37">
        <v>1.18600496</v>
      </c>
      <c r="AP677" s="37">
        <v>7.2547115849999999</v>
      </c>
      <c r="AQ677" s="37">
        <v>618.20100000000002</v>
      </c>
      <c r="AR677" s="37">
        <v>1.73824227</v>
      </c>
      <c r="AS677" s="37">
        <v>1.4000840000000001</v>
      </c>
      <c r="AT677" s="37">
        <v>7.7982770099999996</v>
      </c>
      <c r="AU677" s="37">
        <v>311284.23417950002</v>
      </c>
      <c r="AV677" s="37">
        <v>2067.9817336904098</v>
      </c>
      <c r="AW677" s="37">
        <v>962841.25699999998</v>
      </c>
      <c r="AX677" s="37">
        <v>8.3835919967999999</v>
      </c>
      <c r="AY677" s="37">
        <v>7.5334184999999998</v>
      </c>
      <c r="AZ677" s="37">
        <v>17.225000000000001</v>
      </c>
      <c r="BA677" s="37">
        <v>23580.250199999999</v>
      </c>
      <c r="BB677" s="37">
        <v>8.3554275439999994</v>
      </c>
      <c r="BC677" s="37">
        <v>8.6368349452686094E-3</v>
      </c>
      <c r="BD677" s="37">
        <v>377.01935531999999</v>
      </c>
      <c r="BE677" s="37">
        <v>28562.935000000001</v>
      </c>
      <c r="BF677" s="37">
        <v>0.95273640000000004</v>
      </c>
      <c r="BG677" s="37">
        <v>3.7133319509999998</v>
      </c>
      <c r="BH677" s="37">
        <v>4.7834896499999999</v>
      </c>
      <c r="BI677" s="37">
        <v>5.8939741799999998</v>
      </c>
      <c r="BJ677" s="37">
        <v>4474.5298695000001</v>
      </c>
      <c r="BK677" s="37">
        <v>504.10412639999998</v>
      </c>
      <c r="BL677" s="37">
        <v>17.225000000000001</v>
      </c>
      <c r="BM677" s="37">
        <v>15.912847476771001</v>
      </c>
      <c r="BN677" s="37">
        <v>15.903517598661001</v>
      </c>
      <c r="BO677" s="37">
        <v>17.595609315996001</v>
      </c>
      <c r="BP677" s="37">
        <v>1.1110775E-2</v>
      </c>
    </row>
    <row r="678" spans="1:68">
      <c r="A678" s="16">
        <v>677</v>
      </c>
      <c r="B678" s="29" t="s">
        <v>84</v>
      </c>
      <c r="C678" s="16">
        <v>220</v>
      </c>
      <c r="D678" s="16">
        <v>1135</v>
      </c>
      <c r="E678" s="16">
        <v>0.201924270639354</v>
      </c>
      <c r="F678" s="16">
        <v>0.346999429520223</v>
      </c>
      <c r="G678" s="16">
        <v>0.45258254475141402</v>
      </c>
      <c r="H678" s="16">
        <v>1.26382846488502</v>
      </c>
      <c r="I678" s="16">
        <v>2.30990848491696</v>
      </c>
      <c r="J678" s="16">
        <v>0.37506041565973902</v>
      </c>
      <c r="K678" s="16">
        <v>0.42528848998915098</v>
      </c>
      <c r="L678" s="16">
        <v>0.54539800995024901</v>
      </c>
      <c r="M678" s="16">
        <v>0.14628339772541801</v>
      </c>
      <c r="N678" s="16">
        <v>0.69351100638310603</v>
      </c>
      <c r="O678" s="16">
        <v>1.53715568852995</v>
      </c>
      <c r="P678" s="16">
        <v>0.138844531485387</v>
      </c>
      <c r="Q678" s="16">
        <v>0.235010951979781</v>
      </c>
      <c r="R678" s="16">
        <v>0.65172817809021699</v>
      </c>
      <c r="S678" s="16">
        <v>0.69599999999999995</v>
      </c>
      <c r="T678" s="16">
        <v>1.3053531598513</v>
      </c>
      <c r="U678" s="16">
        <v>1.1346389858533901</v>
      </c>
      <c r="V678" s="16">
        <v>0.61034343559806203</v>
      </c>
      <c r="W678" s="16">
        <v>3.0039331366764999</v>
      </c>
      <c r="X678" s="16">
        <v>1.3567493112947699</v>
      </c>
      <c r="Y678" s="16">
        <v>2.28387995049505</v>
      </c>
      <c r="Z678" s="16">
        <v>1.0158777429467101</v>
      </c>
      <c r="AA678" s="16">
        <v>1.36954195205479</v>
      </c>
      <c r="AB678" s="16">
        <v>1.28620818538591</v>
      </c>
      <c r="AC678" s="16">
        <v>0.60676980341979803</v>
      </c>
      <c r="AD678" s="16">
        <v>2.1358192457737299</v>
      </c>
      <c r="AE678" s="16">
        <v>0.69599999999999995</v>
      </c>
      <c r="AF678" s="16">
        <v>1.42806597558288</v>
      </c>
      <c r="AG678" s="16">
        <v>1.42639795933035</v>
      </c>
      <c r="AH678" s="16">
        <v>1.2950572665440601</v>
      </c>
      <c r="AI678" s="37">
        <v>0.311213991769547</v>
      </c>
      <c r="AJ678" s="16">
        <v>0.99641259744897903</v>
      </c>
      <c r="AK678" s="16">
        <v>0.46772793053545603</v>
      </c>
      <c r="AL678" s="37">
        <v>0.75464395200000001</v>
      </c>
      <c r="AM678" s="37">
        <v>3067.7911575011999</v>
      </c>
      <c r="AN678" s="37">
        <v>21.091463359999999</v>
      </c>
      <c r="AO678" s="37">
        <v>1.17788454</v>
      </c>
      <c r="AP678" s="37">
        <v>7.2383477999999997</v>
      </c>
      <c r="AQ678" s="37">
        <v>642.21759999999995</v>
      </c>
      <c r="AR678" s="37">
        <v>1.7487747199999999</v>
      </c>
      <c r="AS678" s="37">
        <v>1.4102159999999999</v>
      </c>
      <c r="AT678" s="37">
        <v>7.9043152399999999</v>
      </c>
      <c r="AU678" s="37">
        <v>311800.51676000003</v>
      </c>
      <c r="AV678" s="37">
        <v>2071.9484239466701</v>
      </c>
      <c r="AW678" s="37">
        <v>978866.03200000001</v>
      </c>
      <c r="AX678" s="37">
        <v>8.2780786499999994</v>
      </c>
      <c r="AY678" s="37">
        <v>7.5961499999999997</v>
      </c>
      <c r="AZ678" s="37">
        <v>17.399999999999999</v>
      </c>
      <c r="BA678" s="37">
        <v>23614.165000000001</v>
      </c>
      <c r="BB678" s="37">
        <v>8.4037742800000004</v>
      </c>
      <c r="BC678" s="37">
        <v>8.8399944193369995E-3</v>
      </c>
      <c r="BD678" s="37">
        <v>375.93913500000002</v>
      </c>
      <c r="BE678" s="37">
        <v>28604.400000000001</v>
      </c>
      <c r="BF678" s="37">
        <v>0.95428031999999996</v>
      </c>
      <c r="BG678" s="37">
        <v>3.7215624599999999</v>
      </c>
      <c r="BH678" s="37">
        <v>4.7830067200000004</v>
      </c>
      <c r="BI678" s="37">
        <v>5.8925212</v>
      </c>
      <c r="BJ678" s="37">
        <v>4484.5390799999996</v>
      </c>
      <c r="BK678" s="37">
        <v>505.21608199999997</v>
      </c>
      <c r="BL678" s="37">
        <v>17.399999999999999</v>
      </c>
      <c r="BM678" s="37">
        <v>15.924217710560001</v>
      </c>
      <c r="BN678" s="37">
        <v>15.905617831840001</v>
      </c>
      <c r="BO678" s="37">
        <v>17.31240542826</v>
      </c>
      <c r="BP678" s="37">
        <v>1.1761199999999999E-2</v>
      </c>
    </row>
    <row r="679" spans="1:68">
      <c r="A679" s="16">
        <v>678</v>
      </c>
      <c r="B679" s="29" t="s">
        <v>284</v>
      </c>
      <c r="C679" s="16">
        <v>235</v>
      </c>
      <c r="D679" s="16">
        <v>1135</v>
      </c>
      <c r="E679" s="16">
        <v>0.20896310679611699</v>
      </c>
      <c r="F679" s="16">
        <v>0.355632085267097</v>
      </c>
      <c r="G679" s="16">
        <v>0.46066545256943098</v>
      </c>
      <c r="H679" s="16">
        <v>1.26393068382277</v>
      </c>
      <c r="I679" s="16">
        <v>2.3097781545852798</v>
      </c>
      <c r="J679" s="16">
        <v>0.38306110102843299</v>
      </c>
      <c r="K679" s="16">
        <v>0.427490620063191</v>
      </c>
      <c r="L679" s="16">
        <v>0.54905014014325804</v>
      </c>
      <c r="M679" s="16">
        <v>0.146570443657289</v>
      </c>
      <c r="N679" s="16">
        <v>0.69588099182933205</v>
      </c>
      <c r="O679" s="16">
        <v>1.54152491139388</v>
      </c>
      <c r="P679" s="16">
        <v>0.139345170884209</v>
      </c>
      <c r="Q679" s="16">
        <v>0.23432515637711401</v>
      </c>
      <c r="R679" s="16">
        <v>0.66070640176600404</v>
      </c>
      <c r="S679" s="16">
        <v>0.69950000000000001</v>
      </c>
      <c r="T679" s="16">
        <v>1.3059024680344899</v>
      </c>
      <c r="U679" s="16">
        <v>1.1334898048995199</v>
      </c>
      <c r="V679" s="16">
        <v>0.61656196332261404</v>
      </c>
      <c r="W679" s="16">
        <v>3.0107421437718802</v>
      </c>
      <c r="X679" s="16">
        <v>1.3567986230636799</v>
      </c>
      <c r="Y679" s="16">
        <v>2.28714020427112</v>
      </c>
      <c r="Z679" s="16">
        <v>1.01719205567922</v>
      </c>
      <c r="AA679" s="16">
        <v>1.3699858171211401</v>
      </c>
      <c r="AB679" s="16">
        <v>1.2865303738317799</v>
      </c>
      <c r="AC679" s="16">
        <v>0.611813496302263</v>
      </c>
      <c r="AD679" s="16">
        <v>2.1224856670877501</v>
      </c>
      <c r="AE679" s="16">
        <v>0.69950000000000001</v>
      </c>
      <c r="AF679" s="16">
        <v>1.4331723067223201</v>
      </c>
      <c r="AG679" s="16">
        <v>1.4310839249040399</v>
      </c>
      <c r="AH679" s="16">
        <v>1.3062528719336901</v>
      </c>
      <c r="AI679" s="37">
        <v>0.33041088720230299</v>
      </c>
      <c r="AJ679" s="16">
        <v>0.997086105341912</v>
      </c>
      <c r="AK679" s="16">
        <v>0.46758321273516601</v>
      </c>
      <c r="AL679" s="37">
        <v>0.77937524999999996</v>
      </c>
      <c r="AM679" s="37">
        <v>3133.9124863932502</v>
      </c>
      <c r="AN679" s="37">
        <v>21.356965962499999</v>
      </c>
      <c r="AO679" s="37">
        <v>1.1738347849999999</v>
      </c>
      <c r="AP679" s="37">
        <v>7.2301728187499998</v>
      </c>
      <c r="AQ679" s="37">
        <v>654.17475000000002</v>
      </c>
      <c r="AR679" s="37">
        <v>1.75401768</v>
      </c>
      <c r="AS679" s="37">
        <v>1.4152482500000001</v>
      </c>
      <c r="AT679" s="37">
        <v>7.9575797924999998</v>
      </c>
      <c r="AU679" s="37">
        <v>312056.09228412498</v>
      </c>
      <c r="AV679" s="37">
        <v>2073.92065112923</v>
      </c>
      <c r="AW679" s="37">
        <v>986918.34620000003</v>
      </c>
      <c r="AX679" s="37">
        <v>8.2255201934999995</v>
      </c>
      <c r="AY679" s="37">
        <v>7.6265381249999997</v>
      </c>
      <c r="AZ679" s="37">
        <v>17.487500000000001</v>
      </c>
      <c r="BA679" s="37">
        <v>23631.128400000001</v>
      </c>
      <c r="BB679" s="37">
        <v>8.4279934399999998</v>
      </c>
      <c r="BC679" s="37">
        <v>8.9358768433052509E-3</v>
      </c>
      <c r="BD679" s="37">
        <v>375.39816475499998</v>
      </c>
      <c r="BE679" s="37">
        <v>28625.143749999999</v>
      </c>
      <c r="BF679" s="37">
        <v>0.95505129</v>
      </c>
      <c r="BG679" s="37">
        <v>3.7256764549499999</v>
      </c>
      <c r="BH679" s="37">
        <v>4.7827648875</v>
      </c>
      <c r="BI679" s="37">
        <v>5.8917944999999996</v>
      </c>
      <c r="BJ679" s="37">
        <v>4489.3168991250004</v>
      </c>
      <c r="BK679" s="37">
        <v>505.75762687500003</v>
      </c>
      <c r="BL679" s="37">
        <v>17.487500000000001</v>
      </c>
      <c r="BM679" s="37">
        <v>15.9297520869232</v>
      </c>
      <c r="BN679" s="37">
        <v>15.9065396619607</v>
      </c>
      <c r="BO679" s="37">
        <v>17.170718646949499</v>
      </c>
      <c r="BP679" s="37">
        <v>1.206003125E-2</v>
      </c>
    </row>
    <row r="680" spans="1:68">
      <c r="A680" s="16">
        <v>679</v>
      </c>
      <c r="B680" s="29" t="s">
        <v>85</v>
      </c>
      <c r="C680" s="16">
        <v>210</v>
      </c>
      <c r="D680" s="16">
        <v>1135</v>
      </c>
      <c r="E680" s="16">
        <v>0.216016171668481</v>
      </c>
      <c r="F680" s="16">
        <v>0.36429285860159599</v>
      </c>
      <c r="G680" s="16">
        <v>0.46879049357992703</v>
      </c>
      <c r="H680" s="16">
        <v>1.2640332640332601</v>
      </c>
      <c r="I680" s="16">
        <v>2.3096476842164799</v>
      </c>
      <c r="J680" s="16">
        <v>0.39108311121880301</v>
      </c>
      <c r="K680" s="16">
        <v>0.42969753879608602</v>
      </c>
      <c r="L680" s="16">
        <v>0.55271366188396798</v>
      </c>
      <c r="M680" s="16">
        <v>0.14685612932925299</v>
      </c>
      <c r="N680" s="16">
        <v>0.69825713273214196</v>
      </c>
      <c r="O680" s="16">
        <v>1.5459023904792</v>
      </c>
      <c r="P680" s="16">
        <v>0.13984351861918501</v>
      </c>
      <c r="Q680" s="16">
        <v>0.233636990748255</v>
      </c>
      <c r="R680" s="16">
        <v>0.66977225672877905</v>
      </c>
      <c r="S680" s="16">
        <v>0.70299999999999996</v>
      </c>
      <c r="T680" s="16">
        <v>1.30645161290323</v>
      </c>
      <c r="U680" s="16">
        <v>1.1323450825372401</v>
      </c>
      <c r="V680" s="16">
        <v>0.62252947673650305</v>
      </c>
      <c r="W680" s="16">
        <v>3.0175764427217899</v>
      </c>
      <c r="X680" s="16">
        <v>1.3568479008947001</v>
      </c>
      <c r="Y680" s="16">
        <v>2.2904024767801898</v>
      </c>
      <c r="Z680" s="16">
        <v>1.01850661566439</v>
      </c>
      <c r="AA680" s="16">
        <v>1.3704298485091799</v>
      </c>
      <c r="AB680" s="16">
        <v>1.28685268274444</v>
      </c>
      <c r="AC680" s="16">
        <v>0.61689376808707597</v>
      </c>
      <c r="AD680" s="16">
        <v>2.1092493384108901</v>
      </c>
      <c r="AE680" s="16">
        <v>0.70299999999999996</v>
      </c>
      <c r="AF680" s="16">
        <v>1.43829512946494</v>
      </c>
      <c r="AG680" s="16">
        <v>1.43578502445212</v>
      </c>
      <c r="AH680" s="16">
        <v>1.31763925544983</v>
      </c>
      <c r="AI680" s="37">
        <v>0.35029302077783703</v>
      </c>
      <c r="AJ680" s="16">
        <v>0.99775974607663898</v>
      </c>
      <c r="AK680" s="16">
        <v>0.46743849493487699</v>
      </c>
      <c r="AL680" s="37">
        <v>0.80405506800000004</v>
      </c>
      <c r="AM680" s="37">
        <v>3199.8026067823998</v>
      </c>
      <c r="AN680" s="37">
        <v>21.62080388</v>
      </c>
      <c r="AO680" s="37">
        <v>1.1697919999999999</v>
      </c>
      <c r="AP680" s="37">
        <v>7.2220024450000002</v>
      </c>
      <c r="AQ680" s="37">
        <v>666.09780000000001</v>
      </c>
      <c r="AR680" s="37">
        <v>1.75924513</v>
      </c>
      <c r="AS680" s="37">
        <v>1.420258</v>
      </c>
      <c r="AT680" s="37">
        <v>8.0110079699999996</v>
      </c>
      <c r="AU680" s="37">
        <v>312309.95729749999</v>
      </c>
      <c r="AV680" s="37">
        <v>2075.8854663480902</v>
      </c>
      <c r="AW680" s="37">
        <v>994997.27819999994</v>
      </c>
      <c r="AX680" s="37">
        <v>8.1730938815999998</v>
      </c>
      <c r="AY680" s="37">
        <v>7.6562745000000003</v>
      </c>
      <c r="AZ680" s="37">
        <v>17.574999999999999</v>
      </c>
      <c r="BA680" s="37">
        <v>23648.095799999999</v>
      </c>
      <c r="BB680" s="37">
        <v>8.4522431279999992</v>
      </c>
      <c r="BC680" s="37">
        <v>9.0282538089751993E-3</v>
      </c>
      <c r="BD680" s="37">
        <v>374.85662112</v>
      </c>
      <c r="BE680" s="37">
        <v>28645.895</v>
      </c>
      <c r="BF680" s="37">
        <v>0.95582160000000005</v>
      </c>
      <c r="BG680" s="37">
        <v>3.7297896102000001</v>
      </c>
      <c r="BH680" s="37">
        <v>4.7825228099999997</v>
      </c>
      <c r="BI680" s="37">
        <v>5.89106766</v>
      </c>
      <c r="BJ680" s="37">
        <v>4493.9435274999996</v>
      </c>
      <c r="BK680" s="37">
        <v>506.28954979999997</v>
      </c>
      <c r="BL680" s="37">
        <v>17.574999999999999</v>
      </c>
      <c r="BM680" s="37">
        <v>15.935185969599001</v>
      </c>
      <c r="BN680" s="37">
        <v>15.907375967768999</v>
      </c>
      <c r="BO680" s="37">
        <v>17.028975307343998</v>
      </c>
      <c r="BP680" s="37">
        <v>1.2341275000000001E-2</v>
      </c>
    </row>
    <row r="681" spans="1:68">
      <c r="A681" s="16">
        <v>680</v>
      </c>
      <c r="B681" s="29" t="s">
        <v>86</v>
      </c>
      <c r="C681" s="16">
        <v>160</v>
      </c>
      <c r="D681" s="16">
        <v>1135</v>
      </c>
      <c r="E681" s="16">
        <v>0.230165160486133</v>
      </c>
      <c r="F681" s="16">
        <v>0.381699309323068</v>
      </c>
      <c r="G681" s="16">
        <v>0.48516829983125598</v>
      </c>
      <c r="H681" s="16">
        <v>1.26423951596078</v>
      </c>
      <c r="I681" s="16">
        <v>2.3093863224637698</v>
      </c>
      <c r="J681" s="16">
        <v>0.40719144800777501</v>
      </c>
      <c r="K681" s="16">
        <v>0.43412580485388802</v>
      </c>
      <c r="L681" s="16">
        <v>0.56007509386733401</v>
      </c>
      <c r="M681" s="16">
        <v>0.147423458387236</v>
      </c>
      <c r="N681" s="16">
        <v>0.70302797708104103</v>
      </c>
      <c r="O681" s="16">
        <v>1.5546822110985401</v>
      </c>
      <c r="P681" s="16">
        <v>0.14083340175099501</v>
      </c>
      <c r="Q681" s="16">
        <v>0.23225350009840301</v>
      </c>
      <c r="R681" s="16">
        <v>0.68817204301075297</v>
      </c>
      <c r="S681" s="16">
        <v>0.71</v>
      </c>
      <c r="T681" s="16">
        <v>1.3075494129885601</v>
      </c>
      <c r="U681" s="16">
        <v>1.1300689101979799</v>
      </c>
      <c r="V681" s="16">
        <v>0.63376703364385301</v>
      </c>
      <c r="W681" s="16">
        <v>3.03132148196178</v>
      </c>
      <c r="X681" s="16">
        <v>1.35694635488308</v>
      </c>
      <c r="Y681" s="16">
        <v>2.2969330855018599</v>
      </c>
      <c r="Z681" s="16">
        <v>1.0211364776718499</v>
      </c>
      <c r="AA681" s="16">
        <v>1.3713184106244001</v>
      </c>
      <c r="AB681" s="16">
        <v>1.2874976622405101</v>
      </c>
      <c r="AC681" s="16">
        <v>0.62716565170183602</v>
      </c>
      <c r="AD681" s="16">
        <v>2.0830642060745901</v>
      </c>
      <c r="AE681" s="16">
        <v>0.71</v>
      </c>
      <c r="AF681" s="16">
        <v>1.44859057036659</v>
      </c>
      <c r="AG681" s="16">
        <v>1.44523291968524</v>
      </c>
      <c r="AH681" s="16">
        <v>1.3410042006771301</v>
      </c>
      <c r="AI681" s="37">
        <v>0.39226519337016602</v>
      </c>
      <c r="AJ681" s="16">
        <v>0.99910742622871396</v>
      </c>
      <c r="AK681" s="16">
        <v>0.46714905933429801</v>
      </c>
      <c r="AL681" s="37">
        <v>0.85326026399999999</v>
      </c>
      <c r="AM681" s="37">
        <v>3330.8892220520002</v>
      </c>
      <c r="AN681" s="37">
        <v>22.14348566</v>
      </c>
      <c r="AO681" s="37">
        <v>1.1617273400000001</v>
      </c>
      <c r="AP681" s="37">
        <v>7.2056755199999998</v>
      </c>
      <c r="AQ681" s="37">
        <v>689.84159999999997</v>
      </c>
      <c r="AR681" s="37">
        <v>1.7696535</v>
      </c>
      <c r="AS681" s="37">
        <v>1.43021</v>
      </c>
      <c r="AT681" s="37">
        <v>8.1183551999999999</v>
      </c>
      <c r="AU681" s="37">
        <v>312812.55579200003</v>
      </c>
      <c r="AV681" s="37">
        <v>2079.79286089467</v>
      </c>
      <c r="AW681" s="37">
        <v>1011234.9956</v>
      </c>
      <c r="AX681" s="37">
        <v>8.0686376915999993</v>
      </c>
      <c r="AY681" s="37">
        <v>7.7137919999999998</v>
      </c>
      <c r="AZ681" s="37">
        <v>17.75</v>
      </c>
      <c r="BA681" s="37">
        <v>23682.042600000001</v>
      </c>
      <c r="BB681" s="37">
        <v>8.5008340879999995</v>
      </c>
      <c r="BC681" s="37">
        <v>9.2032721714665998E-3</v>
      </c>
      <c r="BD681" s="37">
        <v>373.77181367999998</v>
      </c>
      <c r="BE681" s="37">
        <v>28687.42</v>
      </c>
      <c r="BF681" s="37">
        <v>0.95736023999999997</v>
      </c>
      <c r="BG681" s="37">
        <v>3.7380134016</v>
      </c>
      <c r="BH681" s="37">
        <v>4.7820379199999996</v>
      </c>
      <c r="BI681" s="37">
        <v>5.8896135599999999</v>
      </c>
      <c r="BJ681" s="37">
        <v>4502.7432120000003</v>
      </c>
      <c r="BK681" s="37">
        <v>507.32452979999999</v>
      </c>
      <c r="BL681" s="37">
        <v>17.75</v>
      </c>
      <c r="BM681" s="37">
        <v>15.945752253887999</v>
      </c>
      <c r="BN681" s="37">
        <v>15.908792006448</v>
      </c>
      <c r="BO681" s="37">
        <v>16.745318953247999</v>
      </c>
      <c r="BP681" s="37">
        <v>1.2851E-2</v>
      </c>
    </row>
    <row r="682" spans="1:68">
      <c r="A682" s="16">
        <v>681</v>
      </c>
      <c r="B682" s="29" t="s">
        <v>87</v>
      </c>
      <c r="C682" s="16">
        <v>100</v>
      </c>
      <c r="D682" s="16">
        <v>1135</v>
      </c>
      <c r="E682" s="16">
        <v>0.25863579474342901</v>
      </c>
      <c r="F682" s="16">
        <v>0.41685573677647803</v>
      </c>
      <c r="G682" s="16">
        <v>0.51844427823485395</v>
      </c>
      <c r="H682" s="16">
        <v>1.26465644042866</v>
      </c>
      <c r="I682" s="16">
        <v>2.3088619085442001</v>
      </c>
      <c r="J682" s="16">
        <v>0.439667806546165</v>
      </c>
      <c r="K682" s="16">
        <v>0.44304049348323499</v>
      </c>
      <c r="L682" s="16">
        <v>0.57493702770780897</v>
      </c>
      <c r="M682" s="16">
        <v>0.148542211779783</v>
      </c>
      <c r="N682" s="16">
        <v>0.71264459621563303</v>
      </c>
      <c r="O682" s="16">
        <v>1.5723419636140401</v>
      </c>
      <c r="P682" s="16">
        <v>0.14278634931435899</v>
      </c>
      <c r="Q682" s="16">
        <v>0.229457531213482</v>
      </c>
      <c r="R682" s="16">
        <v>0.72608165752589904</v>
      </c>
      <c r="S682" s="16">
        <v>0.72399999999999998</v>
      </c>
      <c r="T682" s="16">
        <v>1.3097430565869601</v>
      </c>
      <c r="U682" s="16">
        <v>1.1255689424364099</v>
      </c>
      <c r="V682" s="16">
        <v>0.65378767431398999</v>
      </c>
      <c r="W682" s="16">
        <v>3.0591213457455502</v>
      </c>
      <c r="X682" s="16">
        <v>1.3571428571428601</v>
      </c>
      <c r="Y682" s="16">
        <v>2.3100186104218401</v>
      </c>
      <c r="Z682" s="16">
        <v>1.02639917179069</v>
      </c>
      <c r="AA682" s="16">
        <v>1.3730975348338701</v>
      </c>
      <c r="AB682" s="16">
        <v>1.2887890698109701</v>
      </c>
      <c r="AC682" s="16">
        <v>0.64816633530553103</v>
      </c>
      <c r="AD682" s="16">
        <v>2.0318153107630099</v>
      </c>
      <c r="AE682" s="16">
        <v>0.72399999999999998</v>
      </c>
      <c r="AF682" s="16">
        <v>1.46938290736026</v>
      </c>
      <c r="AG682" s="16">
        <v>1.4643135810618999</v>
      </c>
      <c r="AH682" s="16">
        <v>1.3902516888504799</v>
      </c>
      <c r="AI682" s="37">
        <v>0.48627684964200502</v>
      </c>
      <c r="AJ682" s="16">
        <v>1.0018043823649001</v>
      </c>
      <c r="AK682" s="16">
        <v>0.46657018813314</v>
      </c>
      <c r="AL682" s="37">
        <v>0.95105289599999998</v>
      </c>
      <c r="AM682" s="37">
        <v>3590.2879505564001</v>
      </c>
      <c r="AN682" s="37">
        <v>23.168873000000001</v>
      </c>
      <c r="AO682" s="37">
        <v>1.1456816599999999</v>
      </c>
      <c r="AP682" s="37">
        <v>7.1730769600000004</v>
      </c>
      <c r="AQ682" s="37">
        <v>736.92</v>
      </c>
      <c r="AR682" s="37">
        <v>1.7902841199999999</v>
      </c>
      <c r="AS682" s="37">
        <v>1.4498439999999999</v>
      </c>
      <c r="AT682" s="37">
        <v>8.3350131600000008</v>
      </c>
      <c r="AU682" s="37">
        <v>313797.22665199998</v>
      </c>
      <c r="AV682" s="37">
        <v>2087.5187064233201</v>
      </c>
      <c r="AW682" s="37">
        <v>1044029.844</v>
      </c>
      <c r="AX682" s="37">
        <v>7.8613110468</v>
      </c>
      <c r="AY682" s="37">
        <v>7.8210059999999997</v>
      </c>
      <c r="AZ682" s="37">
        <v>18.100000000000001</v>
      </c>
      <c r="BA682" s="37">
        <v>23749.984199999999</v>
      </c>
      <c r="BB682" s="37">
        <v>8.5983823439999991</v>
      </c>
      <c r="BC682" s="37">
        <v>9.5190794116050605E-3</v>
      </c>
      <c r="BD682" s="37">
        <v>371.59531812</v>
      </c>
      <c r="BE682" s="37">
        <v>28770.560000000001</v>
      </c>
      <c r="BF682" s="37">
        <v>0.96042959999999999</v>
      </c>
      <c r="BG682" s="37">
        <v>3.7544509079999999</v>
      </c>
      <c r="BH682" s="37">
        <v>4.7810651999999996</v>
      </c>
      <c r="BI682" s="37">
        <v>5.8867036800000001</v>
      </c>
      <c r="BJ682" s="37">
        <v>4518.528292</v>
      </c>
      <c r="BK682" s="37">
        <v>509.27902640000002</v>
      </c>
      <c r="BL682" s="37">
        <v>18.100000000000001</v>
      </c>
      <c r="BM682" s="37">
        <v>15.965678898216</v>
      </c>
      <c r="BN682" s="37">
        <v>15.910597792056</v>
      </c>
      <c r="BO682" s="37">
        <v>16.177327545516</v>
      </c>
      <c r="BP682" s="37">
        <v>1.36594E-2</v>
      </c>
    </row>
    <row r="683" spans="1:68">
      <c r="A683" s="16">
        <v>682</v>
      </c>
      <c r="B683" s="29" t="s">
        <v>343</v>
      </c>
      <c r="C683" s="16">
        <v>460</v>
      </c>
      <c r="D683" s="16">
        <v>1140</v>
      </c>
      <c r="E683" s="16">
        <v>0.209933875955952</v>
      </c>
      <c r="F683" s="16">
        <v>0.36159468688414598</v>
      </c>
      <c r="G683" s="16">
        <v>0.46554917716570599</v>
      </c>
      <c r="H683" s="16">
        <v>1.2349215844702</v>
      </c>
      <c r="I683" s="16">
        <v>2.3161248255346698</v>
      </c>
      <c r="J683" s="16">
        <v>0.38872966926658198</v>
      </c>
      <c r="K683" s="16">
        <v>0.431065330932903</v>
      </c>
      <c r="L683" s="16">
        <v>0.54375642903899502</v>
      </c>
      <c r="M683" s="16">
        <v>0.14264553308620501</v>
      </c>
      <c r="N683" s="16">
        <v>0.69211829955193105</v>
      </c>
      <c r="O683" s="16">
        <v>1.56276571601627</v>
      </c>
      <c r="P683" s="16">
        <v>0.13539752086705201</v>
      </c>
      <c r="Q683" s="16">
        <v>0.239285384253001</v>
      </c>
      <c r="R683" s="16">
        <v>0.66883307630168198</v>
      </c>
      <c r="S683" s="16">
        <v>0.70432499999999998</v>
      </c>
      <c r="T683" s="16">
        <v>1.31246844418705</v>
      </c>
      <c r="U683" s="16">
        <v>1.1459608205188401</v>
      </c>
      <c r="V683" s="16">
        <v>0.55726306033508</v>
      </c>
      <c r="W683" s="16">
        <v>3.03124223746264</v>
      </c>
      <c r="X683" s="16">
        <v>1.36364574376612</v>
      </c>
      <c r="Y683" s="16">
        <v>2.3155457675797502</v>
      </c>
      <c r="Z683" s="16">
        <v>1.02302947404932</v>
      </c>
      <c r="AA683" s="16">
        <v>1.3782839070841799</v>
      </c>
      <c r="AB683" s="16">
        <v>1.29180223601905</v>
      </c>
      <c r="AC683" s="16">
        <v>0.605078735326118</v>
      </c>
      <c r="AD683" s="16">
        <v>2.1237333262053602</v>
      </c>
      <c r="AE683" s="16">
        <v>0.70432499999999998</v>
      </c>
      <c r="AF683" s="16">
        <v>1.44401022439353</v>
      </c>
      <c r="AG683" s="16">
        <v>1.4408801566246201</v>
      </c>
      <c r="AH683" s="16">
        <v>1.2932847862991399</v>
      </c>
      <c r="AI683" s="37">
        <v>0.332351949365775</v>
      </c>
      <c r="AJ683" s="16">
        <v>1.00392905137404</v>
      </c>
      <c r="AK683" s="16">
        <v>0.46861070911722102</v>
      </c>
      <c r="AL683" s="37">
        <v>0.783583944325</v>
      </c>
      <c r="AM683" s="37">
        <v>3191.8848707760599</v>
      </c>
      <c r="AN683" s="37">
        <v>21.636604221037501</v>
      </c>
      <c r="AO683" s="37">
        <v>1.1508718790625001</v>
      </c>
      <c r="AP683" s="37">
        <v>7.2830643009687499</v>
      </c>
      <c r="AQ683" s="37">
        <v>664.57836750000001</v>
      </c>
      <c r="AR683" s="37">
        <v>1.762159664975</v>
      </c>
      <c r="AS683" s="37">
        <v>1.399072460625</v>
      </c>
      <c r="AT683" s="37">
        <v>7.6745005843499996</v>
      </c>
      <c r="AU683" s="37">
        <v>310876.16764338798</v>
      </c>
      <c r="AV683" s="37">
        <v>2110.0799534892099</v>
      </c>
      <c r="AW683" s="37">
        <v>948803.28988549998</v>
      </c>
      <c r="AX683" s="37">
        <v>8.2012615032562497</v>
      </c>
      <c r="AY683" s="37">
        <v>7.7510517187500003</v>
      </c>
      <c r="AZ683" s="37">
        <v>17.608125000000001</v>
      </c>
      <c r="BA683" s="37">
        <v>23807.181576750001</v>
      </c>
      <c r="BB683" s="37">
        <v>8.5040426120124994</v>
      </c>
      <c r="BC683" s="37">
        <v>8.0271759673248792E-3</v>
      </c>
      <c r="BD683" s="37">
        <v>382.40334883242502</v>
      </c>
      <c r="BE683" s="37">
        <v>28819.14</v>
      </c>
      <c r="BF683" s="37">
        <v>0.97116690437499997</v>
      </c>
      <c r="BG683" s="37">
        <v>3.7491798659475002</v>
      </c>
      <c r="BH683" s="37">
        <v>4.8212417752625001</v>
      </c>
      <c r="BI683" s="37">
        <v>5.9281073822500003</v>
      </c>
      <c r="BJ683" s="37">
        <v>4387.7089026343801</v>
      </c>
      <c r="BK683" s="37">
        <v>505.76975399568698</v>
      </c>
      <c r="BL683" s="37">
        <v>17.608125000000001</v>
      </c>
      <c r="BM683" s="37">
        <v>16.0759157577154</v>
      </c>
      <c r="BN683" s="37">
        <v>16.041069255302201</v>
      </c>
      <c r="BO683" s="37">
        <v>17.4817613095436</v>
      </c>
      <c r="BP683" s="37">
        <v>1.2348367187500001E-2</v>
      </c>
    </row>
    <row r="684" spans="1:68">
      <c r="A684" s="16">
        <v>683</v>
      </c>
      <c r="B684" s="29" t="s">
        <v>344</v>
      </c>
      <c r="C684" s="16">
        <v>220</v>
      </c>
      <c r="D684" s="16">
        <v>1080</v>
      </c>
      <c r="E684" s="16">
        <v>0.20613941698352301</v>
      </c>
      <c r="F684" s="16">
        <v>0.34325180171466402</v>
      </c>
      <c r="G684" s="16">
        <v>0.45818554887879198</v>
      </c>
      <c r="H684" s="16">
        <v>1.25105152471083</v>
      </c>
      <c r="I684" s="16">
        <v>2.2811557073726201</v>
      </c>
      <c r="J684" s="16">
        <v>0.36756756756756798</v>
      </c>
      <c r="K684" s="16">
        <v>0.44034739454094302</v>
      </c>
      <c r="L684" s="16">
        <v>0.56119873817034704</v>
      </c>
      <c r="M684" s="16">
        <v>0.14392094230385299</v>
      </c>
      <c r="N684" s="16">
        <v>0.710944790631867</v>
      </c>
      <c r="O684" s="16">
        <v>1.51706711270876</v>
      </c>
      <c r="P684" s="16">
        <v>0.13356360171510201</v>
      </c>
      <c r="Q684" s="16">
        <v>0.27168799959095302</v>
      </c>
      <c r="R684" s="16">
        <v>0.69248291571753995</v>
      </c>
      <c r="S684" s="16">
        <v>0.67920792079207903</v>
      </c>
      <c r="T684" s="16">
        <v>1.2772862453531599</v>
      </c>
      <c r="U684" s="16">
        <v>1.08504968383017</v>
      </c>
      <c r="V684" s="16">
        <v>0.60457516339869299</v>
      </c>
      <c r="W684" s="16">
        <v>2.90771862597509</v>
      </c>
      <c r="X684" s="16">
        <v>1.33213058419244</v>
      </c>
      <c r="Y684" s="16">
        <v>2.2692307692307701</v>
      </c>
      <c r="Z684" s="16">
        <v>1.00625130780498</v>
      </c>
      <c r="AA684" s="16">
        <v>1.3511534334763899</v>
      </c>
      <c r="AB684" s="16">
        <v>1.2743619761180001</v>
      </c>
      <c r="AC684" s="16">
        <v>0.63887532055195995</v>
      </c>
      <c r="AD684" s="16">
        <v>1.97316057233704</v>
      </c>
      <c r="AE684" s="16">
        <v>0.67920792079207903</v>
      </c>
      <c r="AF684" s="16">
        <v>1.4338680504976899</v>
      </c>
      <c r="AG684" s="16">
        <v>1.4296422068463199</v>
      </c>
      <c r="AH684" s="16">
        <v>1.3697523712822099</v>
      </c>
      <c r="AI684" s="37">
        <v>0.40922619047619002</v>
      </c>
      <c r="AJ684" s="16">
        <v>0.99223611396073297</v>
      </c>
      <c r="AK684" s="16">
        <v>0.46562952243125899</v>
      </c>
      <c r="AL684" s="37">
        <v>0.80203822499999999</v>
      </c>
      <c r="AM684" s="37">
        <v>3242.0006008740002</v>
      </c>
      <c r="AN684" s="37">
        <v>21.330062600000002</v>
      </c>
      <c r="AO684" s="37">
        <v>1.1314522499999999</v>
      </c>
      <c r="AP684" s="37">
        <v>7.0380320249999997</v>
      </c>
      <c r="AQ684" s="37">
        <v>665.48199999999997</v>
      </c>
      <c r="AR684" s="37">
        <v>1.7879095</v>
      </c>
      <c r="AS684" s="37">
        <v>1.4098575</v>
      </c>
      <c r="AT684" s="37">
        <v>8.1247232250000003</v>
      </c>
      <c r="AU684" s="37">
        <v>313811.58824999997</v>
      </c>
      <c r="AV684" s="37">
        <v>2048.882244459</v>
      </c>
      <c r="AW684" s="37">
        <v>994488.35849999997</v>
      </c>
      <c r="AX684" s="37">
        <v>9.3529162474999996</v>
      </c>
      <c r="AY684" s="37">
        <v>7.5068999999999999</v>
      </c>
      <c r="AZ684" s="37">
        <v>17.3215</v>
      </c>
      <c r="BA684" s="37">
        <v>23106.427500000002</v>
      </c>
      <c r="BB684" s="37">
        <v>8.3104565625000006</v>
      </c>
      <c r="BC684" s="37">
        <v>8.1820394841633608E-3</v>
      </c>
      <c r="BD684" s="37">
        <v>349.31168302499998</v>
      </c>
      <c r="BE684" s="37">
        <v>28201.537499999999</v>
      </c>
      <c r="BF684" s="37">
        <v>0.93967087500000002</v>
      </c>
      <c r="BG684" s="37">
        <v>3.67705818</v>
      </c>
      <c r="BH684" s="37">
        <v>4.6945772000000003</v>
      </c>
      <c r="BI684" s="37">
        <v>5.8115496999999996</v>
      </c>
      <c r="BJ684" s="37">
        <v>4284.2800749999997</v>
      </c>
      <c r="BK684" s="37">
        <v>487.91451375000003</v>
      </c>
      <c r="BL684" s="37">
        <v>17.3215</v>
      </c>
      <c r="BM684" s="37">
        <v>15.569431166399999</v>
      </c>
      <c r="BN684" s="37">
        <v>15.5235455064</v>
      </c>
      <c r="BO684" s="37">
        <v>15.722159574919999</v>
      </c>
      <c r="BP684" s="37">
        <v>1.155E-2</v>
      </c>
    </row>
    <row r="685" spans="1:68">
      <c r="A685" s="16">
        <v>684</v>
      </c>
      <c r="B685" s="29" t="s">
        <v>345</v>
      </c>
      <c r="C685" s="16">
        <v>260</v>
      </c>
      <c r="D685" s="16">
        <v>1080</v>
      </c>
      <c r="E685" s="16">
        <v>0.20739416983523401</v>
      </c>
      <c r="F685" s="16">
        <v>0.34531590200977103</v>
      </c>
      <c r="G685" s="16">
        <v>0.460438956470761</v>
      </c>
      <c r="H685" s="16">
        <v>1.24211356466877</v>
      </c>
      <c r="I685" s="16">
        <v>2.2859237119271301</v>
      </c>
      <c r="J685" s="16">
        <v>0.36991774383078702</v>
      </c>
      <c r="K685" s="16">
        <v>0.44028535980148897</v>
      </c>
      <c r="L685" s="16">
        <v>0.56041009463722402</v>
      </c>
      <c r="M685" s="16">
        <v>0.14305583283423201</v>
      </c>
      <c r="N685" s="16">
        <v>0.71048571600590005</v>
      </c>
      <c r="O685" s="16">
        <v>1.52484262131905</v>
      </c>
      <c r="P685" s="16">
        <v>0.13318796496500199</v>
      </c>
      <c r="Q685" s="16">
        <v>0.269472329691681</v>
      </c>
      <c r="R685" s="16">
        <v>0.695899772209567</v>
      </c>
      <c r="S685" s="16">
        <v>0.68168316831683196</v>
      </c>
      <c r="T685" s="16">
        <v>1.2801672862453499</v>
      </c>
      <c r="U685" s="16">
        <v>1.0897470641373099</v>
      </c>
      <c r="V685" s="16">
        <v>0.60073415219539705</v>
      </c>
      <c r="W685" s="16">
        <v>2.9199899639615001</v>
      </c>
      <c r="X685" s="16">
        <v>1.3351374570446699</v>
      </c>
      <c r="Y685" s="16">
        <v>2.2814685314685299</v>
      </c>
      <c r="Z685" s="16">
        <v>1.00843534212178</v>
      </c>
      <c r="AA685" s="16">
        <v>1.35396995708154</v>
      </c>
      <c r="AB685" s="16">
        <v>1.2762936080543199</v>
      </c>
      <c r="AC685" s="16">
        <v>0.63785260715594105</v>
      </c>
      <c r="AD685" s="16">
        <v>1.9729856915739299</v>
      </c>
      <c r="AE685" s="16">
        <v>0.68168316831683196</v>
      </c>
      <c r="AF685" s="16">
        <v>1.43682917577082</v>
      </c>
      <c r="AG685" s="16">
        <v>1.43260333211945</v>
      </c>
      <c r="AH685" s="16">
        <v>1.3726324442470099</v>
      </c>
      <c r="AI685" s="37">
        <v>0.40922619047619002</v>
      </c>
      <c r="AJ685" s="16">
        <v>0.99498529485525</v>
      </c>
      <c r="AK685" s="16">
        <v>0.46562952243125899</v>
      </c>
      <c r="AL685" s="37">
        <v>0.80692016249999998</v>
      </c>
      <c r="AM685" s="37">
        <v>3261.4959519939998</v>
      </c>
      <c r="AN685" s="37">
        <v>21.434966225</v>
      </c>
      <c r="AO685" s="37">
        <v>1.12336875</v>
      </c>
      <c r="AP685" s="37">
        <v>7.0527427124999997</v>
      </c>
      <c r="AQ685" s="37">
        <v>669.73699999999997</v>
      </c>
      <c r="AR685" s="37">
        <v>1.787657625</v>
      </c>
      <c r="AS685" s="37">
        <v>1.4078762499999999</v>
      </c>
      <c r="AT685" s="37">
        <v>8.0758854749999998</v>
      </c>
      <c r="AU685" s="37">
        <v>313608.95234999998</v>
      </c>
      <c r="AV685" s="37">
        <v>2059.3834947990999</v>
      </c>
      <c r="AW685" s="37">
        <v>991691.44099999999</v>
      </c>
      <c r="AX685" s="37">
        <v>9.2766413475</v>
      </c>
      <c r="AY685" s="37">
        <v>7.5439406250000003</v>
      </c>
      <c r="AZ685" s="37">
        <v>17.384625</v>
      </c>
      <c r="BA685" s="37">
        <v>23158.546249999999</v>
      </c>
      <c r="BB685" s="37">
        <v>8.3464340625000002</v>
      </c>
      <c r="BC685" s="37">
        <v>8.1300570223834193E-3</v>
      </c>
      <c r="BD685" s="37">
        <v>350.78587027499998</v>
      </c>
      <c r="BE685" s="37">
        <v>28265.193749999999</v>
      </c>
      <c r="BF685" s="37">
        <v>0.94473843749999997</v>
      </c>
      <c r="BG685" s="37">
        <v>3.68503911</v>
      </c>
      <c r="BH685" s="37">
        <v>4.7043632000000004</v>
      </c>
      <c r="BI685" s="37">
        <v>5.8203586375</v>
      </c>
      <c r="BJ685" s="37">
        <v>4277.4217875000004</v>
      </c>
      <c r="BK685" s="37">
        <v>487.87126999999998</v>
      </c>
      <c r="BL685" s="37">
        <v>17.384625</v>
      </c>
      <c r="BM685" s="37">
        <v>15.6015840804</v>
      </c>
      <c r="BN685" s="37">
        <v>15.555698420400001</v>
      </c>
      <c r="BO685" s="37">
        <v>15.7552173506825</v>
      </c>
      <c r="BP685" s="37">
        <v>1.155E-2</v>
      </c>
    </row>
    <row r="686" spans="1:68">
      <c r="A686" s="16">
        <v>685</v>
      </c>
      <c r="B686" s="29" t="s">
        <v>346</v>
      </c>
      <c r="C686" s="16">
        <v>263</v>
      </c>
      <c r="D686" s="16">
        <v>1080</v>
      </c>
      <c r="E686" s="16">
        <v>0.20835741444866901</v>
      </c>
      <c r="F686" s="16">
        <v>0.34738784814971801</v>
      </c>
      <c r="G686" s="16">
        <v>0.46225267477649101</v>
      </c>
      <c r="H686" s="16">
        <v>1.24539957939012</v>
      </c>
      <c r="I686" s="16">
        <v>2.2921150014232801</v>
      </c>
      <c r="J686" s="16">
        <v>0.372267920094007</v>
      </c>
      <c r="K686" s="16">
        <v>0.43972704714640198</v>
      </c>
      <c r="L686" s="16">
        <v>0.559621451104101</v>
      </c>
      <c r="M686" s="16">
        <v>0.14275637186397799</v>
      </c>
      <c r="N686" s="16">
        <v>0.70903699689936495</v>
      </c>
      <c r="O686" s="16">
        <v>1.5293712124891801</v>
      </c>
      <c r="P686" s="16">
        <v>0.13303221314178901</v>
      </c>
      <c r="Q686" s="16">
        <v>0.265584255108823</v>
      </c>
      <c r="R686" s="16">
        <v>0.695899772209567</v>
      </c>
      <c r="S686" s="16">
        <v>0.68415841584158399</v>
      </c>
      <c r="T686" s="16">
        <v>1.2847211895910799</v>
      </c>
      <c r="U686" s="16">
        <v>1.0944444444444399</v>
      </c>
      <c r="V686" s="16">
        <v>0.59694163860830496</v>
      </c>
      <c r="W686" s="16">
        <v>2.9452625336435401</v>
      </c>
      <c r="X686" s="16">
        <v>1.3385738831615099</v>
      </c>
      <c r="Y686" s="16">
        <v>2.2863247863247902</v>
      </c>
      <c r="Z686" s="16">
        <v>1.01059322033898</v>
      </c>
      <c r="AA686" s="16">
        <v>1.35772532188841</v>
      </c>
      <c r="AB686" s="16">
        <v>1.2788105830016401</v>
      </c>
      <c r="AC686" s="16">
        <v>0.63716571009891299</v>
      </c>
      <c r="AD686" s="16">
        <v>1.98831955484897</v>
      </c>
      <c r="AE686" s="16">
        <v>0.68415841584158399</v>
      </c>
      <c r="AF686" s="16">
        <v>1.4407644452537001</v>
      </c>
      <c r="AG686" s="16">
        <v>1.43653860160233</v>
      </c>
      <c r="AH686" s="16">
        <v>1.37645999701883</v>
      </c>
      <c r="AI686" s="37">
        <v>0.40922619047619002</v>
      </c>
      <c r="AJ686" s="16">
        <v>0.99607623965466097</v>
      </c>
      <c r="AK686" s="16">
        <v>0.46562952243125899</v>
      </c>
      <c r="AL686" s="37">
        <v>0.81066791250000003</v>
      </c>
      <c r="AM686" s="37">
        <v>3281.065406829</v>
      </c>
      <c r="AN686" s="37">
        <v>21.51940085</v>
      </c>
      <c r="AO686" s="37">
        <v>1.1263406250000001</v>
      </c>
      <c r="AP686" s="37">
        <v>7.0718446500000001</v>
      </c>
      <c r="AQ686" s="37">
        <v>673.99199999999996</v>
      </c>
      <c r="AR686" s="37">
        <v>1.7853907499999999</v>
      </c>
      <c r="AS686" s="37">
        <v>1.4058949999999999</v>
      </c>
      <c r="AT686" s="37">
        <v>8.0589800999999994</v>
      </c>
      <c r="AU686" s="37">
        <v>312969.4866</v>
      </c>
      <c r="AV686" s="37">
        <v>2065.4996052619399</v>
      </c>
      <c r="AW686" s="37">
        <v>990531.74349999998</v>
      </c>
      <c r="AX686" s="37">
        <v>9.1427935662500008</v>
      </c>
      <c r="AY686" s="37">
        <v>7.5439406250000003</v>
      </c>
      <c r="AZ686" s="37">
        <v>17.447749999999999</v>
      </c>
      <c r="BA686" s="37">
        <v>23240.927500000002</v>
      </c>
      <c r="BB686" s="37">
        <v>8.3824115624999997</v>
      </c>
      <c r="BC686" s="37">
        <v>8.0787309048178605E-3</v>
      </c>
      <c r="BD686" s="37">
        <v>353.821928775</v>
      </c>
      <c r="BE686" s="37">
        <v>28337.943749999999</v>
      </c>
      <c r="BF686" s="37">
        <v>0.946749375</v>
      </c>
      <c r="BG686" s="37">
        <v>3.69292446</v>
      </c>
      <c r="BH686" s="37">
        <v>4.7174111999999999</v>
      </c>
      <c r="BI686" s="37">
        <v>5.8318369499999996</v>
      </c>
      <c r="BJ686" s="37">
        <v>4272.8154750000003</v>
      </c>
      <c r="BK686" s="37">
        <v>491.66296062499998</v>
      </c>
      <c r="BL686" s="37">
        <v>17.447749999999999</v>
      </c>
      <c r="BM686" s="37">
        <v>15.6443145864</v>
      </c>
      <c r="BN686" s="37">
        <v>15.5984289264</v>
      </c>
      <c r="BO686" s="37">
        <v>15.799150397795</v>
      </c>
      <c r="BP686" s="37">
        <v>1.155E-2</v>
      </c>
    </row>
    <row r="687" spans="1:68">
      <c r="A687" s="16">
        <v>686</v>
      </c>
      <c r="B687" s="29" t="s">
        <v>347</v>
      </c>
      <c r="C687" s="16">
        <v>276</v>
      </c>
      <c r="D687" s="16">
        <v>1080</v>
      </c>
      <c r="E687" s="16">
        <v>0.219130544993663</v>
      </c>
      <c r="F687" s="16">
        <v>0.35623307355440997</v>
      </c>
      <c r="G687" s="16">
        <v>0.47055181005422803</v>
      </c>
      <c r="H687" s="16">
        <v>1.2451366982124099</v>
      </c>
      <c r="I687" s="16">
        <v>2.2800170794193</v>
      </c>
      <c r="J687" s="16">
        <v>0.380493537015276</v>
      </c>
      <c r="K687" s="16">
        <v>0.44140198511166301</v>
      </c>
      <c r="L687" s="16">
        <v>0.56829652996845403</v>
      </c>
      <c r="M687" s="16">
        <v>0.146116989419046</v>
      </c>
      <c r="N687" s="16">
        <v>0.71491089436768096</v>
      </c>
      <c r="O687" s="16">
        <v>1.5219038952356201</v>
      </c>
      <c r="P687" s="16">
        <v>0.137141312713014</v>
      </c>
      <c r="Q687" s="16">
        <v>0.26451050738840698</v>
      </c>
      <c r="R687" s="16">
        <v>0.703492786636295</v>
      </c>
      <c r="S687" s="16">
        <v>0.68663366336633702</v>
      </c>
      <c r="T687" s="16">
        <v>1.27830855018587</v>
      </c>
      <c r="U687" s="16">
        <v>1.0885049683830199</v>
      </c>
      <c r="V687" s="16">
        <v>0.65040460191788196</v>
      </c>
      <c r="W687" s="16">
        <v>2.9045823639432502</v>
      </c>
      <c r="X687" s="16">
        <v>1.33341924398625</v>
      </c>
      <c r="Y687" s="16">
        <v>2.2768065268065301</v>
      </c>
      <c r="Z687" s="16">
        <v>1.00846803724629</v>
      </c>
      <c r="AA687" s="16">
        <v>1.3502816523605099</v>
      </c>
      <c r="AB687" s="16">
        <v>1.2737180988059</v>
      </c>
      <c r="AC687" s="16">
        <v>0.64894981072169999</v>
      </c>
      <c r="AD687" s="16">
        <v>1.9595437201907799</v>
      </c>
      <c r="AE687" s="16">
        <v>0.68663366336633702</v>
      </c>
      <c r="AF687" s="16">
        <v>1.4360503914785101</v>
      </c>
      <c r="AG687" s="16">
        <v>1.4318245478271401</v>
      </c>
      <c r="AH687" s="16">
        <v>1.3718749769402301</v>
      </c>
      <c r="AI687" s="37">
        <v>0.43154761904761901</v>
      </c>
      <c r="AJ687" s="16">
        <v>0.99393798784781495</v>
      </c>
      <c r="AK687" s="16">
        <v>0.46562952243125899</v>
      </c>
      <c r="AL687" s="37">
        <v>0.85258353750000004</v>
      </c>
      <c r="AM687" s="37">
        <v>3364.6082343789999</v>
      </c>
      <c r="AN687" s="37">
        <v>21.905753225000002</v>
      </c>
      <c r="AO687" s="37">
        <v>1.1261028749999999</v>
      </c>
      <c r="AP687" s="37">
        <v>7.0345190249999998</v>
      </c>
      <c r="AQ687" s="37">
        <v>688.8845</v>
      </c>
      <c r="AR687" s="37">
        <v>1.792191375</v>
      </c>
      <c r="AS687" s="37">
        <v>1.42768875</v>
      </c>
      <c r="AT687" s="37">
        <v>8.2486959750000004</v>
      </c>
      <c r="AU687" s="37">
        <v>315562.22954999999</v>
      </c>
      <c r="AV687" s="37">
        <v>2055.4145842326202</v>
      </c>
      <c r="AW687" s="37">
        <v>1021127.2922500001</v>
      </c>
      <c r="AX687" s="37">
        <v>9.1058295762500006</v>
      </c>
      <c r="AY687" s="37">
        <v>7.6262531249999999</v>
      </c>
      <c r="AZ687" s="37">
        <v>17.510874999999999</v>
      </c>
      <c r="BA687" s="37">
        <v>23124.921249999999</v>
      </c>
      <c r="BB687" s="37">
        <v>8.3369207812500008</v>
      </c>
      <c r="BC687" s="37">
        <v>8.8022738209380495E-3</v>
      </c>
      <c r="BD687" s="37">
        <v>348.9349158375</v>
      </c>
      <c r="BE687" s="37">
        <v>28228.818749999999</v>
      </c>
      <c r="BF687" s="37">
        <v>0.94280793750000003</v>
      </c>
      <c r="BG687" s="37">
        <v>3.6851585849999999</v>
      </c>
      <c r="BH687" s="37">
        <v>4.6915481999999997</v>
      </c>
      <c r="BI687" s="37">
        <v>5.8086133875000003</v>
      </c>
      <c r="BJ687" s="37">
        <v>4351.8393249999999</v>
      </c>
      <c r="BK687" s="37">
        <v>484.54739812499997</v>
      </c>
      <c r="BL687" s="37">
        <v>17.510874999999999</v>
      </c>
      <c r="BM687" s="37">
        <v>15.593127773399999</v>
      </c>
      <c r="BN687" s="37">
        <v>15.547242113399999</v>
      </c>
      <c r="BO687" s="37">
        <v>15.7465230624887</v>
      </c>
      <c r="BP687" s="37">
        <v>1.218E-2</v>
      </c>
    </row>
    <row r="688" spans="1:68">
      <c r="A688" s="16">
        <v>687</v>
      </c>
      <c r="B688" s="29" t="s">
        <v>348</v>
      </c>
      <c r="C688" s="16">
        <v>325</v>
      </c>
      <c r="D688" s="16">
        <v>1080</v>
      </c>
      <c r="E688" s="16">
        <v>0.220385297845374</v>
      </c>
      <c r="F688" s="16">
        <v>0.35829717384951598</v>
      </c>
      <c r="G688" s="16">
        <v>0.47280521764619698</v>
      </c>
      <c r="H688" s="16">
        <v>1.2361987381703501</v>
      </c>
      <c r="I688" s="16">
        <v>2.28478508397381</v>
      </c>
      <c r="J688" s="16">
        <v>0.38284371327849598</v>
      </c>
      <c r="K688" s="16">
        <v>0.44133995037220902</v>
      </c>
      <c r="L688" s="16">
        <v>0.56750788643533101</v>
      </c>
      <c r="M688" s="16">
        <v>0.14525187994942401</v>
      </c>
      <c r="N688" s="16">
        <v>0.71445181974171401</v>
      </c>
      <c r="O688" s="16">
        <v>1.52967940384592</v>
      </c>
      <c r="P688" s="16">
        <v>0.136765675962913</v>
      </c>
      <c r="Q688" s="16">
        <v>0.26229483748913501</v>
      </c>
      <c r="R688" s="16">
        <v>0.70690964312832205</v>
      </c>
      <c r="S688" s="16">
        <v>0.68910891089108905</v>
      </c>
      <c r="T688" s="16">
        <v>1.28118959107807</v>
      </c>
      <c r="U688" s="16">
        <v>1.0932023486901501</v>
      </c>
      <c r="V688" s="16">
        <v>0.64641194015043002</v>
      </c>
      <c r="W688" s="16">
        <v>2.9168537019296599</v>
      </c>
      <c r="X688" s="16">
        <v>1.3364261168384901</v>
      </c>
      <c r="Y688" s="16">
        <v>2.2890442890442899</v>
      </c>
      <c r="Z688" s="16">
        <v>1.01065207156309</v>
      </c>
      <c r="AA688" s="16">
        <v>1.3530981759656699</v>
      </c>
      <c r="AB688" s="16">
        <v>1.2756497307422101</v>
      </c>
      <c r="AC688" s="16">
        <v>0.64792709732568099</v>
      </c>
      <c r="AD688" s="16">
        <v>1.95936883942766</v>
      </c>
      <c r="AE688" s="16">
        <v>0.68910891089108905</v>
      </c>
      <c r="AF688" s="16">
        <v>1.43901151675164</v>
      </c>
      <c r="AG688" s="16">
        <v>1.4347856731002699</v>
      </c>
      <c r="AH688" s="16">
        <v>1.3747550499050301</v>
      </c>
      <c r="AI688" s="37">
        <v>0.43154761904761901</v>
      </c>
      <c r="AJ688" s="16">
        <v>0.99668716874233199</v>
      </c>
      <c r="AK688" s="16">
        <v>0.46562952243125899</v>
      </c>
      <c r="AL688" s="37">
        <v>0.85746547500000003</v>
      </c>
      <c r="AM688" s="37">
        <v>3384.103585499</v>
      </c>
      <c r="AN688" s="37">
        <v>22.01065685</v>
      </c>
      <c r="AO688" s="37">
        <v>1.118019375</v>
      </c>
      <c r="AP688" s="37">
        <v>7.0492297124999999</v>
      </c>
      <c r="AQ688" s="37">
        <v>693.1395</v>
      </c>
      <c r="AR688" s="37">
        <v>1.7919395</v>
      </c>
      <c r="AS688" s="37">
        <v>1.4257074999999999</v>
      </c>
      <c r="AT688" s="37">
        <v>8.1998582249999998</v>
      </c>
      <c r="AU688" s="37">
        <v>315359.59365</v>
      </c>
      <c r="AV688" s="37">
        <v>2065.9158345727201</v>
      </c>
      <c r="AW688" s="37">
        <v>1018330.37475</v>
      </c>
      <c r="AX688" s="37">
        <v>9.0295546762499992</v>
      </c>
      <c r="AY688" s="37">
        <v>7.6632937500000002</v>
      </c>
      <c r="AZ688" s="37">
        <v>17.574000000000002</v>
      </c>
      <c r="BA688" s="37">
        <v>23177.040000000001</v>
      </c>
      <c r="BB688" s="37">
        <v>8.3728982812500004</v>
      </c>
      <c r="BC688" s="37">
        <v>8.7482389908524905E-3</v>
      </c>
      <c r="BD688" s="37">
        <v>350.4091030875</v>
      </c>
      <c r="BE688" s="37">
        <v>28292.474999999999</v>
      </c>
      <c r="BF688" s="37">
        <v>0.94787549999999998</v>
      </c>
      <c r="BG688" s="37">
        <v>3.6931395149999999</v>
      </c>
      <c r="BH688" s="37">
        <v>4.7013341999999998</v>
      </c>
      <c r="BI688" s="37">
        <v>5.8174223249999999</v>
      </c>
      <c r="BJ688" s="37">
        <v>4344.9810374999997</v>
      </c>
      <c r="BK688" s="37">
        <v>484.50415437499998</v>
      </c>
      <c r="BL688" s="37">
        <v>17.574000000000002</v>
      </c>
      <c r="BM688" s="37">
        <v>15.6252806874</v>
      </c>
      <c r="BN688" s="37">
        <v>15.5793950274</v>
      </c>
      <c r="BO688" s="37">
        <v>15.779580838251199</v>
      </c>
      <c r="BP688" s="37">
        <v>1.218E-2</v>
      </c>
    </row>
    <row r="689" spans="1:68">
      <c r="A689" s="16">
        <v>688</v>
      </c>
      <c r="B689" s="29" t="s">
        <v>349</v>
      </c>
      <c r="C689" s="16">
        <v>335</v>
      </c>
      <c r="D689" s="16">
        <v>1080</v>
      </c>
      <c r="E689" s="16">
        <v>0.221348542458809</v>
      </c>
      <c r="F689" s="16">
        <v>0.36036911998946303</v>
      </c>
      <c r="G689" s="16">
        <v>0.474618935951927</v>
      </c>
      <c r="H689" s="16">
        <v>1.2394847528916899</v>
      </c>
      <c r="I689" s="16">
        <v>2.2909763734699702</v>
      </c>
      <c r="J689" s="16">
        <v>0.38519388954171602</v>
      </c>
      <c r="K689" s="16">
        <v>0.44078163771712198</v>
      </c>
      <c r="L689" s="16">
        <v>0.56671924290220799</v>
      </c>
      <c r="M689" s="16">
        <v>0.14495241897917099</v>
      </c>
      <c r="N689" s="16">
        <v>0.71300310063517902</v>
      </c>
      <c r="O689" s="16">
        <v>1.5342079950160401</v>
      </c>
      <c r="P689" s="16">
        <v>0.1366099241397</v>
      </c>
      <c r="Q689" s="16">
        <v>0.25840676290627701</v>
      </c>
      <c r="R689" s="16">
        <v>0.70690964312832205</v>
      </c>
      <c r="S689" s="16">
        <v>0.69158415841584198</v>
      </c>
      <c r="T689" s="16">
        <v>1.28574349442379</v>
      </c>
      <c r="U689" s="16">
        <v>1.09789972899729</v>
      </c>
      <c r="V689" s="16">
        <v>0.64246799908788899</v>
      </c>
      <c r="W689" s="16">
        <v>2.9421262716116998</v>
      </c>
      <c r="X689" s="16">
        <v>1.3398625429553299</v>
      </c>
      <c r="Y689" s="16">
        <v>2.29390054390054</v>
      </c>
      <c r="Z689" s="16">
        <v>1.01280994978029</v>
      </c>
      <c r="AA689" s="16">
        <v>1.35685354077253</v>
      </c>
      <c r="AB689" s="16">
        <v>1.2781667056895301</v>
      </c>
      <c r="AC689" s="16">
        <v>0.64724020026865303</v>
      </c>
      <c r="AD689" s="16">
        <v>1.9747027027027</v>
      </c>
      <c r="AE689" s="16">
        <v>0.69158415841584198</v>
      </c>
      <c r="AF689" s="16">
        <v>1.44294678623452</v>
      </c>
      <c r="AG689" s="16">
        <v>1.43872094258315</v>
      </c>
      <c r="AH689" s="16">
        <v>1.37858260267685</v>
      </c>
      <c r="AI689" s="37">
        <v>0.43154761904761901</v>
      </c>
      <c r="AJ689" s="16">
        <v>0.99777811354174295</v>
      </c>
      <c r="AK689" s="16">
        <v>0.46562952243125899</v>
      </c>
      <c r="AL689" s="37">
        <v>0.86121322499999997</v>
      </c>
      <c r="AM689" s="37">
        <v>3403.6730403339998</v>
      </c>
      <c r="AN689" s="37">
        <v>22.095091475</v>
      </c>
      <c r="AO689" s="37">
        <v>1.1209912500000001</v>
      </c>
      <c r="AP689" s="37">
        <v>7.0683316500000002</v>
      </c>
      <c r="AQ689" s="37">
        <v>697.39449999999999</v>
      </c>
      <c r="AR689" s="37">
        <v>1.7896726249999999</v>
      </c>
      <c r="AS689" s="37">
        <v>1.4237262500000001</v>
      </c>
      <c r="AT689" s="37">
        <v>8.1829528499999995</v>
      </c>
      <c r="AU689" s="37">
        <v>314720.12790000002</v>
      </c>
      <c r="AV689" s="37">
        <v>2072.0319450355601</v>
      </c>
      <c r="AW689" s="37">
        <v>1017170.6772499999</v>
      </c>
      <c r="AX689" s="37">
        <v>8.895706895</v>
      </c>
      <c r="AY689" s="37">
        <v>7.6632937500000002</v>
      </c>
      <c r="AZ689" s="37">
        <v>17.637125000000001</v>
      </c>
      <c r="BA689" s="37">
        <v>23259.421249999999</v>
      </c>
      <c r="BB689" s="37">
        <v>8.4088757812499999</v>
      </c>
      <c r="BC689" s="37">
        <v>8.6948635241602904E-3</v>
      </c>
      <c r="BD689" s="37">
        <v>353.44516158750002</v>
      </c>
      <c r="BE689" s="37">
        <v>28365.224999999999</v>
      </c>
      <c r="BF689" s="37">
        <v>0.94988643750000001</v>
      </c>
      <c r="BG689" s="37">
        <v>3.7010248649999999</v>
      </c>
      <c r="BH689" s="37">
        <v>4.7143822000000002</v>
      </c>
      <c r="BI689" s="37">
        <v>5.8289006375000003</v>
      </c>
      <c r="BJ689" s="37">
        <v>4340.3747249999997</v>
      </c>
      <c r="BK689" s="37">
        <v>488.29584499999999</v>
      </c>
      <c r="BL689" s="37">
        <v>17.637125000000001</v>
      </c>
      <c r="BM689" s="37">
        <v>15.6680111934</v>
      </c>
      <c r="BN689" s="37">
        <v>15.6221255334</v>
      </c>
      <c r="BO689" s="37">
        <v>15.8235138853638</v>
      </c>
      <c r="BP689" s="37">
        <v>1.218E-2</v>
      </c>
    </row>
    <row r="690" spans="1:68">
      <c r="A690" s="16">
        <v>689</v>
      </c>
      <c r="B690" s="29" t="s">
        <v>350</v>
      </c>
      <c r="C690" s="16">
        <v>360</v>
      </c>
      <c r="D690" s="16">
        <v>1080</v>
      </c>
      <c r="E690" s="16">
        <v>0.23212167300380199</v>
      </c>
      <c r="F690" s="16">
        <v>0.36921434539415499</v>
      </c>
      <c r="G690" s="16">
        <v>0.48291807122966401</v>
      </c>
      <c r="H690" s="16">
        <v>1.23922187171399</v>
      </c>
      <c r="I690" s="16">
        <v>2.2788784514659799</v>
      </c>
      <c r="J690" s="16">
        <v>0.39341950646298501</v>
      </c>
      <c r="K690" s="16">
        <v>0.442456575682382</v>
      </c>
      <c r="L690" s="16">
        <v>0.57539432176656202</v>
      </c>
      <c r="M690" s="16">
        <v>0.148313036534238</v>
      </c>
      <c r="N690" s="16">
        <v>0.71887699810349504</v>
      </c>
      <c r="O690" s="16">
        <v>1.5267406777624799</v>
      </c>
      <c r="P690" s="16">
        <v>0.14071902371092501</v>
      </c>
      <c r="Q690" s="16">
        <v>0.25733301518586099</v>
      </c>
      <c r="R690" s="16">
        <v>0.71450265755504905</v>
      </c>
      <c r="S690" s="16">
        <v>0.69405940594059401</v>
      </c>
      <c r="T690" s="16">
        <v>1.27933085501859</v>
      </c>
      <c r="U690" s="16">
        <v>1.0919602529358601</v>
      </c>
      <c r="V690" s="16">
        <v>0.69322254806125805</v>
      </c>
      <c r="W690" s="16">
        <v>2.9014461019114099</v>
      </c>
      <c r="X690" s="16">
        <v>1.33470790378007</v>
      </c>
      <c r="Y690" s="16">
        <v>2.2843822843822799</v>
      </c>
      <c r="Z690" s="16">
        <v>1.01068476668759</v>
      </c>
      <c r="AA690" s="16">
        <v>1.3494098712446301</v>
      </c>
      <c r="AB690" s="16">
        <v>1.2730742214938</v>
      </c>
      <c r="AC690" s="16">
        <v>0.65902430089144004</v>
      </c>
      <c r="AD690" s="16">
        <v>1.9459268680445101</v>
      </c>
      <c r="AE690" s="16">
        <v>0.69405940594059401</v>
      </c>
      <c r="AF690" s="16">
        <v>1.43823273245933</v>
      </c>
      <c r="AG690" s="16">
        <v>1.43400688880796</v>
      </c>
      <c r="AH690" s="16">
        <v>1.37399758259825</v>
      </c>
      <c r="AI690" s="37">
        <v>0.453869047619048</v>
      </c>
      <c r="AJ690" s="16">
        <v>0.99563986173489705</v>
      </c>
      <c r="AK690" s="16">
        <v>0.46562952243125899</v>
      </c>
      <c r="AL690" s="37">
        <v>0.90312884999999998</v>
      </c>
      <c r="AM690" s="37">
        <v>3487.2158678840001</v>
      </c>
      <c r="AN690" s="37">
        <v>22.481443850000002</v>
      </c>
      <c r="AO690" s="37">
        <v>1.1207535</v>
      </c>
      <c r="AP690" s="37">
        <v>7.0310060249999999</v>
      </c>
      <c r="AQ690" s="37">
        <v>712.28700000000003</v>
      </c>
      <c r="AR690" s="37">
        <v>1.79647325</v>
      </c>
      <c r="AS690" s="37">
        <v>1.4455199999999999</v>
      </c>
      <c r="AT690" s="37">
        <v>8.3726687250000005</v>
      </c>
      <c r="AU690" s="37">
        <v>317312.87085000001</v>
      </c>
      <c r="AV690" s="37">
        <v>2061.9469240062399</v>
      </c>
      <c r="AW690" s="37">
        <v>1047766.226</v>
      </c>
      <c r="AX690" s="37">
        <v>8.8587429049999997</v>
      </c>
      <c r="AY690" s="37">
        <v>7.7456062499999998</v>
      </c>
      <c r="AZ690" s="37">
        <v>17.70025</v>
      </c>
      <c r="BA690" s="37">
        <v>23143.415000000001</v>
      </c>
      <c r="BB690" s="37">
        <v>8.3633849999999992</v>
      </c>
      <c r="BC690" s="37">
        <v>9.3817520184981597E-3</v>
      </c>
      <c r="BD690" s="37">
        <v>348.55814865000002</v>
      </c>
      <c r="BE690" s="37">
        <v>28256.1</v>
      </c>
      <c r="BF690" s="37">
        <v>0.94594500000000004</v>
      </c>
      <c r="BG690" s="37">
        <v>3.6932589899999999</v>
      </c>
      <c r="BH690" s="37">
        <v>4.6885192</v>
      </c>
      <c r="BI690" s="37">
        <v>5.8056770750000002</v>
      </c>
      <c r="BJ690" s="37">
        <v>4419.3985750000002</v>
      </c>
      <c r="BK690" s="37">
        <v>481.18028249999998</v>
      </c>
      <c r="BL690" s="37">
        <v>17.70025</v>
      </c>
      <c r="BM690" s="37">
        <v>15.616824380400001</v>
      </c>
      <c r="BN690" s="37">
        <v>15.570938720399999</v>
      </c>
      <c r="BO690" s="37">
        <v>15.770886550057501</v>
      </c>
      <c r="BP690" s="37">
        <v>1.281E-2</v>
      </c>
    </row>
    <row r="691" spans="1:68">
      <c r="A691" s="16">
        <v>690</v>
      </c>
      <c r="B691" s="29" t="s">
        <v>351</v>
      </c>
      <c r="C691" s="16">
        <v>375</v>
      </c>
      <c r="D691" s="16">
        <v>1080</v>
      </c>
      <c r="E691" s="16">
        <v>0.20864892268694499</v>
      </c>
      <c r="F691" s="16">
        <v>0.34738000230487798</v>
      </c>
      <c r="G691" s="16">
        <v>0.46269236406272901</v>
      </c>
      <c r="H691" s="16">
        <v>1.2331756046267099</v>
      </c>
      <c r="I691" s="16">
        <v>2.2906917164816401</v>
      </c>
      <c r="J691" s="16">
        <v>0.372267920094007</v>
      </c>
      <c r="K691" s="16">
        <v>0.44022332506203499</v>
      </c>
      <c r="L691" s="16">
        <v>0.559621451104101</v>
      </c>
      <c r="M691" s="16">
        <v>0.14219072336461</v>
      </c>
      <c r="N691" s="16">
        <v>0.71002664137993299</v>
      </c>
      <c r="O691" s="16">
        <v>1.53261812992935</v>
      </c>
      <c r="P691" s="16">
        <v>0.13281232821490099</v>
      </c>
      <c r="Q691" s="16">
        <v>0.26725665979240898</v>
      </c>
      <c r="R691" s="16">
        <v>0.69931662870159494</v>
      </c>
      <c r="S691" s="16">
        <v>0.68415841584158399</v>
      </c>
      <c r="T691" s="16">
        <v>1.2830483271375499</v>
      </c>
      <c r="U691" s="16">
        <v>1.0944444444444399</v>
      </c>
      <c r="V691" s="16">
        <v>0.59694163860830496</v>
      </c>
      <c r="W691" s="16">
        <v>2.9322613019479</v>
      </c>
      <c r="X691" s="16">
        <v>1.33814432989691</v>
      </c>
      <c r="Y691" s="16">
        <v>2.2937062937062902</v>
      </c>
      <c r="Z691" s="16">
        <v>1.01061937643859</v>
      </c>
      <c r="AA691" s="16">
        <v>1.3567864806866901</v>
      </c>
      <c r="AB691" s="16">
        <v>1.27822523999063</v>
      </c>
      <c r="AC691" s="16">
        <v>0.63682989375992205</v>
      </c>
      <c r="AD691" s="16">
        <v>1.97281081081081</v>
      </c>
      <c r="AE691" s="16">
        <v>0.68415841584158399</v>
      </c>
      <c r="AF691" s="16">
        <v>1.4397903010439399</v>
      </c>
      <c r="AG691" s="16">
        <v>1.4355644573925701</v>
      </c>
      <c r="AH691" s="16">
        <v>1.3755125172118099</v>
      </c>
      <c r="AI691" s="37">
        <v>0.40922619047619002</v>
      </c>
      <c r="AJ691" s="16">
        <v>0.99773447574976704</v>
      </c>
      <c r="AK691" s="16">
        <v>0.46562952243125899</v>
      </c>
      <c r="AL691" s="37">
        <v>0.81180209999999997</v>
      </c>
      <c r="AM691" s="37">
        <v>3280.9913031139999</v>
      </c>
      <c r="AN691" s="37">
        <v>21.539869849999999</v>
      </c>
      <c r="AO691" s="37">
        <v>1.1152852499999999</v>
      </c>
      <c r="AP691" s="37">
        <v>7.0674533999999998</v>
      </c>
      <c r="AQ691" s="37">
        <v>673.99199999999996</v>
      </c>
      <c r="AR691" s="37">
        <v>1.78740575</v>
      </c>
      <c r="AS691" s="37">
        <v>1.4058949999999999</v>
      </c>
      <c r="AT691" s="37">
        <v>8.0270477249999992</v>
      </c>
      <c r="AU691" s="37">
        <v>313406.31644999998</v>
      </c>
      <c r="AV691" s="37">
        <v>2069.8847451391898</v>
      </c>
      <c r="AW691" s="37">
        <v>988894.52350000001</v>
      </c>
      <c r="AX691" s="37">
        <v>9.2003664475000004</v>
      </c>
      <c r="AY691" s="37">
        <v>7.5809812499999998</v>
      </c>
      <c r="AZ691" s="37">
        <v>17.447749999999999</v>
      </c>
      <c r="BA691" s="37">
        <v>23210.665000000001</v>
      </c>
      <c r="BB691" s="37">
        <v>8.3824115624999997</v>
      </c>
      <c r="BC691" s="37">
        <v>8.0787309048178605E-3</v>
      </c>
      <c r="BD691" s="37">
        <v>352.26005752499998</v>
      </c>
      <c r="BE691" s="37">
        <v>28328.85</v>
      </c>
      <c r="BF691" s="37">
        <v>0.94980600000000004</v>
      </c>
      <c r="BG691" s="37">
        <v>3.6930200399999999</v>
      </c>
      <c r="BH691" s="37">
        <v>4.7141491999999996</v>
      </c>
      <c r="BI691" s="37">
        <v>5.8291675749999996</v>
      </c>
      <c r="BJ691" s="37">
        <v>4270.5635000000002</v>
      </c>
      <c r="BK691" s="37">
        <v>487.82802624999999</v>
      </c>
      <c r="BL691" s="37">
        <v>17.447749999999999</v>
      </c>
      <c r="BM691" s="37">
        <v>15.6337369944</v>
      </c>
      <c r="BN691" s="37">
        <v>15.5878513344</v>
      </c>
      <c r="BO691" s="37">
        <v>15.788275126445001</v>
      </c>
      <c r="BP691" s="37">
        <v>1.155E-2</v>
      </c>
    </row>
    <row r="692" spans="1:68">
      <c r="A692" s="16">
        <v>691</v>
      </c>
      <c r="B692" s="29" t="s">
        <v>352</v>
      </c>
      <c r="C692" s="16">
        <v>374</v>
      </c>
      <c r="D692" s="16">
        <v>1080</v>
      </c>
      <c r="E692" s="16">
        <v>0.21057541191381501</v>
      </c>
      <c r="F692" s="16">
        <v>0.35152389458477201</v>
      </c>
      <c r="G692" s="16">
        <v>0.46631980067418999</v>
      </c>
      <c r="H692" s="16">
        <v>1.2397476340694</v>
      </c>
      <c r="I692" s="16">
        <v>2.3030742954739498</v>
      </c>
      <c r="J692" s="16">
        <v>0.37696827262044702</v>
      </c>
      <c r="K692" s="16">
        <v>0.43910669975186101</v>
      </c>
      <c r="L692" s="16">
        <v>0.55804416403785495</v>
      </c>
      <c r="M692" s="16">
        <v>0.14159180142410299</v>
      </c>
      <c r="N692" s="16">
        <v>0.70712920316686201</v>
      </c>
      <c r="O692" s="16">
        <v>1.5416753122696001</v>
      </c>
      <c r="P692" s="16">
        <v>0.13250082456847601</v>
      </c>
      <c r="Q692" s="16">
        <v>0.25948051062669403</v>
      </c>
      <c r="R692" s="16">
        <v>0.69931662870159494</v>
      </c>
      <c r="S692" s="16">
        <v>0.68910891089108905</v>
      </c>
      <c r="T692" s="16">
        <v>1.292156133829</v>
      </c>
      <c r="U692" s="16">
        <v>1.10383920505872</v>
      </c>
      <c r="V692" s="16">
        <v>0.589498476032142</v>
      </c>
      <c r="W692" s="16">
        <v>2.9828064413119799</v>
      </c>
      <c r="X692" s="16">
        <v>1.3450171821305801</v>
      </c>
      <c r="Y692" s="16">
        <v>2.3034188034188001</v>
      </c>
      <c r="Z692" s="16">
        <v>1.0149351328729901</v>
      </c>
      <c r="AA692" s="16">
        <v>1.3642972103004301</v>
      </c>
      <c r="AB692" s="16">
        <v>1.2832591898852701</v>
      </c>
      <c r="AC692" s="16">
        <v>0.63545609964586602</v>
      </c>
      <c r="AD692" s="16">
        <v>2.0034785373608899</v>
      </c>
      <c r="AE692" s="16">
        <v>0.68910891089108905</v>
      </c>
      <c r="AF692" s="16">
        <v>1.44766084000971</v>
      </c>
      <c r="AG692" s="16">
        <v>1.4434349963583399</v>
      </c>
      <c r="AH692" s="16">
        <v>1.3831676227554499</v>
      </c>
      <c r="AI692" s="37">
        <v>0.40922619047619002</v>
      </c>
      <c r="AJ692" s="16">
        <v>0.99991636534858996</v>
      </c>
      <c r="AK692" s="16">
        <v>0.46562952243125899</v>
      </c>
      <c r="AL692" s="37">
        <v>0.81929759999999996</v>
      </c>
      <c r="AM692" s="37">
        <v>3320.1302127839999</v>
      </c>
      <c r="AN692" s="37">
        <v>21.708739099999999</v>
      </c>
      <c r="AO692" s="37">
        <v>1.121229</v>
      </c>
      <c r="AP692" s="37">
        <v>7.1056572750000004</v>
      </c>
      <c r="AQ692" s="37">
        <v>682.50199999999995</v>
      </c>
      <c r="AR692" s="37">
        <v>1.782872</v>
      </c>
      <c r="AS692" s="37">
        <v>1.4019325</v>
      </c>
      <c r="AT692" s="37">
        <v>7.9932369750000003</v>
      </c>
      <c r="AU692" s="37">
        <v>312127.38494999998</v>
      </c>
      <c r="AV692" s="37">
        <v>2082.1169660648902</v>
      </c>
      <c r="AW692" s="37">
        <v>986575.12849999999</v>
      </c>
      <c r="AX692" s="37">
        <v>8.9326708850000003</v>
      </c>
      <c r="AY692" s="37">
        <v>7.5809812499999998</v>
      </c>
      <c r="AZ692" s="37">
        <v>17.574000000000002</v>
      </c>
      <c r="BA692" s="37">
        <v>23375.427500000002</v>
      </c>
      <c r="BB692" s="37">
        <v>8.4543665625000006</v>
      </c>
      <c r="BC692" s="37">
        <v>7.9779985992715092E-3</v>
      </c>
      <c r="BD692" s="37">
        <v>358.33217452500003</v>
      </c>
      <c r="BE692" s="37">
        <v>28474.35</v>
      </c>
      <c r="BF692" s="37">
        <v>0.95382787499999999</v>
      </c>
      <c r="BG692" s="37">
        <v>3.70879074</v>
      </c>
      <c r="BH692" s="37">
        <v>4.7402452000000004</v>
      </c>
      <c r="BI692" s="37">
        <v>5.8521242000000004</v>
      </c>
      <c r="BJ692" s="37">
        <v>4261.3508750000001</v>
      </c>
      <c r="BK692" s="37">
        <v>495.4114075</v>
      </c>
      <c r="BL692" s="37">
        <v>17.574000000000002</v>
      </c>
      <c r="BM692" s="37">
        <v>15.719198006399999</v>
      </c>
      <c r="BN692" s="37">
        <v>15.673312346399999</v>
      </c>
      <c r="BO692" s="37">
        <v>15.87614122067</v>
      </c>
      <c r="BP692" s="37">
        <v>1.155E-2</v>
      </c>
    </row>
    <row r="693" spans="1:68">
      <c r="A693" s="16">
        <v>692</v>
      </c>
      <c r="B693" s="29" t="s">
        <v>353</v>
      </c>
      <c r="C693" s="16">
        <v>372</v>
      </c>
      <c r="D693" s="16">
        <v>1080</v>
      </c>
      <c r="E693" s="16">
        <v>0.20961216730037999</v>
      </c>
      <c r="F693" s="16">
        <v>0.34945194844482502</v>
      </c>
      <c r="G693" s="16">
        <v>0.46450608236846003</v>
      </c>
      <c r="H693" s="16">
        <v>1.23646161934805</v>
      </c>
      <c r="I693" s="16">
        <v>2.2968830059777998</v>
      </c>
      <c r="J693" s="16">
        <v>0.37461809635722698</v>
      </c>
      <c r="K693" s="16">
        <v>0.439665012406948</v>
      </c>
      <c r="L693" s="16">
        <v>0.55883280757097797</v>
      </c>
      <c r="M693" s="16">
        <v>0.14189126239435701</v>
      </c>
      <c r="N693" s="16">
        <v>0.708577922273398</v>
      </c>
      <c r="O693" s="16">
        <v>1.53714672109948</v>
      </c>
      <c r="P693" s="16">
        <v>0.13265657639168801</v>
      </c>
      <c r="Q693" s="16">
        <v>0.26336858520955098</v>
      </c>
      <c r="R693" s="16">
        <v>0.69931662870159494</v>
      </c>
      <c r="S693" s="16">
        <v>0.68663366336633702</v>
      </c>
      <c r="T693" s="16">
        <v>1.2876022304832699</v>
      </c>
      <c r="U693" s="16">
        <v>1.0991418247515801</v>
      </c>
      <c r="V693" s="16">
        <v>0.59319670988428796</v>
      </c>
      <c r="W693" s="16">
        <v>2.95753387162994</v>
      </c>
      <c r="X693" s="16">
        <v>1.34158075601375</v>
      </c>
      <c r="Y693" s="16">
        <v>2.29856254856255</v>
      </c>
      <c r="Z693" s="16">
        <v>1.01277725465579</v>
      </c>
      <c r="AA693" s="16">
        <v>1.3605418454935601</v>
      </c>
      <c r="AB693" s="16">
        <v>1.2807422149379499</v>
      </c>
      <c r="AC693" s="16">
        <v>0.63614299670289398</v>
      </c>
      <c r="AD693" s="16">
        <v>1.9881446740858499</v>
      </c>
      <c r="AE693" s="16">
        <v>0.68663366336633702</v>
      </c>
      <c r="AF693" s="16">
        <v>1.4437255705268299</v>
      </c>
      <c r="AG693" s="16">
        <v>1.4394997268754599</v>
      </c>
      <c r="AH693" s="16">
        <v>1.37934006998363</v>
      </c>
      <c r="AI693" s="37">
        <v>0.40922619047619002</v>
      </c>
      <c r="AJ693" s="16">
        <v>0.998825420549178</v>
      </c>
      <c r="AK693" s="16">
        <v>0.46562952243125899</v>
      </c>
      <c r="AL693" s="37">
        <v>0.81554985000000002</v>
      </c>
      <c r="AM693" s="37">
        <v>3300.5607579490002</v>
      </c>
      <c r="AN693" s="37">
        <v>21.624304474999999</v>
      </c>
      <c r="AO693" s="37">
        <v>1.118257125</v>
      </c>
      <c r="AP693" s="37">
        <v>7.0865553375000001</v>
      </c>
      <c r="AQ693" s="37">
        <v>678.24699999999996</v>
      </c>
      <c r="AR693" s="37">
        <v>1.7851388749999999</v>
      </c>
      <c r="AS693" s="37">
        <v>1.4039137500000001</v>
      </c>
      <c r="AT693" s="37">
        <v>8.0101423500000006</v>
      </c>
      <c r="AU693" s="37">
        <v>312766.85070000001</v>
      </c>
      <c r="AV693" s="37">
        <v>2076.0008556020398</v>
      </c>
      <c r="AW693" s="37">
        <v>987734.826</v>
      </c>
      <c r="AX693" s="37">
        <v>9.0665186662499995</v>
      </c>
      <c r="AY693" s="37">
        <v>7.5809812499999998</v>
      </c>
      <c r="AZ693" s="37">
        <v>17.510874999999999</v>
      </c>
      <c r="BA693" s="37">
        <v>23293.046249999999</v>
      </c>
      <c r="BB693" s="37">
        <v>8.4183890624999993</v>
      </c>
      <c r="BC693" s="37">
        <v>8.0280487786897701E-3</v>
      </c>
      <c r="BD693" s="37">
        <v>355.296116025</v>
      </c>
      <c r="BE693" s="37">
        <v>28401.599999999999</v>
      </c>
      <c r="BF693" s="37">
        <v>0.95181693749999996</v>
      </c>
      <c r="BG693" s="37">
        <v>3.70090539</v>
      </c>
      <c r="BH693" s="37">
        <v>4.7271972</v>
      </c>
      <c r="BI693" s="37">
        <v>5.8406458875</v>
      </c>
      <c r="BJ693" s="37">
        <v>4265.9571875000001</v>
      </c>
      <c r="BK693" s="37">
        <v>491.61971687499999</v>
      </c>
      <c r="BL693" s="37">
        <v>17.510874999999999</v>
      </c>
      <c r="BM693" s="37">
        <v>15.676467500399999</v>
      </c>
      <c r="BN693" s="37">
        <v>15.6305818404</v>
      </c>
      <c r="BO693" s="37">
        <v>15.8322081735575</v>
      </c>
      <c r="BP693" s="37">
        <v>1.155E-2</v>
      </c>
    </row>
    <row r="694" spans="1:68">
      <c r="A694" s="16">
        <v>693</v>
      </c>
      <c r="B694" s="29" t="s">
        <v>354</v>
      </c>
      <c r="C694" s="16">
        <v>100</v>
      </c>
      <c r="D694" s="16">
        <v>1125</v>
      </c>
      <c r="E694" s="16">
        <v>0.18622135416666699</v>
      </c>
      <c r="F694" s="16">
        <v>0.33537057617376698</v>
      </c>
      <c r="G694" s="16">
        <v>0.44861753731343301</v>
      </c>
      <c r="H694" s="16">
        <v>1.25198684210526</v>
      </c>
      <c r="I694" s="16">
        <v>2.3656071428571401</v>
      </c>
      <c r="J694" s="16">
        <v>0.36658536585365897</v>
      </c>
      <c r="K694" s="16">
        <v>0.41479679802955699</v>
      </c>
      <c r="L694" s="16">
        <v>0.52882812499999998</v>
      </c>
      <c r="M694" s="16">
        <v>0.135208058124174</v>
      </c>
      <c r="N694" s="16">
        <v>0.68577206990057304</v>
      </c>
      <c r="O694" s="16">
        <v>1.58453300441014</v>
      </c>
      <c r="P694" s="16">
        <v>0.12926942721634399</v>
      </c>
      <c r="Q694" s="16">
        <v>0.211690470377604</v>
      </c>
      <c r="R694" s="16">
        <v>0.66382575757575801</v>
      </c>
      <c r="S694" s="16">
        <v>0.69774999999999998</v>
      </c>
      <c r="T694" s="16">
        <v>1.3252518656716401</v>
      </c>
      <c r="U694" s="16">
        <v>1.1427264492753599</v>
      </c>
      <c r="V694" s="16">
        <v>0.54557551563539597</v>
      </c>
      <c r="W694" s="16">
        <v>3.1998638042474599</v>
      </c>
      <c r="X694" s="16">
        <v>1.3723275862069</v>
      </c>
      <c r="Y694" s="16">
        <v>2.3547460937500002</v>
      </c>
      <c r="Z694" s="16">
        <v>1.0233869701726801</v>
      </c>
      <c r="AA694" s="16">
        <v>1.3904435483871</v>
      </c>
      <c r="AB694" s="16">
        <v>1.3006514084506999</v>
      </c>
      <c r="AC694" s="16">
        <v>0.58457221577726204</v>
      </c>
      <c r="AD694" s="16">
        <v>2.13882722929936</v>
      </c>
      <c r="AE694" s="16">
        <v>0.69774999999999998</v>
      </c>
      <c r="AF694" s="16">
        <v>1.4491153345049099</v>
      </c>
      <c r="AG694" s="16">
        <v>1.4491153345049099</v>
      </c>
      <c r="AH694" s="16">
        <v>1.45545699006181</v>
      </c>
      <c r="AI694" s="37">
        <v>0.29264705882352898</v>
      </c>
      <c r="AJ694" s="16">
        <v>1.0103155328151501</v>
      </c>
      <c r="AK694" s="16">
        <v>0.46309696092619401</v>
      </c>
      <c r="AL694" s="37">
        <v>0.68648640000000005</v>
      </c>
      <c r="AM694" s="37">
        <v>2894.7594575075</v>
      </c>
      <c r="AN694" s="37">
        <v>20.13844125</v>
      </c>
      <c r="AO694" s="37">
        <v>1.1299181250000001</v>
      </c>
      <c r="AP694" s="37">
        <v>7.2446718749999999</v>
      </c>
      <c r="AQ694" s="37">
        <v>616.23</v>
      </c>
      <c r="AR694" s="37">
        <v>1.7093361250000001</v>
      </c>
      <c r="AS694" s="37">
        <v>1.3537999999999999</v>
      </c>
      <c r="AT694" s="37">
        <v>7.7480842499999998</v>
      </c>
      <c r="AU694" s="37">
        <v>302172.04889999999</v>
      </c>
      <c r="AV694" s="37">
        <v>2085.6231864719998</v>
      </c>
      <c r="AW694" s="37">
        <v>971211.67749999999</v>
      </c>
      <c r="AX694" s="37">
        <v>7.9910476800000003</v>
      </c>
      <c r="AY694" s="37">
        <v>7.2290625000000004</v>
      </c>
      <c r="AZ694" s="37">
        <v>17.443750000000001</v>
      </c>
      <c r="BA694" s="37">
        <v>23796.2225</v>
      </c>
      <c r="BB694" s="37">
        <v>8.7048330000000007</v>
      </c>
      <c r="BC694" s="37">
        <v>8.1138535936257604E-3</v>
      </c>
      <c r="BD694" s="37">
        <v>375.30850574999999</v>
      </c>
      <c r="BE694" s="37">
        <v>28853.1875</v>
      </c>
      <c r="BF694" s="37">
        <v>0.96450400000000003</v>
      </c>
      <c r="BG694" s="37">
        <v>3.7373283675</v>
      </c>
      <c r="BH694" s="37">
        <v>4.8103784999999997</v>
      </c>
      <c r="BI694" s="37">
        <v>5.9009253749999999</v>
      </c>
      <c r="BJ694" s="37">
        <v>4343.6287750000001</v>
      </c>
      <c r="BK694" s="37">
        <v>527.19952375000003</v>
      </c>
      <c r="BL694" s="37">
        <v>17.443750000000001</v>
      </c>
      <c r="BM694" s="37">
        <v>15.784691889099999</v>
      </c>
      <c r="BN694" s="37">
        <v>15.784691889099999</v>
      </c>
      <c r="BO694" s="37">
        <v>15.8537692611</v>
      </c>
      <c r="BP694" s="37">
        <v>8.4574999999999997E-3</v>
      </c>
    </row>
    <row r="695" spans="1:68">
      <c r="A695" s="16">
        <v>694</v>
      </c>
      <c r="B695" s="29" t="s">
        <v>89</v>
      </c>
      <c r="C695" s="16">
        <v>110</v>
      </c>
      <c r="D695" s="16">
        <v>1125</v>
      </c>
      <c r="E695" s="16">
        <v>0.188067708333333</v>
      </c>
      <c r="F695" s="16">
        <v>0.33660234538135297</v>
      </c>
      <c r="G695" s="16">
        <v>0.44872761194029798</v>
      </c>
      <c r="H695" s="16">
        <v>1.24607894736842</v>
      </c>
      <c r="I695" s="16">
        <v>2.3512142857142901</v>
      </c>
      <c r="J695" s="16">
        <v>0.36731707317073198</v>
      </c>
      <c r="K695" s="16">
        <v>0.41333743842364501</v>
      </c>
      <c r="L695" s="16">
        <v>0.52640624999999996</v>
      </c>
      <c r="M695" s="16">
        <v>0.13567371202113601</v>
      </c>
      <c r="N695" s="16">
        <v>0.68263181681229301</v>
      </c>
      <c r="O695" s="16">
        <v>1.5765125358324099</v>
      </c>
      <c r="P695" s="16">
        <v>0.12938890915724199</v>
      </c>
      <c r="Q695" s="16">
        <v>0.21122273763020799</v>
      </c>
      <c r="R695" s="16">
        <v>0.66098484848484895</v>
      </c>
      <c r="S695" s="16">
        <v>0.69550000000000001</v>
      </c>
      <c r="T695" s="16">
        <v>1.3184141791044801</v>
      </c>
      <c r="U695" s="16">
        <v>1.13690217391304</v>
      </c>
      <c r="V695" s="16">
        <v>0.54448871181938896</v>
      </c>
      <c r="W695" s="16">
        <v>3.18089104339797</v>
      </c>
      <c r="X695" s="16">
        <v>1.3653448275862099</v>
      </c>
      <c r="Y695" s="16">
        <v>2.3423046875</v>
      </c>
      <c r="Z695" s="16">
        <v>1.0185164835164799</v>
      </c>
      <c r="AA695" s="16">
        <v>1.3830376344085999</v>
      </c>
      <c r="AB695" s="16">
        <v>1.2937910798122101</v>
      </c>
      <c r="AC695" s="16">
        <v>0.58155742459396698</v>
      </c>
      <c r="AD695" s="16">
        <v>2.1276544585987298</v>
      </c>
      <c r="AE695" s="16">
        <v>0.69550000000000001</v>
      </c>
      <c r="AF695" s="16">
        <v>1.44104366137438</v>
      </c>
      <c r="AG695" s="16">
        <v>1.44104366137438</v>
      </c>
      <c r="AH695" s="16">
        <v>1.4537269724881801</v>
      </c>
      <c r="AI695" s="37">
        <v>0.29117647058823498</v>
      </c>
      <c r="AJ695" s="16">
        <v>1.00753099387094</v>
      </c>
      <c r="AK695" s="16">
        <v>0.46309696092619401</v>
      </c>
      <c r="AL695" s="37">
        <v>0.69329280000000004</v>
      </c>
      <c r="AM695" s="37">
        <v>2905.391504015</v>
      </c>
      <c r="AN695" s="37">
        <v>20.143382500000001</v>
      </c>
      <c r="AO695" s="37">
        <v>1.1245862499999999</v>
      </c>
      <c r="AP695" s="37">
        <v>7.2005937500000003</v>
      </c>
      <c r="AQ695" s="37">
        <v>617.46</v>
      </c>
      <c r="AR695" s="37">
        <v>1.70332225</v>
      </c>
      <c r="AS695" s="37">
        <v>1.3475999999999999</v>
      </c>
      <c r="AT695" s="37">
        <v>7.7747685000000004</v>
      </c>
      <c r="AU695" s="37">
        <v>300788.3578</v>
      </c>
      <c r="AV695" s="37">
        <v>2075.0663377440001</v>
      </c>
      <c r="AW695" s="37">
        <v>972109.35499999998</v>
      </c>
      <c r="AX695" s="37">
        <v>7.9733913599999999</v>
      </c>
      <c r="AY695" s="37">
        <v>7.1981250000000001</v>
      </c>
      <c r="AZ695" s="37">
        <v>17.387499999999999</v>
      </c>
      <c r="BA695" s="37">
        <v>23673.445</v>
      </c>
      <c r="BB695" s="37">
        <v>8.6604659999999996</v>
      </c>
      <c r="BC695" s="37">
        <v>8.0976905386583708E-3</v>
      </c>
      <c r="BD695" s="37">
        <v>373.0832115</v>
      </c>
      <c r="BE695" s="37">
        <v>28706.375</v>
      </c>
      <c r="BF695" s="37">
        <v>0.95940800000000004</v>
      </c>
      <c r="BG695" s="37">
        <v>3.719541735</v>
      </c>
      <c r="BH695" s="37">
        <v>4.7847569999999999</v>
      </c>
      <c r="BI695" s="37">
        <v>5.8698007499999996</v>
      </c>
      <c r="BJ695" s="37">
        <v>4321.2275499999996</v>
      </c>
      <c r="BK695" s="37">
        <v>524.44554749999998</v>
      </c>
      <c r="BL695" s="37">
        <v>17.387499999999999</v>
      </c>
      <c r="BM695" s="37">
        <v>15.6967700582</v>
      </c>
      <c r="BN695" s="37">
        <v>15.6967700582</v>
      </c>
      <c r="BO695" s="37">
        <v>15.8349248022</v>
      </c>
      <c r="BP695" s="37">
        <v>8.4150000000000006E-3</v>
      </c>
    </row>
    <row r="696" spans="1:68">
      <c r="A696" s="16">
        <v>695</v>
      </c>
      <c r="B696" s="29" t="s">
        <v>98</v>
      </c>
      <c r="C696" s="16">
        <v>118</v>
      </c>
      <c r="D696" s="16">
        <v>1125</v>
      </c>
      <c r="E696" s="16">
        <v>0.18991406250000001</v>
      </c>
      <c r="F696" s="16">
        <v>0.33783411458893903</v>
      </c>
      <c r="G696" s="16">
        <v>0.448837686567164</v>
      </c>
      <c r="H696" s="16">
        <v>1.2401710526315799</v>
      </c>
      <c r="I696" s="16">
        <v>2.3368214285714299</v>
      </c>
      <c r="J696" s="16">
        <v>0.36804878048780498</v>
      </c>
      <c r="K696" s="16">
        <v>0.41187807881773397</v>
      </c>
      <c r="L696" s="16">
        <v>0.52398437499999995</v>
      </c>
      <c r="M696" s="16">
        <v>0.136139365918098</v>
      </c>
      <c r="N696" s="16">
        <v>0.67949156372401298</v>
      </c>
      <c r="O696" s="16">
        <v>1.56849206725469</v>
      </c>
      <c r="P696" s="16">
        <v>0.129508391098139</v>
      </c>
      <c r="Q696" s="16">
        <v>0.21075500488281301</v>
      </c>
      <c r="R696" s="16">
        <v>0.658143939393939</v>
      </c>
      <c r="S696" s="16">
        <v>0.69325000000000003</v>
      </c>
      <c r="T696" s="16">
        <v>1.3115764925373099</v>
      </c>
      <c r="U696" s="16">
        <v>1.1310778985507199</v>
      </c>
      <c r="V696" s="16">
        <v>0.54340622929092097</v>
      </c>
      <c r="W696" s="16">
        <v>3.1619182825484802</v>
      </c>
      <c r="X696" s="16">
        <v>1.35836206896552</v>
      </c>
      <c r="Y696" s="16">
        <v>2.3298632812500002</v>
      </c>
      <c r="Z696" s="16">
        <v>1.01364599686028</v>
      </c>
      <c r="AA696" s="16">
        <v>1.3756317204301101</v>
      </c>
      <c r="AB696" s="16">
        <v>1.28693075117371</v>
      </c>
      <c r="AC696" s="16">
        <v>0.57854263341067302</v>
      </c>
      <c r="AD696" s="16">
        <v>2.1164816878980899</v>
      </c>
      <c r="AE696" s="16">
        <v>0.69325000000000003</v>
      </c>
      <c r="AF696" s="16">
        <v>1.4329719882438501</v>
      </c>
      <c r="AG696" s="16">
        <v>1.4329719882438501</v>
      </c>
      <c r="AH696" s="16">
        <v>1.4519969549145599</v>
      </c>
      <c r="AI696" s="37">
        <v>0.28970588235294098</v>
      </c>
      <c r="AJ696" s="16">
        <v>1.00474645492672</v>
      </c>
      <c r="AK696" s="16">
        <v>0.46309696092619401</v>
      </c>
      <c r="AL696" s="37">
        <v>0.70009920000000003</v>
      </c>
      <c r="AM696" s="37">
        <v>2916.0235505225</v>
      </c>
      <c r="AN696" s="37">
        <v>20.148323749999999</v>
      </c>
      <c r="AO696" s="37">
        <v>1.1192543749999999</v>
      </c>
      <c r="AP696" s="37">
        <v>7.1565156249999999</v>
      </c>
      <c r="AQ696" s="37">
        <v>618.69000000000005</v>
      </c>
      <c r="AR696" s="37">
        <v>1.697308375</v>
      </c>
      <c r="AS696" s="37">
        <v>1.3413999999999999</v>
      </c>
      <c r="AT696" s="37">
        <v>7.8014527500000002</v>
      </c>
      <c r="AU696" s="37">
        <v>299404.6667</v>
      </c>
      <c r="AV696" s="37">
        <v>2064.5094890159999</v>
      </c>
      <c r="AW696" s="37">
        <v>973007.03249999997</v>
      </c>
      <c r="AX696" s="37">
        <v>7.9557350400000004</v>
      </c>
      <c r="AY696" s="37">
        <v>7.1671874999999998</v>
      </c>
      <c r="AZ696" s="37">
        <v>17.331250000000001</v>
      </c>
      <c r="BA696" s="37">
        <v>23550.6675</v>
      </c>
      <c r="BB696" s="37">
        <v>8.6160990000000002</v>
      </c>
      <c r="BC696" s="37">
        <v>8.0815917503111404E-3</v>
      </c>
      <c r="BD696" s="37">
        <v>370.85791725000001</v>
      </c>
      <c r="BE696" s="37">
        <v>28559.5625</v>
      </c>
      <c r="BF696" s="37">
        <v>0.95431200000000005</v>
      </c>
      <c r="BG696" s="37">
        <v>3.7017551024999999</v>
      </c>
      <c r="BH696" s="37">
        <v>4.7591355000000002</v>
      </c>
      <c r="BI696" s="37">
        <v>5.8386761250000001</v>
      </c>
      <c r="BJ696" s="37">
        <v>4298.826325</v>
      </c>
      <c r="BK696" s="37">
        <v>521.69157125000004</v>
      </c>
      <c r="BL696" s="37">
        <v>17.331250000000001</v>
      </c>
      <c r="BM696" s="37">
        <v>15.608848227299999</v>
      </c>
      <c r="BN696" s="37">
        <v>15.608848227299999</v>
      </c>
      <c r="BO696" s="37">
        <v>15.816080343299999</v>
      </c>
      <c r="BP696" s="37">
        <v>8.3724999999999997E-3</v>
      </c>
    </row>
    <row r="697" spans="1:68">
      <c r="A697" s="16">
        <v>696</v>
      </c>
      <c r="B697" s="29" t="s">
        <v>355</v>
      </c>
      <c r="C697" s="16">
        <v>108</v>
      </c>
      <c r="D697" s="16">
        <v>1125</v>
      </c>
      <c r="E697" s="16">
        <v>0.20153125</v>
      </c>
      <c r="F697" s="16">
        <v>0.35187681635201201</v>
      </c>
      <c r="G697" s="16">
        <v>0.45913059701492498</v>
      </c>
      <c r="H697" s="16">
        <v>1.25797368421053</v>
      </c>
      <c r="I697" s="16">
        <v>2.36478571428571</v>
      </c>
      <c r="J697" s="16">
        <v>0.38195121951219502</v>
      </c>
      <c r="K697" s="16">
        <v>0.41814039408866999</v>
      </c>
      <c r="L697" s="16">
        <v>0.53312499999999996</v>
      </c>
      <c r="M697" s="16">
        <v>0.14005284015851999</v>
      </c>
      <c r="N697" s="16">
        <v>0.69039695691473302</v>
      </c>
      <c r="O697" s="16">
        <v>1.5988717557883101</v>
      </c>
      <c r="P697" s="16">
        <v>0.13380153228748601</v>
      </c>
      <c r="Q697" s="16">
        <v>0.21854614257812499</v>
      </c>
      <c r="R697" s="16">
        <v>0.66962121212121195</v>
      </c>
      <c r="S697" s="16">
        <v>0.70750000000000002</v>
      </c>
      <c r="T697" s="16">
        <v>1.3305783582089601</v>
      </c>
      <c r="U697" s="16">
        <v>1.1556702898550699</v>
      </c>
      <c r="V697" s="16">
        <v>0.53933588761175</v>
      </c>
      <c r="W697" s="16">
        <v>3.1993628808864298</v>
      </c>
      <c r="X697" s="16">
        <v>1.3777586206896599</v>
      </c>
      <c r="Y697" s="16">
        <v>2.3548828125000001</v>
      </c>
      <c r="Z697" s="16">
        <v>1.0295918367346899</v>
      </c>
      <c r="AA697" s="16">
        <v>1.3936720430107501</v>
      </c>
      <c r="AB697" s="16">
        <v>1.30443427230047</v>
      </c>
      <c r="AC697" s="16">
        <v>0.58695185614849199</v>
      </c>
      <c r="AD697" s="16">
        <v>2.1446926751592401</v>
      </c>
      <c r="AE697" s="16">
        <v>0.70750000000000002</v>
      </c>
      <c r="AF697" s="16">
        <v>1.45202036116834</v>
      </c>
      <c r="AG697" s="16">
        <v>1.45202036116834</v>
      </c>
      <c r="AH697" s="16">
        <v>1.4891199551569501</v>
      </c>
      <c r="AI697" s="37">
        <v>0.29411764705882398</v>
      </c>
      <c r="AJ697" s="16">
        <v>1.01034613214421</v>
      </c>
      <c r="AK697" s="16">
        <v>0.46309696092619401</v>
      </c>
      <c r="AL697" s="37">
        <v>0.74292480000000005</v>
      </c>
      <c r="AM697" s="37">
        <v>3037.233479555</v>
      </c>
      <c r="AN697" s="37">
        <v>20.6103725</v>
      </c>
      <c r="AO697" s="37">
        <v>1.1353212500000001</v>
      </c>
      <c r="AP697" s="37">
        <v>7.2421562499999999</v>
      </c>
      <c r="AQ697" s="37">
        <v>642.05999999999995</v>
      </c>
      <c r="AR697" s="37">
        <v>1.7231147499999999</v>
      </c>
      <c r="AS697" s="37">
        <v>1.3648</v>
      </c>
      <c r="AT697" s="37">
        <v>8.0257140000000007</v>
      </c>
      <c r="AU697" s="37">
        <v>304209.91489999997</v>
      </c>
      <c r="AV697" s="37">
        <v>2104.4964016439999</v>
      </c>
      <c r="AW697" s="37">
        <v>1005261.75</v>
      </c>
      <c r="AX697" s="37">
        <v>8.2498406400000004</v>
      </c>
      <c r="AY697" s="37">
        <v>7.2921750000000003</v>
      </c>
      <c r="AZ697" s="37">
        <v>17.6875</v>
      </c>
      <c r="BA697" s="37">
        <v>23891.865000000002</v>
      </c>
      <c r="BB697" s="37">
        <v>8.8034339999999993</v>
      </c>
      <c r="BC697" s="37">
        <v>8.0210572220664692E-3</v>
      </c>
      <c r="BD697" s="37">
        <v>375.249753</v>
      </c>
      <c r="BE697" s="37">
        <v>28967.375</v>
      </c>
      <c r="BF697" s="37">
        <v>0.96455999999999997</v>
      </c>
      <c r="BG697" s="37">
        <v>3.75998805</v>
      </c>
      <c r="BH697" s="37">
        <v>4.8215478000000003</v>
      </c>
      <c r="BI697" s="37">
        <v>5.91808785</v>
      </c>
      <c r="BJ697" s="37">
        <v>4361.3105500000001</v>
      </c>
      <c r="BK697" s="37">
        <v>528.64529749999997</v>
      </c>
      <c r="BL697" s="37">
        <v>17.6875</v>
      </c>
      <c r="BM697" s="37">
        <v>15.8163352992</v>
      </c>
      <c r="BN697" s="37">
        <v>15.8163352992</v>
      </c>
      <c r="BO697" s="37">
        <v>16.220447826600001</v>
      </c>
      <c r="BP697" s="37">
        <v>8.5000000000000006E-3</v>
      </c>
    </row>
    <row r="698" spans="1:68">
      <c r="A698" s="16">
        <v>697</v>
      </c>
      <c r="B698" s="29" t="s">
        <v>356</v>
      </c>
      <c r="C698" s="16">
        <v>115</v>
      </c>
      <c r="D698" s="16">
        <v>1125</v>
      </c>
      <c r="E698" s="16">
        <v>0.201765625</v>
      </c>
      <c r="F698" s="16">
        <v>0.352414779454502</v>
      </c>
      <c r="G698" s="16">
        <v>0.462623134328358</v>
      </c>
      <c r="H698" s="16">
        <v>1.2575000000000001</v>
      </c>
      <c r="I698" s="16">
        <v>2.36461428571429</v>
      </c>
      <c r="J698" s="16">
        <v>0.38231707317073199</v>
      </c>
      <c r="K698" s="16">
        <v>0.418879310344828</v>
      </c>
      <c r="L698" s="16">
        <v>0.53312499999999996</v>
      </c>
      <c r="M698" s="16">
        <v>0.139458388375165</v>
      </c>
      <c r="N698" s="16">
        <v>0.69054835793913805</v>
      </c>
      <c r="O698" s="16">
        <v>1.5989583076075</v>
      </c>
      <c r="P698" s="16">
        <v>0.134294053265232</v>
      </c>
      <c r="Q698" s="16">
        <v>0.20592407226562501</v>
      </c>
      <c r="R698" s="16">
        <v>0.66962121212121195</v>
      </c>
      <c r="S698" s="16">
        <v>0.70750000000000002</v>
      </c>
      <c r="T698" s="16">
        <v>1.3304664179104499</v>
      </c>
      <c r="U698" s="16">
        <v>1.15300724637681</v>
      </c>
      <c r="V698" s="16">
        <v>0.53881977671451398</v>
      </c>
      <c r="W698" s="16">
        <v>3.1990581717451501</v>
      </c>
      <c r="X698" s="16">
        <v>1.3777586206896599</v>
      </c>
      <c r="Y698" s="16">
        <v>2.3614453124999999</v>
      </c>
      <c r="Z698" s="16">
        <v>1.0294505494505499</v>
      </c>
      <c r="AA698" s="16">
        <v>1.3936720430107501</v>
      </c>
      <c r="AB698" s="16">
        <v>1.30443427230047</v>
      </c>
      <c r="AC698" s="16">
        <v>0.58747389791183302</v>
      </c>
      <c r="AD698" s="16">
        <v>2.1477499999999998</v>
      </c>
      <c r="AE698" s="16">
        <v>0.70750000000000002</v>
      </c>
      <c r="AF698" s="16">
        <v>1.4519544600654499</v>
      </c>
      <c r="AG698" s="16">
        <v>1.4519544600654499</v>
      </c>
      <c r="AH698" s="16">
        <v>1.4889545206641599</v>
      </c>
      <c r="AI698" s="37">
        <v>0.29411764705882398</v>
      </c>
      <c r="AJ698" s="16">
        <v>1.01181489993896</v>
      </c>
      <c r="AK698" s="16">
        <v>0.46309696092619401</v>
      </c>
      <c r="AL698" s="37">
        <v>0.74378880000000003</v>
      </c>
      <c r="AM698" s="37">
        <v>3041.876921435</v>
      </c>
      <c r="AN698" s="37">
        <v>20.767152500000002</v>
      </c>
      <c r="AO698" s="37">
        <v>1.13489375</v>
      </c>
      <c r="AP698" s="37">
        <v>7.2416312500000002</v>
      </c>
      <c r="AQ698" s="37">
        <v>642.67499999999995</v>
      </c>
      <c r="AR698" s="37">
        <v>1.7261597500000001</v>
      </c>
      <c r="AS698" s="37">
        <v>1.3648</v>
      </c>
      <c r="AT698" s="37">
        <v>7.9916489999999998</v>
      </c>
      <c r="AU698" s="37">
        <v>304276.62680000003</v>
      </c>
      <c r="AV698" s="37">
        <v>2104.6103244719998</v>
      </c>
      <c r="AW698" s="37">
        <v>1008962.1</v>
      </c>
      <c r="AX698" s="37">
        <v>7.7733734400000003</v>
      </c>
      <c r="AY698" s="37">
        <v>7.2921750000000003</v>
      </c>
      <c r="AZ698" s="37">
        <v>17.6875</v>
      </c>
      <c r="BA698" s="37">
        <v>23889.855</v>
      </c>
      <c r="BB698" s="37">
        <v>8.7831480000000006</v>
      </c>
      <c r="BC698" s="37">
        <v>8.0133815692223897E-3</v>
      </c>
      <c r="BD698" s="37">
        <v>375.21401400000002</v>
      </c>
      <c r="BE698" s="37">
        <v>28967.375</v>
      </c>
      <c r="BF698" s="37">
        <v>0.967248</v>
      </c>
      <c r="BG698" s="37">
        <v>3.7594720800000001</v>
      </c>
      <c r="BH698" s="37">
        <v>4.8215478000000003</v>
      </c>
      <c r="BI698" s="37">
        <v>5.91808785</v>
      </c>
      <c r="BJ698" s="37">
        <v>4365.1895500000001</v>
      </c>
      <c r="BK698" s="37">
        <v>529.39889749999998</v>
      </c>
      <c r="BL698" s="37">
        <v>17.6875</v>
      </c>
      <c r="BM698" s="37">
        <v>15.815617462200001</v>
      </c>
      <c r="BN698" s="37">
        <v>15.815617462200001</v>
      </c>
      <c r="BO698" s="37">
        <v>16.218645808200002</v>
      </c>
      <c r="BP698" s="37">
        <v>8.5000000000000006E-3</v>
      </c>
    </row>
    <row r="699" spans="1:68">
      <c r="A699" s="16">
        <v>698</v>
      </c>
      <c r="B699" s="29" t="s">
        <v>357</v>
      </c>
      <c r="C699" s="16">
        <v>120</v>
      </c>
      <c r="D699" s="16">
        <v>1125</v>
      </c>
      <c r="E699" s="16">
        <v>0.20231250000000001</v>
      </c>
      <c r="F699" s="16">
        <v>0.35340287494887301</v>
      </c>
      <c r="G699" s="16">
        <v>0.45971268656716402</v>
      </c>
      <c r="H699" s="16">
        <v>1.2565526315789499</v>
      </c>
      <c r="I699" s="16">
        <v>2.3642714285714299</v>
      </c>
      <c r="J699" s="16">
        <v>0.383048780487805</v>
      </c>
      <c r="K699" s="16">
        <v>0.418879310344828</v>
      </c>
      <c r="L699" s="16">
        <v>0.53312499999999996</v>
      </c>
      <c r="M699" s="16">
        <v>0.13696169088507301</v>
      </c>
      <c r="N699" s="16">
        <v>0.69085341970473002</v>
      </c>
      <c r="O699" s="16">
        <v>1.5968464415656001</v>
      </c>
      <c r="P699" s="16">
        <v>0.134573148485954</v>
      </c>
      <c r="Q699" s="16">
        <v>0.20731567382812499</v>
      </c>
      <c r="R699" s="16">
        <v>0.66962121212121195</v>
      </c>
      <c r="S699" s="16">
        <v>0.70750000000000002</v>
      </c>
      <c r="T699" s="16">
        <v>1.33069029850746</v>
      </c>
      <c r="U699" s="16">
        <v>1.15382246376812</v>
      </c>
      <c r="V699" s="16">
        <v>0.53779051257561294</v>
      </c>
      <c r="W699" s="16">
        <v>3.1982271468143999</v>
      </c>
      <c r="X699" s="16">
        <v>1.3777586206896599</v>
      </c>
      <c r="Y699" s="16">
        <v>2.3607421875000001</v>
      </c>
      <c r="Z699" s="16">
        <v>1.02922291993721</v>
      </c>
      <c r="AA699" s="16">
        <v>1.3936720430107501</v>
      </c>
      <c r="AB699" s="16">
        <v>1.30443427230047</v>
      </c>
      <c r="AC699" s="16">
        <v>0.58747389791183302</v>
      </c>
      <c r="AD699" s="16">
        <v>2.1452659235668801</v>
      </c>
      <c r="AE699" s="16">
        <v>0.70750000000000002</v>
      </c>
      <c r="AF699" s="16">
        <v>1.4517862986304699</v>
      </c>
      <c r="AG699" s="16">
        <v>1.4517862986304699</v>
      </c>
      <c r="AH699" s="16">
        <v>1.55463292328203</v>
      </c>
      <c r="AI699" s="37">
        <v>0.29499999999999998</v>
      </c>
      <c r="AJ699" s="16">
        <v>1.01165753196095</v>
      </c>
      <c r="AK699" s="16">
        <v>0.46309696092619401</v>
      </c>
      <c r="AL699" s="37">
        <v>0.74580480000000005</v>
      </c>
      <c r="AM699" s="37">
        <v>3050.4056922350001</v>
      </c>
      <c r="AN699" s="37">
        <v>20.636502499999999</v>
      </c>
      <c r="AO699" s="37">
        <v>1.13403875</v>
      </c>
      <c r="AP699" s="37">
        <v>7.24058125</v>
      </c>
      <c r="AQ699" s="37">
        <v>643.90499999999997</v>
      </c>
      <c r="AR699" s="37">
        <v>1.7261597500000001</v>
      </c>
      <c r="AS699" s="37">
        <v>1.3648</v>
      </c>
      <c r="AT699" s="37">
        <v>7.8485760000000004</v>
      </c>
      <c r="AU699" s="37">
        <v>304411.04629999999</v>
      </c>
      <c r="AV699" s="37">
        <v>2101.8306052920002</v>
      </c>
      <c r="AW699" s="37">
        <v>1011058.965</v>
      </c>
      <c r="AX699" s="37">
        <v>7.8259046400000001</v>
      </c>
      <c r="AY699" s="37">
        <v>7.2921750000000003</v>
      </c>
      <c r="AZ699" s="37">
        <v>17.6875</v>
      </c>
      <c r="BA699" s="37">
        <v>23893.875</v>
      </c>
      <c r="BB699" s="37">
        <v>8.789358</v>
      </c>
      <c r="BC699" s="37">
        <v>7.9980742500834808E-3</v>
      </c>
      <c r="BD699" s="37">
        <v>375.11654399999998</v>
      </c>
      <c r="BE699" s="37">
        <v>28967.375</v>
      </c>
      <c r="BF699" s="37">
        <v>0.96696000000000004</v>
      </c>
      <c r="BG699" s="37">
        <v>3.7586407949999998</v>
      </c>
      <c r="BH699" s="37">
        <v>4.8215478000000003</v>
      </c>
      <c r="BI699" s="37">
        <v>5.91808785</v>
      </c>
      <c r="BJ699" s="37">
        <v>4365.1895500000001</v>
      </c>
      <c r="BK699" s="37">
        <v>528.78659749999997</v>
      </c>
      <c r="BL699" s="37">
        <v>17.6875</v>
      </c>
      <c r="BM699" s="37">
        <v>15.8137857402</v>
      </c>
      <c r="BN699" s="37">
        <v>15.8137857402</v>
      </c>
      <c r="BO699" s="37">
        <v>16.9340570142</v>
      </c>
      <c r="BP699" s="37">
        <v>8.5255000000000001E-3</v>
      </c>
    </row>
    <row r="700" spans="1:68">
      <c r="A700" s="16">
        <v>699</v>
      </c>
      <c r="B700" s="29" t="s">
        <v>358</v>
      </c>
      <c r="C700" s="16">
        <v>124</v>
      </c>
      <c r="D700" s="16">
        <v>1125</v>
      </c>
      <c r="E700" s="16">
        <v>0.20254687499999999</v>
      </c>
      <c r="F700" s="16">
        <v>0.35366200783587698</v>
      </c>
      <c r="G700" s="16">
        <v>0.45993656716417902</v>
      </c>
      <c r="H700" s="16">
        <v>1.25639473684211</v>
      </c>
      <c r="I700" s="16">
        <v>2.3639285714285698</v>
      </c>
      <c r="J700" s="16">
        <v>0.38341463414634103</v>
      </c>
      <c r="K700" s="16">
        <v>0.41850985221674902</v>
      </c>
      <c r="L700" s="16">
        <v>0.53265625000000005</v>
      </c>
      <c r="M700" s="16">
        <v>0.13640686922060799</v>
      </c>
      <c r="N700" s="16">
        <v>0.69094154865923496</v>
      </c>
      <c r="O700" s="16">
        <v>1.59809278941566</v>
      </c>
      <c r="P700" s="16">
        <v>0.133205034658884</v>
      </c>
      <c r="Q700" s="16">
        <v>0.21268920898437499</v>
      </c>
      <c r="R700" s="16">
        <v>0.66962121212121195</v>
      </c>
      <c r="S700" s="16">
        <v>0.70750000000000002</v>
      </c>
      <c r="T700" s="16">
        <v>1.3328171641791</v>
      </c>
      <c r="U700" s="16">
        <v>1.1527355072463801</v>
      </c>
      <c r="V700" s="16">
        <v>0.53727735368956697</v>
      </c>
      <c r="W700" s="16">
        <v>3.2106786703601098</v>
      </c>
      <c r="X700" s="16">
        <v>1.3777586206896599</v>
      </c>
      <c r="Y700" s="16">
        <v>2.3538749999999999</v>
      </c>
      <c r="Z700" s="16">
        <v>1.0291287284144399</v>
      </c>
      <c r="AA700" s="16">
        <v>1.3936720430107501</v>
      </c>
      <c r="AB700" s="16">
        <v>1.30443427230047</v>
      </c>
      <c r="AC700" s="16">
        <v>0.58747389791183302</v>
      </c>
      <c r="AD700" s="16">
        <v>2.1442149681528702</v>
      </c>
      <c r="AE700" s="16">
        <v>0.70750000000000002</v>
      </c>
      <c r="AF700" s="16">
        <v>1.4561494061325899</v>
      </c>
      <c r="AG700" s="16">
        <v>1.4561494061325899</v>
      </c>
      <c r="AH700" s="16">
        <v>1.4561494061325899</v>
      </c>
      <c r="AI700" s="37">
        <v>0.29588235294117599</v>
      </c>
      <c r="AJ700" s="16">
        <v>1.01012057137573</v>
      </c>
      <c r="AK700" s="16">
        <v>0.46309696092619401</v>
      </c>
      <c r="AL700" s="37">
        <v>0.74666880000000002</v>
      </c>
      <c r="AM700" s="37">
        <v>3052.642404185</v>
      </c>
      <c r="AN700" s="37">
        <v>20.646552499999999</v>
      </c>
      <c r="AO700" s="37">
        <v>1.13389625</v>
      </c>
      <c r="AP700" s="37">
        <v>7.2395312499999998</v>
      </c>
      <c r="AQ700" s="37">
        <v>644.52</v>
      </c>
      <c r="AR700" s="37">
        <v>1.72463725</v>
      </c>
      <c r="AS700" s="37">
        <v>1.3635999999999999</v>
      </c>
      <c r="AT700" s="37">
        <v>7.8167819999999999</v>
      </c>
      <c r="AU700" s="37">
        <v>304449.8786</v>
      </c>
      <c r="AV700" s="37">
        <v>2103.471096192</v>
      </c>
      <c r="AW700" s="37">
        <v>1000780.215</v>
      </c>
      <c r="AX700" s="37">
        <v>8.0287488000000007</v>
      </c>
      <c r="AY700" s="37">
        <v>7.2921750000000003</v>
      </c>
      <c r="AZ700" s="37">
        <v>17.6875</v>
      </c>
      <c r="BA700" s="37">
        <v>23932.064999999999</v>
      </c>
      <c r="BB700" s="37">
        <v>8.7810780000000008</v>
      </c>
      <c r="BC700" s="37">
        <v>7.9904424998448499E-3</v>
      </c>
      <c r="BD700" s="37">
        <v>376.57696950000002</v>
      </c>
      <c r="BE700" s="37">
        <v>28967.375</v>
      </c>
      <c r="BF700" s="37">
        <v>0.96414719999999998</v>
      </c>
      <c r="BG700" s="37">
        <v>3.758296815</v>
      </c>
      <c r="BH700" s="37">
        <v>4.8215478000000003</v>
      </c>
      <c r="BI700" s="37">
        <v>5.91808785</v>
      </c>
      <c r="BJ700" s="37">
        <v>4365.1895500000001</v>
      </c>
      <c r="BK700" s="37">
        <v>528.52754749999997</v>
      </c>
      <c r="BL700" s="37">
        <v>17.6875</v>
      </c>
      <c r="BM700" s="37">
        <v>15.861311500199999</v>
      </c>
      <c r="BN700" s="37">
        <v>15.861311500199999</v>
      </c>
      <c r="BO700" s="37">
        <v>15.861311500199999</v>
      </c>
      <c r="BP700" s="37">
        <v>8.5509999999999996E-3</v>
      </c>
    </row>
    <row r="701" spans="1:68">
      <c r="A701" s="16">
        <v>700</v>
      </c>
      <c r="B701" s="29" t="s">
        <v>359</v>
      </c>
      <c r="C701" s="16">
        <v>175</v>
      </c>
      <c r="D701" s="16">
        <v>1100</v>
      </c>
      <c r="E701" s="16">
        <v>0.20231603085261601</v>
      </c>
      <c r="F701" s="16">
        <v>0.34111826284139901</v>
      </c>
      <c r="G701" s="16">
        <v>0.44851027269331301</v>
      </c>
      <c r="H701" s="16">
        <v>1.22391944473657</v>
      </c>
      <c r="I701" s="16">
        <v>2.28341684222513</v>
      </c>
      <c r="J701" s="16">
        <v>0.36553575787161302</v>
      </c>
      <c r="K701" s="16">
        <v>0.43042176129894599</v>
      </c>
      <c r="L701" s="16">
        <v>0.54645545796737804</v>
      </c>
      <c r="M701" s="16">
        <v>0.142096037395092</v>
      </c>
      <c r="N701" s="16">
        <v>0.70942885641704101</v>
      </c>
      <c r="O701" s="16">
        <v>1.53870953410622</v>
      </c>
      <c r="P701" s="16">
        <v>0.13695473311490799</v>
      </c>
      <c r="Q701" s="16">
        <v>0.26336515731951698</v>
      </c>
      <c r="R701" s="16">
        <v>0.67866909753874205</v>
      </c>
      <c r="S701" s="16">
        <v>0.68289999999999995</v>
      </c>
      <c r="T701" s="16">
        <v>1.2767475619742401</v>
      </c>
      <c r="U701" s="16">
        <v>1.0915675519107899</v>
      </c>
      <c r="V701" s="16">
        <v>0.57246255309635596</v>
      </c>
      <c r="W701" s="16">
        <v>2.8903017655619299</v>
      </c>
      <c r="X701" s="16">
        <v>1.33640743289745</v>
      </c>
      <c r="Y701" s="16">
        <v>2.2999299501868</v>
      </c>
      <c r="Z701" s="16">
        <v>1.0059394909456101</v>
      </c>
      <c r="AA701" s="16">
        <v>1.3511379495437501</v>
      </c>
      <c r="AB701" s="16">
        <v>1.2752320022497201</v>
      </c>
      <c r="AC701" s="16">
        <v>0.59855092106968999</v>
      </c>
      <c r="AD701" s="16">
        <v>1.9591021819104399</v>
      </c>
      <c r="AE701" s="16">
        <v>0.68289999999999995</v>
      </c>
      <c r="AF701" s="16">
        <v>1.4156972823971301</v>
      </c>
      <c r="AG701" s="16">
        <v>1.4148529203104101</v>
      </c>
      <c r="AH701" s="16">
        <v>1.38643991682455</v>
      </c>
      <c r="AI701" s="37">
        <v>0.318424170616114</v>
      </c>
      <c r="AJ701" s="16">
        <v>0.99879182134627698</v>
      </c>
      <c r="AK701" s="16">
        <v>0.464833574529667</v>
      </c>
      <c r="AL701" s="37">
        <v>0.74488583519999996</v>
      </c>
      <c r="AM701" s="37">
        <v>2941.1732763765699</v>
      </c>
      <c r="AN701" s="37">
        <v>20.088576087500002</v>
      </c>
      <c r="AO701" s="37">
        <v>1.1066811925</v>
      </c>
      <c r="AP701" s="37">
        <v>7.0434040495000003</v>
      </c>
      <c r="AQ701" s="37">
        <v>613.56672000000003</v>
      </c>
      <c r="AR701" s="37">
        <v>1.7564668495</v>
      </c>
      <c r="AS701" s="37">
        <v>1.3884536999999999</v>
      </c>
      <c r="AT701" s="37">
        <v>8.057829216</v>
      </c>
      <c r="AU701" s="37">
        <v>312488.58886800002</v>
      </c>
      <c r="AV701" s="37">
        <v>2034.0781325754799</v>
      </c>
      <c r="AW701" s="37">
        <v>1015124.2522399999</v>
      </c>
      <c r="AX701" s="37">
        <v>9.4767848380499995</v>
      </c>
      <c r="AY701" s="37">
        <v>7.3504484999999997</v>
      </c>
      <c r="AZ701" s="37">
        <v>17.072500000000002</v>
      </c>
      <c r="BA701" s="37">
        <v>23038.333815000002</v>
      </c>
      <c r="BB701" s="37">
        <v>8.3268787672499993</v>
      </c>
      <c r="BC701" s="37">
        <v>8.4241857185474497E-3</v>
      </c>
      <c r="BD701" s="37">
        <v>345.017982249</v>
      </c>
      <c r="BE701" s="37">
        <v>28214.353999999999</v>
      </c>
      <c r="BF701" s="37">
        <v>0.94912993999999995</v>
      </c>
      <c r="BG701" s="37">
        <v>3.6766110303000001</v>
      </c>
      <c r="BH701" s="37">
        <v>4.6894877099999999</v>
      </c>
      <c r="BI701" s="37">
        <v>5.8051735559999997</v>
      </c>
      <c r="BJ701" s="37">
        <v>4308.9761067500003</v>
      </c>
      <c r="BK701" s="37">
        <v>486.96767403000001</v>
      </c>
      <c r="BL701" s="37">
        <v>17.072500000000002</v>
      </c>
      <c r="BM701" s="37">
        <v>15.4015116382804</v>
      </c>
      <c r="BN701" s="37">
        <v>15.3923257391004</v>
      </c>
      <c r="BO701" s="37">
        <v>15.6132270511154</v>
      </c>
      <c r="BP701" s="37">
        <v>9.0729999999999995E-3</v>
      </c>
    </row>
    <row r="702" spans="1:68">
      <c r="A702" s="16">
        <v>701</v>
      </c>
      <c r="B702" s="29" t="s">
        <v>84</v>
      </c>
      <c r="C702" s="16">
        <v>250</v>
      </c>
      <c r="D702" s="16">
        <v>1100</v>
      </c>
      <c r="E702" s="16">
        <v>0.209983319432861</v>
      </c>
      <c r="F702" s="16">
        <v>0.35058964621657901</v>
      </c>
      <c r="G702" s="16">
        <v>0.45625411061285498</v>
      </c>
      <c r="H702" s="16">
        <v>1.2242430613961299</v>
      </c>
      <c r="I702" s="16">
        <v>2.2747497725204702</v>
      </c>
      <c r="J702" s="16">
        <v>0.37373046874999999</v>
      </c>
      <c r="K702" s="16">
        <v>0.43438119793732699</v>
      </c>
      <c r="L702" s="16">
        <v>0.55050251256281402</v>
      </c>
      <c r="M702" s="16">
        <v>0.14314106316181599</v>
      </c>
      <c r="N702" s="16">
        <v>0.71143889531799998</v>
      </c>
      <c r="O702" s="16">
        <v>1.5371109884609799</v>
      </c>
      <c r="P702" s="16">
        <v>0.137627560411727</v>
      </c>
      <c r="Q702" s="16">
        <v>0.26811547924761697</v>
      </c>
      <c r="R702" s="16">
        <v>0.68552311435523094</v>
      </c>
      <c r="S702" s="16">
        <v>0.68520000000000003</v>
      </c>
      <c r="T702" s="16">
        <v>1.2743528711693</v>
      </c>
      <c r="U702" s="16">
        <v>1.0888112647506001</v>
      </c>
      <c r="V702" s="16">
        <v>0.57182835034601298</v>
      </c>
      <c r="W702" s="16">
        <v>2.8736821931809899</v>
      </c>
      <c r="X702" s="16">
        <v>1.33383768913343</v>
      </c>
      <c r="Y702" s="16">
        <v>2.2929104477611899</v>
      </c>
      <c r="Z702" s="16">
        <v>1.0058785381059001</v>
      </c>
      <c r="AA702" s="16">
        <v>1.3489592274678099</v>
      </c>
      <c r="AB702" s="16">
        <v>1.27345887202548</v>
      </c>
      <c r="AC702" s="16">
        <v>0.60421110005213496</v>
      </c>
      <c r="AD702" s="16">
        <v>1.9468039016974901</v>
      </c>
      <c r="AE702" s="16">
        <v>0.68520000000000003</v>
      </c>
      <c r="AF702" s="16">
        <v>1.41850364379148</v>
      </c>
      <c r="AG702" s="16">
        <v>1.41681456934363</v>
      </c>
      <c r="AH702" s="16">
        <v>1.3763144792464399</v>
      </c>
      <c r="AI702" s="37">
        <v>0.34144893111639002</v>
      </c>
      <c r="AJ702" s="16">
        <v>0.99746328880788504</v>
      </c>
      <c r="AK702" s="16">
        <v>0.46541244573082502</v>
      </c>
      <c r="AL702" s="37">
        <v>0.77279290879999996</v>
      </c>
      <c r="AM702" s="37">
        <v>3021.7419531436799</v>
      </c>
      <c r="AN702" s="37">
        <v>20.4201546</v>
      </c>
      <c r="AO702" s="37">
        <v>1.1076724</v>
      </c>
      <c r="AP702" s="37">
        <v>7.0334593280000002</v>
      </c>
      <c r="AQ702" s="37">
        <v>627.01567999999997</v>
      </c>
      <c r="AR702" s="37">
        <v>1.766837808</v>
      </c>
      <c r="AS702" s="37">
        <v>1.3952287999999999</v>
      </c>
      <c r="AT702" s="37">
        <v>8.0886575440000001</v>
      </c>
      <c r="AU702" s="37">
        <v>313338.08496000001</v>
      </c>
      <c r="AV702" s="37">
        <v>2034.88930938564</v>
      </c>
      <c r="AW702" s="37">
        <v>1015500.32056</v>
      </c>
      <c r="AX702" s="37">
        <v>9.4924687528000007</v>
      </c>
      <c r="AY702" s="37">
        <v>7.4111520000000004</v>
      </c>
      <c r="AZ702" s="37">
        <v>17.13</v>
      </c>
      <c r="BA702" s="37">
        <v>23032.798559999999</v>
      </c>
      <c r="BB702" s="37">
        <v>8.3097626699999996</v>
      </c>
      <c r="BC702" s="37">
        <v>8.3851172589495693E-3</v>
      </c>
      <c r="BD702" s="37">
        <v>345.04014081600002</v>
      </c>
      <c r="BE702" s="37">
        <v>28198.876</v>
      </c>
      <c r="BF702" s="37">
        <v>0.94859135999999999</v>
      </c>
      <c r="BG702" s="37">
        <v>3.6773882912000002</v>
      </c>
      <c r="BH702" s="37">
        <v>4.6869534399999999</v>
      </c>
      <c r="BI702" s="37">
        <v>5.8036245839999996</v>
      </c>
      <c r="BJ702" s="37">
        <v>4303.6052280000004</v>
      </c>
      <c r="BK702" s="37">
        <v>485.26217831999998</v>
      </c>
      <c r="BL702" s="37">
        <v>17.13</v>
      </c>
      <c r="BM702" s="37">
        <v>15.4256424997376</v>
      </c>
      <c r="BN702" s="37">
        <v>15.407274511257601</v>
      </c>
      <c r="BO702" s="37">
        <v>15.6702453303776</v>
      </c>
      <c r="BP702" s="37">
        <v>9.6830000000000006E-3</v>
      </c>
    </row>
    <row r="703" spans="1:68">
      <c r="A703" s="16">
        <v>702</v>
      </c>
      <c r="B703" s="29" t="s">
        <v>284</v>
      </c>
      <c r="C703" s="16">
        <v>350</v>
      </c>
      <c r="D703" s="16">
        <v>1100</v>
      </c>
      <c r="E703" s="16">
        <v>0.21381816286101599</v>
      </c>
      <c r="F703" s="16">
        <v>0.35532662499995998</v>
      </c>
      <c r="G703" s="16">
        <v>0.46012820033638602</v>
      </c>
      <c r="H703" s="16">
        <v>1.2244047931886299</v>
      </c>
      <c r="I703" s="16">
        <v>2.2704239961351602</v>
      </c>
      <c r="J703" s="16">
        <v>0.37782932486875798</v>
      </c>
      <c r="K703" s="16">
        <v>0.43636577922239</v>
      </c>
      <c r="L703" s="16">
        <v>0.55252985543683197</v>
      </c>
      <c r="M703" s="16">
        <v>0.14366495353234099</v>
      </c>
      <c r="N703" s="16">
        <v>0.71244400109097095</v>
      </c>
      <c r="O703" s="16">
        <v>1.5363125771191599</v>
      </c>
      <c r="P703" s="16">
        <v>0.13796511970751299</v>
      </c>
      <c r="Q703" s="16">
        <v>0.270519774955155</v>
      </c>
      <c r="R703" s="16">
        <v>0.68895481515289803</v>
      </c>
      <c r="S703" s="16">
        <v>0.68635000000000002</v>
      </c>
      <c r="T703" s="16">
        <v>1.2731569946838199</v>
      </c>
      <c r="U703" s="16">
        <v>1.0874336074993001</v>
      </c>
      <c r="V703" s="16">
        <v>0.57153713915089799</v>
      </c>
      <c r="W703" s="16">
        <v>2.8654086416884201</v>
      </c>
      <c r="X703" s="16">
        <v>1.33255414231695</v>
      </c>
      <c r="Y703" s="16">
        <v>2.2894072405220598</v>
      </c>
      <c r="Z703" s="16">
        <v>1.0058480679019099</v>
      </c>
      <c r="AA703" s="16">
        <v>1.3478707428265</v>
      </c>
      <c r="AB703" s="16">
        <v>1.2725730542287199</v>
      </c>
      <c r="AC703" s="16">
        <v>0.60706393570193795</v>
      </c>
      <c r="AD703" s="16">
        <v>1.9406676055446499</v>
      </c>
      <c r="AE703" s="16">
        <v>0.68635000000000002</v>
      </c>
      <c r="AF703" s="16">
        <v>1.41990726110462</v>
      </c>
      <c r="AG703" s="16">
        <v>1.4177956990551699</v>
      </c>
      <c r="AH703" s="16">
        <v>1.3712932064074499</v>
      </c>
      <c r="AI703" s="37">
        <v>0.35300237812128399</v>
      </c>
      <c r="AJ703" s="16">
        <v>0.99679941606136002</v>
      </c>
      <c r="AK703" s="16">
        <v>0.465701881331404</v>
      </c>
      <c r="AL703" s="37">
        <v>0.78674205720000001</v>
      </c>
      <c r="AM703" s="37">
        <v>3062.0152713975299</v>
      </c>
      <c r="AN703" s="37">
        <v>20.585848821875</v>
      </c>
      <c r="AO703" s="37">
        <v>1.108168155625</v>
      </c>
      <c r="AP703" s="37">
        <v>7.0284705163750001</v>
      </c>
      <c r="AQ703" s="37">
        <v>633.73766999999998</v>
      </c>
      <c r="AR703" s="37">
        <v>1.772007038875</v>
      </c>
      <c r="AS703" s="37">
        <v>1.3986083250000001</v>
      </c>
      <c r="AT703" s="37">
        <v>8.1040125060000001</v>
      </c>
      <c r="AU703" s="37">
        <v>313762.79575649998</v>
      </c>
      <c r="AV703" s="37">
        <v>2035.2945462944101</v>
      </c>
      <c r="AW703" s="37">
        <v>1015683.8086399999</v>
      </c>
      <c r="AX703" s="37">
        <v>9.4997472718125007</v>
      </c>
      <c r="AY703" s="37">
        <v>7.441457625</v>
      </c>
      <c r="AZ703" s="37">
        <v>17.158750000000001</v>
      </c>
      <c r="BA703" s="37">
        <v>23030.015958749998</v>
      </c>
      <c r="BB703" s="37">
        <v>8.3012012551875003</v>
      </c>
      <c r="BC703" s="37">
        <v>8.3660010300476498E-3</v>
      </c>
      <c r="BD703" s="37">
        <v>345.04906900275</v>
      </c>
      <c r="BE703" s="37">
        <v>28191.118999999999</v>
      </c>
      <c r="BF703" s="37">
        <v>0.948320465</v>
      </c>
      <c r="BG703" s="37">
        <v>3.6777769499250001</v>
      </c>
      <c r="BH703" s="37">
        <v>4.6856842724999996</v>
      </c>
      <c r="BI703" s="37">
        <v>5.8028480685000003</v>
      </c>
      <c r="BJ703" s="37">
        <v>4300.8495171875002</v>
      </c>
      <c r="BK703" s="37">
        <v>484.40693789250003</v>
      </c>
      <c r="BL703" s="37">
        <v>17.158750000000001</v>
      </c>
      <c r="BM703" s="37">
        <v>15.4377036796969</v>
      </c>
      <c r="BN703" s="37">
        <v>15.4147460752719</v>
      </c>
      <c r="BO703" s="37">
        <v>15.6986358642756</v>
      </c>
      <c r="BP703" s="37">
        <v>9.9868749999999992E-3</v>
      </c>
    </row>
    <row r="704" spans="1:68">
      <c r="A704" s="16">
        <v>703</v>
      </c>
      <c r="B704" s="29" t="s">
        <v>85</v>
      </c>
      <c r="C704" s="16">
        <v>285</v>
      </c>
      <c r="D704" s="16">
        <v>1100</v>
      </c>
      <c r="E704" s="16">
        <v>0.217653806047967</v>
      </c>
      <c r="F704" s="16">
        <v>0.360064462158176</v>
      </c>
      <c r="G704" s="16">
        <v>0.46400373831775699</v>
      </c>
      <c r="H704" s="16">
        <v>1.2245664739884401</v>
      </c>
      <c r="I704" s="16">
        <v>2.2661033797216699</v>
      </c>
      <c r="J704" s="16">
        <v>0.38192918192918202</v>
      </c>
      <c r="K704" s="16">
        <v>0.43835361311149701</v>
      </c>
      <c r="L704" s="16">
        <v>0.55455974842767297</v>
      </c>
      <c r="M704" s="16">
        <v>0.14418976545842199</v>
      </c>
      <c r="N704" s="16">
        <v>0.71344916441886097</v>
      </c>
      <c r="O704" s="16">
        <v>1.5355147392728099</v>
      </c>
      <c r="P704" s="16">
        <v>0.13830344624013</v>
      </c>
      <c r="Q704" s="16">
        <v>0.27294381279970198</v>
      </c>
      <c r="R704" s="16">
        <v>0.69238964992389695</v>
      </c>
      <c r="S704" s="16">
        <v>0.6875</v>
      </c>
      <c r="T704" s="16">
        <v>1.2719620958751401</v>
      </c>
      <c r="U704" s="16">
        <v>1.08605627431467</v>
      </c>
      <c r="V704" s="16">
        <v>0.57126249709369903</v>
      </c>
      <c r="W704" s="16">
        <v>2.8571591064197599</v>
      </c>
      <c r="X704" s="16">
        <v>1.33127147766323</v>
      </c>
      <c r="Y704" s="16">
        <v>2.2859083850931698</v>
      </c>
      <c r="Z704" s="16">
        <v>1.0058176018407201</v>
      </c>
      <c r="AA704" s="16">
        <v>1.3467828418230601</v>
      </c>
      <c r="AB704" s="16">
        <v>1.2716877340824</v>
      </c>
      <c r="AC704" s="16">
        <v>0.60993209839775997</v>
      </c>
      <c r="AD704" s="16">
        <v>1.9345398481973399</v>
      </c>
      <c r="AE704" s="16">
        <v>0.6875</v>
      </c>
      <c r="AF704" s="16">
        <v>1.42131116961583</v>
      </c>
      <c r="AG704" s="16">
        <v>1.41877703231442</v>
      </c>
      <c r="AH704" s="16">
        <v>1.3662992634250299</v>
      </c>
      <c r="AI704" s="37">
        <v>0.36458333333333298</v>
      </c>
      <c r="AJ704" s="16">
        <v>0.99613580545609803</v>
      </c>
      <c r="AK704" s="16">
        <v>0.46599131693198298</v>
      </c>
      <c r="AL704" s="37">
        <v>0.80068828000000003</v>
      </c>
      <c r="AM704" s="37">
        <v>3102.2812428982502</v>
      </c>
      <c r="AN704" s="37">
        <v>20.751479687500002</v>
      </c>
      <c r="AO704" s="37">
        <v>1.1086640125</v>
      </c>
      <c r="AP704" s="37">
        <v>7.0234707375000003</v>
      </c>
      <c r="AQ704" s="37">
        <v>640.45799999999997</v>
      </c>
      <c r="AR704" s="37">
        <v>1.7771654374999999</v>
      </c>
      <c r="AS704" s="37">
        <v>1.4019824999999999</v>
      </c>
      <c r="AT704" s="37">
        <v>8.1193279999999994</v>
      </c>
      <c r="AU704" s="37">
        <v>314187.48171999998</v>
      </c>
      <c r="AV704" s="37">
        <v>2035.6995488723001</v>
      </c>
      <c r="AW704" s="37">
        <v>1015864.2659999999</v>
      </c>
      <c r="AX704" s="37">
        <v>9.5066501652500008</v>
      </c>
      <c r="AY704" s="37">
        <v>7.4717324999999999</v>
      </c>
      <c r="AZ704" s="37">
        <v>17.1875</v>
      </c>
      <c r="BA704" s="37">
        <v>23027.223375000001</v>
      </c>
      <c r="BB704" s="37">
        <v>8.2926375962499996</v>
      </c>
      <c r="BC704" s="37">
        <v>8.3471515696579707E-3</v>
      </c>
      <c r="BD704" s="37">
        <v>345.05656312500003</v>
      </c>
      <c r="BE704" s="37">
        <v>28183.35</v>
      </c>
      <c r="BF704" s="37">
        <v>0.94804849999999996</v>
      </c>
      <c r="BG704" s="37">
        <v>3.6781656274999999</v>
      </c>
      <c r="BH704" s="37">
        <v>4.68441375</v>
      </c>
      <c r="BI704" s="37">
        <v>5.8020702000000002</v>
      </c>
      <c r="BJ704" s="37">
        <v>4298.0469587500002</v>
      </c>
      <c r="BK704" s="37">
        <v>483.55003575000001</v>
      </c>
      <c r="BL704" s="37">
        <v>17.1875</v>
      </c>
      <c r="BM704" s="37">
        <v>15.449762025809999</v>
      </c>
      <c r="BN704" s="37">
        <v>15.422215757909999</v>
      </c>
      <c r="BO704" s="37">
        <v>15.726947327685</v>
      </c>
      <c r="BP704" s="37">
        <v>1.0290000000000001E-2</v>
      </c>
    </row>
    <row r="705" spans="1:68">
      <c r="A705" s="16">
        <v>704</v>
      </c>
      <c r="B705" s="29" t="s">
        <v>314</v>
      </c>
      <c r="C705" s="16">
        <v>213</v>
      </c>
      <c r="D705" s="16">
        <v>1100</v>
      </c>
      <c r="E705" s="16">
        <v>0.22149024924392499</v>
      </c>
      <c r="F705" s="16">
        <v>0.36480315792456502</v>
      </c>
      <c r="G705" s="16">
        <v>0.46788072536922798</v>
      </c>
      <c r="H705" s="16">
        <v>1.22472810381968</v>
      </c>
      <c r="I705" s="16">
        <v>2.26178791405296</v>
      </c>
      <c r="J705" s="16">
        <v>0.38603004029796101</v>
      </c>
      <c r="K705" s="16">
        <v>0.440344707607426</v>
      </c>
      <c r="L705" s="16">
        <v>0.55659219634990598</v>
      </c>
      <c r="M705" s="16">
        <v>0.14471550137381001</v>
      </c>
      <c r="N705" s="16">
        <v>0.71445438530661198</v>
      </c>
      <c r="O705" s="16">
        <v>1.53471747430423</v>
      </c>
      <c r="P705" s="16">
        <v>0.13864254262832801</v>
      </c>
      <c r="Q705" s="16">
        <v>0.27538783694344698</v>
      </c>
      <c r="R705" s="16">
        <v>0.69582762296330103</v>
      </c>
      <c r="S705" s="16">
        <v>0.68864999999999998</v>
      </c>
      <c r="T705" s="16">
        <v>1.27076817354482</v>
      </c>
      <c r="U705" s="16">
        <v>1.08467926508237</v>
      </c>
      <c r="V705" s="16">
        <v>0.57100393330814603</v>
      </c>
      <c r="W705" s="16">
        <v>2.8489334829561699</v>
      </c>
      <c r="X705" s="16">
        <v>1.32998969426314</v>
      </c>
      <c r="Y705" s="16">
        <v>2.2824138733705799</v>
      </c>
      <c r="Z705" s="16">
        <v>1.00578713992146</v>
      </c>
      <c r="AA705" s="16">
        <v>1.34569552398821</v>
      </c>
      <c r="AB705" s="16">
        <v>1.2708029111672701</v>
      </c>
      <c r="AC705" s="16">
        <v>0.612815711990635</v>
      </c>
      <c r="AD705" s="16">
        <v>1.92842061184502</v>
      </c>
      <c r="AE705" s="16">
        <v>0.68864999999999998</v>
      </c>
      <c r="AF705" s="16">
        <v>1.4227153694157499</v>
      </c>
      <c r="AG705" s="16">
        <v>1.4197585691847301</v>
      </c>
      <c r="AH705" s="16">
        <v>1.3613324277777299</v>
      </c>
      <c r="AI705" s="37">
        <v>0.37619189511322998</v>
      </c>
      <c r="AJ705" s="16">
        <v>0.99547245683686203</v>
      </c>
      <c r="AK705" s="16">
        <v>0.46628075253256202</v>
      </c>
      <c r="AL705" s="37">
        <v>0.81463157720000001</v>
      </c>
      <c r="AM705" s="37">
        <v>3142.5398676458299</v>
      </c>
      <c r="AN705" s="37">
        <v>20.917047196875</v>
      </c>
      <c r="AO705" s="37">
        <v>1.1091599706249999</v>
      </c>
      <c r="AP705" s="37">
        <v>7.0184599913749999</v>
      </c>
      <c r="AQ705" s="37">
        <v>647.17666999999994</v>
      </c>
      <c r="AR705" s="37">
        <v>1.7823130038749999</v>
      </c>
      <c r="AS705" s="37">
        <v>1.405351325</v>
      </c>
      <c r="AT705" s="37">
        <v>8.1346040259999999</v>
      </c>
      <c r="AU705" s="37">
        <v>314612.14285050001</v>
      </c>
      <c r="AV705" s="37">
        <v>2036.1043171193201</v>
      </c>
      <c r="AW705" s="37">
        <v>1016041.69264</v>
      </c>
      <c r="AX705" s="37">
        <v>9.5131774331124994</v>
      </c>
      <c r="AY705" s="37">
        <v>7.5019766250000002</v>
      </c>
      <c r="AZ705" s="37">
        <v>17.216249999999999</v>
      </c>
      <c r="BA705" s="37">
        <v>23024.420808750001</v>
      </c>
      <c r="BB705" s="37">
        <v>8.2840716931874994</v>
      </c>
      <c r="BC705" s="37">
        <v>8.3285604223032293E-3</v>
      </c>
      <c r="BD705" s="37">
        <v>345.06262318274997</v>
      </c>
      <c r="BE705" s="37">
        <v>28175.569</v>
      </c>
      <c r="BF705" s="37">
        <v>0.94777546499999998</v>
      </c>
      <c r="BG705" s="37">
        <v>3.6785543239249998</v>
      </c>
      <c r="BH705" s="37">
        <v>4.6831418725000002</v>
      </c>
      <c r="BI705" s="37">
        <v>5.8012909785</v>
      </c>
      <c r="BJ705" s="37">
        <v>4295.1975526875003</v>
      </c>
      <c r="BK705" s="37">
        <v>482.69147189249998</v>
      </c>
      <c r="BL705" s="37">
        <v>17.216249999999999</v>
      </c>
      <c r="BM705" s="37">
        <v>15.4618175380769</v>
      </c>
      <c r="BN705" s="37">
        <v>15.429683559171901</v>
      </c>
      <c r="BO705" s="37">
        <v>15.7551797206056</v>
      </c>
      <c r="BP705" s="37">
        <v>1.0592374999999999E-2</v>
      </c>
    </row>
    <row r="706" spans="1:68">
      <c r="A706" s="16">
        <v>705</v>
      </c>
      <c r="B706" s="29" t="s">
        <v>86</v>
      </c>
      <c r="C706" s="16">
        <v>5</v>
      </c>
      <c r="D706" s="16">
        <v>1100</v>
      </c>
      <c r="E706" s="16">
        <v>0.22532749269920699</v>
      </c>
      <c r="F706" s="16">
        <v>0.369542712532547</v>
      </c>
      <c r="G706" s="16">
        <v>0.47175916230366499</v>
      </c>
      <c r="H706" s="16">
        <v>1.2248896827064499</v>
      </c>
      <c r="I706" s="16">
        <v>2.2574775899239801</v>
      </c>
      <c r="J706" s="16">
        <v>0.39013190034196399</v>
      </c>
      <c r="K706" s="16">
        <v>0.44233907073923001</v>
      </c>
      <c r="L706" s="16">
        <v>0.55862720403022703</v>
      </c>
      <c r="M706" s="16">
        <v>0.14524216372083101</v>
      </c>
      <c r="N706" s="16">
        <v>0.71545966375917003</v>
      </c>
      <c r="O706" s="16">
        <v>1.53392078159664</v>
      </c>
      <c r="P706" s="16">
        <v>0.13898241150278801</v>
      </c>
      <c r="Q706" s="16">
        <v>0.27785209559150098</v>
      </c>
      <c r="R706" s="16">
        <v>0.69926873857404004</v>
      </c>
      <c r="S706" s="16">
        <v>0.68979999999999997</v>
      </c>
      <c r="T706" s="16">
        <v>1.26957522649636</v>
      </c>
      <c r="U706" s="16">
        <v>1.0833025796881199</v>
      </c>
      <c r="V706" s="16">
        <v>0.57076097745954202</v>
      </c>
      <c r="W706" s="16">
        <v>2.8407316674832601</v>
      </c>
      <c r="X706" s="16">
        <v>1.32870879120879</v>
      </c>
      <c r="Y706" s="16">
        <v>2.2789236972704701</v>
      </c>
      <c r="Z706" s="16">
        <v>1.0057566821433099</v>
      </c>
      <c r="AA706" s="16">
        <v>1.3446087888531599</v>
      </c>
      <c r="AB706" s="16">
        <v>1.26991858506457</v>
      </c>
      <c r="AC706" s="16">
        <v>0.61571490166958098</v>
      </c>
      <c r="AD706" s="16">
        <v>1.92230987872663</v>
      </c>
      <c r="AE706" s="16">
        <v>0.68979999999999997</v>
      </c>
      <c r="AF706" s="16">
        <v>1.42411986059504</v>
      </c>
      <c r="AG706" s="16">
        <v>1.42074030972947</v>
      </c>
      <c r="AH706" s="16">
        <v>1.35639247935328</v>
      </c>
      <c r="AI706" s="37">
        <v>0.38782816229116901</v>
      </c>
      <c r="AJ706" s="16">
        <v>0.99480937004853998</v>
      </c>
      <c r="AK706" s="16">
        <v>0.46657018813314</v>
      </c>
      <c r="AL706" s="37">
        <v>0.82857194879999996</v>
      </c>
      <c r="AM706" s="37">
        <v>3182.7911456402799</v>
      </c>
      <c r="AN706" s="37">
        <v>21.082551349999999</v>
      </c>
      <c r="AO706" s="37">
        <v>1.10965603</v>
      </c>
      <c r="AP706" s="37">
        <v>7.0134382779999997</v>
      </c>
      <c r="AQ706" s="37">
        <v>653.89368000000002</v>
      </c>
      <c r="AR706" s="37">
        <v>1.7874497380000001</v>
      </c>
      <c r="AS706" s="37">
        <v>1.4087148</v>
      </c>
      <c r="AT706" s="37">
        <v>8.1498405839999997</v>
      </c>
      <c r="AU706" s="37">
        <v>315036.779148</v>
      </c>
      <c r="AV706" s="37">
        <v>2036.5088510354601</v>
      </c>
      <c r="AW706" s="37">
        <v>1016216.0885599999</v>
      </c>
      <c r="AX706" s="37">
        <v>9.5193290754</v>
      </c>
      <c r="AY706" s="37">
        <v>7.5321899999999999</v>
      </c>
      <c r="AZ706" s="37">
        <v>17.245000000000001</v>
      </c>
      <c r="BA706" s="37">
        <v>23021.608260000001</v>
      </c>
      <c r="BB706" s="37">
        <v>8.2755035459999995</v>
      </c>
      <c r="BC706" s="37">
        <v>8.3102194839992892E-3</v>
      </c>
      <c r="BD706" s="37">
        <v>345.06724917600002</v>
      </c>
      <c r="BE706" s="37">
        <v>28167.776000000002</v>
      </c>
      <c r="BF706" s="37">
        <v>0.94750135999999996</v>
      </c>
      <c r="BG706" s="37">
        <v>3.6789430392</v>
      </c>
      <c r="BH706" s="37">
        <v>4.6818686400000002</v>
      </c>
      <c r="BI706" s="37">
        <v>5.8005104039999997</v>
      </c>
      <c r="BJ706" s="37">
        <v>4292.3012989999997</v>
      </c>
      <c r="BK706" s="37">
        <v>481.83124631999999</v>
      </c>
      <c r="BL706" s="37">
        <v>17.245000000000001</v>
      </c>
      <c r="BM706" s="37">
        <v>15.4738702164976</v>
      </c>
      <c r="BN706" s="37">
        <v>15.4371494790576</v>
      </c>
      <c r="BO706" s="37">
        <v>15.783333043037601</v>
      </c>
      <c r="BP706" s="37">
        <v>1.0893999999999999E-2</v>
      </c>
    </row>
    <row r="707" spans="1:68">
      <c r="A707" s="16">
        <v>706</v>
      </c>
      <c r="B707" s="29" t="s">
        <v>360</v>
      </c>
      <c r="C707" s="16">
        <v>170</v>
      </c>
      <c r="D707" s="16">
        <v>1110</v>
      </c>
      <c r="E707" s="16">
        <v>0.177002019045152</v>
      </c>
      <c r="F707" s="16">
        <v>0.31777000168876302</v>
      </c>
      <c r="G707" s="16">
        <v>0.42622897031519802</v>
      </c>
      <c r="H707" s="16">
        <v>1.2641258938770401</v>
      </c>
      <c r="I707" s="16">
        <v>2.3208675470139202</v>
      </c>
      <c r="J707" s="16">
        <v>0.34824381221298401</v>
      </c>
      <c r="K707" s="16">
        <v>0.41754373987686999</v>
      </c>
      <c r="L707" s="16">
        <v>0.53212546540102901</v>
      </c>
      <c r="M707" s="16">
        <v>0.14398829708911501</v>
      </c>
      <c r="N707" s="16">
        <v>0.68577302869849099</v>
      </c>
      <c r="O707" s="16">
        <v>1.5308832240544299</v>
      </c>
      <c r="P707" s="16">
        <v>0.13596515127884201</v>
      </c>
      <c r="Q707" s="16">
        <v>0.234912222244958</v>
      </c>
      <c r="R707" s="16">
        <v>0.62485714881548204</v>
      </c>
      <c r="S707" s="16">
        <v>0.68560120120120105</v>
      </c>
      <c r="T707" s="16">
        <v>1.3081342632859401</v>
      </c>
      <c r="U707" s="16">
        <v>1.14127853271067</v>
      </c>
      <c r="V707" s="16">
        <v>0.57718470207324202</v>
      </c>
      <c r="W707" s="16">
        <v>3.0100053278457701</v>
      </c>
      <c r="X707" s="16">
        <v>1.36069075972524</v>
      </c>
      <c r="Y707" s="16">
        <v>2.2851742866907498</v>
      </c>
      <c r="Z707" s="16">
        <v>1.0140475002204901</v>
      </c>
      <c r="AA707" s="16">
        <v>1.3729223326620601</v>
      </c>
      <c r="AB707" s="16">
        <v>1.28904990769128</v>
      </c>
      <c r="AC707" s="16">
        <v>0.58808630160452102</v>
      </c>
      <c r="AD707" s="16">
        <v>2.1851148900233399</v>
      </c>
      <c r="AE707" s="16">
        <v>0.68560120120120105</v>
      </c>
      <c r="AF707" s="16">
        <v>1.4162781929378601</v>
      </c>
      <c r="AG707" s="16">
        <v>1.4161118940225199</v>
      </c>
      <c r="AH707" s="16">
        <v>1.2772746658732199</v>
      </c>
      <c r="AI707" s="37">
        <v>0.250546462817128</v>
      </c>
      <c r="AJ707" s="16">
        <v>0.99645806124960601</v>
      </c>
      <c r="AK707" s="16">
        <v>0.46714454413892897</v>
      </c>
      <c r="AL707" s="37">
        <v>0.66359999681252602</v>
      </c>
      <c r="AM707" s="37">
        <v>2826.4547435151399</v>
      </c>
      <c r="AN707" s="37">
        <v>20.082785583204299</v>
      </c>
      <c r="AO707" s="37">
        <v>1.18517903813007</v>
      </c>
      <c r="AP707" s="37">
        <v>7.2630721576678301</v>
      </c>
      <c r="AQ707" s="37">
        <v>599.14104769152004</v>
      </c>
      <c r="AR707" s="37">
        <v>1.7269073584463599</v>
      </c>
      <c r="AS707" s="37">
        <v>1.3861579128616801</v>
      </c>
      <c r="AT707" s="37">
        <v>7.6984694111141003</v>
      </c>
      <c r="AU707" s="37">
        <v>309649.25683468499</v>
      </c>
      <c r="AV707" s="37">
        <v>2066.3493093083498</v>
      </c>
      <c r="AW707" s="37">
        <v>949655.829541574</v>
      </c>
      <c r="AX707" s="37">
        <v>8.4351415754345194</v>
      </c>
      <c r="AY707" s="37">
        <v>7.4483347502591997</v>
      </c>
      <c r="AZ707" s="37">
        <v>17.105767109999999</v>
      </c>
      <c r="BA707" s="37">
        <v>23569.433597879499</v>
      </c>
      <c r="BB707" s="37">
        <v>8.3541705208173305</v>
      </c>
      <c r="BC707" s="37">
        <v>8.3702827895411804E-3</v>
      </c>
      <c r="BD707" s="37">
        <v>377.571618914905</v>
      </c>
      <c r="BE707" s="37">
        <v>28551.334785300001</v>
      </c>
      <c r="BF707" s="37">
        <v>0.95244076841981795</v>
      </c>
      <c r="BG707" s="37">
        <v>3.7082993858151401</v>
      </c>
      <c r="BH707" s="37">
        <v>4.7854324259274197</v>
      </c>
      <c r="BI707" s="37">
        <v>5.8937348424590601</v>
      </c>
      <c r="BJ707" s="37">
        <v>4449.8466103153296</v>
      </c>
      <c r="BK707" s="37">
        <v>505.618015521019</v>
      </c>
      <c r="BL707" s="37">
        <v>17.105767109999999</v>
      </c>
      <c r="BM707" s="37">
        <v>15.8883985520831</v>
      </c>
      <c r="BN707" s="37">
        <v>15.886532941598601</v>
      </c>
      <c r="BO707" s="37">
        <v>17.592481883891299</v>
      </c>
      <c r="BP707" s="37">
        <v>1.027977993E-2</v>
      </c>
    </row>
    <row r="708" spans="1:68">
      <c r="A708" s="16">
        <v>707</v>
      </c>
      <c r="B708" s="29" t="s">
        <v>93</v>
      </c>
      <c r="C708" s="16">
        <v>225</v>
      </c>
      <c r="D708" s="16">
        <v>1110</v>
      </c>
      <c r="E708" s="16">
        <v>0.178714924431465</v>
      </c>
      <c r="F708" s="16">
        <v>0.31999029123257999</v>
      </c>
      <c r="G708" s="16">
        <v>0.42817627897417398</v>
      </c>
      <c r="H708" s="16">
        <v>1.2655539712167501</v>
      </c>
      <c r="I708" s="16">
        <v>2.3221419799164602</v>
      </c>
      <c r="J708" s="16">
        <v>0.35024885995497701</v>
      </c>
      <c r="K708" s="16">
        <v>0.41859812604597302</v>
      </c>
      <c r="L708" s="16">
        <v>0.53330503542365804</v>
      </c>
      <c r="M708" s="16">
        <v>0.144287032947546</v>
      </c>
      <c r="N708" s="16">
        <v>0.68682176247448901</v>
      </c>
      <c r="O708" s="16">
        <v>1.53243389830684</v>
      </c>
      <c r="P708" s="16">
        <v>0.13617140369473099</v>
      </c>
      <c r="Q708" s="16">
        <v>0.23558760494259601</v>
      </c>
      <c r="R708" s="16">
        <v>0.62668554701996604</v>
      </c>
      <c r="S708" s="16">
        <v>0.68680480961923795</v>
      </c>
      <c r="T708" s="16">
        <v>1.30926892038371</v>
      </c>
      <c r="U708" s="16">
        <v>1.1420181238167699</v>
      </c>
      <c r="V708" s="16">
        <v>0.576744227067573</v>
      </c>
      <c r="W708" s="16">
        <v>3.0119118281089201</v>
      </c>
      <c r="X708" s="16">
        <v>1.3617975260866599</v>
      </c>
      <c r="Y708" s="16">
        <v>2.2867729144845801</v>
      </c>
      <c r="Z708" s="16">
        <v>1.0151268903289401</v>
      </c>
      <c r="AA708" s="16">
        <v>1.3740869723436899</v>
      </c>
      <c r="AB708" s="16">
        <v>1.2901839373008801</v>
      </c>
      <c r="AC708" s="16">
        <v>0.58913799282289603</v>
      </c>
      <c r="AD708" s="16">
        <v>2.1856023366248101</v>
      </c>
      <c r="AE708" s="16">
        <v>0.68680480961923795</v>
      </c>
      <c r="AF708" s="16">
        <v>1.4182747874931201</v>
      </c>
      <c r="AG708" s="16">
        <v>1.4179418563980899</v>
      </c>
      <c r="AH708" s="16">
        <v>1.27816671359878</v>
      </c>
      <c r="AI708" s="37">
        <v>0.25450387854027201</v>
      </c>
      <c r="AJ708" s="16">
        <v>0.99662025848343205</v>
      </c>
      <c r="AK708" s="16">
        <v>0.46667693198263399</v>
      </c>
      <c r="AL708" s="37">
        <v>0.66868115335570499</v>
      </c>
      <c r="AM708" s="37">
        <v>2840.5082013592701</v>
      </c>
      <c r="AN708" s="37">
        <v>20.134168384513298</v>
      </c>
      <c r="AO708" s="37">
        <v>1.18414370718587</v>
      </c>
      <c r="AP708" s="37">
        <v>7.2525190619993296</v>
      </c>
      <c r="AQ708" s="37">
        <v>601.38487684608003</v>
      </c>
      <c r="AR708" s="37">
        <v>1.72780389682224</v>
      </c>
      <c r="AS708" s="37">
        <v>1.3864507781667199</v>
      </c>
      <c r="AT708" s="37">
        <v>7.6990050064532003</v>
      </c>
      <c r="AU708" s="37">
        <v>309502.23918931698</v>
      </c>
      <c r="AV708" s="37">
        <v>2064.30341888669</v>
      </c>
      <c r="AW708" s="37">
        <v>949193.26659209002</v>
      </c>
      <c r="AX708" s="37">
        <v>8.4424657233256202</v>
      </c>
      <c r="AY708" s="37">
        <v>7.4551816378367999</v>
      </c>
      <c r="AZ708" s="37">
        <v>17.10150844</v>
      </c>
      <c r="BA708" s="37">
        <v>23542.674045502001</v>
      </c>
      <c r="BB708" s="37">
        <v>8.3428568070245106</v>
      </c>
      <c r="BC708" s="37">
        <v>8.3638950589829501E-3</v>
      </c>
      <c r="BD708" s="37">
        <v>377.05476877646601</v>
      </c>
      <c r="BE708" s="37">
        <v>28517.380341200002</v>
      </c>
      <c r="BF708" s="37">
        <v>0.95119989534966998</v>
      </c>
      <c r="BG708" s="37">
        <v>3.7048184329391498</v>
      </c>
      <c r="BH708" s="37">
        <v>4.7799080990057004</v>
      </c>
      <c r="BI708" s="37">
        <v>5.88711606209226</v>
      </c>
      <c r="BJ708" s="37">
        <v>4448.8843291550902</v>
      </c>
      <c r="BK708" s="37">
        <v>504.718839401357</v>
      </c>
      <c r="BL708" s="37">
        <v>17.10150844</v>
      </c>
      <c r="BM708" s="37">
        <v>15.8789596761063</v>
      </c>
      <c r="BN708" s="37">
        <v>15.875232190093399</v>
      </c>
      <c r="BO708" s="37">
        <v>17.569541319155402</v>
      </c>
      <c r="BP708" s="37">
        <v>1.042125572E-2</v>
      </c>
    </row>
    <row r="709" spans="1:68">
      <c r="A709" s="16">
        <v>708</v>
      </c>
      <c r="B709" s="29" t="s">
        <v>269</v>
      </c>
      <c r="C709" s="16">
        <v>220</v>
      </c>
      <c r="D709" s="16">
        <v>1110</v>
      </c>
      <c r="E709" s="16">
        <v>0.180431265936909</v>
      </c>
      <c r="F709" s="16">
        <v>0.322215034717308</v>
      </c>
      <c r="G709" s="16">
        <v>0.43012749396947703</v>
      </c>
      <c r="H709" s="16">
        <v>1.2669849133053901</v>
      </c>
      <c r="I709" s="16">
        <v>2.32341896935442</v>
      </c>
      <c r="J709" s="16">
        <v>0.352257929858941</v>
      </c>
      <c r="K709" s="16">
        <v>0.41965462733276798</v>
      </c>
      <c r="L709" s="16">
        <v>0.534486971685048</v>
      </c>
      <c r="M709" s="16">
        <v>0.14458636807550301</v>
      </c>
      <c r="N709" s="16">
        <v>0.687872600029375</v>
      </c>
      <c r="O709" s="16">
        <v>1.5339876832398001</v>
      </c>
      <c r="P709" s="16">
        <v>0.13637806985668999</v>
      </c>
      <c r="Q709" s="16">
        <v>0.23626434247011899</v>
      </c>
      <c r="R709" s="16">
        <v>0.62851761302425802</v>
      </c>
      <c r="S709" s="16">
        <v>0.68801083249749195</v>
      </c>
      <c r="T709" s="16">
        <v>1.3104058536240999</v>
      </c>
      <c r="U709" s="16">
        <v>1.14275919855599</v>
      </c>
      <c r="V709" s="16">
        <v>0.57630789791598802</v>
      </c>
      <c r="W709" s="16">
        <v>3.0138221528460298</v>
      </c>
      <c r="X709" s="16">
        <v>1.36290651264137</v>
      </c>
      <c r="Y709" s="16">
        <v>2.2883747491546198</v>
      </c>
      <c r="Z709" s="16">
        <v>1.0162084457134399</v>
      </c>
      <c r="AA709" s="16">
        <v>1.37525394831355</v>
      </c>
      <c r="AB709" s="16">
        <v>1.2913202417943399</v>
      </c>
      <c r="AC709" s="16">
        <v>0.59019179375284303</v>
      </c>
      <c r="AD709" s="16">
        <v>2.1860907610529599</v>
      </c>
      <c r="AE709" s="16">
        <v>0.68801083249749195</v>
      </c>
      <c r="AF709" s="16">
        <v>1.42027538725311</v>
      </c>
      <c r="AG709" s="16">
        <v>1.41977548971122</v>
      </c>
      <c r="AH709" s="16">
        <v>1.27906055078818</v>
      </c>
      <c r="AI709" s="37">
        <v>0.25846923291080598</v>
      </c>
      <c r="AJ709" s="16">
        <v>0.99678255917506298</v>
      </c>
      <c r="AK709" s="16">
        <v>0.46620931982633901</v>
      </c>
      <c r="AL709" s="37">
        <v>0.67375079602953702</v>
      </c>
      <c r="AM709" s="37">
        <v>2854.5278260533601</v>
      </c>
      <c r="AN709" s="37">
        <v>20.185407927926899</v>
      </c>
      <c r="AO709" s="37">
        <v>1.1831080735674</v>
      </c>
      <c r="AP709" s="37">
        <v>7.2419725449944901</v>
      </c>
      <c r="AQ709" s="37">
        <v>603.62300746367998</v>
      </c>
      <c r="AR709" s="37">
        <v>1.72869517432763</v>
      </c>
      <c r="AS709" s="37">
        <v>1.3867402759151199</v>
      </c>
      <c r="AT709" s="37">
        <v>7.6995240852172904</v>
      </c>
      <c r="AU709" s="37">
        <v>309354.895007735</v>
      </c>
      <c r="AV709" s="37">
        <v>2062.2574833201302</v>
      </c>
      <c r="AW709" s="37">
        <v>948729.72559954599</v>
      </c>
      <c r="AX709" s="37">
        <v>8.4497582725532805</v>
      </c>
      <c r="AY709" s="37">
        <v>7.4619998627328004</v>
      </c>
      <c r="AZ709" s="37">
        <v>17.09722399</v>
      </c>
      <c r="BA709" s="37">
        <v>23515.9208388675</v>
      </c>
      <c r="BB709" s="37">
        <v>8.3315490074215592</v>
      </c>
      <c r="BC709" s="37">
        <v>8.3575674512432301E-3</v>
      </c>
      <c r="BD709" s="37">
        <v>376.53819699588303</v>
      </c>
      <c r="BE709" s="37">
        <v>28483.4366677</v>
      </c>
      <c r="BF709" s="37">
        <v>0.94995959838955801</v>
      </c>
      <c r="BG709" s="37">
        <v>3.7013370170200299</v>
      </c>
      <c r="BH709" s="37">
        <v>4.7743852432348097</v>
      </c>
      <c r="BI709" s="37">
        <v>5.8804987228995804</v>
      </c>
      <c r="BJ709" s="37">
        <v>4447.9150499592797</v>
      </c>
      <c r="BK709" s="37">
        <v>503.82045096101399</v>
      </c>
      <c r="BL709" s="37">
        <v>17.09722399</v>
      </c>
      <c r="BM709" s="37">
        <v>15.8695078433623</v>
      </c>
      <c r="BN709" s="37">
        <v>15.8639222167768</v>
      </c>
      <c r="BO709" s="37">
        <v>17.546611436729702</v>
      </c>
      <c r="BP709" s="37">
        <v>1.056242737E-2</v>
      </c>
    </row>
    <row r="710" spans="1:68">
      <c r="A710" s="16">
        <v>709</v>
      </c>
      <c r="B710" s="29" t="s">
        <v>94</v>
      </c>
      <c r="C710" s="16">
        <v>185</v>
      </c>
      <c r="D710" s="16">
        <v>1110</v>
      </c>
      <c r="E710" s="16">
        <v>0.18215105391123901</v>
      </c>
      <c r="F710" s="16">
        <v>0.32444424555843099</v>
      </c>
      <c r="G710" s="16">
        <v>0.43208262706717898</v>
      </c>
      <c r="H710" s="16">
        <v>1.2684187287717199</v>
      </c>
      <c r="I710" s="16">
        <v>2.3246985230281898</v>
      </c>
      <c r="J710" s="16">
        <v>0.35427103403982002</v>
      </c>
      <c r="K710" s="16">
        <v>0.42071325010809002</v>
      </c>
      <c r="L710" s="16">
        <v>0.53567128131242503</v>
      </c>
      <c r="M710" s="16">
        <v>0.14488630427801399</v>
      </c>
      <c r="N710" s="16">
        <v>0.68892554769983305</v>
      </c>
      <c r="O710" s="16">
        <v>1.53554458822283</v>
      </c>
      <c r="P710" s="16">
        <v>0.13658515101094201</v>
      </c>
      <c r="Q710" s="16">
        <v>0.23694243890833899</v>
      </c>
      <c r="R710" s="16">
        <v>0.63035335787594804</v>
      </c>
      <c r="S710" s="16">
        <v>0.689219277108434</v>
      </c>
      <c r="T710" s="16">
        <v>1.31154506986297</v>
      </c>
      <c r="U710" s="16">
        <v>1.1435017613970899</v>
      </c>
      <c r="V710" s="16">
        <v>0.57587565636003002</v>
      </c>
      <c r="W710" s="16">
        <v>3.01573631357659</v>
      </c>
      <c r="X710" s="16">
        <v>1.3640177260767199</v>
      </c>
      <c r="Y710" s="16">
        <v>2.2899798003601401</v>
      </c>
      <c r="Z710" s="16">
        <v>1.0172921728958999</v>
      </c>
      <c r="AA710" s="16">
        <v>1.3764232676086501</v>
      </c>
      <c r="AB710" s="16">
        <v>1.2924588280237399</v>
      </c>
      <c r="AC710" s="16">
        <v>0.59124771074891402</v>
      </c>
      <c r="AD710" s="16">
        <v>2.1865801662530502</v>
      </c>
      <c r="AE710" s="16">
        <v>0.689219277108434</v>
      </c>
      <c r="AF710" s="16">
        <v>1.4222800042816901</v>
      </c>
      <c r="AG710" s="16">
        <v>1.42161280501896</v>
      </c>
      <c r="AH710" s="16">
        <v>1.2799561828313699</v>
      </c>
      <c r="AI710" s="37">
        <v>0.26244254984031601</v>
      </c>
      <c r="AJ710" s="16">
        <v>0.99694496342351502</v>
      </c>
      <c r="AK710" s="16">
        <v>0.46574170767004403</v>
      </c>
      <c r="AL710" s="37">
        <v>0.678808924834022</v>
      </c>
      <c r="AM710" s="37">
        <v>2868.5136175973998</v>
      </c>
      <c r="AN710" s="37">
        <v>20.236504213445201</v>
      </c>
      <c r="AO710" s="37">
        <v>1.1820721372746601</v>
      </c>
      <c r="AP710" s="37">
        <v>7.2314326066533097</v>
      </c>
      <c r="AQ710" s="37">
        <v>605.85543954432001</v>
      </c>
      <c r="AR710" s="37">
        <v>1.72958119096255</v>
      </c>
      <c r="AS710" s="37">
        <v>1.38702640610688</v>
      </c>
      <c r="AT710" s="37">
        <v>7.7000266474063901</v>
      </c>
      <c r="AU710" s="37">
        <v>309207.22428993898</v>
      </c>
      <c r="AV710" s="37">
        <v>2060.2115026086699</v>
      </c>
      <c r="AW710" s="37">
        <v>948265.20656394295</v>
      </c>
      <c r="AX710" s="37">
        <v>8.4570192231175199</v>
      </c>
      <c r="AY710" s="37">
        <v>7.4687894249472002</v>
      </c>
      <c r="AZ710" s="37">
        <v>17.092913759999998</v>
      </c>
      <c r="BA710" s="37">
        <v>23489.173977975901</v>
      </c>
      <c r="BB710" s="37">
        <v>8.3202471220084604</v>
      </c>
      <c r="BC710" s="37">
        <v>8.3512991214629E-3</v>
      </c>
      <c r="BD710" s="37">
        <v>376.02190357315499</v>
      </c>
      <c r="BE710" s="37">
        <v>28449.5037648</v>
      </c>
      <c r="BF710" s="37">
        <v>0.94871987753948195</v>
      </c>
      <c r="BG710" s="37">
        <v>3.6978551380577902</v>
      </c>
      <c r="BH710" s="37">
        <v>4.7688638586147798</v>
      </c>
      <c r="BI710" s="37">
        <v>5.8738828248810204</v>
      </c>
      <c r="BJ710" s="37">
        <v>4446.93877272789</v>
      </c>
      <c r="BK710" s="37">
        <v>502.922850199989</v>
      </c>
      <c r="BL710" s="37">
        <v>17.092913759999998</v>
      </c>
      <c r="BM710" s="37">
        <v>15.860043053850999</v>
      </c>
      <c r="BN710" s="37">
        <v>15.8526030216488</v>
      </c>
      <c r="BO710" s="37">
        <v>17.523692236614099</v>
      </c>
      <c r="BP710" s="37">
        <v>1.070329488E-2</v>
      </c>
    </row>
    <row r="711" spans="1:68">
      <c r="A711" s="16">
        <v>710</v>
      </c>
      <c r="B711" s="29" t="s">
        <v>361</v>
      </c>
      <c r="C711" s="16">
        <v>365</v>
      </c>
      <c r="D711" s="16">
        <v>1095</v>
      </c>
      <c r="E711" s="16">
        <v>0.18493644083345501</v>
      </c>
      <c r="F711" s="16">
        <v>0.32636616696632598</v>
      </c>
      <c r="G711" s="16">
        <v>0.43518634638619502</v>
      </c>
      <c r="H711" s="16">
        <v>1.25496652075088</v>
      </c>
      <c r="I711" s="16">
        <v>2.3106611083708599</v>
      </c>
      <c r="J711" s="16">
        <v>0.35444093539318</v>
      </c>
      <c r="K711" s="16">
        <v>0.42363908231221298</v>
      </c>
      <c r="L711" s="16">
        <v>0.53856565827649605</v>
      </c>
      <c r="M711" s="16">
        <v>0.14376797601566799</v>
      </c>
      <c r="N711" s="16">
        <v>0.69392749428177103</v>
      </c>
      <c r="O711" s="16">
        <v>1.5312651827988999</v>
      </c>
      <c r="P711" s="16">
        <v>0.135130533993747</v>
      </c>
      <c r="Q711" s="16">
        <v>0.247689794880216</v>
      </c>
      <c r="R711" s="16">
        <v>0.64358230506116798</v>
      </c>
      <c r="S711" s="16">
        <v>0.68300741037452395</v>
      </c>
      <c r="T711" s="16">
        <v>1.29569058902437</v>
      </c>
      <c r="U711" s="16">
        <v>1.12105929842206</v>
      </c>
      <c r="V711" s="16">
        <v>0.57764234085461597</v>
      </c>
      <c r="W711" s="16">
        <v>2.9697708325263599</v>
      </c>
      <c r="X711" s="16">
        <v>1.3494901527955001</v>
      </c>
      <c r="Y711" s="16">
        <v>2.2825932625543799</v>
      </c>
      <c r="Z711" s="16">
        <v>1.00942674370157</v>
      </c>
      <c r="AA711" s="16">
        <v>1.36367832167795</v>
      </c>
      <c r="AB711" s="16">
        <v>1.28305652177374</v>
      </c>
      <c r="AC711" s="16">
        <v>0.59687452543958996</v>
      </c>
      <c r="AD711" s="16">
        <v>2.1050998095271298</v>
      </c>
      <c r="AE711" s="16">
        <v>0.68300741037452395</v>
      </c>
      <c r="AF711" s="16">
        <v>1.41680861951198</v>
      </c>
      <c r="AG711" s="16">
        <v>1.4156385733244501</v>
      </c>
      <c r="AH711" s="16">
        <v>1.3142462554004899</v>
      </c>
      <c r="AI711" s="37">
        <v>0.28791689650078101</v>
      </c>
      <c r="AJ711" s="16">
        <v>0.99535192542533402</v>
      </c>
      <c r="AK711" s="16">
        <v>0.46589949348769899</v>
      </c>
      <c r="AL711" s="37">
        <v>0.68746720328587596</v>
      </c>
      <c r="AM711" s="37">
        <v>2862.2790904399199</v>
      </c>
      <c r="AN711" s="37">
        <v>20.1553089919685</v>
      </c>
      <c r="AO711" s="37">
        <v>1.15975835097666</v>
      </c>
      <c r="AP711" s="37">
        <v>7.1556495252278403</v>
      </c>
      <c r="AQ711" s="37">
        <v>602.88557554240003</v>
      </c>
      <c r="AR711" s="37">
        <v>1.7480162266130499</v>
      </c>
      <c r="AS711" s="37">
        <v>1.3991853218915999</v>
      </c>
      <c r="AT711" s="37">
        <v>7.8290713976398498</v>
      </c>
      <c r="AU711" s="37">
        <v>311851.33599631599</v>
      </c>
      <c r="AV711" s="37">
        <v>2045.3751990749699</v>
      </c>
      <c r="AW711" s="37">
        <v>963782.43987952999</v>
      </c>
      <c r="AX711" s="37">
        <v>8.9294350340092095</v>
      </c>
      <c r="AY711" s="37">
        <v>7.4722975390800004</v>
      </c>
      <c r="AZ711" s="37">
        <v>17.027408208000001</v>
      </c>
      <c r="BA711" s="37">
        <v>23306.1646787016</v>
      </c>
      <c r="BB711" s="37">
        <v>8.2993442382961309</v>
      </c>
      <c r="BC711" s="37">
        <v>8.5614720427773707E-3</v>
      </c>
      <c r="BD711" s="37">
        <v>363.17939946326601</v>
      </c>
      <c r="BE711" s="37">
        <v>28359.334790600002</v>
      </c>
      <c r="BF711" s="37">
        <v>0.94630055261923995</v>
      </c>
      <c r="BG711" s="37">
        <v>3.6905563009976401</v>
      </c>
      <c r="BH711" s="37">
        <v>4.74032361655504</v>
      </c>
      <c r="BI711" s="37">
        <v>5.8526303106828799</v>
      </c>
      <c r="BJ711" s="37">
        <v>4444.3458440202903</v>
      </c>
      <c r="BK711" s="37">
        <v>494.88691931845</v>
      </c>
      <c r="BL711" s="37">
        <v>17.027408208000001</v>
      </c>
      <c r="BM711" s="37">
        <v>15.733003852871001</v>
      </c>
      <c r="BN711" s="37">
        <v>15.720011031594399</v>
      </c>
      <c r="BO711" s="37">
        <v>16.791724552394701</v>
      </c>
      <c r="BP711" s="37">
        <v>1.06022346625E-2</v>
      </c>
    </row>
    <row r="712" spans="1:68">
      <c r="A712" s="16">
        <v>711</v>
      </c>
      <c r="B712" s="29" t="s">
        <v>362</v>
      </c>
      <c r="C712" s="16">
        <v>150</v>
      </c>
      <c r="D712" s="16">
        <v>1080</v>
      </c>
      <c r="E712" s="16">
        <v>0.201693421466793</v>
      </c>
      <c r="F712" s="16">
        <v>0.35674503115628198</v>
      </c>
      <c r="G712" s="16">
        <v>0.46654609719469697</v>
      </c>
      <c r="H712" s="16">
        <v>1.2591514449649901</v>
      </c>
      <c r="I712" s="16">
        <v>2.3635663250165502</v>
      </c>
      <c r="J712" s="16">
        <v>0.38578280654286101</v>
      </c>
      <c r="K712" s="16">
        <v>0.423985369176547</v>
      </c>
      <c r="L712" s="16">
        <v>0.53918377566349496</v>
      </c>
      <c r="M712" s="16">
        <v>0.13738080575244799</v>
      </c>
      <c r="N712" s="16">
        <v>0.69343222707878904</v>
      </c>
      <c r="O712" s="16">
        <v>1.59482084313663</v>
      </c>
      <c r="P712" s="16">
        <v>0.130634758241924</v>
      </c>
      <c r="Q712" s="16">
        <v>0.220987761285659</v>
      </c>
      <c r="R712" s="16">
        <v>0.68036155724403602</v>
      </c>
      <c r="S712" s="16">
        <v>0.70704536330790801</v>
      </c>
      <c r="T712" s="16">
        <v>1.3286417910447801</v>
      </c>
      <c r="U712" s="16">
        <v>1.14380655503451</v>
      </c>
      <c r="V712" s="16">
        <v>0.54247874226559001</v>
      </c>
      <c r="W712" s="16">
        <v>3.1951763247186702</v>
      </c>
      <c r="X712" s="16">
        <v>1.37566393046837</v>
      </c>
      <c r="Y712" s="16">
        <v>2.3585395207802602</v>
      </c>
      <c r="Z712" s="16">
        <v>1.02900741290077</v>
      </c>
      <c r="AA712" s="16">
        <v>1.3946979230529299</v>
      </c>
      <c r="AB712" s="16">
        <v>1.30458790950906</v>
      </c>
      <c r="AC712" s="16">
        <v>0.60240141387250401</v>
      </c>
      <c r="AD712" s="16">
        <v>2.1291498298257499</v>
      </c>
      <c r="AE712" s="16">
        <v>0.70704536330790801</v>
      </c>
      <c r="AF712" s="16">
        <v>1.46425581131821</v>
      </c>
      <c r="AG712" s="16">
        <v>1.4624809471817299</v>
      </c>
      <c r="AH712" s="16">
        <v>1.43957530881593</v>
      </c>
      <c r="AI712" s="37">
        <v>0.33841071219740398</v>
      </c>
      <c r="AJ712" s="16">
        <v>1.01109635086081</v>
      </c>
      <c r="AK712" s="16">
        <v>0.46294500723588999</v>
      </c>
      <c r="AL712" s="37">
        <v>0.73287290159999996</v>
      </c>
      <c r="AM712" s="37">
        <v>3025.1748375618399</v>
      </c>
      <c r="AN712" s="37">
        <v>20.72868510995</v>
      </c>
      <c r="AO712" s="37">
        <v>1.1360253492500001</v>
      </c>
      <c r="AP712" s="37">
        <v>7.2572954163999999</v>
      </c>
      <c r="AQ712" s="37">
        <v>637.63301999999999</v>
      </c>
      <c r="AR712" s="37">
        <v>1.7400820590999999</v>
      </c>
      <c r="AS712" s="37">
        <v>1.3761726400000001</v>
      </c>
      <c r="AT712" s="37">
        <v>7.7652001324500004</v>
      </c>
      <c r="AU712" s="37">
        <v>305376.69180755003</v>
      </c>
      <c r="AV712" s="37">
        <v>2088.8837414191698</v>
      </c>
      <c r="AW712" s="37">
        <v>970823.05439249997</v>
      </c>
      <c r="AX712" s="37">
        <v>8.1140198940899992</v>
      </c>
      <c r="AY712" s="37">
        <v>7.3949993924999999</v>
      </c>
      <c r="AZ712" s="37">
        <v>17.549095000000001</v>
      </c>
      <c r="BA712" s="37">
        <v>23857.092000000001</v>
      </c>
      <c r="BB712" s="37">
        <v>8.6958326310450005</v>
      </c>
      <c r="BC712" s="37">
        <v>8.1365265556667694E-3</v>
      </c>
      <c r="BD712" s="37">
        <v>375.42755922750001</v>
      </c>
      <c r="BE712" s="37">
        <v>28911.367099999999</v>
      </c>
      <c r="BF712" s="37">
        <v>0.96542391630000002</v>
      </c>
      <c r="BG712" s="37">
        <v>3.7514616602399999</v>
      </c>
      <c r="BH712" s="37">
        <v>4.8222956721000001</v>
      </c>
      <c r="BI712" s="37">
        <v>5.9221198829999997</v>
      </c>
      <c r="BJ712" s="37">
        <v>4333.5990247899999</v>
      </c>
      <c r="BK712" s="37">
        <v>524.13243896300003</v>
      </c>
      <c r="BL712" s="37">
        <v>17.549095000000001</v>
      </c>
      <c r="BM712" s="37">
        <v>15.899216267518399</v>
      </c>
      <c r="BN712" s="37">
        <v>15.8799443967611</v>
      </c>
      <c r="BO712" s="37">
        <v>15.935468811010301</v>
      </c>
      <c r="BP712" s="37">
        <v>9.8977825000000005E-3</v>
      </c>
    </row>
    <row r="713" spans="1:68">
      <c r="A713" s="16">
        <v>712</v>
      </c>
      <c r="B713" s="29" t="s">
        <v>363</v>
      </c>
      <c r="C713" s="16">
        <v>235</v>
      </c>
      <c r="D713" s="16">
        <v>1080</v>
      </c>
      <c r="E713" s="16">
        <v>0.21153045124645001</v>
      </c>
      <c r="F713" s="16">
        <v>0.36949305963641299</v>
      </c>
      <c r="G713" s="16">
        <v>0.476737404876172</v>
      </c>
      <c r="H713" s="16">
        <v>1.2591270049960599</v>
      </c>
      <c r="I713" s="16">
        <v>2.3533024888321599</v>
      </c>
      <c r="J713" s="16">
        <v>0.39699025533489601</v>
      </c>
      <c r="K713" s="16">
        <v>0.42849338501394202</v>
      </c>
      <c r="L713" s="16">
        <v>0.543739817019677</v>
      </c>
      <c r="M713" s="16">
        <v>0.13871283602159501</v>
      </c>
      <c r="N713" s="16">
        <v>0.69586277305191402</v>
      </c>
      <c r="O713" s="16">
        <v>1.5951124106125401</v>
      </c>
      <c r="P713" s="16">
        <v>0.13132145006155099</v>
      </c>
      <c r="Q713" s="16">
        <v>0.22400584027010001</v>
      </c>
      <c r="R713" s="16">
        <v>0.68819896511433798</v>
      </c>
      <c r="S713" s="16">
        <v>0.71091237942122198</v>
      </c>
      <c r="T713" s="16">
        <v>1.32686110696703</v>
      </c>
      <c r="U713" s="16">
        <v>1.1412788652297099</v>
      </c>
      <c r="V713" s="16">
        <v>0.54060890868046296</v>
      </c>
      <c r="W713" s="16">
        <v>3.1803352698837002</v>
      </c>
      <c r="X713" s="16">
        <v>1.37315593547498</v>
      </c>
      <c r="Y713" s="16">
        <v>2.3516754629774201</v>
      </c>
      <c r="Z713" s="16">
        <v>1.0295065170177899</v>
      </c>
      <c r="AA713" s="16">
        <v>1.39277112967562</v>
      </c>
      <c r="AB713" s="16">
        <v>1.30300961764016</v>
      </c>
      <c r="AC713" s="16">
        <v>0.60820703226349104</v>
      </c>
      <c r="AD713" s="16">
        <v>2.1173709114530301</v>
      </c>
      <c r="AE713" s="16">
        <v>0.71091237942122198</v>
      </c>
      <c r="AF713" s="16">
        <v>1.46762815040658</v>
      </c>
      <c r="AG713" s="16">
        <v>1.4648391218661501</v>
      </c>
      <c r="AH713" s="16">
        <v>1.4317666370384401</v>
      </c>
      <c r="AI713" s="37">
        <v>0.36549279268721402</v>
      </c>
      <c r="AJ713" s="16">
        <v>1.00976395134226</v>
      </c>
      <c r="AK713" s="16">
        <v>0.46340086830680199</v>
      </c>
      <c r="AL713" s="37">
        <v>0.76475068560000004</v>
      </c>
      <c r="AM713" s="37">
        <v>3113.7296951856301</v>
      </c>
      <c r="AN713" s="37">
        <v>21.102624403549999</v>
      </c>
      <c r="AO713" s="37">
        <v>1.1381570862499999</v>
      </c>
      <c r="AP713" s="37">
        <v>7.2485609055999998</v>
      </c>
      <c r="AQ713" s="37">
        <v>652.28922</v>
      </c>
      <c r="AR713" s="37">
        <v>1.7530668694</v>
      </c>
      <c r="AS713" s="37">
        <v>1.3846756600000001</v>
      </c>
      <c r="AT713" s="37">
        <v>7.7946300085500004</v>
      </c>
      <c r="AU713" s="37">
        <v>306265.33467995003</v>
      </c>
      <c r="AV713" s="37">
        <v>2088.1019838023499</v>
      </c>
      <c r="AW713" s="37">
        <v>971939.41923750006</v>
      </c>
      <c r="AX713" s="37">
        <v>8.2021284476549994</v>
      </c>
      <c r="AY713" s="37">
        <v>7.4720201325</v>
      </c>
      <c r="AZ713" s="37">
        <v>17.602599999999999</v>
      </c>
      <c r="BA713" s="37">
        <v>23846.458739999998</v>
      </c>
      <c r="BB713" s="37">
        <v>8.676238160055</v>
      </c>
      <c r="BC713" s="37">
        <v>8.1172918969901094E-3</v>
      </c>
      <c r="BD713" s="37">
        <v>375.41081906099998</v>
      </c>
      <c r="BE713" s="37">
        <v>28894.501400000001</v>
      </c>
      <c r="BF713" s="37">
        <v>0.96451094520000002</v>
      </c>
      <c r="BG713" s="37">
        <v>3.75181890066</v>
      </c>
      <c r="BH713" s="37">
        <v>4.8193636449000001</v>
      </c>
      <c r="BI713" s="37">
        <v>5.9199534974999999</v>
      </c>
      <c r="BJ713" s="37">
        <v>4333.3092745599997</v>
      </c>
      <c r="BK713" s="37">
        <v>522.07033323200005</v>
      </c>
      <c r="BL713" s="37">
        <v>17.602599999999999</v>
      </c>
      <c r="BM713" s="37">
        <v>15.9363329672818</v>
      </c>
      <c r="BN713" s="37">
        <v>15.906048124719099</v>
      </c>
      <c r="BO713" s="37">
        <v>15.962008699127001</v>
      </c>
      <c r="BP713" s="37">
        <v>1.06449175E-2</v>
      </c>
    </row>
    <row r="714" spans="1:68">
      <c r="A714" s="16">
        <v>713</v>
      </c>
      <c r="B714" s="29" t="s">
        <v>90</v>
      </c>
      <c r="C714" s="16">
        <v>310</v>
      </c>
      <c r="D714" s="16">
        <v>1080</v>
      </c>
      <c r="E714" s="16">
        <v>0.22141727301486899</v>
      </c>
      <c r="F714" s="16">
        <v>0.38232124462626998</v>
      </c>
      <c r="G714" s="16">
        <v>0.48696683356548598</v>
      </c>
      <c r="H714" s="16">
        <v>1.2591026112541399</v>
      </c>
      <c r="I714" s="16">
        <v>2.3430708840596202</v>
      </c>
      <c r="J714" s="16">
        <v>0.40826425831993102</v>
      </c>
      <c r="K714" s="16">
        <v>0.433015597920277</v>
      </c>
      <c r="L714" s="16">
        <v>0.54830614805520705</v>
      </c>
      <c r="M714" s="16">
        <v>0.14005271502445099</v>
      </c>
      <c r="N714" s="16">
        <v>0.69829476147468195</v>
      </c>
      <c r="O714" s="16">
        <v>1.59540414059483</v>
      </c>
      <c r="P714" s="16">
        <v>0.132010961548024</v>
      </c>
      <c r="Q714" s="16">
        <v>0.227032280165224</v>
      </c>
      <c r="R714" s="16">
        <v>0.69604494040841103</v>
      </c>
      <c r="S714" s="16">
        <v>0.71478873239436602</v>
      </c>
      <c r="T714" s="16">
        <v>1.3250820161049801</v>
      </c>
      <c r="U714" s="16">
        <v>1.1387510654117501</v>
      </c>
      <c r="V714" s="16">
        <v>0.53881723389291503</v>
      </c>
      <c r="W714" s="16">
        <v>3.16556241218766</v>
      </c>
      <c r="X714" s="16">
        <v>1.37065105063727</v>
      </c>
      <c r="Y714" s="16">
        <v>2.3448248966539298</v>
      </c>
      <c r="Z714" s="16">
        <v>1.03000581568979</v>
      </c>
      <c r="AA714" s="16">
        <v>1.3908458272878701</v>
      </c>
      <c r="AB714" s="16">
        <v>1.3014326580378901</v>
      </c>
      <c r="AC714" s="16">
        <v>0.61406913136387697</v>
      </c>
      <c r="AD714" s="16">
        <v>2.1056108813235799</v>
      </c>
      <c r="AE714" s="16">
        <v>0.71478873239436602</v>
      </c>
      <c r="AF714" s="16">
        <v>1.47100038388182</v>
      </c>
      <c r="AG714" s="16">
        <v>1.46719722269849</v>
      </c>
      <c r="AH714" s="16">
        <v>1.42401313727889</v>
      </c>
      <c r="AI714" s="37">
        <v>0.39268937169700502</v>
      </c>
      <c r="AJ714" s="16">
        <v>1.00843238167142</v>
      </c>
      <c r="AK714" s="16">
        <v>0.463856729377713</v>
      </c>
      <c r="AL714" s="37">
        <v>0.796458204</v>
      </c>
      <c r="AM714" s="37">
        <v>3201.6702448368101</v>
      </c>
      <c r="AN714" s="37">
        <v>21.475023368750001</v>
      </c>
      <c r="AO714" s="37">
        <v>1.14029082125</v>
      </c>
      <c r="AP714" s="37">
        <v>7.2397629700000001</v>
      </c>
      <c r="AQ714" s="37">
        <v>666.84749999999997</v>
      </c>
      <c r="AR714" s="37">
        <v>1.7660022625</v>
      </c>
      <c r="AS714" s="37">
        <v>1.3931560000000001</v>
      </c>
      <c r="AT714" s="37">
        <v>7.8237533662500001</v>
      </c>
      <c r="AU714" s="37">
        <v>307153.39659875003</v>
      </c>
      <c r="AV714" s="37">
        <v>2087.32033760178</v>
      </c>
      <c r="AW714" s="37">
        <v>973043.07536250004</v>
      </c>
      <c r="AX714" s="37">
        <v>8.2899622476000001</v>
      </c>
      <c r="AY714" s="37">
        <v>7.5489523125</v>
      </c>
      <c r="AZ714" s="37">
        <v>17.655925</v>
      </c>
      <c r="BA714" s="37">
        <v>23835.806400000001</v>
      </c>
      <c r="BB714" s="37">
        <v>8.6566445336250002</v>
      </c>
      <c r="BC714" s="37">
        <v>8.0992280843821107E-3</v>
      </c>
      <c r="BD714" s="37">
        <v>375.39001064249999</v>
      </c>
      <c r="BE714" s="37">
        <v>28877.592499999999</v>
      </c>
      <c r="BF714" s="37">
        <v>0.96359430749999997</v>
      </c>
      <c r="BG714" s="37">
        <v>3.7521757170000001</v>
      </c>
      <c r="BH714" s="37">
        <v>4.8164279025000001</v>
      </c>
      <c r="BI714" s="37">
        <v>5.9177831699999999</v>
      </c>
      <c r="BJ714" s="37">
        <v>4332.8202092499996</v>
      </c>
      <c r="BK714" s="37">
        <v>520.00424262499996</v>
      </c>
      <c r="BL714" s="37">
        <v>17.655925</v>
      </c>
      <c r="BM714" s="37">
        <v>15.9734508216675</v>
      </c>
      <c r="BN714" s="37">
        <v>15.932152662405</v>
      </c>
      <c r="BO714" s="37">
        <v>15.988334761185</v>
      </c>
      <c r="BP714" s="37">
        <v>1.13888125E-2</v>
      </c>
    </row>
    <row r="715" spans="1:68">
      <c r="A715" s="16">
        <v>714</v>
      </c>
      <c r="B715" s="29" t="s">
        <v>364</v>
      </c>
      <c r="C715" s="16">
        <v>60</v>
      </c>
      <c r="D715" s="16">
        <v>1080</v>
      </c>
      <c r="E715" s="16">
        <v>0.226379474184352</v>
      </c>
      <c r="F715" s="16">
        <v>0.38876563243650097</v>
      </c>
      <c r="G715" s="16">
        <v>0.49209591019121102</v>
      </c>
      <c r="H715" s="16">
        <v>1.2590904316773399</v>
      </c>
      <c r="I715" s="16">
        <v>2.3379671210450299</v>
      </c>
      <c r="J715" s="16">
        <v>0.41392640317184998</v>
      </c>
      <c r="K715" s="16">
        <v>0.43528204924897501</v>
      </c>
      <c r="L715" s="16">
        <v>0.55059318310212801</v>
      </c>
      <c r="M715" s="16">
        <v>0.14072561951135801</v>
      </c>
      <c r="N715" s="16">
        <v>0.699511297006014</v>
      </c>
      <c r="O715" s="16">
        <v>1.59555006656832</v>
      </c>
      <c r="P715" s="16">
        <v>0.13235678009909499</v>
      </c>
      <c r="Q715" s="16">
        <v>0.228548646319016</v>
      </c>
      <c r="R715" s="16">
        <v>0.69997114523061099</v>
      </c>
      <c r="S715" s="16">
        <v>0.71673042077712901</v>
      </c>
      <c r="T715" s="16">
        <v>1.3241930674618001</v>
      </c>
      <c r="U715" s="16">
        <v>1.13748712424559</v>
      </c>
      <c r="V715" s="16">
        <v>0.537948884174132</v>
      </c>
      <c r="W715" s="16">
        <v>3.1582014105397</v>
      </c>
      <c r="X715" s="16">
        <v>1.36939977271945</v>
      </c>
      <c r="Y715" s="16">
        <v>2.3414046603727998</v>
      </c>
      <c r="Z715" s="16">
        <v>1.03025553801945</v>
      </c>
      <c r="AA715" s="16">
        <v>1.38988373467436</v>
      </c>
      <c r="AB715" s="16">
        <v>1.3006446773097</v>
      </c>
      <c r="AC715" s="16">
        <v>0.61702161937676603</v>
      </c>
      <c r="AD715" s="16">
        <v>2.0997379351580299</v>
      </c>
      <c r="AE715" s="16">
        <v>0.71673042077712901</v>
      </c>
      <c r="AF715" s="16">
        <v>1.4726864610160599</v>
      </c>
      <c r="AG715" s="16">
        <v>1.4683762454212199</v>
      </c>
      <c r="AH715" s="16">
        <v>1.42015689450142</v>
      </c>
      <c r="AI715" s="37">
        <v>0.40633082529978798</v>
      </c>
      <c r="AJ715" s="16">
        <v>1.00776690778665</v>
      </c>
      <c r="AK715" s="16">
        <v>0.464084659913169</v>
      </c>
      <c r="AL715" s="37">
        <v>0.81224811360000004</v>
      </c>
      <c r="AM715" s="37">
        <v>3245.41015417268</v>
      </c>
      <c r="AN715" s="37">
        <v>21.6606452282</v>
      </c>
      <c r="AO715" s="37">
        <v>1.1413584379999999</v>
      </c>
      <c r="AP715" s="37">
        <v>7.2353402179000001</v>
      </c>
      <c r="AQ715" s="37">
        <v>674.08992000000001</v>
      </c>
      <c r="AR715" s="37">
        <v>1.7724514276000001</v>
      </c>
      <c r="AS715" s="37">
        <v>1.3973876649999999</v>
      </c>
      <c r="AT715" s="37">
        <v>7.8382001007</v>
      </c>
      <c r="AU715" s="37">
        <v>307597.20970055001</v>
      </c>
      <c r="AV715" s="37">
        <v>2086.9295562825901</v>
      </c>
      <c r="AW715" s="37">
        <v>973590.13765499997</v>
      </c>
      <c r="AX715" s="37">
        <v>8.3337761149649996</v>
      </c>
      <c r="AY715" s="37">
        <v>7.5873851925000002</v>
      </c>
      <c r="AZ715" s="37">
        <v>17.68252</v>
      </c>
      <c r="BA715" s="37">
        <v>23830.473075000002</v>
      </c>
      <c r="BB715" s="37">
        <v>8.6468480371199998</v>
      </c>
      <c r="BC715" s="37">
        <v>8.0906090392213591E-3</v>
      </c>
      <c r="BD715" s="37">
        <v>375.37808083875001</v>
      </c>
      <c r="BE715" s="37">
        <v>28869.12185</v>
      </c>
      <c r="BF715" s="37">
        <v>0.96313461367499997</v>
      </c>
      <c r="BG715" s="37">
        <v>3.7523539661399998</v>
      </c>
      <c r="BH715" s="37">
        <v>4.8149586381000002</v>
      </c>
      <c r="BI715" s="37">
        <v>5.9166965280000001</v>
      </c>
      <c r="BJ715" s="37">
        <v>4332.5009334400002</v>
      </c>
      <c r="BK715" s="37">
        <v>518.96970299300006</v>
      </c>
      <c r="BL715" s="37">
        <v>17.68252</v>
      </c>
      <c r="BM715" s="37">
        <v>15.9920101818437</v>
      </c>
      <c r="BN715" s="37">
        <v>15.9452052348959</v>
      </c>
      <c r="BO715" s="37">
        <v>16.001417607442001</v>
      </c>
      <c r="BP715" s="37">
        <v>1.1759545E-2</v>
      </c>
    </row>
    <row r="716" spans="1:68">
      <c r="A716" s="16">
        <v>715</v>
      </c>
      <c r="B716" s="29" t="s">
        <v>365</v>
      </c>
      <c r="C716" s="16">
        <v>200</v>
      </c>
      <c r="D716" s="16">
        <v>1080</v>
      </c>
      <c r="E716" s="16">
        <v>0.206469087587793</v>
      </c>
      <c r="F716" s="16">
        <v>0.36285118539776601</v>
      </c>
      <c r="G716" s="16">
        <v>0.47129729389062103</v>
      </c>
      <c r="H716" s="16">
        <v>1.2620875875453501</v>
      </c>
      <c r="I716" s="16">
        <v>2.3669335454628699</v>
      </c>
      <c r="J716" s="16">
        <v>0.39108923076923102</v>
      </c>
      <c r="K716" s="16">
        <v>0.42602293992465301</v>
      </c>
      <c r="L716" s="16">
        <v>0.54044508345314801</v>
      </c>
      <c r="M716" s="16">
        <v>0.13800393104164599</v>
      </c>
      <c r="N716" s="16">
        <v>0.69384233598179101</v>
      </c>
      <c r="O716" s="16">
        <v>1.59693336013189</v>
      </c>
      <c r="P716" s="16">
        <v>0.13097890706875001</v>
      </c>
      <c r="Q716" s="16">
        <v>0.223527666769366</v>
      </c>
      <c r="R716" s="16">
        <v>0.683346210365253</v>
      </c>
      <c r="S716" s="16">
        <v>0.70897770636673996</v>
      </c>
      <c r="T716" s="16">
        <v>1.3294176091795999</v>
      </c>
      <c r="U716" s="16">
        <v>1.1441361589307799</v>
      </c>
      <c r="V716" s="16">
        <v>0.53868421645904696</v>
      </c>
      <c r="W716" s="16">
        <v>3.20174951479494</v>
      </c>
      <c r="X716" s="16">
        <v>1.37554781048345</v>
      </c>
      <c r="Y716" s="16">
        <v>2.3583664466068002</v>
      </c>
      <c r="Z716" s="16">
        <v>1.0295481408829701</v>
      </c>
      <c r="AA716" s="16">
        <v>1.39521971752142</v>
      </c>
      <c r="AB716" s="16">
        <v>1.30497433223899</v>
      </c>
      <c r="AC716" s="16">
        <v>0.60540024586869701</v>
      </c>
      <c r="AD716" s="16">
        <v>2.13091491524774</v>
      </c>
      <c r="AE716" s="16">
        <v>0.70897770636673996</v>
      </c>
      <c r="AF716" s="16">
        <v>1.4671240787466799</v>
      </c>
      <c r="AG716" s="16">
        <v>1.46484028835257</v>
      </c>
      <c r="AH716" s="16">
        <v>1.44191134436665</v>
      </c>
      <c r="AI716" s="37">
        <v>0.35119742990654201</v>
      </c>
      <c r="AJ716" s="16">
        <v>1.01087246852903</v>
      </c>
      <c r="AK716" s="16">
        <v>0.462532561505065</v>
      </c>
      <c r="AL716" s="37">
        <v>0.74932868015999998</v>
      </c>
      <c r="AM716" s="37">
        <v>3071.7106463712698</v>
      </c>
      <c r="AN716" s="37">
        <v>20.930923185800001</v>
      </c>
      <c r="AO716" s="37">
        <v>1.1344346048</v>
      </c>
      <c r="AP716" s="37">
        <v>7.2268800135999998</v>
      </c>
      <c r="AQ716" s="37">
        <v>645.45000000000005</v>
      </c>
      <c r="AR716" s="37">
        <v>1.7474607177999999</v>
      </c>
      <c r="AS716" s="37">
        <v>1.3830206350000001</v>
      </c>
      <c r="AT716" s="37">
        <v>7.7823162291000001</v>
      </c>
      <c r="AU716" s="37">
        <v>306175.89418850001</v>
      </c>
      <c r="AV716" s="37">
        <v>2085.9206995558102</v>
      </c>
      <c r="AW716" s="37">
        <v>971374.26478500001</v>
      </c>
      <c r="AX716" s="37">
        <v>8.1204468456329995</v>
      </c>
      <c r="AY716" s="37">
        <v>7.4436699075000003</v>
      </c>
      <c r="AZ716" s="37">
        <v>17.575869999999998</v>
      </c>
      <c r="BA716" s="37">
        <v>23821.880727</v>
      </c>
      <c r="BB716" s="37">
        <v>8.6739382742999993</v>
      </c>
      <c r="BC716" s="37">
        <v>8.1697451390502808E-3</v>
      </c>
      <c r="BD716" s="37">
        <v>373.77786762225003</v>
      </c>
      <c r="BE716" s="37">
        <v>28879.02245</v>
      </c>
      <c r="BF716" s="37">
        <v>0.96363373829999999</v>
      </c>
      <c r="BG716" s="37">
        <v>3.7505792091600001</v>
      </c>
      <c r="BH716" s="37">
        <v>4.8156977748000003</v>
      </c>
      <c r="BI716" s="37">
        <v>5.9157025397999998</v>
      </c>
      <c r="BJ716" s="37">
        <v>4332.7415586999996</v>
      </c>
      <c r="BK716" s="37">
        <v>521.22224873899995</v>
      </c>
      <c r="BL716" s="37">
        <v>17.575869999999998</v>
      </c>
      <c r="BM716" s="37">
        <v>15.9049492746763</v>
      </c>
      <c r="BN716" s="37">
        <v>15.8801909254006</v>
      </c>
      <c r="BO716" s="37">
        <v>15.8796649816474</v>
      </c>
      <c r="BP716" s="37">
        <v>1.0293399999999999E-2</v>
      </c>
    </row>
    <row r="717" spans="1:68">
      <c r="A717" s="16">
        <v>716</v>
      </c>
      <c r="B717" s="29" t="s">
        <v>366</v>
      </c>
      <c r="C717" s="16">
        <v>250</v>
      </c>
      <c r="D717" s="16">
        <v>1080</v>
      </c>
      <c r="E717" s="16">
        <v>0.21132039783742901</v>
      </c>
      <c r="F717" s="16">
        <v>0.36909895116792002</v>
      </c>
      <c r="G717" s="16">
        <v>0.47622204171840299</v>
      </c>
      <c r="H717" s="16">
        <v>1.2635525954697999</v>
      </c>
      <c r="I717" s="16">
        <v>2.36604242691583</v>
      </c>
      <c r="J717" s="16">
        <v>0.39655002464268102</v>
      </c>
      <c r="K717" s="16">
        <v>0.42816950810439602</v>
      </c>
      <c r="L717" s="16">
        <v>0.54221083546835003</v>
      </c>
      <c r="M717" s="16">
        <v>0.13864957951034701</v>
      </c>
      <c r="N717" s="16">
        <v>0.69465370595382703</v>
      </c>
      <c r="O717" s="16">
        <v>1.5980650428385601</v>
      </c>
      <c r="P717" s="16">
        <v>0.13132318783098401</v>
      </c>
      <c r="Q717" s="16">
        <v>0.225568919045078</v>
      </c>
      <c r="R717" s="16">
        <v>0.68679205281967404</v>
      </c>
      <c r="S717" s="16">
        <v>0.71091237942122198</v>
      </c>
      <c r="T717" s="16">
        <v>1.3293599784766199</v>
      </c>
      <c r="U717" s="16">
        <v>1.14366806592887</v>
      </c>
      <c r="V717" s="16">
        <v>0.53634984711809697</v>
      </c>
      <c r="W717" s="16">
        <v>3.2013116239511001</v>
      </c>
      <c r="X717" s="16">
        <v>1.37486195472115</v>
      </c>
      <c r="Y717" s="16">
        <v>2.3565602788328799</v>
      </c>
      <c r="Z717" s="16">
        <v>1.0299435276953299</v>
      </c>
      <c r="AA717" s="16">
        <v>1.39499841159589</v>
      </c>
      <c r="AB717" s="16">
        <v>1.30477257565935</v>
      </c>
      <c r="AC717" s="16">
        <v>0.608362712045173</v>
      </c>
      <c r="AD717" s="16">
        <v>2.1288404896976498</v>
      </c>
      <c r="AE717" s="16">
        <v>0.71091237942122198</v>
      </c>
      <c r="AF717" s="16">
        <v>1.4694040190008</v>
      </c>
      <c r="AG717" s="16">
        <v>1.4666116156625999</v>
      </c>
      <c r="AH717" s="16">
        <v>1.44111582187698</v>
      </c>
      <c r="AI717" s="37">
        <v>0.36433995327102803</v>
      </c>
      <c r="AJ717" s="16">
        <v>1.01042718751053</v>
      </c>
      <c r="AK717" s="16">
        <v>0.462440303907381</v>
      </c>
      <c r="AL717" s="37">
        <v>0.76551085115999995</v>
      </c>
      <c r="AM717" s="37">
        <v>3117.05440591045</v>
      </c>
      <c r="AN717" s="37">
        <v>21.12546147155</v>
      </c>
      <c r="AO717" s="37">
        <v>1.1341706933</v>
      </c>
      <c r="AP717" s="37">
        <v>7.2095310825999999</v>
      </c>
      <c r="AQ717" s="37">
        <v>653.01336000000003</v>
      </c>
      <c r="AR717" s="37">
        <v>1.7543929280499999</v>
      </c>
      <c r="AS717" s="37">
        <v>1.38858031</v>
      </c>
      <c r="AT717" s="37">
        <v>7.7981861758499997</v>
      </c>
      <c r="AU717" s="37">
        <v>306798.39933687501</v>
      </c>
      <c r="AV717" s="37">
        <v>2084.2439448343998</v>
      </c>
      <c r="AW717" s="37">
        <v>971926.55778749997</v>
      </c>
      <c r="AX717" s="37">
        <v>8.1452918367404994</v>
      </c>
      <c r="AY717" s="37">
        <v>7.4873267700000001</v>
      </c>
      <c r="AZ717" s="37">
        <v>17.602599999999999</v>
      </c>
      <c r="BA717" s="37">
        <v>23801.633232</v>
      </c>
      <c r="BB717" s="37">
        <v>8.6581129059750008</v>
      </c>
      <c r="BC717" s="37">
        <v>8.1817499109053393E-3</v>
      </c>
      <c r="BD717" s="37">
        <v>372.95096785425</v>
      </c>
      <c r="BE717" s="37">
        <v>28858.647199999999</v>
      </c>
      <c r="BF717" s="37">
        <v>0.96251165054999999</v>
      </c>
      <c r="BG717" s="37">
        <v>3.7502269833600002</v>
      </c>
      <c r="BH717" s="37">
        <v>4.8116689540499999</v>
      </c>
      <c r="BI717" s="37">
        <v>5.9119546862999997</v>
      </c>
      <c r="BJ717" s="37">
        <v>4332.2003824000003</v>
      </c>
      <c r="BK717" s="37">
        <v>519.25756892899994</v>
      </c>
      <c r="BL717" s="37">
        <v>17.602599999999999</v>
      </c>
      <c r="BM717" s="37">
        <v>15.917072891184599</v>
      </c>
      <c r="BN717" s="37">
        <v>15.8868246497881</v>
      </c>
      <c r="BO717" s="37">
        <v>15.8584557664222</v>
      </c>
      <c r="BP717" s="37">
        <v>1.06786E-2</v>
      </c>
    </row>
    <row r="718" spans="1:68">
      <c r="A718" s="16">
        <v>717</v>
      </c>
      <c r="B718" s="29" t="s">
        <v>367</v>
      </c>
      <c r="C718" s="16">
        <v>300</v>
      </c>
      <c r="D718" s="16">
        <v>1080</v>
      </c>
      <c r="E718" s="16">
        <v>0.216180739618831</v>
      </c>
      <c r="F718" s="16">
        <v>0.37536185236335301</v>
      </c>
      <c r="G718" s="16">
        <v>0.48115242707945199</v>
      </c>
      <c r="H718" s="16">
        <v>1.2650196459504</v>
      </c>
      <c r="I718" s="16">
        <v>2.3651494993749398</v>
      </c>
      <c r="J718" s="16">
        <v>0.40202294313556203</v>
      </c>
      <c r="K718" s="16">
        <v>0.43031836807323298</v>
      </c>
      <c r="L718" s="16">
        <v>0.54397526391404805</v>
      </c>
      <c r="M718" s="16">
        <v>0.13929692965825199</v>
      </c>
      <c r="N718" s="16">
        <v>0.69546437665730598</v>
      </c>
      <c r="O718" s="16">
        <v>1.5991984392455101</v>
      </c>
      <c r="P718" s="16">
        <v>0.13166817775723699</v>
      </c>
      <c r="Q718" s="16">
        <v>0.22762254763272299</v>
      </c>
      <c r="R718" s="16">
        <v>0.69023507863705902</v>
      </c>
      <c r="S718" s="16">
        <v>0.71284938668811604</v>
      </c>
      <c r="T718" s="16">
        <v>1.3293023012395899</v>
      </c>
      <c r="U718" s="16">
        <v>1.1431993089652699</v>
      </c>
      <c r="V718" s="16">
        <v>0.534044812474891</v>
      </c>
      <c r="W718" s="16">
        <v>3.2008728217712998</v>
      </c>
      <c r="X718" s="16">
        <v>1.3741759569254099</v>
      </c>
      <c r="Y718" s="16">
        <v>2.3547533902482898</v>
      </c>
      <c r="Z718" s="16">
        <v>1.0303391035237599</v>
      </c>
      <c r="AA718" s="16">
        <v>1.39477695547728</v>
      </c>
      <c r="AB718" s="16">
        <v>1.30457072237807</v>
      </c>
      <c r="AC718" s="16">
        <v>0.61134006534006502</v>
      </c>
      <c r="AD718" s="16">
        <v>2.12676023826775</v>
      </c>
      <c r="AE718" s="16">
        <v>0.71284938668811604</v>
      </c>
      <c r="AF718" s="16">
        <v>1.4716857634154401</v>
      </c>
      <c r="AG718" s="16">
        <v>1.4683843446579701</v>
      </c>
      <c r="AH718" s="16">
        <v>1.4403196748148801</v>
      </c>
      <c r="AI718" s="37">
        <v>0.37748247663551399</v>
      </c>
      <c r="AJ718" s="16">
        <v>1.0099818503076501</v>
      </c>
      <c r="AK718" s="16">
        <v>0.462348046309696</v>
      </c>
      <c r="AL718" s="37">
        <v>0.78166162943999995</v>
      </c>
      <c r="AM718" s="37">
        <v>3162.27947077207</v>
      </c>
      <c r="AN718" s="37">
        <v>21.3197634992</v>
      </c>
      <c r="AO718" s="37">
        <v>1.1339060491999999</v>
      </c>
      <c r="AP718" s="37">
        <v>7.1922024888999996</v>
      </c>
      <c r="AQ718" s="37">
        <v>660.55835999999999</v>
      </c>
      <c r="AR718" s="37">
        <v>1.7613167466999999</v>
      </c>
      <c r="AS718" s="37">
        <v>1.3941437649999999</v>
      </c>
      <c r="AT718" s="37">
        <v>7.8139874273999999</v>
      </c>
      <c r="AU718" s="37">
        <v>307421.32735924999</v>
      </c>
      <c r="AV718" s="37">
        <v>2082.5673411163302</v>
      </c>
      <c r="AW718" s="37">
        <v>972475.65992999997</v>
      </c>
      <c r="AX718" s="37">
        <v>8.1698387349419992</v>
      </c>
      <c r="AY718" s="37">
        <v>7.5310168424999997</v>
      </c>
      <c r="AZ718" s="37">
        <v>17.629284999999999</v>
      </c>
      <c r="BA718" s="37">
        <v>23781.394323</v>
      </c>
      <c r="BB718" s="37">
        <v>8.6423012617499992</v>
      </c>
      <c r="BC718" s="37">
        <v>8.1940345134682707E-3</v>
      </c>
      <c r="BD718" s="37">
        <v>372.12498027225001</v>
      </c>
      <c r="BE718" s="37">
        <v>28838.275549999998</v>
      </c>
      <c r="BF718" s="37">
        <v>0.96138993382500004</v>
      </c>
      <c r="BG718" s="37">
        <v>3.74987449764</v>
      </c>
      <c r="BH718" s="37">
        <v>4.8076417587</v>
      </c>
      <c r="BI718" s="37">
        <v>5.9082079497000004</v>
      </c>
      <c r="BJ718" s="37">
        <v>4331.6076212500002</v>
      </c>
      <c r="BK718" s="37">
        <v>517.29635216600002</v>
      </c>
      <c r="BL718" s="37">
        <v>17.629284999999999</v>
      </c>
      <c r="BM718" s="37">
        <v>15.9291819440129</v>
      </c>
      <c r="BN718" s="37">
        <v>15.893448160777099</v>
      </c>
      <c r="BO718" s="37">
        <v>15.8372583078911</v>
      </c>
      <c r="BP718" s="37">
        <v>1.10638E-2</v>
      </c>
    </row>
    <row r="719" spans="1:68">
      <c r="A719" s="16">
        <v>718</v>
      </c>
      <c r="B719" s="29" t="s">
        <v>368</v>
      </c>
      <c r="C719" s="16">
        <v>50</v>
      </c>
      <c r="D719" s="16">
        <v>1080</v>
      </c>
      <c r="E719" s="16">
        <v>0.22105013817607599</v>
      </c>
      <c r="F719" s="16">
        <v>0.38163994404988999</v>
      </c>
      <c r="G719" s="16">
        <v>0.48608845965953901</v>
      </c>
      <c r="H719" s="16">
        <v>1.2664887432618099</v>
      </c>
      <c r="I719" s="16">
        <v>2.3642547573261399</v>
      </c>
      <c r="J719" s="16">
        <v>0.40750802667325298</v>
      </c>
      <c r="K719" s="16">
        <v>0.43246952350337498</v>
      </c>
      <c r="L719" s="16">
        <v>0.54573837027786498</v>
      </c>
      <c r="M719" s="16">
        <v>0.13994598822168899</v>
      </c>
      <c r="N719" s="16">
        <v>0.69627434899582097</v>
      </c>
      <c r="O719" s="16">
        <v>1.6003335532482601</v>
      </c>
      <c r="P719" s="16">
        <v>0.13201387904091699</v>
      </c>
      <c r="Q719" s="16">
        <v>0.22968866543274699</v>
      </c>
      <c r="R719" s="16">
        <v>0.69367529126948102</v>
      </c>
      <c r="S719" s="16">
        <v>0.71478873239436602</v>
      </c>
      <c r="T719" s="16">
        <v>1.32924457741212</v>
      </c>
      <c r="U719" s="16">
        <v>1.1427298866262701</v>
      </c>
      <c r="V719" s="16">
        <v>0.53176817880595195</v>
      </c>
      <c r="W719" s="16">
        <v>3.2004331054075501</v>
      </c>
      <c r="X719" s="16">
        <v>1.3734898170521199</v>
      </c>
      <c r="Y719" s="16">
        <v>2.3529457804214702</v>
      </c>
      <c r="Z719" s="16">
        <v>1.03073486850384</v>
      </c>
      <c r="AA719" s="16">
        <v>1.3945553490126401</v>
      </c>
      <c r="AB719" s="16">
        <v>1.3043687723256301</v>
      </c>
      <c r="AC719" s="16">
        <v>0.61433241825316898</v>
      </c>
      <c r="AD719" s="16">
        <v>2.1246741363811501</v>
      </c>
      <c r="AE719" s="16">
        <v>0.71478873239436602</v>
      </c>
      <c r="AF719" s="16">
        <v>1.47396931413294</v>
      </c>
      <c r="AG719" s="16">
        <v>1.47015847700308</v>
      </c>
      <c r="AH719" s="16">
        <v>1.43952290244453</v>
      </c>
      <c r="AI719" s="37">
        <v>0.390625</v>
      </c>
      <c r="AJ719" s="16">
        <v>1.00953645690976</v>
      </c>
      <c r="AK719" s="16">
        <v>0.46225578871201201</v>
      </c>
      <c r="AL719" s="37">
        <v>0.79778101499999998</v>
      </c>
      <c r="AM719" s="37">
        <v>3207.3858409561299</v>
      </c>
      <c r="AN719" s="37">
        <v>21.513829268750001</v>
      </c>
      <c r="AO719" s="37">
        <v>1.1336406724999999</v>
      </c>
      <c r="AP719" s="37">
        <v>7.1748942324999998</v>
      </c>
      <c r="AQ719" s="37">
        <v>668.08500000000004</v>
      </c>
      <c r="AR719" s="37">
        <v>1.76823217375</v>
      </c>
      <c r="AS719" s="37">
        <v>1.3997109999999999</v>
      </c>
      <c r="AT719" s="37">
        <v>7.8297199837499996</v>
      </c>
      <c r="AU719" s="37">
        <v>308044.67825562501</v>
      </c>
      <c r="AV719" s="37">
        <v>2080.89088840161</v>
      </c>
      <c r="AW719" s="37">
        <v>973021.57121249998</v>
      </c>
      <c r="AX719" s="37">
        <v>8.1940875402375006</v>
      </c>
      <c r="AY719" s="37">
        <v>7.5747401249999999</v>
      </c>
      <c r="AZ719" s="37">
        <v>17.655925</v>
      </c>
      <c r="BA719" s="37">
        <v>23761.164000000001</v>
      </c>
      <c r="BB719" s="37">
        <v>8.6265033416249999</v>
      </c>
      <c r="BC719" s="37">
        <v>8.2065904787564405E-3</v>
      </c>
      <c r="BD719" s="37">
        <v>371.29990487625003</v>
      </c>
      <c r="BE719" s="37">
        <v>28817.907500000001</v>
      </c>
      <c r="BF719" s="37">
        <v>0.96026858812500004</v>
      </c>
      <c r="BG719" s="37">
        <v>3.7495217520000002</v>
      </c>
      <c r="BH719" s="37">
        <v>4.8036161887500004</v>
      </c>
      <c r="BI719" s="37">
        <v>5.9044623300000003</v>
      </c>
      <c r="BJ719" s="37">
        <v>4330.9632752500002</v>
      </c>
      <c r="BK719" s="37">
        <v>515.33859844999995</v>
      </c>
      <c r="BL719" s="37">
        <v>17.655925</v>
      </c>
      <c r="BM719" s="37">
        <v>15.9412764331612</v>
      </c>
      <c r="BN719" s="37">
        <v>15.9000614583675</v>
      </c>
      <c r="BO719" s="37">
        <v>15.816072606054</v>
      </c>
      <c r="BP719" s="37">
        <v>1.1449000000000001E-2</v>
      </c>
    </row>
    <row r="720" spans="1:68">
      <c r="A720" s="16">
        <v>719</v>
      </c>
      <c r="B720" s="29" t="s">
        <v>369</v>
      </c>
      <c r="C720" s="16">
        <v>95</v>
      </c>
      <c r="D720" s="16">
        <v>1140</v>
      </c>
      <c r="E720" s="16">
        <v>0.1930625</v>
      </c>
      <c r="F720" s="16">
        <v>0.34463328525606501</v>
      </c>
      <c r="G720" s="16">
        <v>0.45597611940298499</v>
      </c>
      <c r="H720" s="16">
        <v>1.2646526315789499</v>
      </c>
      <c r="I720" s="16">
        <v>2.3874742857142901</v>
      </c>
      <c r="J720" s="16">
        <v>0.375512195121951</v>
      </c>
      <c r="K720" s="16">
        <v>0.41965517241379302</v>
      </c>
      <c r="L720" s="16">
        <v>0.53537500000000005</v>
      </c>
      <c r="M720" s="16">
        <v>0.13715191545574601</v>
      </c>
      <c r="N720" s="16">
        <v>0.69367761373907799</v>
      </c>
      <c r="O720" s="16">
        <v>1.60492692171996</v>
      </c>
      <c r="P720" s="16">
        <v>0.13282743524261201</v>
      </c>
      <c r="Q720" s="16">
        <v>0.211640625</v>
      </c>
      <c r="R720" s="16">
        <v>0.67184848484848503</v>
      </c>
      <c r="S720" s="16">
        <v>0.70720000000000005</v>
      </c>
      <c r="T720" s="16">
        <v>1.3392089552238799</v>
      </c>
      <c r="U720" s="16">
        <v>1.15652898550725</v>
      </c>
      <c r="V720" s="16">
        <v>0.54219277734476501</v>
      </c>
      <c r="W720" s="16">
        <v>3.2293684210526301</v>
      </c>
      <c r="X720" s="16">
        <v>1.3865517241379299</v>
      </c>
      <c r="Y720" s="16">
        <v>2.3757375000000001</v>
      </c>
      <c r="Z720" s="16">
        <v>1.0346499215070599</v>
      </c>
      <c r="AA720" s="16">
        <v>1.4045655913978501</v>
      </c>
      <c r="AB720" s="16">
        <v>1.3141258215962399</v>
      </c>
      <c r="AC720" s="16">
        <v>0.59106728538283104</v>
      </c>
      <c r="AD720" s="16">
        <v>2.1593630573248399</v>
      </c>
      <c r="AE720" s="16">
        <v>0.70720000000000005</v>
      </c>
      <c r="AF720" s="16">
        <v>1.4637189431584099</v>
      </c>
      <c r="AG720" s="16">
        <v>1.4637189431584099</v>
      </c>
      <c r="AH720" s="16">
        <v>1.46746521633741</v>
      </c>
      <c r="AI720" s="37">
        <v>0.29694117647058799</v>
      </c>
      <c r="AJ720" s="16">
        <v>1.01501366637195</v>
      </c>
      <c r="AK720" s="16">
        <v>0.46309696092619401</v>
      </c>
      <c r="AL720" s="37">
        <v>0.71170560000000005</v>
      </c>
      <c r="AM720" s="37">
        <v>2974.7107609999998</v>
      </c>
      <c r="AN720" s="37">
        <v>20.468768000000001</v>
      </c>
      <c r="AO720" s="37">
        <v>1.1413489999999999</v>
      </c>
      <c r="AP720" s="37">
        <v>7.3116399999999997</v>
      </c>
      <c r="AQ720" s="37">
        <v>631.23599999999999</v>
      </c>
      <c r="AR720" s="37">
        <v>1.729357</v>
      </c>
      <c r="AS720" s="37">
        <v>1.37056</v>
      </c>
      <c r="AT720" s="37">
        <v>7.8594768000000004</v>
      </c>
      <c r="AU720" s="37">
        <v>305655.47216</v>
      </c>
      <c r="AV720" s="37">
        <v>2112.4664435616</v>
      </c>
      <c r="AW720" s="37">
        <v>997943.28</v>
      </c>
      <c r="AX720" s="37">
        <v>7.9891660800000004</v>
      </c>
      <c r="AY720" s="37">
        <v>7.3164300000000004</v>
      </c>
      <c r="AZ720" s="37">
        <v>17.68</v>
      </c>
      <c r="BA720" s="37">
        <v>24046.835999999999</v>
      </c>
      <c r="BB720" s="37">
        <v>8.8099752000000002</v>
      </c>
      <c r="BC720" s="37">
        <v>8.0635451716948997E-3</v>
      </c>
      <c r="BD720" s="37">
        <v>378.76906980000001</v>
      </c>
      <c r="BE720" s="37">
        <v>29152.25</v>
      </c>
      <c r="BF720" s="37">
        <v>0.97310207999999998</v>
      </c>
      <c r="BG720" s="37">
        <v>3.778459776</v>
      </c>
      <c r="BH720" s="37">
        <v>4.8592351200000001</v>
      </c>
      <c r="BI720" s="37">
        <v>5.9620574399999997</v>
      </c>
      <c r="BJ720" s="37">
        <v>4391.8900000000003</v>
      </c>
      <c r="BK720" s="37">
        <v>532.26139999999998</v>
      </c>
      <c r="BL720" s="37">
        <v>17.68</v>
      </c>
      <c r="BM720" s="37">
        <v>15.9437637432</v>
      </c>
      <c r="BN720" s="37">
        <v>15.9437637432</v>
      </c>
      <c r="BO720" s="37">
        <v>15.984570548880001</v>
      </c>
      <c r="BP720" s="37">
        <v>8.5816E-3</v>
      </c>
    </row>
    <row r="721" spans="1:68">
      <c r="A721" s="16">
        <v>720</v>
      </c>
      <c r="B721" s="29" t="s">
        <v>370</v>
      </c>
      <c r="C721" s="16">
        <v>91</v>
      </c>
      <c r="D721" s="16">
        <v>1140</v>
      </c>
      <c r="E721" s="16">
        <v>0.19325000000000001</v>
      </c>
      <c r="F721" s="16">
        <v>0.34494069274320299</v>
      </c>
      <c r="G721" s="16">
        <v>0.45610149253731302</v>
      </c>
      <c r="H721" s="16">
        <v>1.2643368421052601</v>
      </c>
      <c r="I721" s="16">
        <v>2.3873714285714298</v>
      </c>
      <c r="J721" s="16">
        <v>0.37580487804877999</v>
      </c>
      <c r="K721" s="16">
        <v>0.41980295566502501</v>
      </c>
      <c r="L721" s="16">
        <v>0.53537500000000005</v>
      </c>
      <c r="M721" s="16">
        <v>0.13735006605019801</v>
      </c>
      <c r="N721" s="16">
        <v>0.69423260018077704</v>
      </c>
      <c r="O721" s="16">
        <v>1.60465687872106</v>
      </c>
      <c r="P721" s="16">
        <v>0.133079168186793</v>
      </c>
      <c r="Q721" s="16">
        <v>0.21262695312499999</v>
      </c>
      <c r="R721" s="16">
        <v>0.67184848484848503</v>
      </c>
      <c r="S721" s="16">
        <v>0.70720000000000005</v>
      </c>
      <c r="T721" s="16">
        <v>1.3391194029850699</v>
      </c>
      <c r="U721" s="16">
        <v>1.15644202898551</v>
      </c>
      <c r="V721" s="16">
        <v>0.54177050882658395</v>
      </c>
      <c r="W721" s="16">
        <v>3.2290637119113601</v>
      </c>
      <c r="X721" s="16">
        <v>1.3865517241379299</v>
      </c>
      <c r="Y721" s="16">
        <v>2.3755312499999999</v>
      </c>
      <c r="Z721" s="16">
        <v>1.034568288854</v>
      </c>
      <c r="AA721" s="16">
        <v>1.4045655913978501</v>
      </c>
      <c r="AB721" s="16">
        <v>1.3141258215962399</v>
      </c>
      <c r="AC721" s="16">
        <v>0.59106728538283104</v>
      </c>
      <c r="AD721" s="16">
        <v>2.1586751592356701</v>
      </c>
      <c r="AE721" s="16">
        <v>0.70720000000000005</v>
      </c>
      <c r="AF721" s="16">
        <v>1.4636567688765001</v>
      </c>
      <c r="AG721" s="16">
        <v>1.4636567688765001</v>
      </c>
      <c r="AH721" s="16">
        <v>1.4673446854926699</v>
      </c>
      <c r="AI721" s="37">
        <v>0.29694117647058799</v>
      </c>
      <c r="AJ721" s="16">
        <v>1.0149675050983999</v>
      </c>
      <c r="AK721" s="16">
        <v>0.46309696092619401</v>
      </c>
      <c r="AL721" s="37">
        <v>0.71239680000000005</v>
      </c>
      <c r="AM721" s="37">
        <v>2977.3641563599999</v>
      </c>
      <c r="AN721" s="37">
        <v>20.474395999999999</v>
      </c>
      <c r="AO721" s="37">
        <v>1.1410640000000001</v>
      </c>
      <c r="AP721" s="37">
        <v>7.3113250000000001</v>
      </c>
      <c r="AQ721" s="37">
        <v>631.72799999999995</v>
      </c>
      <c r="AR721" s="37">
        <v>1.7299659999999999</v>
      </c>
      <c r="AS721" s="37">
        <v>1.37056</v>
      </c>
      <c r="AT721" s="37">
        <v>7.8708318000000004</v>
      </c>
      <c r="AU721" s="37">
        <v>305900.01607999997</v>
      </c>
      <c r="AV721" s="37">
        <v>2112.1110025968001</v>
      </c>
      <c r="AW721" s="37">
        <v>999834.57</v>
      </c>
      <c r="AX721" s="37">
        <v>8.0263987199999995</v>
      </c>
      <c r="AY721" s="37">
        <v>7.3164300000000004</v>
      </c>
      <c r="AZ721" s="37">
        <v>17.68</v>
      </c>
      <c r="BA721" s="37">
        <v>24045.227999999999</v>
      </c>
      <c r="BB721" s="37">
        <v>8.8093128000000007</v>
      </c>
      <c r="BC721" s="37">
        <v>8.0572651520907698E-3</v>
      </c>
      <c r="BD721" s="37">
        <v>378.73333079999998</v>
      </c>
      <c r="BE721" s="37">
        <v>29152.25</v>
      </c>
      <c r="BF721" s="37">
        <v>0.97301760000000004</v>
      </c>
      <c r="BG721" s="37">
        <v>3.7781616599999999</v>
      </c>
      <c r="BH721" s="37">
        <v>4.8592351200000001</v>
      </c>
      <c r="BI721" s="37">
        <v>5.9620574399999997</v>
      </c>
      <c r="BJ721" s="37">
        <v>4391.8900000000003</v>
      </c>
      <c r="BK721" s="37">
        <v>532.09184000000005</v>
      </c>
      <c r="BL721" s="37">
        <v>17.68</v>
      </c>
      <c r="BM721" s="37">
        <v>15.94308650112</v>
      </c>
      <c r="BN721" s="37">
        <v>15.94308650112</v>
      </c>
      <c r="BO721" s="37">
        <v>15.983257649760001</v>
      </c>
      <c r="BP721" s="37">
        <v>8.5816E-3</v>
      </c>
    </row>
    <row r="722" spans="1:68">
      <c r="A722" s="16">
        <v>721</v>
      </c>
      <c r="B722" s="29" t="s">
        <v>371</v>
      </c>
      <c r="C722" s="16">
        <v>84</v>
      </c>
      <c r="D722" s="16">
        <v>1140</v>
      </c>
      <c r="E722" s="16">
        <v>0.19275</v>
      </c>
      <c r="F722" s="16">
        <v>0.34395292015585599</v>
      </c>
      <c r="G722" s="16">
        <v>0.45577014925373099</v>
      </c>
      <c r="H722" s="16">
        <v>1.26484210526316</v>
      </c>
      <c r="I722" s="16">
        <v>2.3878514285714298</v>
      </c>
      <c r="J722" s="16">
        <v>0.37507317073170698</v>
      </c>
      <c r="K722" s="16">
        <v>0.41965517241379302</v>
      </c>
      <c r="L722" s="16">
        <v>0.53500000000000003</v>
      </c>
      <c r="M722" s="16">
        <v>0.13621664464993399</v>
      </c>
      <c r="N722" s="16">
        <v>0.69385748719493801</v>
      </c>
      <c r="O722" s="16">
        <v>1.6043245203969101</v>
      </c>
      <c r="P722" s="16">
        <v>0.13154688070047399</v>
      </c>
      <c r="Q722" s="16">
        <v>0.21364355468749999</v>
      </c>
      <c r="R722" s="16">
        <v>0.67184848484848503</v>
      </c>
      <c r="S722" s="16">
        <v>0.70720000000000005</v>
      </c>
      <c r="T722" s="16">
        <v>1.34037313432836</v>
      </c>
      <c r="U722" s="16">
        <v>1.15711594202899</v>
      </c>
      <c r="V722" s="16">
        <v>0.54282741578878901</v>
      </c>
      <c r="W722" s="16">
        <v>3.2348864265928001</v>
      </c>
      <c r="X722" s="16">
        <v>1.38696551724138</v>
      </c>
      <c r="Y722" s="16">
        <v>2.3760656249999998</v>
      </c>
      <c r="Z722" s="16">
        <v>1.0347755102040801</v>
      </c>
      <c r="AA722" s="16">
        <v>1.4045655913978501</v>
      </c>
      <c r="AB722" s="16">
        <v>1.3141258215962399</v>
      </c>
      <c r="AC722" s="16">
        <v>0.59106728538283104</v>
      </c>
      <c r="AD722" s="16">
        <v>2.1605859872611499</v>
      </c>
      <c r="AE722" s="16">
        <v>0.70720000000000005</v>
      </c>
      <c r="AF722" s="16">
        <v>1.4655150890801101</v>
      </c>
      <c r="AG722" s="16">
        <v>1.4655150890801101</v>
      </c>
      <c r="AH722" s="16">
        <v>1.4655150890801101</v>
      </c>
      <c r="AI722" s="37">
        <v>0.29658823529411799</v>
      </c>
      <c r="AJ722" s="16">
        <v>1.0150871047616901</v>
      </c>
      <c r="AK722" s="16">
        <v>0.46309696092619401</v>
      </c>
      <c r="AL722" s="37">
        <v>0.71055360000000001</v>
      </c>
      <c r="AM722" s="37">
        <v>2968.8381727400001</v>
      </c>
      <c r="AN722" s="37">
        <v>20.459522</v>
      </c>
      <c r="AO722" s="37">
        <v>1.1415200000000001</v>
      </c>
      <c r="AP722" s="37">
        <v>7.3127950000000004</v>
      </c>
      <c r="AQ722" s="37">
        <v>630.49800000000005</v>
      </c>
      <c r="AR722" s="37">
        <v>1.729357</v>
      </c>
      <c r="AS722" s="37">
        <v>1.3695999999999999</v>
      </c>
      <c r="AT722" s="37">
        <v>7.8058812</v>
      </c>
      <c r="AU722" s="37">
        <v>305734.72988</v>
      </c>
      <c r="AV722" s="37">
        <v>2111.673539808</v>
      </c>
      <c r="AW722" s="37">
        <v>988322.37</v>
      </c>
      <c r="AX722" s="37">
        <v>8.0647741439999994</v>
      </c>
      <c r="AY722" s="37">
        <v>7.3164300000000004</v>
      </c>
      <c r="AZ722" s="37">
        <v>17.68</v>
      </c>
      <c r="BA722" s="37">
        <v>24067.74</v>
      </c>
      <c r="BB722" s="37">
        <v>8.8144463999999996</v>
      </c>
      <c r="BC722" s="37">
        <v>8.0729835780605202E-3</v>
      </c>
      <c r="BD722" s="37">
        <v>379.41627060000002</v>
      </c>
      <c r="BE722" s="37">
        <v>29160.95</v>
      </c>
      <c r="BF722" s="37">
        <v>0.97323647999999996</v>
      </c>
      <c r="BG722" s="37">
        <v>3.7789184159999998</v>
      </c>
      <c r="BH722" s="37">
        <v>4.8592351200000001</v>
      </c>
      <c r="BI722" s="37">
        <v>5.9620574399999997</v>
      </c>
      <c r="BJ722" s="37">
        <v>4391.8900000000003</v>
      </c>
      <c r="BK722" s="37">
        <v>532.56284000000005</v>
      </c>
      <c r="BL722" s="37">
        <v>17.68</v>
      </c>
      <c r="BM722" s="37">
        <v>15.963328514400001</v>
      </c>
      <c r="BN722" s="37">
        <v>15.963328514400001</v>
      </c>
      <c r="BO722" s="37">
        <v>15.963328514400001</v>
      </c>
      <c r="BP722" s="37">
        <v>8.5713999999999999E-3</v>
      </c>
    </row>
    <row r="723" spans="1:68">
      <c r="A723" s="16">
        <v>722</v>
      </c>
      <c r="B723" s="29" t="s">
        <v>372</v>
      </c>
      <c r="C723" s="16">
        <v>94</v>
      </c>
      <c r="D723" s="16">
        <v>1140</v>
      </c>
      <c r="E723" s="16">
        <v>0.19234375000000001</v>
      </c>
      <c r="F723" s="16">
        <v>0.34323884356230999</v>
      </c>
      <c r="G723" s="16">
        <v>0.45544776119403002</v>
      </c>
      <c r="H723" s="16">
        <v>1.2654736842105301</v>
      </c>
      <c r="I723" s="16">
        <v>2.3881942857142899</v>
      </c>
      <c r="J723" s="16">
        <v>0.374487804878049</v>
      </c>
      <c r="K723" s="16">
        <v>0.41950738916256203</v>
      </c>
      <c r="L723" s="16">
        <v>0.53518750000000004</v>
      </c>
      <c r="M723" s="16">
        <v>0.13767503302509901</v>
      </c>
      <c r="N723" s="16">
        <v>0.69363965049713805</v>
      </c>
      <c r="O723" s="16">
        <v>1.60463610694598</v>
      </c>
      <c r="P723" s="16">
        <v>0.13178547975191501</v>
      </c>
      <c r="Q723" s="16">
        <v>0.21598632812499999</v>
      </c>
      <c r="R723" s="16">
        <v>0.67184848484848503</v>
      </c>
      <c r="S723" s="16">
        <v>0.70720000000000005</v>
      </c>
      <c r="T723" s="16">
        <v>1.3394776119403</v>
      </c>
      <c r="U723" s="16">
        <v>1.1582898550724601</v>
      </c>
      <c r="V723" s="16">
        <v>0.543675915070991</v>
      </c>
      <c r="W723" s="16">
        <v>3.23036011080332</v>
      </c>
      <c r="X723" s="16">
        <v>1.38696551724138</v>
      </c>
      <c r="Y723" s="16">
        <v>2.3764687499999999</v>
      </c>
      <c r="Z723" s="16">
        <v>1.0349607535321801</v>
      </c>
      <c r="AA723" s="16">
        <v>1.4045655913978501</v>
      </c>
      <c r="AB723" s="16">
        <v>1.3141258215962399</v>
      </c>
      <c r="AC723" s="16">
        <v>0.59085846867749403</v>
      </c>
      <c r="AD723" s="16">
        <v>2.1607770700636899</v>
      </c>
      <c r="AE723" s="16">
        <v>0.70720000000000005</v>
      </c>
      <c r="AF723" s="16">
        <v>1.4638634710944101</v>
      </c>
      <c r="AG723" s="16">
        <v>1.4638634710944101</v>
      </c>
      <c r="AH723" s="16">
        <v>1.47870330868986</v>
      </c>
      <c r="AI723" s="37">
        <v>0.29588235294117599</v>
      </c>
      <c r="AJ723" s="16">
        <v>1.01517732906908</v>
      </c>
      <c r="AK723" s="16">
        <v>0.46309696092619401</v>
      </c>
      <c r="AL723" s="37">
        <v>0.70905600000000002</v>
      </c>
      <c r="AM723" s="37">
        <v>2962.6746028880002</v>
      </c>
      <c r="AN723" s="37">
        <v>20.445049999999998</v>
      </c>
      <c r="AO723" s="37">
        <v>1.14209</v>
      </c>
      <c r="AP723" s="37">
        <v>7.3138449999999997</v>
      </c>
      <c r="AQ723" s="37">
        <v>629.51400000000001</v>
      </c>
      <c r="AR723" s="37">
        <v>1.728748</v>
      </c>
      <c r="AS723" s="37">
        <v>1.37008</v>
      </c>
      <c r="AT723" s="37">
        <v>7.8894539999999997</v>
      </c>
      <c r="AU723" s="37">
        <v>305638.74440000003</v>
      </c>
      <c r="AV723" s="37">
        <v>2112.0836619888</v>
      </c>
      <c r="AW723" s="37">
        <v>990114.98400000005</v>
      </c>
      <c r="AX723" s="37">
        <v>8.1532108799999996</v>
      </c>
      <c r="AY723" s="37">
        <v>7.3164300000000004</v>
      </c>
      <c r="AZ723" s="37">
        <v>17.68</v>
      </c>
      <c r="BA723" s="37">
        <v>24051.66</v>
      </c>
      <c r="BB723" s="37">
        <v>8.8233888</v>
      </c>
      <c r="BC723" s="37">
        <v>8.0856025441848802E-3</v>
      </c>
      <c r="BD723" s="37">
        <v>378.88538399999999</v>
      </c>
      <c r="BE723" s="37">
        <v>29160.95</v>
      </c>
      <c r="BF723" s="37">
        <v>0.97340159999999998</v>
      </c>
      <c r="BG723" s="37">
        <v>3.7795949100000001</v>
      </c>
      <c r="BH723" s="37">
        <v>4.8592351200000001</v>
      </c>
      <c r="BI723" s="37">
        <v>5.9620574399999997</v>
      </c>
      <c r="BJ723" s="37">
        <v>4390.3383999999996</v>
      </c>
      <c r="BK723" s="37">
        <v>532.60994000000005</v>
      </c>
      <c r="BL723" s="37">
        <v>17.68</v>
      </c>
      <c r="BM723" s="37">
        <v>15.945338034000001</v>
      </c>
      <c r="BN723" s="37">
        <v>15.945338034000001</v>
      </c>
      <c r="BO723" s="37">
        <v>16.10698304496</v>
      </c>
      <c r="BP723" s="37">
        <v>8.5509999999999996E-3</v>
      </c>
    </row>
    <row r="724" spans="1:68">
      <c r="A724" s="16">
        <v>723</v>
      </c>
      <c r="B724" s="29" t="s">
        <v>373</v>
      </c>
      <c r="C724" s="16">
        <v>300</v>
      </c>
      <c r="D724" s="16">
        <v>1065</v>
      </c>
      <c r="E724" s="16">
        <v>0.21303252710592199</v>
      </c>
      <c r="F724" s="16">
        <v>0.36764668017827001</v>
      </c>
      <c r="G724" s="16">
        <v>0.47575366218236198</v>
      </c>
      <c r="H724" s="16">
        <v>1.2525231286795599</v>
      </c>
      <c r="I724" s="16">
        <v>2.3324021838034601</v>
      </c>
      <c r="J724" s="16">
        <v>0.39371093750000002</v>
      </c>
      <c r="K724" s="16">
        <v>0.43312574375247898</v>
      </c>
      <c r="L724" s="16">
        <v>0.54894472361808999</v>
      </c>
      <c r="M724" s="16">
        <v>0.13947427233544399</v>
      </c>
      <c r="N724" s="16">
        <v>0.69987161868942604</v>
      </c>
      <c r="O724" s="16">
        <v>1.57678317968616</v>
      </c>
      <c r="P724" s="16">
        <v>0.132085879633038</v>
      </c>
      <c r="Q724" s="16">
        <v>0.23722051171733199</v>
      </c>
      <c r="R724" s="16">
        <v>0.69403892944038903</v>
      </c>
      <c r="S724" s="16">
        <v>0.70416000000000001</v>
      </c>
      <c r="T724" s="16">
        <v>1.3131448973519799</v>
      </c>
      <c r="U724" s="16">
        <v>1.1279852313038401</v>
      </c>
      <c r="V724" s="16">
        <v>0.55305025780207295</v>
      </c>
      <c r="W724" s="16">
        <v>3.0975695407753499</v>
      </c>
      <c r="X724" s="16">
        <v>1.36198074277854</v>
      </c>
      <c r="Y724" s="16">
        <v>2.3289800995024899</v>
      </c>
      <c r="Z724" s="16">
        <v>1.02365222484885</v>
      </c>
      <c r="AA724" s="16">
        <v>1.3814635193133</v>
      </c>
      <c r="AB724" s="16">
        <v>1.2952707513584401</v>
      </c>
      <c r="AC724" s="16">
        <v>0.61133703019100405</v>
      </c>
      <c r="AD724" s="16">
        <v>2.0689531289587002</v>
      </c>
      <c r="AE724" s="16">
        <v>0.70416000000000001</v>
      </c>
      <c r="AF724" s="16">
        <v>1.46051930093545</v>
      </c>
      <c r="AG724" s="16">
        <v>1.4571411520397499</v>
      </c>
      <c r="AH724" s="16">
        <v>1.40738896541587</v>
      </c>
      <c r="AI724" s="37">
        <v>0.38598574821852699</v>
      </c>
      <c r="AJ724" s="16">
        <v>1.0055636627578799</v>
      </c>
      <c r="AK724" s="16">
        <v>0.46541244573082502</v>
      </c>
      <c r="AL724" s="37">
        <v>0.78401478144000003</v>
      </c>
      <c r="AM724" s="37">
        <v>3168.7570052835799</v>
      </c>
      <c r="AN724" s="37">
        <v>21.292878479999999</v>
      </c>
      <c r="AO724" s="37">
        <v>1.1332596800000001</v>
      </c>
      <c r="AP724" s="37">
        <v>7.2117188863999999</v>
      </c>
      <c r="AQ724" s="37">
        <v>660.53734399999996</v>
      </c>
      <c r="AR724" s="37">
        <v>1.7617312704000001</v>
      </c>
      <c r="AS724" s="37">
        <v>1.39128064</v>
      </c>
      <c r="AT724" s="37">
        <v>7.8814534431999999</v>
      </c>
      <c r="AU724" s="37">
        <v>308243.52472320001</v>
      </c>
      <c r="AV724" s="37">
        <v>2087.4089507193098</v>
      </c>
      <c r="AW724" s="37">
        <v>974610.41020799999</v>
      </c>
      <c r="AX724" s="37">
        <v>8.3986508400000002</v>
      </c>
      <c r="AY724" s="37">
        <v>7.5032160000000001</v>
      </c>
      <c r="AZ724" s="37">
        <v>17.603999999999999</v>
      </c>
      <c r="BA724" s="37">
        <v>23733.930047999998</v>
      </c>
      <c r="BB724" s="37">
        <v>8.6087367671999999</v>
      </c>
      <c r="BC724" s="37">
        <v>8.1097610129973203E-3</v>
      </c>
      <c r="BD724" s="37">
        <v>371.92207025279998</v>
      </c>
      <c r="BE724" s="37">
        <v>28793.852800000001</v>
      </c>
      <c r="BF724" s="37">
        <v>0.96351359999999997</v>
      </c>
      <c r="BG724" s="37">
        <v>3.7423670585600002</v>
      </c>
      <c r="BH724" s="37">
        <v>4.7998894720000003</v>
      </c>
      <c r="BI724" s="37">
        <v>5.9030294112000004</v>
      </c>
      <c r="BJ724" s="37">
        <v>4354.3609823999996</v>
      </c>
      <c r="BK724" s="37">
        <v>515.70921001600004</v>
      </c>
      <c r="BL724" s="37">
        <v>17.603999999999999</v>
      </c>
      <c r="BM724" s="37">
        <v>15.882545454714901</v>
      </c>
      <c r="BN724" s="37">
        <v>15.8458094777549</v>
      </c>
      <c r="BO724" s="37">
        <v>16.024048788186899</v>
      </c>
      <c r="BP724" s="37">
        <v>1.0946000000000001E-2</v>
      </c>
    </row>
    <row r="725" spans="1:68">
      <c r="A725" s="16">
        <v>724</v>
      </c>
      <c r="B725" s="32" t="s">
        <v>374</v>
      </c>
      <c r="C725" s="16">
        <v>315</v>
      </c>
      <c r="D725" s="16">
        <v>1065</v>
      </c>
      <c r="E725" s="16">
        <v>0.215616282712672</v>
      </c>
      <c r="F725" s="16">
        <v>0.37050345696055798</v>
      </c>
      <c r="G725" s="16">
        <v>0.47802032689379098</v>
      </c>
      <c r="H725" s="16">
        <v>1.25204874973734</v>
      </c>
      <c r="I725" s="16">
        <v>2.3297482546107799</v>
      </c>
      <c r="J725" s="16">
        <v>0.396311363191864</v>
      </c>
      <c r="K725" s="16">
        <v>0.433792521899584</v>
      </c>
      <c r="L725" s="16">
        <v>0.54919964819700995</v>
      </c>
      <c r="M725" s="16">
        <v>0.140547514662718</v>
      </c>
      <c r="N725" s="16">
        <v>0.70029239959992495</v>
      </c>
      <c r="O725" s="16">
        <v>1.57743985688933</v>
      </c>
      <c r="P725" s="16">
        <v>0.132880006369934</v>
      </c>
      <c r="Q725" s="16">
        <v>0.23789845504318599</v>
      </c>
      <c r="R725" s="16">
        <v>0.69434983578640097</v>
      </c>
      <c r="S725" s="16">
        <v>0.70573258606885503</v>
      </c>
      <c r="T725" s="16">
        <v>1.3131939712249501</v>
      </c>
      <c r="U725" s="16">
        <v>1.1288218139927499</v>
      </c>
      <c r="V725" s="16">
        <v>0.55190135424131703</v>
      </c>
      <c r="W725" s="16">
        <v>3.0958433872401598</v>
      </c>
      <c r="X725" s="16">
        <v>1.3622977435332999</v>
      </c>
      <c r="Y725" s="16">
        <v>2.3292741722266301</v>
      </c>
      <c r="Z725" s="16">
        <v>1.02415418096593</v>
      </c>
      <c r="AA725" s="16">
        <v>1.3813059481269201</v>
      </c>
      <c r="AB725" s="16">
        <v>1.2950454383630901</v>
      </c>
      <c r="AC725" s="16">
        <v>0.61190433264380495</v>
      </c>
      <c r="AD725" s="16">
        <v>2.0710005960609199</v>
      </c>
      <c r="AE725" s="16">
        <v>0.70573258606885503</v>
      </c>
      <c r="AF725" s="16">
        <v>1.45923980821555</v>
      </c>
      <c r="AG725" s="16">
        <v>1.4558631933889199</v>
      </c>
      <c r="AH725" s="16">
        <v>1.4111221507249501</v>
      </c>
      <c r="AI725" s="37">
        <v>0.38639876352395702</v>
      </c>
      <c r="AJ725" s="16">
        <v>1.00556318687149</v>
      </c>
      <c r="AK725" s="16">
        <v>0.465260492040521</v>
      </c>
      <c r="AL725" s="37">
        <v>0.79084555754880004</v>
      </c>
      <c r="AM725" s="37">
        <v>3184.3157160562</v>
      </c>
      <c r="AN725" s="37">
        <v>21.360696281184001</v>
      </c>
      <c r="AO725" s="37">
        <v>1.1342600599999999</v>
      </c>
      <c r="AP725" s="37">
        <v>7.2077741399360002</v>
      </c>
      <c r="AQ725" s="37">
        <v>663.08329088000005</v>
      </c>
      <c r="AR725" s="37">
        <v>1.7630788410880001</v>
      </c>
      <c r="AS725" s="37">
        <v>1.3915770288</v>
      </c>
      <c r="AT725" s="37">
        <v>7.9244452833920001</v>
      </c>
      <c r="AU725" s="37">
        <v>308268.62452315202</v>
      </c>
      <c r="AV725" s="37">
        <v>2086.4568983232698</v>
      </c>
      <c r="AW725" s="37">
        <v>977861.31054335996</v>
      </c>
      <c r="AX725" s="37">
        <v>8.4084753413000008</v>
      </c>
      <c r="AY725" s="37">
        <v>7.5084037199999996</v>
      </c>
      <c r="AZ725" s="37">
        <v>17.615096640000001</v>
      </c>
      <c r="BA725" s="37">
        <v>23728.46179152</v>
      </c>
      <c r="BB725" s="37">
        <v>8.6015926304479997</v>
      </c>
      <c r="BC725" s="37">
        <v>8.1020047916910004E-3</v>
      </c>
      <c r="BD725" s="37">
        <v>371.60219685393599</v>
      </c>
      <c r="BE725" s="37">
        <v>28784.710496</v>
      </c>
      <c r="BF725" s="37">
        <v>0.96300612299999999</v>
      </c>
      <c r="BG725" s="37">
        <v>3.7421658826240001</v>
      </c>
      <c r="BH725" s="37">
        <v>4.7982091665119997</v>
      </c>
      <c r="BI725" s="37">
        <v>5.9017814053119997</v>
      </c>
      <c r="BJ725" s="37">
        <v>4349.3999384959998</v>
      </c>
      <c r="BK725" s="37">
        <v>515.05620809072002</v>
      </c>
      <c r="BL725" s="37">
        <v>17.615096640000001</v>
      </c>
      <c r="BM725" s="37">
        <v>15.883053698386</v>
      </c>
      <c r="BN725" s="37">
        <v>15.846301031477999</v>
      </c>
      <c r="BO725" s="37">
        <v>16.080824079688401</v>
      </c>
      <c r="BP725" s="37">
        <v>1.0934299999999999E-2</v>
      </c>
    </row>
    <row r="726" spans="1:68">
      <c r="A726" s="16">
        <v>725</v>
      </c>
      <c r="B726" s="29" t="s">
        <v>375</v>
      </c>
      <c r="C726" s="16">
        <v>350</v>
      </c>
      <c r="D726" s="16">
        <v>1065</v>
      </c>
      <c r="E726" s="16">
        <v>0.21820879534708601</v>
      </c>
      <c r="F726" s="16">
        <v>0.373368371149437</v>
      </c>
      <c r="G726" s="16">
        <v>0.48029056154071897</v>
      </c>
      <c r="H726" s="16">
        <v>1.2515749685006301</v>
      </c>
      <c r="I726" s="16">
        <v>2.3270958941481399</v>
      </c>
      <c r="J726" s="16">
        <v>0.39891891891891901</v>
      </c>
      <c r="K726" s="16">
        <v>0.43445981620055202</v>
      </c>
      <c r="L726" s="16">
        <v>0.54945463684342799</v>
      </c>
      <c r="M726" s="16">
        <v>0.14162314945176799</v>
      </c>
      <c r="N726" s="16">
        <v>0.70071339924185505</v>
      </c>
      <c r="O726" s="16">
        <v>1.5780971074689201</v>
      </c>
      <c r="P726" s="16">
        <v>0.13367625302311301</v>
      </c>
      <c r="Q726" s="16">
        <v>0.23857754194345601</v>
      </c>
      <c r="R726" s="16">
        <v>0.69466066650449998</v>
      </c>
      <c r="S726" s="16">
        <v>0.70730769230769297</v>
      </c>
      <c r="T726" s="16">
        <v>1.31324305824231</v>
      </c>
      <c r="U726" s="16">
        <v>1.1296597130074799</v>
      </c>
      <c r="V726" s="16">
        <v>0.55076156577397795</v>
      </c>
      <c r="W726" s="16">
        <v>3.0941167105460101</v>
      </c>
      <c r="X726" s="16">
        <v>1.3626149187998899</v>
      </c>
      <c r="Y726" s="16">
        <v>2.3295684371013401</v>
      </c>
      <c r="Z726" s="16">
        <v>1.02465641025641</v>
      </c>
      <c r="AA726" s="16">
        <v>1.38114833973685</v>
      </c>
      <c r="AB726" s="16">
        <v>1.2948201169239999</v>
      </c>
      <c r="AC726" s="16">
        <v>0.612472809825508</v>
      </c>
      <c r="AD726" s="16">
        <v>2.0730526903836899</v>
      </c>
      <c r="AE726" s="16">
        <v>0.70730769230769297</v>
      </c>
      <c r="AF726" s="16">
        <v>1.4579614770425899</v>
      </c>
      <c r="AG726" s="16">
        <v>1.4545863948923701</v>
      </c>
      <c r="AH726" s="16">
        <v>1.4148520238475</v>
      </c>
      <c r="AI726" s="37">
        <v>0.38681266365151201</v>
      </c>
      <c r="AJ726" s="16">
        <v>1.00556271088639</v>
      </c>
      <c r="AK726" s="16">
        <v>0.46510853835021698</v>
      </c>
      <c r="AL726" s="37">
        <v>0.79764874129920005</v>
      </c>
      <c r="AM726" s="37">
        <v>3199.81737109406</v>
      </c>
      <c r="AN726" s="37">
        <v>21.428381008576</v>
      </c>
      <c r="AO726" s="37">
        <v>1.1352608</v>
      </c>
      <c r="AP726" s="37">
        <v>7.2038258000640001</v>
      </c>
      <c r="AQ726" s="37">
        <v>665.61979392000001</v>
      </c>
      <c r="AR726" s="37">
        <v>1.7644248417920001</v>
      </c>
      <c r="AS726" s="37">
        <v>1.3918732992</v>
      </c>
      <c r="AT726" s="37">
        <v>7.9673218759679996</v>
      </c>
      <c r="AU726" s="37">
        <v>308293.66966540797</v>
      </c>
      <c r="AV726" s="37">
        <v>2085.5048821810001</v>
      </c>
      <c r="AW726" s="37">
        <v>981100.08541824005</v>
      </c>
      <c r="AX726" s="37">
        <v>8.4182713657600008</v>
      </c>
      <c r="AY726" s="37">
        <v>7.5135924799999998</v>
      </c>
      <c r="AZ726" s="37">
        <v>17.626152959999999</v>
      </c>
      <c r="BA726" s="37">
        <v>23722.99414848</v>
      </c>
      <c r="BB726" s="37">
        <v>8.5944490943520009</v>
      </c>
      <c r="BC726" s="37">
        <v>8.09437467036557E-3</v>
      </c>
      <c r="BD726" s="37">
        <v>371.28240331302402</v>
      </c>
      <c r="BE726" s="37">
        <v>28775.568864000001</v>
      </c>
      <c r="BF726" s="37">
        <v>0.962498772</v>
      </c>
      <c r="BG726" s="37">
        <v>3.7419642623999998</v>
      </c>
      <c r="BH726" s="37">
        <v>4.7965291239679999</v>
      </c>
      <c r="BI726" s="37">
        <v>5.9005334420480002</v>
      </c>
      <c r="BJ726" s="37">
        <v>4344.4398503040002</v>
      </c>
      <c r="BK726" s="37">
        <v>514.40336773247998</v>
      </c>
      <c r="BL726" s="37">
        <v>17.626152959999999</v>
      </c>
      <c r="BM726" s="37">
        <v>15.8835558500642</v>
      </c>
      <c r="BN726" s="37">
        <v>15.846786493208199</v>
      </c>
      <c r="BO726" s="37">
        <v>16.137643450918599</v>
      </c>
      <c r="BP726" s="37">
        <v>1.0922599999999999E-2</v>
      </c>
    </row>
    <row r="727" spans="1:68">
      <c r="A727" s="16">
        <v>726</v>
      </c>
      <c r="B727" s="29" t="s">
        <v>376</v>
      </c>
      <c r="C727" s="16">
        <v>348</v>
      </c>
      <c r="D727" s="16">
        <v>1065</v>
      </c>
      <c r="E727" s="16">
        <v>0.21950834947390499</v>
      </c>
      <c r="F727" s="16">
        <v>0.374803890644272</v>
      </c>
      <c r="G727" s="16">
        <v>0.481427020226604</v>
      </c>
      <c r="H727" s="16">
        <v>1.2513383016689399</v>
      </c>
      <c r="I727" s="16">
        <v>2.3257703017559801</v>
      </c>
      <c r="J727" s="16">
        <v>0.400225379715826</v>
      </c>
      <c r="K727" s="16">
        <v>0.43479365709606199</v>
      </c>
      <c r="L727" s="16">
        <v>0.54958215519949705</v>
      </c>
      <c r="M727" s="16">
        <v>0.142161866520817</v>
      </c>
      <c r="N727" s="16">
        <v>0.70092398114041099</v>
      </c>
      <c r="O727" s="16">
        <v>1.5784259480095999</v>
      </c>
      <c r="P727" s="16">
        <v>0.13407517397278501</v>
      </c>
      <c r="Q727" s="16">
        <v>0.23891751513860299</v>
      </c>
      <c r="R727" s="16">
        <v>0.69481605351170606</v>
      </c>
      <c r="S727" s="16">
        <v>0.70809619238476995</v>
      </c>
      <c r="T727" s="16">
        <v>1.3132676066818001</v>
      </c>
      <c r="U727" s="16">
        <v>1.13007915710827</v>
      </c>
      <c r="V727" s="16">
        <v>0.55019504349866999</v>
      </c>
      <c r="W727" s="16">
        <v>3.0932531759400002</v>
      </c>
      <c r="X727" s="16">
        <v>1.3627735719201699</v>
      </c>
      <c r="Y727" s="16">
        <v>2.3297156416540199</v>
      </c>
      <c r="Z727" s="16">
        <v>1.02490762741137</v>
      </c>
      <c r="AA727" s="16">
        <v>1.3810695215863</v>
      </c>
      <c r="AB727" s="16">
        <v>1.2947074530378999</v>
      </c>
      <c r="AC727" s="16">
        <v>0.61275749008054403</v>
      </c>
      <c r="AD727" s="16">
        <v>2.07408047765745</v>
      </c>
      <c r="AE727" s="16">
        <v>0.70809619238476995</v>
      </c>
      <c r="AF727" s="16">
        <v>1.45732274654205</v>
      </c>
      <c r="AG727" s="16">
        <v>1.4539484302083701</v>
      </c>
      <c r="AH727" s="16">
        <v>1.4167157197160001</v>
      </c>
      <c r="AI727" s="37">
        <v>0.38701994641262299</v>
      </c>
      <c r="AJ727" s="16">
        <v>1.00556247285681</v>
      </c>
      <c r="AK727" s="16">
        <v>0.465032561505065</v>
      </c>
      <c r="AL727" s="37">
        <v>0.80103998604000004</v>
      </c>
      <c r="AM727" s="37">
        <v>3207.5468027124598</v>
      </c>
      <c r="AN727" s="37">
        <v>21.4621734696</v>
      </c>
      <c r="AO727" s="37">
        <v>1.1357613049999999</v>
      </c>
      <c r="AP727" s="37">
        <v>7.2018502825999997</v>
      </c>
      <c r="AQ727" s="37">
        <v>666.88450399999999</v>
      </c>
      <c r="AR727" s="37">
        <v>1.7650972534</v>
      </c>
      <c r="AS727" s="37">
        <v>1.39202139</v>
      </c>
      <c r="AT727" s="37">
        <v>7.9887169544000001</v>
      </c>
      <c r="AU727" s="37">
        <v>308306.17173990002</v>
      </c>
      <c r="AV727" s="37">
        <v>2085.0288877050298</v>
      </c>
      <c r="AW727" s="37">
        <v>982714.92580800003</v>
      </c>
      <c r="AX727" s="37">
        <v>8.4231586991749996</v>
      </c>
      <c r="AY727" s="37">
        <v>7.5161872499999998</v>
      </c>
      <c r="AZ727" s="37">
        <v>17.631665999999999</v>
      </c>
      <c r="BA727" s="37">
        <v>23720.260557000001</v>
      </c>
      <c r="BB727" s="37">
        <v>8.5908775515499993</v>
      </c>
      <c r="BC727" s="37">
        <v>8.0906063458328608E-3</v>
      </c>
      <c r="BD727" s="37">
        <v>371.12253648929999</v>
      </c>
      <c r="BE727" s="37">
        <v>28770.998299999999</v>
      </c>
      <c r="BF727" s="37">
        <v>0.96224514375000003</v>
      </c>
      <c r="BG727" s="37">
        <v>3.74186328568</v>
      </c>
      <c r="BH727" s="37">
        <v>4.7956892013000001</v>
      </c>
      <c r="BI727" s="37">
        <v>5.8999094764000004</v>
      </c>
      <c r="BJ727" s="37">
        <v>4341.9601646000001</v>
      </c>
      <c r="BK727" s="37">
        <v>514.07700814099996</v>
      </c>
      <c r="BL727" s="37">
        <v>17.631665999999999</v>
      </c>
      <c r="BM727" s="37">
        <v>15.883804641406</v>
      </c>
      <c r="BN727" s="37">
        <v>15.847026939576001</v>
      </c>
      <c r="BO727" s="37">
        <v>16.166069666432001</v>
      </c>
      <c r="BP727" s="37">
        <v>1.0916749999999999E-2</v>
      </c>
    </row>
    <row r="728" spans="1:68">
      <c r="A728" s="16">
        <v>727</v>
      </c>
      <c r="B728" s="29" t="s">
        <v>377</v>
      </c>
      <c r="C728" s="16">
        <v>25</v>
      </c>
      <c r="D728" s="16">
        <v>1065</v>
      </c>
      <c r="E728" s="16">
        <v>0.220810109604544</v>
      </c>
      <c r="F728" s="16">
        <v>0.37624145756307598</v>
      </c>
      <c r="G728" s="16">
        <v>0.482564374563619</v>
      </c>
      <c r="H728" s="16">
        <v>1.2511017838405001</v>
      </c>
      <c r="I728" s="16">
        <v>2.3244451010250202</v>
      </c>
      <c r="J728" s="16">
        <v>0.40153363404589099</v>
      </c>
      <c r="K728" s="16">
        <v>0.43512762725494702</v>
      </c>
      <c r="L728" s="16">
        <v>0.54970968958150102</v>
      </c>
      <c r="M728" s="16">
        <v>0.142701184711403</v>
      </c>
      <c r="N728" s="16">
        <v>0.70113461778581299</v>
      </c>
      <c r="O728" s="16">
        <v>1.57875493217621</v>
      </c>
      <c r="P728" s="16">
        <v>0.13447462809257499</v>
      </c>
      <c r="Q728" s="16">
        <v>0.239257775314104</v>
      </c>
      <c r="R728" s="16">
        <v>0.69497142162227898</v>
      </c>
      <c r="S728" s="16">
        <v>0.70888532477947097</v>
      </c>
      <c r="T728" s="16">
        <v>1.31329215840936</v>
      </c>
      <c r="U728" s="16">
        <v>1.13049893145725</v>
      </c>
      <c r="V728" s="16">
        <v>0.54963074493255604</v>
      </c>
      <c r="W728" s="16">
        <v>3.0923895104550301</v>
      </c>
      <c r="X728" s="16">
        <v>1.3629322687224701</v>
      </c>
      <c r="Y728" s="16">
        <v>2.3298628943150201</v>
      </c>
      <c r="Z728" s="16">
        <v>1.0251589129433401</v>
      </c>
      <c r="AA728" s="16">
        <v>1.3809906941298999</v>
      </c>
      <c r="AB728" s="16">
        <v>1.29459478704068</v>
      </c>
      <c r="AC728" s="16">
        <v>0.61304246538871099</v>
      </c>
      <c r="AD728" s="16">
        <v>2.0751094276308302</v>
      </c>
      <c r="AE728" s="16">
        <v>0.70888532477947097</v>
      </c>
      <c r="AF728" s="16">
        <v>1.4566843058355801</v>
      </c>
      <c r="AG728" s="16">
        <v>1.45331075497101</v>
      </c>
      <c r="AH728" s="16">
        <v>1.4185785891895299</v>
      </c>
      <c r="AI728" s="37">
        <v>0.38722745144763498</v>
      </c>
      <c r="AJ728" s="16">
        <v>1.0055622348025499</v>
      </c>
      <c r="AK728" s="16">
        <v>0.46495658465991302</v>
      </c>
      <c r="AL728" s="37">
        <v>0.80442433269119995</v>
      </c>
      <c r="AM728" s="37">
        <v>3215.26197039717</v>
      </c>
      <c r="AN728" s="37">
        <v>21.495932662175999</v>
      </c>
      <c r="AO728" s="37">
        <v>1.1362619</v>
      </c>
      <c r="AP728" s="37">
        <v>7.1998738667840003</v>
      </c>
      <c r="AQ728" s="37">
        <v>668.14685311999995</v>
      </c>
      <c r="AR728" s="37">
        <v>1.765769272512</v>
      </c>
      <c r="AS728" s="37">
        <v>1.3921694512</v>
      </c>
      <c r="AT728" s="37">
        <v>8.0100832209279993</v>
      </c>
      <c r="AU728" s="37">
        <v>308318.660149968</v>
      </c>
      <c r="AV728" s="37">
        <v>2084.5529022925102</v>
      </c>
      <c r="AW728" s="37">
        <v>984326.73483264004</v>
      </c>
      <c r="AX728" s="37">
        <v>8.42803891338</v>
      </c>
      <c r="AY728" s="37">
        <v>7.5187822799999999</v>
      </c>
      <c r="AZ728" s="37">
        <v>17.63716896</v>
      </c>
      <c r="BA728" s="37">
        <v>23717.52711888</v>
      </c>
      <c r="BB728" s="37">
        <v>8.5873061589119999</v>
      </c>
      <c r="BC728" s="37">
        <v>8.0868688893301899E-3</v>
      </c>
      <c r="BD728" s="37">
        <v>370.96268963006401</v>
      </c>
      <c r="BE728" s="37">
        <v>28766.427904</v>
      </c>
      <c r="BF728" s="37">
        <v>0.961991547</v>
      </c>
      <c r="BG728" s="37">
        <v>3.7417621978879998</v>
      </c>
      <c r="BH728" s="37">
        <v>4.794849344368</v>
      </c>
      <c r="BI728" s="37">
        <v>5.8992855214080002</v>
      </c>
      <c r="BJ728" s="37">
        <v>4339.4807178239998</v>
      </c>
      <c r="BK728" s="37">
        <v>513.75068894128003</v>
      </c>
      <c r="BL728" s="37">
        <v>17.63716896</v>
      </c>
      <c r="BM728" s="37">
        <v>15.8840519097496</v>
      </c>
      <c r="BN728" s="37">
        <v>15.8472658629456</v>
      </c>
      <c r="BO728" s="37">
        <v>16.194506901877599</v>
      </c>
      <c r="BP728" s="37">
        <v>1.0910899999999999E-2</v>
      </c>
    </row>
    <row r="729" spans="1:68">
      <c r="A729" s="16">
        <v>728</v>
      </c>
      <c r="B729" s="29" t="s">
        <v>378</v>
      </c>
      <c r="C729" s="16">
        <v>115</v>
      </c>
      <c r="D729" s="16">
        <v>1100</v>
      </c>
      <c r="E729" s="16">
        <v>0.199345928718728</v>
      </c>
      <c r="F729" s="16">
        <v>0.35223908458408298</v>
      </c>
      <c r="G729" s="16">
        <v>0.46299017596729802</v>
      </c>
      <c r="H729" s="16">
        <v>1.2560274821670601</v>
      </c>
      <c r="I729" s="16">
        <v>2.3595332778797</v>
      </c>
      <c r="J729" s="16">
        <v>0.38137039746403301</v>
      </c>
      <c r="K729" s="16">
        <v>0.42412324476022001</v>
      </c>
      <c r="L729" s="16">
        <v>0.53906836964688198</v>
      </c>
      <c r="M729" s="16">
        <v>0.13704048301958899</v>
      </c>
      <c r="N729" s="16">
        <v>0.693125368859978</v>
      </c>
      <c r="O729" s="16">
        <v>1.5865655641573899</v>
      </c>
      <c r="P729" s="16">
        <v>0.13072449721347201</v>
      </c>
      <c r="Q729" s="16">
        <v>0.221848679392914</v>
      </c>
      <c r="R729" s="16">
        <v>0.67868986507972595</v>
      </c>
      <c r="S729" s="16">
        <v>0.70399999999999996</v>
      </c>
      <c r="T729" s="16">
        <v>1.3262546104839601</v>
      </c>
      <c r="U729" s="16">
        <v>1.14305238601904</v>
      </c>
      <c r="V729" s="16">
        <v>0.54759190213539599</v>
      </c>
      <c r="W729" s="16">
        <v>3.1753911019658498</v>
      </c>
      <c r="X729" s="16">
        <v>1.3735620307226</v>
      </c>
      <c r="Y729" s="16">
        <v>2.3521067481411002</v>
      </c>
      <c r="Z729" s="16">
        <v>1.0276631453827101</v>
      </c>
      <c r="AA729" s="16">
        <v>1.3924676036067001</v>
      </c>
      <c r="AB729" s="16">
        <v>1.30324686286647</v>
      </c>
      <c r="AC729" s="16">
        <v>0.59725663478819102</v>
      </c>
      <c r="AD729" s="16">
        <v>2.12525615080123</v>
      </c>
      <c r="AE729" s="16">
        <v>0.70399999999999996</v>
      </c>
      <c r="AF729" s="16">
        <v>1.4584233112096401</v>
      </c>
      <c r="AG729" s="16">
        <v>1.4567389193171401</v>
      </c>
      <c r="AH729" s="16">
        <v>1.43753594357654</v>
      </c>
      <c r="AI729" s="37">
        <v>0.33791725434884801</v>
      </c>
      <c r="AJ729" s="16">
        <v>1.01021244952196</v>
      </c>
      <c r="AK729" s="16">
        <v>0.46418958031837898</v>
      </c>
      <c r="AL729" s="37">
        <v>0.73508318399999995</v>
      </c>
      <c r="AM729" s="37">
        <v>3043.55639649776</v>
      </c>
      <c r="AN729" s="37">
        <v>20.801935029999999</v>
      </c>
      <c r="AO729" s="37">
        <v>1.138079684</v>
      </c>
      <c r="AP729" s="37">
        <v>7.2692436300000001</v>
      </c>
      <c r="AQ729" s="37">
        <v>641.39639999999997</v>
      </c>
      <c r="AR729" s="37">
        <v>1.7373500959999999</v>
      </c>
      <c r="AS729" s="37">
        <v>1.3751891999999999</v>
      </c>
      <c r="AT729" s="37">
        <v>7.779133775</v>
      </c>
      <c r="AU729" s="37">
        <v>305476.369121</v>
      </c>
      <c r="AV729" s="37">
        <v>2098.5754868991799</v>
      </c>
      <c r="AW729" s="37">
        <v>969870.58739999996</v>
      </c>
      <c r="AX729" s="37">
        <v>8.0935636187399993</v>
      </c>
      <c r="AY729" s="37">
        <v>7.3996699499999998</v>
      </c>
      <c r="AZ729" s="37">
        <v>17.600000000000001</v>
      </c>
      <c r="BA729" s="37">
        <v>23887.147949999999</v>
      </c>
      <c r="BB729" s="37">
        <v>8.6976332375500007</v>
      </c>
      <c r="BC729" s="37">
        <v>8.0748816176704503E-3</v>
      </c>
      <c r="BD729" s="37">
        <v>377.31044435699999</v>
      </c>
      <c r="BE729" s="37">
        <v>28946.898000000001</v>
      </c>
      <c r="BF729" s="37">
        <v>0.96797443900000002</v>
      </c>
      <c r="BG729" s="37">
        <v>3.7546101632000002</v>
      </c>
      <c r="BH729" s="37">
        <v>4.8282131609999999</v>
      </c>
      <c r="BI729" s="37">
        <v>5.9266995839999996</v>
      </c>
      <c r="BJ729" s="37">
        <v>4368.4139932999997</v>
      </c>
      <c r="BK729" s="37">
        <v>524.74899300000004</v>
      </c>
      <c r="BL729" s="37">
        <v>17.600000000000001</v>
      </c>
      <c r="BM729" s="37">
        <v>15.948054202664</v>
      </c>
      <c r="BN729" s="37">
        <v>15.929635151766</v>
      </c>
      <c r="BO729" s="37">
        <v>15.954450242502</v>
      </c>
      <c r="BP729" s="37">
        <v>9.7841999999999998E-3</v>
      </c>
    </row>
    <row r="730" spans="1:68">
      <c r="A730" s="16">
        <v>729</v>
      </c>
      <c r="B730" s="29" t="s">
        <v>85</v>
      </c>
      <c r="C730" s="16">
        <v>205</v>
      </c>
      <c r="D730" s="16">
        <v>1100</v>
      </c>
      <c r="E730" s="16">
        <v>0.206829755990877</v>
      </c>
      <c r="F730" s="16">
        <v>0.36128209583846099</v>
      </c>
      <c r="G730" s="16">
        <v>0.470226753226414</v>
      </c>
      <c r="H730" s="16">
        <v>1.2550966326803701</v>
      </c>
      <c r="I730" s="16">
        <v>2.34934549984925</v>
      </c>
      <c r="J730" s="16">
        <v>0.38912592953797398</v>
      </c>
      <c r="K730" s="16">
        <v>0.428074481298029</v>
      </c>
      <c r="L730" s="16">
        <v>0.54298784308810599</v>
      </c>
      <c r="M730" s="16">
        <v>0.13819771553023</v>
      </c>
      <c r="N730" s="16">
        <v>0.69523155958980298</v>
      </c>
      <c r="O730" s="16">
        <v>1.5835826060648399</v>
      </c>
      <c r="P730" s="16">
        <v>0.13151924514682001</v>
      </c>
      <c r="Q730" s="16">
        <v>0.22682006771937199</v>
      </c>
      <c r="R730" s="16">
        <v>0.68469614054209504</v>
      </c>
      <c r="S730" s="16">
        <v>0.70599999999999996</v>
      </c>
      <c r="T730" s="16">
        <v>1.32334381922082</v>
      </c>
      <c r="U730" s="16">
        <v>1.1403009213302</v>
      </c>
      <c r="V730" s="16">
        <v>0.54809937318144497</v>
      </c>
      <c r="W730" s="16">
        <v>3.15387875637292</v>
      </c>
      <c r="X730" s="16">
        <v>1.3706929193487301</v>
      </c>
      <c r="Y730" s="16">
        <v>2.3445929639634699</v>
      </c>
      <c r="Z730" s="16">
        <v>1.0273660885231299</v>
      </c>
      <c r="AA730" s="16">
        <v>1.38978120211364</v>
      </c>
      <c r="AB730" s="16">
        <v>1.3011182033761699</v>
      </c>
      <c r="AC730" s="16">
        <v>0.60214911124793902</v>
      </c>
      <c r="AD730" s="16">
        <v>2.1129000451651101</v>
      </c>
      <c r="AE730" s="16">
        <v>0.70599999999999996</v>
      </c>
      <c r="AF730" s="16">
        <v>1.4590396613993799</v>
      </c>
      <c r="AG730" s="16">
        <v>1.4565155281325199</v>
      </c>
      <c r="AH730" s="16">
        <v>1.42784708148381</v>
      </c>
      <c r="AI730" s="37">
        <v>0.35978618421052599</v>
      </c>
      <c r="AJ730" s="16">
        <v>1.0087702539191099</v>
      </c>
      <c r="AK730" s="16">
        <v>0.46473589001447202</v>
      </c>
      <c r="AL730" s="37">
        <v>0.76279082399999998</v>
      </c>
      <c r="AM730" s="37">
        <v>3123.3330889927101</v>
      </c>
      <c r="AN730" s="37">
        <v>21.136370254999999</v>
      </c>
      <c r="AO730" s="37">
        <v>1.1394953765</v>
      </c>
      <c r="AP730" s="37">
        <v>7.2593984425000002</v>
      </c>
      <c r="AQ730" s="37">
        <v>654.59939999999995</v>
      </c>
      <c r="AR730" s="37">
        <v>1.7482892409999999</v>
      </c>
      <c r="AS730" s="37">
        <v>1.3827607</v>
      </c>
      <c r="AT730" s="37">
        <v>7.8076656937499997</v>
      </c>
      <c r="AU730" s="37">
        <v>306436.83261724998</v>
      </c>
      <c r="AV730" s="37">
        <v>2099.7681451932899</v>
      </c>
      <c r="AW730" s="37">
        <v>969622.20915000001</v>
      </c>
      <c r="AX730" s="37">
        <v>8.1331497117900007</v>
      </c>
      <c r="AY730" s="37">
        <v>7.4695648874999998</v>
      </c>
      <c r="AZ730" s="37">
        <v>17.649999999999999</v>
      </c>
      <c r="BA730" s="37">
        <v>23871.143512499999</v>
      </c>
      <c r="BB730" s="37">
        <v>8.6718693469874992</v>
      </c>
      <c r="BC730" s="37">
        <v>8.0479756015663893E-3</v>
      </c>
      <c r="BD730" s="37">
        <v>377.18572310324998</v>
      </c>
      <c r="BE730" s="37">
        <v>28920.270499999999</v>
      </c>
      <c r="BF730" s="37">
        <v>0.96715475024999997</v>
      </c>
      <c r="BG730" s="37">
        <v>3.7543575221999999</v>
      </c>
      <c r="BH730" s="37">
        <v>4.8243086122500003</v>
      </c>
      <c r="BI730" s="37">
        <v>5.924013414</v>
      </c>
      <c r="BJ730" s="37">
        <v>4369.3880686749999</v>
      </c>
      <c r="BK730" s="37">
        <v>522.14312150000001</v>
      </c>
      <c r="BL730" s="37">
        <v>17.649999999999999</v>
      </c>
      <c r="BM730" s="37">
        <v>15.985839368979001</v>
      </c>
      <c r="BN730" s="37">
        <v>15.958183925458499</v>
      </c>
      <c r="BO730" s="37">
        <v>15.994897366647001</v>
      </c>
      <c r="BP730" s="37">
        <v>1.0427199999999999E-2</v>
      </c>
    </row>
    <row r="731" spans="1:68">
      <c r="A731" s="16">
        <v>730</v>
      </c>
      <c r="B731" s="29" t="s">
        <v>69</v>
      </c>
      <c r="C731" s="16">
        <v>350</v>
      </c>
      <c r="D731" s="16">
        <v>1100</v>
      </c>
      <c r="E731" s="16">
        <v>0.221794137554017</v>
      </c>
      <c r="F731" s="16">
        <v>0.37935388193958097</v>
      </c>
      <c r="G731" s="16">
        <v>0.48469035949235001</v>
      </c>
      <c r="H731" s="16">
        <v>1.2532404619131201</v>
      </c>
      <c r="I731" s="16">
        <v>2.32906043504155</v>
      </c>
      <c r="J731" s="16">
        <v>0.40463132236441202</v>
      </c>
      <c r="K731" s="16">
        <v>0.436012606397499</v>
      </c>
      <c r="L731" s="16">
        <v>0.55084745762711895</v>
      </c>
      <c r="M731" s="16">
        <v>0.140528762444565</v>
      </c>
      <c r="N731" s="16">
        <v>0.699443276812589</v>
      </c>
      <c r="O731" s="16">
        <v>1.5776385482280999</v>
      </c>
      <c r="P731" s="16">
        <v>0.13312392283315699</v>
      </c>
      <c r="Q731" s="16">
        <v>0.237026286261032</v>
      </c>
      <c r="R731" s="16">
        <v>0.696698059684557</v>
      </c>
      <c r="S731" s="16">
        <v>0.71</v>
      </c>
      <c r="T731" s="16">
        <v>1.3175355450237001</v>
      </c>
      <c r="U731" s="16">
        <v>1.13479339480165</v>
      </c>
      <c r="V731" s="16">
        <v>0.54919678714859399</v>
      </c>
      <c r="W731" s="16">
        <v>3.1112680887019302</v>
      </c>
      <c r="X731" s="16">
        <v>1.3649647584665601</v>
      </c>
      <c r="Y731" s="16">
        <v>2.3296182672517598</v>
      </c>
      <c r="Z731" s="16">
        <v>1.0267721724213701</v>
      </c>
      <c r="AA731" s="16">
        <v>1.3844174295326299</v>
      </c>
      <c r="AB731" s="16">
        <v>1.2968684173571099</v>
      </c>
      <c r="AC731" s="16">
        <v>0.61205170001212905</v>
      </c>
      <c r="AD731" s="16">
        <v>2.0882194044554598</v>
      </c>
      <c r="AE731" s="16">
        <v>0.71</v>
      </c>
      <c r="AF731" s="16">
        <v>1.46026877605267</v>
      </c>
      <c r="AG731" s="16">
        <v>1.4560700453809701</v>
      </c>
      <c r="AH731" s="16">
        <v>1.4087364186132201</v>
      </c>
      <c r="AI731" s="37">
        <v>0.403462441314554</v>
      </c>
      <c r="AJ731" s="16">
        <v>1.00588908772412</v>
      </c>
      <c r="AK731" s="16">
        <v>0.46582850940665699</v>
      </c>
      <c r="AL731" s="37">
        <v>0.81821820000000001</v>
      </c>
      <c r="AM731" s="37">
        <v>3283.01087347475</v>
      </c>
      <c r="AN731" s="37">
        <v>21.805676125000002</v>
      </c>
      <c r="AO731" s="37">
        <v>1.1423284625000001</v>
      </c>
      <c r="AP731" s="37">
        <v>7.2395240625000001</v>
      </c>
      <c r="AQ731" s="37">
        <v>681.01499999999999</v>
      </c>
      <c r="AR731" s="37">
        <v>1.7700457249999999</v>
      </c>
      <c r="AS731" s="37">
        <v>1.3978575</v>
      </c>
      <c r="AT731" s="37">
        <v>7.8640595937500004</v>
      </c>
      <c r="AU731" s="37">
        <v>308358.05748125003</v>
      </c>
      <c r="AV731" s="37">
        <v>2102.1433266705699</v>
      </c>
      <c r="AW731" s="37">
        <v>969072.10875000001</v>
      </c>
      <c r="AX731" s="37">
        <v>8.2066344652499996</v>
      </c>
      <c r="AY731" s="37">
        <v>7.6094746874999997</v>
      </c>
      <c r="AZ731" s="37">
        <v>17.75</v>
      </c>
      <c r="BA731" s="37">
        <v>23838.977812500001</v>
      </c>
      <c r="BB731" s="37">
        <v>8.6203805471874997</v>
      </c>
      <c r="BC731" s="37">
        <v>7.9954186031144705E-3</v>
      </c>
      <c r="BD731" s="37">
        <v>376.91019373124999</v>
      </c>
      <c r="BE731" s="37">
        <v>28866.862499999999</v>
      </c>
      <c r="BF731" s="37">
        <v>0.96550155625</v>
      </c>
      <c r="BG731" s="37">
        <v>3.7538517950000001</v>
      </c>
      <c r="BH731" s="37">
        <v>4.8164772562499998</v>
      </c>
      <c r="BI731" s="37">
        <v>5.9186191499999996</v>
      </c>
      <c r="BJ731" s="37">
        <v>4370.9003768749999</v>
      </c>
      <c r="BK731" s="37">
        <v>516.92414250000002</v>
      </c>
      <c r="BL731" s="37">
        <v>17.75</v>
      </c>
      <c r="BM731" s="37">
        <v>16.061539551574999</v>
      </c>
      <c r="BN731" s="37">
        <v>16.0153575884625</v>
      </c>
      <c r="BO731" s="37">
        <v>16.074849340724999</v>
      </c>
      <c r="BP731" s="37">
        <v>1.1715E-2</v>
      </c>
    </row>
    <row r="732" spans="1:68">
      <c r="A732" s="16">
        <v>731</v>
      </c>
      <c r="B732" s="29" t="s">
        <v>87</v>
      </c>
      <c r="C732" s="16">
        <v>300</v>
      </c>
      <c r="D732" s="16">
        <v>1100</v>
      </c>
      <c r="E732" s="16">
        <v>0.22927469232210901</v>
      </c>
      <c r="F732" s="16">
        <v>0.388382664255152</v>
      </c>
      <c r="G732" s="16">
        <v>0.49191739269770501</v>
      </c>
      <c r="H732" s="16">
        <v>1.25231512969958</v>
      </c>
      <c r="I732" s="16">
        <v>2.3189628807358198</v>
      </c>
      <c r="J732" s="16">
        <v>0.41238118449914701</v>
      </c>
      <c r="K732" s="16">
        <v>0.43999960235011099</v>
      </c>
      <c r="L732" s="16">
        <v>0.55478763508419204</v>
      </c>
      <c r="M732" s="16">
        <v>0.14170265623806599</v>
      </c>
      <c r="N732" s="16">
        <v>0.70154880337537395</v>
      </c>
      <c r="O732" s="16">
        <v>1.57467739515826</v>
      </c>
      <c r="P732" s="16">
        <v>0.13393394956608401</v>
      </c>
      <c r="Q732" s="16">
        <v>0.24226581134459099</v>
      </c>
      <c r="R732" s="16">
        <v>0.70269370963594802</v>
      </c>
      <c r="S732" s="16">
        <v>0.71199999999999997</v>
      </c>
      <c r="T732" s="16">
        <v>1.3146380418229799</v>
      </c>
      <c r="U732" s="16">
        <v>1.1320373304008999</v>
      </c>
      <c r="V732" s="16">
        <v>0.549784171284731</v>
      </c>
      <c r="W732" s="16">
        <v>3.0901671190373299</v>
      </c>
      <c r="X732" s="16">
        <v>1.3621056972029399</v>
      </c>
      <c r="Y732" s="16">
        <v>2.3221572308503902</v>
      </c>
      <c r="Z732" s="16">
        <v>1.0264753131353701</v>
      </c>
      <c r="AA732" s="16">
        <v>1.3817400483316999</v>
      </c>
      <c r="AB732" s="16">
        <v>1.29474728194764</v>
      </c>
      <c r="AC732" s="16">
        <v>0.61706275893123397</v>
      </c>
      <c r="AD732" s="16">
        <v>2.0758948425051802</v>
      </c>
      <c r="AE732" s="16">
        <v>0.71199999999999997</v>
      </c>
      <c r="AF732" s="16">
        <v>1.4608815474630199</v>
      </c>
      <c r="AG732" s="16">
        <v>1.4558479512962399</v>
      </c>
      <c r="AH732" s="16">
        <v>1.3993121753195901</v>
      </c>
      <c r="AI732" s="37">
        <v>0.42526982637259497</v>
      </c>
      <c r="AJ732" s="16">
        <v>1.0044501147289799</v>
      </c>
      <c r="AK732" s="16">
        <v>0.46637481910275003</v>
      </c>
      <c r="AL732" s="37">
        <v>0.845937936</v>
      </c>
      <c r="AM732" s="37">
        <v>3362.9119654618398</v>
      </c>
      <c r="AN732" s="37">
        <v>22.14054677</v>
      </c>
      <c r="AO732" s="37">
        <v>1.143745856</v>
      </c>
      <c r="AP732" s="37">
        <v>7.2294948699999999</v>
      </c>
      <c r="AQ732" s="37">
        <v>694.22760000000005</v>
      </c>
      <c r="AR732" s="37">
        <v>1.7808630640000001</v>
      </c>
      <c r="AS732" s="37">
        <v>1.4053827999999999</v>
      </c>
      <c r="AT732" s="37">
        <v>7.8919215749999996</v>
      </c>
      <c r="AU732" s="37">
        <v>309318.81884899997</v>
      </c>
      <c r="AV732" s="37">
        <v>2103.3258498537398</v>
      </c>
      <c r="AW732" s="37">
        <v>968770.38659999997</v>
      </c>
      <c r="AX732" s="37">
        <v>8.2405331256600007</v>
      </c>
      <c r="AY732" s="37">
        <v>7.6794895500000004</v>
      </c>
      <c r="AZ732" s="37">
        <v>17.8</v>
      </c>
      <c r="BA732" s="37">
        <v>23822.81655</v>
      </c>
      <c r="BB732" s="37">
        <v>8.5946556379499999</v>
      </c>
      <c r="BC732" s="37">
        <v>7.96972059307351E-3</v>
      </c>
      <c r="BD732" s="37">
        <v>376.75938561300001</v>
      </c>
      <c r="BE732" s="37">
        <v>28840.081999999999</v>
      </c>
      <c r="BF732" s="37">
        <v>0.96466805099999997</v>
      </c>
      <c r="BG732" s="37">
        <v>3.7535987087999998</v>
      </c>
      <c r="BH732" s="37">
        <v>4.8125504489999997</v>
      </c>
      <c r="BI732" s="37">
        <v>5.9159110559999997</v>
      </c>
      <c r="BJ732" s="37">
        <v>4371.4386096999997</v>
      </c>
      <c r="BK732" s="37">
        <v>514.31103499999995</v>
      </c>
      <c r="BL732" s="37">
        <v>17.8</v>
      </c>
      <c r="BM732" s="37">
        <v>16.099454567856</v>
      </c>
      <c r="BN732" s="37">
        <v>16.043982477774001</v>
      </c>
      <c r="BO732" s="37">
        <v>16.114354190657998</v>
      </c>
      <c r="BP732" s="37">
        <v>1.2359800000000001E-2</v>
      </c>
    </row>
    <row r="733" spans="1:68">
      <c r="A733" s="16">
        <v>732</v>
      </c>
      <c r="B733" s="29" t="s">
        <v>221</v>
      </c>
      <c r="C733" s="16">
        <v>100</v>
      </c>
      <c r="D733" s="16">
        <v>1100</v>
      </c>
      <c r="E733" s="16">
        <v>0.236754156732501</v>
      </c>
      <c r="F733" s="16">
        <v>0.39740671105342301</v>
      </c>
      <c r="G733" s="16">
        <v>0.49914124874726601</v>
      </c>
      <c r="H733" s="16">
        <v>1.2513916256801301</v>
      </c>
      <c r="I733" s="16">
        <v>2.3088951347927602</v>
      </c>
      <c r="J733" s="16">
        <v>0.42012915803582301</v>
      </c>
      <c r="K733" s="16">
        <v>0.44399862603856</v>
      </c>
      <c r="L733" s="16">
        <v>0.55873475034586795</v>
      </c>
      <c r="M733" s="16">
        <v>0.142882183817342</v>
      </c>
      <c r="N733" s="16">
        <v>0.70365410861895805</v>
      </c>
      <c r="O733" s="16">
        <v>1.5717234573202099</v>
      </c>
      <c r="P733" s="16">
        <v>0.134749167247946</v>
      </c>
      <c r="Q733" s="16">
        <v>0.24759955091678601</v>
      </c>
      <c r="R733" s="16">
        <v>0.70868582401548297</v>
      </c>
      <c r="S733" s="16">
        <v>0.71399999999999997</v>
      </c>
      <c r="T733" s="16">
        <v>1.3117449477610601</v>
      </c>
      <c r="U733" s="16">
        <v>1.1292797301994599</v>
      </c>
      <c r="V733" s="16">
        <v>0.55039579636959202</v>
      </c>
      <c r="W733" s="16">
        <v>3.06920065522357</v>
      </c>
      <c r="X733" s="16">
        <v>1.3592499742436199</v>
      </c>
      <c r="Y733" s="16">
        <v>2.3147136536569102</v>
      </c>
      <c r="Z733" s="16">
        <v>1.0261785196634301</v>
      </c>
      <c r="AA733" s="16">
        <v>1.3790656638006999</v>
      </c>
      <c r="AB733" s="16">
        <v>1.2926286457018401</v>
      </c>
      <c r="AC733" s="16">
        <v>0.622114304698408</v>
      </c>
      <c r="AD733" s="16">
        <v>2.0635807682782001</v>
      </c>
      <c r="AE733" s="16">
        <v>0.71399999999999997</v>
      </c>
      <c r="AF733" s="16">
        <v>1.4614931328712799</v>
      </c>
      <c r="AG733" s="16">
        <v>1.45562628706845</v>
      </c>
      <c r="AH733" s="16">
        <v>1.38997373283875</v>
      </c>
      <c r="AI733" s="37">
        <v>0.44705675422138802</v>
      </c>
      <c r="AJ733" s="16">
        <v>1.0030122135363799</v>
      </c>
      <c r="AK733" s="16">
        <v>0.46692112879884201</v>
      </c>
      <c r="AL733" s="37">
        <v>0.87366170399999998</v>
      </c>
      <c r="AM733" s="37">
        <v>3442.8545239463101</v>
      </c>
      <c r="AN733" s="37">
        <v>22.475562555</v>
      </c>
      <c r="AO733" s="37">
        <v>1.1451638165</v>
      </c>
      <c r="AP733" s="37">
        <v>7.2194043424999998</v>
      </c>
      <c r="AQ733" s="37">
        <v>707.4434</v>
      </c>
      <c r="AR733" s="37">
        <v>1.7916398010000001</v>
      </c>
      <c r="AS733" s="37">
        <v>1.4128927</v>
      </c>
      <c r="AT733" s="37">
        <v>7.9195602437500003</v>
      </c>
      <c r="AU733" s="37">
        <v>310279.67950725002</v>
      </c>
      <c r="AV733" s="37">
        <v>2104.5049946665899</v>
      </c>
      <c r="AW733" s="37">
        <v>968450.88315000001</v>
      </c>
      <c r="AX733" s="37">
        <v>8.2725359751899994</v>
      </c>
      <c r="AY733" s="37">
        <v>7.7495443875000003</v>
      </c>
      <c r="AZ733" s="37">
        <v>17.850000000000001</v>
      </c>
      <c r="BA733" s="37">
        <v>23806.6030125</v>
      </c>
      <c r="BB733" s="37">
        <v>8.5689437224875</v>
      </c>
      <c r="BC733" s="37">
        <v>7.9443811335295506E-3</v>
      </c>
      <c r="BD733" s="37">
        <v>376.59988187325001</v>
      </c>
      <c r="BE733" s="37">
        <v>28813.250499999998</v>
      </c>
      <c r="BF733" s="37">
        <v>0.96382994025000002</v>
      </c>
      <c r="BG733" s="37">
        <v>3.7533454742000001</v>
      </c>
      <c r="BH733" s="37">
        <v>4.8086162222500004</v>
      </c>
      <c r="BI733" s="37">
        <v>5.9131956539999999</v>
      </c>
      <c r="BJ733" s="37">
        <v>4371.8315616749996</v>
      </c>
      <c r="BK733" s="37">
        <v>511.6955155</v>
      </c>
      <c r="BL733" s="37">
        <v>17.850000000000001</v>
      </c>
      <c r="BM733" s="37">
        <v>16.137412867458998</v>
      </c>
      <c r="BN733" s="37">
        <v>16.0726327389585</v>
      </c>
      <c r="BO733" s="37">
        <v>16.153544949187001</v>
      </c>
      <c r="BP733" s="37">
        <v>1.30052E-2</v>
      </c>
    </row>
    <row r="734" spans="1:68">
      <c r="A734" s="16">
        <v>733</v>
      </c>
      <c r="B734" s="29" t="s">
        <v>379</v>
      </c>
      <c r="C734" s="16">
        <v>270</v>
      </c>
      <c r="D734" s="16">
        <v>1160</v>
      </c>
      <c r="E734" s="16">
        <v>0.240061743846475</v>
      </c>
      <c r="F734" s="16">
        <v>0.387378285757633</v>
      </c>
      <c r="G734" s="16">
        <v>0.482083470456245</v>
      </c>
      <c r="H734" s="16">
        <v>1.2636268123555401</v>
      </c>
      <c r="I734" s="16">
        <v>2.3215386361057502</v>
      </c>
      <c r="J734" s="16">
        <v>0.41225207620908599</v>
      </c>
      <c r="K734" s="16">
        <v>0.42874937817132602</v>
      </c>
      <c r="L734" s="16">
        <v>0.53909319899244301</v>
      </c>
      <c r="M734" s="16">
        <v>0.14357131414535201</v>
      </c>
      <c r="N734" s="16">
        <v>0.69702519093632698</v>
      </c>
      <c r="O734" s="16">
        <v>1.58289300142919</v>
      </c>
      <c r="P734" s="16">
        <v>0.14594281149687099</v>
      </c>
      <c r="Q734" s="16">
        <v>0.22013585638039801</v>
      </c>
      <c r="R734" s="16">
        <v>0.68220597196831201</v>
      </c>
      <c r="S734" s="16">
        <v>0.72143999999999997</v>
      </c>
      <c r="T734" s="16">
        <v>1.3252695678003901</v>
      </c>
      <c r="U734" s="16">
        <v>1.1431470024241099</v>
      </c>
      <c r="V734" s="16">
        <v>0.52049440419700099</v>
      </c>
      <c r="W734" s="16">
        <v>3.1300807519915801</v>
      </c>
      <c r="X734" s="16">
        <v>1.3717582417582399</v>
      </c>
      <c r="Y734" s="16">
        <v>2.3460918114143898</v>
      </c>
      <c r="Z734" s="16">
        <v>1.0323440833228801</v>
      </c>
      <c r="AA734" s="16">
        <v>1.389320471597</v>
      </c>
      <c r="AB734" s="16">
        <v>1.2998016095826299</v>
      </c>
      <c r="AC734" s="16">
        <v>0.57960619924784995</v>
      </c>
      <c r="AD734" s="16">
        <v>2.1211096513390602</v>
      </c>
      <c r="AE734" s="16">
        <v>0.72143999999999997</v>
      </c>
      <c r="AF734" s="16">
        <v>1.4591055172229701</v>
      </c>
      <c r="AG734" s="16">
        <v>1.4591055172229701</v>
      </c>
      <c r="AH734" s="16">
        <v>1.4099581730278801</v>
      </c>
      <c r="AI734" s="37">
        <v>0.29832935560859197</v>
      </c>
      <c r="AJ734" s="16">
        <v>1.0099192944087101</v>
      </c>
      <c r="AK734" s="16">
        <v>0.46657018813314</v>
      </c>
      <c r="AL734" s="37">
        <v>0.88275258623999997</v>
      </c>
      <c r="AM734" s="37">
        <v>3336.4050652578198</v>
      </c>
      <c r="AN734" s="37">
        <v>21.543936680000002</v>
      </c>
      <c r="AO734" s="37">
        <v>1.1447488960000001</v>
      </c>
      <c r="AP734" s="37">
        <v>7.2124604944000001</v>
      </c>
      <c r="AQ734" s="37">
        <v>690.96894399999996</v>
      </c>
      <c r="AR734" s="37">
        <v>1.7325350944</v>
      </c>
      <c r="AS734" s="37">
        <v>1.3594550400000001</v>
      </c>
      <c r="AT734" s="37">
        <v>8.0560857311999996</v>
      </c>
      <c r="AU734" s="37">
        <v>306919.56830079999</v>
      </c>
      <c r="AV734" s="37">
        <v>2101.52678438664</v>
      </c>
      <c r="AW734" s="37">
        <v>1067109.3662080001</v>
      </c>
      <c r="AX734" s="37">
        <v>7.54194656592</v>
      </c>
      <c r="AY734" s="37">
        <v>7.3483980000000004</v>
      </c>
      <c r="AZ734" s="37">
        <v>18.036000000000001</v>
      </c>
      <c r="BA734" s="37">
        <v>24031.531328000001</v>
      </c>
      <c r="BB734" s="37">
        <v>8.7326636616000002</v>
      </c>
      <c r="BC734" s="37">
        <v>7.5783434920918798E-3</v>
      </c>
      <c r="BD734" s="37">
        <v>380.2148464608</v>
      </c>
      <c r="BE734" s="37">
        <v>29080.396799999999</v>
      </c>
      <c r="BF734" s="37">
        <v>0.97542764800000004</v>
      </c>
      <c r="BG734" s="37">
        <v>3.7761967152000002</v>
      </c>
      <c r="BH734" s="37">
        <v>4.8375527519999997</v>
      </c>
      <c r="BI734" s="37">
        <v>5.9370048192000002</v>
      </c>
      <c r="BJ734" s="37">
        <v>4040.5785781599998</v>
      </c>
      <c r="BK734" s="37">
        <v>531.66085145600005</v>
      </c>
      <c r="BL734" s="37">
        <v>18.036000000000001</v>
      </c>
      <c r="BM734" s="37">
        <v>15.8540092238093</v>
      </c>
      <c r="BN734" s="37">
        <v>15.8540092238093</v>
      </c>
      <c r="BO734" s="37">
        <v>16.406637282641299</v>
      </c>
      <c r="BP734" s="37">
        <v>8.3800000000000003E-3</v>
      </c>
    </row>
    <row r="735" spans="1:68">
      <c r="A735" s="16">
        <v>734</v>
      </c>
      <c r="B735" s="29" t="s">
        <v>380</v>
      </c>
      <c r="C735" s="16">
        <v>387</v>
      </c>
      <c r="D735" s="16">
        <v>1095</v>
      </c>
      <c r="E735" s="16">
        <v>0.20516892429455599</v>
      </c>
      <c r="F735" s="16">
        <v>0.35491110359959899</v>
      </c>
      <c r="G735" s="16">
        <v>0.45878927539497999</v>
      </c>
      <c r="H735" s="16">
        <v>1.2293934777492901</v>
      </c>
      <c r="I735" s="16">
        <v>2.3143984505202502</v>
      </c>
      <c r="J735" s="16">
        <v>0.38283122647881901</v>
      </c>
      <c r="K735" s="16">
        <v>0.428782021015783</v>
      </c>
      <c r="L735" s="16">
        <v>0.54071586697510099</v>
      </c>
      <c r="M735" s="16">
        <v>0.14305145046824499</v>
      </c>
      <c r="N735" s="16">
        <v>0.68959911329868095</v>
      </c>
      <c r="O735" s="16">
        <v>1.5586741211470401</v>
      </c>
      <c r="P735" s="16">
        <v>0.13598744131350199</v>
      </c>
      <c r="Q735" s="16">
        <v>0.23870249714383901</v>
      </c>
      <c r="R735" s="16">
        <v>0.65944813133077196</v>
      </c>
      <c r="S735" s="16">
        <v>0.70252800000000004</v>
      </c>
      <c r="T735" s="16">
        <v>1.3121561383553999</v>
      </c>
      <c r="U735" s="16">
        <v>1.1506511977868199</v>
      </c>
      <c r="V735" s="16">
        <v>0.55943893187984595</v>
      </c>
      <c r="W735" s="16">
        <v>3.0156240553167502</v>
      </c>
      <c r="X735" s="16">
        <v>1.36433801266171</v>
      </c>
      <c r="Y735" s="16">
        <v>2.3141179083483401</v>
      </c>
      <c r="Z735" s="16">
        <v>1.0222778719896599</v>
      </c>
      <c r="AA735" s="16">
        <v>1.37744994731296</v>
      </c>
      <c r="AB735" s="16">
        <v>1.2910517279988101</v>
      </c>
      <c r="AC735" s="16">
        <v>0.60095323216382601</v>
      </c>
      <c r="AD735" s="16">
        <v>2.1399628961849899</v>
      </c>
      <c r="AE735" s="16">
        <v>0.70252800000000004</v>
      </c>
      <c r="AF735" s="16">
        <v>1.43736230398847</v>
      </c>
      <c r="AG735" s="16">
        <v>1.43469956580875</v>
      </c>
      <c r="AH735" s="16">
        <v>1.2700582947717201</v>
      </c>
      <c r="AI735" s="37">
        <v>0.311226231351525</v>
      </c>
      <c r="AJ735" s="16">
        <v>1.00383998668818</v>
      </c>
      <c r="AK735" s="16">
        <v>0.46915195369030399</v>
      </c>
      <c r="AL735" s="37">
        <v>0.76872274740479996</v>
      </c>
      <c r="AM735" s="37">
        <v>3152.5788076582198</v>
      </c>
      <c r="AN735" s="37">
        <v>21.5353092461696</v>
      </c>
      <c r="AO735" s="37">
        <v>1.15403805216</v>
      </c>
      <c r="AP735" s="37">
        <v>7.3006777213439999</v>
      </c>
      <c r="AQ735" s="37">
        <v>657.80676224000001</v>
      </c>
      <c r="AR735" s="37">
        <v>1.7578644689536</v>
      </c>
      <c r="AS735" s="37">
        <v>1.3983182323200001</v>
      </c>
      <c r="AT735" s="37">
        <v>7.6116706560256002</v>
      </c>
      <c r="AU735" s="37">
        <v>311320.69638264301</v>
      </c>
      <c r="AV735" s="37">
        <v>2113.7361132626602</v>
      </c>
      <c r="AW735" s="37">
        <v>942312.69805452798</v>
      </c>
      <c r="AX735" s="37">
        <v>8.1782464086399997</v>
      </c>
      <c r="AY735" s="37">
        <v>7.7836953600000003</v>
      </c>
      <c r="AZ735" s="37">
        <v>17.563199999999998</v>
      </c>
      <c r="BA735" s="37">
        <v>23804.627026687998</v>
      </c>
      <c r="BB735" s="37">
        <v>8.4749748297472003</v>
      </c>
      <c r="BC735" s="37">
        <v>8.0357215879021792E-3</v>
      </c>
      <c r="BD735" s="37">
        <v>384.16947992724499</v>
      </c>
      <c r="BE735" s="37">
        <v>28811.956991999999</v>
      </c>
      <c r="BF735" s="37">
        <v>0.97281134719999995</v>
      </c>
      <c r="BG735" s="37">
        <v>3.7482683554713598</v>
      </c>
      <c r="BH735" s="37">
        <v>4.8241641041151997</v>
      </c>
      <c r="BI735" s="37">
        <v>5.9319669591039998</v>
      </c>
      <c r="BJ735" s="37">
        <v>4400.3064925183999</v>
      </c>
      <c r="BK735" s="37">
        <v>502.90770182617598</v>
      </c>
      <c r="BL735" s="37">
        <v>17.563199999999998</v>
      </c>
      <c r="BM735" s="37">
        <v>16.101253056037699</v>
      </c>
      <c r="BN735" s="37">
        <v>16.071425210173999</v>
      </c>
      <c r="BO735" s="37">
        <v>17.816072034249899</v>
      </c>
      <c r="BP735" s="37">
        <v>1.2351144E-2</v>
      </c>
    </row>
    <row r="736" spans="1:68">
      <c r="A736" s="16">
        <v>735</v>
      </c>
      <c r="B736" s="29" t="s">
        <v>89</v>
      </c>
      <c r="C736" s="16">
        <v>408</v>
      </c>
      <c r="D736" s="16">
        <v>1095</v>
      </c>
      <c r="E736" s="16">
        <v>0.20418864663451</v>
      </c>
      <c r="F736" s="16">
        <v>0.35322583780837602</v>
      </c>
      <c r="G736" s="16">
        <v>0.45662798184222803</v>
      </c>
      <c r="H736" s="16">
        <v>1.2235866481212501</v>
      </c>
      <c r="I736" s="16">
        <v>2.3034136336891602</v>
      </c>
      <c r="J736" s="16">
        <v>0.38100725946712699</v>
      </c>
      <c r="K736" s="16">
        <v>0.42671139707219502</v>
      </c>
      <c r="L736" s="16">
        <v>0.53812449562586995</v>
      </c>
      <c r="M736" s="16">
        <v>0.14233652013553</v>
      </c>
      <c r="N736" s="16">
        <v>0.68631738997603198</v>
      </c>
      <c r="O736" s="16">
        <v>1.5512771433968999</v>
      </c>
      <c r="P736" s="16">
        <v>0.135305539486792</v>
      </c>
      <c r="Q736" s="16">
        <v>0.237495931020901</v>
      </c>
      <c r="R736" s="16">
        <v>0.65639656365273602</v>
      </c>
      <c r="S736" s="16">
        <v>0.69914414235102096</v>
      </c>
      <c r="T736" s="16">
        <v>1.3058681524724201</v>
      </c>
      <c r="U736" s="16">
        <v>1.1450152320238101</v>
      </c>
      <c r="V736" s="16">
        <v>0.55939219367448401</v>
      </c>
      <c r="W736" s="16">
        <v>3.0016839533186102</v>
      </c>
      <c r="X736" s="16">
        <v>1.35778082450703</v>
      </c>
      <c r="Y736" s="16">
        <v>2.3031147001468701</v>
      </c>
      <c r="Z736" s="16">
        <v>1.017363687881</v>
      </c>
      <c r="AA736" s="16">
        <v>1.3708555232887101</v>
      </c>
      <c r="AB736" s="16">
        <v>1.28487217092237</v>
      </c>
      <c r="AC736" s="16">
        <v>0.59803741787956899</v>
      </c>
      <c r="AD736" s="16">
        <v>2.1294077845777499</v>
      </c>
      <c r="AE736" s="16">
        <v>0.69914414235102096</v>
      </c>
      <c r="AF736" s="16">
        <v>1.4305347735207301</v>
      </c>
      <c r="AG736" s="16">
        <v>1.42788468345764</v>
      </c>
      <c r="AH736" s="16">
        <v>1.2646645161076799</v>
      </c>
      <c r="AI736" s="37">
        <v>0.30994606938392699</v>
      </c>
      <c r="AJ736" s="16">
        <v>1.00231082644924</v>
      </c>
      <c r="AK736" s="16">
        <v>0.47139334298118701</v>
      </c>
      <c r="AL736" s="37">
        <v>0.77241326472038396</v>
      </c>
      <c r="AM736" s="37">
        <v>3167.61998712472</v>
      </c>
      <c r="AN736" s="37">
        <v>21.6372393224704</v>
      </c>
      <c r="AO736" s="37">
        <v>1.15951482192</v>
      </c>
      <c r="AP736" s="37">
        <v>7.3354941374399996</v>
      </c>
      <c r="AQ736" s="37">
        <v>660.95583041279997</v>
      </c>
      <c r="AR736" s="37">
        <v>1.76639453467008</v>
      </c>
      <c r="AS736" s="37">
        <v>1.4050519191040001</v>
      </c>
      <c r="AT736" s="37">
        <v>7.6499026869158397</v>
      </c>
      <c r="AU736" s="37">
        <v>312809.32016671798</v>
      </c>
      <c r="AV736" s="37">
        <v>2123.8150724389998</v>
      </c>
      <c r="AW736" s="37">
        <v>947061.68876527296</v>
      </c>
      <c r="AX736" s="37">
        <v>8.2197948891520003</v>
      </c>
      <c r="AY736" s="37">
        <v>7.8198815232000003</v>
      </c>
      <c r="AZ736" s="37">
        <v>17.648205888</v>
      </c>
      <c r="BA736" s="37">
        <v>23919.250511769598</v>
      </c>
      <c r="BB736" s="37">
        <v>8.5166901420390406</v>
      </c>
      <c r="BC736" s="37">
        <v>8.0363929866275295E-3</v>
      </c>
      <c r="BD736" s="37">
        <v>385.95359904772602</v>
      </c>
      <c r="BE736" s="37">
        <v>28951.099790079999</v>
      </c>
      <c r="BF736" s="37">
        <v>0.97745898624000005</v>
      </c>
      <c r="BG736" s="37">
        <v>3.7663736613780499</v>
      </c>
      <c r="BH736" s="37">
        <v>4.8473704764313599</v>
      </c>
      <c r="BI736" s="37">
        <v>5.9604965896998401</v>
      </c>
      <c r="BJ736" s="37">
        <v>4421.7607964505596</v>
      </c>
      <c r="BK736" s="37">
        <v>505.40052962522901</v>
      </c>
      <c r="BL736" s="37">
        <v>17.648205888</v>
      </c>
      <c r="BM736" s="37">
        <v>16.178099699575299</v>
      </c>
      <c r="BN736" s="37">
        <v>16.148129493993899</v>
      </c>
      <c r="BO736" s="37">
        <v>17.892057363158301</v>
      </c>
      <c r="BP736" s="37">
        <v>1.24021576E-2</v>
      </c>
    </row>
    <row r="737" spans="1:68">
      <c r="A737" s="16">
        <v>736</v>
      </c>
      <c r="B737" s="29" t="s">
        <v>83</v>
      </c>
      <c r="C737" s="16">
        <v>420</v>
      </c>
      <c r="D737" s="16">
        <v>1095</v>
      </c>
      <c r="E737" s="16">
        <v>0.203217691778352</v>
      </c>
      <c r="F737" s="16">
        <v>0.35155650106764802</v>
      </c>
      <c r="G737" s="16">
        <v>0.45448695592829003</v>
      </c>
      <c r="H737" s="16">
        <v>1.21783441574375</v>
      </c>
      <c r="I737" s="16">
        <v>2.2925325986324698</v>
      </c>
      <c r="J737" s="16">
        <v>0.379200590314484</v>
      </c>
      <c r="K737" s="16">
        <v>0.42466067544818697</v>
      </c>
      <c r="L737" s="16">
        <v>0.535557844011609</v>
      </c>
      <c r="M737" s="16">
        <v>0.14162870030219299</v>
      </c>
      <c r="N737" s="16">
        <v>0.68306675340711398</v>
      </c>
      <c r="O737" s="16">
        <v>1.54395004150344</v>
      </c>
      <c r="P737" s="16">
        <v>0.134630442260011</v>
      </c>
      <c r="Q737" s="16">
        <v>0.236301501178179</v>
      </c>
      <c r="R737" s="16">
        <v>0.65337310788269698</v>
      </c>
      <c r="S737" s="16">
        <v>0.69579272640836698</v>
      </c>
      <c r="T737" s="16">
        <v>1.2996401445069501</v>
      </c>
      <c r="U737" s="16">
        <v>1.13943420782045</v>
      </c>
      <c r="V737" s="16">
        <v>0.55934590641584503</v>
      </c>
      <c r="W737" s="16">
        <v>2.9878721380532398</v>
      </c>
      <c r="X737" s="16">
        <v>1.3512863642931301</v>
      </c>
      <c r="Y737" s="16">
        <v>2.2922156332650498</v>
      </c>
      <c r="Z737" s="16">
        <v>1.012496523617</v>
      </c>
      <c r="AA737" s="16">
        <v>1.36432393890907</v>
      </c>
      <c r="AB737" s="16">
        <v>1.27875148835213</v>
      </c>
      <c r="AC737" s="16">
        <v>0.59514976192861402</v>
      </c>
      <c r="AD737" s="16">
        <v>2.1189562855704902</v>
      </c>
      <c r="AE737" s="16">
        <v>0.69579272640836698</v>
      </c>
      <c r="AF737" s="16">
        <v>1.4237717985167999</v>
      </c>
      <c r="AG737" s="16">
        <v>1.42113423698023</v>
      </c>
      <c r="AH737" s="16">
        <v>1.2593163571088299</v>
      </c>
      <c r="AI737" s="37">
        <v>0.30867639561560001</v>
      </c>
      <c r="AJ737" s="16">
        <v>1.00078631789679</v>
      </c>
      <c r="AK737" s="16">
        <v>0.47363473227206898</v>
      </c>
      <c r="AL737" s="37">
        <v>0.77610378203596797</v>
      </c>
      <c r="AM737" s="37">
        <v>3182.6611665912201</v>
      </c>
      <c r="AN737" s="37">
        <v>21.7391693987712</v>
      </c>
      <c r="AO737" s="37">
        <v>1.16499159168</v>
      </c>
      <c r="AP737" s="37">
        <v>7.3703105535360001</v>
      </c>
      <c r="AQ737" s="37">
        <v>664.10489858560004</v>
      </c>
      <c r="AR737" s="37">
        <v>1.77492460038656</v>
      </c>
      <c r="AS737" s="37">
        <v>1.4117856058880001</v>
      </c>
      <c r="AT737" s="37">
        <v>7.6881347178060802</v>
      </c>
      <c r="AU737" s="37">
        <v>314297.94395079202</v>
      </c>
      <c r="AV737" s="37">
        <v>2133.8940316153398</v>
      </c>
      <c r="AW737" s="37">
        <v>951810.679476019</v>
      </c>
      <c r="AX737" s="37">
        <v>8.2613433696640008</v>
      </c>
      <c r="AY737" s="37">
        <v>7.8560676864000003</v>
      </c>
      <c r="AZ737" s="37">
        <v>17.733211776000001</v>
      </c>
      <c r="BA737" s="37">
        <v>24033.873996851202</v>
      </c>
      <c r="BB737" s="37">
        <v>8.5584054543308792</v>
      </c>
      <c r="BC737" s="37">
        <v>8.0370580180444597E-3</v>
      </c>
      <c r="BD737" s="37">
        <v>387.73771816820698</v>
      </c>
      <c r="BE737" s="37">
        <v>29090.242588159999</v>
      </c>
      <c r="BF737" s="37">
        <v>0.98210662528000003</v>
      </c>
      <c r="BG737" s="37">
        <v>3.7844789672847399</v>
      </c>
      <c r="BH737" s="37">
        <v>4.8705768487475201</v>
      </c>
      <c r="BI737" s="37">
        <v>5.9890262202956803</v>
      </c>
      <c r="BJ737" s="37">
        <v>4443.2151003827203</v>
      </c>
      <c r="BK737" s="37">
        <v>507.89335742428102</v>
      </c>
      <c r="BL737" s="37">
        <v>17.733211776000001</v>
      </c>
      <c r="BM737" s="37">
        <v>16.254946343112799</v>
      </c>
      <c r="BN737" s="37">
        <v>16.224833777813899</v>
      </c>
      <c r="BO737" s="37">
        <v>17.968042692066799</v>
      </c>
      <c r="BP737" s="37">
        <v>1.24531712E-2</v>
      </c>
    </row>
    <row r="738" spans="1:68">
      <c r="A738" s="16">
        <v>737</v>
      </c>
      <c r="B738" s="29" t="s">
        <v>90</v>
      </c>
      <c r="C738" s="16">
        <v>393</v>
      </c>
      <c r="D738" s="16">
        <v>1095</v>
      </c>
      <c r="E738" s="16">
        <v>0.202255927360524</v>
      </c>
      <c r="F738" s="16">
        <v>0.34990286859879299</v>
      </c>
      <c r="G738" s="16">
        <v>0.45236591389245501</v>
      </c>
      <c r="H738" s="16">
        <v>1.2121360142144499</v>
      </c>
      <c r="I738" s="16">
        <v>2.2817538815091898</v>
      </c>
      <c r="J738" s="16">
        <v>0.37741097411202401</v>
      </c>
      <c r="K738" s="16">
        <v>0.42262957057200101</v>
      </c>
      <c r="L738" s="16">
        <v>0.53301556009984397</v>
      </c>
      <c r="M738" s="16">
        <v>0.14092788541454701</v>
      </c>
      <c r="N738" s="16">
        <v>0.67984676396131305</v>
      </c>
      <c r="O738" s="16">
        <v>1.5366918299935699</v>
      </c>
      <c r="P738" s="16">
        <v>0.13396204828564201</v>
      </c>
      <c r="Q738" s="16">
        <v>0.235119025422283</v>
      </c>
      <c r="R738" s="16">
        <v>0.650377377339447</v>
      </c>
      <c r="S738" s="16">
        <v>0.69247328786026896</v>
      </c>
      <c r="T738" s="16">
        <v>1.2934712603837599</v>
      </c>
      <c r="U738" s="16">
        <v>1.13390732568646</v>
      </c>
      <c r="V738" s="16">
        <v>0.55930006360892104</v>
      </c>
      <c r="W738" s="16">
        <v>2.9741868467531201</v>
      </c>
      <c r="X738" s="16">
        <v>1.3448537361947099</v>
      </c>
      <c r="Y738" s="16">
        <v>2.2814192361776802</v>
      </c>
      <c r="Z738" s="16">
        <v>1.00767570756861</v>
      </c>
      <c r="AA738" s="16">
        <v>1.3578543002152501</v>
      </c>
      <c r="AB738" s="16">
        <v>1.27268884290429</v>
      </c>
      <c r="AC738" s="16">
        <v>0.592289858378929</v>
      </c>
      <c r="AD738" s="16">
        <v>2.1086068809694698</v>
      </c>
      <c r="AE738" s="16">
        <v>0.69247328786026896</v>
      </c>
      <c r="AF738" s="16">
        <v>1.4170724677103801</v>
      </c>
      <c r="AG738" s="16">
        <v>1.41444731679838</v>
      </c>
      <c r="AH738" s="16">
        <v>1.25401324144733</v>
      </c>
      <c r="AI738" s="37">
        <v>0.30741708167972698</v>
      </c>
      <c r="AJ738" s="16">
        <v>0.99926643983749897</v>
      </c>
      <c r="AK738" s="16">
        <v>0.475876121562952</v>
      </c>
      <c r="AL738" s="37">
        <v>0.77979429935155198</v>
      </c>
      <c r="AM738" s="37">
        <v>3197.7023460577202</v>
      </c>
      <c r="AN738" s="37">
        <v>21.841099475071999</v>
      </c>
      <c r="AO738" s="37">
        <v>1.17046836144</v>
      </c>
      <c r="AP738" s="37">
        <v>7.4051269696319997</v>
      </c>
      <c r="AQ738" s="37">
        <v>667.2539667584</v>
      </c>
      <c r="AR738" s="37">
        <v>1.7834546661030399</v>
      </c>
      <c r="AS738" s="37">
        <v>1.4185192926720001</v>
      </c>
      <c r="AT738" s="37">
        <v>7.7263667486963197</v>
      </c>
      <c r="AU738" s="37">
        <v>315786.567734866</v>
      </c>
      <c r="AV738" s="37">
        <v>2143.9729907916799</v>
      </c>
      <c r="AW738" s="37">
        <v>956559.67018676503</v>
      </c>
      <c r="AX738" s="37">
        <v>8.3028918501759996</v>
      </c>
      <c r="AY738" s="37">
        <v>7.8922538496000003</v>
      </c>
      <c r="AZ738" s="37">
        <v>17.818217663999999</v>
      </c>
      <c r="BA738" s="37">
        <v>24148.497481932802</v>
      </c>
      <c r="BB738" s="37">
        <v>8.6001207666227195</v>
      </c>
      <c r="BC738" s="37">
        <v>8.0377167723034507E-3</v>
      </c>
      <c r="BD738" s="37">
        <v>389.521837288688</v>
      </c>
      <c r="BE738" s="37">
        <v>29229.385386239999</v>
      </c>
      <c r="BF738" s="37">
        <v>0.98675426432000002</v>
      </c>
      <c r="BG738" s="37">
        <v>3.8025842731914201</v>
      </c>
      <c r="BH738" s="37">
        <v>4.8937832210636802</v>
      </c>
      <c r="BI738" s="37">
        <v>6.0175558508915197</v>
      </c>
      <c r="BJ738" s="37">
        <v>4464.66940431488</v>
      </c>
      <c r="BK738" s="37">
        <v>510.386185223334</v>
      </c>
      <c r="BL738" s="37">
        <v>17.818217663999999</v>
      </c>
      <c r="BM738" s="37">
        <v>16.331792986650299</v>
      </c>
      <c r="BN738" s="37">
        <v>16.301538061633799</v>
      </c>
      <c r="BO738" s="37">
        <v>18.044028020975201</v>
      </c>
      <c r="BP738" s="37">
        <v>1.25041848E-2</v>
      </c>
    </row>
    <row r="739" spans="1:68">
      <c r="A739" s="16">
        <v>738</v>
      </c>
      <c r="B739" s="29" t="s">
        <v>84</v>
      </c>
      <c r="C739" s="16">
        <v>375</v>
      </c>
      <c r="D739" s="16">
        <v>1095</v>
      </c>
      <c r="E739" s="16">
        <v>0.20130322350944199</v>
      </c>
      <c r="F739" s="16">
        <v>0.34826471983259899</v>
      </c>
      <c r="G739" s="16">
        <v>0.45026457724652902</v>
      </c>
      <c r="H739" s="16">
        <v>1.20649069140854</v>
      </c>
      <c r="I739" s="16">
        <v>2.2710760458794699</v>
      </c>
      <c r="J739" s="16">
        <v>0.37563817055249998</v>
      </c>
      <c r="K739" s="16">
        <v>0.42061780230930701</v>
      </c>
      <c r="L739" s="16">
        <v>0.53049729851088701</v>
      </c>
      <c r="M739" s="16">
        <v>0.14023397199784499</v>
      </c>
      <c r="N739" s="16">
        <v>0.67665699025882498</v>
      </c>
      <c r="O739" s="16">
        <v>1.52950154183856</v>
      </c>
      <c r="P739" s="16">
        <v>0.133300258218853</v>
      </c>
      <c r="Q739" s="16">
        <v>0.23394832518851999</v>
      </c>
      <c r="R739" s="16">
        <v>0.647408992401174</v>
      </c>
      <c r="S739" s="16">
        <v>0.68918537121331003</v>
      </c>
      <c r="T739" s="16">
        <v>1.2873606621668301</v>
      </c>
      <c r="U739" s="16">
        <v>1.12843380156854</v>
      </c>
      <c r="V739" s="16">
        <v>0.55925465888284098</v>
      </c>
      <c r="W739" s="16">
        <v>2.9606263487993698</v>
      </c>
      <c r="X739" s="16">
        <v>1.33848206136348</v>
      </c>
      <c r="Y739" s="16">
        <v>2.2707240649532401</v>
      </c>
      <c r="Z739" s="16">
        <v>1.00290058083754</v>
      </c>
      <c r="AA739" s="16">
        <v>1.35144573012506</v>
      </c>
      <c r="AB739" s="16">
        <v>1.26668341300048</v>
      </c>
      <c r="AC739" s="16">
        <v>0.58945730906375204</v>
      </c>
      <c r="AD739" s="16">
        <v>2.0983580820974299</v>
      </c>
      <c r="AE739" s="16">
        <v>0.68918537121331003</v>
      </c>
      <c r="AF739" s="16">
        <v>1.4104358869061699</v>
      </c>
      <c r="AG739" s="16">
        <v>1.4078230303732799</v>
      </c>
      <c r="AH739" s="16">
        <v>1.24875460246252</v>
      </c>
      <c r="AI739" s="37">
        <v>0.30616800129578198</v>
      </c>
      <c r="AJ739" s="16">
        <v>0.99775117120659196</v>
      </c>
      <c r="AK739" s="16">
        <v>0.47811751085383503</v>
      </c>
      <c r="AL739" s="37">
        <v>0.78348481666713599</v>
      </c>
      <c r="AM739" s="37">
        <v>3212.7435255242199</v>
      </c>
      <c r="AN739" s="37">
        <v>21.943029551372799</v>
      </c>
      <c r="AO739" s="37">
        <v>1.1759451312</v>
      </c>
      <c r="AP739" s="37">
        <v>7.4399433857280002</v>
      </c>
      <c r="AQ739" s="37">
        <v>670.40303493119995</v>
      </c>
      <c r="AR739" s="37">
        <v>1.7919847318195199</v>
      </c>
      <c r="AS739" s="37">
        <v>1.425252979456</v>
      </c>
      <c r="AT739" s="37">
        <v>7.7645987795865601</v>
      </c>
      <c r="AU739" s="37">
        <v>317275.19151893997</v>
      </c>
      <c r="AV739" s="37">
        <v>2154.0519499680199</v>
      </c>
      <c r="AW739" s="37">
        <v>961308.66089751001</v>
      </c>
      <c r="AX739" s="37">
        <v>8.3444403306880002</v>
      </c>
      <c r="AY739" s="37">
        <v>7.9284400128000003</v>
      </c>
      <c r="AZ739" s="37">
        <v>17.903223552</v>
      </c>
      <c r="BA739" s="37">
        <v>24263.120967014402</v>
      </c>
      <c r="BB739" s="37">
        <v>8.6418360789145598</v>
      </c>
      <c r="BC739" s="37">
        <v>8.0383693378611298E-3</v>
      </c>
      <c r="BD739" s="37">
        <v>391.30595640916999</v>
      </c>
      <c r="BE739" s="37">
        <v>29368.528184319999</v>
      </c>
      <c r="BF739" s="37">
        <v>0.99140190336</v>
      </c>
      <c r="BG739" s="37">
        <v>3.8206895790981101</v>
      </c>
      <c r="BH739" s="37">
        <v>4.9169895933798404</v>
      </c>
      <c r="BI739" s="37">
        <v>6.0460854814873599</v>
      </c>
      <c r="BJ739" s="37">
        <v>4486.1237082470398</v>
      </c>
      <c r="BK739" s="37">
        <v>512.87901302238697</v>
      </c>
      <c r="BL739" s="37">
        <v>17.903223552</v>
      </c>
      <c r="BM739" s="37">
        <v>16.408639630187899</v>
      </c>
      <c r="BN739" s="37">
        <v>16.3782423454537</v>
      </c>
      <c r="BO739" s="37">
        <v>18.1200133498836</v>
      </c>
      <c r="BP739" s="37">
        <v>1.25551984E-2</v>
      </c>
    </row>
    <row r="740" spans="1:68">
      <c r="A740" s="16">
        <v>739</v>
      </c>
      <c r="B740" s="29" t="s">
        <v>284</v>
      </c>
      <c r="C740" s="16">
        <v>315</v>
      </c>
      <c r="D740" s="16">
        <v>1095</v>
      </c>
      <c r="E740" s="16">
        <v>0.200359452789028</v>
      </c>
      <c r="F740" s="16">
        <v>0.34664183831117801</v>
      </c>
      <c r="G740" s="16">
        <v>0.44818267265294198</v>
      </c>
      <c r="H740" s="16">
        <v>1.2008977091478801</v>
      </c>
      <c r="I740" s="16">
        <v>2.2604976820663998</v>
      </c>
      <c r="J740" s="16">
        <v>0.373881943822713</v>
      </c>
      <c r="K740" s="16">
        <v>0.418625095834398</v>
      </c>
      <c r="L740" s="16">
        <v>0.52800272036141904</v>
      </c>
      <c r="M740" s="16">
        <v>0.13954685860534599</v>
      </c>
      <c r="N740" s="16">
        <v>0.67349700897800802</v>
      </c>
      <c r="O740" s="16">
        <v>1.5223782280245901</v>
      </c>
      <c r="P740" s="16">
        <v>0.132644974668262</v>
      </c>
      <c r="Q740" s="16">
        <v>0.232789225451</v>
      </c>
      <c r="R740" s="16">
        <v>0.64446758034510399</v>
      </c>
      <c r="S740" s="16">
        <v>0.68592852958406603</v>
      </c>
      <c r="T740" s="16">
        <v>1.2813075276799799</v>
      </c>
      <c r="U740" s="16">
        <v>1.12301286647962</v>
      </c>
      <c r="V740" s="16">
        <v>0.55920968598791498</v>
      </c>
      <c r="W740" s="16">
        <v>2.94718894499217</v>
      </c>
      <c r="X740" s="16">
        <v>1.3321704775279</v>
      </c>
      <c r="Y740" s="16">
        <v>2.2601287026102002</v>
      </c>
      <c r="Z740" s="16">
        <v>0.99817049695601301</v>
      </c>
      <c r="AA740" s="16">
        <v>1.3450973680365701</v>
      </c>
      <c r="AB740" s="16">
        <v>1.2607343924966301</v>
      </c>
      <c r="AC740" s="16">
        <v>0.58665172339678895</v>
      </c>
      <c r="AD740" s="16">
        <v>2.0882084290797498</v>
      </c>
      <c r="AE740" s="16">
        <v>0.68592852958406603</v>
      </c>
      <c r="AF740" s="16">
        <v>1.40386117858189</v>
      </c>
      <c r="AG740" s="16">
        <v>1.40126050180829</v>
      </c>
      <c r="AH740" s="16">
        <v>1.24353988295913</v>
      </c>
      <c r="AI740" s="37">
        <v>0.30492903022731999</v>
      </c>
      <c r="AJ740" s="16">
        <v>0.99624049106687096</v>
      </c>
      <c r="AK740" s="16">
        <v>0.48035890014471799</v>
      </c>
      <c r="AL740" s="37">
        <v>0.78717533398271999</v>
      </c>
      <c r="AM740" s="37">
        <v>3227.78470499072</v>
      </c>
      <c r="AN740" s="37">
        <v>22.044959627673599</v>
      </c>
      <c r="AO740" s="37">
        <v>1.18142190096</v>
      </c>
      <c r="AP740" s="37">
        <v>7.4747598018239998</v>
      </c>
      <c r="AQ740" s="37">
        <v>673.55210310400003</v>
      </c>
      <c r="AR740" s="37">
        <v>1.8005147975360001</v>
      </c>
      <c r="AS740" s="37">
        <v>1.43198666624</v>
      </c>
      <c r="AT740" s="37">
        <v>7.8028308104767996</v>
      </c>
      <c r="AU740" s="37">
        <v>318763.81530301401</v>
      </c>
      <c r="AV740" s="37">
        <v>2164.13090914436</v>
      </c>
      <c r="AW740" s="37">
        <v>966057.65160825604</v>
      </c>
      <c r="AX740" s="37">
        <v>8.3859888112000007</v>
      </c>
      <c r="AY740" s="37">
        <v>7.9646261760000003</v>
      </c>
      <c r="AZ740" s="37">
        <v>17.988229440000001</v>
      </c>
      <c r="BA740" s="37">
        <v>24377.744452096002</v>
      </c>
      <c r="BB740" s="37">
        <v>8.6835513912064002</v>
      </c>
      <c r="BC740" s="37">
        <v>8.03901580151988E-3</v>
      </c>
      <c r="BD740" s="37">
        <v>393.09007552965102</v>
      </c>
      <c r="BE740" s="37">
        <v>29507.670982399999</v>
      </c>
      <c r="BF740" s="37">
        <v>0.99604954239999999</v>
      </c>
      <c r="BG740" s="37">
        <v>3.8387948850048002</v>
      </c>
      <c r="BH740" s="37">
        <v>4.9401959656959997</v>
      </c>
      <c r="BI740" s="37">
        <v>6.0746151120832002</v>
      </c>
      <c r="BJ740" s="37">
        <v>4507.5780121792004</v>
      </c>
      <c r="BK740" s="37">
        <v>515.37184082143995</v>
      </c>
      <c r="BL740" s="37">
        <v>17.988229440000001</v>
      </c>
      <c r="BM740" s="37">
        <v>16.4854862737254</v>
      </c>
      <c r="BN740" s="37">
        <v>16.4549466292736</v>
      </c>
      <c r="BO740" s="37">
        <v>18.195998678792002</v>
      </c>
      <c r="BP740" s="37">
        <v>1.2606212E-2</v>
      </c>
    </row>
    <row r="741" spans="1:68">
      <c r="A741" s="16">
        <v>740</v>
      </c>
      <c r="B741" s="29" t="s">
        <v>380</v>
      </c>
      <c r="C741" s="16">
        <v>225</v>
      </c>
      <c r="D741" s="16">
        <v>1090</v>
      </c>
      <c r="E741" s="16">
        <v>0.20516892429455599</v>
      </c>
      <c r="F741" s="16">
        <v>0.35491110359959899</v>
      </c>
      <c r="G741" s="16">
        <v>0.45878927539497999</v>
      </c>
      <c r="H741" s="16">
        <v>1.2293934777492901</v>
      </c>
      <c r="I741" s="16">
        <v>2.3143984505202502</v>
      </c>
      <c r="J741" s="16">
        <v>0.38283122647881901</v>
      </c>
      <c r="K741" s="16">
        <v>0.428782021015783</v>
      </c>
      <c r="L741" s="16">
        <v>0.54071586697510099</v>
      </c>
      <c r="M741" s="16">
        <v>0.14305145046824499</v>
      </c>
      <c r="N741" s="16">
        <v>0.68959911329868095</v>
      </c>
      <c r="O741" s="16">
        <v>1.5586741211470401</v>
      </c>
      <c r="P741" s="16">
        <v>0.13598744131350199</v>
      </c>
      <c r="Q741" s="16">
        <v>0.23870249714383901</v>
      </c>
      <c r="R741" s="16">
        <v>0.65944813133077196</v>
      </c>
      <c r="S741" s="16">
        <v>0.70252800000000004</v>
      </c>
      <c r="T741" s="16">
        <v>1.3121561383553999</v>
      </c>
      <c r="U741" s="16">
        <v>1.1506511977868199</v>
      </c>
      <c r="V741" s="16">
        <v>0.55943893187984595</v>
      </c>
      <c r="W741" s="16">
        <v>3.0156240553167502</v>
      </c>
      <c r="X741" s="16">
        <v>1.36433801266171</v>
      </c>
      <c r="Y741" s="16">
        <v>2.3141179083483401</v>
      </c>
      <c r="Z741" s="16">
        <v>1.0222778719896599</v>
      </c>
      <c r="AA741" s="16">
        <v>1.37744994731296</v>
      </c>
      <c r="AB741" s="16">
        <v>1.2910517279988101</v>
      </c>
      <c r="AC741" s="16">
        <v>0.60095323216382601</v>
      </c>
      <c r="AD741" s="16">
        <v>2.1399628961849899</v>
      </c>
      <c r="AE741" s="16">
        <v>0.70252800000000004</v>
      </c>
      <c r="AF741" s="16">
        <v>1.43736230398847</v>
      </c>
      <c r="AG741" s="16">
        <v>1.43469956580875</v>
      </c>
      <c r="AH741" s="16">
        <v>1.2700582947717201</v>
      </c>
      <c r="AI741" s="37">
        <v>0.311226231351525</v>
      </c>
      <c r="AJ741" s="16">
        <v>1.00383998668818</v>
      </c>
      <c r="AK741" s="16">
        <v>0.46915195369030399</v>
      </c>
      <c r="AL741" s="37">
        <v>0.76872274740479996</v>
      </c>
      <c r="AM741" s="37">
        <v>3152.5788076582198</v>
      </c>
      <c r="AN741" s="37">
        <v>21.5353092461696</v>
      </c>
      <c r="AO741" s="37">
        <v>1.15403805216</v>
      </c>
      <c r="AP741" s="37">
        <v>7.3006777213439999</v>
      </c>
      <c r="AQ741" s="37">
        <v>657.80676224000001</v>
      </c>
      <c r="AR741" s="37">
        <v>1.7578644689536</v>
      </c>
      <c r="AS741" s="37">
        <v>1.3983182323200001</v>
      </c>
      <c r="AT741" s="37">
        <v>7.6116706560256002</v>
      </c>
      <c r="AU741" s="37">
        <v>311320.69638264301</v>
      </c>
      <c r="AV741" s="37">
        <v>2113.7361132626602</v>
      </c>
      <c r="AW741" s="37">
        <v>942312.69805452798</v>
      </c>
      <c r="AX741" s="37">
        <v>8.1782464086399997</v>
      </c>
      <c r="AY741" s="37">
        <v>7.7836953600000003</v>
      </c>
      <c r="AZ741" s="37">
        <v>17.563199999999998</v>
      </c>
      <c r="BA741" s="37">
        <v>23804.627026687998</v>
      </c>
      <c r="BB741" s="37">
        <v>8.4749748297472003</v>
      </c>
      <c r="BC741" s="37">
        <v>8.0357215879021792E-3</v>
      </c>
      <c r="BD741" s="37">
        <v>384.16947992724499</v>
      </c>
      <c r="BE741" s="37">
        <v>28811.956991999999</v>
      </c>
      <c r="BF741" s="37">
        <v>0.97281134719999995</v>
      </c>
      <c r="BG741" s="37">
        <v>3.7482683554713598</v>
      </c>
      <c r="BH741" s="37">
        <v>4.8241641041151997</v>
      </c>
      <c r="BI741" s="37">
        <v>5.9319669591039998</v>
      </c>
      <c r="BJ741" s="37">
        <v>4400.3064925183999</v>
      </c>
      <c r="BK741" s="37">
        <v>502.90770182617598</v>
      </c>
      <c r="BL741" s="37">
        <v>17.563199999999998</v>
      </c>
      <c r="BM741" s="37">
        <v>16.101253056037699</v>
      </c>
      <c r="BN741" s="37">
        <v>16.071425210173999</v>
      </c>
      <c r="BO741" s="37">
        <v>17.816072034249899</v>
      </c>
      <c r="BP741" s="37">
        <v>1.2351144E-2</v>
      </c>
    </row>
    <row r="742" spans="1:68">
      <c r="A742" s="16">
        <v>741</v>
      </c>
      <c r="B742" s="29" t="s">
        <v>89</v>
      </c>
      <c r="C742" s="16">
        <v>330</v>
      </c>
      <c r="D742" s="16">
        <v>1090</v>
      </c>
      <c r="E742" s="16">
        <v>0.20418864663451</v>
      </c>
      <c r="F742" s="16">
        <v>0.35322583780837602</v>
      </c>
      <c r="G742" s="16">
        <v>0.45662798184222803</v>
      </c>
      <c r="H742" s="16">
        <v>1.2235866481212501</v>
      </c>
      <c r="I742" s="16">
        <v>2.3034136336891602</v>
      </c>
      <c r="J742" s="16">
        <v>0.38100725946712699</v>
      </c>
      <c r="K742" s="16">
        <v>0.42671139707219502</v>
      </c>
      <c r="L742" s="16">
        <v>0.53812449562586995</v>
      </c>
      <c r="M742" s="16">
        <v>0.14233652013553</v>
      </c>
      <c r="N742" s="16">
        <v>0.68631738997603198</v>
      </c>
      <c r="O742" s="16">
        <v>1.5512771433968999</v>
      </c>
      <c r="P742" s="16">
        <v>0.135305539486792</v>
      </c>
      <c r="Q742" s="16">
        <v>0.237495931020901</v>
      </c>
      <c r="R742" s="16">
        <v>0.65639656365273602</v>
      </c>
      <c r="S742" s="16">
        <v>0.69914414235102096</v>
      </c>
      <c r="T742" s="16">
        <v>1.3058681524724201</v>
      </c>
      <c r="U742" s="16">
        <v>1.1450152320238101</v>
      </c>
      <c r="V742" s="16">
        <v>0.55939219367448401</v>
      </c>
      <c r="W742" s="16">
        <v>3.0016839533186102</v>
      </c>
      <c r="X742" s="16">
        <v>1.35778082450703</v>
      </c>
      <c r="Y742" s="16">
        <v>2.3031147001468701</v>
      </c>
      <c r="Z742" s="16">
        <v>1.017363687881</v>
      </c>
      <c r="AA742" s="16">
        <v>1.3708555232887101</v>
      </c>
      <c r="AB742" s="16">
        <v>1.28487217092237</v>
      </c>
      <c r="AC742" s="16">
        <v>0.59803741787956899</v>
      </c>
      <c r="AD742" s="16">
        <v>2.1294077845777499</v>
      </c>
      <c r="AE742" s="16">
        <v>0.69914414235102096</v>
      </c>
      <c r="AF742" s="16">
        <v>1.4305347735207301</v>
      </c>
      <c r="AG742" s="16">
        <v>1.42788468345764</v>
      </c>
      <c r="AH742" s="16">
        <v>1.2646645161076799</v>
      </c>
      <c r="AI742" s="37">
        <v>0.30994606938392699</v>
      </c>
      <c r="AJ742" s="16">
        <v>1.00231082644924</v>
      </c>
      <c r="AK742" s="16">
        <v>0.47139334298118701</v>
      </c>
      <c r="AL742" s="37">
        <v>0.77241326472038396</v>
      </c>
      <c r="AM742" s="37">
        <v>3167.61998712472</v>
      </c>
      <c r="AN742" s="37">
        <v>21.6372393224704</v>
      </c>
      <c r="AO742" s="37">
        <v>1.15951482192</v>
      </c>
      <c r="AP742" s="37">
        <v>7.3354941374399996</v>
      </c>
      <c r="AQ742" s="37">
        <v>660.95583041279997</v>
      </c>
      <c r="AR742" s="37">
        <v>1.76639453467008</v>
      </c>
      <c r="AS742" s="37">
        <v>1.4050519191040001</v>
      </c>
      <c r="AT742" s="37">
        <v>7.6499026869158397</v>
      </c>
      <c r="AU742" s="37">
        <v>312809.32016671798</v>
      </c>
      <c r="AV742" s="37">
        <v>2123.8150724389998</v>
      </c>
      <c r="AW742" s="37">
        <v>947061.68876527296</v>
      </c>
      <c r="AX742" s="37">
        <v>8.2197948891520003</v>
      </c>
      <c r="AY742" s="37">
        <v>7.8198815232000003</v>
      </c>
      <c r="AZ742" s="37">
        <v>17.648205888</v>
      </c>
      <c r="BA742" s="37">
        <v>23919.250511769598</v>
      </c>
      <c r="BB742" s="37">
        <v>8.5166901420390406</v>
      </c>
      <c r="BC742" s="37">
        <v>8.0363929866275295E-3</v>
      </c>
      <c r="BD742" s="37">
        <v>385.95359904772602</v>
      </c>
      <c r="BE742" s="37">
        <v>28951.099790079999</v>
      </c>
      <c r="BF742" s="37">
        <v>0.97745898624000005</v>
      </c>
      <c r="BG742" s="37">
        <v>3.7663736613780499</v>
      </c>
      <c r="BH742" s="37">
        <v>4.8473704764313599</v>
      </c>
      <c r="BI742" s="37">
        <v>5.9604965896998401</v>
      </c>
      <c r="BJ742" s="37">
        <v>4421.7607964505596</v>
      </c>
      <c r="BK742" s="37">
        <v>505.40052962522901</v>
      </c>
      <c r="BL742" s="37">
        <v>17.648205888</v>
      </c>
      <c r="BM742" s="37">
        <v>16.178099699575299</v>
      </c>
      <c r="BN742" s="37">
        <v>16.148129493993899</v>
      </c>
      <c r="BO742" s="37">
        <v>17.892057363158301</v>
      </c>
      <c r="BP742" s="37">
        <v>1.24021576E-2</v>
      </c>
    </row>
    <row r="743" spans="1:68">
      <c r="A743" s="16">
        <v>742</v>
      </c>
      <c r="B743" s="29" t="s">
        <v>83</v>
      </c>
      <c r="C743" s="16">
        <v>360</v>
      </c>
      <c r="D743" s="16">
        <v>1090</v>
      </c>
      <c r="E743" s="16">
        <v>0.203217691778352</v>
      </c>
      <c r="F743" s="16">
        <v>0.35155650106764802</v>
      </c>
      <c r="G743" s="16">
        <v>0.45448695592829003</v>
      </c>
      <c r="H743" s="16">
        <v>1.21783441574375</v>
      </c>
      <c r="I743" s="16">
        <v>2.2925325986324698</v>
      </c>
      <c r="J743" s="16">
        <v>0.379200590314484</v>
      </c>
      <c r="K743" s="16">
        <v>0.42466067544818697</v>
      </c>
      <c r="L743" s="16">
        <v>0.535557844011609</v>
      </c>
      <c r="M743" s="16">
        <v>0.14162870030219299</v>
      </c>
      <c r="N743" s="16">
        <v>0.68306675340711398</v>
      </c>
      <c r="O743" s="16">
        <v>1.54395004150344</v>
      </c>
      <c r="P743" s="16">
        <v>0.134630442260011</v>
      </c>
      <c r="Q743" s="16">
        <v>0.236301501178179</v>
      </c>
      <c r="R743" s="16">
        <v>0.65337310788269698</v>
      </c>
      <c r="S743" s="16">
        <v>0.69579272640836698</v>
      </c>
      <c r="T743" s="16">
        <v>1.2996401445069501</v>
      </c>
      <c r="U743" s="16">
        <v>1.13943420782045</v>
      </c>
      <c r="V743" s="16">
        <v>0.55934590641584503</v>
      </c>
      <c r="W743" s="16">
        <v>2.9878721380532398</v>
      </c>
      <c r="X743" s="16">
        <v>1.3512863642931301</v>
      </c>
      <c r="Y743" s="16">
        <v>2.2922156332650498</v>
      </c>
      <c r="Z743" s="16">
        <v>1.012496523617</v>
      </c>
      <c r="AA743" s="16">
        <v>1.36432393890907</v>
      </c>
      <c r="AB743" s="16">
        <v>1.27875148835213</v>
      </c>
      <c r="AC743" s="16">
        <v>0.59514976192861402</v>
      </c>
      <c r="AD743" s="16">
        <v>2.1189562855704902</v>
      </c>
      <c r="AE743" s="16">
        <v>0.69579272640836698</v>
      </c>
      <c r="AF743" s="16">
        <v>1.4237717985167999</v>
      </c>
      <c r="AG743" s="16">
        <v>1.42113423698023</v>
      </c>
      <c r="AH743" s="16">
        <v>1.2593163571088299</v>
      </c>
      <c r="AI743" s="37">
        <v>0.30867639561560001</v>
      </c>
      <c r="AJ743" s="16">
        <v>1.00078631789679</v>
      </c>
      <c r="AK743" s="16">
        <v>0.47363473227206898</v>
      </c>
      <c r="AL743" s="37">
        <v>0.77610378203596797</v>
      </c>
      <c r="AM743" s="37">
        <v>3182.6611665912201</v>
      </c>
      <c r="AN743" s="37">
        <v>21.7391693987712</v>
      </c>
      <c r="AO743" s="37">
        <v>1.16499159168</v>
      </c>
      <c r="AP743" s="37">
        <v>7.3703105535360001</v>
      </c>
      <c r="AQ743" s="37">
        <v>664.10489858560004</v>
      </c>
      <c r="AR743" s="37">
        <v>1.77492460038656</v>
      </c>
      <c r="AS743" s="37">
        <v>1.4117856058880001</v>
      </c>
      <c r="AT743" s="37">
        <v>7.6881347178060802</v>
      </c>
      <c r="AU743" s="37">
        <v>314297.94395079202</v>
      </c>
      <c r="AV743" s="37">
        <v>2133.8940316153398</v>
      </c>
      <c r="AW743" s="37">
        <v>951810.679476019</v>
      </c>
      <c r="AX743" s="37">
        <v>8.2613433696640008</v>
      </c>
      <c r="AY743" s="37">
        <v>7.8560676864000003</v>
      </c>
      <c r="AZ743" s="37">
        <v>17.733211776000001</v>
      </c>
      <c r="BA743" s="37">
        <v>24033.873996851202</v>
      </c>
      <c r="BB743" s="37">
        <v>8.5584054543308792</v>
      </c>
      <c r="BC743" s="37">
        <v>8.0370580180444597E-3</v>
      </c>
      <c r="BD743" s="37">
        <v>387.73771816820698</v>
      </c>
      <c r="BE743" s="37">
        <v>29090.242588159999</v>
      </c>
      <c r="BF743" s="37">
        <v>0.98210662528000003</v>
      </c>
      <c r="BG743" s="37">
        <v>3.7844789672847399</v>
      </c>
      <c r="BH743" s="37">
        <v>4.8705768487475201</v>
      </c>
      <c r="BI743" s="37">
        <v>5.9890262202956803</v>
      </c>
      <c r="BJ743" s="37">
        <v>4443.2151003827203</v>
      </c>
      <c r="BK743" s="37">
        <v>507.89335742428102</v>
      </c>
      <c r="BL743" s="37">
        <v>17.733211776000001</v>
      </c>
      <c r="BM743" s="37">
        <v>16.254946343112799</v>
      </c>
      <c r="BN743" s="37">
        <v>16.224833777813899</v>
      </c>
      <c r="BO743" s="37">
        <v>17.968042692066799</v>
      </c>
      <c r="BP743" s="37">
        <v>1.24531712E-2</v>
      </c>
    </row>
    <row r="744" spans="1:68">
      <c r="A744" s="16">
        <v>743</v>
      </c>
      <c r="B744" s="29" t="s">
        <v>90</v>
      </c>
      <c r="C744" s="16">
        <v>390</v>
      </c>
      <c r="D744" s="16">
        <v>1090</v>
      </c>
      <c r="E744" s="16">
        <v>0.202255927360524</v>
      </c>
      <c r="F744" s="16">
        <v>0.34990286859879299</v>
      </c>
      <c r="G744" s="16">
        <v>0.45236591389245501</v>
      </c>
      <c r="H744" s="16">
        <v>1.2121360142144499</v>
      </c>
      <c r="I744" s="16">
        <v>2.2817538815091898</v>
      </c>
      <c r="J744" s="16">
        <v>0.37741097411202401</v>
      </c>
      <c r="K744" s="16">
        <v>0.42262957057200101</v>
      </c>
      <c r="L744" s="16">
        <v>0.53301556009984397</v>
      </c>
      <c r="M744" s="16">
        <v>0.14092788541454701</v>
      </c>
      <c r="N744" s="16">
        <v>0.67984676396131305</v>
      </c>
      <c r="O744" s="16">
        <v>1.5366918299935699</v>
      </c>
      <c r="P744" s="16">
        <v>0.13396204828564201</v>
      </c>
      <c r="Q744" s="16">
        <v>0.235119025422283</v>
      </c>
      <c r="R744" s="16">
        <v>0.650377377339447</v>
      </c>
      <c r="S744" s="16">
        <v>0.69247328786026896</v>
      </c>
      <c r="T744" s="16">
        <v>1.2934712603837599</v>
      </c>
      <c r="U744" s="16">
        <v>1.13390732568646</v>
      </c>
      <c r="V744" s="16">
        <v>0.55930006360892104</v>
      </c>
      <c r="W744" s="16">
        <v>2.9741868467531201</v>
      </c>
      <c r="X744" s="16">
        <v>1.3448537361947099</v>
      </c>
      <c r="Y744" s="16">
        <v>2.2814192361776802</v>
      </c>
      <c r="Z744" s="16">
        <v>1.00767570756861</v>
      </c>
      <c r="AA744" s="16">
        <v>1.3578543002152501</v>
      </c>
      <c r="AB744" s="16">
        <v>1.27268884290429</v>
      </c>
      <c r="AC744" s="16">
        <v>0.592289858378929</v>
      </c>
      <c r="AD744" s="16">
        <v>2.1086068809694698</v>
      </c>
      <c r="AE744" s="16">
        <v>0.69247328786026896</v>
      </c>
      <c r="AF744" s="16">
        <v>1.4170724677103801</v>
      </c>
      <c r="AG744" s="16">
        <v>1.41444731679838</v>
      </c>
      <c r="AH744" s="16">
        <v>1.25401324144733</v>
      </c>
      <c r="AI744" s="37">
        <v>0.30741708167972698</v>
      </c>
      <c r="AJ744" s="16">
        <v>0.99926643983749897</v>
      </c>
      <c r="AK744" s="16">
        <v>0.475876121562952</v>
      </c>
      <c r="AL744" s="37">
        <v>0.77979429935155198</v>
      </c>
      <c r="AM744" s="37">
        <v>3197.7023460577202</v>
      </c>
      <c r="AN744" s="37">
        <v>21.841099475071999</v>
      </c>
      <c r="AO744" s="37">
        <v>1.17046836144</v>
      </c>
      <c r="AP744" s="37">
        <v>7.4051269696319997</v>
      </c>
      <c r="AQ744" s="37">
        <v>667.2539667584</v>
      </c>
      <c r="AR744" s="37">
        <v>1.7834546661030399</v>
      </c>
      <c r="AS744" s="37">
        <v>1.4185192926720001</v>
      </c>
      <c r="AT744" s="37">
        <v>7.7263667486963197</v>
      </c>
      <c r="AU744" s="37">
        <v>315786.567734866</v>
      </c>
      <c r="AV744" s="37">
        <v>2143.9729907916799</v>
      </c>
      <c r="AW744" s="37">
        <v>956559.67018676503</v>
      </c>
      <c r="AX744" s="37">
        <v>8.3028918501759996</v>
      </c>
      <c r="AY744" s="37">
        <v>7.8922538496000003</v>
      </c>
      <c r="AZ744" s="37">
        <v>17.818217663999999</v>
      </c>
      <c r="BA744" s="37">
        <v>24148.497481932802</v>
      </c>
      <c r="BB744" s="37">
        <v>8.6001207666227195</v>
      </c>
      <c r="BC744" s="37">
        <v>8.0377167723034507E-3</v>
      </c>
      <c r="BD744" s="37">
        <v>389.521837288688</v>
      </c>
      <c r="BE744" s="37">
        <v>29229.385386239999</v>
      </c>
      <c r="BF744" s="37">
        <v>0.98675426432000002</v>
      </c>
      <c r="BG744" s="37">
        <v>3.8025842731914201</v>
      </c>
      <c r="BH744" s="37">
        <v>4.8937832210636802</v>
      </c>
      <c r="BI744" s="37">
        <v>6.0175558508915197</v>
      </c>
      <c r="BJ744" s="37">
        <v>4464.66940431488</v>
      </c>
      <c r="BK744" s="37">
        <v>510.386185223334</v>
      </c>
      <c r="BL744" s="37">
        <v>17.818217663999999</v>
      </c>
      <c r="BM744" s="37">
        <v>16.331792986650299</v>
      </c>
      <c r="BN744" s="37">
        <v>16.301538061633799</v>
      </c>
      <c r="BO744" s="37">
        <v>18.044028020975201</v>
      </c>
      <c r="BP744" s="37">
        <v>1.25041848E-2</v>
      </c>
    </row>
    <row r="745" spans="1:68">
      <c r="A745" s="16">
        <v>744</v>
      </c>
      <c r="B745" s="29" t="s">
        <v>84</v>
      </c>
      <c r="C745" s="16">
        <v>360</v>
      </c>
      <c r="D745" s="16">
        <v>1090</v>
      </c>
      <c r="E745" s="16">
        <v>0.20130322350944199</v>
      </c>
      <c r="F745" s="16">
        <v>0.34826471983259899</v>
      </c>
      <c r="G745" s="16">
        <v>0.45026457724652902</v>
      </c>
      <c r="H745" s="16">
        <v>1.20649069140854</v>
      </c>
      <c r="I745" s="16">
        <v>2.2710760458794699</v>
      </c>
      <c r="J745" s="16">
        <v>0.37563817055249998</v>
      </c>
      <c r="K745" s="16">
        <v>0.42061780230930701</v>
      </c>
      <c r="L745" s="16">
        <v>0.53049729851088701</v>
      </c>
      <c r="M745" s="16">
        <v>0.14023397199784499</v>
      </c>
      <c r="N745" s="16">
        <v>0.67665699025882498</v>
      </c>
      <c r="O745" s="16">
        <v>1.52950154183856</v>
      </c>
      <c r="P745" s="16">
        <v>0.133300258218853</v>
      </c>
      <c r="Q745" s="16">
        <v>0.23394832518851999</v>
      </c>
      <c r="R745" s="16">
        <v>0.647408992401174</v>
      </c>
      <c r="S745" s="16">
        <v>0.68918537121331003</v>
      </c>
      <c r="T745" s="16">
        <v>1.2873606621668301</v>
      </c>
      <c r="U745" s="16">
        <v>1.12843380156854</v>
      </c>
      <c r="V745" s="16">
        <v>0.55925465888284098</v>
      </c>
      <c r="W745" s="16">
        <v>2.9606263487993698</v>
      </c>
      <c r="X745" s="16">
        <v>1.33848206136348</v>
      </c>
      <c r="Y745" s="16">
        <v>2.2707240649532401</v>
      </c>
      <c r="Z745" s="16">
        <v>1.00290058083754</v>
      </c>
      <c r="AA745" s="16">
        <v>1.35144573012506</v>
      </c>
      <c r="AB745" s="16">
        <v>1.26668341300048</v>
      </c>
      <c r="AC745" s="16">
        <v>0.58945730906375204</v>
      </c>
      <c r="AD745" s="16">
        <v>2.0983580820974299</v>
      </c>
      <c r="AE745" s="16">
        <v>0.68918537121331003</v>
      </c>
      <c r="AF745" s="16">
        <v>1.4104358869061699</v>
      </c>
      <c r="AG745" s="16">
        <v>1.4078230303732799</v>
      </c>
      <c r="AH745" s="16">
        <v>1.24875460246252</v>
      </c>
      <c r="AI745" s="37">
        <v>0.30616800129578198</v>
      </c>
      <c r="AJ745" s="16">
        <v>0.99775117120659196</v>
      </c>
      <c r="AK745" s="16">
        <v>0.47811751085383503</v>
      </c>
      <c r="AL745" s="37">
        <v>0.78348481666713599</v>
      </c>
      <c r="AM745" s="37">
        <v>3212.7435255242199</v>
      </c>
      <c r="AN745" s="37">
        <v>21.943029551372799</v>
      </c>
      <c r="AO745" s="37">
        <v>1.1759451312</v>
      </c>
      <c r="AP745" s="37">
        <v>7.4399433857280002</v>
      </c>
      <c r="AQ745" s="37">
        <v>670.40303493119995</v>
      </c>
      <c r="AR745" s="37">
        <v>1.7919847318195199</v>
      </c>
      <c r="AS745" s="37">
        <v>1.425252979456</v>
      </c>
      <c r="AT745" s="37">
        <v>7.7645987795865601</v>
      </c>
      <c r="AU745" s="37">
        <v>317275.19151893997</v>
      </c>
      <c r="AV745" s="37">
        <v>2154.0519499680199</v>
      </c>
      <c r="AW745" s="37">
        <v>961308.66089751001</v>
      </c>
      <c r="AX745" s="37">
        <v>8.3444403306880002</v>
      </c>
      <c r="AY745" s="37">
        <v>7.9284400128000003</v>
      </c>
      <c r="AZ745" s="37">
        <v>17.903223552</v>
      </c>
      <c r="BA745" s="37">
        <v>24263.120967014402</v>
      </c>
      <c r="BB745" s="37">
        <v>8.6418360789145598</v>
      </c>
      <c r="BC745" s="37">
        <v>8.0383693378611298E-3</v>
      </c>
      <c r="BD745" s="37">
        <v>391.30595640916999</v>
      </c>
      <c r="BE745" s="37">
        <v>29368.528184319999</v>
      </c>
      <c r="BF745" s="37">
        <v>0.99140190336</v>
      </c>
      <c r="BG745" s="37">
        <v>3.8206895790981101</v>
      </c>
      <c r="BH745" s="37">
        <v>4.9169895933798404</v>
      </c>
      <c r="BI745" s="37">
        <v>6.0460854814873599</v>
      </c>
      <c r="BJ745" s="37">
        <v>4486.1237082470398</v>
      </c>
      <c r="BK745" s="37">
        <v>512.87901302238697</v>
      </c>
      <c r="BL745" s="37">
        <v>17.903223552</v>
      </c>
      <c r="BM745" s="37">
        <v>16.408639630187899</v>
      </c>
      <c r="BN745" s="37">
        <v>16.3782423454537</v>
      </c>
      <c r="BO745" s="37">
        <v>18.1200133498836</v>
      </c>
      <c r="BP745" s="37">
        <v>1.25551984E-2</v>
      </c>
    </row>
    <row r="746" spans="1:68">
      <c r="A746" s="16">
        <v>745</v>
      </c>
      <c r="B746" s="29" t="s">
        <v>284</v>
      </c>
      <c r="C746" s="16">
        <v>276</v>
      </c>
      <c r="D746" s="16">
        <v>1090</v>
      </c>
      <c r="E746" s="16">
        <v>0.200359452789028</v>
      </c>
      <c r="F746" s="16">
        <v>0.34664183831117801</v>
      </c>
      <c r="G746" s="16">
        <v>0.44818267265294198</v>
      </c>
      <c r="H746" s="16">
        <v>1.2008977091478801</v>
      </c>
      <c r="I746" s="16">
        <v>2.2604976820663998</v>
      </c>
      <c r="J746" s="16">
        <v>0.373881943822713</v>
      </c>
      <c r="K746" s="16">
        <v>0.418625095834398</v>
      </c>
      <c r="L746" s="16">
        <v>0.52800272036141904</v>
      </c>
      <c r="M746" s="16">
        <v>0.13954685860534599</v>
      </c>
      <c r="N746" s="16">
        <v>0.67349700897800802</v>
      </c>
      <c r="O746" s="16">
        <v>1.5223782280245901</v>
      </c>
      <c r="P746" s="16">
        <v>0.132644974668262</v>
      </c>
      <c r="Q746" s="16">
        <v>0.232789225451</v>
      </c>
      <c r="R746" s="16">
        <v>0.64446758034510399</v>
      </c>
      <c r="S746" s="16">
        <v>0.68592852958406603</v>
      </c>
      <c r="T746" s="16">
        <v>1.2813075276799799</v>
      </c>
      <c r="U746" s="16">
        <v>1.12301286647962</v>
      </c>
      <c r="V746" s="16">
        <v>0.55920968598791498</v>
      </c>
      <c r="W746" s="16">
        <v>2.94718894499217</v>
      </c>
      <c r="X746" s="16">
        <v>1.3321704775279</v>
      </c>
      <c r="Y746" s="16">
        <v>2.2601287026102002</v>
      </c>
      <c r="Z746" s="16">
        <v>0.99817049695601301</v>
      </c>
      <c r="AA746" s="16">
        <v>1.3450973680365701</v>
      </c>
      <c r="AB746" s="16">
        <v>1.2607343924966301</v>
      </c>
      <c r="AC746" s="16">
        <v>0.58665172339678895</v>
      </c>
      <c r="AD746" s="16">
        <v>2.0882084290797498</v>
      </c>
      <c r="AE746" s="16">
        <v>0.68592852958406603</v>
      </c>
      <c r="AF746" s="16">
        <v>1.40386117858189</v>
      </c>
      <c r="AG746" s="16">
        <v>1.40126050180829</v>
      </c>
      <c r="AH746" s="16">
        <v>1.24353988295913</v>
      </c>
      <c r="AI746" s="37">
        <v>0.30492903022731999</v>
      </c>
      <c r="AJ746" s="16">
        <v>0.99624049106687096</v>
      </c>
      <c r="AK746" s="16">
        <v>0.48035890014471799</v>
      </c>
      <c r="AL746" s="37">
        <v>0.78717533398271999</v>
      </c>
      <c r="AM746" s="37">
        <v>3227.78470499072</v>
      </c>
      <c r="AN746" s="37">
        <v>22.044959627673599</v>
      </c>
      <c r="AO746" s="37">
        <v>1.18142190096</v>
      </c>
      <c r="AP746" s="37">
        <v>7.4747598018239998</v>
      </c>
      <c r="AQ746" s="37">
        <v>673.55210310400003</v>
      </c>
      <c r="AR746" s="37">
        <v>1.8005147975360001</v>
      </c>
      <c r="AS746" s="37">
        <v>1.43198666624</v>
      </c>
      <c r="AT746" s="37">
        <v>7.8028308104767996</v>
      </c>
      <c r="AU746" s="37">
        <v>318763.81530301401</v>
      </c>
      <c r="AV746" s="37">
        <v>2164.13090914436</v>
      </c>
      <c r="AW746" s="37">
        <v>966057.65160825604</v>
      </c>
      <c r="AX746" s="37">
        <v>8.3859888112000007</v>
      </c>
      <c r="AY746" s="37">
        <v>7.9646261760000003</v>
      </c>
      <c r="AZ746" s="37">
        <v>17.988229440000001</v>
      </c>
      <c r="BA746" s="37">
        <v>24377.744452096002</v>
      </c>
      <c r="BB746" s="37">
        <v>8.6835513912064002</v>
      </c>
      <c r="BC746" s="37">
        <v>8.03901580151988E-3</v>
      </c>
      <c r="BD746" s="37">
        <v>393.09007552965102</v>
      </c>
      <c r="BE746" s="37">
        <v>29507.670982399999</v>
      </c>
      <c r="BF746" s="37">
        <v>0.99604954239999999</v>
      </c>
      <c r="BG746" s="37">
        <v>3.8387948850048002</v>
      </c>
      <c r="BH746" s="37">
        <v>4.9401959656959997</v>
      </c>
      <c r="BI746" s="37">
        <v>6.0746151120832002</v>
      </c>
      <c r="BJ746" s="37">
        <v>4507.5780121792004</v>
      </c>
      <c r="BK746" s="37">
        <v>515.37184082143995</v>
      </c>
      <c r="BL746" s="37">
        <v>17.988229440000001</v>
      </c>
      <c r="BM746" s="37">
        <v>16.4854862737254</v>
      </c>
      <c r="BN746" s="37">
        <v>16.4549466292736</v>
      </c>
      <c r="BO746" s="37">
        <v>18.195998678792002</v>
      </c>
      <c r="BP746" s="37">
        <v>1.2606212E-2</v>
      </c>
    </row>
    <row r="747" spans="1:68">
      <c r="A747" s="16">
        <v>746</v>
      </c>
      <c r="B747" s="29" t="s">
        <v>380</v>
      </c>
      <c r="C747" s="16">
        <v>285</v>
      </c>
      <c r="D747" s="16">
        <v>1100</v>
      </c>
      <c r="E747" s="16">
        <v>0.20516892429455599</v>
      </c>
      <c r="F747" s="16">
        <v>0.35491110359959899</v>
      </c>
      <c r="G747" s="16">
        <v>0.45878927539497999</v>
      </c>
      <c r="H747" s="16">
        <v>1.2293934777492901</v>
      </c>
      <c r="I747" s="16">
        <v>2.3143984505202502</v>
      </c>
      <c r="J747" s="16">
        <v>0.38283122647881901</v>
      </c>
      <c r="K747" s="16">
        <v>0.428782021015783</v>
      </c>
      <c r="L747" s="16">
        <v>0.54071586697510099</v>
      </c>
      <c r="M747" s="16">
        <v>0.14305145046824499</v>
      </c>
      <c r="N747" s="16">
        <v>0.68959911329868095</v>
      </c>
      <c r="O747" s="16">
        <v>1.5586741211470401</v>
      </c>
      <c r="P747" s="16">
        <v>0.13598744131350199</v>
      </c>
      <c r="Q747" s="16">
        <v>0.23870249714383901</v>
      </c>
      <c r="R747" s="16">
        <v>0.65944813133077196</v>
      </c>
      <c r="S747" s="16">
        <v>0.70252800000000004</v>
      </c>
      <c r="T747" s="16">
        <v>1.3121561383553999</v>
      </c>
      <c r="U747" s="16">
        <v>1.1506511977868199</v>
      </c>
      <c r="V747" s="16">
        <v>0.55943893187984595</v>
      </c>
      <c r="W747" s="16">
        <v>3.0156240553167502</v>
      </c>
      <c r="X747" s="16">
        <v>1.36433801266171</v>
      </c>
      <c r="Y747" s="16">
        <v>2.3141179083483401</v>
      </c>
      <c r="Z747" s="16">
        <v>1.0222778719896599</v>
      </c>
      <c r="AA747" s="16">
        <v>1.37744994731296</v>
      </c>
      <c r="AB747" s="16">
        <v>1.2910517279988101</v>
      </c>
      <c r="AC747" s="16">
        <v>0.60095323216382601</v>
      </c>
      <c r="AD747" s="16">
        <v>2.1399628961849899</v>
      </c>
      <c r="AE747" s="16">
        <v>0.70252800000000004</v>
      </c>
      <c r="AF747" s="16">
        <v>1.43736230398847</v>
      </c>
      <c r="AG747" s="16">
        <v>1.43469956580875</v>
      </c>
      <c r="AH747" s="16">
        <v>1.2700582947717201</v>
      </c>
      <c r="AI747" s="37">
        <v>0.311226231351525</v>
      </c>
      <c r="AJ747" s="16">
        <v>1.00383998668818</v>
      </c>
      <c r="AK747" s="16">
        <v>0.46915195369030399</v>
      </c>
      <c r="AL747" s="37">
        <v>0.76872274740479996</v>
      </c>
      <c r="AM747" s="37">
        <v>3152.5788076582198</v>
      </c>
      <c r="AN747" s="37">
        <v>21.5353092461696</v>
      </c>
      <c r="AO747" s="37">
        <v>1.15403805216</v>
      </c>
      <c r="AP747" s="37">
        <v>7.3006777213439999</v>
      </c>
      <c r="AQ747" s="37">
        <v>657.80676224000001</v>
      </c>
      <c r="AR747" s="37">
        <v>1.7578644689536</v>
      </c>
      <c r="AS747" s="37">
        <v>1.3983182323200001</v>
      </c>
      <c r="AT747" s="37">
        <v>7.6116706560256002</v>
      </c>
      <c r="AU747" s="37">
        <v>311320.69638264301</v>
      </c>
      <c r="AV747" s="37">
        <v>2113.7361132626602</v>
      </c>
      <c r="AW747" s="37">
        <v>942312.69805452798</v>
      </c>
      <c r="AX747" s="37">
        <v>8.1782464086399997</v>
      </c>
      <c r="AY747" s="37">
        <v>7.7836953600000003</v>
      </c>
      <c r="AZ747" s="37">
        <v>17.563199999999998</v>
      </c>
      <c r="BA747" s="37">
        <v>23804.627026687998</v>
      </c>
      <c r="BB747" s="37">
        <v>8.4749748297472003</v>
      </c>
      <c r="BC747" s="37">
        <v>8.0357215879021792E-3</v>
      </c>
      <c r="BD747" s="37">
        <v>384.16947992724499</v>
      </c>
      <c r="BE747" s="37">
        <v>28811.956991999999</v>
      </c>
      <c r="BF747" s="37">
        <v>0.97281134719999995</v>
      </c>
      <c r="BG747" s="37">
        <v>3.7482683554713598</v>
      </c>
      <c r="BH747" s="37">
        <v>4.8241641041151997</v>
      </c>
      <c r="BI747" s="37">
        <v>5.9319669591039998</v>
      </c>
      <c r="BJ747" s="37">
        <v>4400.3064925183999</v>
      </c>
      <c r="BK747" s="37">
        <v>502.90770182617598</v>
      </c>
      <c r="BL747" s="37">
        <v>17.563199999999998</v>
      </c>
      <c r="BM747" s="37">
        <v>16.101253056037699</v>
      </c>
      <c r="BN747" s="37">
        <v>16.071425210173999</v>
      </c>
      <c r="BO747" s="37">
        <v>17.816072034249899</v>
      </c>
      <c r="BP747" s="37">
        <v>1.2351144E-2</v>
      </c>
    </row>
    <row r="748" spans="1:68">
      <c r="A748" s="16">
        <v>747</v>
      </c>
      <c r="B748" s="29" t="s">
        <v>89</v>
      </c>
      <c r="C748" s="16">
        <v>345</v>
      </c>
      <c r="D748" s="16">
        <v>1100</v>
      </c>
      <c r="E748" s="16">
        <v>0.20418864663451</v>
      </c>
      <c r="F748" s="16">
        <v>0.35322583780837602</v>
      </c>
      <c r="G748" s="16">
        <v>0.45662798184222803</v>
      </c>
      <c r="H748" s="16">
        <v>1.2235866481212501</v>
      </c>
      <c r="I748" s="16">
        <v>2.3034136336891602</v>
      </c>
      <c r="J748" s="16">
        <v>0.38100725946712699</v>
      </c>
      <c r="K748" s="16">
        <v>0.42671139707219502</v>
      </c>
      <c r="L748" s="16">
        <v>0.53812449562586995</v>
      </c>
      <c r="M748" s="16">
        <v>0.14233652013553</v>
      </c>
      <c r="N748" s="16">
        <v>0.68631738997603198</v>
      </c>
      <c r="O748" s="16">
        <v>1.5512771433968999</v>
      </c>
      <c r="P748" s="16">
        <v>0.135305539486792</v>
      </c>
      <c r="Q748" s="16">
        <v>0.237495931020901</v>
      </c>
      <c r="R748" s="16">
        <v>0.65639656365273602</v>
      </c>
      <c r="S748" s="16">
        <v>0.69914414235102096</v>
      </c>
      <c r="T748" s="16">
        <v>1.3058681524724201</v>
      </c>
      <c r="U748" s="16">
        <v>1.1450152320238101</v>
      </c>
      <c r="V748" s="16">
        <v>0.55939219367448401</v>
      </c>
      <c r="W748" s="16">
        <v>3.0016839533186102</v>
      </c>
      <c r="X748" s="16">
        <v>1.35778082450703</v>
      </c>
      <c r="Y748" s="16">
        <v>2.3031147001468701</v>
      </c>
      <c r="Z748" s="16">
        <v>1.017363687881</v>
      </c>
      <c r="AA748" s="16">
        <v>1.3708555232887101</v>
      </c>
      <c r="AB748" s="16">
        <v>1.28487217092237</v>
      </c>
      <c r="AC748" s="16">
        <v>0.59803741787956899</v>
      </c>
      <c r="AD748" s="16">
        <v>2.1294077845777499</v>
      </c>
      <c r="AE748" s="16">
        <v>0.69914414235102096</v>
      </c>
      <c r="AF748" s="16">
        <v>1.4305347735207301</v>
      </c>
      <c r="AG748" s="16">
        <v>1.42788468345764</v>
      </c>
      <c r="AH748" s="16">
        <v>1.2646645161076799</v>
      </c>
      <c r="AI748" s="37">
        <v>0.30994606938392699</v>
      </c>
      <c r="AJ748" s="16">
        <v>1.00231082644924</v>
      </c>
      <c r="AK748" s="16">
        <v>0.47139334298118701</v>
      </c>
      <c r="AL748" s="37">
        <v>0.77241326472038396</v>
      </c>
      <c r="AM748" s="37">
        <v>3167.61998712472</v>
      </c>
      <c r="AN748" s="37">
        <v>21.6372393224704</v>
      </c>
      <c r="AO748" s="37">
        <v>1.15951482192</v>
      </c>
      <c r="AP748" s="37">
        <v>7.3354941374399996</v>
      </c>
      <c r="AQ748" s="37">
        <v>660.95583041279997</v>
      </c>
      <c r="AR748" s="37">
        <v>1.76639453467008</v>
      </c>
      <c r="AS748" s="37">
        <v>1.4050519191040001</v>
      </c>
      <c r="AT748" s="37">
        <v>7.6499026869158397</v>
      </c>
      <c r="AU748" s="37">
        <v>312809.32016671798</v>
      </c>
      <c r="AV748" s="37">
        <v>2123.8150724389998</v>
      </c>
      <c r="AW748" s="37">
        <v>947061.68876527296</v>
      </c>
      <c r="AX748" s="37">
        <v>8.2197948891520003</v>
      </c>
      <c r="AY748" s="37">
        <v>7.8198815232000003</v>
      </c>
      <c r="AZ748" s="37">
        <v>17.648205888</v>
      </c>
      <c r="BA748" s="37">
        <v>23919.250511769598</v>
      </c>
      <c r="BB748" s="37">
        <v>8.5166901420390406</v>
      </c>
      <c r="BC748" s="37">
        <v>8.0363929866275295E-3</v>
      </c>
      <c r="BD748" s="37">
        <v>385.95359904772602</v>
      </c>
      <c r="BE748" s="37">
        <v>28951.099790079999</v>
      </c>
      <c r="BF748" s="37">
        <v>0.97745898624000005</v>
      </c>
      <c r="BG748" s="37">
        <v>3.7663736613780499</v>
      </c>
      <c r="BH748" s="37">
        <v>4.8473704764313599</v>
      </c>
      <c r="BI748" s="37">
        <v>5.9604965896998401</v>
      </c>
      <c r="BJ748" s="37">
        <v>4421.7607964505596</v>
      </c>
      <c r="BK748" s="37">
        <v>505.40052962522901</v>
      </c>
      <c r="BL748" s="37">
        <v>17.648205888</v>
      </c>
      <c r="BM748" s="37">
        <v>16.178099699575299</v>
      </c>
      <c r="BN748" s="37">
        <v>16.148129493993899</v>
      </c>
      <c r="BO748" s="37">
        <v>17.892057363158301</v>
      </c>
      <c r="BP748" s="37">
        <v>1.24021576E-2</v>
      </c>
    </row>
    <row r="749" spans="1:68">
      <c r="A749" s="16">
        <v>748</v>
      </c>
      <c r="B749" s="29" t="s">
        <v>83</v>
      </c>
      <c r="C749" s="16">
        <v>375</v>
      </c>
      <c r="D749" s="16">
        <v>1100</v>
      </c>
      <c r="E749" s="16">
        <v>0.203217691778352</v>
      </c>
      <c r="F749" s="16">
        <v>0.35155650106764802</v>
      </c>
      <c r="G749" s="16">
        <v>0.45448695592829003</v>
      </c>
      <c r="H749" s="16">
        <v>1.21783441574375</v>
      </c>
      <c r="I749" s="16">
        <v>2.2925325986324698</v>
      </c>
      <c r="J749" s="16">
        <v>0.379200590314484</v>
      </c>
      <c r="K749" s="16">
        <v>0.42466067544818697</v>
      </c>
      <c r="L749" s="16">
        <v>0.535557844011609</v>
      </c>
      <c r="M749" s="16">
        <v>0.14162870030219299</v>
      </c>
      <c r="N749" s="16">
        <v>0.68306675340711398</v>
      </c>
      <c r="O749" s="16">
        <v>1.54395004150344</v>
      </c>
      <c r="P749" s="16">
        <v>0.134630442260011</v>
      </c>
      <c r="Q749" s="16">
        <v>0.236301501178179</v>
      </c>
      <c r="R749" s="16">
        <v>0.65337310788269698</v>
      </c>
      <c r="S749" s="16">
        <v>0.69579272640836698</v>
      </c>
      <c r="T749" s="16">
        <v>1.2996401445069501</v>
      </c>
      <c r="U749" s="16">
        <v>1.13943420782045</v>
      </c>
      <c r="V749" s="16">
        <v>0.55934590641584503</v>
      </c>
      <c r="W749" s="16">
        <v>2.9878721380532398</v>
      </c>
      <c r="X749" s="16">
        <v>1.3512863642931301</v>
      </c>
      <c r="Y749" s="16">
        <v>2.2922156332650498</v>
      </c>
      <c r="Z749" s="16">
        <v>1.012496523617</v>
      </c>
      <c r="AA749" s="16">
        <v>1.36432393890907</v>
      </c>
      <c r="AB749" s="16">
        <v>1.27875148835213</v>
      </c>
      <c r="AC749" s="16">
        <v>0.59514976192861402</v>
      </c>
      <c r="AD749" s="16">
        <v>2.1189562855704902</v>
      </c>
      <c r="AE749" s="16">
        <v>0.69579272640836698</v>
      </c>
      <c r="AF749" s="16">
        <v>1.4237717985167999</v>
      </c>
      <c r="AG749" s="16">
        <v>1.42113423698023</v>
      </c>
      <c r="AH749" s="16">
        <v>1.2593163571088299</v>
      </c>
      <c r="AI749" s="37">
        <v>0.30867639561560001</v>
      </c>
      <c r="AJ749" s="16">
        <v>1.00078631789679</v>
      </c>
      <c r="AK749" s="16">
        <v>0.47363473227206898</v>
      </c>
      <c r="AL749" s="37">
        <v>0.77610378203596797</v>
      </c>
      <c r="AM749" s="37">
        <v>3182.6611665912201</v>
      </c>
      <c r="AN749" s="37">
        <v>21.7391693987712</v>
      </c>
      <c r="AO749" s="37">
        <v>1.16499159168</v>
      </c>
      <c r="AP749" s="37">
        <v>7.3703105535360001</v>
      </c>
      <c r="AQ749" s="37">
        <v>664.10489858560004</v>
      </c>
      <c r="AR749" s="37">
        <v>1.77492460038656</v>
      </c>
      <c r="AS749" s="37">
        <v>1.4117856058880001</v>
      </c>
      <c r="AT749" s="37">
        <v>7.6881347178060802</v>
      </c>
      <c r="AU749" s="37">
        <v>314297.94395079202</v>
      </c>
      <c r="AV749" s="37">
        <v>2133.8940316153398</v>
      </c>
      <c r="AW749" s="37">
        <v>951810.679476019</v>
      </c>
      <c r="AX749" s="37">
        <v>8.2613433696640008</v>
      </c>
      <c r="AY749" s="37">
        <v>7.8560676864000003</v>
      </c>
      <c r="AZ749" s="37">
        <v>17.733211776000001</v>
      </c>
      <c r="BA749" s="37">
        <v>24033.873996851202</v>
      </c>
      <c r="BB749" s="37">
        <v>8.5584054543308792</v>
      </c>
      <c r="BC749" s="37">
        <v>8.0370580180444597E-3</v>
      </c>
      <c r="BD749" s="37">
        <v>387.73771816820698</v>
      </c>
      <c r="BE749" s="37">
        <v>29090.242588159999</v>
      </c>
      <c r="BF749" s="37">
        <v>0.98210662528000003</v>
      </c>
      <c r="BG749" s="37">
        <v>3.7844789672847399</v>
      </c>
      <c r="BH749" s="37">
        <v>4.8705768487475201</v>
      </c>
      <c r="BI749" s="37">
        <v>5.9890262202956803</v>
      </c>
      <c r="BJ749" s="37">
        <v>4443.2151003827203</v>
      </c>
      <c r="BK749" s="37">
        <v>507.89335742428102</v>
      </c>
      <c r="BL749" s="37">
        <v>17.733211776000001</v>
      </c>
      <c r="BM749" s="37">
        <v>16.254946343112799</v>
      </c>
      <c r="BN749" s="37">
        <v>16.224833777813899</v>
      </c>
      <c r="BO749" s="37">
        <v>17.968042692066799</v>
      </c>
      <c r="BP749" s="37">
        <v>1.24531712E-2</v>
      </c>
    </row>
    <row r="750" spans="1:68">
      <c r="A750" s="16">
        <v>749</v>
      </c>
      <c r="B750" s="29" t="s">
        <v>90</v>
      </c>
      <c r="C750" s="16">
        <v>360</v>
      </c>
      <c r="D750" s="16">
        <v>1100</v>
      </c>
      <c r="E750" s="16">
        <v>0.202255927360524</v>
      </c>
      <c r="F750" s="16">
        <v>0.34990286859879299</v>
      </c>
      <c r="G750" s="16">
        <v>0.45236591389245501</v>
      </c>
      <c r="H750" s="16">
        <v>1.2121360142144499</v>
      </c>
      <c r="I750" s="16">
        <v>2.2817538815091898</v>
      </c>
      <c r="J750" s="16">
        <v>0.37741097411202401</v>
      </c>
      <c r="K750" s="16">
        <v>0.42262957057200101</v>
      </c>
      <c r="L750" s="16">
        <v>0.53301556009984397</v>
      </c>
      <c r="M750" s="16">
        <v>0.14092788541454701</v>
      </c>
      <c r="N750" s="16">
        <v>0.67984676396131305</v>
      </c>
      <c r="O750" s="16">
        <v>1.5366918299935699</v>
      </c>
      <c r="P750" s="16">
        <v>0.13396204828564201</v>
      </c>
      <c r="Q750" s="16">
        <v>0.235119025422283</v>
      </c>
      <c r="R750" s="16">
        <v>0.650377377339447</v>
      </c>
      <c r="S750" s="16">
        <v>0.69247328786026896</v>
      </c>
      <c r="T750" s="16">
        <v>1.2934712603837599</v>
      </c>
      <c r="U750" s="16">
        <v>1.13390732568646</v>
      </c>
      <c r="V750" s="16">
        <v>0.55930006360892104</v>
      </c>
      <c r="W750" s="16">
        <v>2.9741868467531201</v>
      </c>
      <c r="X750" s="16">
        <v>1.3448537361947099</v>
      </c>
      <c r="Y750" s="16">
        <v>2.2814192361776802</v>
      </c>
      <c r="Z750" s="16">
        <v>1.00767570756861</v>
      </c>
      <c r="AA750" s="16">
        <v>1.3578543002152501</v>
      </c>
      <c r="AB750" s="16">
        <v>1.27268884290429</v>
      </c>
      <c r="AC750" s="16">
        <v>0.592289858378929</v>
      </c>
      <c r="AD750" s="16">
        <v>2.1086068809694698</v>
      </c>
      <c r="AE750" s="16">
        <v>0.69247328786026896</v>
      </c>
      <c r="AF750" s="16">
        <v>1.4170724677103801</v>
      </c>
      <c r="AG750" s="16">
        <v>1.41444731679838</v>
      </c>
      <c r="AH750" s="16">
        <v>1.25401324144733</v>
      </c>
      <c r="AI750" s="37">
        <v>0.30741708167972698</v>
      </c>
      <c r="AJ750" s="16">
        <v>0.99926643983749897</v>
      </c>
      <c r="AK750" s="16">
        <v>0.475876121562952</v>
      </c>
      <c r="AL750" s="37">
        <v>0.77979429935155198</v>
      </c>
      <c r="AM750" s="37">
        <v>3197.7023460577202</v>
      </c>
      <c r="AN750" s="37">
        <v>21.841099475071999</v>
      </c>
      <c r="AO750" s="37">
        <v>1.17046836144</v>
      </c>
      <c r="AP750" s="37">
        <v>7.4051269696319997</v>
      </c>
      <c r="AQ750" s="37">
        <v>667.2539667584</v>
      </c>
      <c r="AR750" s="37">
        <v>1.7834546661030399</v>
      </c>
      <c r="AS750" s="37">
        <v>1.4185192926720001</v>
      </c>
      <c r="AT750" s="37">
        <v>7.7263667486963197</v>
      </c>
      <c r="AU750" s="37">
        <v>315786.567734866</v>
      </c>
      <c r="AV750" s="37">
        <v>2143.9729907916799</v>
      </c>
      <c r="AW750" s="37">
        <v>956559.67018676503</v>
      </c>
      <c r="AX750" s="37">
        <v>8.3028918501759996</v>
      </c>
      <c r="AY750" s="37">
        <v>7.8922538496000003</v>
      </c>
      <c r="AZ750" s="37">
        <v>17.818217663999999</v>
      </c>
      <c r="BA750" s="37">
        <v>24148.497481932802</v>
      </c>
      <c r="BB750" s="37">
        <v>8.6001207666227195</v>
      </c>
      <c r="BC750" s="37">
        <v>8.0377167723034507E-3</v>
      </c>
      <c r="BD750" s="37">
        <v>389.521837288688</v>
      </c>
      <c r="BE750" s="37">
        <v>29229.385386239999</v>
      </c>
      <c r="BF750" s="37">
        <v>0.98675426432000002</v>
      </c>
      <c r="BG750" s="37">
        <v>3.8025842731914201</v>
      </c>
      <c r="BH750" s="37">
        <v>4.8937832210636802</v>
      </c>
      <c r="BI750" s="37">
        <v>6.0175558508915197</v>
      </c>
      <c r="BJ750" s="37">
        <v>4464.66940431488</v>
      </c>
      <c r="BK750" s="37">
        <v>510.386185223334</v>
      </c>
      <c r="BL750" s="37">
        <v>17.818217663999999</v>
      </c>
      <c r="BM750" s="37">
        <v>16.331792986650299</v>
      </c>
      <c r="BN750" s="37">
        <v>16.301538061633799</v>
      </c>
      <c r="BO750" s="37">
        <v>18.044028020975201</v>
      </c>
      <c r="BP750" s="37">
        <v>1.25041848E-2</v>
      </c>
    </row>
    <row r="751" spans="1:68">
      <c r="A751" s="16">
        <v>750</v>
      </c>
      <c r="B751" s="29" t="s">
        <v>84</v>
      </c>
      <c r="C751" s="16">
        <v>358</v>
      </c>
      <c r="D751" s="16">
        <v>1100</v>
      </c>
      <c r="E751" s="16">
        <v>0.20130322350944199</v>
      </c>
      <c r="F751" s="16">
        <v>0.34826471983259899</v>
      </c>
      <c r="G751" s="16">
        <v>0.45026457724652902</v>
      </c>
      <c r="H751" s="16">
        <v>1.20649069140854</v>
      </c>
      <c r="I751" s="16">
        <v>2.2710760458794699</v>
      </c>
      <c r="J751" s="16">
        <v>0.37563817055249998</v>
      </c>
      <c r="K751" s="16">
        <v>0.42061780230930701</v>
      </c>
      <c r="L751" s="16">
        <v>0.53049729851088701</v>
      </c>
      <c r="M751" s="16">
        <v>0.14023397199784499</v>
      </c>
      <c r="N751" s="16">
        <v>0.67665699025882498</v>
      </c>
      <c r="O751" s="16">
        <v>1.52950154183856</v>
      </c>
      <c r="P751" s="16">
        <v>0.133300258218853</v>
      </c>
      <c r="Q751" s="16">
        <v>0.23394832518851999</v>
      </c>
      <c r="R751" s="16">
        <v>0.647408992401174</v>
      </c>
      <c r="S751" s="16">
        <v>0.68918537121331003</v>
      </c>
      <c r="T751" s="16">
        <v>1.2873606621668301</v>
      </c>
      <c r="U751" s="16">
        <v>1.12843380156854</v>
      </c>
      <c r="V751" s="16">
        <v>0.55925465888284098</v>
      </c>
      <c r="W751" s="16">
        <v>2.9606263487993698</v>
      </c>
      <c r="X751" s="16">
        <v>1.33848206136348</v>
      </c>
      <c r="Y751" s="16">
        <v>2.2707240649532401</v>
      </c>
      <c r="Z751" s="16">
        <v>1.00290058083754</v>
      </c>
      <c r="AA751" s="16">
        <v>1.35144573012506</v>
      </c>
      <c r="AB751" s="16">
        <v>1.26668341300048</v>
      </c>
      <c r="AC751" s="16">
        <v>0.58945730906375204</v>
      </c>
      <c r="AD751" s="16">
        <v>2.0983580820974299</v>
      </c>
      <c r="AE751" s="16">
        <v>0.68918537121331003</v>
      </c>
      <c r="AF751" s="16">
        <v>1.4104358869061699</v>
      </c>
      <c r="AG751" s="16">
        <v>1.4078230303732799</v>
      </c>
      <c r="AH751" s="16">
        <v>1.24875460246252</v>
      </c>
      <c r="AI751" s="37">
        <v>0.30616800129578198</v>
      </c>
      <c r="AJ751" s="16">
        <v>0.99775117120659196</v>
      </c>
      <c r="AK751" s="16">
        <v>0.47811751085383503</v>
      </c>
      <c r="AL751" s="37">
        <v>0.78348481666713599</v>
      </c>
      <c r="AM751" s="37">
        <v>3212.7435255242199</v>
      </c>
      <c r="AN751" s="37">
        <v>21.943029551372799</v>
      </c>
      <c r="AO751" s="37">
        <v>1.1759451312</v>
      </c>
      <c r="AP751" s="37">
        <v>7.4399433857280002</v>
      </c>
      <c r="AQ751" s="37">
        <v>670.40303493119995</v>
      </c>
      <c r="AR751" s="37">
        <v>1.7919847318195199</v>
      </c>
      <c r="AS751" s="37">
        <v>1.425252979456</v>
      </c>
      <c r="AT751" s="37">
        <v>7.7645987795865601</v>
      </c>
      <c r="AU751" s="37">
        <v>317275.19151893997</v>
      </c>
      <c r="AV751" s="37">
        <v>2154.0519499680199</v>
      </c>
      <c r="AW751" s="37">
        <v>961308.66089751001</v>
      </c>
      <c r="AX751" s="37">
        <v>8.3444403306880002</v>
      </c>
      <c r="AY751" s="37">
        <v>7.9284400128000003</v>
      </c>
      <c r="AZ751" s="37">
        <v>17.903223552</v>
      </c>
      <c r="BA751" s="37">
        <v>24263.120967014402</v>
      </c>
      <c r="BB751" s="37">
        <v>8.6418360789145598</v>
      </c>
      <c r="BC751" s="37">
        <v>8.0383693378611298E-3</v>
      </c>
      <c r="BD751" s="37">
        <v>391.30595640916999</v>
      </c>
      <c r="BE751" s="37">
        <v>29368.528184319999</v>
      </c>
      <c r="BF751" s="37">
        <v>0.99140190336</v>
      </c>
      <c r="BG751" s="37">
        <v>3.8206895790981101</v>
      </c>
      <c r="BH751" s="37">
        <v>4.9169895933798404</v>
      </c>
      <c r="BI751" s="37">
        <v>6.0460854814873599</v>
      </c>
      <c r="BJ751" s="37">
        <v>4486.1237082470398</v>
      </c>
      <c r="BK751" s="37">
        <v>512.87901302238697</v>
      </c>
      <c r="BL751" s="37">
        <v>17.903223552</v>
      </c>
      <c r="BM751" s="37">
        <v>16.408639630187899</v>
      </c>
      <c r="BN751" s="37">
        <v>16.3782423454537</v>
      </c>
      <c r="BO751" s="37">
        <v>18.1200133498836</v>
      </c>
      <c r="BP751" s="37">
        <v>1.25551984E-2</v>
      </c>
    </row>
    <row r="752" spans="1:68">
      <c r="A752" s="16">
        <v>751</v>
      </c>
      <c r="B752" s="29" t="s">
        <v>284</v>
      </c>
      <c r="C752" s="16">
        <v>276</v>
      </c>
      <c r="D752" s="16">
        <v>1100</v>
      </c>
      <c r="E752" s="16">
        <v>0.200359452789028</v>
      </c>
      <c r="F752" s="16">
        <v>0.34664183831117801</v>
      </c>
      <c r="G752" s="16">
        <v>0.44818267265294198</v>
      </c>
      <c r="H752" s="16">
        <v>1.2008977091478801</v>
      </c>
      <c r="I752" s="16">
        <v>2.2604976820663998</v>
      </c>
      <c r="J752" s="16">
        <v>0.373881943822713</v>
      </c>
      <c r="K752" s="16">
        <v>0.418625095834398</v>
      </c>
      <c r="L752" s="16">
        <v>0.52800272036141904</v>
      </c>
      <c r="M752" s="16">
        <v>0.13954685860534599</v>
      </c>
      <c r="N752" s="16">
        <v>0.67349700897800802</v>
      </c>
      <c r="O752" s="16">
        <v>1.5223782280245901</v>
      </c>
      <c r="P752" s="16">
        <v>0.132644974668262</v>
      </c>
      <c r="Q752" s="16">
        <v>0.232789225451</v>
      </c>
      <c r="R752" s="16">
        <v>0.64446758034510399</v>
      </c>
      <c r="S752" s="16">
        <v>0.68592852958406603</v>
      </c>
      <c r="T752" s="16">
        <v>1.2813075276799799</v>
      </c>
      <c r="U752" s="16">
        <v>1.12301286647962</v>
      </c>
      <c r="V752" s="16">
        <v>0.55920968598791498</v>
      </c>
      <c r="W752" s="16">
        <v>2.94718894499217</v>
      </c>
      <c r="X752" s="16">
        <v>1.3321704775279</v>
      </c>
      <c r="Y752" s="16">
        <v>2.2601287026102002</v>
      </c>
      <c r="Z752" s="16">
        <v>0.99817049695601301</v>
      </c>
      <c r="AA752" s="16">
        <v>1.3450973680365701</v>
      </c>
      <c r="AB752" s="16">
        <v>1.2607343924966301</v>
      </c>
      <c r="AC752" s="16">
        <v>0.58665172339678895</v>
      </c>
      <c r="AD752" s="16">
        <v>2.0882084290797498</v>
      </c>
      <c r="AE752" s="16">
        <v>0.68592852958406603</v>
      </c>
      <c r="AF752" s="16">
        <v>1.40386117858189</v>
      </c>
      <c r="AG752" s="16">
        <v>1.40126050180829</v>
      </c>
      <c r="AH752" s="16">
        <v>1.24353988295913</v>
      </c>
      <c r="AI752" s="37">
        <v>0.30492903022731999</v>
      </c>
      <c r="AJ752" s="16">
        <v>0.99624049106687096</v>
      </c>
      <c r="AK752" s="16">
        <v>0.48035890014471799</v>
      </c>
      <c r="AL752" s="37">
        <v>0.78717533398271999</v>
      </c>
      <c r="AM752" s="37">
        <v>3227.78470499072</v>
      </c>
      <c r="AN752" s="37">
        <v>22.044959627673599</v>
      </c>
      <c r="AO752" s="37">
        <v>1.18142190096</v>
      </c>
      <c r="AP752" s="37">
        <v>7.4747598018239998</v>
      </c>
      <c r="AQ752" s="37">
        <v>673.55210310400003</v>
      </c>
      <c r="AR752" s="37">
        <v>1.8005147975360001</v>
      </c>
      <c r="AS752" s="37">
        <v>1.43198666624</v>
      </c>
      <c r="AT752" s="37">
        <v>7.8028308104767996</v>
      </c>
      <c r="AU752" s="37">
        <v>318763.81530301401</v>
      </c>
      <c r="AV752" s="37">
        <v>2164.13090914436</v>
      </c>
      <c r="AW752" s="37">
        <v>966057.65160825604</v>
      </c>
      <c r="AX752" s="37">
        <v>8.3859888112000007</v>
      </c>
      <c r="AY752" s="37">
        <v>7.9646261760000003</v>
      </c>
      <c r="AZ752" s="37">
        <v>17.988229440000001</v>
      </c>
      <c r="BA752" s="37">
        <v>24377.744452096002</v>
      </c>
      <c r="BB752" s="37">
        <v>8.6835513912064002</v>
      </c>
      <c r="BC752" s="37">
        <v>8.03901580151988E-3</v>
      </c>
      <c r="BD752" s="37">
        <v>393.09007552965102</v>
      </c>
      <c r="BE752" s="37">
        <v>29507.670982399999</v>
      </c>
      <c r="BF752" s="37">
        <v>0.99604954239999999</v>
      </c>
      <c r="BG752" s="37">
        <v>3.8387948850048002</v>
      </c>
      <c r="BH752" s="37">
        <v>4.9401959656959997</v>
      </c>
      <c r="BI752" s="37">
        <v>6.0746151120832002</v>
      </c>
      <c r="BJ752" s="37">
        <v>4507.5780121792004</v>
      </c>
      <c r="BK752" s="37">
        <v>515.37184082143995</v>
      </c>
      <c r="BL752" s="37">
        <v>17.988229440000001</v>
      </c>
      <c r="BM752" s="37">
        <v>16.4854862737254</v>
      </c>
      <c r="BN752" s="37">
        <v>16.4549466292736</v>
      </c>
      <c r="BO752" s="37">
        <v>18.195998678792002</v>
      </c>
      <c r="BP752" s="37">
        <v>1.2606212E-2</v>
      </c>
    </row>
    <row r="753" spans="1:68">
      <c r="A753" s="16">
        <v>752</v>
      </c>
      <c r="B753" s="29" t="s">
        <v>381</v>
      </c>
      <c r="C753" s="16">
        <v>150</v>
      </c>
      <c r="D753" s="16">
        <v>1082.5</v>
      </c>
      <c r="E753" s="16">
        <v>0.18661441022255901</v>
      </c>
      <c r="F753" s="16">
        <v>0.33063607546231399</v>
      </c>
      <c r="G753" s="16">
        <v>0.44149614832468898</v>
      </c>
      <c r="H753" s="16">
        <v>1.23581214166952</v>
      </c>
      <c r="I753" s="16">
        <v>2.3456786634715399</v>
      </c>
      <c r="J753" s="16">
        <v>0.36320635188782802</v>
      </c>
      <c r="K753" s="16">
        <v>0.41738188264938703</v>
      </c>
      <c r="L753" s="16">
        <v>0.52809640317664097</v>
      </c>
      <c r="M753" s="16">
        <v>0.13972601362172399</v>
      </c>
      <c r="N753" s="16">
        <v>0.68437699276534603</v>
      </c>
      <c r="O753" s="16">
        <v>1.5673923799966101</v>
      </c>
      <c r="P753" s="16">
        <v>0.13618517552970399</v>
      </c>
      <c r="Q753" s="16">
        <v>0.213774397304449</v>
      </c>
      <c r="R753" s="16">
        <v>0.64377306744080898</v>
      </c>
      <c r="S753" s="16">
        <v>0.70099999999999996</v>
      </c>
      <c r="T753" s="16">
        <v>1.3287536238142901</v>
      </c>
      <c r="U753" s="16">
        <v>1.1662211084621901</v>
      </c>
      <c r="V753" s="16">
        <v>0.55727221885631695</v>
      </c>
      <c r="W753" s="16">
        <v>3.1218868070713999</v>
      </c>
      <c r="X753" s="16">
        <v>1.37793103448276</v>
      </c>
      <c r="Y753" s="16">
        <v>2.34736868230907</v>
      </c>
      <c r="Z753" s="16">
        <v>1.0271454799028401</v>
      </c>
      <c r="AA753" s="16">
        <v>1.3914488103918701</v>
      </c>
      <c r="AB753" s="16">
        <v>1.30147811814658</v>
      </c>
      <c r="AC753" s="16">
        <v>0.57610393738547905</v>
      </c>
      <c r="AD753" s="16">
        <v>2.2002903032633498</v>
      </c>
      <c r="AE753" s="16">
        <v>0.70099999999999996</v>
      </c>
      <c r="AF753" s="16">
        <v>1.4334051890114701</v>
      </c>
      <c r="AG753" s="16">
        <v>1.4334051890114701</v>
      </c>
      <c r="AH753" s="16">
        <v>1.34726258126288</v>
      </c>
      <c r="AI753" s="37">
        <v>0.25689836330052701</v>
      </c>
      <c r="AJ753" s="16">
        <v>1.01016101790749</v>
      </c>
      <c r="AK753" s="16">
        <v>0.46646743849493499</v>
      </c>
      <c r="AL753" s="37">
        <v>0.69896287989999994</v>
      </c>
      <c r="AM753" s="37">
        <v>2931.67133419629</v>
      </c>
      <c r="AN753" s="37">
        <v>20.643575571574999</v>
      </c>
      <c r="AO753" s="37">
        <v>1.1565995787750001</v>
      </c>
      <c r="AP753" s="37">
        <v>7.3434632759999996</v>
      </c>
      <c r="AQ753" s="37">
        <v>623.619325</v>
      </c>
      <c r="AR753" s="37">
        <v>1.7239082298749999</v>
      </c>
      <c r="AS753" s="37">
        <v>1.3729543424999999</v>
      </c>
      <c r="AT753" s="37">
        <v>7.5662019734000001</v>
      </c>
      <c r="AU753" s="37">
        <v>307340.68042687501</v>
      </c>
      <c r="AV753" s="37">
        <v>2117.9624146250799</v>
      </c>
      <c r="AW753" s="37">
        <v>959963.99308150006</v>
      </c>
      <c r="AX753" s="37">
        <v>7.6320346580205003</v>
      </c>
      <c r="AY753" s="37">
        <v>7.562668425</v>
      </c>
      <c r="AZ753" s="37">
        <v>17.524999999999999</v>
      </c>
      <c r="BA753" s="37">
        <v>23966.961560250002</v>
      </c>
      <c r="BB753" s="37">
        <v>8.6073942729750001</v>
      </c>
      <c r="BC753" s="37">
        <v>8.0816931066079508E-3</v>
      </c>
      <c r="BD753" s="37">
        <v>387.32645425229998</v>
      </c>
      <c r="BE753" s="37">
        <v>28971</v>
      </c>
      <c r="BF753" s="37">
        <v>0.9755287185</v>
      </c>
      <c r="BG753" s="37">
        <v>3.7592567712660001</v>
      </c>
      <c r="BH753" s="37">
        <v>4.8511476380499996</v>
      </c>
      <c r="BI753" s="37">
        <v>5.9520636224999999</v>
      </c>
      <c r="BJ753" s="37">
        <v>4368.5657960640001</v>
      </c>
      <c r="BK753" s="37">
        <v>515.38144120375</v>
      </c>
      <c r="BL753" s="37">
        <v>17.524999999999999</v>
      </c>
      <c r="BM753" s="37">
        <v>16.188280801664799</v>
      </c>
      <c r="BN753" s="37">
        <v>16.188280801664799</v>
      </c>
      <c r="BO753" s="37">
        <v>17.223343114398698</v>
      </c>
      <c r="BP753" s="37">
        <v>9.7314749999999998E-3</v>
      </c>
    </row>
    <row r="754" spans="1:68">
      <c r="A754" s="16">
        <v>753</v>
      </c>
      <c r="B754" s="29" t="s">
        <v>83</v>
      </c>
      <c r="C754" s="16">
        <v>220</v>
      </c>
      <c r="D754" s="16">
        <v>1082.5</v>
      </c>
      <c r="E754" s="16">
        <v>0.19341061466152401</v>
      </c>
      <c r="F754" s="16">
        <v>0.33748089811889598</v>
      </c>
      <c r="G754" s="16">
        <v>0.44787928843580699</v>
      </c>
      <c r="H754" s="16">
        <v>1.2373241714909999</v>
      </c>
      <c r="I754" s="16">
        <v>2.33996227097124</v>
      </c>
      <c r="J754" s="16">
        <v>0.369163692116043</v>
      </c>
      <c r="K754" s="16">
        <v>0.42108676358479102</v>
      </c>
      <c r="L754" s="16">
        <v>0.53222228436142605</v>
      </c>
      <c r="M754" s="16">
        <v>0.14063676593812999</v>
      </c>
      <c r="N754" s="16">
        <v>0.685867325964724</v>
      </c>
      <c r="O754" s="16">
        <v>1.5643153550734299</v>
      </c>
      <c r="P754" s="16">
        <v>0.136604468260978</v>
      </c>
      <c r="Q754" s="16">
        <v>0.217276621989415</v>
      </c>
      <c r="R754" s="16">
        <v>0.65023796315220905</v>
      </c>
      <c r="S754" s="16">
        <v>0.70259481037924099</v>
      </c>
      <c r="T754" s="16">
        <v>1.3277147859264999</v>
      </c>
      <c r="U754" s="16">
        <v>1.16422724213801</v>
      </c>
      <c r="V754" s="16">
        <v>0.56025907653977403</v>
      </c>
      <c r="W754" s="16">
        <v>3.1141981195506001</v>
      </c>
      <c r="X754" s="16">
        <v>1.3762922122674</v>
      </c>
      <c r="Y754" s="16">
        <v>2.3421858438346499</v>
      </c>
      <c r="Z754" s="16">
        <v>1.0277721995334901</v>
      </c>
      <c r="AA754" s="16">
        <v>1.39049568747454</v>
      </c>
      <c r="AB754" s="16">
        <v>1.30050103759652</v>
      </c>
      <c r="AC754" s="16">
        <v>0.58413051325426602</v>
      </c>
      <c r="AD754" s="16">
        <v>2.1936580144675699</v>
      </c>
      <c r="AE754" s="16">
        <v>0.70259481037924099</v>
      </c>
      <c r="AF754" s="16">
        <v>1.4375468723899101</v>
      </c>
      <c r="AG754" s="16">
        <v>1.43671780603931</v>
      </c>
      <c r="AH754" s="16">
        <v>1.34036596438123</v>
      </c>
      <c r="AI754" s="37">
        <v>0.27704900288131001</v>
      </c>
      <c r="AJ754" s="16">
        <v>1.0092053315932099</v>
      </c>
      <c r="AK754" s="16">
        <v>0.46694356005788701</v>
      </c>
      <c r="AL754" s="37">
        <v>0.73220770560000004</v>
      </c>
      <c r="AM754" s="37">
        <v>3046.3569232229602</v>
      </c>
      <c r="AN754" s="37">
        <v>21.085912775699999</v>
      </c>
      <c r="AO754" s="37">
        <v>1.1581834761000001</v>
      </c>
      <c r="AP754" s="37">
        <v>7.3351758340000002</v>
      </c>
      <c r="AQ754" s="37">
        <v>643.25963000000002</v>
      </c>
      <c r="AR754" s="37">
        <v>1.7340137785</v>
      </c>
      <c r="AS754" s="37">
        <v>1.3783568850000001</v>
      </c>
      <c r="AT754" s="37">
        <v>7.5956354327</v>
      </c>
      <c r="AU754" s="37">
        <v>308061.93254512502</v>
      </c>
      <c r="AV754" s="37">
        <v>2124.2416374855102</v>
      </c>
      <c r="AW754" s="37">
        <v>961601.99514150003</v>
      </c>
      <c r="AX754" s="37">
        <v>7.6165679020020001</v>
      </c>
      <c r="AY754" s="37">
        <v>7.6272523000000003</v>
      </c>
      <c r="AZ754" s="37">
        <v>17.635200000000001</v>
      </c>
      <c r="BA754" s="37">
        <v>23983.0258445</v>
      </c>
      <c r="BB754" s="37">
        <v>8.6043739475025003</v>
      </c>
      <c r="BC754" s="37">
        <v>7.9740741697096693E-3</v>
      </c>
      <c r="BD754" s="37">
        <v>388.00697666495</v>
      </c>
      <c r="BE754" s="37">
        <v>28976.47</v>
      </c>
      <c r="BF754" s="37">
        <v>0.97536286819999996</v>
      </c>
      <c r="BG754" s="37">
        <v>3.7619370753119998</v>
      </c>
      <c r="BH754" s="37">
        <v>4.8516705828499997</v>
      </c>
      <c r="BI754" s="37">
        <v>5.9533256999999997</v>
      </c>
      <c r="BJ754" s="37">
        <v>4341.5794366079999</v>
      </c>
      <c r="BK754" s="37">
        <v>514.37767874400004</v>
      </c>
      <c r="BL754" s="37">
        <v>17.635200000000001</v>
      </c>
      <c r="BM754" s="37">
        <v>16.221605508623</v>
      </c>
      <c r="BN754" s="37">
        <v>16.212250135564702</v>
      </c>
      <c r="BO754" s="37">
        <v>17.276523898944401</v>
      </c>
      <c r="BP754" s="37">
        <v>1.042798375E-2</v>
      </c>
    </row>
    <row r="755" spans="1:68">
      <c r="A755" s="16">
        <v>754</v>
      </c>
      <c r="B755" s="29" t="s">
        <v>84</v>
      </c>
      <c r="C755" s="16">
        <v>300</v>
      </c>
      <c r="D755" s="16">
        <v>1082.5</v>
      </c>
      <c r="E755" s="16">
        <v>0.20013470801972799</v>
      </c>
      <c r="F755" s="16">
        <v>0.34420493472608898</v>
      </c>
      <c r="G755" s="16">
        <v>0.45421894929269402</v>
      </c>
      <c r="H755" s="16">
        <v>1.23883598096865</v>
      </c>
      <c r="I755" s="16">
        <v>2.3342533640386498</v>
      </c>
      <c r="J755" s="16">
        <v>0.37503418589995102</v>
      </c>
      <c r="K755" s="16">
        <v>0.42480275604822598</v>
      </c>
      <c r="L755" s="16">
        <v>0.53636411745845003</v>
      </c>
      <c r="M755" s="16">
        <v>0.141549904005212</v>
      </c>
      <c r="N755" s="16">
        <v>0.68735740774679299</v>
      </c>
      <c r="O755" s="16">
        <v>1.56125343006234</v>
      </c>
      <c r="P755" s="16">
        <v>0.13702433569928801</v>
      </c>
      <c r="Q755" s="16">
        <v>0.220843752020531</v>
      </c>
      <c r="R755" s="16">
        <v>0.65671249287770095</v>
      </c>
      <c r="S755" s="16">
        <v>0.70418326693227096</v>
      </c>
      <c r="T755" s="16">
        <v>1.3266774549592499</v>
      </c>
      <c r="U755" s="16">
        <v>1.16223608507474</v>
      </c>
      <c r="V755" s="16">
        <v>0.56332892727321404</v>
      </c>
      <c r="W755" s="16">
        <v>3.1065417858688402</v>
      </c>
      <c r="X755" s="16">
        <v>1.3746556473829199</v>
      </c>
      <c r="Y755" s="16">
        <v>2.33701356401341</v>
      </c>
      <c r="Z755" s="16">
        <v>1.0283988547654399</v>
      </c>
      <c r="AA755" s="16">
        <v>1.3895433199468199</v>
      </c>
      <c r="AB755" s="16">
        <v>1.29952489734139</v>
      </c>
      <c r="AC755" s="16">
        <v>0.59232033610656898</v>
      </c>
      <c r="AD755" s="16">
        <v>2.1870328120354601</v>
      </c>
      <c r="AE755" s="16">
        <v>0.70418326693227096</v>
      </c>
      <c r="AF755" s="16">
        <v>1.44169199045376</v>
      </c>
      <c r="AG755" s="16">
        <v>1.4400331702103499</v>
      </c>
      <c r="AH755" s="16">
        <v>1.33352565681061</v>
      </c>
      <c r="AI755" s="37">
        <v>0.297328951824953</v>
      </c>
      <c r="AJ755" s="16">
        <v>1.00825026544624</v>
      </c>
      <c r="AK755" s="16">
        <v>0.46741968162083902</v>
      </c>
      <c r="AL755" s="37">
        <v>0.76576717709999997</v>
      </c>
      <c r="AM755" s="37">
        <v>3162.61552108862</v>
      </c>
      <c r="AN755" s="37">
        <v>21.530789452375</v>
      </c>
      <c r="AO755" s="37">
        <v>1.1597675919749999</v>
      </c>
      <c r="AP755" s="37">
        <v>7.3268712239999996</v>
      </c>
      <c r="AQ755" s="37">
        <v>663.12061500000004</v>
      </c>
      <c r="AR755" s="37">
        <v>1.744081345875</v>
      </c>
      <c r="AS755" s="37">
        <v>1.3837283775</v>
      </c>
      <c r="AT755" s="37">
        <v>7.6249660328999997</v>
      </c>
      <c r="AU755" s="37">
        <v>308783.3019735</v>
      </c>
      <c r="AV755" s="37">
        <v>2130.5260593775802</v>
      </c>
      <c r="AW755" s="37">
        <v>963236.85370500002</v>
      </c>
      <c r="AX755" s="37">
        <v>7.6001101759444998</v>
      </c>
      <c r="AY755" s="37">
        <v>7.6917316250000001</v>
      </c>
      <c r="AZ755" s="37">
        <v>17.745699999999999</v>
      </c>
      <c r="BA755" s="37">
        <v>23999.08817775</v>
      </c>
      <c r="BB755" s="37">
        <v>8.6013415529574999</v>
      </c>
      <c r="BC755" s="37">
        <v>7.8696090604874393E-3</v>
      </c>
      <c r="BD755" s="37">
        <v>388.68691777545001</v>
      </c>
      <c r="BE755" s="37">
        <v>28981.919999999998</v>
      </c>
      <c r="BF755" s="37">
        <v>0.97519464909999998</v>
      </c>
      <c r="BG755" s="37">
        <v>3.7646176349379998</v>
      </c>
      <c r="BH755" s="37">
        <v>4.8521924169000004</v>
      </c>
      <c r="BI755" s="37">
        <v>5.9545862324999996</v>
      </c>
      <c r="BJ755" s="37">
        <v>4314.2598112320002</v>
      </c>
      <c r="BK755" s="37">
        <v>513.37254857075004</v>
      </c>
      <c r="BL755" s="37">
        <v>17.745699999999999</v>
      </c>
      <c r="BM755" s="37">
        <v>16.2548970312648</v>
      </c>
      <c r="BN755" s="37">
        <v>16.2361940403148</v>
      </c>
      <c r="BO755" s="37">
        <v>17.329559489613199</v>
      </c>
      <c r="BP755" s="37">
        <v>1.111983875E-2</v>
      </c>
    </row>
    <row r="756" spans="1:68">
      <c r="A756" s="16">
        <v>755</v>
      </c>
      <c r="B756" s="29" t="s">
        <v>85</v>
      </c>
      <c r="C756" s="16">
        <v>450</v>
      </c>
      <c r="D756" s="16">
        <v>1082.5</v>
      </c>
      <c r="E756" s="16">
        <v>0.206787831941662</v>
      </c>
      <c r="F756" s="16">
        <v>0.35081135446869599</v>
      </c>
      <c r="G756" s="16">
        <v>0.46051557363096002</v>
      </c>
      <c r="H756" s="16">
        <v>1.2403475701506399</v>
      </c>
      <c r="I756" s="16">
        <v>2.32855192797996</v>
      </c>
      <c r="J756" s="16">
        <v>0.38081971857588098</v>
      </c>
      <c r="K756" s="16">
        <v>0.42852991010262997</v>
      </c>
      <c r="L756" s="16">
        <v>0.54052199515931798</v>
      </c>
      <c r="M756" s="16">
        <v>0.14246543720961199</v>
      </c>
      <c r="N756" s="16">
        <v>0.68884723817516802</v>
      </c>
      <c r="O756" s="16">
        <v>1.5582064940854901</v>
      </c>
      <c r="P756" s="16">
        <v>0.137444779027036</v>
      </c>
      <c r="Q756" s="16">
        <v>0.22447760857103699</v>
      </c>
      <c r="R756" s="16">
        <v>0.66319667816831396</v>
      </c>
      <c r="S756" s="16">
        <v>0.70576540755467199</v>
      </c>
      <c r="T756" s="16">
        <v>1.3256416276360501</v>
      </c>
      <c r="U756" s="16">
        <v>1.1602476317541099</v>
      </c>
      <c r="V756" s="16">
        <v>0.56647751134931901</v>
      </c>
      <c r="W756" s="16">
        <v>3.0989176022384499</v>
      </c>
      <c r="X756" s="16">
        <v>1.37302133516862</v>
      </c>
      <c r="Y756" s="16">
        <v>2.3318518106125299</v>
      </c>
      <c r="Z756" s="16">
        <v>1.0290254456086001</v>
      </c>
      <c r="AA756" s="16">
        <v>1.38859170691105</v>
      </c>
      <c r="AB756" s="16">
        <v>1.2985496960245</v>
      </c>
      <c r="AC756" s="16">
        <v>0.60067843735913196</v>
      </c>
      <c r="AD756" s="16">
        <v>2.1804146846158101</v>
      </c>
      <c r="AE756" s="16">
        <v>0.70576540755467199</v>
      </c>
      <c r="AF756" s="16">
        <v>1.4458405474773499</v>
      </c>
      <c r="AG756" s="16">
        <v>1.4433512849433201</v>
      </c>
      <c r="AH756" s="16">
        <v>1.3267409717257901</v>
      </c>
      <c r="AI756" s="37">
        <v>0.31773945883134103</v>
      </c>
      <c r="AJ756" s="16">
        <v>1.00729581886313</v>
      </c>
      <c r="AK756" s="16">
        <v>0.46789580318379198</v>
      </c>
      <c r="AL756" s="37">
        <v>0.79964129439999998</v>
      </c>
      <c r="AM756" s="37">
        <v>3280.4471277932598</v>
      </c>
      <c r="AN756" s="37">
        <v>21.978205601599999</v>
      </c>
      <c r="AO756" s="37">
        <v>1.1613519264000001</v>
      </c>
      <c r="AP756" s="37">
        <v>7.3185494459999996</v>
      </c>
      <c r="AQ756" s="37">
        <v>683.20227999999997</v>
      </c>
      <c r="AR756" s="37">
        <v>1.7541109319999999</v>
      </c>
      <c r="AS756" s="37">
        <v>1.3890688200000001</v>
      </c>
      <c r="AT756" s="37">
        <v>7.6541937740000003</v>
      </c>
      <c r="AU756" s="37">
        <v>309504.78871200001</v>
      </c>
      <c r="AV756" s="37">
        <v>2136.8156803012898</v>
      </c>
      <c r="AW756" s="37">
        <v>964868.56877200003</v>
      </c>
      <c r="AX756" s="37">
        <v>7.5826614798480003</v>
      </c>
      <c r="AY756" s="37">
        <v>7.7561064000000002</v>
      </c>
      <c r="AZ756" s="37">
        <v>17.8565</v>
      </c>
      <c r="BA756" s="37">
        <v>24015.148560000001</v>
      </c>
      <c r="BB756" s="37">
        <v>8.5982970893400008</v>
      </c>
      <c r="BC756" s="37">
        <v>7.7681239588369101E-3</v>
      </c>
      <c r="BD756" s="37">
        <v>389.36627758380001</v>
      </c>
      <c r="BE756" s="37">
        <v>28987.35</v>
      </c>
      <c r="BF756" s="37">
        <v>0.97502406119999996</v>
      </c>
      <c r="BG756" s="37">
        <v>3.7672984501440001</v>
      </c>
      <c r="BH756" s="37">
        <v>4.8527131401999997</v>
      </c>
      <c r="BI756" s="37">
        <v>5.9558452199999996</v>
      </c>
      <c r="BJ756" s="37">
        <v>4286.6069199359999</v>
      </c>
      <c r="BK756" s="37">
        <v>512.36605068400002</v>
      </c>
      <c r="BL756" s="37">
        <v>17.8565</v>
      </c>
      <c r="BM756" s="37">
        <v>16.288155369589902</v>
      </c>
      <c r="BN756" s="37">
        <v>16.2601125159151</v>
      </c>
      <c r="BO756" s="37">
        <v>17.382449886405102</v>
      </c>
      <c r="BP756" s="37">
        <v>1.180704E-2</v>
      </c>
    </row>
    <row r="757" spans="1:68">
      <c r="A757" s="16">
        <v>756</v>
      </c>
      <c r="B757" s="29" t="s">
        <v>86</v>
      </c>
      <c r="C757" s="16">
        <v>297</v>
      </c>
      <c r="D757" s="16">
        <v>1082.5</v>
      </c>
      <c r="E757" s="16">
        <v>0.21337110409935101</v>
      </c>
      <c r="F757" s="16">
        <v>0.35730321662201098</v>
      </c>
      <c r="G757" s="16">
        <v>0.46676959819556102</v>
      </c>
      <c r="H757" s="16">
        <v>1.2418589390851</v>
      </c>
      <c r="I757" s="16">
        <v>2.3228579481398</v>
      </c>
      <c r="J757" s="16">
        <v>0.38652212130090802</v>
      </c>
      <c r="K757" s="16">
        <v>0.43226827611213497</v>
      </c>
      <c r="L757" s="16">
        <v>0.54469601087516994</v>
      </c>
      <c r="M757" s="16">
        <v>0.14338337498727799</v>
      </c>
      <c r="N757" s="16">
        <v>0.69033681731344299</v>
      </c>
      <c r="O757" s="16">
        <v>1.5551744373479399</v>
      </c>
      <c r="P757" s="16">
        <v>0.13786579942986801</v>
      </c>
      <c r="Q757" s="16">
        <v>0.22818008159095499</v>
      </c>
      <c r="R757" s="16">
        <v>0.66969054063940303</v>
      </c>
      <c r="S757" s="16">
        <v>0.70734126984126999</v>
      </c>
      <c r="T757" s="16">
        <v>1.3246073006899</v>
      </c>
      <c r="U757" s="16">
        <v>1.1582618766728501</v>
      </c>
      <c r="V757" s="16">
        <v>0.56970095129585696</v>
      </c>
      <c r="W757" s="16">
        <v>3.0913253665796501</v>
      </c>
      <c r="X757" s="16">
        <v>1.37138927097662</v>
      </c>
      <c r="Y757" s="16">
        <v>2.3267005515302301</v>
      </c>
      <c r="Z757" s="16">
        <v>1.0296519720728901</v>
      </c>
      <c r="AA757" s="16">
        <v>1.38764084747099</v>
      </c>
      <c r="AB757" s="16">
        <v>1.2975754322917901</v>
      </c>
      <c r="AC757" s="16">
        <v>0.60921005733859901</v>
      </c>
      <c r="AD757" s="16">
        <v>2.1738036208815998</v>
      </c>
      <c r="AE757" s="16">
        <v>0.70734126984126999</v>
      </c>
      <c r="AF757" s="16">
        <v>1.4499925477421001</v>
      </c>
      <c r="AG757" s="16">
        <v>1.4466721536625899</v>
      </c>
      <c r="AH757" s="16">
        <v>1.3200112334262699</v>
      </c>
      <c r="AI757" s="37">
        <v>0.33828178873001202</v>
      </c>
      <c r="AJ757" s="16">
        <v>1.00634199124118</v>
      </c>
      <c r="AK757" s="16">
        <v>0.468371924746744</v>
      </c>
      <c r="AL757" s="37">
        <v>0.83383005750000005</v>
      </c>
      <c r="AM757" s="37">
        <v>3399.8517433369002</v>
      </c>
      <c r="AN757" s="37">
        <v>22.428161223375</v>
      </c>
      <c r="AO757" s="37">
        <v>1.1629364793750001</v>
      </c>
      <c r="AP757" s="37">
        <v>7.3102105000000002</v>
      </c>
      <c r="AQ757" s="37">
        <v>703.50462500000003</v>
      </c>
      <c r="AR757" s="37">
        <v>1.7641025368750001</v>
      </c>
      <c r="AS757" s="37">
        <v>1.3943782124999999</v>
      </c>
      <c r="AT757" s="37">
        <v>7.683318656</v>
      </c>
      <c r="AU757" s="37">
        <v>310226.39276062499</v>
      </c>
      <c r="AV757" s="37">
        <v>2143.1105002566201</v>
      </c>
      <c r="AW757" s="37">
        <v>966497.14034249994</v>
      </c>
      <c r="AX757" s="37">
        <v>7.5642218137124999</v>
      </c>
      <c r="AY757" s="37">
        <v>7.8203766249999997</v>
      </c>
      <c r="AZ757" s="37">
        <v>17.967600000000001</v>
      </c>
      <c r="BA757" s="37">
        <v>24031.206991250001</v>
      </c>
      <c r="BB757" s="37">
        <v>8.5952405566499994</v>
      </c>
      <c r="BC757" s="37">
        <v>7.6694591737758704E-3</v>
      </c>
      <c r="BD757" s="37">
        <v>390.04505609</v>
      </c>
      <c r="BE757" s="37">
        <v>28992.76</v>
      </c>
      <c r="BF757" s="37">
        <v>0.97485110450000001</v>
      </c>
      <c r="BG757" s="37">
        <v>3.7699795209300002</v>
      </c>
      <c r="BH757" s="37">
        <v>4.8532327527500003</v>
      </c>
      <c r="BI757" s="37">
        <v>5.9571026624999996</v>
      </c>
      <c r="BJ757" s="37">
        <v>4258.6207627200001</v>
      </c>
      <c r="BK757" s="37">
        <v>511.35818508375002</v>
      </c>
      <c r="BL757" s="37">
        <v>17.967600000000001</v>
      </c>
      <c r="BM757" s="37">
        <v>16.321380523598499</v>
      </c>
      <c r="BN757" s="37">
        <v>16.2840055623655</v>
      </c>
      <c r="BO757" s="37">
        <v>17.435195089320001</v>
      </c>
      <c r="BP757" s="37">
        <v>1.24895875E-2</v>
      </c>
    </row>
    <row r="758" spans="1:68">
      <c r="A758" s="16">
        <v>757</v>
      </c>
      <c r="B758" s="29" t="s">
        <v>69</v>
      </c>
      <c r="C758" s="16">
        <v>25</v>
      </c>
      <c r="D758" s="16">
        <v>1082.5</v>
      </c>
      <c r="E758" s="16">
        <v>0.21988561881829599</v>
      </c>
      <c r="F758" s="16">
        <v>0.36368347527553602</v>
      </c>
      <c r="G758" s="16">
        <v>0.47298145384178603</v>
      </c>
      <c r="H758" s="16">
        <v>1.2433700878201801</v>
      </c>
      <c r="I758" s="16">
        <v>2.3171714099010798</v>
      </c>
      <c r="J758" s="16">
        <v>0.39214317298517498</v>
      </c>
      <c r="K758" s="16">
        <v>0.43601790474434099</v>
      </c>
      <c r="L758" s="16">
        <v>0.54888625874366703</v>
      </c>
      <c r="M758" s="16">
        <v>0.144303726823791</v>
      </c>
      <c r="N758" s="16">
        <v>0.69182614522519104</v>
      </c>
      <c r="O758" s="16">
        <v>1.5521571511244701</v>
      </c>
      <c r="P758" s="16">
        <v>0.138287398096687</v>
      </c>
      <c r="Q758" s="16">
        <v>0.231953133084734</v>
      </c>
      <c r="R758" s="16">
        <v>0.67619410197089103</v>
      </c>
      <c r="S758" s="16">
        <v>0.70891089108910899</v>
      </c>
      <c r="T758" s="16">
        <v>1.32357447086326</v>
      </c>
      <c r="U758" s="16">
        <v>1.1562788143425899</v>
      </c>
      <c r="V758" s="16">
        <v>0.57299571114501602</v>
      </c>
      <c r="W758" s="16">
        <v>3.0837648785026901</v>
      </c>
      <c r="X758" s="16">
        <v>1.36975945017182</v>
      </c>
      <c r="Y758" s="16">
        <v>2.3215597547951399</v>
      </c>
      <c r="Z758" s="16">
        <v>1.03027843416825</v>
      </c>
      <c r="AA758" s="16">
        <v>1.3866907407318301</v>
      </c>
      <c r="AB758" s="16">
        <v>1.29660210479176</v>
      </c>
      <c r="AC758" s="16">
        <v>0.61792065623794401</v>
      </c>
      <c r="AD758" s="16">
        <v>2.1671996095300199</v>
      </c>
      <c r="AE758" s="16">
        <v>0.70891089108910899</v>
      </c>
      <c r="AF758" s="16">
        <v>1.4541479955365599</v>
      </c>
      <c r="AG758" s="16">
        <v>1.4499957797982499</v>
      </c>
      <c r="AH758" s="16">
        <v>1.3133357771119201</v>
      </c>
      <c r="AI758" s="37">
        <v>0.35895722274144098</v>
      </c>
      <c r="AJ758" s="16">
        <v>1.0053887819784899</v>
      </c>
      <c r="AK758" s="16">
        <v>0.46884804630969601</v>
      </c>
      <c r="AL758" s="37">
        <v>0.86833346639999998</v>
      </c>
      <c r="AM758" s="37">
        <v>3520.8293677195102</v>
      </c>
      <c r="AN758" s="37">
        <v>22.880656317700002</v>
      </c>
      <c r="AO758" s="37">
        <v>1.1645212509</v>
      </c>
      <c r="AP758" s="37">
        <v>7.3018543859999996</v>
      </c>
      <c r="AQ758" s="37">
        <v>724.02764999999999</v>
      </c>
      <c r="AR758" s="37">
        <v>1.7740561605</v>
      </c>
      <c r="AS758" s="37">
        <v>1.399656555</v>
      </c>
      <c r="AT758" s="37">
        <v>7.7123406789000004</v>
      </c>
      <c r="AU758" s="37">
        <v>310948.11411937501</v>
      </c>
      <c r="AV758" s="37">
        <v>2149.4105192436</v>
      </c>
      <c r="AW758" s="37">
        <v>968122.5684165</v>
      </c>
      <c r="AX758" s="37">
        <v>7.5447911775380003</v>
      </c>
      <c r="AY758" s="37">
        <v>7.8845422999999997</v>
      </c>
      <c r="AZ758" s="37">
        <v>18.079000000000001</v>
      </c>
      <c r="BA758" s="37">
        <v>24047.263471499999</v>
      </c>
      <c r="BB758" s="37">
        <v>8.5921719548874993</v>
      </c>
      <c r="BC758" s="37">
        <v>7.5734676707443398E-3</v>
      </c>
      <c r="BD758" s="37">
        <v>390.72325329404998</v>
      </c>
      <c r="BE758" s="37">
        <v>28998.15</v>
      </c>
      <c r="BF758" s="37">
        <v>0.97467577900000002</v>
      </c>
      <c r="BG758" s="37">
        <v>3.7726608472960002</v>
      </c>
      <c r="BH758" s="37">
        <v>4.8537512545499997</v>
      </c>
      <c r="BI758" s="37">
        <v>5.9583585599999997</v>
      </c>
      <c r="BJ758" s="37">
        <v>4230.3013395839998</v>
      </c>
      <c r="BK758" s="37">
        <v>510.34895176999999</v>
      </c>
      <c r="BL758" s="37">
        <v>18.079000000000001</v>
      </c>
      <c r="BM758" s="37">
        <v>16.3545724932906</v>
      </c>
      <c r="BN758" s="37">
        <v>16.3078731796661</v>
      </c>
      <c r="BO758" s="37">
        <v>17.487795098357999</v>
      </c>
      <c r="BP758" s="37">
        <v>1.316748125E-2</v>
      </c>
    </row>
    <row r="759" spans="1:68">
      <c r="A759" s="16">
        <v>758</v>
      </c>
      <c r="B759" s="29" t="s">
        <v>382</v>
      </c>
      <c r="C759" s="16">
        <v>180</v>
      </c>
      <c r="D759" s="16">
        <v>1082.5</v>
      </c>
      <c r="E759" s="16">
        <v>0.20803192305724699</v>
      </c>
      <c r="F759" s="16">
        <v>0.35436286633164699</v>
      </c>
      <c r="G759" s="16">
        <v>0.46800435434993698</v>
      </c>
      <c r="H759" s="16">
        <v>1.25649078726968</v>
      </c>
      <c r="I759" s="16">
        <v>2.34633966124815</v>
      </c>
      <c r="J759" s="16">
        <v>0.38386482627320301</v>
      </c>
      <c r="K759" s="16">
        <v>0.42931418667987098</v>
      </c>
      <c r="L759" s="16">
        <v>0.54394224733207797</v>
      </c>
      <c r="M759" s="16">
        <v>0.13938572839638</v>
      </c>
      <c r="N759" s="16">
        <v>0.69476418756658198</v>
      </c>
      <c r="O759" s="16">
        <v>1.57181187856905</v>
      </c>
      <c r="P759" s="16">
        <v>0.13431577937932901</v>
      </c>
      <c r="Q759" s="16">
        <v>0.22089930292763599</v>
      </c>
      <c r="R759" s="16">
        <v>0.683338354926183</v>
      </c>
      <c r="S759" s="16">
        <v>0.70576540755467199</v>
      </c>
      <c r="T759" s="16">
        <v>1.3279621911283099</v>
      </c>
      <c r="U759" s="16">
        <v>1.14617157165149</v>
      </c>
      <c r="V759" s="16">
        <v>0.56198378097314206</v>
      </c>
      <c r="W759" s="16">
        <v>3.1685366098386401</v>
      </c>
      <c r="X759" s="16">
        <v>1.37302133516862</v>
      </c>
      <c r="Y759" s="16">
        <v>2.3464830376595098</v>
      </c>
      <c r="Z759" s="16">
        <v>1.0301470203526399</v>
      </c>
      <c r="AA759" s="16">
        <v>1.39284756130278</v>
      </c>
      <c r="AB759" s="16">
        <v>1.3026371258606999</v>
      </c>
      <c r="AC759" s="16">
        <v>0.60471922966917702</v>
      </c>
      <c r="AD759" s="16">
        <v>2.13777422449632</v>
      </c>
      <c r="AE759" s="16">
        <v>0.70576540755467199</v>
      </c>
      <c r="AF759" s="16">
        <v>1.4605582264941199</v>
      </c>
      <c r="AG759" s="16">
        <v>1.4580436249508699</v>
      </c>
      <c r="AH759" s="16">
        <v>1.43277752185733</v>
      </c>
      <c r="AI759" s="37">
        <v>0.35693473193473202</v>
      </c>
      <c r="AJ759" s="16">
        <v>1.0093018530139</v>
      </c>
      <c r="AK759" s="16">
        <v>0.46497829232995702</v>
      </c>
      <c r="AL759" s="37">
        <v>0.79485920799999998</v>
      </c>
      <c r="AM759" s="37">
        <v>3247.5696792876001</v>
      </c>
      <c r="AN759" s="37">
        <v>21.626520920000001</v>
      </c>
      <c r="AO759" s="37">
        <v>1.14643104</v>
      </c>
      <c r="AP759" s="37">
        <v>7.2630671099999997</v>
      </c>
      <c r="AQ759" s="37">
        <v>677.7826</v>
      </c>
      <c r="AR759" s="37">
        <v>1.7509064999999999</v>
      </c>
      <c r="AS759" s="37">
        <v>1.3803345</v>
      </c>
      <c r="AT759" s="37">
        <v>7.8233121499999996</v>
      </c>
      <c r="AU759" s="37">
        <v>306868.89555000002</v>
      </c>
      <c r="AV759" s="37">
        <v>2118.31970168108</v>
      </c>
      <c r="AW759" s="37">
        <v>987345.99789999996</v>
      </c>
      <c r="AX759" s="37">
        <v>7.7054915658000001</v>
      </c>
      <c r="AY759" s="37">
        <v>7.5274919999999996</v>
      </c>
      <c r="AZ759" s="37">
        <v>17.8565</v>
      </c>
      <c r="BA759" s="37">
        <v>23973.183000000001</v>
      </c>
      <c r="BB759" s="37">
        <v>8.7038922285000009</v>
      </c>
      <c r="BC759" s="37">
        <v>7.8302393717395603E-3</v>
      </c>
      <c r="BD759" s="37">
        <v>380.81113141499998</v>
      </c>
      <c r="BE759" s="37">
        <v>28987.35</v>
      </c>
      <c r="BF759" s="37">
        <v>0.96894440999999998</v>
      </c>
      <c r="BG759" s="37">
        <v>3.7631967959999999</v>
      </c>
      <c r="BH759" s="37">
        <v>4.8378856450000001</v>
      </c>
      <c r="BI759" s="37">
        <v>5.9371568999999997</v>
      </c>
      <c r="BJ759" s="37">
        <v>4257.9633984000002</v>
      </c>
      <c r="BK759" s="37">
        <v>522.5858035</v>
      </c>
      <c r="BL759" s="37">
        <v>17.8565</v>
      </c>
      <c r="BM759" s="37">
        <v>16.124023712147999</v>
      </c>
      <c r="BN759" s="37">
        <v>16.096263439278001</v>
      </c>
      <c r="BO759" s="37">
        <v>16.096014978911999</v>
      </c>
      <c r="BP759" s="37">
        <v>1.0510500000000001E-2</v>
      </c>
    </row>
    <row r="760" spans="1:68">
      <c r="A760" s="16">
        <v>759</v>
      </c>
      <c r="B760" s="29" t="s">
        <v>251</v>
      </c>
      <c r="C760" s="16">
        <v>220</v>
      </c>
      <c r="D760" s="16">
        <v>1082.5</v>
      </c>
      <c r="E760" s="16">
        <v>0.20731918711953601</v>
      </c>
      <c r="F760" s="16">
        <v>0.35232467644968601</v>
      </c>
      <c r="G760" s="16">
        <v>0.46369550185921299</v>
      </c>
      <c r="H760" s="16">
        <v>1.2472150172918299</v>
      </c>
      <c r="I760" s="16">
        <v>2.3361421101478101</v>
      </c>
      <c r="J760" s="16">
        <v>0.38211882876907</v>
      </c>
      <c r="K760" s="16">
        <v>0.42886567748905302</v>
      </c>
      <c r="L760" s="16">
        <v>0.541982536465761</v>
      </c>
      <c r="M760" s="16">
        <v>0.14112905405624601</v>
      </c>
      <c r="N760" s="16">
        <v>0.69137068761674603</v>
      </c>
      <c r="O760" s="16">
        <v>1.5640084250330699</v>
      </c>
      <c r="P760" s="16">
        <v>0.13608610437051</v>
      </c>
      <c r="Q760" s="16">
        <v>0.22292995154273201</v>
      </c>
      <c r="R760" s="16">
        <v>0.671681573180122</v>
      </c>
      <c r="S760" s="16">
        <v>0.70576540755467199</v>
      </c>
      <c r="T760" s="16">
        <v>1.3266351610178599</v>
      </c>
      <c r="U760" s="16">
        <v>1.1541729213957801</v>
      </c>
      <c r="V760" s="16">
        <v>0.56455162690238603</v>
      </c>
      <c r="W760" s="16">
        <v>3.1283761463362101</v>
      </c>
      <c r="X760" s="16">
        <v>1.37302133516862</v>
      </c>
      <c r="Y760" s="16">
        <v>2.3380999342537798</v>
      </c>
      <c r="Z760" s="16">
        <v>1.0295058213102699</v>
      </c>
      <c r="AA760" s="16">
        <v>1.3904124557302699</v>
      </c>
      <c r="AB760" s="16">
        <v>1.3002983064795199</v>
      </c>
      <c r="AC760" s="16">
        <v>0.60240357401997502</v>
      </c>
      <c r="AD760" s="16">
        <v>2.1619336777859099</v>
      </c>
      <c r="AE760" s="16">
        <v>0.70576540755467199</v>
      </c>
      <c r="AF760" s="16">
        <v>1.45211164674188</v>
      </c>
      <c r="AG760" s="16">
        <v>1.44961158743467</v>
      </c>
      <c r="AH760" s="16">
        <v>1.3702004130369501</v>
      </c>
      <c r="AI760" s="37">
        <v>0.33343132131347403</v>
      </c>
      <c r="AJ760" s="16">
        <v>1.0081545705232899</v>
      </c>
      <c r="AK760" s="16">
        <v>0.46664544138929098</v>
      </c>
      <c r="AL760" s="37">
        <v>0.79759182880000001</v>
      </c>
      <c r="AM760" s="37">
        <v>3266.3567927194099</v>
      </c>
      <c r="AN760" s="37">
        <v>21.8274835952</v>
      </c>
      <c r="AO760" s="37">
        <v>1.1549572608000001</v>
      </c>
      <c r="AP760" s="37">
        <v>7.294771302</v>
      </c>
      <c r="AQ760" s="37">
        <v>680.87955999999997</v>
      </c>
      <c r="AR760" s="37">
        <v>1.752737604</v>
      </c>
      <c r="AS760" s="37">
        <v>1.38532554</v>
      </c>
      <c r="AT760" s="37">
        <v>7.7266730780000001</v>
      </c>
      <c r="AU760" s="37">
        <v>308375.120214</v>
      </c>
      <c r="AV760" s="37">
        <v>2128.8888323212</v>
      </c>
      <c r="AW760" s="37">
        <v>974501.75268399995</v>
      </c>
      <c r="AX760" s="37">
        <v>7.635302945256</v>
      </c>
      <c r="AY760" s="37">
        <v>7.6581288000000001</v>
      </c>
      <c r="AZ760" s="37">
        <v>17.8565</v>
      </c>
      <c r="BA760" s="37">
        <v>23997.16332</v>
      </c>
      <c r="BB760" s="37">
        <v>8.6435521489799996</v>
      </c>
      <c r="BC760" s="37">
        <v>7.79462376576556E-3</v>
      </c>
      <c r="BD760" s="37">
        <v>385.69978636859997</v>
      </c>
      <c r="BE760" s="37">
        <v>28987.35</v>
      </c>
      <c r="BF760" s="37">
        <v>0.9724184964</v>
      </c>
      <c r="BG760" s="37">
        <v>3.7655405983680001</v>
      </c>
      <c r="BH760" s="37">
        <v>4.8463584994</v>
      </c>
      <c r="BI760" s="37">
        <v>5.94783594</v>
      </c>
      <c r="BJ760" s="37">
        <v>4274.3311249919998</v>
      </c>
      <c r="BK760" s="37">
        <v>516.74594474800006</v>
      </c>
      <c r="BL760" s="37">
        <v>17.8565</v>
      </c>
      <c r="BM760" s="37">
        <v>16.2178132306862</v>
      </c>
      <c r="BN760" s="37">
        <v>16.1898914830706</v>
      </c>
      <c r="BO760" s="37">
        <v>16.8311206403366</v>
      </c>
      <c r="BP760" s="37">
        <v>1.125138E-2</v>
      </c>
    </row>
    <row r="761" spans="1:68">
      <c r="A761" s="16">
        <v>760</v>
      </c>
      <c r="B761" s="29" t="s">
        <v>330</v>
      </c>
      <c r="C761" s="16">
        <v>370</v>
      </c>
      <c r="D761" s="16">
        <v>1082.5</v>
      </c>
      <c r="E761" s="16">
        <v>0.20696464744144399</v>
      </c>
      <c r="F761" s="16">
        <v>0.35131434859267702</v>
      </c>
      <c r="G761" s="16">
        <v>0.46157069253884497</v>
      </c>
      <c r="H761" s="16">
        <v>1.2426283006990699</v>
      </c>
      <c r="I761" s="16">
        <v>2.3310765026088101</v>
      </c>
      <c r="J761" s="16">
        <v>0.38125177271437999</v>
      </c>
      <c r="K761" s="16">
        <v>0.42864177413198801</v>
      </c>
      <c r="L761" s="16">
        <v>0.54100796683399499</v>
      </c>
      <c r="M761" s="16">
        <v>0.14201717289198501</v>
      </c>
      <c r="N761" s="16">
        <v>0.68968633874139795</v>
      </c>
      <c r="O761" s="16">
        <v>1.56013568222204</v>
      </c>
      <c r="P761" s="16">
        <v>0.13698888304734699</v>
      </c>
      <c r="Q761" s="16">
        <v>0.22395934076927901</v>
      </c>
      <c r="R761" s="16">
        <v>0.66600105714453495</v>
      </c>
      <c r="S761" s="16">
        <v>0.70576540755467199</v>
      </c>
      <c r="T761" s="16">
        <v>1.3259726400399501</v>
      </c>
      <c r="U761" s="16">
        <v>1.15821563568465</v>
      </c>
      <c r="V761" s="16">
        <v>0.56583554986700801</v>
      </c>
      <c r="W761" s="16">
        <v>3.1086752787988998</v>
      </c>
      <c r="X761" s="16">
        <v>1.37302133516862</v>
      </c>
      <c r="Y761" s="16">
        <v>2.3339308047599601</v>
      </c>
      <c r="Z761" s="16">
        <v>1.02918552102426</v>
      </c>
      <c r="AA761" s="16">
        <v>1.38919809311376</v>
      </c>
      <c r="AB761" s="16">
        <v>1.2991320433884901</v>
      </c>
      <c r="AC761" s="16">
        <v>0.60125238400376102</v>
      </c>
      <c r="AD761" s="16">
        <v>2.1742193415434401</v>
      </c>
      <c r="AE761" s="16">
        <v>0.70576540755467199</v>
      </c>
      <c r="AF761" s="16">
        <v>1.447924886909</v>
      </c>
      <c r="AG761" s="16">
        <v>1.44543203582707</v>
      </c>
      <c r="AH761" s="16">
        <v>1.3409178616063</v>
      </c>
      <c r="AI761" s="37">
        <v>0.32280335610085198</v>
      </c>
      <c r="AJ761" s="16">
        <v>1.0075819068171401</v>
      </c>
      <c r="AK761" s="16">
        <v>0.46747901591895802</v>
      </c>
      <c r="AL761" s="37">
        <v>0.79895813920000003</v>
      </c>
      <c r="AM761" s="37">
        <v>3275.75034943531</v>
      </c>
      <c r="AN761" s="37">
        <v>21.927964932799998</v>
      </c>
      <c r="AO761" s="37">
        <v>1.1592203712</v>
      </c>
      <c r="AP761" s="37">
        <v>7.3106233979999997</v>
      </c>
      <c r="AQ761" s="37">
        <v>682.42804000000001</v>
      </c>
      <c r="AR761" s="37">
        <v>1.7536531559999999</v>
      </c>
      <c r="AS761" s="37">
        <v>1.3878210600000001</v>
      </c>
      <c r="AT761" s="37">
        <v>7.678353542</v>
      </c>
      <c r="AU761" s="37">
        <v>309128.23254599998</v>
      </c>
      <c r="AV761" s="37">
        <v>2134.1733976412602</v>
      </c>
      <c r="AW761" s="37">
        <v>968079.630076</v>
      </c>
      <c r="AX761" s="37">
        <v>7.6002086349839999</v>
      </c>
      <c r="AY761" s="37">
        <v>7.7234471999999998</v>
      </c>
      <c r="AZ761" s="37">
        <v>17.8565</v>
      </c>
      <c r="BA761" s="37">
        <v>24009.153480000001</v>
      </c>
      <c r="BB761" s="37">
        <v>8.6133821092199998</v>
      </c>
      <c r="BC761" s="37">
        <v>7.77693718446857E-3</v>
      </c>
      <c r="BD761" s="37">
        <v>388.1441138454</v>
      </c>
      <c r="BE761" s="37">
        <v>28987.35</v>
      </c>
      <c r="BF761" s="37">
        <v>0.97415553960000001</v>
      </c>
      <c r="BG761" s="37">
        <v>3.7667124995519998</v>
      </c>
      <c r="BH761" s="37">
        <v>4.8505949266000004</v>
      </c>
      <c r="BI761" s="37">
        <v>5.9531754599999998</v>
      </c>
      <c r="BJ761" s="37">
        <v>4282.5149882879996</v>
      </c>
      <c r="BK761" s="37">
        <v>513.82601537200003</v>
      </c>
      <c r="BL761" s="37">
        <v>17.8565</v>
      </c>
      <c r="BM761" s="37">
        <v>16.264707989955401</v>
      </c>
      <c r="BN761" s="37">
        <v>16.236705504966999</v>
      </c>
      <c r="BO761" s="37">
        <v>17.198673471048998</v>
      </c>
      <c r="BP761" s="37">
        <v>1.162182E-2</v>
      </c>
    </row>
    <row r="762" spans="1:68">
      <c r="A762" s="16">
        <v>761</v>
      </c>
      <c r="B762" s="29" t="s">
        <v>331</v>
      </c>
      <c r="C762" s="16">
        <v>450</v>
      </c>
      <c r="D762" s="16">
        <v>1082.5</v>
      </c>
      <c r="E762" s="16">
        <v>0.206787831941662</v>
      </c>
      <c r="F762" s="16">
        <v>0.35081135446869599</v>
      </c>
      <c r="G762" s="16">
        <v>0.46051557363096002</v>
      </c>
      <c r="H762" s="16">
        <v>1.2403475701506399</v>
      </c>
      <c r="I762" s="16">
        <v>2.32855192797996</v>
      </c>
      <c r="J762" s="16">
        <v>0.38081971857588098</v>
      </c>
      <c r="K762" s="16">
        <v>0.42852991010262997</v>
      </c>
      <c r="L762" s="16">
        <v>0.54052199515931798</v>
      </c>
      <c r="M762" s="16">
        <v>0.14246543720961199</v>
      </c>
      <c r="N762" s="16">
        <v>0.68884723817516802</v>
      </c>
      <c r="O762" s="16">
        <v>1.5582064940854901</v>
      </c>
      <c r="P762" s="16">
        <v>0.137444779027036</v>
      </c>
      <c r="Q762" s="16">
        <v>0.22447760857103699</v>
      </c>
      <c r="R762" s="16">
        <v>0.66319667816831396</v>
      </c>
      <c r="S762" s="16">
        <v>0.70576540755467199</v>
      </c>
      <c r="T762" s="16">
        <v>1.3256416276360501</v>
      </c>
      <c r="U762" s="16">
        <v>1.1602476317541099</v>
      </c>
      <c r="V762" s="16">
        <v>0.56647751134931901</v>
      </c>
      <c r="W762" s="16">
        <v>3.0989176022384499</v>
      </c>
      <c r="X762" s="16">
        <v>1.37302133516862</v>
      </c>
      <c r="Y762" s="16">
        <v>2.3318518106125299</v>
      </c>
      <c r="Z762" s="16">
        <v>1.0290254456086001</v>
      </c>
      <c r="AA762" s="16">
        <v>1.38859170691105</v>
      </c>
      <c r="AB762" s="16">
        <v>1.2985496960245</v>
      </c>
      <c r="AC762" s="16">
        <v>0.60067843735913196</v>
      </c>
      <c r="AD762" s="16">
        <v>2.1804146846158101</v>
      </c>
      <c r="AE762" s="16">
        <v>0.70576540755467199</v>
      </c>
      <c r="AF762" s="16">
        <v>1.4458405474773499</v>
      </c>
      <c r="AG762" s="16">
        <v>1.4433512849433201</v>
      </c>
      <c r="AH762" s="16">
        <v>1.3267409717257901</v>
      </c>
      <c r="AI762" s="37">
        <v>0.31773945883134103</v>
      </c>
      <c r="AJ762" s="16">
        <v>1.00729581886313</v>
      </c>
      <c r="AK762" s="16">
        <v>0.46789580318379198</v>
      </c>
      <c r="AL762" s="37">
        <v>0.79964129439999998</v>
      </c>
      <c r="AM762" s="37">
        <v>3280.4471277932598</v>
      </c>
      <c r="AN762" s="37">
        <v>21.978205601599999</v>
      </c>
      <c r="AO762" s="37">
        <v>1.1613519264000001</v>
      </c>
      <c r="AP762" s="37">
        <v>7.3185494459999996</v>
      </c>
      <c r="AQ762" s="37">
        <v>683.20227999999997</v>
      </c>
      <c r="AR762" s="37">
        <v>1.7541109319999999</v>
      </c>
      <c r="AS762" s="37">
        <v>1.3890688200000001</v>
      </c>
      <c r="AT762" s="37">
        <v>7.6541937740000003</v>
      </c>
      <c r="AU762" s="37">
        <v>309504.78871200001</v>
      </c>
      <c r="AV762" s="37">
        <v>2136.8156803012898</v>
      </c>
      <c r="AW762" s="37">
        <v>964868.56877200003</v>
      </c>
      <c r="AX762" s="37">
        <v>7.5826614798480003</v>
      </c>
      <c r="AY762" s="37">
        <v>7.7561064000000002</v>
      </c>
      <c r="AZ762" s="37">
        <v>17.8565</v>
      </c>
      <c r="BA762" s="37">
        <v>24015.148560000001</v>
      </c>
      <c r="BB762" s="37">
        <v>8.5982970893400008</v>
      </c>
      <c r="BC762" s="37">
        <v>7.7681239588369101E-3</v>
      </c>
      <c r="BD762" s="37">
        <v>389.36627758380001</v>
      </c>
      <c r="BE762" s="37">
        <v>28987.35</v>
      </c>
      <c r="BF762" s="37">
        <v>0.97502406119999996</v>
      </c>
      <c r="BG762" s="37">
        <v>3.7672984501440001</v>
      </c>
      <c r="BH762" s="37">
        <v>4.8527131401999997</v>
      </c>
      <c r="BI762" s="37">
        <v>5.9558452199999996</v>
      </c>
      <c r="BJ762" s="37">
        <v>4286.6069199359999</v>
      </c>
      <c r="BK762" s="37">
        <v>512.36605068400002</v>
      </c>
      <c r="BL762" s="37">
        <v>17.8565</v>
      </c>
      <c r="BM762" s="37">
        <v>16.288155369589902</v>
      </c>
      <c r="BN762" s="37">
        <v>16.2601125159151</v>
      </c>
      <c r="BO762" s="37">
        <v>17.382449886405102</v>
      </c>
      <c r="BP762" s="37">
        <v>1.180704E-2</v>
      </c>
    </row>
    <row r="763" spans="1:68">
      <c r="A763" s="16">
        <v>762</v>
      </c>
      <c r="B763" s="29" t="s">
        <v>383</v>
      </c>
      <c r="C763" s="16">
        <v>400</v>
      </c>
      <c r="D763" s="16">
        <v>1082.5</v>
      </c>
      <c r="E763" s="16">
        <v>0.20661131830052701</v>
      </c>
      <c r="F763" s="16">
        <v>0.35030979860859901</v>
      </c>
      <c r="G763" s="16">
        <v>0.45946526757995498</v>
      </c>
      <c r="H763" s="16">
        <v>1.2380751964085299</v>
      </c>
      <c r="I763" s="16">
        <v>2.3260328157046599</v>
      </c>
      <c r="J763" s="16">
        <v>0.380388642580889</v>
      </c>
      <c r="K763" s="16">
        <v>0.428418104445073</v>
      </c>
      <c r="L763" s="16">
        <v>0.54003689576945102</v>
      </c>
      <c r="M763" s="16">
        <v>0.14291654029883799</v>
      </c>
      <c r="N763" s="16">
        <v>0.68801017689589306</v>
      </c>
      <c r="O763" s="16">
        <v>1.55628207113755</v>
      </c>
      <c r="P763" s="16">
        <v>0.137903719562459</v>
      </c>
      <c r="Q763" s="16">
        <v>0.22499828059965199</v>
      </c>
      <c r="R763" s="16">
        <v>0.66041581736649002</v>
      </c>
      <c r="S763" s="16">
        <v>0.70576540755467199</v>
      </c>
      <c r="T763" s="16">
        <v>1.3253107804570801</v>
      </c>
      <c r="U763" s="16">
        <v>1.1622867703014399</v>
      </c>
      <c r="V763" s="16">
        <v>0.56711947283163</v>
      </c>
      <c r="W763" s="16">
        <v>3.0892209898427399</v>
      </c>
      <c r="X763" s="16">
        <v>1.37302133516862</v>
      </c>
      <c r="Y763" s="16">
        <v>2.3297765169775402</v>
      </c>
      <c r="Z763" s="16">
        <v>1.0288654199801801</v>
      </c>
      <c r="AA763" s="16">
        <v>1.3879858498536</v>
      </c>
      <c r="AB763" s="16">
        <v>1.2979678705112501</v>
      </c>
      <c r="AC763" s="16">
        <v>0.60010558543148096</v>
      </c>
      <c r="AD763" s="16">
        <v>2.1866454352997202</v>
      </c>
      <c r="AE763" s="16">
        <v>0.70576540755467199</v>
      </c>
      <c r="AF763" s="16">
        <v>1.4437622003811801</v>
      </c>
      <c r="AG763" s="16">
        <v>1.4412765160782099</v>
      </c>
      <c r="AH763" s="16">
        <v>1.31286071675803</v>
      </c>
      <c r="AI763" s="37">
        <v>0.31283198496363501</v>
      </c>
      <c r="AJ763" s="16">
        <v>1.00700989332387</v>
      </c>
      <c r="AK763" s="16">
        <v>0.468312590448625</v>
      </c>
      <c r="AL763" s="37">
        <v>0.80032444960000004</v>
      </c>
      <c r="AM763" s="37">
        <v>3285.1439061512201</v>
      </c>
      <c r="AN763" s="37">
        <v>22.0284462704</v>
      </c>
      <c r="AO763" s="37">
        <v>1.1634834815999999</v>
      </c>
      <c r="AP763" s="37">
        <v>7.3264754940000003</v>
      </c>
      <c r="AQ763" s="37">
        <v>683.97652000000005</v>
      </c>
      <c r="AR763" s="37">
        <v>1.7545687080000001</v>
      </c>
      <c r="AS763" s="37">
        <v>1.3903165799999999</v>
      </c>
      <c r="AT763" s="37">
        <v>7.6300340059999998</v>
      </c>
      <c r="AU763" s="37">
        <v>309881.34487799997</v>
      </c>
      <c r="AV763" s="37">
        <v>2139.4579629613199</v>
      </c>
      <c r="AW763" s="37">
        <v>961657.50746800005</v>
      </c>
      <c r="AX763" s="37">
        <v>7.5651143247119998</v>
      </c>
      <c r="AY763" s="37">
        <v>7.7887655999999996</v>
      </c>
      <c r="AZ763" s="37">
        <v>17.8565</v>
      </c>
      <c r="BA763" s="37">
        <v>24021.143639999998</v>
      </c>
      <c r="BB763" s="37">
        <v>8.58321206946</v>
      </c>
      <c r="BC763" s="37">
        <v>7.7593306857960597E-3</v>
      </c>
      <c r="BD763" s="37">
        <v>390.58844132220003</v>
      </c>
      <c r="BE763" s="37">
        <v>28987.35</v>
      </c>
      <c r="BF763" s="37">
        <v>0.97589258280000002</v>
      </c>
      <c r="BG763" s="37">
        <v>3.767884400736</v>
      </c>
      <c r="BH763" s="37">
        <v>4.8548313537999999</v>
      </c>
      <c r="BI763" s="37">
        <v>5.9585149800000003</v>
      </c>
      <c r="BJ763" s="37">
        <v>4290.6988515840003</v>
      </c>
      <c r="BK763" s="37">
        <v>510.906085996</v>
      </c>
      <c r="BL763" s="37">
        <v>17.8565</v>
      </c>
      <c r="BM763" s="37">
        <v>16.311602749224502</v>
      </c>
      <c r="BN763" s="37">
        <v>16.283519526863302</v>
      </c>
      <c r="BO763" s="37">
        <v>17.566226301761301</v>
      </c>
      <c r="BP763" s="37">
        <v>1.1992259999999999E-2</v>
      </c>
    </row>
    <row r="764" spans="1:68">
      <c r="A764" s="16">
        <v>763</v>
      </c>
      <c r="B764" s="29" t="s">
        <v>252</v>
      </c>
      <c r="C764" s="16">
        <v>230</v>
      </c>
      <c r="D764" s="16">
        <v>1082.5</v>
      </c>
      <c r="E764" s="16">
        <v>0.20625919350748201</v>
      </c>
      <c r="F764" s="16">
        <v>0.34931097707493802</v>
      </c>
      <c r="G764" s="16">
        <v>0.45737896292547697</v>
      </c>
      <c r="H764" s="16">
        <v>1.23355533629337</v>
      </c>
      <c r="I764" s="16">
        <v>2.3210109074553</v>
      </c>
      <c r="J764" s="16">
        <v>0.379529411764706</v>
      </c>
      <c r="K764" s="16">
        <v>0.42819466806270301</v>
      </c>
      <c r="L764" s="16">
        <v>0.53906930446684098</v>
      </c>
      <c r="M764" s="16">
        <v>0.14382737134388501</v>
      </c>
      <c r="N764" s="16">
        <v>0.68634214253352499</v>
      </c>
      <c r="O764" s="16">
        <v>1.5524474503600401</v>
      </c>
      <c r="P764" s="16">
        <v>0.13883085711323001</v>
      </c>
      <c r="Q764" s="16">
        <v>0.2260469045681</v>
      </c>
      <c r="R764" s="16">
        <v>0.65492347675425899</v>
      </c>
      <c r="S764" s="16">
        <v>0.70576540755467199</v>
      </c>
      <c r="T764" s="16">
        <v>1.32464958127933</v>
      </c>
      <c r="U764" s="16">
        <v>1.16638662599614</v>
      </c>
      <c r="V764" s="16">
        <v>0.56840339579625199</v>
      </c>
      <c r="W764" s="16">
        <v>3.0700086789444598</v>
      </c>
      <c r="X764" s="16">
        <v>1.37302133516862</v>
      </c>
      <c r="Y764" s="16">
        <v>2.32563699179468</v>
      </c>
      <c r="Z764" s="16">
        <v>1.0285455179921801</v>
      </c>
      <c r="AA764" s="16">
        <v>1.3867757204064399</v>
      </c>
      <c r="AB764" s="16">
        <v>1.2968057822336201</v>
      </c>
      <c r="AC764" s="16">
        <v>0.59896315322291205</v>
      </c>
      <c r="AD764" s="16">
        <v>2.1992143806503401</v>
      </c>
      <c r="AE764" s="16">
        <v>0.70576540755467199</v>
      </c>
      <c r="AF764" s="16">
        <v>1.4396233801262299</v>
      </c>
      <c r="AG764" s="16">
        <v>1.4371448215123299</v>
      </c>
      <c r="AH764" s="16">
        <v>1.28595363436279</v>
      </c>
      <c r="AI764" s="37">
        <v>0.30345818470075298</v>
      </c>
      <c r="AJ764" s="16">
        <v>1.0064385289367099</v>
      </c>
      <c r="AK764" s="16">
        <v>0.46914616497829198</v>
      </c>
      <c r="AL764" s="37">
        <v>0.80169075999999995</v>
      </c>
      <c r="AM764" s="37">
        <v>3294.5374628671202</v>
      </c>
      <c r="AN764" s="37">
        <v>22.128927608000001</v>
      </c>
      <c r="AO764" s="37">
        <v>1.1677465920000001</v>
      </c>
      <c r="AP764" s="37">
        <v>7.34232759</v>
      </c>
      <c r="AQ764" s="37">
        <v>685.52499999999998</v>
      </c>
      <c r="AR764" s="37">
        <v>1.75548426</v>
      </c>
      <c r="AS764" s="37">
        <v>1.3928121</v>
      </c>
      <c r="AT764" s="37">
        <v>7.5817144699999997</v>
      </c>
      <c r="AU764" s="37">
        <v>310634.45721000002</v>
      </c>
      <c r="AV764" s="37">
        <v>2144.7425282813701</v>
      </c>
      <c r="AW764" s="37">
        <v>955235.38485999999</v>
      </c>
      <c r="AX764" s="37">
        <v>7.5300200144399998</v>
      </c>
      <c r="AY764" s="37">
        <v>7.8540840000000003</v>
      </c>
      <c r="AZ764" s="37">
        <v>17.8565</v>
      </c>
      <c r="BA764" s="37">
        <v>24033.1338</v>
      </c>
      <c r="BB764" s="37">
        <v>8.5530420297000003</v>
      </c>
      <c r="BC764" s="37">
        <v>7.7418037270705004E-3</v>
      </c>
      <c r="BD764" s="37">
        <v>393.032768799</v>
      </c>
      <c r="BE764" s="37">
        <v>28987.35</v>
      </c>
      <c r="BF764" s="37">
        <v>0.97762962600000003</v>
      </c>
      <c r="BG764" s="37">
        <v>3.7690563019200001</v>
      </c>
      <c r="BH764" s="37">
        <v>4.8590677810000003</v>
      </c>
      <c r="BI764" s="37">
        <v>5.9638545000000001</v>
      </c>
      <c r="BJ764" s="37">
        <v>4298.8827148800001</v>
      </c>
      <c r="BK764" s="37">
        <v>507.98615661999997</v>
      </c>
      <c r="BL764" s="37">
        <v>17.8565</v>
      </c>
      <c r="BM764" s="37">
        <v>16.358497508493599</v>
      </c>
      <c r="BN764" s="37">
        <v>16.330333548759601</v>
      </c>
      <c r="BO764" s="37">
        <v>17.9337791324736</v>
      </c>
      <c r="BP764" s="37">
        <v>1.2362700000000001E-2</v>
      </c>
    </row>
    <row r="765" spans="1:68">
      <c r="A765" s="16">
        <v>764</v>
      </c>
      <c r="B765" s="29" t="s">
        <v>384</v>
      </c>
      <c r="C765" s="16">
        <v>525</v>
      </c>
      <c r="D765" s="16">
        <v>1075</v>
      </c>
      <c r="E765" s="16">
        <v>0.20365705455029101</v>
      </c>
      <c r="F765" s="16">
        <v>0.34695423202553299</v>
      </c>
      <c r="G765" s="16">
        <v>0.45518836460294099</v>
      </c>
      <c r="H765" s="16">
        <v>1.2307154232733899</v>
      </c>
      <c r="I765" s="16">
        <v>2.31689517151958</v>
      </c>
      <c r="J765" s="16">
        <v>0.37565748517061098</v>
      </c>
      <c r="K765" s="16">
        <v>0.42962281599608898</v>
      </c>
      <c r="L765" s="16">
        <v>0.54294175407970802</v>
      </c>
      <c r="M765" s="16">
        <v>0.143162299762191</v>
      </c>
      <c r="N765" s="16">
        <v>0.68935122937869098</v>
      </c>
      <c r="O765" s="16">
        <v>1.5492690242934299</v>
      </c>
      <c r="P765" s="16">
        <v>0.13547837597265799</v>
      </c>
      <c r="Q765" s="16">
        <v>0.240204039009729</v>
      </c>
      <c r="R765" s="16">
        <v>0.66048844308765797</v>
      </c>
      <c r="S765" s="16">
        <v>0.69887785501489597</v>
      </c>
      <c r="T765" s="16">
        <v>1.31278568392448</v>
      </c>
      <c r="U765" s="16">
        <v>1.14953962957835</v>
      </c>
      <c r="V765" s="16">
        <v>0.57368365712600999</v>
      </c>
      <c r="W765" s="16">
        <v>3.0218202225317099</v>
      </c>
      <c r="X765" s="16">
        <v>1.36432060543516</v>
      </c>
      <c r="Y765" s="16">
        <v>2.3144013019869201</v>
      </c>
      <c r="Z765" s="16">
        <v>1.0230013244278999</v>
      </c>
      <c r="AA765" s="16">
        <v>1.37815475928012</v>
      </c>
      <c r="AB765" s="16">
        <v>1.2913018427805001</v>
      </c>
      <c r="AC765" s="16">
        <v>0.61282556051889703</v>
      </c>
      <c r="AD765" s="16">
        <v>2.1476995501826899</v>
      </c>
      <c r="AE765" s="16">
        <v>0.69887785501489597</v>
      </c>
      <c r="AF765" s="16">
        <v>1.43964966728454</v>
      </c>
      <c r="AG765" s="16">
        <v>1.43673590256885</v>
      </c>
      <c r="AH765" s="16">
        <v>1.2698020417166</v>
      </c>
      <c r="AI765" s="37">
        <v>0.31721504038995502</v>
      </c>
      <c r="AJ765" s="16">
        <v>1.0038640932004199</v>
      </c>
      <c r="AK765" s="16">
        <v>0.46905933429811902</v>
      </c>
      <c r="AL765" s="37">
        <v>0.79329411966499996</v>
      </c>
      <c r="AM765" s="37">
        <v>3284.2547317952199</v>
      </c>
      <c r="AN765" s="37">
        <v>21.954115976688701</v>
      </c>
      <c r="AO765" s="37">
        <v>1.15452668690625</v>
      </c>
      <c r="AP765" s="37">
        <v>7.2902121893249996</v>
      </c>
      <c r="AQ765" s="37">
        <v>680.68837900000005</v>
      </c>
      <c r="AR765" s="37">
        <v>1.7613871310762499</v>
      </c>
      <c r="AS765" s="37">
        <v>1.396845688375</v>
      </c>
      <c r="AT765" s="37">
        <v>7.62469888607</v>
      </c>
      <c r="AU765" s="37">
        <v>311674.097964452</v>
      </c>
      <c r="AV765" s="37">
        <v>2128.89305218866</v>
      </c>
      <c r="AW765" s="37">
        <v>946917.86881510005</v>
      </c>
      <c r="AX765" s="37">
        <v>8.1226304946106307</v>
      </c>
      <c r="AY765" s="37">
        <v>7.813684125</v>
      </c>
      <c r="AZ765" s="37">
        <v>17.717409750000002</v>
      </c>
      <c r="BA765" s="37">
        <v>23814.969407162502</v>
      </c>
      <c r="BB765" s="37">
        <v>8.4875109133306204</v>
      </c>
      <c r="BC765" s="37">
        <v>7.80467268708873E-3</v>
      </c>
      <c r="BD765" s="37">
        <v>384.15231762454698</v>
      </c>
      <c r="BE765" s="37">
        <v>28823.486400000002</v>
      </c>
      <c r="BF765" s="37">
        <v>0.97254636900000002</v>
      </c>
      <c r="BG765" s="37">
        <v>3.7492705873232501</v>
      </c>
      <c r="BH765" s="37">
        <v>4.8244379473274996</v>
      </c>
      <c r="BI765" s="37">
        <v>5.9330054392499996</v>
      </c>
      <c r="BJ765" s="37">
        <v>4323.4382700799997</v>
      </c>
      <c r="BK765" s="37">
        <v>501.33808691026201</v>
      </c>
      <c r="BL765" s="37">
        <v>17.717409750000002</v>
      </c>
      <c r="BM765" s="37">
        <v>16.111439659920201</v>
      </c>
      <c r="BN765" s="37">
        <v>16.078831070853798</v>
      </c>
      <c r="BO765" s="37">
        <v>17.821870607595201</v>
      </c>
      <c r="BP765" s="37">
        <v>1.25617171875E-2</v>
      </c>
    </row>
    <row r="766" spans="1:68">
      <c r="A766" s="16">
        <v>765</v>
      </c>
      <c r="B766" s="29" t="s">
        <v>385</v>
      </c>
      <c r="C766" s="16">
        <v>114</v>
      </c>
      <c r="D766" s="16">
        <v>1120</v>
      </c>
      <c r="E766" s="16">
        <v>0.195559895833333</v>
      </c>
      <c r="F766" s="16">
        <v>0.347796697737498</v>
      </c>
      <c r="G766" s="16">
        <v>0.45804104477611901</v>
      </c>
      <c r="H766" s="16">
        <v>1.2658947368421101</v>
      </c>
      <c r="I766" s="16">
        <v>2.38898571428571</v>
      </c>
      <c r="J766" s="16">
        <v>0.37841463414634102</v>
      </c>
      <c r="K766" s="16">
        <v>0.42056650246305399</v>
      </c>
      <c r="L766" s="16">
        <v>0.53632812500000004</v>
      </c>
      <c r="M766" s="16">
        <v>0.13744385733157199</v>
      </c>
      <c r="N766" s="16">
        <v>0.695618409159385</v>
      </c>
      <c r="O766" s="16">
        <v>1.6067700192943799</v>
      </c>
      <c r="P766" s="16">
        <v>0.13341937249179101</v>
      </c>
      <c r="Q766" s="16">
        <v>0.21227335611979201</v>
      </c>
      <c r="R766" s="16">
        <v>0.67314393939393902</v>
      </c>
      <c r="S766" s="16">
        <v>0.70899999999999996</v>
      </c>
      <c r="T766" s="16">
        <v>1.3411194029850699</v>
      </c>
      <c r="U766" s="16">
        <v>1.1583786231884099</v>
      </c>
      <c r="V766" s="16">
        <v>0.54041250402836005</v>
      </c>
      <c r="W766" s="16">
        <v>3.2330932594644501</v>
      </c>
      <c r="X766" s="16">
        <v>1.3883620689655201</v>
      </c>
      <c r="Y766" s="16">
        <v>2.3775312500000001</v>
      </c>
      <c r="Z766" s="16">
        <v>1.0361132914704301</v>
      </c>
      <c r="AA766" s="16">
        <v>1.4062446236559101</v>
      </c>
      <c r="AB766" s="16">
        <v>1.315779342723</v>
      </c>
      <c r="AC766" s="16">
        <v>0.59185034802784198</v>
      </c>
      <c r="AD766" s="16">
        <v>2.1605732484076401</v>
      </c>
      <c r="AE766" s="16">
        <v>0.70899999999999996</v>
      </c>
      <c r="AF766" s="16">
        <v>1.46673304750939</v>
      </c>
      <c r="AG766" s="16">
        <v>1.46673304750939</v>
      </c>
      <c r="AH766" s="16">
        <v>1.4698063113562001</v>
      </c>
      <c r="AI766" s="37">
        <v>0.29764705882352899</v>
      </c>
      <c r="AJ766" s="16">
        <v>1.01541512956918</v>
      </c>
      <c r="AK766" s="16">
        <v>0.46309696092619401</v>
      </c>
      <c r="AL766" s="37">
        <v>0.720912</v>
      </c>
      <c r="AM766" s="37">
        <v>3002.0158344000001</v>
      </c>
      <c r="AN766" s="37">
        <v>20.561462500000001</v>
      </c>
      <c r="AO766" s="37">
        <v>1.1424700000000001</v>
      </c>
      <c r="AP766" s="37">
        <v>7.3162687499999999</v>
      </c>
      <c r="AQ766" s="37">
        <v>636.11500000000001</v>
      </c>
      <c r="AR766" s="37">
        <v>1.7331125000000001</v>
      </c>
      <c r="AS766" s="37">
        <v>1.373</v>
      </c>
      <c r="AT766" s="37">
        <v>7.8762065000000003</v>
      </c>
      <c r="AU766" s="37">
        <v>306510.64569999999</v>
      </c>
      <c r="AV766" s="37">
        <v>2114.8923993640001</v>
      </c>
      <c r="AW766" s="37">
        <v>1002390.5525</v>
      </c>
      <c r="AX766" s="37">
        <v>8.0130508799999998</v>
      </c>
      <c r="AY766" s="37">
        <v>7.3305375000000002</v>
      </c>
      <c r="AZ766" s="37">
        <v>17.725000000000001</v>
      </c>
      <c r="BA766" s="37">
        <v>24081.14</v>
      </c>
      <c r="BB766" s="37">
        <v>8.8240649999999992</v>
      </c>
      <c r="BC766" s="37">
        <v>8.0370687690118903E-3</v>
      </c>
      <c r="BD766" s="37">
        <v>379.20595200000002</v>
      </c>
      <c r="BE766" s="37">
        <v>29190.3125</v>
      </c>
      <c r="BF766" s="37">
        <v>0.97383679999999995</v>
      </c>
      <c r="BG766" s="37">
        <v>3.7838038875</v>
      </c>
      <c r="BH766" s="37">
        <v>4.8650438999999999</v>
      </c>
      <c r="BI766" s="37">
        <v>5.9695593000000002</v>
      </c>
      <c r="BJ766" s="37">
        <v>4397.7084999999997</v>
      </c>
      <c r="BK766" s="37">
        <v>532.55970000000002</v>
      </c>
      <c r="BL766" s="37">
        <v>17.725000000000001</v>
      </c>
      <c r="BM766" s="37">
        <v>15.976595297299999</v>
      </c>
      <c r="BN766" s="37">
        <v>15.976595297299999</v>
      </c>
      <c r="BO766" s="37">
        <v>16.010071254500001</v>
      </c>
      <c r="BP766" s="37">
        <v>8.6020000000000003E-3</v>
      </c>
    </row>
    <row r="767" spans="1:68">
      <c r="A767" s="16">
        <v>766</v>
      </c>
      <c r="B767" s="29" t="s">
        <v>386</v>
      </c>
      <c r="C767" s="16">
        <v>105</v>
      </c>
      <c r="D767" s="16">
        <v>1120</v>
      </c>
      <c r="E767" s="16">
        <v>0.19934895833333299</v>
      </c>
      <c r="F767" s="16">
        <v>0.352453017027964</v>
      </c>
      <c r="G767" s="16">
        <v>0.46124626865671597</v>
      </c>
      <c r="H767" s="16">
        <v>1.2685263157894699</v>
      </c>
      <c r="I767" s="16">
        <v>2.3918285714285701</v>
      </c>
      <c r="J767" s="16">
        <v>0.38268292682926802</v>
      </c>
      <c r="K767" s="16">
        <v>0.42192118226601</v>
      </c>
      <c r="L767" s="16">
        <v>0.53796875</v>
      </c>
      <c r="M767" s="16">
        <v>0.137972258916777</v>
      </c>
      <c r="N767" s="16">
        <v>0.69789093100331401</v>
      </c>
      <c r="O767" s="16">
        <v>1.6109003941565601</v>
      </c>
      <c r="P767" s="16">
        <v>0.13441444728201399</v>
      </c>
      <c r="Q767" s="16">
        <v>0.21199788411458301</v>
      </c>
      <c r="R767" s="16">
        <v>0.67530303030302996</v>
      </c>
      <c r="S767" s="16">
        <v>0.71199999999999997</v>
      </c>
      <c r="T767" s="16">
        <v>1.34429104477612</v>
      </c>
      <c r="U767" s="16">
        <v>1.1616304347826101</v>
      </c>
      <c r="V767" s="16">
        <v>0.53830465264499705</v>
      </c>
      <c r="W767" s="16">
        <v>3.2388273314866098</v>
      </c>
      <c r="X767" s="16">
        <v>1.39137931034483</v>
      </c>
      <c r="Y767" s="16">
        <v>2.3809218749999999</v>
      </c>
      <c r="Z767" s="16">
        <v>1.0387100994243801</v>
      </c>
      <c r="AA767" s="16">
        <v>1.4090430107526899</v>
      </c>
      <c r="AB767" s="16">
        <v>1.3185352112676101</v>
      </c>
      <c r="AC767" s="16">
        <v>0.59321345707656603</v>
      </c>
      <c r="AD767" s="16">
        <v>2.1639171974522302</v>
      </c>
      <c r="AE767" s="16">
        <v>0.71199999999999997</v>
      </c>
      <c r="AF767" s="16">
        <v>1.4708876196824601</v>
      </c>
      <c r="AG767" s="16">
        <v>1.4708876196824601</v>
      </c>
      <c r="AH767" s="16">
        <v>1.4739608835292699</v>
      </c>
      <c r="AI767" s="37">
        <v>0.29882352941176499</v>
      </c>
      <c r="AJ767" s="16">
        <v>1.0161739929297999</v>
      </c>
      <c r="AK767" s="16">
        <v>0.46309696092619401</v>
      </c>
      <c r="AL767" s="37">
        <v>0.73487999999999998</v>
      </c>
      <c r="AM767" s="37">
        <v>3042.2069700000002</v>
      </c>
      <c r="AN767" s="37">
        <v>20.705345000000001</v>
      </c>
      <c r="AO767" s="37">
        <v>1.1448449999999999</v>
      </c>
      <c r="AP767" s="37">
        <v>7.3249750000000002</v>
      </c>
      <c r="AQ767" s="37">
        <v>643.29</v>
      </c>
      <c r="AR767" s="37">
        <v>1.7386950000000001</v>
      </c>
      <c r="AS767" s="37">
        <v>1.3772</v>
      </c>
      <c r="AT767" s="37">
        <v>7.9064864999999998</v>
      </c>
      <c r="AU767" s="37">
        <v>307511.98800000001</v>
      </c>
      <c r="AV767" s="37">
        <v>2120.328957364</v>
      </c>
      <c r="AW767" s="37">
        <v>1009866.63</v>
      </c>
      <c r="AX767" s="37">
        <v>8.0026521600000002</v>
      </c>
      <c r="AY767" s="37">
        <v>7.35405</v>
      </c>
      <c r="AZ767" s="37">
        <v>17.8</v>
      </c>
      <c r="BA767" s="37">
        <v>24138.09</v>
      </c>
      <c r="BB767" s="37">
        <v>8.8488360000000004</v>
      </c>
      <c r="BC767" s="37">
        <v>8.0057205925787699E-3</v>
      </c>
      <c r="BD767" s="37">
        <v>379.87849499999999</v>
      </c>
      <c r="BE767" s="37">
        <v>29253.75</v>
      </c>
      <c r="BF767" s="37">
        <v>0.97522560000000003</v>
      </c>
      <c r="BG767" s="37">
        <v>3.7932872249999998</v>
      </c>
      <c r="BH767" s="37">
        <v>4.8747252000000003</v>
      </c>
      <c r="BI767" s="37">
        <v>5.9820624000000002</v>
      </c>
      <c r="BJ767" s="37">
        <v>4407.8370000000004</v>
      </c>
      <c r="BK767" s="37">
        <v>533.38395000000003</v>
      </c>
      <c r="BL767" s="37">
        <v>17.8</v>
      </c>
      <c r="BM767" s="37">
        <v>16.021849556999999</v>
      </c>
      <c r="BN767" s="37">
        <v>16.021849556999999</v>
      </c>
      <c r="BO767" s="37">
        <v>16.0553255142</v>
      </c>
      <c r="BP767" s="37">
        <v>8.6359999999999996E-3</v>
      </c>
    </row>
    <row r="768" spans="1:68">
      <c r="A768" s="16">
        <v>767</v>
      </c>
      <c r="B768" s="29" t="s">
        <v>387</v>
      </c>
      <c r="C768" s="16">
        <v>60</v>
      </c>
      <c r="D768" s="16">
        <v>1120</v>
      </c>
      <c r="E768" s="16">
        <v>0.20313802083333299</v>
      </c>
      <c r="F768" s="16">
        <v>0.357109336318429</v>
      </c>
      <c r="G768" s="16">
        <v>0.46445149253731299</v>
      </c>
      <c r="H768" s="16">
        <v>1.27115789473684</v>
      </c>
      <c r="I768" s="16">
        <v>2.3946714285714301</v>
      </c>
      <c r="J768" s="16">
        <v>0.38695121951219502</v>
      </c>
      <c r="K768" s="16">
        <v>0.423275862068966</v>
      </c>
      <c r="L768" s="16">
        <v>0.53960937499999995</v>
      </c>
      <c r="M768" s="16">
        <v>0.13850066050198201</v>
      </c>
      <c r="N768" s="16">
        <v>0.70016345284724302</v>
      </c>
      <c r="O768" s="16">
        <v>1.61503076901874</v>
      </c>
      <c r="P768" s="16">
        <v>0.135409522072236</v>
      </c>
      <c r="Q768" s="16">
        <v>0.21172241210937501</v>
      </c>
      <c r="R768" s="16">
        <v>0.67746212121212102</v>
      </c>
      <c r="S768" s="16">
        <v>0.71499999999999997</v>
      </c>
      <c r="T768" s="16">
        <v>1.34746268656716</v>
      </c>
      <c r="U768" s="16">
        <v>1.16488224637681</v>
      </c>
      <c r="V768" s="16">
        <v>0.53624330286794797</v>
      </c>
      <c r="W768" s="16">
        <v>3.24456140350877</v>
      </c>
      <c r="X768" s="16">
        <v>1.3943965517241399</v>
      </c>
      <c r="Y768" s="16">
        <v>2.3843125000000001</v>
      </c>
      <c r="Z768" s="16">
        <v>1.0413069073783401</v>
      </c>
      <c r="AA768" s="16">
        <v>1.4118413978494599</v>
      </c>
      <c r="AB768" s="16">
        <v>1.3212910798122099</v>
      </c>
      <c r="AC768" s="16">
        <v>0.59457656612528997</v>
      </c>
      <c r="AD768" s="16">
        <v>2.1672611464968101</v>
      </c>
      <c r="AE768" s="16">
        <v>0.71499999999999997</v>
      </c>
      <c r="AF768" s="16">
        <v>1.4750421918555301</v>
      </c>
      <c r="AG768" s="16">
        <v>1.4750421918555301</v>
      </c>
      <c r="AH768" s="16">
        <v>1.4781154557023399</v>
      </c>
      <c r="AI768" s="37">
        <v>0.3</v>
      </c>
      <c r="AJ768" s="16">
        <v>1.0169328562904201</v>
      </c>
      <c r="AK768" s="16">
        <v>0.46309696092619401</v>
      </c>
      <c r="AL768" s="37">
        <v>0.74884799999999996</v>
      </c>
      <c r="AM768" s="37">
        <v>3082.3981055999998</v>
      </c>
      <c r="AN768" s="37">
        <v>20.849227500000001</v>
      </c>
      <c r="AO768" s="37">
        <v>1.1472199999999999</v>
      </c>
      <c r="AP768" s="37">
        <v>7.3336812499999997</v>
      </c>
      <c r="AQ768" s="37">
        <v>650.46500000000003</v>
      </c>
      <c r="AR768" s="37">
        <v>1.7442774999999999</v>
      </c>
      <c r="AS768" s="37">
        <v>1.3814</v>
      </c>
      <c r="AT768" s="37">
        <v>7.9367665000000001</v>
      </c>
      <c r="AU768" s="37">
        <v>308513.33029999997</v>
      </c>
      <c r="AV768" s="37">
        <v>2125.7655153639998</v>
      </c>
      <c r="AW768" s="37">
        <v>1017342.7075</v>
      </c>
      <c r="AX768" s="37">
        <v>7.9922534399999998</v>
      </c>
      <c r="AY768" s="37">
        <v>7.3775624999999998</v>
      </c>
      <c r="AZ768" s="37">
        <v>17.875</v>
      </c>
      <c r="BA768" s="37">
        <v>24195.040000000001</v>
      </c>
      <c r="BB768" s="37">
        <v>8.8736069999999998</v>
      </c>
      <c r="BC768" s="37">
        <v>7.9750639926821597E-3</v>
      </c>
      <c r="BD768" s="37">
        <v>380.55103800000001</v>
      </c>
      <c r="BE768" s="37">
        <v>29317.1875</v>
      </c>
      <c r="BF768" s="37">
        <v>0.97661439999999999</v>
      </c>
      <c r="BG768" s="37">
        <v>3.8027705625000001</v>
      </c>
      <c r="BH768" s="37">
        <v>4.8844064999999999</v>
      </c>
      <c r="BI768" s="37">
        <v>5.9945655000000002</v>
      </c>
      <c r="BJ768" s="37">
        <v>4417.9655000000002</v>
      </c>
      <c r="BK768" s="37">
        <v>534.20820000000003</v>
      </c>
      <c r="BL768" s="37">
        <v>17.875</v>
      </c>
      <c r="BM768" s="37">
        <v>16.067103816700001</v>
      </c>
      <c r="BN768" s="37">
        <v>16.067103816700001</v>
      </c>
      <c r="BO768" s="37">
        <v>16.100579773900002</v>
      </c>
      <c r="BP768" s="37">
        <v>8.6700000000000006E-3</v>
      </c>
    </row>
    <row r="769" spans="1:68">
      <c r="A769" s="16">
        <v>768</v>
      </c>
      <c r="B769" s="29" t="s">
        <v>388</v>
      </c>
      <c r="C769" s="16">
        <v>170</v>
      </c>
      <c r="D769" s="16">
        <v>1163</v>
      </c>
      <c r="E769" s="16">
        <v>0.188014301018367</v>
      </c>
      <c r="F769" s="16">
        <v>0.33347983084865801</v>
      </c>
      <c r="G769" s="16">
        <v>0.44291468881712398</v>
      </c>
      <c r="H769" s="16">
        <v>1.2393985226328299</v>
      </c>
      <c r="I769" s="16">
        <v>2.3520379253908201</v>
      </c>
      <c r="J769" s="16">
        <v>0.36659997589490201</v>
      </c>
      <c r="K769" s="16">
        <v>0.41653917412389402</v>
      </c>
      <c r="L769" s="16">
        <v>0.52671978175279799</v>
      </c>
      <c r="M769" s="16">
        <v>0.14001183349480301</v>
      </c>
      <c r="N769" s="16">
        <v>0.68003482144192096</v>
      </c>
      <c r="O769" s="16">
        <v>1.5737580306484</v>
      </c>
      <c r="P769" s="16">
        <v>0.13650124427528401</v>
      </c>
      <c r="Q769" s="16">
        <v>0.20836211676625199</v>
      </c>
      <c r="R769" s="16">
        <v>0.64040052242054901</v>
      </c>
      <c r="S769" s="16">
        <v>0.70496000000000003</v>
      </c>
      <c r="T769" s="16">
        <v>1.3344479441306301</v>
      </c>
      <c r="U769" s="16">
        <v>1.1761064174470901</v>
      </c>
      <c r="V769" s="16">
        <v>0.55211353771955696</v>
      </c>
      <c r="W769" s="16">
        <v>3.1370155286516801</v>
      </c>
      <c r="X769" s="16">
        <v>1.3824396967608501</v>
      </c>
      <c r="Y769" s="16">
        <v>2.34746575130655</v>
      </c>
      <c r="Z769" s="16">
        <v>1.0298929807781201</v>
      </c>
      <c r="AA769" s="16">
        <v>1.3957243308735601</v>
      </c>
      <c r="AB769" s="16">
        <v>1.3038923917612399</v>
      </c>
      <c r="AC769" s="16">
        <v>0.57839862509615303</v>
      </c>
      <c r="AD769" s="16">
        <v>2.2300743539457399</v>
      </c>
      <c r="AE769" s="16">
        <v>0.70496000000000003</v>
      </c>
      <c r="AF769" s="16">
        <v>1.4442662635708501</v>
      </c>
      <c r="AG769" s="16">
        <v>1.4442662635708501</v>
      </c>
      <c r="AH769" s="16">
        <v>1.30271142687469</v>
      </c>
      <c r="AI769" s="37">
        <v>0.24902258634858199</v>
      </c>
      <c r="AJ769" s="16">
        <v>1.01084963415579</v>
      </c>
      <c r="AK769" s="16">
        <v>0.467973950795948</v>
      </c>
      <c r="AL769" s="37">
        <v>0.70536920248000001</v>
      </c>
      <c r="AM769" s="37">
        <v>2966.5327183966701</v>
      </c>
      <c r="AN769" s="37">
        <v>20.845545405959999</v>
      </c>
      <c r="AO769" s="37">
        <v>1.1628223074999999</v>
      </c>
      <c r="AP769" s="37">
        <v>7.3845279143999996</v>
      </c>
      <c r="AQ769" s="37">
        <v>630.92047400000001</v>
      </c>
      <c r="AR769" s="37">
        <v>1.72014571386</v>
      </c>
      <c r="AS769" s="37">
        <v>1.3701483320000001</v>
      </c>
      <c r="AT769" s="37">
        <v>7.4985014215600003</v>
      </c>
      <c r="AU769" s="37">
        <v>307250.11292381998</v>
      </c>
      <c r="AV769" s="37">
        <v>2128.7422229930298</v>
      </c>
      <c r="AW769" s="37">
        <v>954178.11714280001</v>
      </c>
      <c r="AX769" s="37">
        <v>7.3935119123800002</v>
      </c>
      <c r="AY769" s="37">
        <v>7.6024957500000001</v>
      </c>
      <c r="AZ769" s="37">
        <v>17.623999999999999</v>
      </c>
      <c r="BA769" s="37">
        <v>24124.884403799999</v>
      </c>
      <c r="BB769" s="37">
        <v>8.6463537965700006</v>
      </c>
      <c r="BC769" s="37">
        <v>7.9881699955738003E-3</v>
      </c>
      <c r="BD769" s="37">
        <v>395.24725457547999</v>
      </c>
      <c r="BE769" s="37">
        <v>29105.8992</v>
      </c>
      <c r="BF769" s="37">
        <v>0.98188066799999996</v>
      </c>
      <c r="BG769" s="37">
        <v>3.7742029972659998</v>
      </c>
      <c r="BH769" s="37">
        <v>4.8776551850200001</v>
      </c>
      <c r="BI769" s="37">
        <v>5.9774459004000002</v>
      </c>
      <c r="BJ769" s="37">
        <v>4335.7919448599996</v>
      </c>
      <c r="BK769" s="37">
        <v>520.09847471260002</v>
      </c>
      <c r="BL769" s="37">
        <v>17.623999999999999</v>
      </c>
      <c r="BM769" s="37">
        <v>16.203853343105902</v>
      </c>
      <c r="BN769" s="37">
        <v>16.203853343105902</v>
      </c>
      <c r="BO769" s="37">
        <v>17.9645915745457</v>
      </c>
      <c r="BP769" s="37">
        <v>1.003925E-2</v>
      </c>
    </row>
    <row r="770" spans="1:68">
      <c r="A770" s="16">
        <v>769</v>
      </c>
      <c r="B770" s="29" t="s">
        <v>84</v>
      </c>
      <c r="C770" s="16">
        <v>235</v>
      </c>
      <c r="D770" s="16">
        <v>1163</v>
      </c>
      <c r="E770" s="16">
        <v>0.19175211093035899</v>
      </c>
      <c r="F770" s="16">
        <v>0.33451436482701202</v>
      </c>
      <c r="G770" s="16">
        <v>0.44518823081556702</v>
      </c>
      <c r="H770" s="16">
        <v>1.2397675306845</v>
      </c>
      <c r="I770" s="16">
        <v>2.3411613485173102</v>
      </c>
      <c r="J770" s="16">
        <v>0.36789968652037602</v>
      </c>
      <c r="K770" s="16">
        <v>0.41883881525441302</v>
      </c>
      <c r="L770" s="16">
        <v>0.52836654870553201</v>
      </c>
      <c r="M770" s="16">
        <v>0.14134564593249099</v>
      </c>
      <c r="N770" s="16">
        <v>0.68215372954148701</v>
      </c>
      <c r="O770" s="16">
        <v>1.56839094453521</v>
      </c>
      <c r="P770" s="16">
        <v>0.13964384289491599</v>
      </c>
      <c r="Q770" s="16">
        <v>0.20565225587001301</v>
      </c>
      <c r="R770" s="16">
        <v>0.64312699796570805</v>
      </c>
      <c r="S770" s="16">
        <v>0.70591999999999999</v>
      </c>
      <c r="T770" s="16">
        <v>1.33298454998774</v>
      </c>
      <c r="U770" s="16">
        <v>1.17490548543895</v>
      </c>
      <c r="V770" s="16">
        <v>0.55672588102922904</v>
      </c>
      <c r="W770" s="16">
        <v>3.12105479708912</v>
      </c>
      <c r="X770" s="16">
        <v>1.3800550964187299</v>
      </c>
      <c r="Y770" s="16">
        <v>2.3420028417866199</v>
      </c>
      <c r="Z770" s="16">
        <v>1.0297457689973399</v>
      </c>
      <c r="AA770" s="16">
        <v>1.39396577074634</v>
      </c>
      <c r="AB770" s="16">
        <v>1.3023657921762699</v>
      </c>
      <c r="AC770" s="16">
        <v>0.57588839913981704</v>
      </c>
      <c r="AD770" s="16">
        <v>2.2207061007576101</v>
      </c>
      <c r="AE770" s="16">
        <v>0.70591999999999999</v>
      </c>
      <c r="AF770" s="16">
        <v>1.44704323800275</v>
      </c>
      <c r="AG770" s="16">
        <v>1.44704323800275</v>
      </c>
      <c r="AH770" s="16">
        <v>1.2996858413814201</v>
      </c>
      <c r="AI770" s="37">
        <v>0.24991253061428501</v>
      </c>
      <c r="AJ770" s="16">
        <v>1.00985390079779</v>
      </c>
      <c r="AK770" s="16">
        <v>0.46850940665701901</v>
      </c>
      <c r="AL770" s="37">
        <v>0.71896520592000002</v>
      </c>
      <c r="AM770" s="37">
        <v>2973.7645432113</v>
      </c>
      <c r="AN770" s="37">
        <v>20.927237207840001</v>
      </c>
      <c r="AO770" s="37">
        <v>1.1634447299999999</v>
      </c>
      <c r="AP770" s="37">
        <v>7.3661514975999998</v>
      </c>
      <c r="AQ770" s="37">
        <v>632.69949599999995</v>
      </c>
      <c r="AR770" s="37">
        <v>1.72393589944</v>
      </c>
      <c r="AS770" s="37">
        <v>1.370770128</v>
      </c>
      <c r="AT770" s="37">
        <v>7.5476295102400002</v>
      </c>
      <c r="AU770" s="37">
        <v>308094.72704328003</v>
      </c>
      <c r="AV770" s="37">
        <v>2123.9501110937799</v>
      </c>
      <c r="AW770" s="37">
        <v>972279.12869120005</v>
      </c>
      <c r="AX770" s="37">
        <v>7.1825126515199997</v>
      </c>
      <c r="AY770" s="37">
        <v>7.6149329999999997</v>
      </c>
      <c r="AZ770" s="37">
        <v>17.648</v>
      </c>
      <c r="BA770" s="37">
        <v>24136.619135199999</v>
      </c>
      <c r="BB770" s="37">
        <v>8.6448375142800007</v>
      </c>
      <c r="BC770" s="37">
        <v>8.0284558974897599E-3</v>
      </c>
      <c r="BD770" s="37">
        <v>395.21708977392001</v>
      </c>
      <c r="BE770" s="37">
        <v>29095.756799999999</v>
      </c>
      <c r="BF770" s="37">
        <v>0.98183867199999997</v>
      </c>
      <c r="BG770" s="37">
        <v>3.774566413464</v>
      </c>
      <c r="BH770" s="37">
        <v>4.8762794880799998</v>
      </c>
      <c r="BI770" s="37">
        <v>5.9765837615999997</v>
      </c>
      <c r="BJ770" s="37">
        <v>4271.2842594399999</v>
      </c>
      <c r="BK770" s="37">
        <v>519.71598729039999</v>
      </c>
      <c r="BL770" s="37">
        <v>17.648</v>
      </c>
      <c r="BM770" s="37">
        <v>16.223501943345202</v>
      </c>
      <c r="BN770" s="37">
        <v>16.223501943345202</v>
      </c>
      <c r="BO770" s="37">
        <v>18.0629103098406</v>
      </c>
      <c r="BP770" s="37">
        <v>1.00035E-2</v>
      </c>
    </row>
    <row r="771" spans="1:68">
      <c r="A771" s="16">
        <v>770</v>
      </c>
      <c r="B771" s="29" t="s">
        <v>85</v>
      </c>
      <c r="C771" s="16">
        <v>160</v>
      </c>
      <c r="D771" s="16">
        <v>1163</v>
      </c>
      <c r="E771" s="16">
        <v>0.195492141390399</v>
      </c>
      <c r="F771" s="16">
        <v>0.33554958462767498</v>
      </c>
      <c r="G771" s="16">
        <v>0.44746452346847299</v>
      </c>
      <c r="H771" s="16">
        <v>1.2401364511351101</v>
      </c>
      <c r="I771" s="16">
        <v>2.3303080475305502</v>
      </c>
      <c r="J771" s="16">
        <v>0.36920033771559502</v>
      </c>
      <c r="K771" s="16">
        <v>0.42114607479381</v>
      </c>
      <c r="L771" s="16">
        <v>0.53001771782039697</v>
      </c>
      <c r="M771" s="16">
        <v>0.14268340316008901</v>
      </c>
      <c r="N771" s="16">
        <v>0.68427341308267298</v>
      </c>
      <c r="O771" s="16">
        <v>1.5630300922606</v>
      </c>
      <c r="P771" s="16">
        <v>0.14279895140379001</v>
      </c>
      <c r="Q771" s="16">
        <v>0.20289889186304699</v>
      </c>
      <c r="R771" s="16">
        <v>0.64586061399679895</v>
      </c>
      <c r="S771" s="16">
        <v>0.70687999999999995</v>
      </c>
      <c r="T771" s="16">
        <v>1.33152347042203</v>
      </c>
      <c r="U771" s="16">
        <v>1.1737055690724001</v>
      </c>
      <c r="V771" s="16">
        <v>0.56133063703812902</v>
      </c>
      <c r="W771" s="16">
        <v>3.1051739596966801</v>
      </c>
      <c r="X771" s="16">
        <v>1.3776737783895401</v>
      </c>
      <c r="Y771" s="16">
        <v>2.3365524050476698</v>
      </c>
      <c r="Z771" s="16">
        <v>1.0295985924283</v>
      </c>
      <c r="AA771" s="16">
        <v>1.3922089304179801</v>
      </c>
      <c r="AB771" s="16">
        <v>1.30084075957635</v>
      </c>
      <c r="AC771" s="16">
        <v>0.57335124874798304</v>
      </c>
      <c r="AD771" s="16">
        <v>2.2113703086204302</v>
      </c>
      <c r="AE771" s="16">
        <v>0.70687999999999995</v>
      </c>
      <c r="AF771" s="16">
        <v>1.4498221825190101</v>
      </c>
      <c r="AG771" s="16">
        <v>1.4498221825190101</v>
      </c>
      <c r="AH771" s="16">
        <v>1.29668366800944</v>
      </c>
      <c r="AI771" s="37">
        <v>0.25080885856888502</v>
      </c>
      <c r="AJ771" s="16">
        <v>1.00885889331449</v>
      </c>
      <c r="AK771" s="16">
        <v>0.46904486251809002</v>
      </c>
      <c r="AL771" s="37">
        <v>0.73255301031999998</v>
      </c>
      <c r="AM771" s="37">
        <v>2980.9909242199101</v>
      </c>
      <c r="AN771" s="37">
        <v>21.008815005639999</v>
      </c>
      <c r="AO771" s="37">
        <v>1.1640672674999999</v>
      </c>
      <c r="AP771" s="37">
        <v>7.3477187496000003</v>
      </c>
      <c r="AQ771" s="37">
        <v>634.47706600000004</v>
      </c>
      <c r="AR771" s="37">
        <v>1.72770415674</v>
      </c>
      <c r="AS771" s="37">
        <v>1.371385388</v>
      </c>
      <c r="AT771" s="37">
        <v>7.5965798660399999</v>
      </c>
      <c r="AU771" s="37">
        <v>308939.01155837998</v>
      </c>
      <c r="AV771" s="37">
        <v>2119.1509915361898</v>
      </c>
      <c r="AW771" s="37">
        <v>990300.71264519996</v>
      </c>
      <c r="AX771" s="37">
        <v>6.9739435174200004</v>
      </c>
      <c r="AY771" s="37">
        <v>7.6273117499999996</v>
      </c>
      <c r="AZ771" s="37">
        <v>17.672000000000001</v>
      </c>
      <c r="BA771" s="37">
        <v>24148.342194199999</v>
      </c>
      <c r="BB771" s="37">
        <v>8.6433168531300009</v>
      </c>
      <c r="BC771" s="37">
        <v>8.0682191277186392E-3</v>
      </c>
      <c r="BD771" s="37">
        <v>395.18178439531999</v>
      </c>
      <c r="BE771" s="37">
        <v>29085.572800000002</v>
      </c>
      <c r="BF771" s="37">
        <v>0.98179401200000005</v>
      </c>
      <c r="BG771" s="37">
        <v>3.774929808594</v>
      </c>
      <c r="BH771" s="37">
        <v>4.8749001091800004</v>
      </c>
      <c r="BI771" s="37">
        <v>5.9757175835999998</v>
      </c>
      <c r="BJ771" s="37">
        <v>4207.2193437400001</v>
      </c>
      <c r="BK771" s="37">
        <v>519.32903373340002</v>
      </c>
      <c r="BL771" s="37">
        <v>17.672000000000001</v>
      </c>
      <c r="BM771" s="37">
        <v>16.243132535757901</v>
      </c>
      <c r="BN771" s="37">
        <v>16.243132535757901</v>
      </c>
      <c r="BO771" s="37">
        <v>18.161448659324499</v>
      </c>
      <c r="BP771" s="37">
        <v>9.9677499999999992E-3</v>
      </c>
    </row>
    <row r="772" spans="1:68">
      <c r="A772" s="16">
        <v>771</v>
      </c>
      <c r="B772" s="29" t="s">
        <v>69</v>
      </c>
      <c r="C772" s="16">
        <v>60</v>
      </c>
      <c r="D772" s="16">
        <v>1163</v>
      </c>
      <c r="E772" s="16">
        <v>0.20297887187439401</v>
      </c>
      <c r="F772" s="16">
        <v>0.33762208442565</v>
      </c>
      <c r="G772" s="16">
        <v>0.45202538072920301</v>
      </c>
      <c r="H772" s="16">
        <v>1.2408740293578899</v>
      </c>
      <c r="I772" s="16">
        <v>2.3086709749929799</v>
      </c>
      <c r="J772" s="16">
        <v>0.37180446590223298</v>
      </c>
      <c r="K772" s="16">
        <v>0.42578360103530699</v>
      </c>
      <c r="L772" s="16">
        <v>0.53333333333333299</v>
      </c>
      <c r="M772" s="16">
        <v>0.14537082219366201</v>
      </c>
      <c r="N772" s="16">
        <v>0.68851510819322204</v>
      </c>
      <c r="O772" s="16">
        <v>1.5523270458341201</v>
      </c>
      <c r="P772" s="16">
        <v>0.149146998075635</v>
      </c>
      <c r="Q772" s="16">
        <v>0.197257395852203</v>
      </c>
      <c r="R772" s="16">
        <v>0.65134938001458798</v>
      </c>
      <c r="S772" s="16">
        <v>0.70879999999999999</v>
      </c>
      <c r="T772" s="16">
        <v>1.3286082330917699</v>
      </c>
      <c r="U772" s="16">
        <v>1.17130877811477</v>
      </c>
      <c r="V772" s="16">
        <v>0.57051819322952901</v>
      </c>
      <c r="W772" s="16">
        <v>3.07364957983008</v>
      </c>
      <c r="X772" s="16">
        <v>1.3729209621993099</v>
      </c>
      <c r="Y772" s="16">
        <v>2.3256887794366601</v>
      </c>
      <c r="Z772" s="16">
        <v>1.0293043448749399</v>
      </c>
      <c r="AA772" s="16">
        <v>1.38870039907639</v>
      </c>
      <c r="AB772" s="16">
        <v>1.2977953856909801</v>
      </c>
      <c r="AC772" s="16">
        <v>0.56819442313819402</v>
      </c>
      <c r="AD772" s="16">
        <v>2.19279543496285</v>
      </c>
      <c r="AE772" s="16">
        <v>0.70879999999999999</v>
      </c>
      <c r="AF772" s="16">
        <v>1.4553859901964099</v>
      </c>
      <c r="AG772" s="16">
        <v>1.4553859901964099</v>
      </c>
      <c r="AH772" s="16">
        <v>1.2907484789914501</v>
      </c>
      <c r="AI772" s="37">
        <v>0.25262094227611498</v>
      </c>
      <c r="AJ772" s="16">
        <v>1.00687105279947</v>
      </c>
      <c r="AK772" s="16">
        <v>0.47011577424023199</v>
      </c>
      <c r="AL772" s="37">
        <v>0.75970402199999998</v>
      </c>
      <c r="AM772" s="37">
        <v>2995.4273548190399</v>
      </c>
      <c r="AN772" s="37">
        <v>21.171628589000001</v>
      </c>
      <c r="AO772" s="37">
        <v>1.1653126874999999</v>
      </c>
      <c r="AP772" s="37">
        <v>7.3106842600000004</v>
      </c>
      <c r="AQ772" s="37">
        <v>638.02784999999994</v>
      </c>
      <c r="AR772" s="37">
        <v>1.7351748865000001</v>
      </c>
      <c r="AS772" s="37">
        <v>1.3725963000000001</v>
      </c>
      <c r="AT772" s="37">
        <v>7.6939473789999999</v>
      </c>
      <c r="AU772" s="37">
        <v>310626.59177549998</v>
      </c>
      <c r="AV772" s="37">
        <v>2109.5317294460201</v>
      </c>
      <c r="AW772" s="37">
        <v>1026105.59777</v>
      </c>
      <c r="AX772" s="37">
        <v>6.5640956294999997</v>
      </c>
      <c r="AY772" s="37">
        <v>7.6518937500000002</v>
      </c>
      <c r="AZ772" s="37">
        <v>17.72</v>
      </c>
      <c r="BA772" s="37">
        <v>24171.753294999999</v>
      </c>
      <c r="BB772" s="37">
        <v>8.6402623942499996</v>
      </c>
      <c r="BC772" s="37">
        <v>8.1461961260781996E-3</v>
      </c>
      <c r="BD772" s="37">
        <v>395.09575190700002</v>
      </c>
      <c r="BE772" s="37">
        <v>29065.08</v>
      </c>
      <c r="BF772" s="37">
        <v>0.98169669999999998</v>
      </c>
      <c r="BG772" s="37">
        <v>3.77565653565</v>
      </c>
      <c r="BH772" s="37">
        <v>4.8721303054999998</v>
      </c>
      <c r="BI772" s="37">
        <v>5.9739731100000002</v>
      </c>
      <c r="BJ772" s="37">
        <v>4080.4178215000002</v>
      </c>
      <c r="BK772" s="37">
        <v>518.54172821500003</v>
      </c>
      <c r="BL772" s="37">
        <v>17.72</v>
      </c>
      <c r="BM772" s="37">
        <v>16.282339697103598</v>
      </c>
      <c r="BN772" s="37">
        <v>16.282339697103598</v>
      </c>
      <c r="BO772" s="37">
        <v>18.359184200859598</v>
      </c>
      <c r="BP772" s="37">
        <v>9.8962500000000005E-3</v>
      </c>
    </row>
    <row r="773" spans="1:68">
      <c r="A773" s="16">
        <v>772</v>
      </c>
      <c r="B773" s="29" t="s">
        <v>389</v>
      </c>
      <c r="C773" s="16">
        <v>300</v>
      </c>
      <c r="D773" s="16">
        <v>1165</v>
      </c>
      <c r="E773" s="16">
        <v>0.21301923488333999</v>
      </c>
      <c r="F773" s="16">
        <v>0.35919503834576699</v>
      </c>
      <c r="G773" s="16">
        <v>0.47166434144978098</v>
      </c>
      <c r="H773" s="16">
        <v>1.24870203302617</v>
      </c>
      <c r="I773" s="16">
        <v>2.3153886952947502</v>
      </c>
      <c r="J773" s="16">
        <v>0.38599862324710399</v>
      </c>
      <c r="K773" s="16">
        <v>0.43634047153176903</v>
      </c>
      <c r="L773" s="16">
        <v>0.552031659903366</v>
      </c>
      <c r="M773" s="16">
        <v>0.140945764815358</v>
      </c>
      <c r="N773" s="16">
        <v>0.70163125682981298</v>
      </c>
      <c r="O773" s="16">
        <v>1.5615190371182299</v>
      </c>
      <c r="P773" s="16">
        <v>0.13483994075663799</v>
      </c>
      <c r="Q773" s="16">
        <v>0.242212295192727</v>
      </c>
      <c r="R773" s="16">
        <v>0.69637638807714797</v>
      </c>
      <c r="S773" s="16">
        <v>0.69937087169416701</v>
      </c>
      <c r="T773" s="16">
        <v>1.30630100129622</v>
      </c>
      <c r="U773" s="16">
        <v>1.12126600278319</v>
      </c>
      <c r="V773" s="16">
        <v>0.57000883211321096</v>
      </c>
      <c r="W773" s="16">
        <v>3.05063947994647</v>
      </c>
      <c r="X773" s="16">
        <v>1.35559685489635</v>
      </c>
      <c r="Y773" s="16">
        <v>2.3177533666269099</v>
      </c>
      <c r="Z773" s="16">
        <v>1.02081306485554</v>
      </c>
      <c r="AA773" s="16">
        <v>1.37508981582865</v>
      </c>
      <c r="AB773" s="16">
        <v>1.29073670194836</v>
      </c>
      <c r="AC773" s="16">
        <v>0.61715277678078095</v>
      </c>
      <c r="AD773" s="16">
        <v>2.0493646807675101</v>
      </c>
      <c r="AE773" s="16">
        <v>0.69937087169416701</v>
      </c>
      <c r="AF773" s="16">
        <v>1.45828499091582</v>
      </c>
      <c r="AG773" s="16">
        <v>1.45493997479304</v>
      </c>
      <c r="AH773" s="16">
        <v>1.3977781426689</v>
      </c>
      <c r="AI773" s="37">
        <v>0.38597514522426402</v>
      </c>
      <c r="AJ773" s="16">
        <v>1.00328344861361</v>
      </c>
      <c r="AK773" s="16">
        <v>0.46596816208393599</v>
      </c>
      <c r="AL773" s="37">
        <v>0.80051676726329302</v>
      </c>
      <c r="AM773" s="37">
        <v>3207.4350460939499</v>
      </c>
      <c r="AN773" s="37">
        <v>21.435434406723498</v>
      </c>
      <c r="AO773" s="37">
        <v>1.13048668</v>
      </c>
      <c r="AP773" s="37">
        <v>7.1677932338914596</v>
      </c>
      <c r="AQ773" s="37">
        <v>666.66667115110397</v>
      </c>
      <c r="AR773" s="37">
        <v>1.7662308452354301</v>
      </c>
      <c r="AS773" s="37">
        <v>1.3923967267558399</v>
      </c>
      <c r="AT773" s="37">
        <v>7.9591011823550497</v>
      </c>
      <c r="AU773" s="37">
        <v>310712.77134817903</v>
      </c>
      <c r="AV773" s="37">
        <v>2081.2435736190801</v>
      </c>
      <c r="AW773" s="37">
        <v>998009.65030916303</v>
      </c>
      <c r="AX773" s="37">
        <v>8.2362916476421493</v>
      </c>
      <c r="AY773" s="37">
        <v>7.5153033216000003</v>
      </c>
      <c r="AZ773" s="37">
        <v>17.617460893183999</v>
      </c>
      <c r="BA773" s="37">
        <v>23647.3380155712</v>
      </c>
      <c r="BB773" s="37">
        <v>8.5648560696325209</v>
      </c>
      <c r="BC773" s="37">
        <v>8.0879634655950505E-3</v>
      </c>
      <c r="BD773" s="37">
        <v>368.36295205828998</v>
      </c>
      <c r="BE773" s="37">
        <v>28696.746424320001</v>
      </c>
      <c r="BF773" s="37">
        <v>0.96116023411200002</v>
      </c>
      <c r="BG773" s="37">
        <v>3.7336297278283701</v>
      </c>
      <c r="BH773" s="37">
        <v>4.7836415787119098</v>
      </c>
      <c r="BI773" s="37">
        <v>5.8887163693612798</v>
      </c>
      <c r="BJ773" s="37">
        <v>4242.9334706304799</v>
      </c>
      <c r="BK773" s="37">
        <v>508.996850650027</v>
      </c>
      <c r="BL773" s="37">
        <v>17.617460893183999</v>
      </c>
      <c r="BM773" s="37">
        <v>15.852097908603699</v>
      </c>
      <c r="BN773" s="37">
        <v>15.8157363445647</v>
      </c>
      <c r="BO773" s="37">
        <v>16.082445946644601</v>
      </c>
      <c r="BP773" s="37">
        <v>1.08958376E-2</v>
      </c>
    </row>
    <row r="774" spans="1:68">
      <c r="A774" s="16">
        <v>773</v>
      </c>
      <c r="B774" s="29" t="s">
        <v>390</v>
      </c>
      <c r="C774" s="16">
        <v>200</v>
      </c>
      <c r="D774" s="16">
        <v>1095</v>
      </c>
      <c r="E774" s="16">
        <v>0.21306380316930801</v>
      </c>
      <c r="F774" s="16">
        <v>0.364591435556199</v>
      </c>
      <c r="G774" s="16">
        <v>0.47298086696561997</v>
      </c>
      <c r="H774" s="16">
        <v>1.25425777964676</v>
      </c>
      <c r="I774" s="16">
        <v>2.33200409463148</v>
      </c>
      <c r="J774" s="16">
        <v>0.39151367187500002</v>
      </c>
      <c r="K774" s="16">
        <v>0.43121677905592998</v>
      </c>
      <c r="L774" s="16">
        <v>0.54643216080402002</v>
      </c>
      <c r="M774" s="16">
        <v>0.13957404352684499</v>
      </c>
      <c r="N774" s="16">
        <v>0.69911745383094703</v>
      </c>
      <c r="O774" s="16">
        <v>1.5763286510319201</v>
      </c>
      <c r="P774" s="16">
        <v>0.13424133767247301</v>
      </c>
      <c r="Q774" s="16">
        <v>0.233794553423774</v>
      </c>
      <c r="R774" s="16">
        <v>0.68978102189780999</v>
      </c>
      <c r="S774" s="16">
        <v>0.70516000000000001</v>
      </c>
      <c r="T774" s="16">
        <v>1.3160458196965199</v>
      </c>
      <c r="U774" s="16">
        <v>1.13119416491711</v>
      </c>
      <c r="V774" s="16">
        <v>0.55100452921217102</v>
      </c>
      <c r="W774" s="16">
        <v>3.1079687157771798</v>
      </c>
      <c r="X774" s="16">
        <v>1.36404401650619</v>
      </c>
      <c r="Y774" s="16">
        <v>2.33255597014925</v>
      </c>
      <c r="Z774" s="16">
        <v>1.02463546787724</v>
      </c>
      <c r="AA774" s="16">
        <v>1.3835289699570801</v>
      </c>
      <c r="AB774" s="16">
        <v>1.2966057710324199</v>
      </c>
      <c r="AC774" s="16">
        <v>0.60338997108867698</v>
      </c>
      <c r="AD774" s="16">
        <v>2.0751255383835798</v>
      </c>
      <c r="AE774" s="16">
        <v>0.70516000000000001</v>
      </c>
      <c r="AF774" s="16">
        <v>1.4623466550867501</v>
      </c>
      <c r="AG774" s="16">
        <v>1.4598130434149801</v>
      </c>
      <c r="AH774" s="16">
        <v>1.41416851793458</v>
      </c>
      <c r="AI774" s="37">
        <v>0.36371733966745801</v>
      </c>
      <c r="AJ774" s="16">
        <v>1.00636671707189</v>
      </c>
      <c r="AK774" s="16">
        <v>0.46541244573082502</v>
      </c>
      <c r="AL774" s="37">
        <v>0.78412988543999995</v>
      </c>
      <c r="AM774" s="37">
        <v>3142.4237665491801</v>
      </c>
      <c r="AN774" s="37">
        <v>21.168778979999999</v>
      </c>
      <c r="AO774" s="37">
        <v>1.13482916</v>
      </c>
      <c r="AP774" s="37">
        <v>7.2104880064000003</v>
      </c>
      <c r="AQ774" s="37">
        <v>656.85094400000003</v>
      </c>
      <c r="AR774" s="37">
        <v>1.7539665903999999</v>
      </c>
      <c r="AS774" s="37">
        <v>1.38491264</v>
      </c>
      <c r="AT774" s="37">
        <v>7.8870913431999998</v>
      </c>
      <c r="AU774" s="37">
        <v>307911.3688992</v>
      </c>
      <c r="AV774" s="37">
        <v>2086.8072274174401</v>
      </c>
      <c r="AW774" s="37">
        <v>990514.69800800004</v>
      </c>
      <c r="AX774" s="37">
        <v>8.2773568284000003</v>
      </c>
      <c r="AY774" s="37">
        <v>7.4571839999999998</v>
      </c>
      <c r="AZ774" s="37">
        <v>17.629000000000001</v>
      </c>
      <c r="BA774" s="37">
        <v>23786.361647999998</v>
      </c>
      <c r="BB774" s="37">
        <v>8.6332272161999999</v>
      </c>
      <c r="BC774" s="37">
        <v>8.0797630702651498E-3</v>
      </c>
      <c r="BD774" s="37">
        <v>373.17068877280002</v>
      </c>
      <c r="BE774" s="37">
        <v>28837.4728</v>
      </c>
      <c r="BF774" s="37">
        <v>0.96499296000000001</v>
      </c>
      <c r="BG774" s="37">
        <v>3.74596169376</v>
      </c>
      <c r="BH774" s="37">
        <v>4.8070658719999999</v>
      </c>
      <c r="BI774" s="37">
        <v>5.9091135911999997</v>
      </c>
      <c r="BJ774" s="37">
        <v>4297.7565851999998</v>
      </c>
      <c r="BK774" s="37">
        <v>517.24775061599996</v>
      </c>
      <c r="BL774" s="37">
        <v>17.629000000000001</v>
      </c>
      <c r="BM774" s="37">
        <v>15.902417177978901</v>
      </c>
      <c r="BN774" s="37">
        <v>15.8748651952589</v>
      </c>
      <c r="BO774" s="37">
        <v>16.1012384514509</v>
      </c>
      <c r="BP774" s="37">
        <v>1.0314500000000001E-2</v>
      </c>
    </row>
    <row r="775" spans="1:68">
      <c r="A775" s="16">
        <v>774</v>
      </c>
      <c r="B775" s="29" t="s">
        <v>84</v>
      </c>
      <c r="C775" s="16">
        <v>270</v>
      </c>
      <c r="D775" s="16">
        <v>1095</v>
      </c>
      <c r="E775" s="16">
        <v>0.21232006316489399</v>
      </c>
      <c r="F775" s="16">
        <v>0.36242945859409897</v>
      </c>
      <c r="G775" s="16">
        <v>0.46855668332255301</v>
      </c>
      <c r="H775" s="16">
        <v>1.24495984572745</v>
      </c>
      <c r="I775" s="16">
        <v>2.3218631092589201</v>
      </c>
      <c r="J775" s="16">
        <v>0.38968701399688999</v>
      </c>
      <c r="K775" s="16">
        <v>0.43076567973245</v>
      </c>
      <c r="L775" s="16">
        <v>0.544462247146004</v>
      </c>
      <c r="M775" s="16">
        <v>0.14131375244859801</v>
      </c>
      <c r="N775" s="16">
        <v>0.69569783680582598</v>
      </c>
      <c r="O775" s="16">
        <v>1.56843293714673</v>
      </c>
      <c r="P775" s="16">
        <v>0.13600731583159301</v>
      </c>
      <c r="Q775" s="16">
        <v>0.235927694800807</v>
      </c>
      <c r="R775" s="16">
        <v>0.67790530846484998</v>
      </c>
      <c r="S775" s="16">
        <v>0.70516000000000001</v>
      </c>
      <c r="T775" s="16">
        <v>1.3147314793898399</v>
      </c>
      <c r="U775" s="16">
        <v>1.1390710976068501</v>
      </c>
      <c r="V775" s="16">
        <v>0.55358736294285305</v>
      </c>
      <c r="W775" s="16">
        <v>3.06855712423916</v>
      </c>
      <c r="X775" s="16">
        <v>1.36404401650619</v>
      </c>
      <c r="Y775" s="16">
        <v>2.3242303688280801</v>
      </c>
      <c r="Z775" s="16">
        <v>1.02399794609159</v>
      </c>
      <c r="AA775" s="16">
        <v>1.3811105446257199</v>
      </c>
      <c r="AB775" s="16">
        <v>1.2942776717914199</v>
      </c>
      <c r="AC775" s="16">
        <v>0.60109260591775904</v>
      </c>
      <c r="AD775" s="16">
        <v>2.0983471762499599</v>
      </c>
      <c r="AE775" s="16">
        <v>0.70516000000000001</v>
      </c>
      <c r="AF775" s="16">
        <v>1.45382617169336</v>
      </c>
      <c r="AG775" s="16">
        <v>1.4513073223189501</v>
      </c>
      <c r="AH775" s="16">
        <v>1.35279863404751</v>
      </c>
      <c r="AI775" s="37">
        <v>0.33934270011523798</v>
      </c>
      <c r="AJ775" s="16">
        <v>1.0052231095050801</v>
      </c>
      <c r="AK775" s="16">
        <v>0.46707959479015898</v>
      </c>
      <c r="AL775" s="37">
        <v>0.78687662899199995</v>
      </c>
      <c r="AM775" s="37">
        <v>3161.1690633989101</v>
      </c>
      <c r="AN775" s="37">
        <v>21.368657818656001</v>
      </c>
      <c r="AO775" s="37">
        <v>1.1433045872000001</v>
      </c>
      <c r="AP775" s="37">
        <v>7.2419805836800002</v>
      </c>
      <c r="AQ775" s="37">
        <v>659.92993279999996</v>
      </c>
      <c r="AR775" s="37">
        <v>1.755803350336</v>
      </c>
      <c r="AS775" s="37">
        <v>1.3899233792000001</v>
      </c>
      <c r="AT775" s="37">
        <v>7.7899936231359996</v>
      </c>
      <c r="AU775" s="37">
        <v>309424.86930643203</v>
      </c>
      <c r="AV775" s="37">
        <v>2097.3125110103801</v>
      </c>
      <c r="AW775" s="37">
        <v>977653.42424287996</v>
      </c>
      <c r="AX775" s="37">
        <v>8.2025170671840009</v>
      </c>
      <c r="AY775" s="37">
        <v>7.5878208000000003</v>
      </c>
      <c r="AZ775" s="37">
        <v>17.629000000000001</v>
      </c>
      <c r="BA775" s="37">
        <v>23810.140932480001</v>
      </c>
      <c r="BB775" s="37">
        <v>8.5735265093519999</v>
      </c>
      <c r="BC775" s="37">
        <v>8.0420658864225406E-3</v>
      </c>
      <c r="BD775" s="37">
        <v>377.96357681900798</v>
      </c>
      <c r="BE775" s="37">
        <v>28837.4728</v>
      </c>
      <c r="BF775" s="37">
        <v>0.96844965120000004</v>
      </c>
      <c r="BG775" s="37">
        <v>3.7482938587776</v>
      </c>
      <c r="BH775" s="37">
        <v>4.8154833950720004</v>
      </c>
      <c r="BI775" s="37">
        <v>5.9197426881600004</v>
      </c>
      <c r="BJ775" s="37">
        <v>4314.182533872</v>
      </c>
      <c r="BK775" s="37">
        <v>511.52355964895997</v>
      </c>
      <c r="BL775" s="37">
        <v>17.629000000000001</v>
      </c>
      <c r="BM775" s="37">
        <v>15.9956169594369</v>
      </c>
      <c r="BN775" s="37">
        <v>15.9679035019713</v>
      </c>
      <c r="BO775" s="37">
        <v>16.8316732030347</v>
      </c>
      <c r="BP775" s="37">
        <v>1.105538E-2</v>
      </c>
    </row>
    <row r="776" spans="1:68">
      <c r="A776" s="16">
        <v>775</v>
      </c>
      <c r="B776" s="29" t="s">
        <v>86</v>
      </c>
      <c r="C776" s="16">
        <v>380</v>
      </c>
      <c r="D776" s="16">
        <v>1095</v>
      </c>
      <c r="E776" s="16">
        <v>0.21158149743249999</v>
      </c>
      <c r="F776" s="16">
        <v>0.36029297093475798</v>
      </c>
      <c r="G776" s="16">
        <v>0.46421449881578603</v>
      </c>
      <c r="H776" s="16">
        <v>1.2357987503729</v>
      </c>
      <c r="I776" s="16">
        <v>2.3118099404654502</v>
      </c>
      <c r="J776" s="16">
        <v>0.38787732198142399</v>
      </c>
      <c r="K776" s="16">
        <v>0.43031552321991201</v>
      </c>
      <c r="L776" s="16">
        <v>0.54250648573139104</v>
      </c>
      <c r="M776" s="16">
        <v>0.143097377672354</v>
      </c>
      <c r="N776" s="16">
        <v>0.69231150992604695</v>
      </c>
      <c r="O776" s="16">
        <v>1.5606159271359901</v>
      </c>
      <c r="P776" s="16">
        <v>0.13782037714444001</v>
      </c>
      <c r="Q776" s="16">
        <v>0.238100120166437</v>
      </c>
      <c r="R776" s="16">
        <v>0.66643159379407602</v>
      </c>
      <c r="S776" s="16">
        <v>0.70516000000000001</v>
      </c>
      <c r="T776" s="16">
        <v>1.31341976173791</v>
      </c>
      <c r="U776" s="16">
        <v>1.1470584996579101</v>
      </c>
      <c r="V776" s="16">
        <v>0.55617019667353595</v>
      </c>
      <c r="W776" s="16">
        <v>3.0301325589870798</v>
      </c>
      <c r="X776" s="16">
        <v>1.36404401650619</v>
      </c>
      <c r="Y776" s="16">
        <v>2.3159639893301698</v>
      </c>
      <c r="Z776" s="16">
        <v>1.0233612171368001</v>
      </c>
      <c r="AA776" s="16">
        <v>1.3787005594142401</v>
      </c>
      <c r="AB776" s="16">
        <v>1.2919579179268901</v>
      </c>
      <c r="AC776" s="16">
        <v>0.59881266850671799</v>
      </c>
      <c r="AD776" s="16">
        <v>2.1220944181322601</v>
      </c>
      <c r="AE776" s="16">
        <v>0.70516000000000001</v>
      </c>
      <c r="AF776" s="16">
        <v>1.4454044037248499</v>
      </c>
      <c r="AG776" s="16">
        <v>1.44290014561684</v>
      </c>
      <c r="AH776" s="16">
        <v>1.29653368357819</v>
      </c>
      <c r="AI776" s="37">
        <v>0.31802982470715302</v>
      </c>
      <c r="AJ776" s="16">
        <v>1.00408209811666</v>
      </c>
      <c r="AK776" s="16">
        <v>0.468746743849493</v>
      </c>
      <c r="AL776" s="37">
        <v>0.78962337254399995</v>
      </c>
      <c r="AM776" s="37">
        <v>3179.9143602486502</v>
      </c>
      <c r="AN776" s="37">
        <v>21.568536657311999</v>
      </c>
      <c r="AO776" s="37">
        <v>1.1517800144000001</v>
      </c>
      <c r="AP776" s="37">
        <v>7.2734731609600001</v>
      </c>
      <c r="AQ776" s="37">
        <v>663.00892160000001</v>
      </c>
      <c r="AR776" s="37">
        <v>1.7576401102720001</v>
      </c>
      <c r="AS776" s="37">
        <v>1.3949341183999999</v>
      </c>
      <c r="AT776" s="37">
        <v>7.6928959030720003</v>
      </c>
      <c r="AU776" s="37">
        <v>310938.369713664</v>
      </c>
      <c r="AV776" s="37">
        <v>2107.8177946033202</v>
      </c>
      <c r="AW776" s="37">
        <v>964792.15047776001</v>
      </c>
      <c r="AX776" s="37">
        <v>8.1276773059679996</v>
      </c>
      <c r="AY776" s="37">
        <v>7.7184575999999998</v>
      </c>
      <c r="AZ776" s="37">
        <v>17.629000000000001</v>
      </c>
      <c r="BA776" s="37">
        <v>23833.920216959999</v>
      </c>
      <c r="BB776" s="37">
        <v>8.5138258025039892</v>
      </c>
      <c r="BC776" s="37">
        <v>8.0047188312224408E-3</v>
      </c>
      <c r="BD776" s="37">
        <v>382.756464865216</v>
      </c>
      <c r="BE776" s="37">
        <v>28837.4728</v>
      </c>
      <c r="BF776" s="37">
        <v>0.97190634239999996</v>
      </c>
      <c r="BG776" s="37">
        <v>3.7506260237952</v>
      </c>
      <c r="BH776" s="37">
        <v>4.823900918144</v>
      </c>
      <c r="BI776" s="37">
        <v>5.9303717851200002</v>
      </c>
      <c r="BJ776" s="37">
        <v>4330.6084825440003</v>
      </c>
      <c r="BK776" s="37">
        <v>505.79936868191999</v>
      </c>
      <c r="BL776" s="37">
        <v>17.629000000000001</v>
      </c>
      <c r="BM776" s="37">
        <v>16.088816740894899</v>
      </c>
      <c r="BN776" s="37">
        <v>16.060941808683701</v>
      </c>
      <c r="BO776" s="37">
        <v>17.5621079546186</v>
      </c>
      <c r="BP776" s="37">
        <v>1.1796259999999999E-2</v>
      </c>
    </row>
    <row r="777" spans="1:68">
      <c r="A777" s="16">
        <v>776</v>
      </c>
      <c r="B777" s="29" t="s">
        <v>69</v>
      </c>
      <c r="C777" s="16">
        <v>420</v>
      </c>
      <c r="D777" s="16">
        <v>1095</v>
      </c>
      <c r="E777" s="16">
        <v>0.211214138073584</v>
      </c>
      <c r="F777" s="16">
        <v>0.359234145141614</v>
      </c>
      <c r="G777" s="16">
        <v>0.46207344711970899</v>
      </c>
      <c r="H777" s="16">
        <v>1.2312685766182301</v>
      </c>
      <c r="I777" s="16">
        <v>2.3068159315931598</v>
      </c>
      <c r="J777" s="16">
        <v>0.386978764478765</v>
      </c>
      <c r="K777" s="16">
        <v>0.43009079759455598</v>
      </c>
      <c r="L777" s="16">
        <v>0.54153386454183305</v>
      </c>
      <c r="M777" s="16">
        <v>0.14400618185411701</v>
      </c>
      <c r="N777" s="16">
        <v>0.69063067874639505</v>
      </c>
      <c r="O777" s="16">
        <v>1.55673656925662</v>
      </c>
      <c r="P777" s="16">
        <v>0.13874515635130599</v>
      </c>
      <c r="Q777" s="16">
        <v>0.239201405033028</v>
      </c>
      <c r="R777" s="16">
        <v>0.66083916083916105</v>
      </c>
      <c r="S777" s="16">
        <v>0.70516000000000001</v>
      </c>
      <c r="T777" s="16">
        <v>1.3127648839556001</v>
      </c>
      <c r="U777" s="16">
        <v>1.1510943554684601</v>
      </c>
      <c r="V777" s="16">
        <v>0.55746161353887602</v>
      </c>
      <c r="W777" s="16">
        <v>3.0112788962141401</v>
      </c>
      <c r="X777" s="16">
        <v>1.36404401650619</v>
      </c>
      <c r="Y777" s="16">
        <v>2.31185281065089</v>
      </c>
      <c r="Z777" s="16">
        <v>1.02304314950893</v>
      </c>
      <c r="AA777" s="16">
        <v>1.3774987180582901</v>
      </c>
      <c r="AB777" s="16">
        <v>1.2908011565006501</v>
      </c>
      <c r="AC777" s="16">
        <v>0.59767917335661902</v>
      </c>
      <c r="AD777" s="16">
        <v>2.13417074886654</v>
      </c>
      <c r="AE777" s="16">
        <v>0.70516000000000001</v>
      </c>
      <c r="AF777" s="16">
        <v>1.4412300034716301</v>
      </c>
      <c r="AG777" s="16">
        <v>1.43873297778636</v>
      </c>
      <c r="AH777" s="16">
        <v>1.2701205616643001</v>
      </c>
      <c r="AI777" s="37">
        <v>0.308346757954088</v>
      </c>
      <c r="AJ777" s="16">
        <v>1.00351256322822</v>
      </c>
      <c r="AK777" s="16">
        <v>0.46958031837916098</v>
      </c>
      <c r="AL777" s="37">
        <v>0.79099674432</v>
      </c>
      <c r="AM777" s="37">
        <v>3189.2870086735102</v>
      </c>
      <c r="AN777" s="37">
        <v>21.668476076640001</v>
      </c>
      <c r="AO777" s="37">
        <v>1.1560177279999999</v>
      </c>
      <c r="AP777" s="37">
        <v>7.2892194496</v>
      </c>
      <c r="AQ777" s="37">
        <v>664.54841599999997</v>
      </c>
      <c r="AR777" s="37">
        <v>1.75855849024</v>
      </c>
      <c r="AS777" s="37">
        <v>1.3974394880000001</v>
      </c>
      <c r="AT777" s="37">
        <v>7.6443470430399998</v>
      </c>
      <c r="AU777" s="37">
        <v>311695.11991727998</v>
      </c>
      <c r="AV777" s="37">
        <v>2113.0704363997902</v>
      </c>
      <c r="AW777" s="37">
        <v>958361.51359520003</v>
      </c>
      <c r="AX777" s="37">
        <v>8.0902574253600008</v>
      </c>
      <c r="AY777" s="37">
        <v>7.7837759999999996</v>
      </c>
      <c r="AZ777" s="37">
        <v>17.629000000000001</v>
      </c>
      <c r="BA777" s="37">
        <v>23845.809859199999</v>
      </c>
      <c r="BB777" s="37">
        <v>8.4839754490800008</v>
      </c>
      <c r="BC777" s="37">
        <v>7.9861750810342799E-3</v>
      </c>
      <c r="BD777" s="37">
        <v>385.15290888831998</v>
      </c>
      <c r="BE777" s="37">
        <v>28837.4728</v>
      </c>
      <c r="BF777" s="37">
        <v>0.97363468799999997</v>
      </c>
      <c r="BG777" s="37">
        <v>3.7517921063039998</v>
      </c>
      <c r="BH777" s="37">
        <v>4.8281096796799998</v>
      </c>
      <c r="BI777" s="37">
        <v>5.9356863335999996</v>
      </c>
      <c r="BJ777" s="37">
        <v>4338.8214568800004</v>
      </c>
      <c r="BK777" s="37">
        <v>502.93727319840002</v>
      </c>
      <c r="BL777" s="37">
        <v>17.629000000000001</v>
      </c>
      <c r="BM777" s="37">
        <v>16.135416631623901</v>
      </c>
      <c r="BN777" s="37">
        <v>16.107460962039902</v>
      </c>
      <c r="BO777" s="37">
        <v>17.9273253304105</v>
      </c>
      <c r="BP777" s="37">
        <v>1.2166700000000001E-2</v>
      </c>
    </row>
    <row r="778" spans="1:68">
      <c r="A778" s="16">
        <v>777</v>
      </c>
      <c r="B778" s="29" t="s">
        <v>87</v>
      </c>
      <c r="C778" s="16">
        <v>400</v>
      </c>
      <c r="D778" s="16">
        <v>1095</v>
      </c>
      <c r="E778" s="16">
        <v>0.21084805216242999</v>
      </c>
      <c r="F778" s="16">
        <v>0.35818152444870999</v>
      </c>
      <c r="G778" s="16">
        <v>0.45995205468301198</v>
      </c>
      <c r="H778" s="16">
        <v>1.22677149485045</v>
      </c>
      <c r="I778" s="16">
        <v>2.3018434524878701</v>
      </c>
      <c r="J778" s="16">
        <v>0.38608436055470002</v>
      </c>
      <c r="K778" s="16">
        <v>0.429866306565649</v>
      </c>
      <c r="L778" s="16">
        <v>0.54056472459733595</v>
      </c>
      <c r="M778" s="16">
        <v>0.144926603355338</v>
      </c>
      <c r="N778" s="16">
        <v>0.68895798942447595</v>
      </c>
      <c r="O778" s="16">
        <v>1.55287645006426</v>
      </c>
      <c r="P778" s="16">
        <v>0.139682429993264</v>
      </c>
      <c r="Q778" s="16">
        <v>0.24031292478837599</v>
      </c>
      <c r="R778" s="16">
        <v>0.65533980582524298</v>
      </c>
      <c r="S778" s="16">
        <v>0.70516000000000001</v>
      </c>
      <c r="T778" s="16">
        <v>1.31211065889863</v>
      </c>
      <c r="U778" s="16">
        <v>1.1551587113830399</v>
      </c>
      <c r="V778" s="16">
        <v>0.55875303040421798</v>
      </c>
      <c r="W778" s="16">
        <v>2.9926583998605198</v>
      </c>
      <c r="X778" s="16">
        <v>1.36404401650619</v>
      </c>
      <c r="Y778" s="16">
        <v>2.30775620200827</v>
      </c>
      <c r="Z778" s="16">
        <v>1.0227252795348001</v>
      </c>
      <c r="AA778" s="16">
        <v>1.37629897021654</v>
      </c>
      <c r="AB778" s="16">
        <v>1.28964646464646</v>
      </c>
      <c r="AC778" s="16">
        <v>0.59654996129501403</v>
      </c>
      <c r="AD778" s="16">
        <v>2.1463853132632398</v>
      </c>
      <c r="AE778" s="16">
        <v>0.70516000000000001</v>
      </c>
      <c r="AF778" s="16">
        <v>1.4370796455366699</v>
      </c>
      <c r="AG778" s="16">
        <v>1.4345898106192501</v>
      </c>
      <c r="AH778" s="16">
        <v>1.24476213523224</v>
      </c>
      <c r="AI778" s="37">
        <v>0.299235910263425</v>
      </c>
      <c r="AJ778" s="16">
        <v>1.00294367407603</v>
      </c>
      <c r="AK778" s="16">
        <v>0.47041389290882801</v>
      </c>
      <c r="AL778" s="37">
        <v>0.79237011609600005</v>
      </c>
      <c r="AM778" s="37">
        <v>3198.6596570983802</v>
      </c>
      <c r="AN778" s="37">
        <v>21.768415495968</v>
      </c>
      <c r="AO778" s="37">
        <v>1.1602554415999999</v>
      </c>
      <c r="AP778" s="37">
        <v>7.30496573824</v>
      </c>
      <c r="AQ778" s="37">
        <v>666.08791040000006</v>
      </c>
      <c r="AR778" s="37">
        <v>1.7594768702079999</v>
      </c>
      <c r="AS778" s="37">
        <v>1.3999448576</v>
      </c>
      <c r="AT778" s="37">
        <v>7.5957981830080001</v>
      </c>
      <c r="AU778" s="37">
        <v>312451.87012089603</v>
      </c>
      <c r="AV778" s="37">
        <v>2118.3230781962502</v>
      </c>
      <c r="AW778" s="37">
        <v>951930.87671264005</v>
      </c>
      <c r="AX778" s="37">
        <v>8.0528375447520002</v>
      </c>
      <c r="AY778" s="37">
        <v>7.8490944000000002</v>
      </c>
      <c r="AZ778" s="37">
        <v>17.629000000000001</v>
      </c>
      <c r="BA778" s="37">
        <v>23857.699501440002</v>
      </c>
      <c r="BB778" s="37">
        <v>8.4541250956559999</v>
      </c>
      <c r="BC778" s="37">
        <v>7.9677170492599304E-3</v>
      </c>
      <c r="BD778" s="37">
        <v>387.54935291142402</v>
      </c>
      <c r="BE778" s="37">
        <v>28837.4728</v>
      </c>
      <c r="BF778" s="37">
        <v>0.97536303359999998</v>
      </c>
      <c r="BG778" s="37">
        <v>3.7529581888128001</v>
      </c>
      <c r="BH778" s="37">
        <v>4.8323184412159996</v>
      </c>
      <c r="BI778" s="37">
        <v>5.94100088208</v>
      </c>
      <c r="BJ778" s="37">
        <v>4347.0344312159996</v>
      </c>
      <c r="BK778" s="37">
        <v>500.07517771488</v>
      </c>
      <c r="BL778" s="37">
        <v>17.629000000000001</v>
      </c>
      <c r="BM778" s="37">
        <v>16.1820165223529</v>
      </c>
      <c r="BN778" s="37">
        <v>16.153980115396099</v>
      </c>
      <c r="BO778" s="37">
        <v>18.292542706202401</v>
      </c>
      <c r="BP778" s="37">
        <v>1.253714E-2</v>
      </c>
    </row>
    <row r="779" spans="1:68">
      <c r="A779" s="16">
        <v>778</v>
      </c>
      <c r="B779" s="29" t="s">
        <v>215</v>
      </c>
      <c r="C779" s="16">
        <v>0</v>
      </c>
      <c r="D779" s="16">
        <v>1095</v>
      </c>
      <c r="E779" s="16">
        <v>0.21011967428853401</v>
      </c>
      <c r="F779" s="16">
        <v>0.35609468145008799</v>
      </c>
      <c r="G779" s="16">
        <v>0.45576717436744801</v>
      </c>
      <c r="H779" s="16">
        <v>1.2178751674125401</v>
      </c>
      <c r="I779" s="16">
        <v>2.2919625290645702</v>
      </c>
      <c r="J779" s="16">
        <v>0.38430789877300597</v>
      </c>
      <c r="K779" s="16">
        <v>0.42941802682930702</v>
      </c>
      <c r="L779" s="16">
        <v>0.53863681394888097</v>
      </c>
      <c r="M779" s="16">
        <v>0.146803200884732</v>
      </c>
      <c r="N779" s="16">
        <v>0.68563680086216505</v>
      </c>
      <c r="O779" s="16">
        <v>1.5452133581092999</v>
      </c>
      <c r="P779" s="16">
        <v>0.141595487307314</v>
      </c>
      <c r="Q779" s="16">
        <v>0.24256724503215901</v>
      </c>
      <c r="R779" s="16">
        <v>0.64461118690313801</v>
      </c>
      <c r="S779" s="16">
        <v>0.70516000000000001</v>
      </c>
      <c r="T779" s="16">
        <v>1.31080416306113</v>
      </c>
      <c r="U779" s="16">
        <v>1.1633741396717401</v>
      </c>
      <c r="V779" s="16">
        <v>0.561335864134899</v>
      </c>
      <c r="W779" s="16">
        <v>2.95609981611979</v>
      </c>
      <c r="X779" s="16">
        <v>1.36404401650619</v>
      </c>
      <c r="Y779" s="16">
        <v>2.2996063861094802</v>
      </c>
      <c r="Z779" s="16">
        <v>1.0220901318112401</v>
      </c>
      <c r="AA779" s="16">
        <v>1.37390573323332</v>
      </c>
      <c r="AB779" s="16">
        <v>1.2873432674777701</v>
      </c>
      <c r="AC779" s="16">
        <v>0.59430428969692195</v>
      </c>
      <c r="AD779" s="16">
        <v>2.17123874685866</v>
      </c>
      <c r="AE779" s="16">
        <v>0.70516000000000001</v>
      </c>
      <c r="AF779" s="16">
        <v>1.4288502305536901</v>
      </c>
      <c r="AG779" s="16">
        <v>1.42637465363849</v>
      </c>
      <c r="AH779" s="16">
        <v>1.19696638280353</v>
      </c>
      <c r="AI779" s="37">
        <v>0.28253930179349002</v>
      </c>
      <c r="AJ779" s="16">
        <v>1.00180782859257</v>
      </c>
      <c r="AK779" s="16">
        <v>0.47208104196816197</v>
      </c>
      <c r="AL779" s="37">
        <v>0.79511685964800005</v>
      </c>
      <c r="AM779" s="37">
        <v>3217.4049539481098</v>
      </c>
      <c r="AN779" s="37">
        <v>21.968294334624002</v>
      </c>
      <c r="AO779" s="37">
        <v>1.1687308688</v>
      </c>
      <c r="AP779" s="37">
        <v>7.3364583155199998</v>
      </c>
      <c r="AQ779" s="37">
        <v>669.16689919999999</v>
      </c>
      <c r="AR779" s="37">
        <v>1.761313630144</v>
      </c>
      <c r="AS779" s="37">
        <v>1.4049555968</v>
      </c>
      <c r="AT779" s="37">
        <v>7.4987004629439999</v>
      </c>
      <c r="AU779" s="37">
        <v>313965.370528128</v>
      </c>
      <c r="AV779" s="37">
        <v>2128.8283617891898</v>
      </c>
      <c r="AW779" s="37">
        <v>939069.60294751998</v>
      </c>
      <c r="AX779" s="37">
        <v>7.9779977835359999</v>
      </c>
      <c r="AY779" s="37">
        <v>7.9797311999999998</v>
      </c>
      <c r="AZ779" s="37">
        <v>17.629000000000001</v>
      </c>
      <c r="BA779" s="37">
        <v>23881.478785920001</v>
      </c>
      <c r="BB779" s="37">
        <v>8.3944243888079999</v>
      </c>
      <c r="BC779" s="37">
        <v>7.9310557744933993E-3</v>
      </c>
      <c r="BD779" s="37">
        <v>392.34224095763199</v>
      </c>
      <c r="BE779" s="37">
        <v>28837.4728</v>
      </c>
      <c r="BF779" s="37">
        <v>0.97881972480000001</v>
      </c>
      <c r="BG779" s="37">
        <v>3.7552903538304001</v>
      </c>
      <c r="BH779" s="37">
        <v>4.8407359642880001</v>
      </c>
      <c r="BI779" s="37">
        <v>5.9516299790399998</v>
      </c>
      <c r="BJ779" s="37">
        <v>4363.4603798879998</v>
      </c>
      <c r="BK779" s="37">
        <v>494.35098674784001</v>
      </c>
      <c r="BL779" s="37">
        <v>17.629000000000001</v>
      </c>
      <c r="BM779" s="37">
        <v>16.275216303811</v>
      </c>
      <c r="BN779" s="37">
        <v>16.247018422108599</v>
      </c>
      <c r="BO779" s="37">
        <v>19.0229774577863</v>
      </c>
      <c r="BP779" s="37">
        <v>1.327802E-2</v>
      </c>
    </row>
    <row r="780" spans="1:68">
      <c r="A780" s="16">
        <v>779</v>
      </c>
      <c r="B780" s="29" t="s">
        <v>391</v>
      </c>
      <c r="C780" s="16">
        <v>275</v>
      </c>
      <c r="D780" s="16">
        <v>1195</v>
      </c>
      <c r="E780" s="16">
        <v>0.26241595978636501</v>
      </c>
      <c r="F780" s="16">
        <v>0.41602668781027202</v>
      </c>
      <c r="G780" s="16">
        <v>0.50052025896668395</v>
      </c>
      <c r="H780" s="16">
        <v>1.2826178340602199</v>
      </c>
      <c r="I780" s="16">
        <v>2.32644891596996</v>
      </c>
      <c r="J780" s="16">
        <v>0.43663639710393898</v>
      </c>
      <c r="K780" s="16">
        <v>0.43740065276428203</v>
      </c>
      <c r="L780" s="16">
        <v>0.54903846153846203</v>
      </c>
      <c r="M780" s="16">
        <v>0.14798477940190399</v>
      </c>
      <c r="N780" s="16">
        <v>0.70631293378246995</v>
      </c>
      <c r="O780" s="16">
        <v>1.5962643804085399</v>
      </c>
      <c r="P780" s="16">
        <v>0.14929322881078999</v>
      </c>
      <c r="Q780" s="16">
        <v>0.23864662259498801</v>
      </c>
      <c r="R780" s="16">
        <v>0.69374046965538305</v>
      </c>
      <c r="S780" s="16">
        <v>0.73411823647294605</v>
      </c>
      <c r="T780" s="16">
        <v>1.33108504398827</v>
      </c>
      <c r="U780" s="16">
        <v>1.14488085649384</v>
      </c>
      <c r="V780" s="16">
        <v>0.50885071100442802</v>
      </c>
      <c r="W780" s="16">
        <v>3.12237788218876</v>
      </c>
      <c r="X780" s="16">
        <v>1.3798506181318699</v>
      </c>
      <c r="Y780" s="16">
        <v>2.3543731100255898</v>
      </c>
      <c r="Z780" s="16">
        <v>1.0410350834061299</v>
      </c>
      <c r="AA780" s="16">
        <v>1.39644943458921</v>
      </c>
      <c r="AB780" s="16">
        <v>1.30741030918191</v>
      </c>
      <c r="AC780" s="16">
        <v>0.595946715970054</v>
      </c>
      <c r="AD780" s="16">
        <v>2.1255166750884298</v>
      </c>
      <c r="AE780" s="16">
        <v>0.73411823647294605</v>
      </c>
      <c r="AF780" s="16">
        <v>1.4681812645749801</v>
      </c>
      <c r="AG780" s="16">
        <v>1.4673353919776699</v>
      </c>
      <c r="AH780" s="16">
        <v>1.4026448484107299</v>
      </c>
      <c r="AI780" s="37">
        <v>0.322309750297265</v>
      </c>
      <c r="AJ780" s="16">
        <v>1.0117983378966799</v>
      </c>
      <c r="AK780" s="16">
        <v>0.466606367583213</v>
      </c>
      <c r="AL780" s="37">
        <v>0.95711918760000003</v>
      </c>
      <c r="AM780" s="37">
        <v>3547.80712806676</v>
      </c>
      <c r="AN780" s="37">
        <v>22.233889965374999</v>
      </c>
      <c r="AO780" s="37">
        <v>1.16134298625</v>
      </c>
      <c r="AP780" s="37">
        <v>7.241253859375</v>
      </c>
      <c r="AQ780" s="37">
        <v>724.88410875</v>
      </c>
      <c r="AR780" s="37">
        <v>1.761607912875</v>
      </c>
      <c r="AS780" s="37">
        <v>1.3810491499999999</v>
      </c>
      <c r="AT780" s="37">
        <v>8.2289672824999993</v>
      </c>
      <c r="AU780" s="37">
        <v>310937.0456745</v>
      </c>
      <c r="AV780" s="37">
        <v>2114.2961236098699</v>
      </c>
      <c r="AW780" s="37">
        <v>1082615.1802999999</v>
      </c>
      <c r="AX780" s="37">
        <v>7.9602268660200002</v>
      </c>
      <c r="AY780" s="37">
        <v>7.4589872250000004</v>
      </c>
      <c r="AZ780" s="37">
        <v>18.279617500000001</v>
      </c>
      <c r="BA780" s="37">
        <v>24149.533897500001</v>
      </c>
      <c r="BB780" s="37">
        <v>8.7365765201874996</v>
      </c>
      <c r="BC780" s="37">
        <v>7.43454185979215E-3</v>
      </c>
      <c r="BD780" s="37">
        <v>380.24679015524998</v>
      </c>
      <c r="BE780" s="37">
        <v>29251.95</v>
      </c>
      <c r="BF780" s="37">
        <v>0.97902255487500001</v>
      </c>
      <c r="BG780" s="37">
        <v>3.8046829879400001</v>
      </c>
      <c r="BH780" s="37">
        <v>4.8618543465000004</v>
      </c>
      <c r="BI780" s="37">
        <v>5.9756710137500004</v>
      </c>
      <c r="BJ780" s="37">
        <v>4054.4417219375</v>
      </c>
      <c r="BK780" s="37">
        <v>532.76548175999994</v>
      </c>
      <c r="BL780" s="37">
        <v>18.279617500000001</v>
      </c>
      <c r="BM780" s="37">
        <v>15.915495531518699</v>
      </c>
      <c r="BN780" s="37">
        <v>15.9063260359887</v>
      </c>
      <c r="BO780" s="37">
        <v>16.543184846142001</v>
      </c>
      <c r="BP780" s="37">
        <v>9.1185425000000001E-3</v>
      </c>
    </row>
    <row r="781" spans="1:68">
      <c r="A781" s="16">
        <v>780</v>
      </c>
      <c r="B781" s="29" t="s">
        <v>84</v>
      </c>
      <c r="C781" s="16">
        <v>310</v>
      </c>
      <c r="D781" s="16">
        <v>1195</v>
      </c>
      <c r="E781" s="16">
        <v>0.26072075610011503</v>
      </c>
      <c r="F781" s="16">
        <v>0.41280563494273897</v>
      </c>
      <c r="G781" s="16">
        <v>0.49743921559801701</v>
      </c>
      <c r="H781" s="16">
        <v>1.28679785612947</v>
      </c>
      <c r="I781" s="16">
        <v>2.3183746634547302</v>
      </c>
      <c r="J781" s="16">
        <v>0.43300404957663502</v>
      </c>
      <c r="K781" s="16">
        <v>0.43786157410867799</v>
      </c>
      <c r="L781" s="16">
        <v>0.55020491803278704</v>
      </c>
      <c r="M781" s="16">
        <v>0.148853091055384</v>
      </c>
      <c r="N781" s="16">
        <v>0.70772658422444801</v>
      </c>
      <c r="O781" s="16">
        <v>1.5870703238445201</v>
      </c>
      <c r="P781" s="16">
        <v>0.14969168696711299</v>
      </c>
      <c r="Q781" s="16">
        <v>0.24323523402545999</v>
      </c>
      <c r="R781" s="16">
        <v>0.69120158584934499</v>
      </c>
      <c r="S781" s="16">
        <v>0.73041082164328697</v>
      </c>
      <c r="T781" s="16">
        <v>1.3255911503767801</v>
      </c>
      <c r="U781" s="16">
        <v>1.13791596151932</v>
      </c>
      <c r="V781" s="16">
        <v>0.51311931455141802</v>
      </c>
      <c r="W781" s="16">
        <v>3.0947840822077901</v>
      </c>
      <c r="X781" s="16">
        <v>1.37508585164835</v>
      </c>
      <c r="Y781" s="16">
        <v>2.3417500193843499</v>
      </c>
      <c r="Z781" s="16">
        <v>1.03782228661997</v>
      </c>
      <c r="AA781" s="16">
        <v>1.3915911892384401</v>
      </c>
      <c r="AB781" s="16">
        <v>1.3041220356424501</v>
      </c>
      <c r="AC781" s="16">
        <v>0.59720273997514595</v>
      </c>
      <c r="AD781" s="16">
        <v>2.1143748420919701</v>
      </c>
      <c r="AE781" s="16">
        <v>0.73041082164328697</v>
      </c>
      <c r="AF781" s="16">
        <v>1.4630736823370301</v>
      </c>
      <c r="AG781" s="16">
        <v>1.4622278097397099</v>
      </c>
      <c r="AH781" s="16">
        <v>1.3977481888489001</v>
      </c>
      <c r="AI781" s="37">
        <v>0.322309750297265</v>
      </c>
      <c r="AJ781" s="16">
        <v>1.0089585376160199</v>
      </c>
      <c r="AK781" s="16">
        <v>0.466606367583213</v>
      </c>
      <c r="AL781" s="37">
        <v>0.95093621009999996</v>
      </c>
      <c r="AM781" s="37">
        <v>3520.3385193016302</v>
      </c>
      <c r="AN781" s="37">
        <v>22.097025217125001</v>
      </c>
      <c r="AO781" s="37">
        <v>1.1651277763750001</v>
      </c>
      <c r="AP781" s="37">
        <v>7.2161221181249999</v>
      </c>
      <c r="AQ781" s="37">
        <v>718.85384875</v>
      </c>
      <c r="AR781" s="37">
        <v>1.7634642491250001</v>
      </c>
      <c r="AS781" s="37">
        <v>1.38398325</v>
      </c>
      <c r="AT781" s="37">
        <v>8.2772513575000009</v>
      </c>
      <c r="AU781" s="37">
        <v>311559.37080974999</v>
      </c>
      <c r="AV781" s="37">
        <v>2102.1183425404402</v>
      </c>
      <c r="AW781" s="37">
        <v>1085504.6405400001</v>
      </c>
      <c r="AX781" s="37">
        <v>8.1132832453199999</v>
      </c>
      <c r="AY781" s="37">
        <v>7.4316895499999998</v>
      </c>
      <c r="AZ781" s="37">
        <v>18.187302500000001</v>
      </c>
      <c r="BA781" s="37">
        <v>24049.859597499999</v>
      </c>
      <c r="BB781" s="37">
        <v>8.6834274631875008</v>
      </c>
      <c r="BC781" s="37">
        <v>7.4969081119495096E-3</v>
      </c>
      <c r="BD781" s="37">
        <v>376.88638527575</v>
      </c>
      <c r="BE781" s="37">
        <v>29150.94</v>
      </c>
      <c r="BF781" s="37">
        <v>0.97377347587499996</v>
      </c>
      <c r="BG781" s="37">
        <v>3.7929411422800001</v>
      </c>
      <c r="BH781" s="37">
        <v>4.8449399629999998</v>
      </c>
      <c r="BI781" s="37">
        <v>5.9606415767499996</v>
      </c>
      <c r="BJ781" s="37">
        <v>4062.9869089375002</v>
      </c>
      <c r="BK781" s="37">
        <v>529.97275653999998</v>
      </c>
      <c r="BL781" s="37">
        <v>18.187302500000001</v>
      </c>
      <c r="BM781" s="37">
        <v>15.860127911561699</v>
      </c>
      <c r="BN781" s="37">
        <v>15.8509584160317</v>
      </c>
      <c r="BO781" s="37">
        <v>16.485432276522001</v>
      </c>
      <c r="BP781" s="37">
        <v>9.1185425000000001E-3</v>
      </c>
    </row>
    <row r="782" spans="1:68">
      <c r="A782" s="16">
        <v>781</v>
      </c>
      <c r="B782" s="29" t="s">
        <v>85</v>
      </c>
      <c r="C782" s="16">
        <v>375</v>
      </c>
      <c r="D782" s="16">
        <v>1195</v>
      </c>
      <c r="E782" s="16">
        <v>0.25902555241386499</v>
      </c>
      <c r="F782" s="16">
        <v>0.40958458207520598</v>
      </c>
      <c r="G782" s="16">
        <v>0.49435817222934902</v>
      </c>
      <c r="H782" s="16">
        <v>1.29097787819873</v>
      </c>
      <c r="I782" s="16">
        <v>2.3103004109394898</v>
      </c>
      <c r="J782" s="16">
        <v>0.42937170204933101</v>
      </c>
      <c r="K782" s="16">
        <v>0.438322495453073</v>
      </c>
      <c r="L782" s="16">
        <v>0.55137137452711205</v>
      </c>
      <c r="M782" s="16">
        <v>0.149721402708864</v>
      </c>
      <c r="N782" s="16">
        <v>0.70914023466642595</v>
      </c>
      <c r="O782" s="16">
        <v>1.5778762672805</v>
      </c>
      <c r="P782" s="16">
        <v>0.15009014512343699</v>
      </c>
      <c r="Q782" s="16">
        <v>0.247823845455931</v>
      </c>
      <c r="R782" s="16">
        <v>0.68866270204330604</v>
      </c>
      <c r="S782" s="16">
        <v>0.726703406813627</v>
      </c>
      <c r="T782" s="16">
        <v>1.32009725676528</v>
      </c>
      <c r="U782" s="16">
        <v>1.1309510665447899</v>
      </c>
      <c r="V782" s="16">
        <v>0.51746014014501696</v>
      </c>
      <c r="W782" s="16">
        <v>3.0671902822268202</v>
      </c>
      <c r="X782" s="16">
        <v>1.37032108516484</v>
      </c>
      <c r="Y782" s="16">
        <v>2.3291269287431202</v>
      </c>
      <c r="Z782" s="16">
        <v>1.0346094898338201</v>
      </c>
      <c r="AA782" s="16">
        <v>1.3867329438876701</v>
      </c>
      <c r="AB782" s="16">
        <v>1.3008337621029999</v>
      </c>
      <c r="AC782" s="16">
        <v>0.59845876398023801</v>
      </c>
      <c r="AD782" s="16">
        <v>2.1032330090954998</v>
      </c>
      <c r="AE782" s="16">
        <v>0.726703406813627</v>
      </c>
      <c r="AF782" s="16">
        <v>1.45796610009907</v>
      </c>
      <c r="AG782" s="16">
        <v>1.4571202275017601</v>
      </c>
      <c r="AH782" s="16">
        <v>1.39285152928707</v>
      </c>
      <c r="AI782" s="37">
        <v>0.322309750297265</v>
      </c>
      <c r="AJ782" s="16">
        <v>1.0061187373353599</v>
      </c>
      <c r="AK782" s="16">
        <v>0.466606367583213</v>
      </c>
      <c r="AL782" s="37">
        <v>0.94475323259999999</v>
      </c>
      <c r="AM782" s="37">
        <v>3492.8699105364999</v>
      </c>
      <c r="AN782" s="37">
        <v>21.960160468874999</v>
      </c>
      <c r="AO782" s="37">
        <v>1.1689125665</v>
      </c>
      <c r="AP782" s="37">
        <v>7.1909903768749999</v>
      </c>
      <c r="AQ782" s="37">
        <v>712.82358875</v>
      </c>
      <c r="AR782" s="37">
        <v>1.765320585375</v>
      </c>
      <c r="AS782" s="37">
        <v>1.38691735</v>
      </c>
      <c r="AT782" s="37">
        <v>8.3255354325000006</v>
      </c>
      <c r="AU782" s="37">
        <v>312181.69594499998</v>
      </c>
      <c r="AV782" s="37">
        <v>2089.9405614709999</v>
      </c>
      <c r="AW782" s="37">
        <v>1088394.10078</v>
      </c>
      <c r="AX782" s="37">
        <v>8.2663396246200005</v>
      </c>
      <c r="AY782" s="37">
        <v>7.404391875</v>
      </c>
      <c r="AZ782" s="37">
        <v>18.094987499999998</v>
      </c>
      <c r="BA782" s="37">
        <v>23950.1852975</v>
      </c>
      <c r="BB782" s="37">
        <v>8.6302784061875002</v>
      </c>
      <c r="BC782" s="37">
        <v>7.5603295612739303E-3</v>
      </c>
      <c r="BD782" s="37">
        <v>373.52598039625002</v>
      </c>
      <c r="BE782" s="37">
        <v>29049.93</v>
      </c>
      <c r="BF782" s="37">
        <v>0.96852439687500003</v>
      </c>
      <c r="BG782" s="37">
        <v>3.7811992966200001</v>
      </c>
      <c r="BH782" s="37">
        <v>4.8280255795000002</v>
      </c>
      <c r="BI782" s="37">
        <v>5.9456121397499997</v>
      </c>
      <c r="BJ782" s="37">
        <v>4071.5320959374999</v>
      </c>
      <c r="BK782" s="37">
        <v>527.18003132000001</v>
      </c>
      <c r="BL782" s="37">
        <v>18.094987499999998</v>
      </c>
      <c r="BM782" s="37">
        <v>15.804760291604699</v>
      </c>
      <c r="BN782" s="37">
        <v>15.7955907960747</v>
      </c>
      <c r="BO782" s="37">
        <v>16.427679706902001</v>
      </c>
      <c r="BP782" s="37">
        <v>9.1185425000000001E-3</v>
      </c>
    </row>
    <row r="783" spans="1:68">
      <c r="A783" s="16">
        <v>782</v>
      </c>
      <c r="B783" s="29" t="s">
        <v>69</v>
      </c>
      <c r="C783" s="16">
        <v>250</v>
      </c>
      <c r="D783" s="16">
        <v>1195</v>
      </c>
      <c r="E783" s="16">
        <v>0.25563514504136597</v>
      </c>
      <c r="F783" s="16">
        <v>0.403142476340141</v>
      </c>
      <c r="G783" s="16">
        <v>0.48819608549201399</v>
      </c>
      <c r="H783" s="16">
        <v>1.2993379223372401</v>
      </c>
      <c r="I783" s="16">
        <v>2.2941519059090298</v>
      </c>
      <c r="J783" s="16">
        <v>0.42210700699472298</v>
      </c>
      <c r="K783" s="16">
        <v>0.43924433814186398</v>
      </c>
      <c r="L783" s="16">
        <v>0.55370428751576295</v>
      </c>
      <c r="M783" s="16">
        <v>0.151458026015824</v>
      </c>
      <c r="N783" s="16">
        <v>0.71196753555038095</v>
      </c>
      <c r="O783" s="16">
        <v>1.5594881541524599</v>
      </c>
      <c r="P783" s="16">
        <v>0.15088706143608299</v>
      </c>
      <c r="Q783" s="16">
        <v>0.25700106831687303</v>
      </c>
      <c r="R783" s="16">
        <v>0.68358493443122903</v>
      </c>
      <c r="S783" s="16">
        <v>0.71928857715430905</v>
      </c>
      <c r="T783" s="16">
        <v>1.3091094695423</v>
      </c>
      <c r="U783" s="16">
        <v>1.1170212765957399</v>
      </c>
      <c r="V783" s="16">
        <v>0.52636591536024602</v>
      </c>
      <c r="W783" s="16">
        <v>3.01200268226488</v>
      </c>
      <c r="X783" s="16">
        <v>1.3607915521978</v>
      </c>
      <c r="Y783" s="16">
        <v>2.3038807474606502</v>
      </c>
      <c r="Z783" s="16">
        <v>1.0281838962615</v>
      </c>
      <c r="AA783" s="16">
        <v>1.37701645318613</v>
      </c>
      <c r="AB783" s="16">
        <v>1.2942572150240901</v>
      </c>
      <c r="AC783" s="16">
        <v>0.60097081199042202</v>
      </c>
      <c r="AD783" s="16">
        <v>2.0809493431025801</v>
      </c>
      <c r="AE783" s="16">
        <v>0.71928857715430905</v>
      </c>
      <c r="AF783" s="16">
        <v>1.4477509356231699</v>
      </c>
      <c r="AG783" s="16">
        <v>1.44690506302586</v>
      </c>
      <c r="AH783" s="16">
        <v>1.3830582101634099</v>
      </c>
      <c r="AI783" s="37">
        <v>0.322309750297265</v>
      </c>
      <c r="AJ783" s="16">
        <v>1.0004391367740399</v>
      </c>
      <c r="AK783" s="16">
        <v>0.466606367583213</v>
      </c>
      <c r="AL783" s="37">
        <v>0.93238727759999995</v>
      </c>
      <c r="AM783" s="37">
        <v>3437.9326930062398</v>
      </c>
      <c r="AN783" s="37">
        <v>21.686430972375</v>
      </c>
      <c r="AO783" s="37">
        <v>1.17648214675</v>
      </c>
      <c r="AP783" s="37">
        <v>7.1407268943749997</v>
      </c>
      <c r="AQ783" s="37">
        <v>700.76306875</v>
      </c>
      <c r="AR783" s="37">
        <v>1.7690332578750001</v>
      </c>
      <c r="AS783" s="37">
        <v>1.3927855499999999</v>
      </c>
      <c r="AT783" s="37">
        <v>8.4221035825000001</v>
      </c>
      <c r="AU783" s="37">
        <v>313426.34621549997</v>
      </c>
      <c r="AV783" s="37">
        <v>2065.5849993321199</v>
      </c>
      <c r="AW783" s="37">
        <v>1094173.0212600001</v>
      </c>
      <c r="AX783" s="37">
        <v>8.5724523832199999</v>
      </c>
      <c r="AY783" s="37">
        <v>7.3497965250000004</v>
      </c>
      <c r="AZ783" s="37">
        <v>17.9103575</v>
      </c>
      <c r="BA783" s="37">
        <v>23750.836697499999</v>
      </c>
      <c r="BB783" s="37">
        <v>8.5239802921875008</v>
      </c>
      <c r="BC783" s="37">
        <v>7.6904470145851998E-3</v>
      </c>
      <c r="BD783" s="37">
        <v>366.80517063725</v>
      </c>
      <c r="BE783" s="37">
        <v>28847.91</v>
      </c>
      <c r="BF783" s="37">
        <v>0.95802623887500005</v>
      </c>
      <c r="BG783" s="37">
        <v>3.7577156053</v>
      </c>
      <c r="BH783" s="37">
        <v>4.7941968125000001</v>
      </c>
      <c r="BI783" s="37">
        <v>5.9155532657499998</v>
      </c>
      <c r="BJ783" s="37">
        <v>4088.6224699374998</v>
      </c>
      <c r="BK783" s="37">
        <v>521.59458087999997</v>
      </c>
      <c r="BL783" s="37">
        <v>17.9103575</v>
      </c>
      <c r="BM783" s="37">
        <v>15.6940250516907</v>
      </c>
      <c r="BN783" s="37">
        <v>15.6848555561607</v>
      </c>
      <c r="BO783" s="37">
        <v>16.312174567662002</v>
      </c>
      <c r="BP783" s="37">
        <v>9.1185425000000001E-3</v>
      </c>
    </row>
    <row r="784" spans="1:68">
      <c r="A784" s="16">
        <v>783</v>
      </c>
      <c r="B784" s="29" t="s">
        <v>392</v>
      </c>
      <c r="C784" s="16">
        <v>130</v>
      </c>
      <c r="D784" s="16">
        <v>1120</v>
      </c>
      <c r="E784" s="16">
        <v>0.17455621301775101</v>
      </c>
      <c r="F784" s="16">
        <v>0.30521520948734698</v>
      </c>
      <c r="G784" s="16">
        <v>0.43033080337963597</v>
      </c>
      <c r="H784" s="16">
        <v>1.2578947368421101</v>
      </c>
      <c r="I784" s="16">
        <v>2.3868194842406898</v>
      </c>
      <c r="J784" s="16">
        <v>0.33936651583710398</v>
      </c>
      <c r="K784" s="16">
        <v>0.41810984661058898</v>
      </c>
      <c r="L784" s="16">
        <v>0.53459119496855301</v>
      </c>
      <c r="M784" s="16">
        <v>0.133805588351043</v>
      </c>
      <c r="N784" s="16">
        <v>0.67893994506718103</v>
      </c>
      <c r="O784" s="16">
        <v>1.57018090529939</v>
      </c>
      <c r="P784" s="16">
        <v>0.126691002791497</v>
      </c>
      <c r="Q784" s="16">
        <v>0.22616073287528601</v>
      </c>
      <c r="R784" s="16">
        <v>0.66666666666666696</v>
      </c>
      <c r="S784" s="16">
        <v>0.68627450980392202</v>
      </c>
      <c r="T784" s="16">
        <v>1.3320895522388101</v>
      </c>
      <c r="U784" s="16">
        <v>1.14730365544698</v>
      </c>
      <c r="V784" s="16">
        <v>0.58933333333333304</v>
      </c>
      <c r="W784" s="16">
        <v>3.2182422451994102</v>
      </c>
      <c r="X784" s="16">
        <v>1.3793103448275901</v>
      </c>
      <c r="Y784" s="16">
        <v>2.3671875</v>
      </c>
      <c r="Z784" s="16">
        <v>1.0277734191118799</v>
      </c>
      <c r="AA784" s="16">
        <v>1.3970983342289101</v>
      </c>
      <c r="AB784" s="16">
        <v>1.3075117370892</v>
      </c>
      <c r="AC784" s="16">
        <v>0.62771099268806496</v>
      </c>
      <c r="AD784" s="16">
        <v>2.1862046632124401</v>
      </c>
      <c r="AE784" s="16">
        <v>0.68627450980392202</v>
      </c>
      <c r="AF784" s="16">
        <v>1.45714727207172</v>
      </c>
      <c r="AG784" s="16">
        <v>1.45714727207172</v>
      </c>
      <c r="AH784" s="16">
        <v>1.45714727207172</v>
      </c>
      <c r="AI784" s="37">
        <v>0.29411764705882298</v>
      </c>
      <c r="AJ784" s="16">
        <v>1.0131000717593599</v>
      </c>
      <c r="AK784" s="16">
        <v>0.46309696092619401</v>
      </c>
      <c r="AL784" s="37">
        <v>0.71791199999999999</v>
      </c>
      <c r="AM784" s="37">
        <v>3157.4405937000001</v>
      </c>
      <c r="AN784" s="37">
        <v>20.983915</v>
      </c>
      <c r="AO784" s="37">
        <v>1.1352500000000001</v>
      </c>
      <c r="AP784" s="37">
        <v>7.267925</v>
      </c>
      <c r="AQ784" s="37">
        <v>663</v>
      </c>
      <c r="AR784" s="37">
        <v>1.7077450000000001</v>
      </c>
      <c r="AS784" s="37">
        <v>1.3514999999999999</v>
      </c>
      <c r="AT784" s="37">
        <v>7.7754599999999998</v>
      </c>
      <c r="AU784" s="37">
        <v>308014.41499999998</v>
      </c>
      <c r="AV784" s="37">
        <v>2126.0472495868798</v>
      </c>
      <c r="AW784" s="37">
        <v>989146.8</v>
      </c>
      <c r="AX784" s="37">
        <v>7.5128526000000004</v>
      </c>
      <c r="AY784" s="37">
        <v>7.26</v>
      </c>
      <c r="AZ784" s="37">
        <v>17.850000000000001</v>
      </c>
      <c r="BA784" s="37">
        <v>23919</v>
      </c>
      <c r="BB784" s="37">
        <v>8.7587100000000007</v>
      </c>
      <c r="BC784" s="37">
        <v>7.5414781297134196E-3</v>
      </c>
      <c r="BD784" s="37">
        <v>377.60352</v>
      </c>
      <c r="BE784" s="37">
        <v>29000</v>
      </c>
      <c r="BF784" s="37">
        <v>0.96960000000000002</v>
      </c>
      <c r="BG784" s="37">
        <v>3.7568834999999998</v>
      </c>
      <c r="BH784" s="37">
        <v>4.8385999999999996</v>
      </c>
      <c r="BI784" s="37">
        <v>5.9320500000000003</v>
      </c>
      <c r="BJ784" s="37">
        <v>4086.9485</v>
      </c>
      <c r="BK784" s="37">
        <v>521.17719999999997</v>
      </c>
      <c r="BL784" s="37">
        <v>17.850000000000001</v>
      </c>
      <c r="BM784" s="37">
        <v>15.873046557</v>
      </c>
      <c r="BN784" s="37">
        <v>15.873046557</v>
      </c>
      <c r="BO784" s="37">
        <v>15.873046557</v>
      </c>
      <c r="BP784" s="37">
        <v>8.5000000000000006E-3</v>
      </c>
    </row>
    <row r="785" spans="1:68">
      <c r="A785" s="16">
        <v>784</v>
      </c>
      <c r="B785" s="29" t="s">
        <v>73</v>
      </c>
      <c r="C785" s="16">
        <v>160</v>
      </c>
      <c r="D785" s="16">
        <v>1120</v>
      </c>
      <c r="E785" s="16">
        <v>0.15775401069518699</v>
      </c>
      <c r="F785" s="16">
        <v>0.26017318339303303</v>
      </c>
      <c r="G785" s="16">
        <v>0.39806596900251701</v>
      </c>
      <c r="H785" s="16">
        <v>1.2578947368421101</v>
      </c>
      <c r="I785" s="16">
        <v>2.4005763688760799</v>
      </c>
      <c r="J785" s="16">
        <v>0.29644268774703603</v>
      </c>
      <c r="K785" s="16">
        <v>0.42186719920119797</v>
      </c>
      <c r="L785" s="16">
        <v>0.54140127388534998</v>
      </c>
      <c r="M785" s="16">
        <v>0.13197050071160599</v>
      </c>
      <c r="N785" s="16">
        <v>0.65983695260082298</v>
      </c>
      <c r="O785" s="16">
        <v>1.52727000510378</v>
      </c>
      <c r="P785" s="16">
        <v>0.122043715093429</v>
      </c>
      <c r="Q785" s="16">
        <v>0.26055408970976301</v>
      </c>
      <c r="R785" s="16">
        <v>0.66666666666666696</v>
      </c>
      <c r="S785" s="16">
        <v>0.660377358490566</v>
      </c>
      <c r="T785" s="16">
        <v>1.3320895522388101</v>
      </c>
      <c r="U785" s="16">
        <v>1.14481762369086</v>
      </c>
      <c r="V785" s="16">
        <v>0.67466666666666697</v>
      </c>
      <c r="W785" s="16">
        <v>3.2170542635658901</v>
      </c>
      <c r="X785" s="16">
        <v>1.3793103448275901</v>
      </c>
      <c r="Y785" s="16">
        <v>2.3671875</v>
      </c>
      <c r="Z785" s="16">
        <v>1.0268067095155999</v>
      </c>
      <c r="AA785" s="16">
        <v>1.3955984970477699</v>
      </c>
      <c r="AB785" s="16">
        <v>1.3075117370892</v>
      </c>
      <c r="AC785" s="16">
        <v>0.72699870819578005</v>
      </c>
      <c r="AD785" s="16">
        <v>2.26239946380697</v>
      </c>
      <c r="AE785" s="16">
        <v>0.660377358490566</v>
      </c>
      <c r="AF785" s="16">
        <v>1.45706780744516</v>
      </c>
      <c r="AG785" s="16">
        <v>1.45706780744516</v>
      </c>
      <c r="AH785" s="16">
        <v>1.45706780744516</v>
      </c>
      <c r="AI785" s="37">
        <v>0.29411764705882398</v>
      </c>
      <c r="AJ785" s="16">
        <v>1.0131000717593599</v>
      </c>
      <c r="AK785" s="16">
        <v>0.46309696092619401</v>
      </c>
      <c r="AL785" s="37">
        <v>0.79437599999999997</v>
      </c>
      <c r="AM785" s="37">
        <v>3704.0669591000001</v>
      </c>
      <c r="AN785" s="37">
        <v>22.684744999999999</v>
      </c>
      <c r="AO785" s="37">
        <v>1.1352500000000001</v>
      </c>
      <c r="AP785" s="37">
        <v>7.2262750000000002</v>
      </c>
      <c r="AQ785" s="37">
        <v>759</v>
      </c>
      <c r="AR785" s="37">
        <v>1.6925349999999999</v>
      </c>
      <c r="AS785" s="37">
        <v>1.3345</v>
      </c>
      <c r="AT785" s="37">
        <v>7.8835800000000003</v>
      </c>
      <c r="AU785" s="37">
        <v>316931.76500000001</v>
      </c>
      <c r="AV785" s="37">
        <v>2185.7816783606399</v>
      </c>
      <c r="AW785" s="37">
        <v>1026812.4</v>
      </c>
      <c r="AX785" s="37">
        <v>6.5211497999999999</v>
      </c>
      <c r="AY785" s="37">
        <v>7.26</v>
      </c>
      <c r="AZ785" s="37">
        <v>18.55</v>
      </c>
      <c r="BA785" s="37">
        <v>23919</v>
      </c>
      <c r="BB785" s="37">
        <v>8.77773</v>
      </c>
      <c r="BC785" s="37">
        <v>6.5876152832674596E-3</v>
      </c>
      <c r="BD785" s="37">
        <v>377.74295999999998</v>
      </c>
      <c r="BE785" s="37">
        <v>29000</v>
      </c>
      <c r="BF785" s="37">
        <v>0.96960000000000002</v>
      </c>
      <c r="BG785" s="37">
        <v>3.7604204999999999</v>
      </c>
      <c r="BH785" s="37">
        <v>4.8437999999999999</v>
      </c>
      <c r="BI785" s="37">
        <v>5.9320500000000003</v>
      </c>
      <c r="BJ785" s="37">
        <v>3528.7855</v>
      </c>
      <c r="BK785" s="37">
        <v>503.62459999999999</v>
      </c>
      <c r="BL785" s="37">
        <v>18.55</v>
      </c>
      <c r="BM785" s="37">
        <v>15.873912231</v>
      </c>
      <c r="BN785" s="37">
        <v>15.873912231</v>
      </c>
      <c r="BO785" s="37">
        <v>15.873912231</v>
      </c>
      <c r="BP785" s="37">
        <v>8.5000000000000006E-3</v>
      </c>
    </row>
    <row r="786" spans="1:68">
      <c r="A786" s="16">
        <v>785</v>
      </c>
      <c r="B786" s="29" t="s">
        <v>75</v>
      </c>
      <c r="C786" s="16">
        <v>75</v>
      </c>
      <c r="D786" s="16">
        <v>1120</v>
      </c>
      <c r="E786" s="16">
        <v>0.14390243902439001</v>
      </c>
      <c r="F786" s="16">
        <v>0.226715695224463</v>
      </c>
      <c r="G786" s="16">
        <v>0.37030191004313001</v>
      </c>
      <c r="H786" s="16">
        <v>1.2578947368421101</v>
      </c>
      <c r="I786" s="16">
        <v>2.4144927536231902</v>
      </c>
      <c r="J786" s="16">
        <v>0.26315789473684198</v>
      </c>
      <c r="K786" s="16">
        <v>0.42569269521410602</v>
      </c>
      <c r="L786" s="16">
        <v>0.54838709677419395</v>
      </c>
      <c r="M786" s="16">
        <v>0.13018506700702001</v>
      </c>
      <c r="N786" s="16">
        <v>0.64177952424391305</v>
      </c>
      <c r="O786" s="16">
        <v>1.4866421062219499</v>
      </c>
      <c r="P786" s="16">
        <v>0.117725307615564</v>
      </c>
      <c r="Q786" s="16">
        <v>0.30728429985855699</v>
      </c>
      <c r="R786" s="16">
        <v>0.66666666666666696</v>
      </c>
      <c r="S786" s="16">
        <v>0.63636363636363602</v>
      </c>
      <c r="T786" s="16">
        <v>1.3320895522388101</v>
      </c>
      <c r="U786" s="16">
        <v>1.14234234234234</v>
      </c>
      <c r="V786" s="16">
        <v>0.76</v>
      </c>
      <c r="W786" s="16">
        <v>3.2158671586715899</v>
      </c>
      <c r="X786" s="16">
        <v>1.3793103448275901</v>
      </c>
      <c r="Y786" s="16">
        <v>2.3671875</v>
      </c>
      <c r="Z786" s="16">
        <v>1.0258418167580301</v>
      </c>
      <c r="AA786" s="16">
        <v>1.3941018766755999</v>
      </c>
      <c r="AB786" s="16">
        <v>1.3075117370892</v>
      </c>
      <c r="AC786" s="16">
        <v>0.86359761295822701</v>
      </c>
      <c r="AD786" s="16">
        <v>2.3440972222222198</v>
      </c>
      <c r="AE786" s="16">
        <v>0.63636363636363602</v>
      </c>
      <c r="AF786" s="16">
        <v>1.45698835148522</v>
      </c>
      <c r="AG786" s="16">
        <v>1.45698835148522</v>
      </c>
      <c r="AH786" s="16">
        <v>1.45698835148522</v>
      </c>
      <c r="AI786" s="37">
        <v>0.29411764705882398</v>
      </c>
      <c r="AJ786" s="16">
        <v>1.0131000717593599</v>
      </c>
      <c r="AK786" s="16">
        <v>0.46309696092619401</v>
      </c>
      <c r="AL786" s="37">
        <v>0.87083999999999995</v>
      </c>
      <c r="AM786" s="37">
        <v>4250.6933245</v>
      </c>
      <c r="AN786" s="37">
        <v>24.385574999999999</v>
      </c>
      <c r="AO786" s="37">
        <v>1.1352500000000001</v>
      </c>
      <c r="AP786" s="37">
        <v>7.1846249999999996</v>
      </c>
      <c r="AQ786" s="37">
        <v>855</v>
      </c>
      <c r="AR786" s="37">
        <v>1.677325</v>
      </c>
      <c r="AS786" s="37">
        <v>1.3174999999999999</v>
      </c>
      <c r="AT786" s="37">
        <v>7.9916999999999998</v>
      </c>
      <c r="AU786" s="37">
        <v>325849.11499999999</v>
      </c>
      <c r="AV786" s="37">
        <v>2245.5161071344</v>
      </c>
      <c r="AW786" s="37">
        <v>1064478</v>
      </c>
      <c r="AX786" s="37">
        <v>5.5294470000000002</v>
      </c>
      <c r="AY786" s="37">
        <v>7.26</v>
      </c>
      <c r="AZ786" s="37">
        <v>19.25</v>
      </c>
      <c r="BA786" s="37">
        <v>23919</v>
      </c>
      <c r="BB786" s="37">
        <v>8.7967499999999994</v>
      </c>
      <c r="BC786" s="37">
        <v>5.8479532163742704E-3</v>
      </c>
      <c r="BD786" s="37">
        <v>377.88240000000002</v>
      </c>
      <c r="BE786" s="37">
        <v>29000</v>
      </c>
      <c r="BF786" s="37">
        <v>0.96960000000000002</v>
      </c>
      <c r="BG786" s="37">
        <v>3.7639575000000001</v>
      </c>
      <c r="BH786" s="37">
        <v>4.8490000000000002</v>
      </c>
      <c r="BI786" s="37">
        <v>5.9320500000000003</v>
      </c>
      <c r="BJ786" s="37">
        <v>2970.6224999999999</v>
      </c>
      <c r="BK786" s="37">
        <v>486.072</v>
      </c>
      <c r="BL786" s="37">
        <v>19.25</v>
      </c>
      <c r="BM786" s="37">
        <v>15.874777905</v>
      </c>
      <c r="BN786" s="37">
        <v>15.874777905</v>
      </c>
      <c r="BO786" s="37">
        <v>15.874777905</v>
      </c>
      <c r="BP786" s="37">
        <v>8.5000000000000006E-3</v>
      </c>
    </row>
    <row r="787" spans="1:68">
      <c r="A787" s="16">
        <v>786</v>
      </c>
      <c r="B787" s="29" t="s">
        <v>393</v>
      </c>
      <c r="C787" s="16">
        <v>105</v>
      </c>
      <c r="D787" s="16">
        <v>1120</v>
      </c>
      <c r="E787" s="16">
        <v>0.218181818181818</v>
      </c>
      <c r="F787" s="16">
        <v>0.363658280080081</v>
      </c>
      <c r="G787" s="16">
        <v>0.47049974426091401</v>
      </c>
      <c r="H787" s="16">
        <v>1.2581589958159001</v>
      </c>
      <c r="I787" s="16">
        <v>2.3445761166818602</v>
      </c>
      <c r="J787" s="16">
        <v>0.39366963402571697</v>
      </c>
      <c r="K787" s="16">
        <v>0.42349915933142102</v>
      </c>
      <c r="L787" s="16">
        <v>0.53566958698373002</v>
      </c>
      <c r="M787" s="16">
        <v>0.13998717674716801</v>
      </c>
      <c r="N787" s="16">
        <v>0.69627656039487895</v>
      </c>
      <c r="O787" s="16">
        <v>1.59352343003626</v>
      </c>
      <c r="P787" s="16">
        <v>0.14106564528770599</v>
      </c>
      <c r="Q787" s="16">
        <v>0.21249446167479</v>
      </c>
      <c r="R787" s="16">
        <v>0.67372881355932202</v>
      </c>
      <c r="S787" s="16">
        <v>0.717741935483871</v>
      </c>
      <c r="T787" s="16">
        <v>1.3379166043939601</v>
      </c>
      <c r="U787" s="16">
        <v>1.15823686228682</v>
      </c>
      <c r="V787" s="16">
        <v>0.53262279137623603</v>
      </c>
      <c r="W787" s="16">
        <v>3.2203747202545001</v>
      </c>
      <c r="X787" s="16">
        <v>1.3831258644536699</v>
      </c>
      <c r="Y787" s="16">
        <v>2.37027747295814</v>
      </c>
      <c r="Z787" s="16">
        <v>1.03427432049533</v>
      </c>
      <c r="AA787" s="16">
        <v>1.40015071590053</v>
      </c>
      <c r="AB787" s="16">
        <v>1.3076634109692</v>
      </c>
      <c r="AC787" s="16">
        <v>0.57220607537971102</v>
      </c>
      <c r="AD787" s="16">
        <v>2.15338229609586</v>
      </c>
      <c r="AE787" s="16">
        <v>0.717741935483871</v>
      </c>
      <c r="AF787" s="16">
        <v>1.4659921541469401</v>
      </c>
      <c r="AG787" s="16">
        <v>1.4659921541469401</v>
      </c>
      <c r="AH787" s="16">
        <v>1.4659921541469401</v>
      </c>
      <c r="AI787" s="37">
        <v>0.29726516052318702</v>
      </c>
      <c r="AJ787" s="16">
        <v>1.01310313617202</v>
      </c>
      <c r="AK787" s="16">
        <v>0.46157742402315499</v>
      </c>
      <c r="AL787" s="37">
        <v>0.77738918400000001</v>
      </c>
      <c r="AM787" s="37">
        <v>3050.4652301311999</v>
      </c>
      <c r="AN787" s="37">
        <v>20.790408240000001</v>
      </c>
      <c r="AO787" s="37">
        <v>1.1498767999999999</v>
      </c>
      <c r="AP787" s="37">
        <v>7.2229990400000004</v>
      </c>
      <c r="AQ787" s="37">
        <v>643.8048</v>
      </c>
      <c r="AR787" s="37">
        <v>1.7318120800000001</v>
      </c>
      <c r="AS787" s="37">
        <v>1.367888</v>
      </c>
      <c r="AT787" s="37">
        <v>7.8457471999999999</v>
      </c>
      <c r="AU787" s="37">
        <v>305209.09108799999</v>
      </c>
      <c r="AV787" s="37">
        <v>2079.1461792994101</v>
      </c>
      <c r="AW787" s="37">
        <v>1032058.7504</v>
      </c>
      <c r="AX787" s="37">
        <v>7.8911129879999997</v>
      </c>
      <c r="AY787" s="37">
        <v>7.3547039999999999</v>
      </c>
      <c r="AZ787" s="37">
        <v>17.657599999999999</v>
      </c>
      <c r="BA787" s="37">
        <v>23959.132799999999</v>
      </c>
      <c r="BB787" s="37">
        <v>8.6847922799999999</v>
      </c>
      <c r="BC787" s="37">
        <v>8.0123664812688598E-3</v>
      </c>
      <c r="BD787" s="37">
        <v>376.55719088000001</v>
      </c>
      <c r="BE787" s="37">
        <v>28920</v>
      </c>
      <c r="BF787" s="37">
        <v>0.96450480000000005</v>
      </c>
      <c r="BG787" s="37">
        <v>3.7565604960000001</v>
      </c>
      <c r="BH787" s="37">
        <v>4.8325093600000004</v>
      </c>
      <c r="BI787" s="37">
        <v>5.9305100800000004</v>
      </c>
      <c r="BJ787" s="37">
        <v>4166.1566656000005</v>
      </c>
      <c r="BK787" s="37">
        <v>518.81974560000003</v>
      </c>
      <c r="BL787" s="37">
        <v>17.657599999999999</v>
      </c>
      <c r="BM787" s="37">
        <v>16.113830703767999</v>
      </c>
      <c r="BN787" s="37">
        <v>16.113830703767999</v>
      </c>
      <c r="BO787" s="37">
        <v>16.113830703767999</v>
      </c>
      <c r="BP787" s="37">
        <v>8.4100000000000008E-3</v>
      </c>
    </row>
    <row r="788" spans="1:68">
      <c r="A788" s="16">
        <v>787</v>
      </c>
      <c r="B788" s="29" t="s">
        <v>394</v>
      </c>
      <c r="C788" s="16">
        <v>130</v>
      </c>
      <c r="D788" s="16">
        <v>1215</v>
      </c>
      <c r="E788" s="16">
        <v>0.201134572959344</v>
      </c>
      <c r="F788" s="16">
        <v>0.348793063301085</v>
      </c>
      <c r="G788" s="16">
        <v>0.45946026941576601</v>
      </c>
      <c r="H788" s="16">
        <v>1.2580272822665299</v>
      </c>
      <c r="I788" s="16">
        <v>2.36226178249458</v>
      </c>
      <c r="J788" s="16">
        <v>0.379666011787819</v>
      </c>
      <c r="K788" s="16">
        <v>0.41987068752776302</v>
      </c>
      <c r="L788" s="16">
        <v>0.53345841150719198</v>
      </c>
      <c r="M788" s="16">
        <v>0.137350229802609</v>
      </c>
      <c r="N788" s="16">
        <v>0.69258965393445604</v>
      </c>
      <c r="O788" s="16">
        <v>1.59303738841525</v>
      </c>
      <c r="P788" s="16">
        <v>0.13506823557063699</v>
      </c>
      <c r="Q788" s="16">
        <v>0.212325644105606</v>
      </c>
      <c r="R788" s="16">
        <v>0.67019987886129595</v>
      </c>
      <c r="S788" s="16">
        <v>0.708835341365462</v>
      </c>
      <c r="T788" s="16">
        <v>1.33500112015533</v>
      </c>
      <c r="U788" s="16">
        <v>1.15337467944637</v>
      </c>
      <c r="V788" s="16">
        <v>0.53947224863230403</v>
      </c>
      <c r="W788" s="16">
        <v>3.21960505281056</v>
      </c>
      <c r="X788" s="16">
        <v>1.3812154696132599</v>
      </c>
      <c r="Y788" s="16">
        <v>2.3687299475702299</v>
      </c>
      <c r="Z788" s="16">
        <v>1.03126178998114</v>
      </c>
      <c r="AA788" s="16">
        <v>1.3989994082521899</v>
      </c>
      <c r="AB788" s="16">
        <v>1.30758756690769</v>
      </c>
      <c r="AC788" s="16">
        <v>0.57993563733034803</v>
      </c>
      <c r="AD788" s="16">
        <v>2.1516815066299402</v>
      </c>
      <c r="AE788" s="16">
        <v>0.708835341365462</v>
      </c>
      <c r="AF788" s="16">
        <v>1.46159955089209</v>
      </c>
      <c r="AG788" s="16">
        <v>1.46159955089209</v>
      </c>
      <c r="AH788" s="16">
        <v>1.46159955089209</v>
      </c>
      <c r="AI788" s="37">
        <v>0.29568302779420502</v>
      </c>
      <c r="AJ788" s="16">
        <v>1.0131016031696201</v>
      </c>
      <c r="AK788" s="16">
        <v>0.46233719247467397</v>
      </c>
      <c r="AL788" s="37">
        <v>0.72900309600000002</v>
      </c>
      <c r="AM788" s="37">
        <v>2968.0422704028001</v>
      </c>
      <c r="AN788" s="37">
        <v>20.463566310000001</v>
      </c>
      <c r="AO788" s="37">
        <v>1.1425517000000001</v>
      </c>
      <c r="AP788" s="37">
        <v>7.2559392599999999</v>
      </c>
      <c r="AQ788" s="37">
        <v>629.53120000000001</v>
      </c>
      <c r="AR788" s="37">
        <v>1.7236032699999999</v>
      </c>
      <c r="AS788" s="37">
        <v>1.363947</v>
      </c>
      <c r="AT788" s="37">
        <v>7.7841588000000002</v>
      </c>
      <c r="AU788" s="37">
        <v>304384.00507200003</v>
      </c>
      <c r="AV788" s="37">
        <v>2087.6544690707401</v>
      </c>
      <c r="AW788" s="37">
        <v>1001435.5176</v>
      </c>
      <c r="AX788" s="37">
        <v>7.9498010294999997</v>
      </c>
      <c r="AY788" s="37">
        <v>7.3073259999999998</v>
      </c>
      <c r="AZ788" s="37">
        <v>17.5794</v>
      </c>
      <c r="BA788" s="37">
        <v>23939.090700000001</v>
      </c>
      <c r="BB788" s="37">
        <v>8.7170048199999997</v>
      </c>
      <c r="BC788" s="37">
        <v>8.0688614003563298E-3</v>
      </c>
      <c r="BD788" s="37">
        <v>377.04534272000001</v>
      </c>
      <c r="BE788" s="37">
        <v>28960</v>
      </c>
      <c r="BF788" s="37">
        <v>0.96705082499999995</v>
      </c>
      <c r="BG788" s="37">
        <v>3.755845704</v>
      </c>
      <c r="BH788" s="37">
        <v>4.8342553400000003</v>
      </c>
      <c r="BI788" s="37">
        <v>5.93128002</v>
      </c>
      <c r="BJ788" s="37">
        <v>4265.6955263999998</v>
      </c>
      <c r="BK788" s="37">
        <v>524.37192889999994</v>
      </c>
      <c r="BL788" s="37">
        <v>17.5794</v>
      </c>
      <c r="BM788" s="37">
        <v>15.993031101492001</v>
      </c>
      <c r="BN788" s="37">
        <v>15.993031101492001</v>
      </c>
      <c r="BO788" s="37">
        <v>15.993031101492001</v>
      </c>
      <c r="BP788" s="37">
        <v>8.4550000000000007E-3</v>
      </c>
    </row>
    <row r="789" spans="1:68">
      <c r="A789" s="16">
        <v>788</v>
      </c>
      <c r="B789" s="29" t="s">
        <v>395</v>
      </c>
      <c r="C789" s="16">
        <v>300</v>
      </c>
      <c r="D789" s="16">
        <v>1090</v>
      </c>
      <c r="E789" s="16">
        <v>0.214674657874142</v>
      </c>
      <c r="F789" s="16">
        <v>0.36577740205735698</v>
      </c>
      <c r="G789" s="16">
        <v>0.48351407586164702</v>
      </c>
      <c r="H789" s="16">
        <v>1.2997403551511799</v>
      </c>
      <c r="I789" s="16">
        <v>2.42202057703952</v>
      </c>
      <c r="J789" s="16">
        <v>0.396180554191016</v>
      </c>
      <c r="K789" s="16">
        <v>0.44309694818126899</v>
      </c>
      <c r="L789" s="16">
        <v>0.56206960971027997</v>
      </c>
      <c r="M789" s="16">
        <v>0.14348453128890301</v>
      </c>
      <c r="N789" s="16">
        <v>0.71630792808334998</v>
      </c>
      <c r="O789" s="16">
        <v>1.6243736748119</v>
      </c>
      <c r="P789" s="16">
        <v>0.138024947727407</v>
      </c>
      <c r="Q789" s="16">
        <v>0.227518190712902</v>
      </c>
      <c r="R789" s="16">
        <v>0.70813303908969305</v>
      </c>
      <c r="S789" s="16">
        <v>0.72763794375666102</v>
      </c>
      <c r="T789" s="16">
        <v>1.36848549516587</v>
      </c>
      <c r="U789" s="16">
        <v>1.1792751522171701</v>
      </c>
      <c r="V789" s="16">
        <v>0.56163466791560002</v>
      </c>
      <c r="W789" s="16">
        <v>3.2655141192579</v>
      </c>
      <c r="X789" s="16">
        <v>1.4147411059233299</v>
      </c>
      <c r="Y789" s="16">
        <v>2.4166214707085301</v>
      </c>
      <c r="Z789" s="16">
        <v>1.06196216900816</v>
      </c>
      <c r="AA789" s="16">
        <v>1.4359763167491</v>
      </c>
      <c r="AB789" s="16">
        <v>1.3429846653461901</v>
      </c>
      <c r="AC789" s="16">
        <v>0.62946858537035599</v>
      </c>
      <c r="AD789" s="16">
        <v>2.1943838542572101</v>
      </c>
      <c r="AE789" s="16">
        <v>0.72763794375666102</v>
      </c>
      <c r="AF789" s="16">
        <v>1.5164306311736599</v>
      </c>
      <c r="AG789" s="16">
        <v>1.51381983570094</v>
      </c>
      <c r="AH789" s="16">
        <v>1.4559587847920701</v>
      </c>
      <c r="AI789" s="37">
        <v>0.37036813080495401</v>
      </c>
      <c r="AJ789" s="16">
        <v>1.01868587905297</v>
      </c>
      <c r="AK789" s="16">
        <v>0.45148306801736598</v>
      </c>
      <c r="AL789" s="37">
        <v>0.77026366892800002</v>
      </c>
      <c r="AM789" s="37">
        <v>3146.2252552814598</v>
      </c>
      <c r="AN789" s="37">
        <v>20.93280519696</v>
      </c>
      <c r="AO789" s="37">
        <v>1.10828292304</v>
      </c>
      <c r="AP789" s="37">
        <v>7.0361179356000001</v>
      </c>
      <c r="AQ789" s="37">
        <v>656.71294880000005</v>
      </c>
      <c r="AR789" s="37">
        <v>1.6964436408000001</v>
      </c>
      <c r="AS789" s="37">
        <v>1.335817196</v>
      </c>
      <c r="AT789" s="37">
        <v>7.5998301189999999</v>
      </c>
      <c r="AU789" s="37">
        <v>297639.47954159998</v>
      </c>
      <c r="AV789" s="37">
        <v>2049.7747047610401</v>
      </c>
      <c r="AW789" s="37">
        <v>960812.87773359998</v>
      </c>
      <c r="AX789" s="37">
        <v>7.4813258239552001</v>
      </c>
      <c r="AY789" s="37">
        <v>7.2639231840000003</v>
      </c>
      <c r="AZ789" s="37">
        <v>17.319739999999999</v>
      </c>
      <c r="BA789" s="37">
        <v>23263.294158000001</v>
      </c>
      <c r="BB789" s="37">
        <v>8.4595641791219993</v>
      </c>
      <c r="BC789" s="37">
        <v>7.8351066617494396E-3</v>
      </c>
      <c r="BD789" s="37">
        <v>369.50200405096001</v>
      </c>
      <c r="BE789" s="37">
        <v>28132.5324</v>
      </c>
      <c r="BF789" s="37">
        <v>0.94082240435999998</v>
      </c>
      <c r="BG789" s="37">
        <v>3.6504558067456001</v>
      </c>
      <c r="BH789" s="37">
        <v>4.6925824220800001</v>
      </c>
      <c r="BI789" s="37">
        <v>5.7587857847999997</v>
      </c>
      <c r="BJ789" s="37">
        <v>4090.5494032319998</v>
      </c>
      <c r="BK789" s="37">
        <v>509.10439330960003</v>
      </c>
      <c r="BL789" s="37">
        <v>17.319739999999999</v>
      </c>
      <c r="BM789" s="37">
        <v>15.529939182735401</v>
      </c>
      <c r="BN789" s="37">
        <v>15.503201728297</v>
      </c>
      <c r="BO789" s="37">
        <v>15.8397398979653</v>
      </c>
      <c r="BP789" s="37">
        <v>1.0129279999999999E-2</v>
      </c>
    </row>
    <row r="790" spans="1:68">
      <c r="A790" s="16">
        <v>789</v>
      </c>
      <c r="B790" s="29" t="s">
        <v>396</v>
      </c>
      <c r="C790" s="16">
        <v>390</v>
      </c>
      <c r="D790" s="16">
        <v>1120</v>
      </c>
      <c r="E790" s="16">
        <v>0.163210639692798</v>
      </c>
      <c r="F790" s="16">
        <v>0.27661376015756101</v>
      </c>
      <c r="G790" s="16">
        <v>0.40105038613166299</v>
      </c>
      <c r="H790" s="16">
        <v>1.24058835630529</v>
      </c>
      <c r="I790" s="16">
        <v>2.3472521246458902</v>
      </c>
      <c r="J790" s="16">
        <v>0.31165540540540498</v>
      </c>
      <c r="K790" s="16">
        <v>0.41877845971094801</v>
      </c>
      <c r="L790" s="16">
        <v>0.53312499999999996</v>
      </c>
      <c r="M790" s="16">
        <v>0.13993655269651001</v>
      </c>
      <c r="N790" s="16">
        <v>0.66309302083453803</v>
      </c>
      <c r="O790" s="16">
        <v>1.51358280646405</v>
      </c>
      <c r="P790" s="16">
        <v>0.13056107740946399</v>
      </c>
      <c r="Q790" s="16">
        <v>0.253734530802319</v>
      </c>
      <c r="R790" s="16">
        <v>0.62701149425287395</v>
      </c>
      <c r="S790" s="16">
        <v>0.66988416988416999</v>
      </c>
      <c r="T790" s="16">
        <v>1.3196696920101201</v>
      </c>
      <c r="U790" s="16">
        <v>1.1600694829434199</v>
      </c>
      <c r="V790" s="16">
        <v>0.64173441734417402</v>
      </c>
      <c r="W790" s="16">
        <v>3.0534887434137001</v>
      </c>
      <c r="X790" s="16">
        <v>1.3717241379310301</v>
      </c>
      <c r="Y790" s="16">
        <v>2.3175216316439999</v>
      </c>
      <c r="Z790" s="16">
        <v>1.02018430967365</v>
      </c>
      <c r="AA790" s="16">
        <v>1.3814102564102599</v>
      </c>
      <c r="AB790" s="16">
        <v>1.2950980392156899</v>
      </c>
      <c r="AC790" s="16">
        <v>0.65764005692845096</v>
      </c>
      <c r="AD790" s="16">
        <v>2.2856121476235902</v>
      </c>
      <c r="AE790" s="16">
        <v>0.66988416988416999</v>
      </c>
      <c r="AF790" s="16">
        <v>1.4231995758352201</v>
      </c>
      <c r="AG790" s="16">
        <v>1.4231995758352201</v>
      </c>
      <c r="AH790" s="16">
        <v>1.26578930794476</v>
      </c>
      <c r="AI790" s="37">
        <v>0.240615976900866</v>
      </c>
      <c r="AJ790" s="16">
        <v>1.00424356036936</v>
      </c>
      <c r="AK790" s="16">
        <v>0.46830680173661399</v>
      </c>
      <c r="AL790" s="37">
        <v>0.74422960800000004</v>
      </c>
      <c r="AM790" s="37">
        <v>3376.55735409</v>
      </c>
      <c r="AN790" s="37">
        <v>22.001899399999999</v>
      </c>
      <c r="AO790" s="37">
        <v>1.17257042</v>
      </c>
      <c r="AP790" s="37">
        <v>7.3122185000000002</v>
      </c>
      <c r="AQ790" s="37">
        <v>699.03359999999998</v>
      </c>
      <c r="AR790" s="37">
        <v>1.70946044</v>
      </c>
      <c r="AS790" s="37">
        <v>1.3648</v>
      </c>
      <c r="AT790" s="37">
        <v>7.6137136400000003</v>
      </c>
      <c r="AU790" s="37">
        <v>317113.03355200001</v>
      </c>
      <c r="AV790" s="37">
        <v>2160.7078777144402</v>
      </c>
      <c r="AW790" s="37">
        <v>970593.70920000004</v>
      </c>
      <c r="AX790" s="37">
        <v>7.1036468580000003</v>
      </c>
      <c r="AY790" s="37">
        <v>7.5933599999999997</v>
      </c>
      <c r="AZ790" s="37">
        <v>17.974599999999999</v>
      </c>
      <c r="BA790" s="37">
        <v>23844.763800000001</v>
      </c>
      <c r="BB790" s="37">
        <v>8.4926511599999994</v>
      </c>
      <c r="BC790" s="37">
        <v>7.1527320002929802E-3</v>
      </c>
      <c r="BD790" s="37">
        <v>388.06650287999997</v>
      </c>
      <c r="BE790" s="37">
        <v>28840.5</v>
      </c>
      <c r="BF790" s="37">
        <v>0.97073527999999998</v>
      </c>
      <c r="BG790" s="37">
        <v>3.7464830268</v>
      </c>
      <c r="BH790" s="37">
        <v>4.840992</v>
      </c>
      <c r="BI790" s="37">
        <v>5.9421222</v>
      </c>
      <c r="BJ790" s="37">
        <v>3928.57341</v>
      </c>
      <c r="BK790" s="37">
        <v>492.95761900000002</v>
      </c>
      <c r="BL790" s="37">
        <v>17.974599999999999</v>
      </c>
      <c r="BM790" s="37">
        <v>16.076517454811999</v>
      </c>
      <c r="BN790" s="37">
        <v>16.076517454811999</v>
      </c>
      <c r="BO790" s="37">
        <v>18.075751374252</v>
      </c>
      <c r="BP790" s="37">
        <v>1.039E-2</v>
      </c>
    </row>
    <row r="791" spans="1:68">
      <c r="A791" s="16">
        <v>790</v>
      </c>
      <c r="B791" s="29" t="s">
        <v>396</v>
      </c>
      <c r="C791" s="16">
        <v>396</v>
      </c>
      <c r="D791" s="16">
        <v>1130</v>
      </c>
      <c r="E791" s="16">
        <v>0.163210639692798</v>
      </c>
      <c r="F791" s="16">
        <v>0.27661376015756101</v>
      </c>
      <c r="G791" s="16">
        <v>0.40105038613166299</v>
      </c>
      <c r="H791" s="16">
        <v>1.24058835630529</v>
      </c>
      <c r="I791" s="16">
        <v>2.3472521246458902</v>
      </c>
      <c r="J791" s="16">
        <v>0.31165540540540498</v>
      </c>
      <c r="K791" s="16">
        <v>0.41877845971094801</v>
      </c>
      <c r="L791" s="16">
        <v>0.53312499999999996</v>
      </c>
      <c r="M791" s="16">
        <v>0.13993655269651001</v>
      </c>
      <c r="N791" s="16">
        <v>0.66309302083453803</v>
      </c>
      <c r="O791" s="16">
        <v>1.51358280646405</v>
      </c>
      <c r="P791" s="16">
        <v>0.13056107740946399</v>
      </c>
      <c r="Q791" s="16">
        <v>0.253734530802319</v>
      </c>
      <c r="R791" s="16">
        <v>0.62701149425287395</v>
      </c>
      <c r="S791" s="16">
        <v>0.66988416988416999</v>
      </c>
      <c r="T791" s="16">
        <v>1.3196696920101201</v>
      </c>
      <c r="U791" s="16">
        <v>1.1600694829434199</v>
      </c>
      <c r="V791" s="16">
        <v>0.64173441734417402</v>
      </c>
      <c r="W791" s="16">
        <v>3.0534887434137001</v>
      </c>
      <c r="X791" s="16">
        <v>1.3717241379310301</v>
      </c>
      <c r="Y791" s="16">
        <v>2.3175216316439999</v>
      </c>
      <c r="Z791" s="16">
        <v>1.02018430967365</v>
      </c>
      <c r="AA791" s="16">
        <v>1.3814102564102599</v>
      </c>
      <c r="AB791" s="16">
        <v>1.2950980392156899</v>
      </c>
      <c r="AC791" s="16">
        <v>0.65764005692845096</v>
      </c>
      <c r="AD791" s="16">
        <v>2.2856121476235902</v>
      </c>
      <c r="AE791" s="16">
        <v>0.66988416988416999</v>
      </c>
      <c r="AF791" s="16">
        <v>1.4231995758352201</v>
      </c>
      <c r="AG791" s="16">
        <v>1.4231995758352201</v>
      </c>
      <c r="AH791" s="16">
        <v>1.26578930794476</v>
      </c>
      <c r="AI791" s="37">
        <v>0.240615976900866</v>
      </c>
      <c r="AJ791" s="16">
        <v>1.00424356036936</v>
      </c>
      <c r="AK791" s="16">
        <v>0.46830680173661399</v>
      </c>
      <c r="AL791" s="37">
        <v>0.74422960800000004</v>
      </c>
      <c r="AM791" s="37">
        <v>3376.55735409</v>
      </c>
      <c r="AN791" s="37">
        <v>22.001899399999999</v>
      </c>
      <c r="AO791" s="37">
        <v>1.17257042</v>
      </c>
      <c r="AP791" s="37">
        <v>7.3122185000000002</v>
      </c>
      <c r="AQ791" s="37">
        <v>699.03359999999998</v>
      </c>
      <c r="AR791" s="37">
        <v>1.70946044</v>
      </c>
      <c r="AS791" s="37">
        <v>1.3648</v>
      </c>
      <c r="AT791" s="37">
        <v>7.6137136400000003</v>
      </c>
      <c r="AU791" s="37">
        <v>317113.03355200001</v>
      </c>
      <c r="AV791" s="37">
        <v>2160.7078777144402</v>
      </c>
      <c r="AW791" s="37">
        <v>970593.70920000004</v>
      </c>
      <c r="AX791" s="37">
        <v>7.1036468580000003</v>
      </c>
      <c r="AY791" s="37">
        <v>7.5933599999999997</v>
      </c>
      <c r="AZ791" s="37">
        <v>17.974599999999999</v>
      </c>
      <c r="BA791" s="37">
        <v>23844.763800000001</v>
      </c>
      <c r="BB791" s="37">
        <v>8.4926511599999994</v>
      </c>
      <c r="BC791" s="37">
        <v>7.1527320002929802E-3</v>
      </c>
      <c r="BD791" s="37">
        <v>388.06650287999997</v>
      </c>
      <c r="BE791" s="37">
        <v>28840.5</v>
      </c>
      <c r="BF791" s="37">
        <v>0.97073527999999998</v>
      </c>
      <c r="BG791" s="37">
        <v>3.7464830268</v>
      </c>
      <c r="BH791" s="37">
        <v>4.840992</v>
      </c>
      <c r="BI791" s="37">
        <v>5.9421222</v>
      </c>
      <c r="BJ791" s="37">
        <v>3928.57341</v>
      </c>
      <c r="BK791" s="37">
        <v>492.95761900000002</v>
      </c>
      <c r="BL791" s="37">
        <v>17.974599999999999</v>
      </c>
      <c r="BM791" s="37">
        <v>16.076517454811999</v>
      </c>
      <c r="BN791" s="37">
        <v>16.076517454811999</v>
      </c>
      <c r="BO791" s="37">
        <v>18.075751374252</v>
      </c>
      <c r="BP791" s="37">
        <v>1.039E-2</v>
      </c>
    </row>
    <row r="792" spans="1:68">
      <c r="A792" s="16">
        <v>791</v>
      </c>
      <c r="B792" s="29" t="s">
        <v>396</v>
      </c>
      <c r="C792" s="16">
        <v>370</v>
      </c>
      <c r="D792" s="16">
        <v>1135</v>
      </c>
      <c r="E792" s="16">
        <v>0.163210639692798</v>
      </c>
      <c r="F792" s="16">
        <v>0.27661376015756101</v>
      </c>
      <c r="G792" s="16">
        <v>0.40105038613166299</v>
      </c>
      <c r="H792" s="16">
        <v>1.24058835630529</v>
      </c>
      <c r="I792" s="16">
        <v>2.3472521246458902</v>
      </c>
      <c r="J792" s="16">
        <v>0.31165540540540498</v>
      </c>
      <c r="K792" s="16">
        <v>0.41877845971094801</v>
      </c>
      <c r="L792" s="16">
        <v>0.53312499999999996</v>
      </c>
      <c r="M792" s="16">
        <v>0.13993655269651001</v>
      </c>
      <c r="N792" s="16">
        <v>0.66309302083453803</v>
      </c>
      <c r="O792" s="16">
        <v>1.51358280646405</v>
      </c>
      <c r="P792" s="16">
        <v>0.13056107740946399</v>
      </c>
      <c r="Q792" s="16">
        <v>0.253734530802319</v>
      </c>
      <c r="R792" s="16">
        <v>0.62701149425287395</v>
      </c>
      <c r="S792" s="16">
        <v>0.66988416988416999</v>
      </c>
      <c r="T792" s="16">
        <v>1.3196696920101201</v>
      </c>
      <c r="U792" s="16">
        <v>1.1600694829434199</v>
      </c>
      <c r="V792" s="16">
        <v>0.64173441734417402</v>
      </c>
      <c r="W792" s="16">
        <v>3.0534887434137001</v>
      </c>
      <c r="X792" s="16">
        <v>1.3717241379310301</v>
      </c>
      <c r="Y792" s="16">
        <v>2.3175216316439999</v>
      </c>
      <c r="Z792" s="16">
        <v>1.02018430967365</v>
      </c>
      <c r="AA792" s="16">
        <v>1.3814102564102599</v>
      </c>
      <c r="AB792" s="16">
        <v>1.2950980392156899</v>
      </c>
      <c r="AC792" s="16">
        <v>0.65764005692845096</v>
      </c>
      <c r="AD792" s="16">
        <v>2.2856121476235902</v>
      </c>
      <c r="AE792" s="16">
        <v>0.66988416988416999</v>
      </c>
      <c r="AF792" s="16">
        <v>1.4231995758352201</v>
      </c>
      <c r="AG792" s="16">
        <v>1.4231995758352201</v>
      </c>
      <c r="AH792" s="16">
        <v>1.26578930794476</v>
      </c>
      <c r="AI792" s="37">
        <v>0.240615976900866</v>
      </c>
      <c r="AJ792" s="16">
        <v>1.00424356036936</v>
      </c>
      <c r="AK792" s="16">
        <v>0.46830680173661399</v>
      </c>
      <c r="AL792" s="37">
        <v>0.74422960800000004</v>
      </c>
      <c r="AM792" s="37">
        <v>3376.55735409</v>
      </c>
      <c r="AN792" s="37">
        <v>22.001899399999999</v>
      </c>
      <c r="AO792" s="37">
        <v>1.17257042</v>
      </c>
      <c r="AP792" s="37">
        <v>7.3122185000000002</v>
      </c>
      <c r="AQ792" s="37">
        <v>699.03359999999998</v>
      </c>
      <c r="AR792" s="37">
        <v>1.70946044</v>
      </c>
      <c r="AS792" s="37">
        <v>1.3648</v>
      </c>
      <c r="AT792" s="37">
        <v>7.6137136400000003</v>
      </c>
      <c r="AU792" s="37">
        <v>317113.03355200001</v>
      </c>
      <c r="AV792" s="37">
        <v>2160.7078777144402</v>
      </c>
      <c r="AW792" s="37">
        <v>970593.70920000004</v>
      </c>
      <c r="AX792" s="37">
        <v>7.1036468580000003</v>
      </c>
      <c r="AY792" s="37">
        <v>7.5933599999999997</v>
      </c>
      <c r="AZ792" s="37">
        <v>17.974599999999999</v>
      </c>
      <c r="BA792" s="37">
        <v>23844.763800000001</v>
      </c>
      <c r="BB792" s="37">
        <v>8.4926511599999994</v>
      </c>
      <c r="BC792" s="37">
        <v>7.1527320002929802E-3</v>
      </c>
      <c r="BD792" s="37">
        <v>388.06650287999997</v>
      </c>
      <c r="BE792" s="37">
        <v>28840.5</v>
      </c>
      <c r="BF792" s="37">
        <v>0.97073527999999998</v>
      </c>
      <c r="BG792" s="37">
        <v>3.7464830268</v>
      </c>
      <c r="BH792" s="37">
        <v>4.840992</v>
      </c>
      <c r="BI792" s="37">
        <v>5.9421222</v>
      </c>
      <c r="BJ792" s="37">
        <v>3928.57341</v>
      </c>
      <c r="BK792" s="37">
        <v>492.95761900000002</v>
      </c>
      <c r="BL792" s="37">
        <v>17.974599999999999</v>
      </c>
      <c r="BM792" s="37">
        <v>16.076517454811999</v>
      </c>
      <c r="BN792" s="37">
        <v>16.076517454811999</v>
      </c>
      <c r="BO792" s="37">
        <v>18.075751374252</v>
      </c>
      <c r="BP792" s="37">
        <v>1.039E-2</v>
      </c>
    </row>
    <row r="793" spans="1:68">
      <c r="A793" s="16">
        <v>792</v>
      </c>
      <c r="B793" s="29" t="s">
        <v>396</v>
      </c>
      <c r="C793" s="16">
        <v>352</v>
      </c>
      <c r="D793" s="16">
        <v>1140</v>
      </c>
      <c r="E793" s="16">
        <v>0.163210639692798</v>
      </c>
      <c r="F793" s="16">
        <v>0.27661376015756101</v>
      </c>
      <c r="G793" s="16">
        <v>0.40105038613166299</v>
      </c>
      <c r="H793" s="16">
        <v>1.24058835630529</v>
      </c>
      <c r="I793" s="16">
        <v>2.3472521246458902</v>
      </c>
      <c r="J793" s="16">
        <v>0.31165540540540498</v>
      </c>
      <c r="K793" s="16">
        <v>0.41877845971094801</v>
      </c>
      <c r="L793" s="16">
        <v>0.53312499999999996</v>
      </c>
      <c r="M793" s="16">
        <v>0.13993655269651001</v>
      </c>
      <c r="N793" s="16">
        <v>0.66309302083453803</v>
      </c>
      <c r="O793" s="16">
        <v>1.51358280646405</v>
      </c>
      <c r="P793" s="16">
        <v>0.13056107740946399</v>
      </c>
      <c r="Q793" s="16">
        <v>0.253734530802319</v>
      </c>
      <c r="R793" s="16">
        <v>0.62701149425287395</v>
      </c>
      <c r="S793" s="16">
        <v>0.66988416988416999</v>
      </c>
      <c r="T793" s="16">
        <v>1.3196696920101201</v>
      </c>
      <c r="U793" s="16">
        <v>1.1600694829434199</v>
      </c>
      <c r="V793" s="16">
        <v>0.64173441734417402</v>
      </c>
      <c r="W793" s="16">
        <v>3.0534887434137001</v>
      </c>
      <c r="X793" s="16">
        <v>1.3717241379310301</v>
      </c>
      <c r="Y793" s="16">
        <v>2.3175216316439999</v>
      </c>
      <c r="Z793" s="16">
        <v>1.02018430967365</v>
      </c>
      <c r="AA793" s="16">
        <v>1.3814102564102599</v>
      </c>
      <c r="AB793" s="16">
        <v>1.2950980392156899</v>
      </c>
      <c r="AC793" s="16">
        <v>0.65764005692845096</v>
      </c>
      <c r="AD793" s="16">
        <v>2.2856121476235902</v>
      </c>
      <c r="AE793" s="16">
        <v>0.66988416988416999</v>
      </c>
      <c r="AF793" s="16">
        <v>1.4231995758352201</v>
      </c>
      <c r="AG793" s="16">
        <v>1.4231995758352201</v>
      </c>
      <c r="AH793" s="16">
        <v>1.26578930794476</v>
      </c>
      <c r="AI793" s="37">
        <v>0.240615976900866</v>
      </c>
      <c r="AJ793" s="16">
        <v>1.00424356036936</v>
      </c>
      <c r="AK793" s="16">
        <v>0.46830680173661399</v>
      </c>
      <c r="AL793" s="37">
        <v>0.74422960800000004</v>
      </c>
      <c r="AM793" s="37">
        <v>3376.55735409</v>
      </c>
      <c r="AN793" s="37">
        <v>22.001899399999999</v>
      </c>
      <c r="AO793" s="37">
        <v>1.17257042</v>
      </c>
      <c r="AP793" s="37">
        <v>7.3122185000000002</v>
      </c>
      <c r="AQ793" s="37">
        <v>699.03359999999998</v>
      </c>
      <c r="AR793" s="37">
        <v>1.70946044</v>
      </c>
      <c r="AS793" s="37">
        <v>1.3648</v>
      </c>
      <c r="AT793" s="37">
        <v>7.6137136400000003</v>
      </c>
      <c r="AU793" s="37">
        <v>317113.03355200001</v>
      </c>
      <c r="AV793" s="37">
        <v>2160.7078777144402</v>
      </c>
      <c r="AW793" s="37">
        <v>970593.70920000004</v>
      </c>
      <c r="AX793" s="37">
        <v>7.1036468580000003</v>
      </c>
      <c r="AY793" s="37">
        <v>7.5933599999999997</v>
      </c>
      <c r="AZ793" s="37">
        <v>17.974599999999999</v>
      </c>
      <c r="BA793" s="37">
        <v>23844.763800000001</v>
      </c>
      <c r="BB793" s="37">
        <v>8.4926511599999994</v>
      </c>
      <c r="BC793" s="37">
        <v>7.1527320002929802E-3</v>
      </c>
      <c r="BD793" s="37">
        <v>388.06650287999997</v>
      </c>
      <c r="BE793" s="37">
        <v>28840.5</v>
      </c>
      <c r="BF793" s="37">
        <v>0.97073527999999998</v>
      </c>
      <c r="BG793" s="37">
        <v>3.7464830268</v>
      </c>
      <c r="BH793" s="37">
        <v>4.840992</v>
      </c>
      <c r="BI793" s="37">
        <v>5.9421222</v>
      </c>
      <c r="BJ793" s="37">
        <v>3928.57341</v>
      </c>
      <c r="BK793" s="37">
        <v>492.95761900000002</v>
      </c>
      <c r="BL793" s="37">
        <v>17.974599999999999</v>
      </c>
      <c r="BM793" s="37">
        <v>16.076517454811999</v>
      </c>
      <c r="BN793" s="37">
        <v>16.076517454811999</v>
      </c>
      <c r="BO793" s="37">
        <v>18.075751374252</v>
      </c>
      <c r="BP793" s="37">
        <v>1.039E-2</v>
      </c>
    </row>
    <row r="794" spans="1:68">
      <c r="A794" s="16">
        <v>793</v>
      </c>
      <c r="B794" s="29" t="s">
        <v>396</v>
      </c>
      <c r="C794" s="16">
        <v>320</v>
      </c>
      <c r="D794" s="16">
        <v>1150</v>
      </c>
      <c r="E794" s="16">
        <v>0.163210639692798</v>
      </c>
      <c r="F794" s="16">
        <v>0.27661376015756101</v>
      </c>
      <c r="G794" s="16">
        <v>0.40105038613166299</v>
      </c>
      <c r="H794" s="16">
        <v>1.24058835630529</v>
      </c>
      <c r="I794" s="16">
        <v>2.3472521246458902</v>
      </c>
      <c r="J794" s="16">
        <v>0.31165540540540498</v>
      </c>
      <c r="K794" s="16">
        <v>0.41877845971094801</v>
      </c>
      <c r="L794" s="16">
        <v>0.53312499999999996</v>
      </c>
      <c r="M794" s="16">
        <v>0.13993655269651001</v>
      </c>
      <c r="N794" s="16">
        <v>0.66309302083453803</v>
      </c>
      <c r="O794" s="16">
        <v>1.51358280646405</v>
      </c>
      <c r="P794" s="16">
        <v>0.13056107740946399</v>
      </c>
      <c r="Q794" s="16">
        <v>0.253734530802319</v>
      </c>
      <c r="R794" s="16">
        <v>0.62701149425287395</v>
      </c>
      <c r="S794" s="16">
        <v>0.66988416988416999</v>
      </c>
      <c r="T794" s="16">
        <v>1.3196696920101201</v>
      </c>
      <c r="U794" s="16">
        <v>1.1600694829434199</v>
      </c>
      <c r="V794" s="16">
        <v>0.64173441734417402</v>
      </c>
      <c r="W794" s="16">
        <v>3.0534887434137001</v>
      </c>
      <c r="X794" s="16">
        <v>1.3717241379310301</v>
      </c>
      <c r="Y794" s="16">
        <v>2.3175216316439999</v>
      </c>
      <c r="Z794" s="16">
        <v>1.02018430967365</v>
      </c>
      <c r="AA794" s="16">
        <v>1.3814102564102599</v>
      </c>
      <c r="AB794" s="16">
        <v>1.2950980392156899</v>
      </c>
      <c r="AC794" s="16">
        <v>0.65764005692845096</v>
      </c>
      <c r="AD794" s="16">
        <v>2.2856121476235902</v>
      </c>
      <c r="AE794" s="16">
        <v>0.66988416988416999</v>
      </c>
      <c r="AF794" s="16">
        <v>1.4231995758352201</v>
      </c>
      <c r="AG794" s="16">
        <v>1.4231995758352201</v>
      </c>
      <c r="AH794" s="16">
        <v>1.26578930794476</v>
      </c>
      <c r="AI794" s="37">
        <v>0.240615976900866</v>
      </c>
      <c r="AJ794" s="16">
        <v>1.00424356036936</v>
      </c>
      <c r="AK794" s="16">
        <v>0.46830680173661399</v>
      </c>
      <c r="AL794" s="37">
        <v>0.74422960800000004</v>
      </c>
      <c r="AM794" s="37">
        <v>3376.55735409</v>
      </c>
      <c r="AN794" s="37">
        <v>22.001899399999999</v>
      </c>
      <c r="AO794" s="37">
        <v>1.17257042</v>
      </c>
      <c r="AP794" s="37">
        <v>7.3122185000000002</v>
      </c>
      <c r="AQ794" s="37">
        <v>699.03359999999998</v>
      </c>
      <c r="AR794" s="37">
        <v>1.70946044</v>
      </c>
      <c r="AS794" s="37">
        <v>1.3648</v>
      </c>
      <c r="AT794" s="37">
        <v>7.6137136400000003</v>
      </c>
      <c r="AU794" s="37">
        <v>317113.03355200001</v>
      </c>
      <c r="AV794" s="37">
        <v>2160.7078777144402</v>
      </c>
      <c r="AW794" s="37">
        <v>970593.70920000004</v>
      </c>
      <c r="AX794" s="37">
        <v>7.1036468580000003</v>
      </c>
      <c r="AY794" s="37">
        <v>7.5933599999999997</v>
      </c>
      <c r="AZ794" s="37">
        <v>17.974599999999999</v>
      </c>
      <c r="BA794" s="37">
        <v>23844.763800000001</v>
      </c>
      <c r="BB794" s="37">
        <v>8.4926511599999994</v>
      </c>
      <c r="BC794" s="37">
        <v>7.1527320002929802E-3</v>
      </c>
      <c r="BD794" s="37">
        <v>388.06650287999997</v>
      </c>
      <c r="BE794" s="37">
        <v>28840.5</v>
      </c>
      <c r="BF794" s="37">
        <v>0.97073527999999998</v>
      </c>
      <c r="BG794" s="37">
        <v>3.7464830268</v>
      </c>
      <c r="BH794" s="37">
        <v>4.840992</v>
      </c>
      <c r="BI794" s="37">
        <v>5.9421222</v>
      </c>
      <c r="BJ794" s="37">
        <v>3928.57341</v>
      </c>
      <c r="BK794" s="37">
        <v>492.95761900000002</v>
      </c>
      <c r="BL794" s="37">
        <v>17.974599999999999</v>
      </c>
      <c r="BM794" s="37">
        <v>16.076517454811999</v>
      </c>
      <c r="BN794" s="37">
        <v>16.076517454811999</v>
      </c>
      <c r="BO794" s="37">
        <v>18.075751374252</v>
      </c>
      <c r="BP794" s="37">
        <v>1.039E-2</v>
      </c>
    </row>
    <row r="795" spans="1:68">
      <c r="A795" s="16">
        <v>794</v>
      </c>
      <c r="B795" s="29" t="s">
        <v>396</v>
      </c>
      <c r="C795" s="16">
        <v>310</v>
      </c>
      <c r="D795" s="16">
        <v>1120</v>
      </c>
      <c r="E795" s="16">
        <v>0.163210639692798</v>
      </c>
      <c r="F795" s="16">
        <v>0.27661376015756101</v>
      </c>
      <c r="G795" s="16">
        <v>0.40105038613166299</v>
      </c>
      <c r="H795" s="16">
        <v>1.24058835630529</v>
      </c>
      <c r="I795" s="16">
        <v>2.3472521246458902</v>
      </c>
      <c r="J795" s="16">
        <v>0.31165540540540498</v>
      </c>
      <c r="K795" s="16">
        <v>0.41877845971094801</v>
      </c>
      <c r="L795" s="16">
        <v>0.53312499999999996</v>
      </c>
      <c r="M795" s="16">
        <v>0.13993655269651001</v>
      </c>
      <c r="N795" s="16">
        <v>0.66309302083453803</v>
      </c>
      <c r="O795" s="16">
        <v>1.51358280646405</v>
      </c>
      <c r="P795" s="16">
        <v>0.13056107740946399</v>
      </c>
      <c r="Q795" s="16">
        <v>0.253734530802319</v>
      </c>
      <c r="R795" s="16">
        <v>0.62701149425287395</v>
      </c>
      <c r="S795" s="16">
        <v>0.66988416988416999</v>
      </c>
      <c r="T795" s="16">
        <v>1.3196696920101201</v>
      </c>
      <c r="U795" s="16">
        <v>1.1600694829434199</v>
      </c>
      <c r="V795" s="16">
        <v>0.64173441734417402</v>
      </c>
      <c r="W795" s="16">
        <v>3.0534887434137001</v>
      </c>
      <c r="X795" s="16">
        <v>1.3717241379310301</v>
      </c>
      <c r="Y795" s="16">
        <v>2.3175216316439999</v>
      </c>
      <c r="Z795" s="16">
        <v>1.02018430967365</v>
      </c>
      <c r="AA795" s="16">
        <v>1.3814102564102599</v>
      </c>
      <c r="AB795" s="16">
        <v>1.2950980392156899</v>
      </c>
      <c r="AC795" s="16">
        <v>0.65764005692845096</v>
      </c>
      <c r="AD795" s="16">
        <v>2.2856121476235902</v>
      </c>
      <c r="AE795" s="16">
        <v>0.66988416988416999</v>
      </c>
      <c r="AF795" s="16">
        <v>1.4231995758352201</v>
      </c>
      <c r="AG795" s="16">
        <v>1.4231995758352201</v>
      </c>
      <c r="AH795" s="16">
        <v>1.26578930794476</v>
      </c>
      <c r="AI795" s="37">
        <v>0.240615976900866</v>
      </c>
      <c r="AJ795" s="16">
        <v>1.00424356036936</v>
      </c>
      <c r="AK795" s="16">
        <v>0.46830680173661399</v>
      </c>
      <c r="AL795" s="37">
        <v>0.74422960800000004</v>
      </c>
      <c r="AM795" s="37">
        <v>3376.55735409</v>
      </c>
      <c r="AN795" s="37">
        <v>22.001899399999999</v>
      </c>
      <c r="AO795" s="37">
        <v>1.17257042</v>
      </c>
      <c r="AP795" s="37">
        <v>7.3122185000000002</v>
      </c>
      <c r="AQ795" s="37">
        <v>699.03359999999998</v>
      </c>
      <c r="AR795" s="37">
        <v>1.70946044</v>
      </c>
      <c r="AS795" s="37">
        <v>1.3648</v>
      </c>
      <c r="AT795" s="37">
        <v>7.6137136400000003</v>
      </c>
      <c r="AU795" s="37">
        <v>317113.03355200001</v>
      </c>
      <c r="AV795" s="37">
        <v>2160.7078777144402</v>
      </c>
      <c r="AW795" s="37">
        <v>970593.70920000004</v>
      </c>
      <c r="AX795" s="37">
        <v>7.1036468580000003</v>
      </c>
      <c r="AY795" s="37">
        <v>7.5933599999999997</v>
      </c>
      <c r="AZ795" s="37">
        <v>17.974599999999999</v>
      </c>
      <c r="BA795" s="37">
        <v>23844.763800000001</v>
      </c>
      <c r="BB795" s="37">
        <v>8.4926511599999994</v>
      </c>
      <c r="BC795" s="37">
        <v>7.1527320002929802E-3</v>
      </c>
      <c r="BD795" s="37">
        <v>388.06650287999997</v>
      </c>
      <c r="BE795" s="37">
        <v>28840.5</v>
      </c>
      <c r="BF795" s="37">
        <v>0.97073527999999998</v>
      </c>
      <c r="BG795" s="37">
        <v>3.7464830268</v>
      </c>
      <c r="BH795" s="37">
        <v>4.840992</v>
      </c>
      <c r="BI795" s="37">
        <v>5.9421222</v>
      </c>
      <c r="BJ795" s="37">
        <v>3928.57341</v>
      </c>
      <c r="BK795" s="37">
        <v>492.95761900000002</v>
      </c>
      <c r="BL795" s="37">
        <v>17.974599999999999</v>
      </c>
      <c r="BM795" s="37">
        <v>16.076517454811999</v>
      </c>
      <c r="BN795" s="37">
        <v>16.076517454811999</v>
      </c>
      <c r="BO795" s="37">
        <v>18.075751374252</v>
      </c>
      <c r="BP795" s="37">
        <v>1.039E-2</v>
      </c>
    </row>
    <row r="796" spans="1:68">
      <c r="A796" s="16">
        <v>795</v>
      </c>
      <c r="B796" s="29" t="s">
        <v>397</v>
      </c>
      <c r="C796" s="16">
        <v>363</v>
      </c>
      <c r="D796" s="16">
        <v>1090</v>
      </c>
      <c r="E796" s="16">
        <v>0.20690676594367099</v>
      </c>
      <c r="F796" s="16">
        <v>0.350041175784508</v>
      </c>
      <c r="G796" s="16">
        <v>0.46235510250532402</v>
      </c>
      <c r="H796" s="16">
        <v>1.2438641600160301</v>
      </c>
      <c r="I796" s="16">
        <v>2.32660346548127</v>
      </c>
      <c r="J796" s="16">
        <v>0.37822338830584701</v>
      </c>
      <c r="K796" s="16">
        <v>0.43349323336933698</v>
      </c>
      <c r="L796" s="16">
        <v>0.54846323824829202</v>
      </c>
      <c r="M796" s="16">
        <v>0.14067254972284901</v>
      </c>
      <c r="N796" s="16">
        <v>0.69131991943657101</v>
      </c>
      <c r="O796" s="16">
        <v>1.5591793386502</v>
      </c>
      <c r="P796" s="16">
        <v>0.13253077928473</v>
      </c>
      <c r="Q796" s="16">
        <v>0.246268242947703</v>
      </c>
      <c r="R796" s="16">
        <v>0.68208990913438505</v>
      </c>
      <c r="S796" s="16">
        <v>0.697939778129952</v>
      </c>
      <c r="T796" s="16">
        <v>1.31270732026299</v>
      </c>
      <c r="U796" s="16">
        <v>1.1361532655041899</v>
      </c>
      <c r="V796" s="16">
        <v>0.57569664440686497</v>
      </c>
      <c r="W796" s="16">
        <v>3.0628169570394399</v>
      </c>
      <c r="X796" s="16">
        <v>1.3626409903713901</v>
      </c>
      <c r="Y796" s="16">
        <v>2.32159676779695</v>
      </c>
      <c r="Z796" s="16">
        <v>1.0231982401911599</v>
      </c>
      <c r="AA796" s="16">
        <v>1.37941388113146</v>
      </c>
      <c r="AB796" s="16">
        <v>1.2934275988478701</v>
      </c>
      <c r="AC796" s="16">
        <v>0.62850294661777395</v>
      </c>
      <c r="AD796" s="16">
        <v>2.1119521089222402</v>
      </c>
      <c r="AE796" s="16">
        <v>0.697939778129952</v>
      </c>
      <c r="AF796" s="16">
        <v>1.4527411525535401</v>
      </c>
      <c r="AG796" s="16">
        <v>1.44938273046059</v>
      </c>
      <c r="AH796" s="16">
        <v>1.3470026397374399</v>
      </c>
      <c r="AI796" s="37">
        <v>0.36011878379576301</v>
      </c>
      <c r="AJ796" s="16">
        <v>1.0046302221282799</v>
      </c>
      <c r="AK796" s="16">
        <v>0.46707959479015898</v>
      </c>
      <c r="AL796" s="37">
        <v>0.80866837094400001</v>
      </c>
      <c r="AM796" s="37">
        <v>3335.6752074495598</v>
      </c>
      <c r="AN796" s="37">
        <v>21.942647833344001</v>
      </c>
      <c r="AO796" s="37">
        <v>1.1422983680000001</v>
      </c>
      <c r="AP796" s="37">
        <v>7.2370562931200002</v>
      </c>
      <c r="AQ796" s="37">
        <v>689.22337279999999</v>
      </c>
      <c r="AR796" s="37">
        <v>1.7593673687039999</v>
      </c>
      <c r="AS796" s="37">
        <v>1.3917372928</v>
      </c>
      <c r="AT796" s="37">
        <v>7.8078794103040003</v>
      </c>
      <c r="AU796" s="37">
        <v>311808.260066688</v>
      </c>
      <c r="AV796" s="37">
        <v>2113.3288936034401</v>
      </c>
      <c r="AW796" s="37">
        <v>970896.91692671995</v>
      </c>
      <c r="AX796" s="37">
        <v>8.0399594795519995</v>
      </c>
      <c r="AY796" s="37">
        <v>7.6346591999999998</v>
      </c>
      <c r="AZ796" s="37">
        <v>17.785113599999999</v>
      </c>
      <c r="BA796" s="37">
        <v>23773.482865919999</v>
      </c>
      <c r="BB796" s="37">
        <v>8.5605440652479992</v>
      </c>
      <c r="BC796" s="37">
        <v>7.7722262642338502E-3</v>
      </c>
      <c r="BD796" s="37">
        <v>377.32181064115201</v>
      </c>
      <c r="BE796" s="37">
        <v>28807.8112</v>
      </c>
      <c r="BF796" s="37">
        <v>0.96735229440000003</v>
      </c>
      <c r="BG796" s="37">
        <v>3.7470581442944</v>
      </c>
      <c r="BH796" s="37">
        <v>4.8120406996479996</v>
      </c>
      <c r="BI796" s="37">
        <v>5.9158546406400001</v>
      </c>
      <c r="BJ796" s="37">
        <v>4233.6600063360002</v>
      </c>
      <c r="BK796" s="37">
        <v>506.64255410944003</v>
      </c>
      <c r="BL796" s="37">
        <v>17.785113599999999</v>
      </c>
      <c r="BM796" s="37">
        <v>15.984095455973801</v>
      </c>
      <c r="BN796" s="37">
        <v>15.947143698105</v>
      </c>
      <c r="BO796" s="37">
        <v>16.7599693057571</v>
      </c>
      <c r="BP796" s="37">
        <v>1.173224E-2</v>
      </c>
    </row>
    <row r="797" spans="1:68">
      <c r="A797" s="16">
        <v>796</v>
      </c>
      <c r="B797" s="29" t="s">
        <v>89</v>
      </c>
      <c r="C797" s="16">
        <v>376</v>
      </c>
      <c r="D797" s="16">
        <v>1095</v>
      </c>
      <c r="E797" s="16">
        <v>0.20775888637099399</v>
      </c>
      <c r="F797" s="16">
        <v>0.35155177341065103</v>
      </c>
      <c r="G797" s="16">
        <v>0.46443507686447699</v>
      </c>
      <c r="H797" s="16">
        <v>1.24982469028617</v>
      </c>
      <c r="I797" s="16">
        <v>2.3378914995917599</v>
      </c>
      <c r="J797" s="16">
        <v>0.37989205397301301</v>
      </c>
      <c r="K797" s="16">
        <v>0.43551083296270399</v>
      </c>
      <c r="L797" s="16">
        <v>0.55103053435114502</v>
      </c>
      <c r="M797" s="16">
        <v>0.14133204189583601</v>
      </c>
      <c r="N797" s="16">
        <v>0.69459934845970395</v>
      </c>
      <c r="O797" s="16">
        <v>1.5666776051614899</v>
      </c>
      <c r="P797" s="16">
        <v>0.13315977799072001</v>
      </c>
      <c r="Q797" s="16">
        <v>0.247393944621078</v>
      </c>
      <c r="R797" s="16">
        <v>0.68524629363940703</v>
      </c>
      <c r="S797" s="16">
        <v>0.70124881141045903</v>
      </c>
      <c r="T797" s="16">
        <v>1.31903910401978</v>
      </c>
      <c r="U797" s="16">
        <v>1.14166019171303</v>
      </c>
      <c r="V797" s="16">
        <v>0.57571532526682301</v>
      </c>
      <c r="W797" s="16">
        <v>3.0777008415668901</v>
      </c>
      <c r="X797" s="16">
        <v>1.3692170563961501</v>
      </c>
      <c r="Y797" s="16">
        <v>2.33282520325203</v>
      </c>
      <c r="Z797" s="16">
        <v>1.0281104545922</v>
      </c>
      <c r="AA797" s="16">
        <v>1.3860669556427401</v>
      </c>
      <c r="AB797" s="16">
        <v>1.29965899824187</v>
      </c>
      <c r="AC797" s="16">
        <v>0.631470423677433</v>
      </c>
      <c r="AD797" s="16">
        <v>2.12229348264</v>
      </c>
      <c r="AE797" s="16">
        <v>0.70124881141045903</v>
      </c>
      <c r="AF797" s="16">
        <v>1.4596705509722401</v>
      </c>
      <c r="AG797" s="16">
        <v>1.45631212887929</v>
      </c>
      <c r="AH797" s="16">
        <v>1.3535188195371399</v>
      </c>
      <c r="AI797" s="37">
        <v>0.36144845315131602</v>
      </c>
      <c r="AJ797" s="16">
        <v>1.00715801489714</v>
      </c>
      <c r="AK797" s="16">
        <v>0.46707959479015898</v>
      </c>
      <c r="AL797" s="37">
        <v>0.81199877357567996</v>
      </c>
      <c r="AM797" s="37">
        <v>3350.0702655128398</v>
      </c>
      <c r="AN797" s="37">
        <v>22.041360153415699</v>
      </c>
      <c r="AO797" s="37">
        <v>1.147772200448</v>
      </c>
      <c r="AP797" s="37">
        <v>7.2721684811263998</v>
      </c>
      <c r="AQ797" s="37">
        <v>692.26412441599996</v>
      </c>
      <c r="AR797" s="37">
        <v>1.7675559599308801</v>
      </c>
      <c r="AS797" s="37">
        <v>1.398251862016</v>
      </c>
      <c r="AT797" s="37">
        <v>7.8444838179788796</v>
      </c>
      <c r="AU797" s="37">
        <v>313287.39154976298</v>
      </c>
      <c r="AV797" s="37">
        <v>2123.4921268360999</v>
      </c>
      <c r="AW797" s="37">
        <v>975504.849572198</v>
      </c>
      <c r="AX797" s="37">
        <v>8.0767104456192005</v>
      </c>
      <c r="AY797" s="37">
        <v>7.6699887359999996</v>
      </c>
      <c r="AZ797" s="37">
        <v>17.869435392</v>
      </c>
      <c r="BA797" s="37">
        <v>23888.1531738624</v>
      </c>
      <c r="BB797" s="37">
        <v>8.6020369570137607</v>
      </c>
      <c r="BC797" s="37">
        <v>7.7724784662777796E-3</v>
      </c>
      <c r="BD797" s="37">
        <v>379.15542144390099</v>
      </c>
      <c r="BE797" s="37">
        <v>28946.836864000001</v>
      </c>
      <c r="BF797" s="37">
        <v>0.97203090739200004</v>
      </c>
      <c r="BG797" s="37">
        <v>3.7650471832263701</v>
      </c>
      <c r="BH797" s="37">
        <v>4.8352497348505601</v>
      </c>
      <c r="BI797" s="37">
        <v>5.9443556971008</v>
      </c>
      <c r="BJ797" s="37">
        <v>4253.6492347315198</v>
      </c>
      <c r="BK797" s="37">
        <v>509.12337740615698</v>
      </c>
      <c r="BL797" s="37">
        <v>17.869435392</v>
      </c>
      <c r="BM797" s="37">
        <v>16.0603376451499</v>
      </c>
      <c r="BN797" s="37">
        <v>16.023385887281101</v>
      </c>
      <c r="BO797" s="37">
        <v>16.841046335758399</v>
      </c>
      <c r="BP797" s="37">
        <v>1.177555904E-2</v>
      </c>
    </row>
    <row r="798" spans="1:68">
      <c r="A798" s="16">
        <v>797</v>
      </c>
      <c r="B798" s="29" t="s">
        <v>83</v>
      </c>
      <c r="C798" s="16">
        <v>383</v>
      </c>
      <c r="D798" s="16">
        <v>1100</v>
      </c>
      <c r="E798" s="16">
        <v>0.20861100679831701</v>
      </c>
      <c r="F798" s="16">
        <v>0.353062371036794</v>
      </c>
      <c r="G798" s="16">
        <v>0.46651505122363102</v>
      </c>
      <c r="H798" s="16">
        <v>1.25578522055632</v>
      </c>
      <c r="I798" s="16">
        <v>2.3491795337022601</v>
      </c>
      <c r="J798" s="16">
        <v>0.38156071964018001</v>
      </c>
      <c r="K798" s="16">
        <v>0.43752843255607099</v>
      </c>
      <c r="L798" s="16">
        <v>0.55359783045399802</v>
      </c>
      <c r="M798" s="16">
        <v>0.14199153406882301</v>
      </c>
      <c r="N798" s="16">
        <v>0.697878777482836</v>
      </c>
      <c r="O798" s="16">
        <v>1.5741758716727801</v>
      </c>
      <c r="P798" s="16">
        <v>0.13378877669670999</v>
      </c>
      <c r="Q798" s="16">
        <v>0.248519646294453</v>
      </c>
      <c r="R798" s="16">
        <v>0.68840267814442901</v>
      </c>
      <c r="S798" s="16">
        <v>0.70455784469096705</v>
      </c>
      <c r="T798" s="16">
        <v>1.32537088777658</v>
      </c>
      <c r="U798" s="16">
        <v>1.1471671179218701</v>
      </c>
      <c r="V798" s="16">
        <v>0.57573384273412498</v>
      </c>
      <c r="W798" s="16">
        <v>3.0925847260943402</v>
      </c>
      <c r="X798" s="16">
        <v>1.3757931224209099</v>
      </c>
      <c r="Y798" s="16">
        <v>2.3440536387071198</v>
      </c>
      <c r="Z798" s="16">
        <v>1.03302266899324</v>
      </c>
      <c r="AA798" s="16">
        <v>1.3927200301540299</v>
      </c>
      <c r="AB798" s="16">
        <v>1.30589039763588</v>
      </c>
      <c r="AC798" s="16">
        <v>0.63443790073709305</v>
      </c>
      <c r="AD798" s="16">
        <v>2.1326348563577602</v>
      </c>
      <c r="AE798" s="16">
        <v>0.70455784469096705</v>
      </c>
      <c r="AF798" s="16">
        <v>1.4665999493909301</v>
      </c>
      <c r="AG798" s="16">
        <v>1.46324152729798</v>
      </c>
      <c r="AH798" s="16">
        <v>1.3600349993368499</v>
      </c>
      <c r="AI798" s="37">
        <v>0.36277812250687003</v>
      </c>
      <c r="AJ798" s="16">
        <v>1.009685807666</v>
      </c>
      <c r="AK798" s="16">
        <v>0.46707959479015898</v>
      </c>
      <c r="AL798" s="37">
        <v>0.81532917620736001</v>
      </c>
      <c r="AM798" s="37">
        <v>3364.4653235761202</v>
      </c>
      <c r="AN798" s="37">
        <v>22.1400724734874</v>
      </c>
      <c r="AO798" s="37">
        <v>1.1532460328959999</v>
      </c>
      <c r="AP798" s="37">
        <v>7.3072806691328003</v>
      </c>
      <c r="AQ798" s="37">
        <v>695.30487603200004</v>
      </c>
      <c r="AR798" s="37">
        <v>1.7757445511577601</v>
      </c>
      <c r="AS798" s="37">
        <v>1.4047664312320001</v>
      </c>
      <c r="AT798" s="37">
        <v>7.8810882256537598</v>
      </c>
      <c r="AU798" s="37">
        <v>314766.52303283702</v>
      </c>
      <c r="AV798" s="37">
        <v>2133.6553600687598</v>
      </c>
      <c r="AW798" s="37">
        <v>980112.78221767698</v>
      </c>
      <c r="AX798" s="37">
        <v>8.1134614116863997</v>
      </c>
      <c r="AY798" s="37">
        <v>7.7053182720000004</v>
      </c>
      <c r="AZ798" s="37">
        <v>17.953757184000001</v>
      </c>
      <c r="BA798" s="37">
        <v>24002.8234818048</v>
      </c>
      <c r="BB798" s="37">
        <v>8.6435298487795205</v>
      </c>
      <c r="BC798" s="37">
        <v>7.7727284624295803E-3</v>
      </c>
      <c r="BD798" s="37">
        <v>380.98903224665099</v>
      </c>
      <c r="BE798" s="37">
        <v>29085.862528000001</v>
      </c>
      <c r="BF798" s="37">
        <v>0.97670952038400005</v>
      </c>
      <c r="BG798" s="37">
        <v>3.7830362221583398</v>
      </c>
      <c r="BH798" s="37">
        <v>4.8584587700531197</v>
      </c>
      <c r="BI798" s="37">
        <v>5.9728567535616</v>
      </c>
      <c r="BJ798" s="37">
        <v>4273.6384631270403</v>
      </c>
      <c r="BK798" s="37">
        <v>511.60420070287398</v>
      </c>
      <c r="BL798" s="37">
        <v>17.953757184000001</v>
      </c>
      <c r="BM798" s="37">
        <v>16.136579834326</v>
      </c>
      <c r="BN798" s="37">
        <v>16.099628076457201</v>
      </c>
      <c r="BO798" s="37">
        <v>16.922123365759699</v>
      </c>
      <c r="BP798" s="37">
        <v>1.1818878079999999E-2</v>
      </c>
    </row>
    <row r="799" spans="1:68">
      <c r="A799" s="16">
        <v>798</v>
      </c>
      <c r="B799" s="29" t="s">
        <v>84</v>
      </c>
      <c r="C799" s="16">
        <v>396</v>
      </c>
      <c r="D799" s="16">
        <v>1120</v>
      </c>
      <c r="E799" s="16">
        <v>0.210315247652962</v>
      </c>
      <c r="F799" s="16">
        <v>0.356083566289079</v>
      </c>
      <c r="G799" s="16">
        <v>0.47067499994193701</v>
      </c>
      <c r="H799" s="16">
        <v>1.2677062810966</v>
      </c>
      <c r="I799" s="16">
        <v>2.3717556019232502</v>
      </c>
      <c r="J799" s="16">
        <v>0.38489805097451302</v>
      </c>
      <c r="K799" s="16">
        <v>0.441563631742804</v>
      </c>
      <c r="L799" s="16">
        <v>0.55873242265970302</v>
      </c>
      <c r="M799" s="16">
        <v>0.143310518414796</v>
      </c>
      <c r="N799" s="16">
        <v>0.70443763552910199</v>
      </c>
      <c r="O799" s="16">
        <v>1.5891724046953599</v>
      </c>
      <c r="P799" s="16">
        <v>0.13504677410869101</v>
      </c>
      <c r="Q799" s="16">
        <v>0.250771049641204</v>
      </c>
      <c r="R799" s="16">
        <v>0.69471544715447198</v>
      </c>
      <c r="S799" s="16">
        <v>0.71117591125198099</v>
      </c>
      <c r="T799" s="16">
        <v>1.33803445529016</v>
      </c>
      <c r="U799" s="16">
        <v>1.15818097033956</v>
      </c>
      <c r="V799" s="16">
        <v>0.57577039599112201</v>
      </c>
      <c r="W799" s="16">
        <v>3.1223524951492401</v>
      </c>
      <c r="X799" s="16">
        <v>1.3889452544704299</v>
      </c>
      <c r="Y799" s="16">
        <v>2.36651050961729</v>
      </c>
      <c r="Z799" s="16">
        <v>1.0428470977953099</v>
      </c>
      <c r="AA799" s="16">
        <v>1.40602617917659</v>
      </c>
      <c r="AB799" s="16">
        <v>1.3183531964238999</v>
      </c>
      <c r="AC799" s="16">
        <v>0.64037285485641204</v>
      </c>
      <c r="AD799" s="16">
        <v>2.15331760379327</v>
      </c>
      <c r="AE799" s="16">
        <v>0.71117591125198099</v>
      </c>
      <c r="AF799" s="16">
        <v>1.4804587462283201</v>
      </c>
      <c r="AG799" s="16">
        <v>1.47710032413537</v>
      </c>
      <c r="AH799" s="16">
        <v>1.3730673589362501</v>
      </c>
      <c r="AI799" s="37">
        <v>0.36543746121797699</v>
      </c>
      <c r="AJ799" s="16">
        <v>1.0147413932037299</v>
      </c>
      <c r="AK799" s="16">
        <v>0.46707959479015898</v>
      </c>
      <c r="AL799" s="37">
        <v>0.82198998147072</v>
      </c>
      <c r="AM799" s="37">
        <v>3393.2554397026802</v>
      </c>
      <c r="AN799" s="37">
        <v>22.3374971136307</v>
      </c>
      <c r="AO799" s="37">
        <v>1.164193697792</v>
      </c>
      <c r="AP799" s="37">
        <v>7.3775050451456003</v>
      </c>
      <c r="AQ799" s="37">
        <v>701.38637926399997</v>
      </c>
      <c r="AR799" s="37">
        <v>1.7921217336115201</v>
      </c>
      <c r="AS799" s="37">
        <v>1.4177955696640001</v>
      </c>
      <c r="AT799" s="37">
        <v>7.9542970410035201</v>
      </c>
      <c r="AU799" s="37">
        <v>317724.78599898599</v>
      </c>
      <c r="AV799" s="37">
        <v>2153.98182653408</v>
      </c>
      <c r="AW799" s="37">
        <v>989328.64750863402</v>
      </c>
      <c r="AX799" s="37">
        <v>8.1869633438207998</v>
      </c>
      <c r="AY799" s="37">
        <v>7.7759773440000002</v>
      </c>
      <c r="AZ799" s="37">
        <v>18.122400767999999</v>
      </c>
      <c r="BA799" s="37">
        <v>24232.164097689601</v>
      </c>
      <c r="BB799" s="37">
        <v>8.72651563231104</v>
      </c>
      <c r="BC799" s="37">
        <v>7.7732219518164697E-3</v>
      </c>
      <c r="BD799" s="37">
        <v>384.65625385214997</v>
      </c>
      <c r="BE799" s="37">
        <v>29363.913855999999</v>
      </c>
      <c r="BF799" s="37">
        <v>0.98606674636799996</v>
      </c>
      <c r="BG799" s="37">
        <v>3.8190143000222698</v>
      </c>
      <c r="BH799" s="37">
        <v>4.9048768404582397</v>
      </c>
      <c r="BI799" s="37">
        <v>6.0298588664831998</v>
      </c>
      <c r="BJ799" s="37">
        <v>4313.6169199180804</v>
      </c>
      <c r="BK799" s="37">
        <v>516.56584729630697</v>
      </c>
      <c r="BL799" s="37">
        <v>18.122400767999999</v>
      </c>
      <c r="BM799" s="37">
        <v>16.289064212678099</v>
      </c>
      <c r="BN799" s="37">
        <v>16.2521124548093</v>
      </c>
      <c r="BO799" s="37">
        <v>17.084277425762298</v>
      </c>
      <c r="BP799" s="37">
        <v>1.1905516160000001E-2</v>
      </c>
    </row>
    <row r="800" spans="1:68">
      <c r="A800" s="16">
        <v>799</v>
      </c>
      <c r="B800" s="29" t="s">
        <v>284</v>
      </c>
      <c r="C800" s="16">
        <v>400</v>
      </c>
      <c r="D800" s="16">
        <v>1130</v>
      </c>
      <c r="E800" s="16">
        <v>0.211167368080285</v>
      </c>
      <c r="F800" s="16">
        <v>0.35759416391522197</v>
      </c>
      <c r="G800" s="16">
        <v>0.47275497430108898</v>
      </c>
      <c r="H800" s="16">
        <v>1.27366681136675</v>
      </c>
      <c r="I800" s="16">
        <v>2.3830436360337499</v>
      </c>
      <c r="J800" s="16">
        <v>0.38656671664167902</v>
      </c>
      <c r="K800" s="16">
        <v>0.443581231336171</v>
      </c>
      <c r="L800" s="16">
        <v>0.56129971876255502</v>
      </c>
      <c r="M800" s="16">
        <v>0.143970010587783</v>
      </c>
      <c r="N800" s="16">
        <v>0.70771706455223404</v>
      </c>
      <c r="O800" s="16">
        <v>1.5966706712066501</v>
      </c>
      <c r="P800" s="16">
        <v>0.13567577281468099</v>
      </c>
      <c r="Q800" s="16">
        <v>0.251896751314579</v>
      </c>
      <c r="R800" s="16">
        <v>0.69787183165949296</v>
      </c>
      <c r="S800" s="16">
        <v>0.71448494453248801</v>
      </c>
      <c r="T800" s="16">
        <v>1.34436623904695</v>
      </c>
      <c r="U800" s="16">
        <v>1.1636878965484101</v>
      </c>
      <c r="V800" s="16">
        <v>0.57578843593926698</v>
      </c>
      <c r="W800" s="16">
        <v>3.1372363796766898</v>
      </c>
      <c r="X800" s="16">
        <v>1.39552132049519</v>
      </c>
      <c r="Y800" s="16">
        <v>2.3777389450723798</v>
      </c>
      <c r="Z800" s="16">
        <v>1.04775931219634</v>
      </c>
      <c r="AA800" s="16">
        <v>1.4126792536878701</v>
      </c>
      <c r="AB800" s="16">
        <v>1.3245845958178999</v>
      </c>
      <c r="AC800" s="16">
        <v>0.64334033191607098</v>
      </c>
      <c r="AD800" s="16">
        <v>2.1636589775110302</v>
      </c>
      <c r="AE800" s="16">
        <v>0.71448494453248801</v>
      </c>
      <c r="AF800" s="16">
        <v>1.4873881446470101</v>
      </c>
      <c r="AG800" s="16">
        <v>1.48402972255406</v>
      </c>
      <c r="AH800" s="16">
        <v>1.3795835387359601</v>
      </c>
      <c r="AI800" s="37">
        <v>0.366767130573531</v>
      </c>
      <c r="AJ800" s="16">
        <v>1.01726918597259</v>
      </c>
      <c r="AK800" s="16">
        <v>0.46707959479015898</v>
      </c>
      <c r="AL800" s="37">
        <v>0.82532038410240005</v>
      </c>
      <c r="AM800" s="37">
        <v>3407.6504977659501</v>
      </c>
      <c r="AN800" s="37">
        <v>22.436209433702398</v>
      </c>
      <c r="AO800" s="37">
        <v>1.1696675302399999</v>
      </c>
      <c r="AP800" s="37">
        <v>7.4126172331519999</v>
      </c>
      <c r="AQ800" s="37">
        <v>704.42713088000005</v>
      </c>
      <c r="AR800" s="37">
        <v>1.8003103248384</v>
      </c>
      <c r="AS800" s="37">
        <v>1.4243101388799999</v>
      </c>
      <c r="AT800" s="37">
        <v>7.9909014486784002</v>
      </c>
      <c r="AU800" s="37">
        <v>319203.91748206102</v>
      </c>
      <c r="AV800" s="37">
        <v>2164.1450597667399</v>
      </c>
      <c r="AW800" s="37">
        <v>993936.58015411196</v>
      </c>
      <c r="AX800" s="37">
        <v>8.2237143098880008</v>
      </c>
      <c r="AY800" s="37">
        <v>7.8113068800000001</v>
      </c>
      <c r="AZ800" s="37">
        <v>18.206722559999999</v>
      </c>
      <c r="BA800" s="37">
        <v>24346.834405631998</v>
      </c>
      <c r="BB800" s="37">
        <v>8.7680085240767998</v>
      </c>
      <c r="BC800" s="37">
        <v>7.7734655011929303E-3</v>
      </c>
      <c r="BD800" s="37">
        <v>386.48986465489901</v>
      </c>
      <c r="BE800" s="37">
        <v>29502.93952</v>
      </c>
      <c r="BF800" s="37">
        <v>0.99074535935999997</v>
      </c>
      <c r="BG800" s="37">
        <v>3.83700333895424</v>
      </c>
      <c r="BH800" s="37">
        <v>4.9280858756608001</v>
      </c>
      <c r="BI800" s="37">
        <v>6.0583599229439997</v>
      </c>
      <c r="BJ800" s="37">
        <v>4333.6061483136</v>
      </c>
      <c r="BK800" s="37">
        <v>519.04667059302403</v>
      </c>
      <c r="BL800" s="37">
        <v>18.206722559999999</v>
      </c>
      <c r="BM800" s="37">
        <v>16.365306401854198</v>
      </c>
      <c r="BN800" s="37">
        <v>16.328354643985399</v>
      </c>
      <c r="BO800" s="37">
        <v>17.165354455763602</v>
      </c>
      <c r="BP800" s="37">
        <v>1.1948835200000001E-2</v>
      </c>
    </row>
    <row r="801" spans="1:68">
      <c r="A801" s="16">
        <v>800</v>
      </c>
      <c r="B801" s="29" t="s">
        <v>85</v>
      </c>
      <c r="C801" s="16">
        <v>415</v>
      </c>
      <c r="D801" s="16">
        <v>1130</v>
      </c>
      <c r="E801" s="16">
        <v>0.21201948850760799</v>
      </c>
      <c r="F801" s="16">
        <v>0.359104761541365</v>
      </c>
      <c r="G801" s="16">
        <v>0.47483494866024301</v>
      </c>
      <c r="H801" s="16">
        <v>1.27962734163689</v>
      </c>
      <c r="I801" s="16">
        <v>2.3943316701442399</v>
      </c>
      <c r="J801" s="16">
        <v>0.38823538230884602</v>
      </c>
      <c r="K801" s="16">
        <v>0.445598830929538</v>
      </c>
      <c r="L801" s="16">
        <v>0.56386701486540802</v>
      </c>
      <c r="M801" s="16">
        <v>0.14462950276077</v>
      </c>
      <c r="N801" s="16">
        <v>0.71099649357536698</v>
      </c>
      <c r="O801" s="16">
        <v>1.60416893771793</v>
      </c>
      <c r="P801" s="16">
        <v>0.136304771520671</v>
      </c>
      <c r="Q801" s="16">
        <v>0.25302245298795401</v>
      </c>
      <c r="R801" s="16">
        <v>0.70102821616451505</v>
      </c>
      <c r="S801" s="16">
        <v>0.71779397781299503</v>
      </c>
      <c r="T801" s="16">
        <v>1.35069802280374</v>
      </c>
      <c r="U801" s="16">
        <v>1.16919482275725</v>
      </c>
      <c r="V801" s="16">
        <v>0.57580632081323002</v>
      </c>
      <c r="W801" s="16">
        <v>3.1521202642041399</v>
      </c>
      <c r="X801" s="16">
        <v>1.40209738651995</v>
      </c>
      <c r="Y801" s="16">
        <v>2.3889673805274598</v>
      </c>
      <c r="Z801" s="16">
        <v>1.0526715265973801</v>
      </c>
      <c r="AA801" s="16">
        <v>1.4193323281991499</v>
      </c>
      <c r="AB801" s="16">
        <v>1.3308159952119101</v>
      </c>
      <c r="AC801" s="16">
        <v>0.64630780897573104</v>
      </c>
      <c r="AD801" s="16">
        <v>2.1740003512287802</v>
      </c>
      <c r="AE801" s="16">
        <v>0.71779397781299503</v>
      </c>
      <c r="AF801" s="16">
        <v>1.4943175430657001</v>
      </c>
      <c r="AG801" s="16">
        <v>1.49095912097275</v>
      </c>
      <c r="AH801" s="16">
        <v>1.3860997185356601</v>
      </c>
      <c r="AI801" s="37">
        <v>0.36809679992908401</v>
      </c>
      <c r="AJ801" s="16">
        <v>1.01979697874145</v>
      </c>
      <c r="AK801" s="16">
        <v>0.46707959479015898</v>
      </c>
      <c r="AL801" s="37">
        <v>0.82865078673407999</v>
      </c>
      <c r="AM801" s="37">
        <v>3422.0455558292301</v>
      </c>
      <c r="AN801" s="37">
        <v>22.5349217537741</v>
      </c>
      <c r="AO801" s="37">
        <v>1.1751413626880001</v>
      </c>
      <c r="AP801" s="37">
        <v>7.4477294211584004</v>
      </c>
      <c r="AQ801" s="37">
        <v>707.46788249600002</v>
      </c>
      <c r="AR801" s="37">
        <v>1.80849891606528</v>
      </c>
      <c r="AS801" s="37">
        <v>1.4308247080959999</v>
      </c>
      <c r="AT801" s="37">
        <v>8.0275058563532795</v>
      </c>
      <c r="AU801" s="37">
        <v>320683.04896513501</v>
      </c>
      <c r="AV801" s="37">
        <v>2174.3082929993998</v>
      </c>
      <c r="AW801" s="37">
        <v>998544.51279959001</v>
      </c>
      <c r="AX801" s="37">
        <v>8.2604652759552</v>
      </c>
      <c r="AY801" s="37">
        <v>7.8466364159999999</v>
      </c>
      <c r="AZ801" s="37">
        <v>18.291044352</v>
      </c>
      <c r="BA801" s="37">
        <v>24461.504713574399</v>
      </c>
      <c r="BB801" s="37">
        <v>8.8095014158425595</v>
      </c>
      <c r="BC801" s="37">
        <v>7.7737069569813197E-3</v>
      </c>
      <c r="BD801" s="37">
        <v>388.32347545764901</v>
      </c>
      <c r="BE801" s="37">
        <v>29641.965184000001</v>
      </c>
      <c r="BF801" s="37">
        <v>0.99542397235199997</v>
      </c>
      <c r="BG801" s="37">
        <v>3.8549923778862101</v>
      </c>
      <c r="BH801" s="37">
        <v>4.9512949108633597</v>
      </c>
      <c r="BI801" s="37">
        <v>6.0868609794047996</v>
      </c>
      <c r="BJ801" s="37">
        <v>4353.5953767091196</v>
      </c>
      <c r="BK801" s="37">
        <v>521.52749388974098</v>
      </c>
      <c r="BL801" s="37">
        <v>18.291044352</v>
      </c>
      <c r="BM801" s="37">
        <v>16.441548591030301</v>
      </c>
      <c r="BN801" s="37">
        <v>16.404596833161499</v>
      </c>
      <c r="BO801" s="37">
        <v>17.246431485764901</v>
      </c>
      <c r="BP801" s="37">
        <v>1.199215424E-2</v>
      </c>
    </row>
    <row r="802" spans="1:68">
      <c r="A802" s="16">
        <v>801</v>
      </c>
      <c r="B802" s="29" t="s">
        <v>314</v>
      </c>
      <c r="C802" s="16">
        <v>76</v>
      </c>
      <c r="D802" s="16">
        <v>1135</v>
      </c>
      <c r="E802" s="16">
        <v>0.21287160893493001</v>
      </c>
      <c r="F802" s="16">
        <v>0.36061535916750798</v>
      </c>
      <c r="G802" s="16">
        <v>0.47691492301939598</v>
      </c>
      <c r="H802" s="16">
        <v>1.2855878719070399</v>
      </c>
      <c r="I802" s="16">
        <v>2.40561970425474</v>
      </c>
      <c r="J802" s="16">
        <v>0.38990404797601202</v>
      </c>
      <c r="K802" s="16">
        <v>0.44761643052290501</v>
      </c>
      <c r="L802" s="16">
        <v>0.56643431096826002</v>
      </c>
      <c r="M802" s="16">
        <v>0.14528899493375699</v>
      </c>
      <c r="N802" s="16">
        <v>0.71427592259849904</v>
      </c>
      <c r="O802" s="16">
        <v>1.6116672042292199</v>
      </c>
      <c r="P802" s="16">
        <v>0.136933770226662</v>
      </c>
      <c r="Q802" s="16">
        <v>0.25414815466132901</v>
      </c>
      <c r="R802" s="16">
        <v>0.70418460066953603</v>
      </c>
      <c r="S802" s="16">
        <v>0.72110301109350206</v>
      </c>
      <c r="T802" s="16">
        <v>1.35702980656053</v>
      </c>
      <c r="U802" s="16">
        <v>1.1747017489661</v>
      </c>
      <c r="V802" s="16">
        <v>0.57582405260401603</v>
      </c>
      <c r="W802" s="16">
        <v>3.1670041487315901</v>
      </c>
      <c r="X802" s="16">
        <v>1.4086734525447</v>
      </c>
      <c r="Y802" s="16">
        <v>2.4001958159825501</v>
      </c>
      <c r="Z802" s="16">
        <v>1.0575837409984099</v>
      </c>
      <c r="AA802" s="16">
        <v>1.4259854027104399</v>
      </c>
      <c r="AB802" s="16">
        <v>1.33704739460592</v>
      </c>
      <c r="AC802" s="16">
        <v>0.64927528603538998</v>
      </c>
      <c r="AD802" s="16">
        <v>2.18434172494654</v>
      </c>
      <c r="AE802" s="16">
        <v>0.72110301109350206</v>
      </c>
      <c r="AF802" s="16">
        <v>1.5012469414844001</v>
      </c>
      <c r="AG802" s="16">
        <v>1.49788851939144</v>
      </c>
      <c r="AH802" s="16">
        <v>1.39261589833536</v>
      </c>
      <c r="AI802" s="37">
        <v>0.36942646928463801</v>
      </c>
      <c r="AJ802" s="16">
        <v>1.0223247715103101</v>
      </c>
      <c r="AK802" s="16">
        <v>0.46707959479015898</v>
      </c>
      <c r="AL802" s="37">
        <v>0.83198118936576004</v>
      </c>
      <c r="AM802" s="37">
        <v>3436.4406138925101</v>
      </c>
      <c r="AN802" s="37">
        <v>22.633634073845801</v>
      </c>
      <c r="AO802" s="37">
        <v>1.180615195136</v>
      </c>
      <c r="AP802" s="37">
        <v>7.4828416091648</v>
      </c>
      <c r="AQ802" s="37">
        <v>710.50863411199998</v>
      </c>
      <c r="AR802" s="37">
        <v>1.81668750729216</v>
      </c>
      <c r="AS802" s="37">
        <v>1.437339277312</v>
      </c>
      <c r="AT802" s="37">
        <v>8.0641102640281606</v>
      </c>
      <c r="AU802" s="37">
        <v>322162.18044820998</v>
      </c>
      <c r="AV802" s="37">
        <v>2184.4715262320601</v>
      </c>
      <c r="AW802" s="37">
        <v>1003152.44544507</v>
      </c>
      <c r="AX802" s="37">
        <v>8.2972162420223992</v>
      </c>
      <c r="AY802" s="37">
        <v>7.8819659519999998</v>
      </c>
      <c r="AZ802" s="37">
        <v>18.375366144000001</v>
      </c>
      <c r="BA802" s="37">
        <v>24576.175021516799</v>
      </c>
      <c r="BB802" s="37">
        <v>8.8509943076083193</v>
      </c>
      <c r="BC802" s="37">
        <v>7.7739463460613197E-3</v>
      </c>
      <c r="BD802" s="37">
        <v>390.15708626039799</v>
      </c>
      <c r="BE802" s="37">
        <v>29780.990848000001</v>
      </c>
      <c r="BF802" s="37">
        <v>1.000102585344</v>
      </c>
      <c r="BG802" s="37">
        <v>3.8729814168181802</v>
      </c>
      <c r="BH802" s="37">
        <v>4.9745039460659202</v>
      </c>
      <c r="BI802" s="37">
        <v>6.1153620358655996</v>
      </c>
      <c r="BJ802" s="37">
        <v>4373.5846051046401</v>
      </c>
      <c r="BK802" s="37">
        <v>524.00831718645702</v>
      </c>
      <c r="BL802" s="37">
        <v>18.375366144000001</v>
      </c>
      <c r="BM802" s="37">
        <v>16.517790780206401</v>
      </c>
      <c r="BN802" s="37">
        <v>16.480839022337602</v>
      </c>
      <c r="BO802" s="37">
        <v>17.327508515766201</v>
      </c>
      <c r="BP802" s="37">
        <v>1.203547328E-2</v>
      </c>
    </row>
    <row r="803" spans="1:68">
      <c r="A803" s="16">
        <v>802</v>
      </c>
      <c r="B803" s="29" t="s">
        <v>398</v>
      </c>
      <c r="C803" s="16">
        <v>317</v>
      </c>
      <c r="D803" s="16">
        <v>1080</v>
      </c>
      <c r="E803" s="16">
        <v>0.21529314691725901</v>
      </c>
      <c r="F803" s="16">
        <v>0.370351807987162</v>
      </c>
      <c r="G803" s="16">
        <v>0.47765819241512403</v>
      </c>
      <c r="H803" s="16">
        <v>1.2504956934988101</v>
      </c>
      <c r="I803" s="16">
        <v>2.32985342843341</v>
      </c>
      <c r="J803" s="16">
        <v>0.396083615874332</v>
      </c>
      <c r="K803" s="16">
        <v>0.43402325408434</v>
      </c>
      <c r="L803" s="16">
        <v>0.54937366637379204</v>
      </c>
      <c r="M803" s="16">
        <v>0.139929447198678</v>
      </c>
      <c r="N803" s="16">
        <v>0.70071043128858901</v>
      </c>
      <c r="O803" s="16">
        <v>1.57402646478721</v>
      </c>
      <c r="P803" s="16">
        <v>0.13247602018451801</v>
      </c>
      <c r="Q803" s="16">
        <v>0.23667044439554799</v>
      </c>
      <c r="R803" s="16">
        <v>0.69415708521675801</v>
      </c>
      <c r="S803" s="16">
        <v>0.70515600000000001</v>
      </c>
      <c r="T803" s="16">
        <v>1.3132096185170601</v>
      </c>
      <c r="U803" s="16">
        <v>1.12910494358447</v>
      </c>
      <c r="V803" s="16">
        <v>0.55312594280921101</v>
      </c>
      <c r="W803" s="16">
        <v>3.0971365623092701</v>
      </c>
      <c r="X803" s="16">
        <v>1.36200013756104</v>
      </c>
      <c r="Y803" s="16">
        <v>2.32745865970409</v>
      </c>
      <c r="Z803" s="16">
        <v>1.02402794326404</v>
      </c>
      <c r="AA803" s="16">
        <v>1.38156113525404</v>
      </c>
      <c r="AB803" s="16">
        <v>1.2953591237866799</v>
      </c>
      <c r="AC803" s="16">
        <v>0.61201786410435999</v>
      </c>
      <c r="AD803" s="16">
        <v>2.07265183275987</v>
      </c>
      <c r="AE803" s="16">
        <v>0.70515600000000001</v>
      </c>
      <c r="AF803" s="16">
        <v>1.4616881233069099</v>
      </c>
      <c r="AG803" s="16">
        <v>1.45805677798163</v>
      </c>
      <c r="AH803" s="16">
        <v>1.40820397994575</v>
      </c>
      <c r="AI803" s="37">
        <v>0.39303970518307202</v>
      </c>
      <c r="AJ803" s="16">
        <v>1.00529788340763</v>
      </c>
      <c r="AK803" s="16">
        <v>0.46558610709117199</v>
      </c>
      <c r="AL803" s="37">
        <v>0.79342519048320004</v>
      </c>
      <c r="AM803" s="37">
        <v>3198.6820674955702</v>
      </c>
      <c r="AN803" s="37">
        <v>21.431388554626</v>
      </c>
      <c r="AO803" s="37">
        <v>1.13621202185</v>
      </c>
      <c r="AP803" s="37">
        <v>7.2132639638800002</v>
      </c>
      <c r="AQ803" s="37">
        <v>665.71912527999996</v>
      </c>
      <c r="AR803" s="37">
        <v>1.7654694126299999</v>
      </c>
      <c r="AS803" s="37">
        <v>1.3948177448000001</v>
      </c>
      <c r="AT803" s="37">
        <v>7.8785894085599999</v>
      </c>
      <c r="AU803" s="37">
        <v>308238.26542905002</v>
      </c>
      <c r="AV803" s="37">
        <v>2092.1579912186999</v>
      </c>
      <c r="AW803" s="37">
        <v>973057.87685207999</v>
      </c>
      <c r="AX803" s="37">
        <v>8.4403536513570003</v>
      </c>
      <c r="AY803" s="37">
        <v>7.5424288449999999</v>
      </c>
      <c r="AZ803" s="37">
        <v>17.628900000000002</v>
      </c>
      <c r="BA803" s="37">
        <v>23738.277794279998</v>
      </c>
      <c r="BB803" s="37">
        <v>8.5975487261894994</v>
      </c>
      <c r="BC803" s="37">
        <v>8.0864463639012795E-3</v>
      </c>
      <c r="BD803" s="37">
        <v>372.12601334592603</v>
      </c>
      <c r="BE803" s="37">
        <v>28790.302267999999</v>
      </c>
      <c r="BF803" s="37">
        <v>0.96360287519999999</v>
      </c>
      <c r="BG803" s="37">
        <v>3.7430906244375999</v>
      </c>
      <c r="BH803" s="37">
        <v>4.7997136060200001</v>
      </c>
      <c r="BI803" s="37">
        <v>5.9025472838560002</v>
      </c>
      <c r="BJ803" s="37">
        <v>4358.869452168</v>
      </c>
      <c r="BK803" s="37">
        <v>514.29084006764003</v>
      </c>
      <c r="BL803" s="37">
        <v>17.628900000000002</v>
      </c>
      <c r="BM803" s="37">
        <v>15.896698139761201</v>
      </c>
      <c r="BN803" s="37">
        <v>15.8572051729944</v>
      </c>
      <c r="BO803" s="37">
        <v>16.008152498890801</v>
      </c>
      <c r="BP803" s="37">
        <v>1.112487E-2</v>
      </c>
    </row>
    <row r="804" spans="1:68">
      <c r="A804" s="16">
        <v>803</v>
      </c>
      <c r="B804" s="29" t="s">
        <v>399</v>
      </c>
      <c r="C804" s="16">
        <v>130</v>
      </c>
      <c r="D804" s="16">
        <v>1065</v>
      </c>
      <c r="E804" s="16">
        <v>0.19236848282517399</v>
      </c>
      <c r="F804" s="16">
        <v>0.34440185177625599</v>
      </c>
      <c r="G804" s="16">
        <v>0.45665294719622301</v>
      </c>
      <c r="H804" s="16">
        <v>1.2603277479186401</v>
      </c>
      <c r="I804" s="16">
        <v>2.3785381070948199</v>
      </c>
      <c r="J804" s="16">
        <v>0.37483200977397702</v>
      </c>
      <c r="K804" s="16">
        <v>0.41981806527955801</v>
      </c>
      <c r="L804" s="16">
        <v>0.53419737663959999</v>
      </c>
      <c r="M804" s="16">
        <v>0.13580369495138001</v>
      </c>
      <c r="N804" s="16">
        <v>0.69026875063508897</v>
      </c>
      <c r="O804" s="16">
        <v>1.5944278421478899</v>
      </c>
      <c r="P804" s="16">
        <v>0.129717304350527</v>
      </c>
      <c r="Q804" s="16">
        <v>0.215445808041899</v>
      </c>
      <c r="R804" s="16">
        <v>0.67242031947914305</v>
      </c>
      <c r="S804" s="16">
        <v>0.70320320320320295</v>
      </c>
      <c r="T804" s="16">
        <v>1.3319953700246401</v>
      </c>
      <c r="U804" s="16">
        <v>1.14777727396391</v>
      </c>
      <c r="V804" s="16">
        <v>0.54261595916292804</v>
      </c>
      <c r="W804" s="16">
        <v>3.2181375042779301</v>
      </c>
      <c r="X804" s="16">
        <v>1.3781686497672001</v>
      </c>
      <c r="Y804" s="16">
        <v>2.3641834202762602</v>
      </c>
      <c r="Z804" s="16">
        <v>1.0289152148421099</v>
      </c>
      <c r="AA804" s="16">
        <v>1.39748244977003</v>
      </c>
      <c r="AB804" s="16">
        <v>1.3071765728107501</v>
      </c>
      <c r="AC804" s="16">
        <v>0.59236727918693</v>
      </c>
      <c r="AD804" s="16">
        <v>2.1465971845373</v>
      </c>
      <c r="AE804" s="16">
        <v>0.70320320320320295</v>
      </c>
      <c r="AF804" s="16">
        <v>1.46097233046629</v>
      </c>
      <c r="AG804" s="16">
        <v>1.46012793829904</v>
      </c>
      <c r="AH804" s="16">
        <v>1.45586353045974</v>
      </c>
      <c r="AI804" s="37">
        <v>0.316176470588235</v>
      </c>
      <c r="AJ804" s="16">
        <v>1.0123584259735801</v>
      </c>
      <c r="AK804" s="16">
        <v>0.46294319826338598</v>
      </c>
      <c r="AL804" s="37">
        <v>0.70696969899999995</v>
      </c>
      <c r="AM804" s="37">
        <v>2960.8671942936598</v>
      </c>
      <c r="AN804" s="37">
        <v>20.460312613749998</v>
      </c>
      <c r="AO804" s="37">
        <v>1.1348132325</v>
      </c>
      <c r="AP804" s="37">
        <v>7.25973524625</v>
      </c>
      <c r="AQ804" s="37">
        <v>627.78949999999998</v>
      </c>
      <c r="AR804" s="37">
        <v>1.7269615949999999</v>
      </c>
      <c r="AS804" s="37">
        <v>1.3692552499999999</v>
      </c>
      <c r="AT804" s="37">
        <v>7.74843159</v>
      </c>
      <c r="AU804" s="37">
        <v>304591.162075</v>
      </c>
      <c r="AV804" s="37">
        <v>2093.3820498867099</v>
      </c>
      <c r="AW804" s="37">
        <v>971262.10825000005</v>
      </c>
      <c r="AX804" s="37">
        <v>8.0528675970750001</v>
      </c>
      <c r="AY804" s="37">
        <v>7.3326461250000001</v>
      </c>
      <c r="AZ804" s="37">
        <v>17.5449375</v>
      </c>
      <c r="BA804" s="37">
        <v>23885.191924999999</v>
      </c>
      <c r="BB804" s="37">
        <v>8.7227291612499993</v>
      </c>
      <c r="BC804" s="37">
        <v>8.1481133405385108E-3</v>
      </c>
      <c r="BD804" s="37">
        <v>376.14945242499999</v>
      </c>
      <c r="BE804" s="37">
        <v>28966.005000000001</v>
      </c>
      <c r="BF804" s="37">
        <v>0.96772657781250004</v>
      </c>
      <c r="BG804" s="37">
        <v>3.7545289639999999</v>
      </c>
      <c r="BH804" s="37">
        <v>4.8292732574999997</v>
      </c>
      <c r="BI804" s="37">
        <v>5.92579705125</v>
      </c>
      <c r="BJ804" s="37">
        <v>4365.624379375</v>
      </c>
      <c r="BK804" s="37">
        <v>526.65738478749995</v>
      </c>
      <c r="BL804" s="37">
        <v>17.5449375</v>
      </c>
      <c r="BM804" s="37">
        <v>15.8929309957167</v>
      </c>
      <c r="BN804" s="37">
        <v>15.8837454237743</v>
      </c>
      <c r="BO804" s="37">
        <v>15.837355811791801</v>
      </c>
      <c r="BP804" s="37">
        <v>9.1374999999999998E-3</v>
      </c>
    </row>
    <row r="805" spans="1:68">
      <c r="A805" s="16">
        <v>804</v>
      </c>
      <c r="B805" s="29" t="s">
        <v>83</v>
      </c>
      <c r="C805" s="16">
        <v>172</v>
      </c>
      <c r="D805" s="16">
        <v>1065</v>
      </c>
      <c r="E805" s="16">
        <v>0.20038660467060199</v>
      </c>
      <c r="F805" s="16">
        <v>0.35470599849290102</v>
      </c>
      <c r="G805" s="16">
        <v>0.46481390097647801</v>
      </c>
      <c r="H805" s="16">
        <v>1.26276640641486</v>
      </c>
      <c r="I805" s="16">
        <v>2.3770712688492601</v>
      </c>
      <c r="J805" s="16">
        <v>0.38384332925336601</v>
      </c>
      <c r="K805" s="16">
        <v>0.42338630082905598</v>
      </c>
      <c r="L805" s="16">
        <v>0.53714107365792796</v>
      </c>
      <c r="M805" s="16">
        <v>0.13686961828820099</v>
      </c>
      <c r="N805" s="16">
        <v>0.69162322961090905</v>
      </c>
      <c r="O805" s="16">
        <v>1.59630692853468</v>
      </c>
      <c r="P805" s="16">
        <v>0.13028660123660599</v>
      </c>
      <c r="Q805" s="16">
        <v>0.218766129801133</v>
      </c>
      <c r="R805" s="16">
        <v>0.67816613708579199</v>
      </c>
      <c r="S805" s="16">
        <v>0.70641282565130303</v>
      </c>
      <c r="T805" s="16">
        <v>1.33190106112689</v>
      </c>
      <c r="U805" s="16">
        <v>1.1470019974577801</v>
      </c>
      <c r="V805" s="16">
        <v>0.53865582018095504</v>
      </c>
      <c r="W805" s="16">
        <v>3.21743602097734</v>
      </c>
      <c r="X805" s="16">
        <v>1.3770265608830601</v>
      </c>
      <c r="Y805" s="16">
        <v>2.36117734433022</v>
      </c>
      <c r="Z805" s="16">
        <v>1.0295734964493</v>
      </c>
      <c r="AA805" s="16">
        <v>1.3971150223370501</v>
      </c>
      <c r="AB805" s="16">
        <v>1.3068411408166101</v>
      </c>
      <c r="AC805" s="16">
        <v>0.59718696999824505</v>
      </c>
      <c r="AD805" s="16">
        <v>2.14317847315544</v>
      </c>
      <c r="AE805" s="16">
        <v>0.70641282565130303</v>
      </c>
      <c r="AF805" s="16">
        <v>1.4647626363711099</v>
      </c>
      <c r="AG805" s="16">
        <v>1.4630727404620201</v>
      </c>
      <c r="AH805" s="16">
        <v>1.4545383110324701</v>
      </c>
      <c r="AI805" s="37">
        <v>0.33823529411764702</v>
      </c>
      <c r="AJ805" s="16">
        <v>1.01161662427002</v>
      </c>
      <c r="AK805" s="16">
        <v>0.462789435600579</v>
      </c>
      <c r="AL805" s="37">
        <v>0.73417219600000005</v>
      </c>
      <c r="AM805" s="37">
        <v>3037.2772701496501</v>
      </c>
      <c r="AN805" s="37">
        <v>20.786468955</v>
      </c>
      <c r="AO805" s="37">
        <v>1.13437443</v>
      </c>
      <c r="AP805" s="37">
        <v>7.2307769850000003</v>
      </c>
      <c r="AQ805" s="37">
        <v>640.52800000000002</v>
      </c>
      <c r="AR805" s="37">
        <v>1.7385498800000001</v>
      </c>
      <c r="AS805" s="37">
        <v>1.3785210000000001</v>
      </c>
      <c r="AT805" s="37">
        <v>7.7752723599999998</v>
      </c>
      <c r="AU805" s="37">
        <v>305627.75880000001</v>
      </c>
      <c r="AV805" s="37">
        <v>2090.5844840271602</v>
      </c>
      <c r="AW805" s="37">
        <v>972201.353</v>
      </c>
      <c r="AX805" s="37">
        <v>8.0962031582999998</v>
      </c>
      <c r="AY805" s="37">
        <v>7.4053845000000003</v>
      </c>
      <c r="AZ805" s="37">
        <v>17.589749999999999</v>
      </c>
      <c r="BA805" s="37">
        <v>23851.4077</v>
      </c>
      <c r="BB805" s="37">
        <v>8.6962964449999998</v>
      </c>
      <c r="BC805" s="37">
        <v>8.1670122149226903E-3</v>
      </c>
      <c r="BD805" s="37">
        <v>374.76763870000002</v>
      </c>
      <c r="BE805" s="37">
        <v>28932.02</v>
      </c>
      <c r="BF805" s="37">
        <v>0.96585418624999997</v>
      </c>
      <c r="BG805" s="37">
        <v>3.7539422060000001</v>
      </c>
      <c r="BH805" s="37">
        <v>4.8225510299999996</v>
      </c>
      <c r="BI805" s="37">
        <v>5.9195472049999998</v>
      </c>
      <c r="BJ805" s="37">
        <v>4365.0754674999998</v>
      </c>
      <c r="BK805" s="37">
        <v>523.37088915000004</v>
      </c>
      <c r="BL805" s="37">
        <v>17.589749999999999</v>
      </c>
      <c r="BM805" s="37">
        <v>15.913207816767001</v>
      </c>
      <c r="BN805" s="37">
        <v>15.894848756997</v>
      </c>
      <c r="BO805" s="37">
        <v>15.802130561067001</v>
      </c>
      <c r="BP805" s="37">
        <v>9.7750000000000007E-3</v>
      </c>
    </row>
    <row r="806" spans="1:68">
      <c r="A806" s="16">
        <v>805</v>
      </c>
      <c r="B806" s="29" t="s">
        <v>84</v>
      </c>
      <c r="C806" s="16">
        <v>57</v>
      </c>
      <c r="D806" s="16">
        <v>1065</v>
      </c>
      <c r="E806" s="16">
        <v>0.21649722251336301</v>
      </c>
      <c r="F806" s="16">
        <v>0.37543858925780998</v>
      </c>
      <c r="G806" s="16">
        <v>0.48118239295238702</v>
      </c>
      <c r="H806" s="16">
        <v>1.2676607445008501</v>
      </c>
      <c r="I806" s="16">
        <v>2.3741226556207602</v>
      </c>
      <c r="J806" s="16">
        <v>0.40196560196560199</v>
      </c>
      <c r="K806" s="16">
        <v>0.43054182321534501</v>
      </c>
      <c r="L806" s="16">
        <v>0.54301745635910204</v>
      </c>
      <c r="M806" s="16">
        <v>0.13901548466192301</v>
      </c>
      <c r="N806" s="16">
        <v>0.69432635832419498</v>
      </c>
      <c r="O806" s="16">
        <v>1.6000793243993701</v>
      </c>
      <c r="P806" s="16">
        <v>0.13143104828933899</v>
      </c>
      <c r="Q806" s="16">
        <v>0.22550689698684401</v>
      </c>
      <c r="R806" s="16">
        <v>0.68963433061347801</v>
      </c>
      <c r="S806" s="16">
        <v>0.71285140562249005</v>
      </c>
      <c r="T806" s="16">
        <v>1.3317120622568099</v>
      </c>
      <c r="U806" s="16">
        <v>1.14544594102657</v>
      </c>
      <c r="V806" s="16">
        <v>0.53098756245349199</v>
      </c>
      <c r="W806" s="16">
        <v>3.2160257363879801</v>
      </c>
      <c r="X806" s="16">
        <v>1.3747412008281601</v>
      </c>
      <c r="Y806" s="16">
        <v>2.3551591958069298</v>
      </c>
      <c r="Z806" s="16">
        <v>1.03089163294828</v>
      </c>
      <c r="AA806" s="16">
        <v>1.3963789201422601</v>
      </c>
      <c r="AB806" s="16">
        <v>1.3061694723972499</v>
      </c>
      <c r="AC806" s="16">
        <v>0.60694657388842999</v>
      </c>
      <c r="AD806" s="16">
        <v>2.1362929150057899</v>
      </c>
      <c r="AE806" s="16">
        <v>0.71285140562249005</v>
      </c>
      <c r="AF806" s="16">
        <v>1.47235823681344</v>
      </c>
      <c r="AG806" s="16">
        <v>1.46897398990559</v>
      </c>
      <c r="AH806" s="16">
        <v>1.45188263164386</v>
      </c>
      <c r="AI806" s="37">
        <v>0.38235294117647101</v>
      </c>
      <c r="AJ806" s="16">
        <v>1.0101325529129099</v>
      </c>
      <c r="AK806" s="16">
        <v>0.46248191027496399</v>
      </c>
      <c r="AL806" s="37">
        <v>0.78831558400000001</v>
      </c>
      <c r="AM806" s="37">
        <v>3189.1082995485999</v>
      </c>
      <c r="AN806" s="37">
        <v>21.43681282</v>
      </c>
      <c r="AO806" s="37">
        <v>1.13349072</v>
      </c>
      <c r="AP806" s="37">
        <v>7.1730299400000002</v>
      </c>
      <c r="AQ806" s="37">
        <v>665.85199999999998</v>
      </c>
      <c r="AR806" s="37">
        <v>1.7616565200000001</v>
      </c>
      <c r="AS806" s="37">
        <v>1.397084</v>
      </c>
      <c r="AT806" s="37">
        <v>7.8283814400000002</v>
      </c>
      <c r="AU806" s="37">
        <v>307704.47619999998</v>
      </c>
      <c r="AV806" s="37">
        <v>2084.9906106692802</v>
      </c>
      <c r="AW806" s="37">
        <v>974053.25199999998</v>
      </c>
      <c r="AX806" s="37">
        <v>8.1803901731999993</v>
      </c>
      <c r="AY806" s="37">
        <v>7.5511379999999999</v>
      </c>
      <c r="AZ806" s="37">
        <v>17.678999999999998</v>
      </c>
      <c r="BA806" s="37">
        <v>23783.910800000001</v>
      </c>
      <c r="BB806" s="37">
        <v>8.6435453800000008</v>
      </c>
      <c r="BC806" s="37">
        <v>8.2072292341241002E-3</v>
      </c>
      <c r="BD806" s="37">
        <v>372.01161280000002</v>
      </c>
      <c r="BE806" s="37">
        <v>28864.080000000002</v>
      </c>
      <c r="BF806" s="37">
        <v>0.96211249499999996</v>
      </c>
      <c r="BG806" s="37">
        <v>3.7527665240000001</v>
      </c>
      <c r="BH806" s="37">
        <v>4.8091201200000002</v>
      </c>
      <c r="BI806" s="37">
        <v>5.9070568200000002</v>
      </c>
      <c r="BJ806" s="37">
        <v>4363.5477700000001</v>
      </c>
      <c r="BK806" s="37">
        <v>516.82675659999995</v>
      </c>
      <c r="BL806" s="37">
        <v>17.678999999999998</v>
      </c>
      <c r="BM806" s="37">
        <v>15.953640094868</v>
      </c>
      <c r="BN806" s="37">
        <v>15.916970311788001</v>
      </c>
      <c r="BO806" s="37">
        <v>15.731778032068</v>
      </c>
      <c r="BP806" s="37">
        <v>1.1050000000000001E-2</v>
      </c>
    </row>
    <row r="807" spans="1:68">
      <c r="A807" s="16">
        <v>806</v>
      </c>
      <c r="B807" s="29" t="s">
        <v>400</v>
      </c>
      <c r="C807" s="16">
        <v>300</v>
      </c>
      <c r="D807" s="16">
        <v>1070</v>
      </c>
      <c r="E807" s="16">
        <v>0.22022551603100099</v>
      </c>
      <c r="F807" s="16">
        <v>0.37239639412153203</v>
      </c>
      <c r="G807" s="16">
        <v>0.47200696815638798</v>
      </c>
      <c r="H807" s="16">
        <v>1.24194445480194</v>
      </c>
      <c r="I807" s="16">
        <v>2.3189330207975298</v>
      </c>
      <c r="J807" s="16">
        <v>0.39912185209376599</v>
      </c>
      <c r="K807" s="16">
        <v>0.43056014998870901</v>
      </c>
      <c r="L807" s="16">
        <v>0.54188560088863402</v>
      </c>
      <c r="M807" s="16">
        <v>0.14344379207684599</v>
      </c>
      <c r="N807" s="16">
        <v>0.69026464068675097</v>
      </c>
      <c r="O807" s="16">
        <v>1.5698392631448901</v>
      </c>
      <c r="P807" s="16">
        <v>0.13851569588604601</v>
      </c>
      <c r="Q807" s="16">
        <v>0.23311652407598599</v>
      </c>
      <c r="R807" s="16">
        <v>0.66841610067331203</v>
      </c>
      <c r="S807" s="16">
        <v>0.71235000000000004</v>
      </c>
      <c r="T807" s="16">
        <v>1.32039055404178</v>
      </c>
      <c r="U807" s="16">
        <v>1.15445586212566</v>
      </c>
      <c r="V807" s="16">
        <v>0.54433325697253998</v>
      </c>
      <c r="W807" s="16">
        <v>3.0658626926457702</v>
      </c>
      <c r="X807" s="16">
        <v>1.3695771742867</v>
      </c>
      <c r="Y807" s="16">
        <v>2.3235377608827101</v>
      </c>
      <c r="Z807" s="16">
        <v>1.0277584403634801</v>
      </c>
      <c r="AA807" s="16">
        <v>1.38430294271387</v>
      </c>
      <c r="AB807" s="16">
        <v>1.2955882764670701</v>
      </c>
      <c r="AC807" s="16">
        <v>0.59895827560779502</v>
      </c>
      <c r="AD807" s="16">
        <v>2.1498764188053099</v>
      </c>
      <c r="AE807" s="16">
        <v>0.71235000000000004</v>
      </c>
      <c r="AF807" s="16">
        <v>1.4500835266387899</v>
      </c>
      <c r="AG807" s="16">
        <v>1.4474536273457299</v>
      </c>
      <c r="AH807" s="16">
        <v>1.2971823009182799</v>
      </c>
      <c r="AI807" s="37">
        <v>0.32149470005097103</v>
      </c>
      <c r="AJ807" s="16">
        <v>1.00590929325088</v>
      </c>
      <c r="AK807" s="16">
        <v>0.469018813314038</v>
      </c>
      <c r="AL807" s="37">
        <v>0.82165317817000005</v>
      </c>
      <c r="AM807" s="37">
        <v>3285.74609487413</v>
      </c>
      <c r="AN807" s="37">
        <v>21.918318048810001</v>
      </c>
      <c r="AO807" s="37">
        <v>1.15769014101</v>
      </c>
      <c r="AP807" s="37">
        <v>7.3038658204000004</v>
      </c>
      <c r="AQ807" s="37">
        <v>681.99849449999999</v>
      </c>
      <c r="AR807" s="37">
        <v>1.7557306447800001</v>
      </c>
      <c r="AS807" s="37">
        <v>1.391496141</v>
      </c>
      <c r="AT807" s="37">
        <v>7.6996683712499996</v>
      </c>
      <c r="AU807" s="37">
        <v>309970.04310014797</v>
      </c>
      <c r="AV807" s="37">
        <v>2121.5640569739498</v>
      </c>
      <c r="AW807" s="37">
        <v>967672.38276255003</v>
      </c>
      <c r="AX807" s="37">
        <v>7.8932142452514</v>
      </c>
      <c r="AY807" s="37">
        <v>7.7318906849999998</v>
      </c>
      <c r="AZ807" s="37">
        <v>17.80875</v>
      </c>
      <c r="BA807" s="37">
        <v>23979.4866936</v>
      </c>
      <c r="BB807" s="37">
        <v>8.5720278094490006</v>
      </c>
      <c r="BC807" s="37">
        <v>7.8212159455140796E-3</v>
      </c>
      <c r="BD807" s="37">
        <v>388.26858548027002</v>
      </c>
      <c r="BE807" s="37">
        <v>28974.367249999999</v>
      </c>
      <c r="BF807" s="37">
        <v>0.97621695872000003</v>
      </c>
      <c r="BG807" s="37">
        <v>3.7672046625272002</v>
      </c>
      <c r="BH807" s="37">
        <v>4.8459165573650003</v>
      </c>
      <c r="BI807" s="37">
        <v>5.9501452023999999</v>
      </c>
      <c r="BJ807" s="37">
        <v>4308.3784198013</v>
      </c>
      <c r="BK807" s="37">
        <v>513.27255498434999</v>
      </c>
      <c r="BL807" s="37">
        <v>17.80875</v>
      </c>
      <c r="BM807" s="37">
        <v>16.135643453909498</v>
      </c>
      <c r="BN807" s="37">
        <v>16.106379541498299</v>
      </c>
      <c r="BO807" s="37">
        <v>17.6439041713836</v>
      </c>
      <c r="BP807" s="37">
        <v>1.1884442125E-2</v>
      </c>
    </row>
    <row r="808" spans="1:68">
      <c r="A808" s="16">
        <v>807</v>
      </c>
      <c r="B808" s="29" t="s">
        <v>84</v>
      </c>
      <c r="C808" s="16">
        <v>247</v>
      </c>
      <c r="D808" s="16">
        <v>1070</v>
      </c>
      <c r="E808" s="16">
        <v>0.21751611383486</v>
      </c>
      <c r="F808" s="16">
        <v>0.36749543373598498</v>
      </c>
      <c r="G808" s="16">
        <v>0.46717200621974397</v>
      </c>
      <c r="H808" s="16">
        <v>1.2529239220950299</v>
      </c>
      <c r="I808" s="16">
        <v>2.3070407893031599</v>
      </c>
      <c r="J808" s="16">
        <v>0.39357718266927899</v>
      </c>
      <c r="K808" s="16">
        <v>0.431080366374956</v>
      </c>
      <c r="L808" s="16">
        <v>0.54367347702906799</v>
      </c>
      <c r="M808" s="16">
        <v>0.14503405184156701</v>
      </c>
      <c r="N808" s="16">
        <v>0.69205744118531298</v>
      </c>
      <c r="O808" s="16">
        <v>1.55450354144596</v>
      </c>
      <c r="P808" s="16">
        <v>0.139231104034926</v>
      </c>
      <c r="Q808" s="16">
        <v>0.23952543143253199</v>
      </c>
      <c r="R808" s="16">
        <v>0.66336185351797905</v>
      </c>
      <c r="S808" s="16">
        <v>0.70662000000000003</v>
      </c>
      <c r="T808" s="16">
        <v>1.3125244875425199</v>
      </c>
      <c r="U808" s="16">
        <v>1.14352121313097</v>
      </c>
      <c r="V808" s="16">
        <v>0.55200176038068405</v>
      </c>
      <c r="W808" s="16">
        <v>3.0287949426830099</v>
      </c>
      <c r="X808" s="16">
        <v>1.3623547610862801</v>
      </c>
      <c r="Y808" s="16">
        <v>2.3012902200609702</v>
      </c>
      <c r="Z808" s="16">
        <v>1.0227802691238801</v>
      </c>
      <c r="AA808" s="16">
        <v>1.3771570085206</v>
      </c>
      <c r="AB808" s="16">
        <v>1.29073092429446</v>
      </c>
      <c r="AC808" s="16">
        <v>0.600973845054948</v>
      </c>
      <c r="AD808" s="16">
        <v>2.1382258413164399</v>
      </c>
      <c r="AE808" s="16">
        <v>0.70662000000000003</v>
      </c>
      <c r="AF808" s="16">
        <v>1.4426439851388999</v>
      </c>
      <c r="AG808" s="16">
        <v>1.4400140858458399</v>
      </c>
      <c r="AH808" s="16">
        <v>1.2904533715798101</v>
      </c>
      <c r="AI808" s="37">
        <v>0.32149470005097103</v>
      </c>
      <c r="AJ808" s="16">
        <v>1.0008866778928101</v>
      </c>
      <c r="AK808" s="16">
        <v>0.469018813314038</v>
      </c>
      <c r="AL808" s="37">
        <v>0.81154449973200005</v>
      </c>
      <c r="AM808" s="37">
        <v>3242.5037012791799</v>
      </c>
      <c r="AN808" s="37">
        <v>21.693799682280002</v>
      </c>
      <c r="AO808" s="37">
        <v>1.1679247541519999</v>
      </c>
      <c r="AP808" s="37">
        <v>7.2664092563849998</v>
      </c>
      <c r="AQ808" s="37">
        <v>672.52405409999994</v>
      </c>
      <c r="AR808" s="37">
        <v>1.7578519740559999</v>
      </c>
      <c r="AS808" s="37">
        <v>1.3960871888999999</v>
      </c>
      <c r="AT808" s="37">
        <v>7.7850291431259997</v>
      </c>
      <c r="AU808" s="37">
        <v>310775.117581809</v>
      </c>
      <c r="AV808" s="37">
        <v>2100.8385491413601</v>
      </c>
      <c r="AW808" s="37">
        <v>972670.23303249001</v>
      </c>
      <c r="AX808" s="37">
        <v>8.1102167895527995</v>
      </c>
      <c r="AY808" s="37">
        <v>7.6734257760000002</v>
      </c>
      <c r="AZ808" s="37">
        <v>17.665500000000002</v>
      </c>
      <c r="BA808" s="37">
        <v>23836.631811480001</v>
      </c>
      <c r="BB808" s="37">
        <v>8.4908362123130008</v>
      </c>
      <c r="BC808" s="37">
        <v>7.9314003231278594E-3</v>
      </c>
      <c r="BD808" s="37">
        <v>383.57423211620602</v>
      </c>
      <c r="BE808" s="37">
        <v>28821.572025000001</v>
      </c>
      <c r="BF808" s="37">
        <v>0.96686982134800004</v>
      </c>
      <c r="BG808" s="37">
        <v>3.74895738849064</v>
      </c>
      <c r="BH808" s="37">
        <v>4.8209013675849999</v>
      </c>
      <c r="BI808" s="37">
        <v>5.9278372275200004</v>
      </c>
      <c r="BJ808" s="37">
        <v>4322.8766515870002</v>
      </c>
      <c r="BK808" s="37">
        <v>510.49103618520002</v>
      </c>
      <c r="BL808" s="37">
        <v>17.665500000000002</v>
      </c>
      <c r="BM808" s="37">
        <v>16.052860781809901</v>
      </c>
      <c r="BN808" s="37">
        <v>16.023596869398698</v>
      </c>
      <c r="BO808" s="37">
        <v>17.552379191170701</v>
      </c>
      <c r="BP808" s="37">
        <v>1.1884442125E-2</v>
      </c>
    </row>
    <row r="809" spans="1:68">
      <c r="A809" s="16">
        <v>808</v>
      </c>
      <c r="B809" s="29" t="s">
        <v>86</v>
      </c>
      <c r="C809" s="16">
        <v>200</v>
      </c>
      <c r="D809" s="16">
        <v>1070</v>
      </c>
      <c r="E809" s="16">
        <v>0.21480671163871901</v>
      </c>
      <c r="F809" s="16">
        <v>0.36259447335043898</v>
      </c>
      <c r="G809" s="16">
        <v>0.46233704428310102</v>
      </c>
      <c r="H809" s="16">
        <v>1.26390338938812</v>
      </c>
      <c r="I809" s="16">
        <v>2.29514855780879</v>
      </c>
      <c r="J809" s="16">
        <v>0.38803251324479299</v>
      </c>
      <c r="K809" s="16">
        <v>0.431600582761203</v>
      </c>
      <c r="L809" s="16">
        <v>0.54546135316950195</v>
      </c>
      <c r="M809" s="16">
        <v>0.146624311606289</v>
      </c>
      <c r="N809" s="16">
        <v>0.69385024168387499</v>
      </c>
      <c r="O809" s="16">
        <v>1.53916781974702</v>
      </c>
      <c r="P809" s="16">
        <v>0.13994651218380699</v>
      </c>
      <c r="Q809" s="16">
        <v>0.245934338789078</v>
      </c>
      <c r="R809" s="16">
        <v>0.65830760636264796</v>
      </c>
      <c r="S809" s="16">
        <v>0.70089000000000001</v>
      </c>
      <c r="T809" s="16">
        <v>1.3046584210432599</v>
      </c>
      <c r="U809" s="16">
        <v>1.13258656413629</v>
      </c>
      <c r="V809" s="16">
        <v>0.55988941715833795</v>
      </c>
      <c r="W809" s="16">
        <v>2.9917271927202398</v>
      </c>
      <c r="X809" s="16">
        <v>1.3551323478858699</v>
      </c>
      <c r="Y809" s="16">
        <v>2.2790426792392302</v>
      </c>
      <c r="Z809" s="16">
        <v>1.0178020978842699</v>
      </c>
      <c r="AA809" s="16">
        <v>1.3700110743273399</v>
      </c>
      <c r="AB809" s="16">
        <v>1.2858735721218499</v>
      </c>
      <c r="AC809" s="16">
        <v>0.60298941450210097</v>
      </c>
      <c r="AD809" s="16">
        <v>2.1265752638275699</v>
      </c>
      <c r="AE809" s="16">
        <v>0.70089000000000001</v>
      </c>
      <c r="AF809" s="16">
        <v>1.4352044436390099</v>
      </c>
      <c r="AG809" s="16">
        <v>1.4325745443459501</v>
      </c>
      <c r="AH809" s="16">
        <v>1.2837244422413401</v>
      </c>
      <c r="AI809" s="37">
        <v>0.32149470005097103</v>
      </c>
      <c r="AJ809" s="16">
        <v>0.99586406253474702</v>
      </c>
      <c r="AK809" s="16">
        <v>0.469018813314038</v>
      </c>
      <c r="AL809" s="37">
        <v>0.80143582129400004</v>
      </c>
      <c r="AM809" s="37">
        <v>3199.2613076842399</v>
      </c>
      <c r="AN809" s="37">
        <v>21.469281315749999</v>
      </c>
      <c r="AO809" s="37">
        <v>1.1781593672940001</v>
      </c>
      <c r="AP809" s="37">
        <v>7.22895269237</v>
      </c>
      <c r="AQ809" s="37">
        <v>663.04961370000001</v>
      </c>
      <c r="AR809" s="37">
        <v>1.759973303332</v>
      </c>
      <c r="AS809" s="37">
        <v>1.4006782367999999</v>
      </c>
      <c r="AT809" s="37">
        <v>7.8703899150019998</v>
      </c>
      <c r="AU809" s="37">
        <v>311580.19206346897</v>
      </c>
      <c r="AV809" s="37">
        <v>2080.1130413087599</v>
      </c>
      <c r="AW809" s="37">
        <v>977668.08330242999</v>
      </c>
      <c r="AX809" s="37">
        <v>8.3272193338542007</v>
      </c>
      <c r="AY809" s="37">
        <v>7.6149608669999997</v>
      </c>
      <c r="AZ809" s="37">
        <v>17.52225</v>
      </c>
      <c r="BA809" s="37">
        <v>23693.776929359999</v>
      </c>
      <c r="BB809" s="37">
        <v>8.4096446151769992</v>
      </c>
      <c r="BC809" s="37">
        <v>8.04473359125343E-3</v>
      </c>
      <c r="BD809" s="37">
        <v>378.87987875214202</v>
      </c>
      <c r="BE809" s="37">
        <v>28668.7768</v>
      </c>
      <c r="BF809" s="37">
        <v>0.95752268397600004</v>
      </c>
      <c r="BG809" s="37">
        <v>3.7307101144540802</v>
      </c>
      <c r="BH809" s="37">
        <v>4.7958861778050004</v>
      </c>
      <c r="BI809" s="37">
        <v>5.9055292526400001</v>
      </c>
      <c r="BJ809" s="37">
        <v>4337.3748833727004</v>
      </c>
      <c r="BK809" s="37">
        <v>507.70951738604998</v>
      </c>
      <c r="BL809" s="37">
        <v>17.52225</v>
      </c>
      <c r="BM809" s="37">
        <v>15.9700781097103</v>
      </c>
      <c r="BN809" s="37">
        <v>15.940814197299099</v>
      </c>
      <c r="BO809" s="37">
        <v>17.460854210957901</v>
      </c>
      <c r="BP809" s="37">
        <v>1.1884442125E-2</v>
      </c>
    </row>
    <row r="810" spans="1:68">
      <c r="A810" s="16">
        <v>809</v>
      </c>
      <c r="B810" s="29" t="s">
        <v>401</v>
      </c>
      <c r="C810" s="16">
        <v>88</v>
      </c>
      <c r="D810" s="16">
        <v>1080</v>
      </c>
      <c r="E810" s="16">
        <v>0.19611904388304799</v>
      </c>
      <c r="F810" s="16">
        <v>0.34680914289368397</v>
      </c>
      <c r="G810" s="16">
        <v>0.45623125986077201</v>
      </c>
      <c r="H810" s="16">
        <v>1.2584866001051001</v>
      </c>
      <c r="I810" s="16">
        <v>2.3735796265631199</v>
      </c>
      <c r="J810" s="16">
        <v>0.37714145863925602</v>
      </c>
      <c r="K810" s="16">
        <v>0.417815142624689</v>
      </c>
      <c r="L810" s="16">
        <v>0.53172866520787698</v>
      </c>
      <c r="M810" s="16">
        <v>0.13628114609688599</v>
      </c>
      <c r="N810" s="16">
        <v>0.69004731906374905</v>
      </c>
      <c r="O810" s="16">
        <v>1.5962610289303401</v>
      </c>
      <c r="P810" s="16">
        <v>0.13193458176547199</v>
      </c>
      <c r="Q810" s="16">
        <v>0.211984065824292</v>
      </c>
      <c r="R810" s="16">
        <v>0.66843380793698903</v>
      </c>
      <c r="S810" s="16">
        <v>0.70641282565130303</v>
      </c>
      <c r="T810" s="16">
        <v>1.33399275876227</v>
      </c>
      <c r="U810" s="16">
        <v>1.1516549739977999</v>
      </c>
      <c r="V810" s="16">
        <v>0.53668140954199095</v>
      </c>
      <c r="W810" s="16">
        <v>3.2231187389442901</v>
      </c>
      <c r="X810" s="16">
        <v>1.38129744651484</v>
      </c>
      <c r="Y810" s="16">
        <v>2.37061652136518</v>
      </c>
      <c r="Z810" s="16">
        <v>1.03065926585328</v>
      </c>
      <c r="AA810" s="16">
        <v>1.39885449998656</v>
      </c>
      <c r="AB810" s="16">
        <v>1.30787830414573</v>
      </c>
      <c r="AC810" s="16">
        <v>0.584808448279872</v>
      </c>
      <c r="AD810" s="16">
        <v>2.1599086582989999</v>
      </c>
      <c r="AE810" s="16">
        <v>0.70641282565130303</v>
      </c>
      <c r="AF810" s="16">
        <v>1.4561970712246199</v>
      </c>
      <c r="AG810" s="16">
        <v>1.4561970712246199</v>
      </c>
      <c r="AH810" s="16">
        <v>1.4561970712246199</v>
      </c>
      <c r="AI810" s="37">
        <v>0.29489826010026499</v>
      </c>
      <c r="AJ810" s="16">
        <v>1.01369549291461</v>
      </c>
      <c r="AK810" s="16">
        <v>0.46271707670043399</v>
      </c>
      <c r="AL810" s="37">
        <v>0.71688602400000001</v>
      </c>
      <c r="AM810" s="37">
        <v>2972.2882693673</v>
      </c>
      <c r="AN810" s="37">
        <v>20.3999076375</v>
      </c>
      <c r="AO810" s="37">
        <v>1.1393736750000001</v>
      </c>
      <c r="AP810" s="37">
        <v>7.2798914049999999</v>
      </c>
      <c r="AQ810" s="37">
        <v>629.65260000000001</v>
      </c>
      <c r="AR810" s="37">
        <v>1.7184681675</v>
      </c>
      <c r="AS810" s="37">
        <v>1.3603747500000001</v>
      </c>
      <c r="AT810" s="37">
        <v>7.7665140800000003</v>
      </c>
      <c r="AU810" s="37">
        <v>303661.13996399997</v>
      </c>
      <c r="AV810" s="37">
        <v>2096.46702214584</v>
      </c>
      <c r="AW810" s="37">
        <v>984707.66240000003</v>
      </c>
      <c r="AX810" s="37">
        <v>7.9695379181249999</v>
      </c>
      <c r="AY810" s="37">
        <v>7.2836565000000002</v>
      </c>
      <c r="AZ810" s="37">
        <v>17.589749999999999</v>
      </c>
      <c r="BA810" s="37">
        <v>23937.088725000001</v>
      </c>
      <c r="BB810" s="37">
        <v>8.7383933640000002</v>
      </c>
      <c r="BC810" s="37">
        <v>8.0042550447659497E-3</v>
      </c>
      <c r="BD810" s="37">
        <v>377.74638405000002</v>
      </c>
      <c r="BE810" s="37">
        <v>29001.735000000001</v>
      </c>
      <c r="BF810" s="37">
        <v>0.96941212624999995</v>
      </c>
      <c r="BG810" s="37">
        <v>3.758767025</v>
      </c>
      <c r="BH810" s="37">
        <v>4.8366153949999999</v>
      </c>
      <c r="BI810" s="37">
        <v>5.9331559350000003</v>
      </c>
      <c r="BJ810" s="37">
        <v>4323.432906</v>
      </c>
      <c r="BK810" s="37">
        <v>529.38212197500002</v>
      </c>
      <c r="BL810" s="37">
        <v>17.589749999999999</v>
      </c>
      <c r="BM810" s="37">
        <v>15.8978531193585</v>
      </c>
      <c r="BN810" s="37">
        <v>15.8978531193585</v>
      </c>
      <c r="BO810" s="37">
        <v>15.8978531193585</v>
      </c>
      <c r="BP810" s="37">
        <v>8.4775000000000007E-3</v>
      </c>
    </row>
    <row r="811" spans="1:68">
      <c r="A811" s="16">
        <v>810</v>
      </c>
      <c r="B811" s="29" t="s">
        <v>84</v>
      </c>
      <c r="C811" s="16">
        <v>95</v>
      </c>
      <c r="D811" s="16">
        <v>1080</v>
      </c>
      <c r="E811" s="16">
        <v>0.20796302132576899</v>
      </c>
      <c r="F811" s="16">
        <v>0.35957002717493802</v>
      </c>
      <c r="G811" s="16">
        <v>0.46398549530245597</v>
      </c>
      <c r="H811" s="16">
        <v>1.2590766002098599</v>
      </c>
      <c r="I811" s="16">
        <v>2.3671687778158201</v>
      </c>
      <c r="J811" s="16">
        <v>0.38850687622789798</v>
      </c>
      <c r="K811" s="16">
        <v>0.41937712847342201</v>
      </c>
      <c r="L811" s="16">
        <v>0.53220762976860503</v>
      </c>
      <c r="M811" s="16">
        <v>0.137828431763237</v>
      </c>
      <c r="N811" s="16">
        <v>0.69118379094274296</v>
      </c>
      <c r="O811" s="16">
        <v>1.5999767120180499</v>
      </c>
      <c r="P811" s="16">
        <v>0.13473770804871199</v>
      </c>
      <c r="Q811" s="16">
        <v>0.21180921563340099</v>
      </c>
      <c r="R811" s="16">
        <v>0.67019987886129595</v>
      </c>
      <c r="S811" s="16">
        <v>0.71285140562249005</v>
      </c>
      <c r="T811" s="16">
        <v>1.33589724441789</v>
      </c>
      <c r="U811" s="16">
        <v>1.1547714748194899</v>
      </c>
      <c r="V811" s="16">
        <v>0.527196015414376</v>
      </c>
      <c r="W811" s="16">
        <v>3.2274041971224499</v>
      </c>
      <c r="X811" s="16">
        <v>1.38328729281768</v>
      </c>
      <c r="Y811" s="16">
        <v>2.3740511777134401</v>
      </c>
      <c r="Z811" s="16">
        <v>1.03306434709704</v>
      </c>
      <c r="AA811" s="16">
        <v>1.39986013233633</v>
      </c>
      <c r="AB811" s="16">
        <v>1.3082449056249399</v>
      </c>
      <c r="AC811" s="16">
        <v>0.58201576419010304</v>
      </c>
      <c r="AD811" s="16">
        <v>2.16987380693101</v>
      </c>
      <c r="AE811" s="16">
        <v>0.71285140562249005</v>
      </c>
      <c r="AF811" s="16">
        <v>1.4552093766088401</v>
      </c>
      <c r="AG811" s="16">
        <v>1.4552093766088401</v>
      </c>
      <c r="AH811" s="16">
        <v>1.4552093766088401</v>
      </c>
      <c r="AI811" s="37">
        <v>0.29568302779420502</v>
      </c>
      <c r="AJ811" s="16">
        <v>1.01429122342546</v>
      </c>
      <c r="AK811" s="16">
        <v>0.46233719247467397</v>
      </c>
      <c r="AL811" s="37">
        <v>0.75375249600000005</v>
      </c>
      <c r="AM811" s="37">
        <v>3059.7484643891999</v>
      </c>
      <c r="AN811" s="37">
        <v>20.665112050000001</v>
      </c>
      <c r="AO811" s="37">
        <v>1.1435047</v>
      </c>
      <c r="AP811" s="37">
        <v>7.2710116200000003</v>
      </c>
      <c r="AQ811" s="37">
        <v>644.19039999999995</v>
      </c>
      <c r="AR811" s="37">
        <v>1.72157717</v>
      </c>
      <c r="AS811" s="37">
        <v>1.360749</v>
      </c>
      <c r="AT811" s="37">
        <v>7.8112603199999997</v>
      </c>
      <c r="AU811" s="37">
        <v>303766.14685600001</v>
      </c>
      <c r="AV811" s="37">
        <v>2096.7483610515901</v>
      </c>
      <c r="AW811" s="37">
        <v>998984.88959999999</v>
      </c>
      <c r="AX811" s="37">
        <v>7.9304651474999996</v>
      </c>
      <c r="AY811" s="37">
        <v>7.3073259999999998</v>
      </c>
      <c r="AZ811" s="37">
        <v>17.678999999999998</v>
      </c>
      <c r="BA811" s="37">
        <v>23955.159899999999</v>
      </c>
      <c r="BB811" s="37">
        <v>8.7275615559999995</v>
      </c>
      <c r="BC811" s="37">
        <v>7.8852463495264792E-3</v>
      </c>
      <c r="BD811" s="37">
        <v>377.95869420000002</v>
      </c>
      <c r="BE811" s="37">
        <v>29003.439999999999</v>
      </c>
      <c r="BF811" s="37">
        <v>0.96922325499999995</v>
      </c>
      <c r="BG811" s="37">
        <v>3.7624105999999999</v>
      </c>
      <c r="BH811" s="37">
        <v>4.8372295799999998</v>
      </c>
      <c r="BI811" s="37">
        <v>5.9342617400000002</v>
      </c>
      <c r="BJ811" s="37">
        <v>4280.9958239999996</v>
      </c>
      <c r="BK811" s="37">
        <v>528.80545289999998</v>
      </c>
      <c r="BL811" s="37">
        <v>17.678999999999998</v>
      </c>
      <c r="BM811" s="37">
        <v>15.923108901534</v>
      </c>
      <c r="BN811" s="37">
        <v>15.923108901534</v>
      </c>
      <c r="BO811" s="37">
        <v>15.923108901534</v>
      </c>
      <c r="BP811" s="37">
        <v>8.4550000000000007E-3</v>
      </c>
    </row>
    <row r="812" spans="1:68">
      <c r="A812" s="16">
        <v>811</v>
      </c>
      <c r="B812" s="29" t="s">
        <v>69</v>
      </c>
      <c r="C812" s="16">
        <v>67</v>
      </c>
      <c r="D812" s="16">
        <v>1080</v>
      </c>
      <c r="E812" s="16">
        <v>0.244107475392392</v>
      </c>
      <c r="F812" s="16">
        <v>0.398405781855598</v>
      </c>
      <c r="G812" s="16">
        <v>0.48743264121792201</v>
      </c>
      <c r="H812" s="16">
        <v>1.2608355091383801</v>
      </c>
      <c r="I812" s="16">
        <v>2.3479931682322799</v>
      </c>
      <c r="J812" s="16">
        <v>0.42307692307692302</v>
      </c>
      <c r="K812" s="16">
        <v>0.424081178072021</v>
      </c>
      <c r="L812" s="16">
        <v>0.53364632237871701</v>
      </c>
      <c r="M812" s="16">
        <v>0.14252226910454799</v>
      </c>
      <c r="N812" s="16">
        <v>0.69460209024476904</v>
      </c>
      <c r="O812" s="16">
        <v>1.6111727922607499</v>
      </c>
      <c r="P812" s="16">
        <v>0.143259885748201</v>
      </c>
      <c r="Q812" s="16">
        <v>0.21128034367227799</v>
      </c>
      <c r="R812" s="16">
        <v>0.67549167927382803</v>
      </c>
      <c r="S812" s="16">
        <v>0.73232323232323204</v>
      </c>
      <c r="T812" s="16">
        <v>1.3416183890861499</v>
      </c>
      <c r="U812" s="16">
        <v>1.1641952156611599</v>
      </c>
      <c r="V812" s="16">
        <v>0.50137741046831996</v>
      </c>
      <c r="W812" s="16">
        <v>3.24028031547055</v>
      </c>
      <c r="X812" s="16">
        <v>1.3892733564013799</v>
      </c>
      <c r="Y812" s="16">
        <v>2.38438909590116</v>
      </c>
      <c r="Z812" s="16">
        <v>1.0402992911525299</v>
      </c>
      <c r="AA812" s="16">
        <v>1.4028806030421299</v>
      </c>
      <c r="AB812" s="16">
        <v>1.3093449166471001</v>
      </c>
      <c r="AC812" s="16">
        <v>0.57355187404535302</v>
      </c>
      <c r="AD812" s="16">
        <v>2.20011306735584</v>
      </c>
      <c r="AE812" s="16">
        <v>0.73232323232323204</v>
      </c>
      <c r="AF812" s="16">
        <v>1.45225966763856</v>
      </c>
      <c r="AG812" s="16">
        <v>1.45225966763856</v>
      </c>
      <c r="AH812" s="16">
        <v>1.45225966763856</v>
      </c>
      <c r="AI812" s="37">
        <v>0.29806259314456002</v>
      </c>
      <c r="AJ812" s="16">
        <v>1.0160802735044601</v>
      </c>
      <c r="AK812" s="16">
        <v>0.46119753979739497</v>
      </c>
      <c r="AL812" s="37">
        <v>0.86231460000000004</v>
      </c>
      <c r="AM812" s="37">
        <v>3317.9250693825002</v>
      </c>
      <c r="AN812" s="37">
        <v>21.453505937500001</v>
      </c>
      <c r="AO812" s="37">
        <v>1.1559418749999999</v>
      </c>
      <c r="AP812" s="37">
        <v>7.244245125</v>
      </c>
      <c r="AQ812" s="37">
        <v>687.11500000000001</v>
      </c>
      <c r="AR812" s="37">
        <v>1.7308491875000001</v>
      </c>
      <c r="AS812" s="37">
        <v>1.36186875</v>
      </c>
      <c r="AT812" s="37">
        <v>7.9432919999999996</v>
      </c>
      <c r="AU812" s="37">
        <v>304078.80910000001</v>
      </c>
      <c r="AV812" s="37">
        <v>2097.55848952829</v>
      </c>
      <c r="AW812" s="37">
        <v>1041117.96</v>
      </c>
      <c r="AX812" s="37">
        <v>7.8138067031249996</v>
      </c>
      <c r="AY812" s="37">
        <v>7.3784124999999996</v>
      </c>
      <c r="AZ812" s="37">
        <v>17.943750000000001</v>
      </c>
      <c r="BA812" s="37">
        <v>24009.268124999999</v>
      </c>
      <c r="BB812" s="37">
        <v>8.6949150999999993</v>
      </c>
      <c r="BC812" s="37">
        <v>7.5642359721443996E-3</v>
      </c>
      <c r="BD812" s="37">
        <v>378.59398125000001</v>
      </c>
      <c r="BE812" s="37">
        <v>29008.375</v>
      </c>
      <c r="BF812" s="37">
        <v>0.96865065625000002</v>
      </c>
      <c r="BG812" s="37">
        <v>3.773290625</v>
      </c>
      <c r="BH812" s="37">
        <v>4.839064875</v>
      </c>
      <c r="BI812" s="37">
        <v>5.9375783750000002</v>
      </c>
      <c r="BJ812" s="37">
        <v>4154.6446500000002</v>
      </c>
      <c r="BK812" s="37">
        <v>527.04369937499996</v>
      </c>
      <c r="BL812" s="37">
        <v>17.943750000000001</v>
      </c>
      <c r="BM812" s="37">
        <v>15.9989745449625</v>
      </c>
      <c r="BN812" s="37">
        <v>15.9989745449625</v>
      </c>
      <c r="BO812" s="37">
        <v>15.9989745449625</v>
      </c>
      <c r="BP812" s="37">
        <v>8.3875000000000009E-3</v>
      </c>
    </row>
    <row r="813" spans="1:68">
      <c r="A813" s="16">
        <v>812</v>
      </c>
      <c r="B813" s="29" t="s">
        <v>402</v>
      </c>
      <c r="C813" s="16">
        <v>250</v>
      </c>
      <c r="D813" s="16">
        <v>1090</v>
      </c>
      <c r="E813" s="16">
        <v>0.19796287550934599</v>
      </c>
      <c r="F813" s="16">
        <v>0.34779605829173599</v>
      </c>
      <c r="G813" s="16">
        <v>0.45372013728597599</v>
      </c>
      <c r="H813" s="16">
        <v>1.23672574830252</v>
      </c>
      <c r="I813" s="16">
        <v>2.3391692432688602</v>
      </c>
      <c r="J813" s="16">
        <v>0.37778580893868202</v>
      </c>
      <c r="K813" s="16">
        <v>0.42291234014781098</v>
      </c>
      <c r="L813" s="16">
        <v>0.53452849058596297</v>
      </c>
      <c r="M813" s="16">
        <v>0.140828957797455</v>
      </c>
      <c r="N813" s="16">
        <v>0.68483459440702399</v>
      </c>
      <c r="O813" s="16">
        <v>1.57017733103914</v>
      </c>
      <c r="P813" s="16">
        <v>0.13454720442551801</v>
      </c>
      <c r="Q813" s="16">
        <v>0.22490316703230201</v>
      </c>
      <c r="R813" s="16">
        <v>0.65299105451790596</v>
      </c>
      <c r="S813" s="16">
        <v>0.70471811275489804</v>
      </c>
      <c r="T813" s="16">
        <v>1.3250027691729001</v>
      </c>
      <c r="U813" s="16">
        <v>1.1629669766603501</v>
      </c>
      <c r="V813" s="16">
        <v>0.55278768133759504</v>
      </c>
      <c r="W813" s="16">
        <v>3.0947557906187799</v>
      </c>
      <c r="X813" s="16">
        <v>1.3748450199752</v>
      </c>
      <c r="Y813" s="16">
        <v>2.3347587861697101</v>
      </c>
      <c r="Z813" s="16">
        <v>1.0270550740161899</v>
      </c>
      <c r="AA813" s="16">
        <v>1.3884334830868099</v>
      </c>
      <c r="AB813" s="16">
        <v>1.2989193379660799</v>
      </c>
      <c r="AC813" s="16">
        <v>0.59294608257125403</v>
      </c>
      <c r="AD813" s="16">
        <v>2.18628438483467</v>
      </c>
      <c r="AE813" s="16">
        <v>0.70471811275489804</v>
      </c>
      <c r="AF813" s="16">
        <v>1.4418016439860799</v>
      </c>
      <c r="AG813" s="16">
        <v>1.4401382381622401</v>
      </c>
      <c r="AH813" s="16">
        <v>1.3010868541564899</v>
      </c>
      <c r="AI813" s="37">
        <v>0.29095803626096201</v>
      </c>
      <c r="AJ813" s="16">
        <v>1.0080080742861699</v>
      </c>
      <c r="AK813" s="16">
        <v>0.468026049204052</v>
      </c>
      <c r="AL813" s="37">
        <v>0.74316092460000005</v>
      </c>
      <c r="AM813" s="37">
        <v>3097.6212671868102</v>
      </c>
      <c r="AN813" s="37">
        <v>21.294712155149998</v>
      </c>
      <c r="AO813" s="37">
        <v>1.1582599654500001</v>
      </c>
      <c r="AP813" s="37">
        <v>7.3479387059999999</v>
      </c>
      <c r="AQ813" s="37">
        <v>650.79840000000002</v>
      </c>
      <c r="AR813" s="37">
        <v>1.7404982844500001</v>
      </c>
      <c r="AS813" s="37">
        <v>1.385258715</v>
      </c>
      <c r="AT813" s="37">
        <v>7.5566742568</v>
      </c>
      <c r="AU813" s="37">
        <v>308657.3886984</v>
      </c>
      <c r="AV813" s="37">
        <v>2125.3742686063902</v>
      </c>
      <c r="AW813" s="37">
        <v>941415.39797000005</v>
      </c>
      <c r="AX813" s="37">
        <v>7.8752783004189997</v>
      </c>
      <c r="AY813" s="37">
        <v>7.6908878999999999</v>
      </c>
      <c r="AZ813" s="37">
        <v>17.63205</v>
      </c>
      <c r="BA813" s="37">
        <v>23975.5840245</v>
      </c>
      <c r="BB813" s="37">
        <v>8.576915418135</v>
      </c>
      <c r="BC813" s="37">
        <v>7.9582248511981604E-3</v>
      </c>
      <c r="BD813" s="37">
        <v>389.6239257085</v>
      </c>
      <c r="BE813" s="37">
        <v>28977.928</v>
      </c>
      <c r="BF813" s="37">
        <v>0.97678314180000003</v>
      </c>
      <c r="BG813" s="37">
        <v>3.76314717709</v>
      </c>
      <c r="BH813" s="37">
        <v>4.8527052769000001</v>
      </c>
      <c r="BI813" s="37">
        <v>5.9556491280000001</v>
      </c>
      <c r="BJ813" s="37">
        <v>4396.2954961200003</v>
      </c>
      <c r="BK813" s="37">
        <v>513.05183849050002</v>
      </c>
      <c r="BL813" s="37">
        <v>17.63205</v>
      </c>
      <c r="BM813" s="37">
        <v>16.1666289756526</v>
      </c>
      <c r="BN813" s="37">
        <v>16.147977544020399</v>
      </c>
      <c r="BO813" s="37">
        <v>17.665849304049999</v>
      </c>
      <c r="BP813" s="37">
        <v>1.13633225E-2</v>
      </c>
    </row>
    <row r="814" spans="1:68">
      <c r="A814" s="16">
        <v>813</v>
      </c>
      <c r="B814" s="32" t="s">
        <v>85</v>
      </c>
      <c r="C814" s="16">
        <v>375</v>
      </c>
      <c r="D814" s="16">
        <v>1090</v>
      </c>
      <c r="E814" s="16">
        <v>0.20549646556293699</v>
      </c>
      <c r="F814" s="16">
        <v>0.35690199788041799</v>
      </c>
      <c r="G814" s="16">
        <v>0.46117017942515698</v>
      </c>
      <c r="H814" s="16">
        <v>1.2369740904389701</v>
      </c>
      <c r="I814" s="16">
        <v>2.3308998388314701</v>
      </c>
      <c r="J814" s="16">
        <v>0.38572202492024299</v>
      </c>
      <c r="K814" s="16">
        <v>0.42676453069231501</v>
      </c>
      <c r="L814" s="16">
        <v>0.53840341543350601</v>
      </c>
      <c r="M814" s="16">
        <v>0.14189097974668299</v>
      </c>
      <c r="N814" s="16">
        <v>0.68671834887995897</v>
      </c>
      <c r="O814" s="16">
        <v>1.56830750447399</v>
      </c>
      <c r="P814" s="16">
        <v>0.13524294527640701</v>
      </c>
      <c r="Q814" s="16">
        <v>0.22915960520188799</v>
      </c>
      <c r="R814" s="16">
        <v>0.65926217441368995</v>
      </c>
      <c r="S814" s="16">
        <v>0.70707575454727201</v>
      </c>
      <c r="T814" s="16">
        <v>1.3230258610411501</v>
      </c>
      <c r="U814" s="16">
        <v>1.1607056971932299</v>
      </c>
      <c r="V814" s="16">
        <v>0.55293621906218804</v>
      </c>
      <c r="W814" s="16">
        <v>3.0804016221355401</v>
      </c>
      <c r="X814" s="16">
        <v>1.3726165071934999</v>
      </c>
      <c r="Y814" s="16">
        <v>2.3284680889179898</v>
      </c>
      <c r="Z814" s="16">
        <v>1.0272033568812899</v>
      </c>
      <c r="AA814" s="16">
        <v>1.3865910912905699</v>
      </c>
      <c r="AB814" s="16">
        <v>1.29737633143828</v>
      </c>
      <c r="AC814" s="16">
        <v>0.59825771471441003</v>
      </c>
      <c r="AD814" s="16">
        <v>2.1756662145941301</v>
      </c>
      <c r="AE814" s="16">
        <v>0.70707575454727201</v>
      </c>
      <c r="AF814" s="16">
        <v>1.44397052866029</v>
      </c>
      <c r="AG814" s="16">
        <v>1.44147648294443</v>
      </c>
      <c r="AH814" s="16">
        <v>1.29454130156336</v>
      </c>
      <c r="AI814" s="37">
        <v>0.31050469052187601</v>
      </c>
      <c r="AJ814" s="16">
        <v>1.0068125255672999</v>
      </c>
      <c r="AK814" s="16">
        <v>0.46853690303907403</v>
      </c>
      <c r="AL814" s="37">
        <v>0.77215321034999995</v>
      </c>
      <c r="AM814" s="37">
        <v>3184.4480156722402</v>
      </c>
      <c r="AN814" s="37">
        <v>21.6530869647125</v>
      </c>
      <c r="AO814" s="37">
        <v>1.1598181091374999</v>
      </c>
      <c r="AP814" s="37">
        <v>7.3399854385000003</v>
      </c>
      <c r="AQ814" s="37">
        <v>665.35064999999997</v>
      </c>
      <c r="AR814" s="37">
        <v>1.7509200668875</v>
      </c>
      <c r="AS814" s="37">
        <v>1.39212167125</v>
      </c>
      <c r="AT814" s="37">
        <v>7.5846876378000001</v>
      </c>
      <c r="AU814" s="37">
        <v>309459.88329365</v>
      </c>
      <c r="AV814" s="37">
        <v>2127.5689884731401</v>
      </c>
      <c r="AW814" s="37">
        <v>941579.03940749995</v>
      </c>
      <c r="AX814" s="37">
        <v>7.8886837056802497</v>
      </c>
      <c r="AY814" s="37">
        <v>7.7577365250000003</v>
      </c>
      <c r="AZ814" s="37">
        <v>17.698112500000001</v>
      </c>
      <c r="BA814" s="37">
        <v>23975.722198874999</v>
      </c>
      <c r="BB814" s="37">
        <v>8.5617373189912502</v>
      </c>
      <c r="BC814" s="37">
        <v>7.9179301921475497E-3</v>
      </c>
      <c r="BD814" s="37">
        <v>389.91354631537502</v>
      </c>
      <c r="BE814" s="37">
        <v>28966.838</v>
      </c>
      <c r="BF814" s="37">
        <v>0.97627907655000001</v>
      </c>
      <c r="BG814" s="37">
        <v>3.7644223558275001</v>
      </c>
      <c r="BH814" s="37">
        <v>4.8511068942750004</v>
      </c>
      <c r="BI814" s="37">
        <v>5.9549099505000003</v>
      </c>
      <c r="BJ814" s="37">
        <v>4392.0235467700004</v>
      </c>
      <c r="BK814" s="37">
        <v>511.50673234737502</v>
      </c>
      <c r="BL814" s="37">
        <v>17.698112500000001</v>
      </c>
      <c r="BM814" s="37">
        <v>16.2047530927656</v>
      </c>
      <c r="BN814" s="37">
        <v>16.176764020810701</v>
      </c>
      <c r="BO814" s="37">
        <v>17.699468620622302</v>
      </c>
      <c r="BP814" s="37">
        <v>1.2082144374999999E-2</v>
      </c>
    </row>
    <row r="815" spans="1:68">
      <c r="A815" s="16">
        <v>814</v>
      </c>
      <c r="B815" s="29" t="s">
        <v>314</v>
      </c>
      <c r="C815" s="16">
        <v>460</v>
      </c>
      <c r="D815" s="16">
        <v>1090</v>
      </c>
      <c r="E815" s="16">
        <v>0.209260659699993</v>
      </c>
      <c r="F815" s="16">
        <v>0.36144882831876302</v>
      </c>
      <c r="G815" s="16">
        <v>0.46489407571190999</v>
      </c>
      <c r="H815" s="16">
        <v>1.2370981550707001</v>
      </c>
      <c r="I815" s="16">
        <v>2.3267727510799001</v>
      </c>
      <c r="J815" s="16">
        <v>0.38968619309805302</v>
      </c>
      <c r="K815" s="16">
        <v>0.42869510750388401</v>
      </c>
      <c r="L815" s="16">
        <v>0.540344196219535</v>
      </c>
      <c r="M815" s="16">
        <v>0.14242351205044901</v>
      </c>
      <c r="N815" s="16">
        <v>0.68766033230877799</v>
      </c>
      <c r="O815" s="16">
        <v>1.56737414864406</v>
      </c>
      <c r="P815" s="16">
        <v>0.13559211924904299</v>
      </c>
      <c r="Q815" s="16">
        <v>0.23131526950415501</v>
      </c>
      <c r="R815" s="16">
        <v>0.66239986004096696</v>
      </c>
      <c r="S815" s="16">
        <v>0.708254222044569</v>
      </c>
      <c r="T815" s="16">
        <v>1.3220385173238101</v>
      </c>
      <c r="U815" s="16">
        <v>1.15957520591545</v>
      </c>
      <c r="V815" s="16">
        <v>0.55303103814409305</v>
      </c>
      <c r="W815" s="16">
        <v>3.0732534843457802</v>
      </c>
      <c r="X815" s="16">
        <v>1.3715032859649701</v>
      </c>
      <c r="Y815" s="16">
        <v>2.3253278816307601</v>
      </c>
      <c r="Z815" s="16">
        <v>1.0272774875030799</v>
      </c>
      <c r="AA815" s="16">
        <v>1.3856705848428099</v>
      </c>
      <c r="AB815" s="16">
        <v>1.2966054437958201</v>
      </c>
      <c r="AC815" s="16">
        <v>0.600933328840494</v>
      </c>
      <c r="AD815" s="16">
        <v>2.17036449859707</v>
      </c>
      <c r="AE815" s="16">
        <v>0.708254222044569</v>
      </c>
      <c r="AF815" s="16">
        <v>1.4450542781188001</v>
      </c>
      <c r="AG815" s="16">
        <v>1.4421451778157199</v>
      </c>
      <c r="AH815" s="16">
        <v>1.2912855128237399</v>
      </c>
      <c r="AI815" s="37">
        <v>0.32030505726800701</v>
      </c>
      <c r="AJ815" s="16">
        <v>1.0062150630715501</v>
      </c>
      <c r="AK815" s="16">
        <v>0.46879232995658499</v>
      </c>
      <c r="AL815" s="37">
        <v>0.78665924658749997</v>
      </c>
      <c r="AM815" s="37">
        <v>3227.9180752792099</v>
      </c>
      <c r="AN815" s="37">
        <v>21.832327833740599</v>
      </c>
      <c r="AO815" s="37">
        <v>1.1605975649718701</v>
      </c>
      <c r="AP815" s="37">
        <v>7.3359931496249997</v>
      </c>
      <c r="AQ815" s="37">
        <v>672.63378750000004</v>
      </c>
      <c r="AR815" s="37">
        <v>1.75611571190937</v>
      </c>
      <c r="AS815" s="37">
        <v>1.3955459240625001</v>
      </c>
      <c r="AT815" s="37">
        <v>7.5986336414500002</v>
      </c>
      <c r="AU815" s="37">
        <v>309861.084046537</v>
      </c>
      <c r="AV815" s="37">
        <v>2128.66620703635</v>
      </c>
      <c r="AW815" s="37">
        <v>941656.16948937497</v>
      </c>
      <c r="AX815" s="37">
        <v>7.8948711826988101</v>
      </c>
      <c r="AY815" s="37">
        <v>7.7911370062499996</v>
      </c>
      <c r="AZ815" s="37">
        <v>17.731153124999999</v>
      </c>
      <c r="BA815" s="37">
        <v>23975.781264093701</v>
      </c>
      <c r="BB815" s="37">
        <v>8.5541472236165603</v>
      </c>
      <c r="BC815" s="37">
        <v>7.8981313438703793E-3</v>
      </c>
      <c r="BD815" s="37">
        <v>390.05681743196902</v>
      </c>
      <c r="BE815" s="37">
        <v>28961.279500000001</v>
      </c>
      <c r="BF815" s="37">
        <v>0.97602575988749996</v>
      </c>
      <c r="BG815" s="37">
        <v>3.76506001149437</v>
      </c>
      <c r="BH815" s="37">
        <v>4.85030619769375</v>
      </c>
      <c r="BI815" s="37">
        <v>5.9545388013749996</v>
      </c>
      <c r="BJ815" s="37">
        <v>4389.8228227424997</v>
      </c>
      <c r="BK815" s="37">
        <v>510.73277636621901</v>
      </c>
      <c r="BL815" s="37">
        <v>17.731153124999999</v>
      </c>
      <c r="BM815" s="37">
        <v>16.223825131406301</v>
      </c>
      <c r="BN815" s="37">
        <v>16.191164258163301</v>
      </c>
      <c r="BO815" s="37">
        <v>17.7162059266828</v>
      </c>
      <c r="BP815" s="37">
        <v>1.2440532968749999E-2</v>
      </c>
    </row>
    <row r="816" spans="1:68">
      <c r="A816" s="16">
        <v>815</v>
      </c>
      <c r="B816" s="29" t="s">
        <v>86</v>
      </c>
      <c r="C816" s="16">
        <v>410</v>
      </c>
      <c r="D816" s="16">
        <v>1090</v>
      </c>
      <c r="E816" s="16">
        <v>0.21302312150650701</v>
      </c>
      <c r="F816" s="16">
        <v>0.36599157320845599</v>
      </c>
      <c r="G816" s="16">
        <v>0.46861722244530102</v>
      </c>
      <c r="H816" s="16">
        <v>1.2372221488258399</v>
      </c>
      <c r="I816" s="16">
        <v>2.32265072718267</v>
      </c>
      <c r="J816" s="16">
        <v>0.39364773820981702</v>
      </c>
      <c r="K816" s="16">
        <v>0.43062868128434101</v>
      </c>
      <c r="L816" s="16">
        <v>0.54228719430193795</v>
      </c>
      <c r="M816" s="16">
        <v>0.14295706245162601</v>
      </c>
      <c r="N816" s="16">
        <v>0.68860238654313999</v>
      </c>
      <c r="O816" s="16">
        <v>1.5664418288109401</v>
      </c>
      <c r="P816" s="16">
        <v>0.13594216660050701</v>
      </c>
      <c r="Q816" s="16">
        <v>0.233489546580461</v>
      </c>
      <c r="R816" s="16">
        <v>0.66553896406906199</v>
      </c>
      <c r="S816" s="16">
        <v>0.70943245403677102</v>
      </c>
      <c r="T816" s="16">
        <v>1.32105191273055</v>
      </c>
      <c r="U816" s="16">
        <v>1.15844481359087</v>
      </c>
      <c r="V816" s="16">
        <v>0.55313904882088505</v>
      </c>
      <c r="W816" s="16">
        <v>3.0661245405555699</v>
      </c>
      <c r="X816" s="16">
        <v>1.3703907539900899</v>
      </c>
      <c r="Y816" s="16">
        <v>2.3221910944364899</v>
      </c>
      <c r="Z816" s="16">
        <v>1.0273516109190799</v>
      </c>
      <c r="AA816" s="16">
        <v>1.3847505375700599</v>
      </c>
      <c r="AB816" s="16">
        <v>1.2958349661311099</v>
      </c>
      <c r="AC816" s="16">
        <v>0.60362227318450001</v>
      </c>
      <c r="AD816" s="16">
        <v>2.1650676862610201</v>
      </c>
      <c r="AE816" s="16">
        <v>0.70943245403677102</v>
      </c>
      <c r="AF816" s="16">
        <v>1.44613756605168</v>
      </c>
      <c r="AG816" s="16">
        <v>1.44281358791656</v>
      </c>
      <c r="AH816" s="16">
        <v>1.2880409708796701</v>
      </c>
      <c r="AI816" s="37">
        <v>0.330123516983585</v>
      </c>
      <c r="AJ816" s="16">
        <v>1.00561780834032</v>
      </c>
      <c r="AK816" s="16">
        <v>0.469047756874096</v>
      </c>
      <c r="AL816" s="37">
        <v>0.80117187840000004</v>
      </c>
      <c r="AM816" s="37">
        <v>3271.42592512902</v>
      </c>
      <c r="AN816" s="37">
        <v>22.011604345599999</v>
      </c>
      <c r="AO816" s="37">
        <v>1.1613772767999999</v>
      </c>
      <c r="AP816" s="37">
        <v>7.3319904239999998</v>
      </c>
      <c r="AQ816" s="37">
        <v>679.92160000000001</v>
      </c>
      <c r="AR816" s="37">
        <v>1.7613011928</v>
      </c>
      <c r="AS816" s="37">
        <v>1.39896536</v>
      </c>
      <c r="AT816" s="37">
        <v>7.6125391872000003</v>
      </c>
      <c r="AU816" s="37">
        <v>310262.25376960001</v>
      </c>
      <c r="AV816" s="37">
        <v>2129.7633313527799</v>
      </c>
      <c r="AW816" s="37">
        <v>941730.17247999995</v>
      </c>
      <c r="AX816" s="37">
        <v>7.9007151759759999</v>
      </c>
      <c r="AY816" s="37">
        <v>7.8245215999999997</v>
      </c>
      <c r="AZ816" s="37">
        <v>17.764199999999999</v>
      </c>
      <c r="BA816" s="37">
        <v>23975.833648</v>
      </c>
      <c r="BB816" s="37">
        <v>8.5465564310400008</v>
      </c>
      <c r="BC816" s="37">
        <v>7.8785554099178503E-3</v>
      </c>
      <c r="BD816" s="37">
        <v>390.19906242399998</v>
      </c>
      <c r="BE816" s="37">
        <v>28955.712</v>
      </c>
      <c r="BF816" s="37">
        <v>0.97577158720000001</v>
      </c>
      <c r="BG816" s="37">
        <v>3.7656977113600001</v>
      </c>
      <c r="BH816" s="37">
        <v>4.8495044975999999</v>
      </c>
      <c r="BI816" s="37">
        <v>5.9541666119999999</v>
      </c>
      <c r="BJ816" s="37">
        <v>4387.5789324799998</v>
      </c>
      <c r="BK816" s="37">
        <v>509.95788511199999</v>
      </c>
      <c r="BL816" s="37">
        <v>17.764199999999999</v>
      </c>
      <c r="BM816" s="37">
        <v>16.2429038234365</v>
      </c>
      <c r="BN816" s="37">
        <v>16.205569161487698</v>
      </c>
      <c r="BO816" s="37">
        <v>17.732894997926099</v>
      </c>
      <c r="BP816" s="37">
        <v>1.2798240000000001E-2</v>
      </c>
    </row>
    <row r="817" spans="1:68">
      <c r="A817" s="16">
        <v>816</v>
      </c>
      <c r="B817" s="29" t="s">
        <v>306</v>
      </c>
      <c r="C817" s="16">
        <v>300</v>
      </c>
      <c r="D817" s="16">
        <v>1090</v>
      </c>
      <c r="E817" s="16">
        <v>0.21678385217806501</v>
      </c>
      <c r="F817" s="16">
        <v>0.37053023805362301</v>
      </c>
      <c r="G817" s="16">
        <v>0.47233961985161699</v>
      </c>
      <c r="H817" s="16">
        <v>1.2373460717651199</v>
      </c>
      <c r="I817" s="16">
        <v>2.31853375782564</v>
      </c>
      <c r="J817" s="16">
        <v>0.39760666285817398</v>
      </c>
      <c r="K817" s="16">
        <v>0.43256525901770898</v>
      </c>
      <c r="L817" s="16">
        <v>0.54423241348269802</v>
      </c>
      <c r="M817" s="16">
        <v>0.14349163387261199</v>
      </c>
      <c r="N817" s="16">
        <v>0.68954451159103103</v>
      </c>
      <c r="O817" s="16">
        <v>1.56551054325068</v>
      </c>
      <c r="P817" s="16">
        <v>0.136293090611738</v>
      </c>
      <c r="Q817" s="16">
        <v>0.23568267854002201</v>
      </c>
      <c r="R817" s="16">
        <v>0.66867948745998096</v>
      </c>
      <c r="S817" s="16">
        <v>0.71061045059446504</v>
      </c>
      <c r="T817" s="16">
        <v>1.32006604643173</v>
      </c>
      <c r="U817" s="16">
        <v>1.1573145202065001</v>
      </c>
      <c r="V817" s="16">
        <v>0.55325988951989602</v>
      </c>
      <c r="W817" s="16">
        <v>3.0590147135596699</v>
      </c>
      <c r="X817" s="16">
        <v>1.36927891062893</v>
      </c>
      <c r="Y817" s="16">
        <v>2.3190577217508501</v>
      </c>
      <c r="Z817" s="16">
        <v>1.02742572713036</v>
      </c>
      <c r="AA817" s="16">
        <v>1.3838309491288201</v>
      </c>
      <c r="AB817" s="16">
        <v>1.2950648981171899</v>
      </c>
      <c r="AC817" s="16">
        <v>0.606324647614228</v>
      </c>
      <c r="AD817" s="16">
        <v>2.15977577078589</v>
      </c>
      <c r="AE817" s="16">
        <v>0.71061045059446504</v>
      </c>
      <c r="AF817" s="16">
        <v>1.44722039275369</v>
      </c>
      <c r="AG817" s="16">
        <v>1.44348171342881</v>
      </c>
      <c r="AH817" s="16">
        <v>1.2848076175552401</v>
      </c>
      <c r="AI817" s="37">
        <v>0.33996011981846802</v>
      </c>
      <c r="AJ817" s="16">
        <v>1.00502076126526</v>
      </c>
      <c r="AK817" s="16">
        <v>0.46930318379160602</v>
      </c>
      <c r="AL817" s="37">
        <v>0.81569110578750004</v>
      </c>
      <c r="AM817" s="37">
        <v>3314.9715652216701</v>
      </c>
      <c r="AN817" s="37">
        <v>22.190916500290601</v>
      </c>
      <c r="AO817" s="37">
        <v>1.16215724462187</v>
      </c>
      <c r="AP817" s="37">
        <v>7.3279772616249996</v>
      </c>
      <c r="AQ817" s="37">
        <v>687.21408750000001</v>
      </c>
      <c r="AR817" s="37">
        <v>1.76647650955937</v>
      </c>
      <c r="AS817" s="37">
        <v>1.4023799790625</v>
      </c>
      <c r="AT817" s="37">
        <v>7.6264042750499996</v>
      </c>
      <c r="AU817" s="37">
        <v>310663.39246283798</v>
      </c>
      <c r="AV817" s="37">
        <v>2130.8603614224398</v>
      </c>
      <c r="AW817" s="37">
        <v>941801.04837937502</v>
      </c>
      <c r="AX817" s="37">
        <v>7.9062156855118104</v>
      </c>
      <c r="AY817" s="37">
        <v>7.8578903062499998</v>
      </c>
      <c r="AZ817" s="37">
        <v>17.797253125000001</v>
      </c>
      <c r="BA817" s="37">
        <v>23975.879350593801</v>
      </c>
      <c r="BB817" s="37">
        <v>8.5389649412615594</v>
      </c>
      <c r="BC817" s="37">
        <v>7.8591956978763203E-3</v>
      </c>
      <c r="BD817" s="37">
        <v>390.34028129146901</v>
      </c>
      <c r="BE817" s="37">
        <v>28950.1355</v>
      </c>
      <c r="BF817" s="37">
        <v>0.97551655848749996</v>
      </c>
      <c r="BG817" s="37">
        <v>3.76633545542437</v>
      </c>
      <c r="BH817" s="37">
        <v>4.84870179399375</v>
      </c>
      <c r="BI817" s="37">
        <v>5.9537933823750002</v>
      </c>
      <c r="BJ817" s="37">
        <v>4385.2918759824997</v>
      </c>
      <c r="BK817" s="37">
        <v>509.18205858471902</v>
      </c>
      <c r="BL817" s="37">
        <v>17.797253125000001</v>
      </c>
      <c r="BM817" s="37">
        <v>16.2619891688561</v>
      </c>
      <c r="BN817" s="37">
        <v>16.219978730783701</v>
      </c>
      <c r="BO817" s="37">
        <v>17.749535834352301</v>
      </c>
      <c r="BP817" s="37">
        <v>1.315526546875E-2</v>
      </c>
    </row>
    <row r="818" spans="1:68">
      <c r="A818" s="16">
        <v>817</v>
      </c>
      <c r="B818" s="29" t="s">
        <v>403</v>
      </c>
      <c r="C818" s="16">
        <v>130</v>
      </c>
      <c r="D818" s="16">
        <v>1050</v>
      </c>
      <c r="E818" s="16">
        <v>0.17933130699088101</v>
      </c>
      <c r="F818" s="16">
        <v>0.31902277405478102</v>
      </c>
      <c r="G818" s="16">
        <v>0.43923116275670498</v>
      </c>
      <c r="H818" s="16">
        <v>1.2578947368421101</v>
      </c>
      <c r="I818" s="16">
        <v>2.3834048640915602</v>
      </c>
      <c r="J818" s="16">
        <v>0.352112676056338</v>
      </c>
      <c r="K818" s="16">
        <v>0.417180942977043</v>
      </c>
      <c r="L818" s="16">
        <v>0.53291536050156796</v>
      </c>
      <c r="M818" s="16">
        <v>0.13427236227209899</v>
      </c>
      <c r="N818" s="16">
        <v>0.68388978203162998</v>
      </c>
      <c r="O818" s="16">
        <v>1.5812880595479799</v>
      </c>
      <c r="P818" s="16">
        <v>0.127908657320422</v>
      </c>
      <c r="Q818" s="16">
        <v>0.21893580570391999</v>
      </c>
      <c r="R818" s="16">
        <v>0.66666666666666696</v>
      </c>
      <c r="S818" s="16">
        <v>0.69306930693069302</v>
      </c>
      <c r="T818" s="16">
        <v>1.3320895522388101</v>
      </c>
      <c r="U818" s="16">
        <v>1.1479268513489</v>
      </c>
      <c r="V818" s="16">
        <v>0.56799999999999995</v>
      </c>
      <c r="W818" s="16">
        <v>3.2185393777121201</v>
      </c>
      <c r="X818" s="16">
        <v>1.3793103448275901</v>
      </c>
      <c r="Y818" s="16">
        <v>2.3671875</v>
      </c>
      <c r="Z818" s="16">
        <v>1.02801538099349</v>
      </c>
      <c r="AA818" s="16">
        <v>1.3974737973663001</v>
      </c>
      <c r="AB818" s="16">
        <v>1.3075117370892</v>
      </c>
      <c r="AC818" s="16">
        <v>0.60698663790520702</v>
      </c>
      <c r="AD818" s="16">
        <v>2.1679511881823998</v>
      </c>
      <c r="AE818" s="16">
        <v>0.69306930693069302</v>
      </c>
      <c r="AF818" s="16">
        <v>1.45716713958269</v>
      </c>
      <c r="AG818" s="16">
        <v>1.45716713958269</v>
      </c>
      <c r="AH818" s="16">
        <v>1.45716713958269</v>
      </c>
      <c r="AI818" s="37">
        <v>0.29411764705882398</v>
      </c>
      <c r="AJ818" s="16">
        <v>1.0131000717593599</v>
      </c>
      <c r="AK818" s="16">
        <v>0.46309696092619401</v>
      </c>
      <c r="AL818" s="37">
        <v>0.69879599999999997</v>
      </c>
      <c r="AM818" s="37">
        <v>3020.7840023499998</v>
      </c>
      <c r="AN818" s="37">
        <v>20.558707500000001</v>
      </c>
      <c r="AO818" s="37">
        <v>1.1352500000000001</v>
      </c>
      <c r="AP818" s="37">
        <v>7.2783375000000001</v>
      </c>
      <c r="AQ818" s="37">
        <v>639</v>
      </c>
      <c r="AR818" s="37">
        <v>1.7115475</v>
      </c>
      <c r="AS818" s="37">
        <v>1.35575</v>
      </c>
      <c r="AT818" s="37">
        <v>7.7484299999999999</v>
      </c>
      <c r="AU818" s="37">
        <v>305785.07750000001</v>
      </c>
      <c r="AV818" s="37">
        <v>2111.1136423934399</v>
      </c>
      <c r="AW818" s="37">
        <v>979730.4</v>
      </c>
      <c r="AX818" s="37">
        <v>7.7607783000000001</v>
      </c>
      <c r="AY818" s="37">
        <v>7.26</v>
      </c>
      <c r="AZ818" s="37">
        <v>17.675000000000001</v>
      </c>
      <c r="BA818" s="37">
        <v>23919</v>
      </c>
      <c r="BB818" s="37">
        <v>8.7539549999999995</v>
      </c>
      <c r="BC818" s="37">
        <v>7.8247261345852897E-3</v>
      </c>
      <c r="BD818" s="37">
        <v>377.56866000000002</v>
      </c>
      <c r="BE818" s="37">
        <v>29000</v>
      </c>
      <c r="BF818" s="37">
        <v>0.96960000000000002</v>
      </c>
      <c r="BG818" s="37">
        <v>3.7559992499999999</v>
      </c>
      <c r="BH818" s="37">
        <v>4.8372999999999999</v>
      </c>
      <c r="BI818" s="37">
        <v>5.9320500000000003</v>
      </c>
      <c r="BJ818" s="37">
        <v>4226.4892499999996</v>
      </c>
      <c r="BK818" s="37">
        <v>525.56534999999997</v>
      </c>
      <c r="BL818" s="37">
        <v>17.675000000000001</v>
      </c>
      <c r="BM818" s="37">
        <v>15.872830138499999</v>
      </c>
      <c r="BN818" s="37">
        <v>15.872830138499999</v>
      </c>
      <c r="BO818" s="37">
        <v>15.872830138499999</v>
      </c>
      <c r="BP818" s="37">
        <v>8.5000000000000006E-3</v>
      </c>
    </row>
    <row r="819" spans="1:68">
      <c r="A819" s="16">
        <v>818</v>
      </c>
      <c r="B819" s="29" t="s">
        <v>70</v>
      </c>
      <c r="C819" s="16">
        <v>145</v>
      </c>
      <c r="D819" s="16">
        <v>1050</v>
      </c>
      <c r="E819" s="16">
        <v>0.17455621301775101</v>
      </c>
      <c r="F819" s="16">
        <v>0.30521520948734698</v>
      </c>
      <c r="G819" s="16">
        <v>0.43033080337963597</v>
      </c>
      <c r="H819" s="16">
        <v>1.2578947368421101</v>
      </c>
      <c r="I819" s="16">
        <v>2.3868194842406898</v>
      </c>
      <c r="J819" s="16">
        <v>0.33936651583710398</v>
      </c>
      <c r="K819" s="16">
        <v>0.41810984661058898</v>
      </c>
      <c r="L819" s="16">
        <v>0.53459119496855301</v>
      </c>
      <c r="M819" s="16">
        <v>0.133805588351043</v>
      </c>
      <c r="N819" s="16">
        <v>0.67893994506718103</v>
      </c>
      <c r="O819" s="16">
        <v>1.57018090529939</v>
      </c>
      <c r="P819" s="16">
        <v>0.126691002791497</v>
      </c>
      <c r="Q819" s="16">
        <v>0.22616073287528601</v>
      </c>
      <c r="R819" s="16">
        <v>0.66666666666666696</v>
      </c>
      <c r="S819" s="16">
        <v>0.68627450980392202</v>
      </c>
      <c r="T819" s="16">
        <v>1.3320895522388101</v>
      </c>
      <c r="U819" s="16">
        <v>1.14730365544698</v>
      </c>
      <c r="V819" s="16">
        <v>0.58933333333333304</v>
      </c>
      <c r="W819" s="16">
        <v>3.2182422451994102</v>
      </c>
      <c r="X819" s="16">
        <v>1.3793103448275901</v>
      </c>
      <c r="Y819" s="16">
        <v>2.3671875</v>
      </c>
      <c r="Z819" s="16">
        <v>1.0277734191118799</v>
      </c>
      <c r="AA819" s="16">
        <v>1.3970983342289101</v>
      </c>
      <c r="AB819" s="16">
        <v>1.3075117370892</v>
      </c>
      <c r="AC819" s="16">
        <v>0.62771099268806496</v>
      </c>
      <c r="AD819" s="16">
        <v>2.1862046632124401</v>
      </c>
      <c r="AE819" s="16">
        <v>0.68627450980392202</v>
      </c>
      <c r="AF819" s="16">
        <v>1.45714727207172</v>
      </c>
      <c r="AG819" s="16">
        <v>1.45714727207172</v>
      </c>
      <c r="AH819" s="16">
        <v>1.45714727207172</v>
      </c>
      <c r="AI819" s="37">
        <v>0.29411764705882298</v>
      </c>
      <c r="AJ819" s="16">
        <v>1.0131000717593599</v>
      </c>
      <c r="AK819" s="16">
        <v>0.46309696092619401</v>
      </c>
      <c r="AL819" s="37">
        <v>0.71791199999999999</v>
      </c>
      <c r="AM819" s="37">
        <v>3157.4405937000001</v>
      </c>
      <c r="AN819" s="37">
        <v>20.983915</v>
      </c>
      <c r="AO819" s="37">
        <v>1.1352500000000001</v>
      </c>
      <c r="AP819" s="37">
        <v>7.267925</v>
      </c>
      <c r="AQ819" s="37">
        <v>663</v>
      </c>
      <c r="AR819" s="37">
        <v>1.7077450000000001</v>
      </c>
      <c r="AS819" s="37">
        <v>1.3514999999999999</v>
      </c>
      <c r="AT819" s="37">
        <v>7.7754599999999998</v>
      </c>
      <c r="AU819" s="37">
        <v>308014.41499999998</v>
      </c>
      <c r="AV819" s="37">
        <v>2126.0472495868798</v>
      </c>
      <c r="AW819" s="37">
        <v>989146.8</v>
      </c>
      <c r="AX819" s="37">
        <v>7.5128526000000004</v>
      </c>
      <c r="AY819" s="37">
        <v>7.26</v>
      </c>
      <c r="AZ819" s="37">
        <v>17.850000000000001</v>
      </c>
      <c r="BA819" s="37">
        <v>23919</v>
      </c>
      <c r="BB819" s="37">
        <v>8.7587100000000007</v>
      </c>
      <c r="BC819" s="37">
        <v>7.5414781297134196E-3</v>
      </c>
      <c r="BD819" s="37">
        <v>377.60352</v>
      </c>
      <c r="BE819" s="37">
        <v>29000</v>
      </c>
      <c r="BF819" s="37">
        <v>0.96960000000000002</v>
      </c>
      <c r="BG819" s="37">
        <v>3.7568834999999998</v>
      </c>
      <c r="BH819" s="37">
        <v>4.8385999999999996</v>
      </c>
      <c r="BI819" s="37">
        <v>5.9320500000000003</v>
      </c>
      <c r="BJ819" s="37">
        <v>4086.9485</v>
      </c>
      <c r="BK819" s="37">
        <v>521.17719999999997</v>
      </c>
      <c r="BL819" s="37">
        <v>17.850000000000001</v>
      </c>
      <c r="BM819" s="37">
        <v>15.873046557</v>
      </c>
      <c r="BN819" s="37">
        <v>15.873046557</v>
      </c>
      <c r="BO819" s="37">
        <v>15.873046557</v>
      </c>
      <c r="BP819" s="37">
        <v>8.5000000000000006E-3</v>
      </c>
    </row>
    <row r="820" spans="1:68">
      <c r="A820" s="16">
        <v>819</v>
      </c>
      <c r="B820" s="29" t="s">
        <v>71</v>
      </c>
      <c r="C820" s="16">
        <v>155</v>
      </c>
      <c r="D820" s="16">
        <v>1050</v>
      </c>
      <c r="E820" s="16">
        <v>0.17002881844380399</v>
      </c>
      <c r="F820" s="16">
        <v>0.29255326668067699</v>
      </c>
      <c r="G820" s="16">
        <v>0.42178398484104102</v>
      </c>
      <c r="H820" s="16">
        <v>1.2578947368421101</v>
      </c>
      <c r="I820" s="16">
        <v>2.3902439024390199</v>
      </c>
      <c r="J820" s="16">
        <v>0.32751091703056801</v>
      </c>
      <c r="K820" s="16">
        <v>0.41904289610711598</v>
      </c>
      <c r="L820" s="16">
        <v>0.53627760252365897</v>
      </c>
      <c r="M820" s="16">
        <v>0.133342048499902</v>
      </c>
      <c r="N820" s="16">
        <v>0.67406124479492902</v>
      </c>
      <c r="O820" s="16">
        <v>1.55922869860958</v>
      </c>
      <c r="P820" s="16">
        <v>0.12549631310266601</v>
      </c>
      <c r="Q820" s="16">
        <v>0.23387878135428999</v>
      </c>
      <c r="R820" s="16">
        <v>0.66666666666666696</v>
      </c>
      <c r="S820" s="16">
        <v>0.67961165048543704</v>
      </c>
      <c r="T820" s="16">
        <v>1.3320895522388101</v>
      </c>
      <c r="U820" s="16">
        <v>1.1466811358292599</v>
      </c>
      <c r="V820" s="16">
        <v>0.61066666666666702</v>
      </c>
      <c r="W820" s="16">
        <v>3.2179451675436201</v>
      </c>
      <c r="X820" s="16">
        <v>1.3793103448275901</v>
      </c>
      <c r="Y820" s="16">
        <v>2.3671875</v>
      </c>
      <c r="Z820" s="16">
        <v>1.0275315711036199</v>
      </c>
      <c r="AA820" s="16">
        <v>1.39672307279076</v>
      </c>
      <c r="AB820" s="16">
        <v>1.3075117370892</v>
      </c>
      <c r="AC820" s="16">
        <v>0.64990055815743897</v>
      </c>
      <c r="AD820" s="16">
        <v>2.2047681254082301</v>
      </c>
      <c r="AE820" s="16">
        <v>0.67961165048543704</v>
      </c>
      <c r="AF820" s="16">
        <v>1.45712740510251</v>
      </c>
      <c r="AG820" s="16">
        <v>1.45712740510251</v>
      </c>
      <c r="AH820" s="16">
        <v>1.45712740510251</v>
      </c>
      <c r="AI820" s="37">
        <v>0.29411764705882398</v>
      </c>
      <c r="AJ820" s="16">
        <v>1.0131000717593599</v>
      </c>
      <c r="AK820" s="16">
        <v>0.46309696092619401</v>
      </c>
      <c r="AL820" s="37">
        <v>0.73702800000000002</v>
      </c>
      <c r="AM820" s="37">
        <v>3294.09718505</v>
      </c>
      <c r="AN820" s="37">
        <v>21.409122499999999</v>
      </c>
      <c r="AO820" s="37">
        <v>1.1352500000000001</v>
      </c>
      <c r="AP820" s="37">
        <v>7.2575124999999998</v>
      </c>
      <c r="AQ820" s="37">
        <v>687</v>
      </c>
      <c r="AR820" s="37">
        <v>1.7039424999999999</v>
      </c>
      <c r="AS820" s="37">
        <v>1.3472500000000001</v>
      </c>
      <c r="AT820" s="37">
        <v>7.8024899999999997</v>
      </c>
      <c r="AU820" s="37">
        <v>310243.7525</v>
      </c>
      <c r="AV820" s="37">
        <v>2140.9808567803202</v>
      </c>
      <c r="AW820" s="37">
        <v>998563.2</v>
      </c>
      <c r="AX820" s="37">
        <v>7.2649268999999999</v>
      </c>
      <c r="AY820" s="37">
        <v>7.26</v>
      </c>
      <c r="AZ820" s="37">
        <v>18.024999999999999</v>
      </c>
      <c r="BA820" s="37">
        <v>23919</v>
      </c>
      <c r="BB820" s="37">
        <v>8.7634650000000001</v>
      </c>
      <c r="BC820" s="37">
        <v>7.2780203784570596E-3</v>
      </c>
      <c r="BD820" s="37">
        <v>377.63837999999998</v>
      </c>
      <c r="BE820" s="37">
        <v>29000</v>
      </c>
      <c r="BF820" s="37">
        <v>0.96960000000000002</v>
      </c>
      <c r="BG820" s="37">
        <v>3.7577677500000002</v>
      </c>
      <c r="BH820" s="37">
        <v>4.8399000000000001</v>
      </c>
      <c r="BI820" s="37">
        <v>5.9320500000000003</v>
      </c>
      <c r="BJ820" s="37">
        <v>3947.4077499999999</v>
      </c>
      <c r="BK820" s="37">
        <v>516.78904999999997</v>
      </c>
      <c r="BL820" s="37">
        <v>18.024999999999999</v>
      </c>
      <c r="BM820" s="37">
        <v>15.873262975499999</v>
      </c>
      <c r="BN820" s="37">
        <v>15.873262975499999</v>
      </c>
      <c r="BO820" s="37">
        <v>15.873262975499999</v>
      </c>
      <c r="BP820" s="37">
        <v>8.5000000000000006E-3</v>
      </c>
    </row>
    <row r="821" spans="1:68">
      <c r="A821" s="16">
        <v>820</v>
      </c>
      <c r="B821" s="29" t="s">
        <v>72</v>
      </c>
      <c r="C821" s="16">
        <v>104</v>
      </c>
      <c r="D821" s="16">
        <v>1050</v>
      </c>
      <c r="E821" s="16">
        <v>0.16573033707865201</v>
      </c>
      <c r="F821" s="16">
        <v>0.28090004560491699</v>
      </c>
      <c r="G821" s="16">
        <v>0.41357005229837601</v>
      </c>
      <c r="H821" s="16">
        <v>1.2578947368421101</v>
      </c>
      <c r="I821" s="16">
        <v>2.3936781609195399</v>
      </c>
      <c r="J821" s="16">
        <v>0.316455696202532</v>
      </c>
      <c r="K821" s="16">
        <v>0.41998011928429402</v>
      </c>
      <c r="L821" s="16">
        <v>0.537974683544304</v>
      </c>
      <c r="M821" s="16">
        <v>0.132881709223554</v>
      </c>
      <c r="N821" s="16">
        <v>0.66925215864188503</v>
      </c>
      <c r="O821" s="16">
        <v>1.5484282196022401</v>
      </c>
      <c r="P821" s="16">
        <v>0.124323944651261</v>
      </c>
      <c r="Q821" s="16">
        <v>0.242142220240749</v>
      </c>
      <c r="R821" s="16">
        <v>0.66666666666666696</v>
      </c>
      <c r="S821" s="16">
        <v>0.67307692307692302</v>
      </c>
      <c r="T821" s="16">
        <v>1.3320895522388101</v>
      </c>
      <c r="U821" s="16">
        <v>1.1460592913955201</v>
      </c>
      <c r="V821" s="16">
        <v>0.63200000000000001</v>
      </c>
      <c r="W821" s="16">
        <v>3.2176481447295502</v>
      </c>
      <c r="X821" s="16">
        <v>1.3793103448275901</v>
      </c>
      <c r="Y821" s="16">
        <v>2.3671875</v>
      </c>
      <c r="Z821" s="16">
        <v>1.0272898368883301</v>
      </c>
      <c r="AA821" s="16">
        <v>1.3963480128893699</v>
      </c>
      <c r="AB821" s="16">
        <v>1.3075117370892</v>
      </c>
      <c r="AC821" s="16">
        <v>0.67371641393987802</v>
      </c>
      <c r="AD821" s="16">
        <v>2.2236495388669302</v>
      </c>
      <c r="AE821" s="16">
        <v>0.67307692307692302</v>
      </c>
      <c r="AF821" s="16">
        <v>1.4571075386750201</v>
      </c>
      <c r="AG821" s="16">
        <v>1.4571075386750201</v>
      </c>
      <c r="AH821" s="16">
        <v>1.4571075386750201</v>
      </c>
      <c r="AI821" s="37">
        <v>0.29411764705882398</v>
      </c>
      <c r="AJ821" s="16">
        <v>1.0131000717593599</v>
      </c>
      <c r="AK821" s="16">
        <v>0.46309696092619401</v>
      </c>
      <c r="AL821" s="37">
        <v>0.75614400000000004</v>
      </c>
      <c r="AM821" s="37">
        <v>3430.7537763999999</v>
      </c>
      <c r="AN821" s="37">
        <v>21.834330000000001</v>
      </c>
      <c r="AO821" s="37">
        <v>1.1352500000000001</v>
      </c>
      <c r="AP821" s="37">
        <v>7.2470999999999997</v>
      </c>
      <c r="AQ821" s="37">
        <v>711</v>
      </c>
      <c r="AR821" s="37">
        <v>1.70014</v>
      </c>
      <c r="AS821" s="37">
        <v>1.343</v>
      </c>
      <c r="AT821" s="37">
        <v>7.8295199999999996</v>
      </c>
      <c r="AU821" s="37">
        <v>312473.09000000003</v>
      </c>
      <c r="AV821" s="37">
        <v>2155.9144639737601</v>
      </c>
      <c r="AW821" s="37">
        <v>1007979.6</v>
      </c>
      <c r="AX821" s="37">
        <v>7.0170012000000002</v>
      </c>
      <c r="AY821" s="37">
        <v>7.26</v>
      </c>
      <c r="AZ821" s="37">
        <v>18.2</v>
      </c>
      <c r="BA821" s="37">
        <v>23919</v>
      </c>
      <c r="BB821" s="37">
        <v>8.7682199999999995</v>
      </c>
      <c r="BC821" s="37">
        <v>7.0323488045007003E-3</v>
      </c>
      <c r="BD821" s="37">
        <v>377.67324000000002</v>
      </c>
      <c r="BE821" s="37">
        <v>29000</v>
      </c>
      <c r="BF821" s="37">
        <v>0.96960000000000002</v>
      </c>
      <c r="BG821" s="37">
        <v>3.7586520000000001</v>
      </c>
      <c r="BH821" s="37">
        <v>4.8411999999999997</v>
      </c>
      <c r="BI821" s="37">
        <v>5.9320500000000003</v>
      </c>
      <c r="BJ821" s="37">
        <v>3807.8670000000002</v>
      </c>
      <c r="BK821" s="37">
        <v>512.40089999999998</v>
      </c>
      <c r="BL821" s="37">
        <v>18.2</v>
      </c>
      <c r="BM821" s="37">
        <v>15.873479394</v>
      </c>
      <c r="BN821" s="37">
        <v>15.873479394</v>
      </c>
      <c r="BO821" s="37">
        <v>15.873479394</v>
      </c>
      <c r="BP821" s="37">
        <v>8.5000000000000006E-3</v>
      </c>
    </row>
    <row r="822" spans="1:68">
      <c r="A822" s="16">
        <v>821</v>
      </c>
      <c r="B822" s="29" t="s">
        <v>72</v>
      </c>
      <c r="C822" s="16">
        <v>133</v>
      </c>
      <c r="D822" s="16">
        <v>1075</v>
      </c>
      <c r="E822" s="16">
        <v>0.16573033707865201</v>
      </c>
      <c r="F822" s="16">
        <v>0.28090004560491699</v>
      </c>
      <c r="G822" s="16">
        <v>0.41357005229837601</v>
      </c>
      <c r="H822" s="16">
        <v>1.2578947368421101</v>
      </c>
      <c r="I822" s="16">
        <v>2.3936781609195399</v>
      </c>
      <c r="J822" s="16">
        <v>0.316455696202532</v>
      </c>
      <c r="K822" s="16">
        <v>0.41998011928429402</v>
      </c>
      <c r="L822" s="16">
        <v>0.537974683544304</v>
      </c>
      <c r="M822" s="16">
        <v>0.132881709223554</v>
      </c>
      <c r="N822" s="16">
        <v>0.66925215864188503</v>
      </c>
      <c r="O822" s="16">
        <v>1.5484282196022401</v>
      </c>
      <c r="P822" s="16">
        <v>0.124323944651261</v>
      </c>
      <c r="Q822" s="16">
        <v>0.242142220240749</v>
      </c>
      <c r="R822" s="16">
        <v>0.66666666666666696</v>
      </c>
      <c r="S822" s="16">
        <v>0.67307692307692302</v>
      </c>
      <c r="T822" s="16">
        <v>1.3320895522388101</v>
      </c>
      <c r="U822" s="16">
        <v>1.1460592913955201</v>
      </c>
      <c r="V822" s="16">
        <v>0.63200000000000001</v>
      </c>
      <c r="W822" s="16">
        <v>3.2176481447295502</v>
      </c>
      <c r="X822" s="16">
        <v>1.3793103448275901</v>
      </c>
      <c r="Y822" s="16">
        <v>2.3671875</v>
      </c>
      <c r="Z822" s="16">
        <v>1.0272898368883301</v>
      </c>
      <c r="AA822" s="16">
        <v>1.3963480128893699</v>
      </c>
      <c r="AB822" s="16">
        <v>1.3075117370892</v>
      </c>
      <c r="AC822" s="16">
        <v>0.67371641393987802</v>
      </c>
      <c r="AD822" s="16">
        <v>2.2236495388669302</v>
      </c>
      <c r="AE822" s="16">
        <v>0.67307692307692302</v>
      </c>
      <c r="AF822" s="16">
        <v>1.4571075386750201</v>
      </c>
      <c r="AG822" s="16">
        <v>1.4571075386750201</v>
      </c>
      <c r="AH822" s="16">
        <v>1.4571075386750201</v>
      </c>
      <c r="AI822" s="37">
        <v>0.29411764705882398</v>
      </c>
      <c r="AJ822" s="16">
        <v>1.0131000717593599</v>
      </c>
      <c r="AK822" s="16">
        <v>0.46309696092619401</v>
      </c>
      <c r="AL822" s="37">
        <v>0.75614400000000004</v>
      </c>
      <c r="AM822" s="37">
        <v>3430.7537763999999</v>
      </c>
      <c r="AN822" s="37">
        <v>21.834330000000001</v>
      </c>
      <c r="AO822" s="37">
        <v>1.1352500000000001</v>
      </c>
      <c r="AP822" s="37">
        <v>7.2470999999999997</v>
      </c>
      <c r="AQ822" s="37">
        <v>711</v>
      </c>
      <c r="AR822" s="37">
        <v>1.70014</v>
      </c>
      <c r="AS822" s="37">
        <v>1.343</v>
      </c>
      <c r="AT822" s="37">
        <v>7.8295199999999996</v>
      </c>
      <c r="AU822" s="37">
        <v>312473.09000000003</v>
      </c>
      <c r="AV822" s="37">
        <v>2155.9144639737601</v>
      </c>
      <c r="AW822" s="37">
        <v>1007979.6</v>
      </c>
      <c r="AX822" s="37">
        <v>7.0170012000000002</v>
      </c>
      <c r="AY822" s="37">
        <v>7.26</v>
      </c>
      <c r="AZ822" s="37">
        <v>18.2</v>
      </c>
      <c r="BA822" s="37">
        <v>23919</v>
      </c>
      <c r="BB822" s="37">
        <v>8.7682199999999995</v>
      </c>
      <c r="BC822" s="37">
        <v>7.0323488045007003E-3</v>
      </c>
      <c r="BD822" s="37">
        <v>377.67324000000002</v>
      </c>
      <c r="BE822" s="37">
        <v>29000</v>
      </c>
      <c r="BF822" s="37">
        <v>0.96960000000000002</v>
      </c>
      <c r="BG822" s="37">
        <v>3.7586520000000001</v>
      </c>
      <c r="BH822" s="37">
        <v>4.8411999999999997</v>
      </c>
      <c r="BI822" s="37">
        <v>5.9320500000000003</v>
      </c>
      <c r="BJ822" s="37">
        <v>3807.8670000000002</v>
      </c>
      <c r="BK822" s="37">
        <v>512.40089999999998</v>
      </c>
      <c r="BL822" s="37">
        <v>18.2</v>
      </c>
      <c r="BM822" s="37">
        <v>15.873479394</v>
      </c>
      <c r="BN822" s="37">
        <v>15.873479394</v>
      </c>
      <c r="BO822" s="37">
        <v>15.873479394</v>
      </c>
      <c r="BP822" s="37">
        <v>8.5000000000000006E-3</v>
      </c>
    </row>
    <row r="823" spans="1:68">
      <c r="A823" s="16">
        <v>822</v>
      </c>
      <c r="B823" s="29" t="s">
        <v>404</v>
      </c>
      <c r="C823" s="16">
        <v>225</v>
      </c>
      <c r="D823" s="16">
        <v>1100</v>
      </c>
      <c r="E823" s="16">
        <v>0.209653132492442</v>
      </c>
      <c r="F823" s="16">
        <v>0.36455664003830801</v>
      </c>
      <c r="G823" s="16">
        <v>0.47283616663553202</v>
      </c>
      <c r="H823" s="16">
        <v>1.2668287682035599</v>
      </c>
      <c r="I823" s="16">
        <v>2.34284007169886</v>
      </c>
      <c r="J823" s="16">
        <v>0.39145612107896999</v>
      </c>
      <c r="K823" s="16">
        <v>0.430238549381952</v>
      </c>
      <c r="L823" s="16">
        <v>0.54632768361581896</v>
      </c>
      <c r="M823" s="16">
        <v>0.13928201174938201</v>
      </c>
      <c r="N823" s="16">
        <v>0.69679959979929695</v>
      </c>
      <c r="O823" s="16">
        <v>1.5778405781573499</v>
      </c>
      <c r="P823" s="16">
        <v>0.131853433059748</v>
      </c>
      <c r="Q823" s="16">
        <v>0.23046474200713399</v>
      </c>
      <c r="R823" s="16">
        <v>0.68725490196078398</v>
      </c>
      <c r="S823" s="16">
        <v>0.70489999999999997</v>
      </c>
      <c r="T823" s="16">
        <v>1.3194441343900001</v>
      </c>
      <c r="U823" s="16">
        <v>1.13292575865908</v>
      </c>
      <c r="V823" s="16">
        <v>0.55053056604512995</v>
      </c>
      <c r="W823" s="16">
        <v>3.13809571682516</v>
      </c>
      <c r="X823" s="16">
        <v>1.3662968696250399</v>
      </c>
      <c r="Y823" s="16">
        <v>2.32894368388301</v>
      </c>
      <c r="Z823" s="16">
        <v>1.0252893703155499</v>
      </c>
      <c r="AA823" s="16">
        <v>1.3863214381540101</v>
      </c>
      <c r="AB823" s="16">
        <v>1.29864117702183</v>
      </c>
      <c r="AC823" s="16">
        <v>0.60829635494525602</v>
      </c>
      <c r="AD823" s="16">
        <v>2.1018858147936901</v>
      </c>
      <c r="AE823" s="16">
        <v>0.70489999999999997</v>
      </c>
      <c r="AF823" s="16">
        <v>1.46303799932444</v>
      </c>
      <c r="AG823" s="16">
        <v>1.4600824255625999</v>
      </c>
      <c r="AH823" s="16">
        <v>1.41637123105255</v>
      </c>
      <c r="AI823" s="37">
        <v>0.37440688018979801</v>
      </c>
      <c r="AJ823" s="16">
        <v>1.00542880424794</v>
      </c>
      <c r="AK823" s="16">
        <v>0.46512301013024598</v>
      </c>
      <c r="AL823" s="37">
        <v>0.77173862329999998</v>
      </c>
      <c r="AM823" s="37">
        <v>3142.6931612191602</v>
      </c>
      <c r="AN823" s="37">
        <v>21.170211681249999</v>
      </c>
      <c r="AO823" s="37">
        <v>1.145841683375</v>
      </c>
      <c r="AP823" s="37">
        <v>7.2353438465000002</v>
      </c>
      <c r="AQ823" s="37">
        <v>656.91474000000005</v>
      </c>
      <c r="AR823" s="37">
        <v>1.75285225675</v>
      </c>
      <c r="AS823" s="37">
        <v>1.3863878999999999</v>
      </c>
      <c r="AT823" s="37">
        <v>7.8844157340000001</v>
      </c>
      <c r="AU823" s="37">
        <v>306908.0921143</v>
      </c>
      <c r="AV823" s="37">
        <v>2087.3075861888101</v>
      </c>
      <c r="AW823" s="37">
        <v>975102.80220000003</v>
      </c>
      <c r="AX823" s="37">
        <v>8.2260554431375006</v>
      </c>
      <c r="AY823" s="37">
        <v>7.4366548874999996</v>
      </c>
      <c r="AZ823" s="37">
        <v>17.622499999999999</v>
      </c>
      <c r="BA823" s="37">
        <v>23828.274697500001</v>
      </c>
      <c r="BB823" s="37">
        <v>8.6444084044375007</v>
      </c>
      <c r="BC823" s="37">
        <v>8.0871225389157805E-3</v>
      </c>
      <c r="BD823" s="37">
        <v>375.69189260924998</v>
      </c>
      <c r="BE823" s="37">
        <v>28865.238187499999</v>
      </c>
      <c r="BF823" s="37">
        <v>0.96230052600000004</v>
      </c>
      <c r="BG823" s="37">
        <v>3.7478426085100001</v>
      </c>
      <c r="BH823" s="37">
        <v>4.8141845349999999</v>
      </c>
      <c r="BI823" s="37">
        <v>5.9150633519999998</v>
      </c>
      <c r="BJ823" s="37">
        <v>4355.8874814250003</v>
      </c>
      <c r="BK823" s="37">
        <v>523.18823609250001</v>
      </c>
      <c r="BL823" s="37">
        <v>17.622499999999999</v>
      </c>
      <c r="BM823" s="37">
        <v>15.913235464448601</v>
      </c>
      <c r="BN823" s="37">
        <v>15.881088150963601</v>
      </c>
      <c r="BO823" s="37">
        <v>16.038185631626099</v>
      </c>
      <c r="BP823" s="37">
        <v>1.0642875E-2</v>
      </c>
    </row>
    <row r="824" spans="1:68">
      <c r="A824" s="16">
        <v>823</v>
      </c>
      <c r="B824" s="29" t="s">
        <v>405</v>
      </c>
      <c r="C824" s="16">
        <v>270</v>
      </c>
      <c r="D824" s="16">
        <v>1100</v>
      </c>
      <c r="E824" s="16">
        <v>0.21123677803785801</v>
      </c>
      <c r="F824" s="16">
        <v>0.366564613439676</v>
      </c>
      <c r="G824" s="16">
        <v>0.47441475345886902</v>
      </c>
      <c r="H824" s="16">
        <v>1.2664506873502299</v>
      </c>
      <c r="I824" s="16">
        <v>2.3414172735548502</v>
      </c>
      <c r="J824" s="16">
        <v>0.39321206201928899</v>
      </c>
      <c r="K824" s="16">
        <v>0.43095058767565902</v>
      </c>
      <c r="L824" s="16">
        <v>0.54698681732580001</v>
      </c>
      <c r="M824" s="16">
        <v>0.13952446056943399</v>
      </c>
      <c r="N824" s="16">
        <v>0.69725957003053096</v>
      </c>
      <c r="O824" s="16">
        <v>1.57760556349298</v>
      </c>
      <c r="P824" s="16">
        <v>0.13204167681878801</v>
      </c>
      <c r="Q824" s="16">
        <v>0.231082472664075</v>
      </c>
      <c r="R824" s="16">
        <v>0.68814566115702502</v>
      </c>
      <c r="S824" s="16">
        <v>0.70554110822164395</v>
      </c>
      <c r="T824" s="16">
        <v>1.31933529796988</v>
      </c>
      <c r="U824" s="16">
        <v>1.1329379148996299</v>
      </c>
      <c r="V824" s="16">
        <v>0.55034265487108303</v>
      </c>
      <c r="W824" s="16">
        <v>3.1365792652947801</v>
      </c>
      <c r="X824" s="16">
        <v>1.3661626586851101</v>
      </c>
      <c r="Y824" s="16">
        <v>2.3282616136158598</v>
      </c>
      <c r="Z824" s="16">
        <v>1.02543613660723</v>
      </c>
      <c r="AA824" s="16">
        <v>1.3861725135371601</v>
      </c>
      <c r="AB824" s="16">
        <v>1.2985005739990201</v>
      </c>
      <c r="AC824" s="16">
        <v>0.60918851099104498</v>
      </c>
      <c r="AD824" s="16">
        <v>2.1012248706674002</v>
      </c>
      <c r="AE824" s="16">
        <v>0.70554110822164395</v>
      </c>
      <c r="AF824" s="16">
        <v>1.4630624953076099</v>
      </c>
      <c r="AG824" s="16">
        <v>1.458549437042</v>
      </c>
      <c r="AH824" s="16">
        <v>1.4154083797414601</v>
      </c>
      <c r="AI824" s="37">
        <v>0.37905762269301502</v>
      </c>
      <c r="AJ824" s="16">
        <v>1.0052693606477501</v>
      </c>
      <c r="AK824" s="16">
        <v>0.46510853835021698</v>
      </c>
      <c r="AL824" s="37">
        <v>0.77725197826500003</v>
      </c>
      <c r="AM824" s="37">
        <v>3158.4252304053598</v>
      </c>
      <c r="AN824" s="37">
        <v>21.237842134000001</v>
      </c>
      <c r="AO824" s="37">
        <v>1.1465357786999999</v>
      </c>
      <c r="AP824" s="37">
        <v>7.2330073400000003</v>
      </c>
      <c r="AQ824" s="37">
        <v>659.53931999999998</v>
      </c>
      <c r="AR824" s="37">
        <v>1.7551791452000001</v>
      </c>
      <c r="AS824" s="37">
        <v>1.3880605500000001</v>
      </c>
      <c r="AT824" s="37">
        <v>7.8881496736000001</v>
      </c>
      <c r="AU824" s="37">
        <v>307032.02563980001</v>
      </c>
      <c r="AV824" s="37">
        <v>2087.5515176731401</v>
      </c>
      <c r="AW824" s="37">
        <v>974744.84501499997</v>
      </c>
      <c r="AX824" s="37">
        <v>8.2366964102897509</v>
      </c>
      <c r="AY824" s="37">
        <v>7.4539920400000002</v>
      </c>
      <c r="AZ824" s="37">
        <v>17.631473</v>
      </c>
      <c r="BA824" s="37">
        <v>23823.117912000002</v>
      </c>
      <c r="BB824" s="37">
        <v>8.6378366381949991</v>
      </c>
      <c r="BC824" s="37">
        <v>8.0817956388104292E-3</v>
      </c>
      <c r="BD824" s="37">
        <v>375.57692597490001</v>
      </c>
      <c r="BE824" s="37">
        <v>28856.44591875</v>
      </c>
      <c r="BF824" s="37">
        <v>0.96195883680000005</v>
      </c>
      <c r="BG824" s="37">
        <v>3.7476694155239998</v>
      </c>
      <c r="BH824" s="37">
        <v>4.8130991021999998</v>
      </c>
      <c r="BI824" s="37">
        <v>5.9141458092499999</v>
      </c>
      <c r="BJ824" s="37">
        <v>4356.3806530800002</v>
      </c>
      <c r="BK824" s="37">
        <v>522.52126921845002</v>
      </c>
      <c r="BL824" s="37">
        <v>17.631473</v>
      </c>
      <c r="BM824" s="37">
        <v>15.925270784171801</v>
      </c>
      <c r="BN824" s="37">
        <v>15.906415595535901</v>
      </c>
      <c r="BO824" s="37">
        <v>16.038959778293499</v>
      </c>
      <c r="BP824" s="37">
        <v>1.076357625E-2</v>
      </c>
    </row>
    <row r="825" spans="1:68">
      <c r="A825" s="16">
        <v>824</v>
      </c>
      <c r="B825" s="29" t="s">
        <v>374</v>
      </c>
      <c r="C825" s="16">
        <v>285</v>
      </c>
      <c r="D825" s="16">
        <v>1100</v>
      </c>
      <c r="E825" s="16">
        <v>0.21282106767058401</v>
      </c>
      <c r="F825" s="16">
        <v>0.36857359008380602</v>
      </c>
      <c r="G825" s="16">
        <v>0.47599356679605798</v>
      </c>
      <c r="H825" s="16">
        <v>1.2660729480728199</v>
      </c>
      <c r="I825" s="16">
        <v>2.3399948801092201</v>
      </c>
      <c r="J825" s="16">
        <v>0.39496886066674802</v>
      </c>
      <c r="K825" s="16">
        <v>0.431662858870348</v>
      </c>
      <c r="L825" s="16">
        <v>0.54764595103578195</v>
      </c>
      <c r="M825" s="16">
        <v>0.13976721655301599</v>
      </c>
      <c r="N825" s="16">
        <v>0.69771965811450598</v>
      </c>
      <c r="O825" s="16">
        <v>1.5773706112866901</v>
      </c>
      <c r="P825" s="16">
        <v>0.13223025870821201</v>
      </c>
      <c r="Q825" s="16">
        <v>0.23170105918013101</v>
      </c>
      <c r="R825" s="16">
        <v>0.68903550062255203</v>
      </c>
      <c r="S825" s="16">
        <v>0.70618247298919601</v>
      </c>
      <c r="T825" s="16">
        <v>1.31922644696987</v>
      </c>
      <c r="U825" s="16">
        <v>1.1329500805211301</v>
      </c>
      <c r="V825" s="16">
        <v>0.55015704239294505</v>
      </c>
      <c r="W825" s="16">
        <v>3.1350630825899</v>
      </c>
      <c r="X825" s="16">
        <v>1.36602842003854</v>
      </c>
      <c r="Y825" s="16">
        <v>2.3275795009023601</v>
      </c>
      <c r="Z825" s="16">
        <v>1.0255829306928199</v>
      </c>
      <c r="AA825" s="16">
        <v>1.3860235713365701</v>
      </c>
      <c r="AB825" s="16">
        <v>1.2983599643878001</v>
      </c>
      <c r="AC825" s="16">
        <v>0.61008187477738596</v>
      </c>
      <c r="AD825" s="16">
        <v>2.1005632908340601</v>
      </c>
      <c r="AE825" s="16">
        <v>0.70618247298919601</v>
      </c>
      <c r="AF825" s="16">
        <v>1.46308697319143</v>
      </c>
      <c r="AG825" s="16">
        <v>1.45702049376971</v>
      </c>
      <c r="AH825" s="16">
        <v>1.4144462292926201</v>
      </c>
      <c r="AI825" s="37">
        <v>0.38371333570834798</v>
      </c>
      <c r="AJ825" s="16">
        <v>1.00510991389768</v>
      </c>
      <c r="AK825" s="16">
        <v>0.46509406657018798</v>
      </c>
      <c r="AL825" s="37">
        <v>0.78276302755000005</v>
      </c>
      <c r="AM825" s="37">
        <v>3174.14904938781</v>
      </c>
      <c r="AN825" s="37">
        <v>21.305462665149999</v>
      </c>
      <c r="AO825" s="37">
        <v>1.147230033125</v>
      </c>
      <c r="AP825" s="37">
        <v>7.2306698760000003</v>
      </c>
      <c r="AQ825" s="37">
        <v>662.16254000000004</v>
      </c>
      <c r="AR825" s="37">
        <v>1.75750517895</v>
      </c>
      <c r="AS825" s="37">
        <v>1.3897332</v>
      </c>
      <c r="AT825" s="37">
        <v>7.8918725700000003</v>
      </c>
      <c r="AU825" s="37">
        <v>307155.91734530003</v>
      </c>
      <c r="AV825" s="37">
        <v>2087.7954402515702</v>
      </c>
      <c r="AW825" s="37">
        <v>974385.96138999995</v>
      </c>
      <c r="AX825" s="37">
        <v>8.2473147657990005</v>
      </c>
      <c r="AY825" s="37">
        <v>7.4713431325000004</v>
      </c>
      <c r="AZ825" s="37">
        <v>17.640440999999999</v>
      </c>
      <c r="BA825" s="37">
        <v>23817.9616035</v>
      </c>
      <c r="BB825" s="37">
        <v>8.6312673704424991</v>
      </c>
      <c r="BC825" s="37">
        <v>8.0765033914482701E-3</v>
      </c>
      <c r="BD825" s="37">
        <v>375.46193305355001</v>
      </c>
      <c r="BE825" s="37">
        <v>28847.654849999999</v>
      </c>
      <c r="BF825" s="37">
        <v>0.96161716699999999</v>
      </c>
      <c r="BG825" s="37">
        <v>3.7474961881479998</v>
      </c>
      <c r="BH825" s="37">
        <v>4.8120137639999996</v>
      </c>
      <c r="BI825" s="37">
        <v>5.9132283030000004</v>
      </c>
      <c r="BJ825" s="37">
        <v>4356.8691743749996</v>
      </c>
      <c r="BK825" s="37">
        <v>521.85470188620002</v>
      </c>
      <c r="BL825" s="37">
        <v>17.640440999999999</v>
      </c>
      <c r="BM825" s="37">
        <v>15.937310651152499</v>
      </c>
      <c r="BN825" s="37">
        <v>15.931754450836801</v>
      </c>
      <c r="BO825" s="37">
        <v>16.0397302351695</v>
      </c>
      <c r="BP825" s="37">
        <v>1.0884142499999999E-2</v>
      </c>
    </row>
    <row r="826" spans="1:68">
      <c r="A826" s="16">
        <v>825</v>
      </c>
      <c r="B826" s="29" t="s">
        <v>406</v>
      </c>
      <c r="C826" s="16">
        <v>190</v>
      </c>
      <c r="D826" s="16">
        <v>1100</v>
      </c>
      <c r="E826" s="16">
        <v>0.214406001783637</v>
      </c>
      <c r="F826" s="16">
        <v>0.37058357072275899</v>
      </c>
      <c r="G826" s="16">
        <v>0.477572606695855</v>
      </c>
      <c r="H826" s="16">
        <v>1.26569554990865</v>
      </c>
      <c r="I826" s="16">
        <v>2.33857289118935</v>
      </c>
      <c r="J826" s="16">
        <v>0.396726517649933</v>
      </c>
      <c r="K826" s="16">
        <v>0.43237536308030899</v>
      </c>
      <c r="L826" s="16">
        <v>0.54830508474576301</v>
      </c>
      <c r="M826" s="16">
        <v>0.14001028028422599</v>
      </c>
      <c r="N826" s="16">
        <v>0.698179864096519</v>
      </c>
      <c r="O826" s="16">
        <v>1.5771357215135799</v>
      </c>
      <c r="P826" s="16">
        <v>0.132419179639884</v>
      </c>
      <c r="Q826" s="16">
        <v>0.23232050333521101</v>
      </c>
      <c r="R826" s="16">
        <v>0.68992442178109603</v>
      </c>
      <c r="S826" s="16">
        <v>0.70682409445667405</v>
      </c>
      <c r="T826" s="16">
        <v>1.3191175813870399</v>
      </c>
      <c r="U826" s="16">
        <v>1.1329622555344501</v>
      </c>
      <c r="V826" s="16">
        <v>0.54997370060108697</v>
      </c>
      <c r="W826" s="16">
        <v>3.1335471686390299</v>
      </c>
      <c r="X826" s="16">
        <v>1.3658941536767499</v>
      </c>
      <c r="Y826" s="16">
        <v>2.3268973457385602</v>
      </c>
      <c r="Z826" s="16">
        <v>1.02572975258022</v>
      </c>
      <c r="AA826" s="16">
        <v>1.3858746115491301</v>
      </c>
      <c r="AB826" s="16">
        <v>1.29821934818772</v>
      </c>
      <c r="AC826" s="16">
        <v>0.61097644875837598</v>
      </c>
      <c r="AD826" s="16">
        <v>2.0999010743760702</v>
      </c>
      <c r="AE826" s="16">
        <v>0.70682409445667405</v>
      </c>
      <c r="AF826" s="16">
        <v>1.46311143299595</v>
      </c>
      <c r="AG826" s="16">
        <v>1.45549557975494</v>
      </c>
      <c r="AH826" s="16">
        <v>1.4134847789410501</v>
      </c>
      <c r="AI826" s="37">
        <v>0.38837402720845998</v>
      </c>
      <c r="AJ826" s="16">
        <v>1.0049504639976501</v>
      </c>
      <c r="AK826" s="16">
        <v>0.46507959479015898</v>
      </c>
      <c r="AL826" s="37">
        <v>0.78827177115500002</v>
      </c>
      <c r="AM826" s="37">
        <v>3189.8646181664999</v>
      </c>
      <c r="AN826" s="37">
        <v>21.373073274700001</v>
      </c>
      <c r="AO826" s="37">
        <v>1.14792444665</v>
      </c>
      <c r="AP826" s="37">
        <v>7.2283314545000001</v>
      </c>
      <c r="AQ826" s="37">
        <v>664.78440000000001</v>
      </c>
      <c r="AR826" s="37">
        <v>1.7598303580000001</v>
      </c>
      <c r="AS826" s="37">
        <v>1.3914058499999999</v>
      </c>
      <c r="AT826" s="37">
        <v>7.8955844231999999</v>
      </c>
      <c r="AU826" s="37">
        <v>307279.7672308</v>
      </c>
      <c r="AV826" s="37">
        <v>2088.0393539240999</v>
      </c>
      <c r="AW826" s="37">
        <v>974026.15132499998</v>
      </c>
      <c r="AX826" s="37">
        <v>8.2579105096652494</v>
      </c>
      <c r="AY826" s="37">
        <v>7.4887081650000002</v>
      </c>
      <c r="AZ826" s="37">
        <v>17.649404000000001</v>
      </c>
      <c r="BA826" s="37">
        <v>23812.805772</v>
      </c>
      <c r="BB826" s="37">
        <v>8.6247006011800007</v>
      </c>
      <c r="BC826" s="37">
        <v>8.0712453541328597E-3</v>
      </c>
      <c r="BD826" s="37">
        <v>375.34691384519999</v>
      </c>
      <c r="BE826" s="37">
        <v>28838.864981250001</v>
      </c>
      <c r="BF826" s="37">
        <v>0.96127551659999999</v>
      </c>
      <c r="BG826" s="37">
        <v>3.747322926382</v>
      </c>
      <c r="BH826" s="37">
        <v>4.8109285204000001</v>
      </c>
      <c r="BI826" s="37">
        <v>5.9123108332500003</v>
      </c>
      <c r="BJ826" s="37">
        <v>4357.3530453100002</v>
      </c>
      <c r="BK826" s="37">
        <v>521.18853409575001</v>
      </c>
      <c r="BL826" s="37">
        <v>17.649404000000001</v>
      </c>
      <c r="BM826" s="37">
        <v>15.9493550653906</v>
      </c>
      <c r="BN826" s="37">
        <v>15.9571047168664</v>
      </c>
      <c r="BO826" s="37">
        <v>16.040497002254199</v>
      </c>
      <c r="BP826" s="37">
        <v>1.100457375E-2</v>
      </c>
    </row>
    <row r="827" spans="1:68">
      <c r="A827" s="16">
        <v>826</v>
      </c>
      <c r="B827" s="29" t="s">
        <v>375</v>
      </c>
      <c r="C827" s="16">
        <v>125</v>
      </c>
      <c r="D827" s="16">
        <v>1100</v>
      </c>
      <c r="E827" s="16">
        <v>0.21599158077035399</v>
      </c>
      <c r="F827" s="16">
        <v>0.37259455610934999</v>
      </c>
      <c r="G827" s="16">
        <v>0.47915187320703301</v>
      </c>
      <c r="H827" s="16">
        <v>1.26531849239586</v>
      </c>
      <c r="I827" s="16">
        <v>2.3371513066226899</v>
      </c>
      <c r="J827" s="16">
        <v>0.39848503359804499</v>
      </c>
      <c r="K827" s="16">
        <v>0.43308810041990398</v>
      </c>
      <c r="L827" s="16">
        <v>0.54896421845574395</v>
      </c>
      <c r="M827" s="16">
        <v>0.14025365234864301</v>
      </c>
      <c r="N827" s="16">
        <v>0.69864018802189598</v>
      </c>
      <c r="O827" s="16">
        <v>1.5769008941487801</v>
      </c>
      <c r="P827" s="16">
        <v>0.13260844052894599</v>
      </c>
      <c r="Q827" s="16">
        <v>0.232940806914163</v>
      </c>
      <c r="R827" s="16">
        <v>0.69081242605345405</v>
      </c>
      <c r="S827" s="16">
        <v>0.70746597277822298</v>
      </c>
      <c r="T827" s="16">
        <v>1.3190087012184699</v>
      </c>
      <c r="U827" s="16">
        <v>1.13297443995047</v>
      </c>
      <c r="V827" s="16">
        <v>0.54979260195443902</v>
      </c>
      <c r="W827" s="16">
        <v>3.1320315233707299</v>
      </c>
      <c r="X827" s="16">
        <v>1.36575985959116</v>
      </c>
      <c r="Y827" s="16">
        <v>2.32621514812049</v>
      </c>
      <c r="Z827" s="16">
        <v>1.02587660227733</v>
      </c>
      <c r="AA827" s="16">
        <v>1.3857256341717401</v>
      </c>
      <c r="AB827" s="16">
        <v>1.2980787253983099</v>
      </c>
      <c r="AC827" s="16">
        <v>0.61187223539476798</v>
      </c>
      <c r="AD827" s="16">
        <v>2.0992382203740698</v>
      </c>
      <c r="AE827" s="16">
        <v>0.70746597277822298</v>
      </c>
      <c r="AF827" s="16">
        <v>1.4631358747412</v>
      </c>
      <c r="AG827" s="16">
        <v>1.4539746790910599</v>
      </c>
      <c r="AH827" s="16">
        <v>1.4125240279229301</v>
      </c>
      <c r="AI827" s="37">
        <v>0.39303970518307202</v>
      </c>
      <c r="AJ827" s="16">
        <v>1.00479101094755</v>
      </c>
      <c r="AK827" s="16">
        <v>0.46506512301012998</v>
      </c>
      <c r="AL827" s="37">
        <v>0.79377820907999996</v>
      </c>
      <c r="AM827" s="37">
        <v>3205.5719367414299</v>
      </c>
      <c r="AN827" s="37">
        <v>21.440673962649999</v>
      </c>
      <c r="AO827" s="37">
        <v>1.1486190192750001</v>
      </c>
      <c r="AP827" s="37">
        <v>7.2259920754999998</v>
      </c>
      <c r="AQ827" s="37">
        <v>667.4049</v>
      </c>
      <c r="AR827" s="37">
        <v>1.7621546823500001</v>
      </c>
      <c r="AS827" s="37">
        <v>1.3930785000000001</v>
      </c>
      <c r="AT827" s="37">
        <v>7.8992852331999996</v>
      </c>
      <c r="AU827" s="37">
        <v>307403.5752963</v>
      </c>
      <c r="AV827" s="37">
        <v>2088.2832586907398</v>
      </c>
      <c r="AW827" s="37">
        <v>973665.41481999995</v>
      </c>
      <c r="AX827" s="37">
        <v>8.2684836418884995</v>
      </c>
      <c r="AY827" s="37">
        <v>7.5060871374999998</v>
      </c>
      <c r="AZ827" s="37">
        <v>17.658362</v>
      </c>
      <c r="BA827" s="37">
        <v>23807.650417500001</v>
      </c>
      <c r="BB827" s="37">
        <v>8.6181363304075003</v>
      </c>
      <c r="BC827" s="37">
        <v>8.0660210915442804E-3</v>
      </c>
      <c r="BD827" s="37">
        <v>375.23186834985</v>
      </c>
      <c r="BE827" s="37">
        <v>28830.076312500001</v>
      </c>
      <c r="BF827" s="37">
        <v>0.96093388560000004</v>
      </c>
      <c r="BG827" s="37">
        <v>3.7471496302260001</v>
      </c>
      <c r="BH827" s="37">
        <v>4.8098433714000004</v>
      </c>
      <c r="BI827" s="37">
        <v>5.9113933999999997</v>
      </c>
      <c r="BJ827" s="37">
        <v>4357.8322658850002</v>
      </c>
      <c r="BK827" s="37">
        <v>520.5227658471</v>
      </c>
      <c r="BL827" s="37">
        <v>17.658362</v>
      </c>
      <c r="BM827" s="37">
        <v>15.9614040268861</v>
      </c>
      <c r="BN827" s="37">
        <v>15.9824663936246</v>
      </c>
      <c r="BO827" s="37">
        <v>16.041260079547499</v>
      </c>
      <c r="BP827" s="37">
        <v>1.112487E-2</v>
      </c>
    </row>
    <row r="828" spans="1:68">
      <c r="A828" s="16">
        <v>827</v>
      </c>
      <c r="B828" s="29" t="s">
        <v>407</v>
      </c>
      <c r="C828" s="16">
        <v>263</v>
      </c>
      <c r="D828" s="16">
        <v>1100</v>
      </c>
      <c r="E828" s="16">
        <v>0.21688223334376</v>
      </c>
      <c r="F828" s="16">
        <v>0.37325453561449901</v>
      </c>
      <c r="G828" s="16">
        <v>0.47979891609045</v>
      </c>
      <c r="H828" s="16">
        <v>1.26937772638882</v>
      </c>
      <c r="I828" s="16">
        <v>2.3322799738554698</v>
      </c>
      <c r="J828" s="16">
        <v>0.39877914784519602</v>
      </c>
      <c r="K828" s="16">
        <v>0.43426295809245002</v>
      </c>
      <c r="L828" s="16">
        <v>0.55065996228786895</v>
      </c>
      <c r="M828" s="16">
        <v>0.140589300455356</v>
      </c>
      <c r="N828" s="16">
        <v>0.69905368812996405</v>
      </c>
      <c r="O828" s="16">
        <v>1.57365048650001</v>
      </c>
      <c r="P828" s="16">
        <v>0.132633749557731</v>
      </c>
      <c r="Q828" s="16">
        <v>0.235887658139735</v>
      </c>
      <c r="R828" s="16">
        <v>0.69316141792180097</v>
      </c>
      <c r="S828" s="16">
        <v>0.70630000000000004</v>
      </c>
      <c r="T828" s="16">
        <v>1.3158444551842099</v>
      </c>
      <c r="U828" s="16">
        <v>1.12846620881855</v>
      </c>
      <c r="V828" s="16">
        <v>0.551633202372664</v>
      </c>
      <c r="W828" s="16">
        <v>3.1153286766816599</v>
      </c>
      <c r="X828" s="16">
        <v>1.3625902371949099</v>
      </c>
      <c r="Y828" s="16">
        <v>2.3180779987569902</v>
      </c>
      <c r="Z828" s="16">
        <v>1.02444186447858</v>
      </c>
      <c r="AA828" s="16">
        <v>1.3830356663985</v>
      </c>
      <c r="AB828" s="16">
        <v>1.2961131403952399</v>
      </c>
      <c r="AC828" s="16">
        <v>0.61435597982666101</v>
      </c>
      <c r="AD828" s="16">
        <v>2.0882250458889802</v>
      </c>
      <c r="AE828" s="16">
        <v>0.70630000000000004</v>
      </c>
      <c r="AF828" s="16">
        <v>1.46471127175326</v>
      </c>
      <c r="AG828" s="16">
        <v>1.46091046006426</v>
      </c>
      <c r="AH828" s="16">
        <v>1.40499598492329</v>
      </c>
      <c r="AI828" s="37">
        <v>0.39759215219976202</v>
      </c>
      <c r="AJ828" s="16">
        <v>1.0032409088930401</v>
      </c>
      <c r="AK828" s="16">
        <v>0.465701881331404</v>
      </c>
      <c r="AL828" s="37">
        <v>0.79801627770000005</v>
      </c>
      <c r="AM828" s="37">
        <v>3216.5084397211199</v>
      </c>
      <c r="AN828" s="37">
        <v>21.465904381249999</v>
      </c>
      <c r="AO828" s="37">
        <v>1.148871665375</v>
      </c>
      <c r="AP828" s="37">
        <v>7.2199558584999997</v>
      </c>
      <c r="AQ828" s="37">
        <v>668.87706000000003</v>
      </c>
      <c r="AR828" s="37">
        <v>1.76346784075</v>
      </c>
      <c r="AS828" s="37">
        <v>1.3938751</v>
      </c>
      <c r="AT828" s="37">
        <v>7.9305176460000002</v>
      </c>
      <c r="AU828" s="37">
        <v>307865.65573669999</v>
      </c>
      <c r="AV828" s="37">
        <v>2084.7595083501101</v>
      </c>
      <c r="AW828" s="37">
        <v>976434.85679999995</v>
      </c>
      <c r="AX828" s="37">
        <v>8.2835834727375008</v>
      </c>
      <c r="AY828" s="37">
        <v>7.4868934874999997</v>
      </c>
      <c r="AZ828" s="37">
        <v>17.657499999999999</v>
      </c>
      <c r="BA828" s="37">
        <v>23802.185377500002</v>
      </c>
      <c r="BB828" s="37">
        <v>8.6144340624374998</v>
      </c>
      <c r="BC828" s="37">
        <v>8.0746527620486792E-3</v>
      </c>
      <c r="BD828" s="37">
        <v>375.14413961324999</v>
      </c>
      <c r="BE828" s="37">
        <v>28826.5536875</v>
      </c>
      <c r="BF828" s="37">
        <v>0.96019649399999996</v>
      </c>
      <c r="BG828" s="37">
        <v>3.7457631981900001</v>
      </c>
      <c r="BH828" s="37">
        <v>4.8079302149999998</v>
      </c>
      <c r="BI828" s="37">
        <v>5.9101892879999998</v>
      </c>
      <c r="BJ828" s="37">
        <v>4352.511265825</v>
      </c>
      <c r="BK828" s="37">
        <v>521.23851463250003</v>
      </c>
      <c r="BL828" s="37">
        <v>17.657499999999999</v>
      </c>
      <c r="BM828" s="37">
        <v>15.9248277750534</v>
      </c>
      <c r="BN828" s="37">
        <v>15.883504087088401</v>
      </c>
      <c r="BO828" s="37">
        <v>16.0844670235509</v>
      </c>
      <c r="BP828" s="37">
        <v>1.1248375E-2</v>
      </c>
    </row>
    <row r="829" spans="1:68">
      <c r="A829" s="16">
        <v>828</v>
      </c>
      <c r="B829" s="29" t="s">
        <v>405</v>
      </c>
      <c r="C829" s="16">
        <v>290</v>
      </c>
      <c r="D829" s="16">
        <v>1100</v>
      </c>
      <c r="E829" s="16">
        <v>0.21846767928001201</v>
      </c>
      <c r="F829" s="16">
        <v>0.375265045646764</v>
      </c>
      <c r="G829" s="16">
        <v>0.48137859267045102</v>
      </c>
      <c r="H829" s="16">
        <v>1.26899861312488</v>
      </c>
      <c r="I829" s="16">
        <v>2.3308603739273699</v>
      </c>
      <c r="J829" s="16">
        <v>0.40053730614238597</v>
      </c>
      <c r="K829" s="16">
        <v>0.43497682175082603</v>
      </c>
      <c r="L829" s="16">
        <v>0.55131992457573897</v>
      </c>
      <c r="M829" s="16">
        <v>0.14083300470033999</v>
      </c>
      <c r="N829" s="16">
        <v>0.69951397345164801</v>
      </c>
      <c r="O829" s="16">
        <v>1.5734161971424001</v>
      </c>
      <c r="P829" s="16">
        <v>0.132823122852604</v>
      </c>
      <c r="Q829" s="16">
        <v>0.23651422870456401</v>
      </c>
      <c r="R829" s="16">
        <v>0.69404993613527199</v>
      </c>
      <c r="S829" s="16">
        <v>0.70694138827765596</v>
      </c>
      <c r="T829" s="16">
        <v>1.31573546688875</v>
      </c>
      <c r="U829" s="16">
        <v>1.1284766425524799</v>
      </c>
      <c r="V829" s="16">
        <v>0.55144984808418696</v>
      </c>
      <c r="W829" s="16">
        <v>3.1138186453712802</v>
      </c>
      <c r="X829" s="16">
        <v>1.36245573623956</v>
      </c>
      <c r="Y829" s="16">
        <v>2.3173964386711798</v>
      </c>
      <c r="Z829" s="16">
        <v>1.02458853058255</v>
      </c>
      <c r="AA829" s="16">
        <v>1.38288662779783</v>
      </c>
      <c r="AB829" s="16">
        <v>1.29597255719203</v>
      </c>
      <c r="AC829" s="16">
        <v>0.61525704020648297</v>
      </c>
      <c r="AD829" s="16">
        <v>2.08755846529318</v>
      </c>
      <c r="AE829" s="16">
        <v>0.70694138827765596</v>
      </c>
      <c r="AF829" s="16">
        <v>1.4647351542938101</v>
      </c>
      <c r="AG829" s="16">
        <v>1.45937605978087</v>
      </c>
      <c r="AH829" s="16">
        <v>1.4040425055808099</v>
      </c>
      <c r="AI829" s="37">
        <v>0.402266373208019</v>
      </c>
      <c r="AJ829" s="16">
        <v>1.0030815066622201</v>
      </c>
      <c r="AK829" s="16">
        <v>0.465687409551375</v>
      </c>
      <c r="AL829" s="37">
        <v>0.80352307489499997</v>
      </c>
      <c r="AM829" s="37">
        <v>3232.2189395586302</v>
      </c>
      <c r="AN829" s="37">
        <v>21.533487209299999</v>
      </c>
      <c r="AO829" s="37">
        <v>1.1495670223500001</v>
      </c>
      <c r="AP829" s="37">
        <v>7.2176119155</v>
      </c>
      <c r="AQ829" s="37">
        <v>671.49800000000005</v>
      </c>
      <c r="AR829" s="37">
        <v>1.765788248</v>
      </c>
      <c r="AS829" s="37">
        <v>1.3955456500000001</v>
      </c>
      <c r="AT829" s="37">
        <v>7.9341982888000002</v>
      </c>
      <c r="AU829" s="37">
        <v>307989.45501520002</v>
      </c>
      <c r="AV829" s="37">
        <v>2085.0028779518998</v>
      </c>
      <c r="AW829" s="37">
        <v>976072.54762500001</v>
      </c>
      <c r="AX829" s="37">
        <v>8.2940052188822495</v>
      </c>
      <c r="AY829" s="37">
        <v>7.5042478350000001</v>
      </c>
      <c r="AZ829" s="37">
        <v>17.666466</v>
      </c>
      <c r="BA829" s="37">
        <v>23797.028728000001</v>
      </c>
      <c r="BB829" s="37">
        <v>8.6078738717699999</v>
      </c>
      <c r="BC829" s="37">
        <v>8.0693941009504101E-3</v>
      </c>
      <c r="BD829" s="37">
        <v>375.0285954958</v>
      </c>
      <c r="BE829" s="37">
        <v>28817.763456249999</v>
      </c>
      <c r="BF829" s="37">
        <v>0.95985451939999999</v>
      </c>
      <c r="BG829" s="37">
        <v>3.7455902749779999</v>
      </c>
      <c r="BH829" s="37">
        <v>4.8068448736000002</v>
      </c>
      <c r="BI829" s="37">
        <v>5.9092714992499999</v>
      </c>
      <c r="BJ829" s="37">
        <v>4352.9726222899999</v>
      </c>
      <c r="BK829" s="37">
        <v>520.57225340274999</v>
      </c>
      <c r="BL829" s="37">
        <v>17.666466</v>
      </c>
      <c r="BM829" s="37">
        <v>15.9368673264122</v>
      </c>
      <c r="BN829" s="37">
        <v>15.908838191991499</v>
      </c>
      <c r="BO829" s="37">
        <v>16.085198257533399</v>
      </c>
      <c r="BP829" s="37">
        <v>1.1368438749999999E-2</v>
      </c>
    </row>
    <row r="830" spans="1:68">
      <c r="A830" s="16">
        <v>829</v>
      </c>
      <c r="B830" s="29" t="s">
        <v>374</v>
      </c>
      <c r="C830" s="16">
        <v>310</v>
      </c>
      <c r="D830" s="16">
        <v>1100</v>
      </c>
      <c r="E830" s="16">
        <v>0.22005377017033301</v>
      </c>
      <c r="F830" s="16">
        <v>0.377276560371264</v>
      </c>
      <c r="G830" s="16">
        <v>0.48295849600540702</v>
      </c>
      <c r="H830" s="16">
        <v>1.2686198422616899</v>
      </c>
      <c r="I830" s="16">
        <v>2.3294411773061698</v>
      </c>
      <c r="J830" s="16">
        <v>0.40229632343959898</v>
      </c>
      <c r="K830" s="16">
        <v>0.43569091928974601</v>
      </c>
      <c r="L830" s="16">
        <v>0.55197988686360799</v>
      </c>
      <c r="M830" s="16">
        <v>0.14107701824270599</v>
      </c>
      <c r="N830" s="16">
        <v>0.699974376713557</v>
      </c>
      <c r="O830" s="16">
        <v>1.57318197000539</v>
      </c>
      <c r="P830" s="16">
        <v>0.13301283708043601</v>
      </c>
      <c r="Q830" s="16">
        <v>0.23714167448506701</v>
      </c>
      <c r="R830" s="16">
        <v>0.69493753609532205</v>
      </c>
      <c r="S830" s="16">
        <v>0.70758303321328497</v>
      </c>
      <c r="T830" s="16">
        <v>1.3156264640049999</v>
      </c>
      <c r="U830" s="16">
        <v>1.12848708433621</v>
      </c>
      <c r="V830" s="16">
        <v>0.55126871958258705</v>
      </c>
      <c r="W830" s="16">
        <v>3.1123088809702302</v>
      </c>
      <c r="X830" s="16">
        <v>1.3623212075367901</v>
      </c>
      <c r="Y830" s="16">
        <v>2.3167148362235102</v>
      </c>
      <c r="Z830" s="16">
        <v>1.0247352244576899</v>
      </c>
      <c r="AA830" s="16">
        <v>1.3827375716094099</v>
      </c>
      <c r="AB830" s="16">
        <v>1.29583196740505</v>
      </c>
      <c r="AC830" s="16">
        <v>0.61615932692570796</v>
      </c>
      <c r="AD830" s="16">
        <v>2.0868912444626901</v>
      </c>
      <c r="AE830" s="16">
        <v>0.70758303321328497</v>
      </c>
      <c r="AF830" s="16">
        <v>1.4647590191846001</v>
      </c>
      <c r="AG830" s="16">
        <v>1.4578457093088599</v>
      </c>
      <c r="AH830" s="16">
        <v>1.4030897164936</v>
      </c>
      <c r="AI830" s="37">
        <v>0.40694560171408201</v>
      </c>
      <c r="AJ830" s="16">
        <v>1.0029221012835901</v>
      </c>
      <c r="AK830" s="16">
        <v>0.465672937771346</v>
      </c>
      <c r="AL830" s="37">
        <v>0.80902756640999995</v>
      </c>
      <c r="AM830" s="37">
        <v>3247.9211891923901</v>
      </c>
      <c r="AN830" s="37">
        <v>21.601060115749998</v>
      </c>
      <c r="AO830" s="37">
        <v>1.150262538425</v>
      </c>
      <c r="AP830" s="37">
        <v>7.2152670150000002</v>
      </c>
      <c r="AQ830" s="37">
        <v>674.11757999999998</v>
      </c>
      <c r="AR830" s="37">
        <v>1.7681078005499999</v>
      </c>
      <c r="AS830" s="37">
        <v>1.3972161999999999</v>
      </c>
      <c r="AT830" s="37">
        <v>7.9378678883999996</v>
      </c>
      <c r="AU830" s="37">
        <v>308113.2124737</v>
      </c>
      <c r="AV830" s="37">
        <v>2085.2462386477901</v>
      </c>
      <c r="AW830" s="37">
        <v>975709.31200999999</v>
      </c>
      <c r="AX830" s="37">
        <v>8.3044043533839993</v>
      </c>
      <c r="AY830" s="37">
        <v>7.5216161225000002</v>
      </c>
      <c r="AZ830" s="37">
        <v>17.675426999999999</v>
      </c>
      <c r="BA830" s="37">
        <v>23791.872555499998</v>
      </c>
      <c r="BB830" s="37">
        <v>8.6013161795924997</v>
      </c>
      <c r="BC830" s="37">
        <v>8.0641688650220297E-3</v>
      </c>
      <c r="BD830" s="37">
        <v>374.91302509134999</v>
      </c>
      <c r="BE830" s="37">
        <v>28808.974425</v>
      </c>
      <c r="BF830" s="37">
        <v>0.95951256419999997</v>
      </c>
      <c r="BG830" s="37">
        <v>3.7454173173759999</v>
      </c>
      <c r="BH830" s="37">
        <v>4.8057596267999996</v>
      </c>
      <c r="BI830" s="37">
        <v>5.9083537469999996</v>
      </c>
      <c r="BJ830" s="37">
        <v>4353.4293283950001</v>
      </c>
      <c r="BK830" s="37">
        <v>519.90639171479995</v>
      </c>
      <c r="BL830" s="37">
        <v>17.675426999999999</v>
      </c>
      <c r="BM830" s="37">
        <v>15.9489114250285</v>
      </c>
      <c r="BN830" s="37">
        <v>15.934183707623299</v>
      </c>
      <c r="BO830" s="37">
        <v>16.085925801724599</v>
      </c>
      <c r="BP830" s="37">
        <v>1.1488367500000001E-2</v>
      </c>
    </row>
    <row r="831" spans="1:68">
      <c r="A831" s="16">
        <v>830</v>
      </c>
      <c r="B831" s="29" t="s">
        <v>406</v>
      </c>
      <c r="C831" s="16">
        <v>225</v>
      </c>
      <c r="D831" s="16">
        <v>1100</v>
      </c>
      <c r="E831" s="16">
        <v>0.22164050640835001</v>
      </c>
      <c r="F831" s="16">
        <v>0.37928908054128602</v>
      </c>
      <c r="G831" s="16">
        <v>0.484538626144145</v>
      </c>
      <c r="H831" s="16">
        <v>1.2682414133355699</v>
      </c>
      <c r="I831" s="16">
        <v>2.32802238382002</v>
      </c>
      <c r="J831" s="16">
        <v>0.40405620036652401</v>
      </c>
      <c r="K831" s="16">
        <v>0.43640525082416498</v>
      </c>
      <c r="L831" s="16">
        <v>0.55263984915147701</v>
      </c>
      <c r="M831" s="16">
        <v>0.14132134167164701</v>
      </c>
      <c r="N831" s="16">
        <v>0.70043489796102998</v>
      </c>
      <c r="O831" s="16">
        <v>1.5729478050641801</v>
      </c>
      <c r="P831" s="16">
        <v>0.13320289316273701</v>
      </c>
      <c r="Q831" s="16">
        <v>0.23776999731632401</v>
      </c>
      <c r="R831" s="16">
        <v>0.69582421922469295</v>
      </c>
      <c r="S831" s="16">
        <v>0.70822493496097705</v>
      </c>
      <c r="T831" s="16">
        <v>1.3155174465300301</v>
      </c>
      <c r="U831" s="16">
        <v>1.1284975341790699</v>
      </c>
      <c r="V831" s="16">
        <v>0.55108979026808802</v>
      </c>
      <c r="W831" s="16">
        <v>3.1107993834077701</v>
      </c>
      <c r="X831" s="16">
        <v>1.3621866510780201</v>
      </c>
      <c r="Y831" s="16">
        <v>2.3160331914100101</v>
      </c>
      <c r="Z831" s="16">
        <v>1.0248819461118699</v>
      </c>
      <c r="AA831" s="16">
        <v>1.3825884978301299</v>
      </c>
      <c r="AB831" s="16">
        <v>1.29569137103384</v>
      </c>
      <c r="AC831" s="16">
        <v>0.61706284248960397</v>
      </c>
      <c r="AD831" s="16">
        <v>2.0862233824746799</v>
      </c>
      <c r="AE831" s="16">
        <v>0.70822493496097705</v>
      </c>
      <c r="AF831" s="16">
        <v>1.4647828664452001</v>
      </c>
      <c r="AG831" s="16">
        <v>1.45631939263609</v>
      </c>
      <c r="AH831" s="16">
        <v>1.40213761691237</v>
      </c>
      <c r="AI831" s="37">
        <v>0.41162984576907002</v>
      </c>
      <c r="AJ831" s="16">
        <v>1.0027626927570501</v>
      </c>
      <c r="AK831" s="16">
        <v>0.46565846599131699</v>
      </c>
      <c r="AL831" s="37">
        <v>0.81452975224500002</v>
      </c>
      <c r="AM831" s="37">
        <v>3263.6151886223902</v>
      </c>
      <c r="AN831" s="37">
        <v>21.668623100600001</v>
      </c>
      <c r="AO831" s="37">
        <v>1.1509582136000001</v>
      </c>
      <c r="AP831" s="37">
        <v>7.2129211570000002</v>
      </c>
      <c r="AQ831" s="37">
        <v>676.73580000000004</v>
      </c>
      <c r="AR831" s="37">
        <v>1.7704264984</v>
      </c>
      <c r="AS831" s="37">
        <v>1.39888675</v>
      </c>
      <c r="AT831" s="37">
        <v>7.9415264448</v>
      </c>
      <c r="AU831" s="37">
        <v>308236.9281122</v>
      </c>
      <c r="AV831" s="37">
        <v>2085.48959043779</v>
      </c>
      <c r="AW831" s="37">
        <v>975345.14995500003</v>
      </c>
      <c r="AX831" s="37">
        <v>8.3147808762427502</v>
      </c>
      <c r="AY831" s="37">
        <v>7.53899835</v>
      </c>
      <c r="AZ831" s="37">
        <v>17.684383</v>
      </c>
      <c r="BA831" s="37">
        <v>23786.71686</v>
      </c>
      <c r="BB831" s="37">
        <v>8.5947609859049994</v>
      </c>
      <c r="BC831" s="37">
        <v>8.0589766346039308E-3</v>
      </c>
      <c r="BD831" s="37">
        <v>374.79742839990001</v>
      </c>
      <c r="BE831" s="37">
        <v>28800.186593750001</v>
      </c>
      <c r="BF831" s="37">
        <v>0.9591706284</v>
      </c>
      <c r="BG831" s="37">
        <v>3.7452443253840002</v>
      </c>
      <c r="BH831" s="37">
        <v>4.8046744745999996</v>
      </c>
      <c r="BI831" s="37">
        <v>5.9074360312499996</v>
      </c>
      <c r="BJ831" s="37">
        <v>4353.8813841399997</v>
      </c>
      <c r="BK831" s="37">
        <v>519.24092956865002</v>
      </c>
      <c r="BL831" s="37">
        <v>17.684383</v>
      </c>
      <c r="BM831" s="37">
        <v>15.9609600709021</v>
      </c>
      <c r="BN831" s="37">
        <v>15.9595406339837</v>
      </c>
      <c r="BO831" s="37">
        <v>16.086649656124401</v>
      </c>
      <c r="BP831" s="37">
        <v>1.160816125E-2</v>
      </c>
    </row>
    <row r="832" spans="1:68">
      <c r="A832" s="16">
        <v>831</v>
      </c>
      <c r="B832" s="29" t="s">
        <v>375</v>
      </c>
      <c r="C832" s="16">
        <v>138</v>
      </c>
      <c r="D832" s="16">
        <v>1100</v>
      </c>
      <c r="E832" s="16">
        <v>0.223227888388012</v>
      </c>
      <c r="F832" s="16">
        <v>0.38130260691086798</v>
      </c>
      <c r="G832" s="16">
        <v>0.486118983135507</v>
      </c>
      <c r="H832" s="16">
        <v>1.26786332588372</v>
      </c>
      <c r="I832" s="16">
        <v>2.3266039932971698</v>
      </c>
      <c r="J832" s="16">
        <v>0.40581693755346399</v>
      </c>
      <c r="K832" s="16">
        <v>0.43711981646911602</v>
      </c>
      <c r="L832" s="16">
        <v>0.55329981143934603</v>
      </c>
      <c r="M832" s="16">
        <v>0.14156597557785</v>
      </c>
      <c r="N832" s="16">
        <v>0.70089553723942399</v>
      </c>
      <c r="O832" s="16">
        <v>1.5727137022940201</v>
      </c>
      <c r="P832" s="16">
        <v>0.13339329202434699</v>
      </c>
      <c r="Q832" s="16">
        <v>0.238399199038548</v>
      </c>
      <c r="R832" s="16">
        <v>0.69670998694318798</v>
      </c>
      <c r="S832" s="16">
        <v>0.70886709367494005</v>
      </c>
      <c r="T832" s="16">
        <v>1.3154084144609099</v>
      </c>
      <c r="U832" s="16">
        <v>1.12850799209038</v>
      </c>
      <c r="V832" s="16">
        <v>0.55091303397804303</v>
      </c>
      <c r="W832" s="16">
        <v>3.1092901526131298</v>
      </c>
      <c r="X832" s="16">
        <v>1.3620520668546701</v>
      </c>
      <c r="Y832" s="16">
        <v>2.3153515042267498</v>
      </c>
      <c r="Z832" s="16">
        <v>1.0250286955529999</v>
      </c>
      <c r="AA832" s="16">
        <v>1.3824394064568699</v>
      </c>
      <c r="AB832" s="16">
        <v>1.2955507680779299</v>
      </c>
      <c r="AC832" s="16">
        <v>0.61796758941026897</v>
      </c>
      <c r="AD832" s="16">
        <v>2.0855548784045301</v>
      </c>
      <c r="AE832" s="16">
        <v>0.70886709367494005</v>
      </c>
      <c r="AF832" s="16">
        <v>1.46480669609514</v>
      </c>
      <c r="AG832" s="16">
        <v>1.4547970938346999</v>
      </c>
      <c r="AH832" s="16">
        <v>1.40118620608893</v>
      </c>
      <c r="AI832" s="37">
        <v>0.41631911344137301</v>
      </c>
      <c r="AJ832" s="16">
        <v>1.0026032810825001</v>
      </c>
      <c r="AK832" s="16">
        <v>0.46564399421128799</v>
      </c>
      <c r="AL832" s="37">
        <v>0.82002963240000004</v>
      </c>
      <c r="AM832" s="37">
        <v>3279.3009378486299</v>
      </c>
      <c r="AN832" s="37">
        <v>21.736176163850001</v>
      </c>
      <c r="AO832" s="37">
        <v>1.1516540478749999</v>
      </c>
      <c r="AP832" s="37">
        <v>7.2105743415000001</v>
      </c>
      <c r="AQ832" s="37">
        <v>679.35266000000001</v>
      </c>
      <c r="AR832" s="37">
        <v>1.7727443415499999</v>
      </c>
      <c r="AS832" s="37">
        <v>1.4005573</v>
      </c>
      <c r="AT832" s="37">
        <v>7.9451739579999998</v>
      </c>
      <c r="AU832" s="37">
        <v>308360.60193070001</v>
      </c>
      <c r="AV832" s="37">
        <v>2085.7329333219</v>
      </c>
      <c r="AW832" s="37">
        <v>974980.06146</v>
      </c>
      <c r="AX832" s="37">
        <v>8.3251347874585004</v>
      </c>
      <c r="AY832" s="37">
        <v>7.5563945175000002</v>
      </c>
      <c r="AZ832" s="37">
        <v>17.693334</v>
      </c>
      <c r="BA832" s="37">
        <v>23781.5616415</v>
      </c>
      <c r="BB832" s="37">
        <v>8.5882082907075006</v>
      </c>
      <c r="BC832" s="37">
        <v>8.0538169969040802E-3</v>
      </c>
      <c r="BD832" s="37">
        <v>374.68180542145001</v>
      </c>
      <c r="BE832" s="37">
        <v>28791.3999625</v>
      </c>
      <c r="BF832" s="37">
        <v>0.95882871199999997</v>
      </c>
      <c r="BG832" s="37">
        <v>3.7450712990019999</v>
      </c>
      <c r="BH832" s="37">
        <v>4.8035894170000004</v>
      </c>
      <c r="BI832" s="37">
        <v>5.906518352</v>
      </c>
      <c r="BJ832" s="37">
        <v>4354.3287895249996</v>
      </c>
      <c r="BK832" s="37">
        <v>518.57586696429996</v>
      </c>
      <c r="BL832" s="37">
        <v>17.693334</v>
      </c>
      <c r="BM832" s="37">
        <v>15.973013264033201</v>
      </c>
      <c r="BN832" s="37">
        <v>15.9849089710728</v>
      </c>
      <c r="BO832" s="37">
        <v>16.087369820732899</v>
      </c>
      <c r="BP832" s="37">
        <v>1.172782E-2</v>
      </c>
    </row>
    <row r="833" spans="1:68">
      <c r="A833" s="16">
        <v>832</v>
      </c>
      <c r="B833" s="29" t="s">
        <v>162</v>
      </c>
      <c r="C833" s="16">
        <v>241</v>
      </c>
      <c r="D833" s="16">
        <v>1120</v>
      </c>
      <c r="E833" s="16">
        <v>0.21859910332603499</v>
      </c>
      <c r="F833" s="16">
        <v>0.376176871541202</v>
      </c>
      <c r="G833" s="16">
        <v>0.482865408334891</v>
      </c>
      <c r="H833" s="16">
        <v>1.2584222420770499</v>
      </c>
      <c r="I833" s="16">
        <v>2.3388462303560802</v>
      </c>
      <c r="J833" s="16">
        <v>0.40208033207178601</v>
      </c>
      <c r="K833" s="16">
        <v>0.43413343919807501</v>
      </c>
      <c r="L833" s="16">
        <v>0.549597737272156</v>
      </c>
      <c r="M833" s="16">
        <v>0.139471280590099</v>
      </c>
      <c r="N833" s="16">
        <v>0.69834116652527201</v>
      </c>
      <c r="O833" s="16">
        <v>1.58396309159897</v>
      </c>
      <c r="P833" s="16">
        <v>0.13214334679797099</v>
      </c>
      <c r="Q833" s="16">
        <v>0.23276937122105701</v>
      </c>
      <c r="R833" s="16">
        <v>0.69747451696333496</v>
      </c>
      <c r="S833" s="16">
        <v>0.70967999999999998</v>
      </c>
      <c r="T833" s="16">
        <v>1.3198936763448501</v>
      </c>
      <c r="U833" s="16">
        <v>1.13482758308676</v>
      </c>
      <c r="V833" s="16">
        <v>0.54710415013787095</v>
      </c>
      <c r="W833" s="16">
        <v>3.1330944862874799</v>
      </c>
      <c r="X833" s="16">
        <v>1.36669645926435</v>
      </c>
      <c r="Y833" s="16">
        <v>2.3339418893722801</v>
      </c>
      <c r="Z833" s="16">
        <v>1.0273913930246801</v>
      </c>
      <c r="AA833" s="16">
        <v>1.38692893537141</v>
      </c>
      <c r="AB833" s="16">
        <v>1.2987786831507</v>
      </c>
      <c r="AC833" s="16">
        <v>0.61304079220154295</v>
      </c>
      <c r="AD833" s="16">
        <v>2.08940983606557</v>
      </c>
      <c r="AE833" s="16">
        <v>0.70967999999999998</v>
      </c>
      <c r="AF833" s="16">
        <v>1.4688017002889</v>
      </c>
      <c r="AG833" s="16">
        <v>1.4650008885999</v>
      </c>
      <c r="AH833" s="16">
        <v>1.40898223347028</v>
      </c>
      <c r="AI833" s="37">
        <v>0.39759215219976202</v>
      </c>
      <c r="AJ833" s="16">
        <v>1.00680506777728</v>
      </c>
      <c r="AK833" s="16">
        <v>0.465701881331404</v>
      </c>
      <c r="AL833" s="37">
        <v>0.80433348575999997</v>
      </c>
      <c r="AM833" s="37">
        <v>3241.69157153884</v>
      </c>
      <c r="AN833" s="37">
        <v>21.603097332499999</v>
      </c>
      <c r="AO833" s="37">
        <v>1.1389562200000001</v>
      </c>
      <c r="AP833" s="37">
        <v>7.2402827843499997</v>
      </c>
      <c r="AQ833" s="37">
        <v>674.414176</v>
      </c>
      <c r="AR833" s="37">
        <v>1.7629418866</v>
      </c>
      <c r="AS833" s="37">
        <v>1.3911863099999999</v>
      </c>
      <c r="AT833" s="37">
        <v>7.8674511377999998</v>
      </c>
      <c r="AU833" s="37">
        <v>307551.85876405</v>
      </c>
      <c r="AV833" s="37">
        <v>2098.42156464554</v>
      </c>
      <c r="AW833" s="37">
        <v>972824.56643200002</v>
      </c>
      <c r="AX833" s="37">
        <v>8.1740796937500004</v>
      </c>
      <c r="AY833" s="37">
        <v>7.533479625</v>
      </c>
      <c r="AZ833" s="37">
        <v>17.742000000000001</v>
      </c>
      <c r="BA833" s="37">
        <v>23875.4313545</v>
      </c>
      <c r="BB833" s="37">
        <v>8.6629952322375008</v>
      </c>
      <c r="BC833" s="37">
        <v>8.0083577602615506E-3</v>
      </c>
      <c r="BD833" s="37">
        <v>377.28347707994999</v>
      </c>
      <c r="BE833" s="37">
        <v>28913.423699999999</v>
      </c>
      <c r="BF833" s="37">
        <v>0.96676764999999998</v>
      </c>
      <c r="BG833" s="37">
        <v>3.7565478369899998</v>
      </c>
      <c r="BH833" s="37">
        <v>4.8214646204999996</v>
      </c>
      <c r="BI833" s="37">
        <v>5.9223439848000003</v>
      </c>
      <c r="BJ833" s="37">
        <v>4343.1935914750002</v>
      </c>
      <c r="BK833" s="37">
        <v>521.53424821399994</v>
      </c>
      <c r="BL833" s="37">
        <v>17.742000000000001</v>
      </c>
      <c r="BM833" s="37">
        <v>15.969300273635501</v>
      </c>
      <c r="BN833" s="37">
        <v>15.9279765856705</v>
      </c>
      <c r="BO833" s="37">
        <v>16.1301018039985</v>
      </c>
      <c r="BP833" s="37">
        <v>1.1248375E-2</v>
      </c>
    </row>
    <row r="834" spans="1:68">
      <c r="A834" s="16">
        <v>833</v>
      </c>
      <c r="B834" s="29" t="s">
        <v>408</v>
      </c>
      <c r="C834" s="16">
        <v>300</v>
      </c>
      <c r="D834" s="16">
        <v>1120</v>
      </c>
      <c r="E834" s="16">
        <v>0.21694051715149601</v>
      </c>
      <c r="F834" s="16">
        <v>0.37266433344884897</v>
      </c>
      <c r="G834" s="16">
        <v>0.47978747897589202</v>
      </c>
      <c r="H834" s="16">
        <v>1.2553003626425601</v>
      </c>
      <c r="I834" s="16">
        <v>2.3290889198329001</v>
      </c>
      <c r="J834" s="16">
        <v>0.39812477109022099</v>
      </c>
      <c r="K834" s="16">
        <v>0.43494851499888298</v>
      </c>
      <c r="L834" s="16">
        <v>0.55087052168447503</v>
      </c>
      <c r="M834" s="16">
        <v>0.14005845072297801</v>
      </c>
      <c r="N834" s="16">
        <v>0.70051240979523199</v>
      </c>
      <c r="O834" s="16">
        <v>1.57596568326607</v>
      </c>
      <c r="P834" s="16">
        <v>0.13243690293666699</v>
      </c>
      <c r="Q834" s="16">
        <v>0.23870767963847001</v>
      </c>
      <c r="R834" s="16">
        <v>0.69685835995740197</v>
      </c>
      <c r="S834" s="16">
        <v>0.70562999999999998</v>
      </c>
      <c r="T834" s="16">
        <v>1.31281720510056</v>
      </c>
      <c r="U834" s="16">
        <v>1.1272052263452701</v>
      </c>
      <c r="V834" s="16">
        <v>0.55253989286548799</v>
      </c>
      <c r="W834" s="16">
        <v>3.09453905071741</v>
      </c>
      <c r="X834" s="16">
        <v>1.3612048814025399</v>
      </c>
      <c r="Y834" s="16">
        <v>2.3247475139838398</v>
      </c>
      <c r="Z834" s="16">
        <v>1.0238919656725101</v>
      </c>
      <c r="AA834" s="16">
        <v>1.3810158219361801</v>
      </c>
      <c r="AB834" s="16">
        <v>1.29480635946427</v>
      </c>
      <c r="AC834" s="16">
        <v>0.61418222536399303</v>
      </c>
      <c r="AD834" s="16">
        <v>2.06746382682448</v>
      </c>
      <c r="AE834" s="16">
        <v>0.70562999999999998</v>
      </c>
      <c r="AF834" s="16">
        <v>1.46260589957547</v>
      </c>
      <c r="AG834" s="16">
        <v>1.45880508788647</v>
      </c>
      <c r="AH834" s="16">
        <v>1.4029442349143499</v>
      </c>
      <c r="AI834" s="37">
        <v>0.39759215219976202</v>
      </c>
      <c r="AJ834" s="16">
        <v>1.00473935669035</v>
      </c>
      <c r="AK834" s="16">
        <v>0.465701881331404</v>
      </c>
      <c r="AL834" s="37">
        <v>0.79823073245999998</v>
      </c>
      <c r="AM834" s="37">
        <v>3211.4223923571399</v>
      </c>
      <c r="AN834" s="37">
        <v>21.465392691875</v>
      </c>
      <c r="AO834" s="37">
        <v>1.1361307105</v>
      </c>
      <c r="AP834" s="37">
        <v>7.2100774264750003</v>
      </c>
      <c r="AQ834" s="37">
        <v>667.77946599999996</v>
      </c>
      <c r="AR834" s="37">
        <v>1.766251770475</v>
      </c>
      <c r="AS834" s="37">
        <v>1.394408085</v>
      </c>
      <c r="AT834" s="37">
        <v>7.9005728837999998</v>
      </c>
      <c r="AU834" s="37">
        <v>308508.08179015003</v>
      </c>
      <c r="AV834" s="37">
        <v>2087.8266624056901</v>
      </c>
      <c r="AW834" s="37">
        <v>974985.693952</v>
      </c>
      <c r="AX834" s="37">
        <v>8.38261317045</v>
      </c>
      <c r="AY834" s="37">
        <v>7.5268244624999996</v>
      </c>
      <c r="AZ834" s="37">
        <v>17.640750000000001</v>
      </c>
      <c r="BA834" s="37">
        <v>23747.42573825</v>
      </c>
      <c r="BB834" s="37">
        <v>8.6048080317375</v>
      </c>
      <c r="BC834" s="37">
        <v>8.0879246442717E-3</v>
      </c>
      <c r="BD834" s="37">
        <v>372.64067781044997</v>
      </c>
      <c r="BE834" s="37">
        <v>28797.245512500001</v>
      </c>
      <c r="BF834" s="37">
        <v>0.96295914699999996</v>
      </c>
      <c r="BG834" s="37">
        <v>3.7437525514350001</v>
      </c>
      <c r="BH834" s="37">
        <v>4.800908508</v>
      </c>
      <c r="BI834" s="37">
        <v>5.9042304543000004</v>
      </c>
      <c r="BJ834" s="37">
        <v>4351.2802722625001</v>
      </c>
      <c r="BK834" s="37">
        <v>516.05633993900005</v>
      </c>
      <c r="BL834" s="37">
        <v>17.640750000000001</v>
      </c>
      <c r="BM834" s="37">
        <v>15.901937468970401</v>
      </c>
      <c r="BN834" s="37">
        <v>15.8606137810054</v>
      </c>
      <c r="BO834" s="37">
        <v>16.0609784828622</v>
      </c>
      <c r="BP834" s="37">
        <v>1.1248375E-2</v>
      </c>
    </row>
    <row r="835" spans="1:68">
      <c r="A835" s="16">
        <v>834</v>
      </c>
      <c r="B835" s="29" t="s">
        <v>409</v>
      </c>
      <c r="C835" s="16">
        <v>223</v>
      </c>
      <c r="D835" s="16">
        <v>1120</v>
      </c>
      <c r="E835" s="16">
        <v>0.21449369200291901</v>
      </c>
      <c r="F835" s="16">
        <v>0.36838273081281298</v>
      </c>
      <c r="G835" s="16">
        <v>0.47539764529994399</v>
      </c>
      <c r="H835" s="16">
        <v>1.26859200084091</v>
      </c>
      <c r="I835" s="16">
        <v>2.3191525760891198</v>
      </c>
      <c r="J835" s="16">
        <v>0.39329019655719699</v>
      </c>
      <c r="K835" s="16">
        <v>0.43524998139096299</v>
      </c>
      <c r="L835" s="16">
        <v>0.55242614707730997</v>
      </c>
      <c r="M835" s="16">
        <v>0.14156831677895201</v>
      </c>
      <c r="N835" s="16">
        <v>0.70177908138432799</v>
      </c>
      <c r="O835" s="16">
        <v>1.5616014022142</v>
      </c>
      <c r="P835" s="16">
        <v>0.13310528216770801</v>
      </c>
      <c r="Q835" s="16">
        <v>0.243647410617405</v>
      </c>
      <c r="R835" s="16">
        <v>0.69131294690400102</v>
      </c>
      <c r="S835" s="16">
        <v>0.70067999999999997</v>
      </c>
      <c r="T835" s="16">
        <v>1.30651027919253</v>
      </c>
      <c r="U835" s="16">
        <v>1.11788901255011</v>
      </c>
      <c r="V835" s="16">
        <v>0.55933206647650502</v>
      </c>
      <c r="W835" s="16">
        <v>3.0655958190375898</v>
      </c>
      <c r="X835" s="16">
        <v>1.35509453420419</v>
      </c>
      <c r="Y835" s="16">
        <v>2.3031774394033602</v>
      </c>
      <c r="Z835" s="16">
        <v>1.01957828017383</v>
      </c>
      <c r="AA835" s="16">
        <v>1.37510270850094</v>
      </c>
      <c r="AB835" s="16">
        <v>1.29077081577222</v>
      </c>
      <c r="AC835" s="16">
        <v>0.61603471525059195</v>
      </c>
      <c r="AD835" s="16">
        <v>2.0622514716121301</v>
      </c>
      <c r="AE835" s="16">
        <v>0.70067999999999997</v>
      </c>
      <c r="AF835" s="16">
        <v>1.4563961784745301</v>
      </c>
      <c r="AG835" s="16">
        <v>1.45259536678553</v>
      </c>
      <c r="AH835" s="16">
        <v>1.3968926705122</v>
      </c>
      <c r="AI835" s="37">
        <v>0.39759215219976202</v>
      </c>
      <c r="AJ835" s="16">
        <v>0.999893182771602</v>
      </c>
      <c r="AK835" s="16">
        <v>0.465701881331404</v>
      </c>
      <c r="AL835" s="37">
        <v>0.78922766075999995</v>
      </c>
      <c r="AM835" s="37">
        <v>3174.5258252687599</v>
      </c>
      <c r="AN835" s="37">
        <v>21.26899427</v>
      </c>
      <c r="AO835" s="37">
        <v>1.1481605312500001</v>
      </c>
      <c r="AP835" s="37">
        <v>7.1793178418499997</v>
      </c>
      <c r="AQ835" s="37">
        <v>659.67037600000003</v>
      </c>
      <c r="AR835" s="37">
        <v>1.7674759740999999</v>
      </c>
      <c r="AS835" s="37">
        <v>1.3983458099999999</v>
      </c>
      <c r="AT835" s="37">
        <v>7.9857430878000004</v>
      </c>
      <c r="AU835" s="37">
        <v>309065.92832755001</v>
      </c>
      <c r="AV835" s="37">
        <v>2068.7969783936401</v>
      </c>
      <c r="AW835" s="37">
        <v>979906.22723199998</v>
      </c>
      <c r="AX835" s="37">
        <v>8.5560799563749992</v>
      </c>
      <c r="AY835" s="37">
        <v>7.4669280000000002</v>
      </c>
      <c r="AZ835" s="37">
        <v>17.516999999999999</v>
      </c>
      <c r="BA835" s="37">
        <v>23633.3403545</v>
      </c>
      <c r="BB835" s="37">
        <v>8.5336903422375006</v>
      </c>
      <c r="BC835" s="37">
        <v>8.1873465847434098E-3</v>
      </c>
      <c r="BD835" s="37">
        <v>369.15536859495</v>
      </c>
      <c r="BE835" s="37">
        <v>28667.976825000002</v>
      </c>
      <c r="BF835" s="37">
        <v>0.95402436999999995</v>
      </c>
      <c r="BG835" s="37">
        <v>3.7279800171900002</v>
      </c>
      <c r="BH835" s="37">
        <v>4.7803523954999996</v>
      </c>
      <c r="BI835" s="37">
        <v>5.8858286448000001</v>
      </c>
      <c r="BJ835" s="37">
        <v>4364.4045574749998</v>
      </c>
      <c r="BK835" s="37">
        <v>514.75529228899995</v>
      </c>
      <c r="BL835" s="37">
        <v>17.516999999999999</v>
      </c>
      <c r="BM835" s="37">
        <v>15.8344233172255</v>
      </c>
      <c r="BN835" s="37">
        <v>15.793099629260499</v>
      </c>
      <c r="BO835" s="37">
        <v>15.991699859213499</v>
      </c>
      <c r="BP835" s="37">
        <v>1.1248375E-2</v>
      </c>
    </row>
    <row r="836" spans="1:68">
      <c r="A836" s="16">
        <v>835</v>
      </c>
      <c r="B836" s="29" t="s">
        <v>161</v>
      </c>
      <c r="C836" s="16">
        <v>250</v>
      </c>
      <c r="D836" s="16">
        <v>1120</v>
      </c>
      <c r="E836" s="16">
        <v>0.21681618183713899</v>
      </c>
      <c r="F836" s="16">
        <v>0.372272408656181</v>
      </c>
      <c r="G836" s="16">
        <v>0.47953518968417103</v>
      </c>
      <c r="H836" s="16">
        <v>1.2525095916329401</v>
      </c>
      <c r="I836" s="16">
        <v>2.3277205945039601</v>
      </c>
      <c r="J836" s="16">
        <v>0.39768526431449103</v>
      </c>
      <c r="K836" s="16">
        <v>0.435138327171675</v>
      </c>
      <c r="L836" s="16">
        <v>0.55101194217473304</v>
      </c>
      <c r="M836" s="16">
        <v>0.140010518467233</v>
      </c>
      <c r="N836" s="16">
        <v>0.70095181193106404</v>
      </c>
      <c r="O836" s="16">
        <v>1.57573274960694</v>
      </c>
      <c r="P836" s="16">
        <v>0.13242529337185999</v>
      </c>
      <c r="Q836" s="16">
        <v>0.23969866333216899</v>
      </c>
      <c r="R836" s="16">
        <v>0.69747451696333496</v>
      </c>
      <c r="S836" s="16">
        <v>0.70518000000000003</v>
      </c>
      <c r="T836" s="16">
        <v>1.31169634558905</v>
      </c>
      <c r="U836" s="16">
        <v>1.1263582978184401</v>
      </c>
      <c r="V836" s="16">
        <v>0.55315053914425805</v>
      </c>
      <c r="W836" s="16">
        <v>3.0876579593659299</v>
      </c>
      <c r="X836" s="16">
        <v>1.3605087658989301</v>
      </c>
      <c r="Y836" s="16">
        <v>2.3252019888129301</v>
      </c>
      <c r="Z836" s="16">
        <v>1.0235083700717</v>
      </c>
      <c r="AA836" s="16">
        <v>1.3801710914454299</v>
      </c>
      <c r="AB836" s="16">
        <v>1.2942479160813001</v>
      </c>
      <c r="AC836" s="16">
        <v>0.61424370771232195</v>
      </c>
      <c r="AD836" s="16">
        <v>2.0619381606430802</v>
      </c>
      <c r="AE836" s="16">
        <v>0.70518000000000003</v>
      </c>
      <c r="AF836" s="16">
        <v>1.4617227738146299</v>
      </c>
      <c r="AG836" s="16">
        <v>1.4579219621256301</v>
      </c>
      <c r="AH836" s="16">
        <v>1.4020836016701099</v>
      </c>
      <c r="AI836" s="37">
        <v>0.39759215219976202</v>
      </c>
      <c r="AJ836" s="16">
        <v>1.0048414640824801</v>
      </c>
      <c r="AK836" s="16">
        <v>0.465701881331404</v>
      </c>
      <c r="AL836" s="37">
        <v>0.79777324175999997</v>
      </c>
      <c r="AM836" s="37">
        <v>3208.0449936035602</v>
      </c>
      <c r="AN836" s="37">
        <v>21.454105426249999</v>
      </c>
      <c r="AO836" s="37">
        <v>1.1336048762499999</v>
      </c>
      <c r="AP836" s="37">
        <v>7.2058415505999998</v>
      </c>
      <c r="AQ836" s="37">
        <v>667.04227600000002</v>
      </c>
      <c r="AR836" s="37">
        <v>1.76702256535</v>
      </c>
      <c r="AS836" s="37">
        <v>1.39476606</v>
      </c>
      <c r="AT836" s="37">
        <v>7.8978690678000003</v>
      </c>
      <c r="AU836" s="37">
        <v>308701.59600655001</v>
      </c>
      <c r="AV836" s="37">
        <v>2087.51807376745</v>
      </c>
      <c r="AW836" s="37">
        <v>974900.22563200002</v>
      </c>
      <c r="AX836" s="37">
        <v>8.4174131943749995</v>
      </c>
      <c r="AY836" s="37">
        <v>7.533479625</v>
      </c>
      <c r="AZ836" s="37">
        <v>17.6295</v>
      </c>
      <c r="BA836" s="37">
        <v>23727.150616999999</v>
      </c>
      <c r="BB836" s="37">
        <v>8.5983427872375007</v>
      </c>
      <c r="BC836" s="37">
        <v>8.0968631139655099E-3</v>
      </c>
      <c r="BD836" s="37">
        <v>371.81206504994998</v>
      </c>
      <c r="BE836" s="37">
        <v>28782.518700000001</v>
      </c>
      <c r="BF836" s="37">
        <v>0.96314739999999999</v>
      </c>
      <c r="BG836" s="37">
        <v>3.7423499747400002</v>
      </c>
      <c r="BH836" s="37">
        <v>4.7979719205000002</v>
      </c>
      <c r="BI836" s="37">
        <v>5.9016839898000004</v>
      </c>
      <c r="BJ836" s="37">
        <v>4351.7158546000001</v>
      </c>
      <c r="BK836" s="37">
        <v>514.677087239</v>
      </c>
      <c r="BL836" s="37">
        <v>17.6295</v>
      </c>
      <c r="BM836" s="37">
        <v>15.892335832172501</v>
      </c>
      <c r="BN836" s="37">
        <v>15.8510121442075</v>
      </c>
      <c r="BO836" s="37">
        <v>16.051125908772999</v>
      </c>
      <c r="BP836" s="37">
        <v>1.1248375E-2</v>
      </c>
    </row>
    <row r="837" spans="1:68">
      <c r="A837" s="16">
        <v>836</v>
      </c>
      <c r="B837" s="29" t="s">
        <v>410</v>
      </c>
      <c r="C837" s="16">
        <v>280</v>
      </c>
      <c r="D837" s="16">
        <v>1120</v>
      </c>
      <c r="E837" s="16">
        <v>0.21713710770514</v>
      </c>
      <c r="F837" s="16">
        <v>0.372975211975485</v>
      </c>
      <c r="G837" s="16">
        <v>0.480134629041301</v>
      </c>
      <c r="H837" s="16">
        <v>1.2535738687128799</v>
      </c>
      <c r="I837" s="16">
        <v>2.3297232089573399</v>
      </c>
      <c r="J837" s="16">
        <v>0.39847637651080497</v>
      </c>
      <c r="K837" s="16">
        <v>0.43495744733642699</v>
      </c>
      <c r="L837" s="16">
        <v>0.55075738529226903</v>
      </c>
      <c r="M837" s="16">
        <v>0.13991345564934901</v>
      </c>
      <c r="N837" s="16">
        <v>0.700481895758021</v>
      </c>
      <c r="O837" s="16">
        <v>1.5772142111655001</v>
      </c>
      <c r="P837" s="16">
        <v>0.13237454298856</v>
      </c>
      <c r="Q837" s="16">
        <v>0.23845139075216901</v>
      </c>
      <c r="R837" s="16">
        <v>0.69747451696333496</v>
      </c>
      <c r="S837" s="16">
        <v>0.70599000000000001</v>
      </c>
      <c r="T837" s="16">
        <v>1.3131718651251001</v>
      </c>
      <c r="U837" s="16">
        <v>1.1278827691667299</v>
      </c>
      <c r="V837" s="16">
        <v>0.55205234571621598</v>
      </c>
      <c r="W837" s="16">
        <v>3.0958365342118102</v>
      </c>
      <c r="X837" s="16">
        <v>1.3616225507047099</v>
      </c>
      <c r="Y837" s="16">
        <v>2.32677517091361</v>
      </c>
      <c r="Z837" s="16">
        <v>1.02420731420324</v>
      </c>
      <c r="AA837" s="16">
        <v>1.3813875033521099</v>
      </c>
      <c r="AB837" s="16">
        <v>1.29506345415379</v>
      </c>
      <c r="AC837" s="16">
        <v>0.61402718292038205</v>
      </c>
      <c r="AD837" s="16">
        <v>2.0668830622191301</v>
      </c>
      <c r="AE837" s="16">
        <v>0.70599000000000001</v>
      </c>
      <c r="AF837" s="16">
        <v>1.4629969805800001</v>
      </c>
      <c r="AG837" s="16">
        <v>1.459196168891</v>
      </c>
      <c r="AH837" s="16">
        <v>1.4033253553941401</v>
      </c>
      <c r="AI837" s="37">
        <v>0.39759215219976202</v>
      </c>
      <c r="AJ837" s="16">
        <v>1.0051949127475499</v>
      </c>
      <c r="AK837" s="16">
        <v>0.465701881331404</v>
      </c>
      <c r="AL837" s="37">
        <v>0.79895408568000004</v>
      </c>
      <c r="AM837" s="37">
        <v>3214.1013776319101</v>
      </c>
      <c r="AN837" s="37">
        <v>21.480923969374999</v>
      </c>
      <c r="AO837" s="37">
        <v>1.134568118125</v>
      </c>
      <c r="AP837" s="37">
        <v>7.2120409726750001</v>
      </c>
      <c r="AQ837" s="37">
        <v>668.36921800000005</v>
      </c>
      <c r="AR837" s="37">
        <v>1.7662880431750001</v>
      </c>
      <c r="AS837" s="37">
        <v>1.3941217050000001</v>
      </c>
      <c r="AT837" s="37">
        <v>7.8923938403999996</v>
      </c>
      <c r="AU837" s="37">
        <v>308494.64330290002</v>
      </c>
      <c r="AV837" s="37">
        <v>2089.4807021255101</v>
      </c>
      <c r="AW837" s="37">
        <v>974526.60697600001</v>
      </c>
      <c r="AX837" s="37">
        <v>8.3736131642624994</v>
      </c>
      <c r="AY837" s="37">
        <v>7.533479625</v>
      </c>
      <c r="AZ837" s="37">
        <v>17.649750000000001</v>
      </c>
      <c r="BA837" s="37">
        <v>23753.841149749998</v>
      </c>
      <c r="BB837" s="37">
        <v>8.6099802273375001</v>
      </c>
      <c r="BC837" s="37">
        <v>8.0807880652576693E-3</v>
      </c>
      <c r="BD837" s="37">
        <v>372.79691921534999</v>
      </c>
      <c r="BE837" s="37">
        <v>28806.081600000001</v>
      </c>
      <c r="BF837" s="37">
        <v>0.96379904500000002</v>
      </c>
      <c r="BG837" s="37">
        <v>3.7449055899450001</v>
      </c>
      <c r="BH837" s="37">
        <v>4.8022006064999996</v>
      </c>
      <c r="BI837" s="37">
        <v>5.9054027889</v>
      </c>
      <c r="BJ837" s="37">
        <v>4350.1818472374998</v>
      </c>
      <c r="BK837" s="37">
        <v>515.91137621450002</v>
      </c>
      <c r="BL837" s="37">
        <v>17.649750000000001</v>
      </c>
      <c r="BM837" s="37">
        <v>15.9061894316359</v>
      </c>
      <c r="BN837" s="37">
        <v>15.864865743670901</v>
      </c>
      <c r="BO837" s="37">
        <v>16.065341569913599</v>
      </c>
      <c r="BP837" s="37">
        <v>1.1248375E-2</v>
      </c>
    </row>
    <row r="838" spans="1:68">
      <c r="A838" s="16">
        <v>837</v>
      </c>
      <c r="B838" s="29" t="s">
        <v>411</v>
      </c>
      <c r="C838" s="16">
        <v>300</v>
      </c>
      <c r="D838" s="16">
        <v>1120</v>
      </c>
      <c r="E838" s="16">
        <v>0.21694051715149601</v>
      </c>
      <c r="F838" s="16">
        <v>0.37266433344884897</v>
      </c>
      <c r="G838" s="16">
        <v>0.47978747897589202</v>
      </c>
      <c r="H838" s="16">
        <v>1.2553003626425601</v>
      </c>
      <c r="I838" s="16">
        <v>2.3290889198329001</v>
      </c>
      <c r="J838" s="16">
        <v>0.39812477109022099</v>
      </c>
      <c r="K838" s="16">
        <v>0.43494851499888298</v>
      </c>
      <c r="L838" s="16">
        <v>0.55087052168447503</v>
      </c>
      <c r="M838" s="16">
        <v>0.14005845072297801</v>
      </c>
      <c r="N838" s="16">
        <v>0.70051240979523199</v>
      </c>
      <c r="O838" s="16">
        <v>1.57596568326607</v>
      </c>
      <c r="P838" s="16">
        <v>0.13243690293666699</v>
      </c>
      <c r="Q838" s="16">
        <v>0.23870767963847001</v>
      </c>
      <c r="R838" s="16">
        <v>0.69685835995740197</v>
      </c>
      <c r="S838" s="16">
        <v>0.70562999999999998</v>
      </c>
      <c r="T838" s="16">
        <v>1.31281720510056</v>
      </c>
      <c r="U838" s="16">
        <v>1.1272052263452701</v>
      </c>
      <c r="V838" s="16">
        <v>0.55253989286548799</v>
      </c>
      <c r="W838" s="16">
        <v>3.09453905071741</v>
      </c>
      <c r="X838" s="16">
        <v>1.3612048814025399</v>
      </c>
      <c r="Y838" s="16">
        <v>2.3247475139838398</v>
      </c>
      <c r="Z838" s="16">
        <v>1.0238919656725101</v>
      </c>
      <c r="AA838" s="16">
        <v>1.3810158219361801</v>
      </c>
      <c r="AB838" s="16">
        <v>1.29480635946427</v>
      </c>
      <c r="AC838" s="16">
        <v>0.61418222536399303</v>
      </c>
      <c r="AD838" s="16">
        <v>2.06746382682448</v>
      </c>
      <c r="AE838" s="16">
        <v>0.70562999999999998</v>
      </c>
      <c r="AF838" s="16">
        <v>1.46260589957547</v>
      </c>
      <c r="AG838" s="16">
        <v>1.45880508788647</v>
      </c>
      <c r="AH838" s="16">
        <v>1.4029442349143499</v>
      </c>
      <c r="AI838" s="37">
        <v>0.39759215219976202</v>
      </c>
      <c r="AJ838" s="16">
        <v>1.00473935669035</v>
      </c>
      <c r="AK838" s="16">
        <v>0.465701881331404</v>
      </c>
      <c r="AL838" s="37">
        <v>0.79823073245999998</v>
      </c>
      <c r="AM838" s="37">
        <v>3211.4223923571399</v>
      </c>
      <c r="AN838" s="37">
        <v>21.465392691875</v>
      </c>
      <c r="AO838" s="37">
        <v>1.1361307105</v>
      </c>
      <c r="AP838" s="37">
        <v>7.2100774264750003</v>
      </c>
      <c r="AQ838" s="37">
        <v>667.77946599999996</v>
      </c>
      <c r="AR838" s="37">
        <v>1.766251770475</v>
      </c>
      <c r="AS838" s="37">
        <v>1.394408085</v>
      </c>
      <c r="AT838" s="37">
        <v>7.9005728837999998</v>
      </c>
      <c r="AU838" s="37">
        <v>308508.08179015003</v>
      </c>
      <c r="AV838" s="37">
        <v>2087.8266624056901</v>
      </c>
      <c r="AW838" s="37">
        <v>974985.693952</v>
      </c>
      <c r="AX838" s="37">
        <v>8.38261317045</v>
      </c>
      <c r="AY838" s="37">
        <v>7.5268244624999996</v>
      </c>
      <c r="AZ838" s="37">
        <v>17.640750000000001</v>
      </c>
      <c r="BA838" s="37">
        <v>23747.42573825</v>
      </c>
      <c r="BB838" s="37">
        <v>8.6048080317375</v>
      </c>
      <c r="BC838" s="37">
        <v>8.0879246442717E-3</v>
      </c>
      <c r="BD838" s="37">
        <v>372.64067781044997</v>
      </c>
      <c r="BE838" s="37">
        <v>28797.245512500001</v>
      </c>
      <c r="BF838" s="37">
        <v>0.96295914699999996</v>
      </c>
      <c r="BG838" s="37">
        <v>3.7437525514350001</v>
      </c>
      <c r="BH838" s="37">
        <v>4.800908508</v>
      </c>
      <c r="BI838" s="37">
        <v>5.9042304543000004</v>
      </c>
      <c r="BJ838" s="37">
        <v>4351.2802722625001</v>
      </c>
      <c r="BK838" s="37">
        <v>516.05633993900005</v>
      </c>
      <c r="BL838" s="37">
        <v>17.640750000000001</v>
      </c>
      <c r="BM838" s="37">
        <v>15.901937468970401</v>
      </c>
      <c r="BN838" s="37">
        <v>15.8606137810054</v>
      </c>
      <c r="BO838" s="37">
        <v>16.0609784828622</v>
      </c>
      <c r="BP838" s="37">
        <v>1.1248375E-2</v>
      </c>
    </row>
    <row r="839" spans="1:68">
      <c r="A839" s="16">
        <v>838</v>
      </c>
      <c r="B839" s="29" t="s">
        <v>412</v>
      </c>
      <c r="C839" s="16">
        <v>275</v>
      </c>
      <c r="D839" s="16">
        <v>1120</v>
      </c>
      <c r="E839" s="16">
        <v>0.21565493692002899</v>
      </c>
      <c r="F839" s="16">
        <v>0.37032756973449699</v>
      </c>
      <c r="G839" s="16">
        <v>0.47746641749205698</v>
      </c>
      <c r="H839" s="16">
        <v>1.26055079623693</v>
      </c>
      <c r="I839" s="16">
        <v>2.3234365852965402</v>
      </c>
      <c r="J839" s="16">
        <v>0.39548773043584401</v>
      </c>
      <c r="K839" s="16">
        <v>0.43519415428131902</v>
      </c>
      <c r="L839" s="16">
        <v>0.55171904462602095</v>
      </c>
      <c r="M839" s="16">
        <v>0.14078941762309299</v>
      </c>
      <c r="N839" s="16">
        <v>0.70136544665769596</v>
      </c>
      <c r="O839" s="16">
        <v>1.5686670759105701</v>
      </c>
      <c r="P839" s="16">
        <v>0.132765287769784</v>
      </c>
      <c r="Q839" s="16">
        <v>0.24167303697478701</v>
      </c>
      <c r="R839" s="16">
        <v>0.69439373193366805</v>
      </c>
      <c r="S839" s="16">
        <v>0.70293000000000005</v>
      </c>
      <c r="T839" s="16">
        <v>1.30910331239079</v>
      </c>
      <c r="U839" s="16">
        <v>1.1221236551842699</v>
      </c>
      <c r="V839" s="16">
        <v>0.55622412893280004</v>
      </c>
      <c r="W839" s="16">
        <v>3.0766268892017599</v>
      </c>
      <c r="X839" s="16">
        <v>1.3578016500515599</v>
      </c>
      <c r="Y839" s="16">
        <v>2.31418971410814</v>
      </c>
      <c r="Z839" s="16">
        <v>1.0215433251227699</v>
      </c>
      <c r="AA839" s="16">
        <v>1.3776368999731801</v>
      </c>
      <c r="AB839" s="16">
        <v>1.2925093659267599</v>
      </c>
      <c r="AC839" s="16">
        <v>0.615139211481457</v>
      </c>
      <c r="AD839" s="16">
        <v>2.0620948161275998</v>
      </c>
      <c r="AE839" s="16">
        <v>0.70293000000000005</v>
      </c>
      <c r="AF839" s="16">
        <v>1.4590594761445801</v>
      </c>
      <c r="AG839" s="16">
        <v>1.4552586644555801</v>
      </c>
      <c r="AH839" s="16">
        <v>1.39948813609115</v>
      </c>
      <c r="AI839" s="37">
        <v>0.39759215219976202</v>
      </c>
      <c r="AJ839" s="16">
        <v>1.00236732342704</v>
      </c>
      <c r="AK839" s="16">
        <v>0.465701881331404</v>
      </c>
      <c r="AL839" s="37">
        <v>0.79350045126000002</v>
      </c>
      <c r="AM839" s="37">
        <v>3191.2854094361601</v>
      </c>
      <c r="AN839" s="37">
        <v>21.361549848125001</v>
      </c>
      <c r="AO839" s="37">
        <v>1.14088270375</v>
      </c>
      <c r="AP839" s="37">
        <v>7.1925796962249997</v>
      </c>
      <c r="AQ839" s="37">
        <v>663.35632599999997</v>
      </c>
      <c r="AR839" s="37">
        <v>1.767249269725</v>
      </c>
      <c r="AS839" s="37">
        <v>1.3965559350000001</v>
      </c>
      <c r="AT839" s="37">
        <v>7.9418060777999999</v>
      </c>
      <c r="AU839" s="37">
        <v>308883.76216704998</v>
      </c>
      <c r="AV839" s="37">
        <v>2078.1575260805398</v>
      </c>
      <c r="AW839" s="37">
        <v>977403.22643200005</v>
      </c>
      <c r="AX839" s="37">
        <v>8.4867465753749993</v>
      </c>
      <c r="AY839" s="37">
        <v>7.5002038124999997</v>
      </c>
      <c r="AZ839" s="37">
        <v>17.573250000000002</v>
      </c>
      <c r="BA839" s="37">
        <v>23680.245485750002</v>
      </c>
      <c r="BB839" s="37">
        <v>8.5660165647375006</v>
      </c>
      <c r="BC839" s="37">
        <v>8.1418534629305699E-3</v>
      </c>
      <c r="BD839" s="37">
        <v>370.48371682244999</v>
      </c>
      <c r="BE839" s="37">
        <v>28725.247762499999</v>
      </c>
      <c r="BF839" s="37">
        <v>0.95858588499999997</v>
      </c>
      <c r="BG839" s="37">
        <v>3.735164995965</v>
      </c>
      <c r="BH839" s="37">
        <v>4.7891621579999999</v>
      </c>
      <c r="BI839" s="37">
        <v>5.8937563173000003</v>
      </c>
      <c r="BJ839" s="37">
        <v>4358.0602060375004</v>
      </c>
      <c r="BK839" s="37">
        <v>514.71618976399998</v>
      </c>
      <c r="BL839" s="37">
        <v>17.573250000000002</v>
      </c>
      <c r="BM839" s="37">
        <v>15.863379574699</v>
      </c>
      <c r="BN839" s="37">
        <v>15.822055886734001</v>
      </c>
      <c r="BO839" s="37">
        <v>16.0214128839933</v>
      </c>
      <c r="BP839" s="37">
        <v>1.1248375E-2</v>
      </c>
    </row>
    <row r="840" spans="1:68">
      <c r="A840" s="16">
        <v>839</v>
      </c>
      <c r="B840" s="29" t="s">
        <v>413</v>
      </c>
      <c r="C840" s="16">
        <v>250</v>
      </c>
      <c r="D840" s="16">
        <v>1120</v>
      </c>
      <c r="E840" s="16">
        <v>0.216546397664477</v>
      </c>
      <c r="F840" s="16">
        <v>0.37227980117700799</v>
      </c>
      <c r="G840" s="16">
        <v>0.479131526817417</v>
      </c>
      <c r="H840" s="16">
        <v>1.2635071214589799</v>
      </c>
      <c r="I840" s="16">
        <v>2.3289994032225998</v>
      </c>
      <c r="J840" s="16">
        <v>0.39768526431449103</v>
      </c>
      <c r="K840" s="16">
        <v>0.43469171029451897</v>
      </c>
      <c r="L840" s="16">
        <v>0.55101194217473304</v>
      </c>
      <c r="M840" s="16">
        <v>0.14051979868452599</v>
      </c>
      <c r="N840" s="16">
        <v>0.7000601239548</v>
      </c>
      <c r="O840" s="16">
        <v>1.57278224690658</v>
      </c>
      <c r="P840" s="16">
        <v>0.13262431448284001</v>
      </c>
      <c r="Q840" s="16">
        <v>0.23820839091923099</v>
      </c>
      <c r="R840" s="16">
        <v>0.69439373193366805</v>
      </c>
      <c r="S840" s="16">
        <v>0.70518000000000003</v>
      </c>
      <c r="T840" s="16">
        <v>1.3132019777686901</v>
      </c>
      <c r="U840" s="16">
        <v>1.1263582978184401</v>
      </c>
      <c r="V840" s="16">
        <v>0.55315053914425805</v>
      </c>
      <c r="W840" s="16">
        <v>3.09934515266254</v>
      </c>
      <c r="X840" s="16">
        <v>1.3608954967342699</v>
      </c>
      <c r="Y840" s="16">
        <v>2.3185596643878199</v>
      </c>
      <c r="Z840" s="16">
        <v>1.0234848365992599</v>
      </c>
      <c r="AA840" s="16">
        <v>1.3810158219361801</v>
      </c>
      <c r="AB840" s="16">
        <v>1.2947747494614601</v>
      </c>
      <c r="AC840" s="16">
        <v>0.614537753726068</v>
      </c>
      <c r="AD840" s="16">
        <v>2.07583065383885</v>
      </c>
      <c r="AE840" s="16">
        <v>0.70518000000000003</v>
      </c>
      <c r="AF840" s="16">
        <v>1.46259893938172</v>
      </c>
      <c r="AG840" s="16">
        <v>1.45879812769272</v>
      </c>
      <c r="AH840" s="16">
        <v>1.4029374519912401</v>
      </c>
      <c r="AI840" s="37">
        <v>0.39759215219976202</v>
      </c>
      <c r="AJ840" s="16">
        <v>1.00334912527444</v>
      </c>
      <c r="AK840" s="16">
        <v>0.465701881331404</v>
      </c>
      <c r="AL840" s="37">
        <v>0.79678057325999996</v>
      </c>
      <c r="AM840" s="37">
        <v>3208.1086984038002</v>
      </c>
      <c r="AN840" s="37">
        <v>21.43604580125</v>
      </c>
      <c r="AO840" s="37">
        <v>1.1435583756250001</v>
      </c>
      <c r="AP840" s="37">
        <v>7.2098003130999997</v>
      </c>
      <c r="AQ840" s="37">
        <v>667.04227600000002</v>
      </c>
      <c r="AR840" s="37">
        <v>1.76520893035</v>
      </c>
      <c r="AS840" s="37">
        <v>1.39476606</v>
      </c>
      <c r="AT840" s="37">
        <v>7.9265971127999997</v>
      </c>
      <c r="AU840" s="37">
        <v>308308.89354580001</v>
      </c>
      <c r="AV840" s="37">
        <v>2083.60927151959</v>
      </c>
      <c r="AW840" s="37">
        <v>976365.396832</v>
      </c>
      <c r="AX840" s="37">
        <v>8.3650798250624998</v>
      </c>
      <c r="AY840" s="37">
        <v>7.5002038124999997</v>
      </c>
      <c r="AZ840" s="37">
        <v>17.6295</v>
      </c>
      <c r="BA840" s="37">
        <v>23754.3858545</v>
      </c>
      <c r="BB840" s="37">
        <v>8.5983427872375007</v>
      </c>
      <c r="BC840" s="37">
        <v>8.0968631139655099E-3</v>
      </c>
      <c r="BD840" s="37">
        <v>373.21942283745</v>
      </c>
      <c r="BE840" s="37">
        <v>28790.700262499999</v>
      </c>
      <c r="BF840" s="37">
        <v>0.96039600999999997</v>
      </c>
      <c r="BG840" s="37">
        <v>3.7422639270900002</v>
      </c>
      <c r="BH840" s="37">
        <v>4.800908508</v>
      </c>
      <c r="BI840" s="37">
        <v>5.9040863147999998</v>
      </c>
      <c r="BJ840" s="37">
        <v>4353.7990744750005</v>
      </c>
      <c r="BK840" s="37">
        <v>518.14477025149995</v>
      </c>
      <c r="BL840" s="37">
        <v>17.6295</v>
      </c>
      <c r="BM840" s="37">
        <v>15.9018617954305</v>
      </c>
      <c r="BN840" s="37">
        <v>15.8605381074655</v>
      </c>
      <c r="BO840" s="37">
        <v>16.060900831605998</v>
      </c>
      <c r="BP840" s="37">
        <v>1.1248375E-2</v>
      </c>
    </row>
    <row r="841" spans="1:68">
      <c r="A841" s="16">
        <v>840</v>
      </c>
      <c r="B841" s="29" t="s">
        <v>414</v>
      </c>
      <c r="C841" s="16">
        <v>195</v>
      </c>
      <c r="D841" s="16">
        <v>1200</v>
      </c>
      <c r="E841" s="16">
        <v>0.26688357599245799</v>
      </c>
      <c r="F841" s="16">
        <v>0.41582599692449201</v>
      </c>
      <c r="G841" s="16">
        <v>0.49467688312857899</v>
      </c>
      <c r="H841" s="16">
        <v>1.2957372485160501</v>
      </c>
      <c r="I841" s="16">
        <v>2.2768250912899499</v>
      </c>
      <c r="J841" s="16">
        <v>0.43360746286976798</v>
      </c>
      <c r="K841" s="16">
        <v>0.43617578797634199</v>
      </c>
      <c r="L841" s="16">
        <v>0.54823232323232296</v>
      </c>
      <c r="M841" s="16">
        <v>0.15103508960477199</v>
      </c>
      <c r="N841" s="16">
        <v>0.70355961275561196</v>
      </c>
      <c r="O841" s="16">
        <v>1.5545985034779899</v>
      </c>
      <c r="P841" s="16">
        <v>0.152096980705098</v>
      </c>
      <c r="Q841" s="16">
        <v>0.24880063314347201</v>
      </c>
      <c r="R841" s="16">
        <v>0.68012057387057401</v>
      </c>
      <c r="S841" s="16">
        <v>0.722645290581162</v>
      </c>
      <c r="T841" s="16">
        <v>1.3059419161010299</v>
      </c>
      <c r="U841" s="16">
        <v>1.1160663391330301</v>
      </c>
      <c r="V841" s="16">
        <v>0.51379970280017595</v>
      </c>
      <c r="W841" s="16">
        <v>3.0249571939082101</v>
      </c>
      <c r="X841" s="16">
        <v>1.35479581331503</v>
      </c>
      <c r="Y841" s="16">
        <v>2.2904282506001699</v>
      </c>
      <c r="Z841" s="16">
        <v>1.02440232427994</v>
      </c>
      <c r="AA841" s="16">
        <v>1.3711848518935099</v>
      </c>
      <c r="AB841" s="16">
        <v>1.28661820391754</v>
      </c>
      <c r="AC841" s="16">
        <v>0.59275278399151599</v>
      </c>
      <c r="AD841" s="16">
        <v>2.0908554623438902</v>
      </c>
      <c r="AE841" s="16">
        <v>0.722645290581162</v>
      </c>
      <c r="AF841" s="16">
        <v>1.44276581563619</v>
      </c>
      <c r="AG841" s="16">
        <v>1.44191976727442</v>
      </c>
      <c r="AH841" s="16">
        <v>1.37062181811231</v>
      </c>
      <c r="AI841" s="37">
        <v>0.320321811680572</v>
      </c>
      <c r="AJ841" s="16">
        <v>0.99765821824288803</v>
      </c>
      <c r="AK841" s="16">
        <v>0.46718523878437102</v>
      </c>
      <c r="AL841" s="37">
        <v>0.97300637249999999</v>
      </c>
      <c r="AM841" s="37">
        <v>3544.80401140304</v>
      </c>
      <c r="AN841" s="37">
        <v>21.957836212</v>
      </c>
      <c r="AO841" s="37">
        <v>1.173961817875</v>
      </c>
      <c r="AP841" s="37">
        <v>7.1036768045000001</v>
      </c>
      <c r="AQ841" s="37">
        <v>719.50230499999998</v>
      </c>
      <c r="AR841" s="37">
        <v>1.7509023450000001</v>
      </c>
      <c r="AS841" s="37">
        <v>1.3755455999999999</v>
      </c>
      <c r="AT841" s="37">
        <v>8.3688782449999994</v>
      </c>
      <c r="AU841" s="37">
        <v>309689.48681834998</v>
      </c>
      <c r="AV841" s="37">
        <v>2062.0690416612001</v>
      </c>
      <c r="AW841" s="37">
        <v>1097906.63424</v>
      </c>
      <c r="AX841" s="37">
        <v>8.1602377862250002</v>
      </c>
      <c r="AY841" s="37">
        <v>7.2991736999999999</v>
      </c>
      <c r="AZ841" s="37">
        <v>17.993939999999998</v>
      </c>
      <c r="BA841" s="37">
        <v>23732.083237499999</v>
      </c>
      <c r="BB841" s="37">
        <v>8.520701608125</v>
      </c>
      <c r="BC841" s="37">
        <v>7.4800663772717204E-3</v>
      </c>
      <c r="BD841" s="37">
        <v>370.51562081100002</v>
      </c>
      <c r="BE841" s="37">
        <v>28760.269375</v>
      </c>
      <c r="BF841" s="37">
        <v>0.95479690475000001</v>
      </c>
      <c r="BG841" s="37">
        <v>3.7449134775299999</v>
      </c>
      <c r="BH841" s="37">
        <v>4.7790119684999999</v>
      </c>
      <c r="BI841" s="37">
        <v>5.8872417155000001</v>
      </c>
      <c r="BJ841" s="37">
        <v>3988.7324686000002</v>
      </c>
      <c r="BK841" s="37">
        <v>525.53509031500005</v>
      </c>
      <c r="BL841" s="37">
        <v>17.993939999999998</v>
      </c>
      <c r="BM841" s="37">
        <v>15.633487295466001</v>
      </c>
      <c r="BN841" s="37">
        <v>15.624319704875999</v>
      </c>
      <c r="BO841" s="37">
        <v>16.339806245114001</v>
      </c>
      <c r="BP841" s="37">
        <v>9.0192499999999995E-3</v>
      </c>
    </row>
    <row r="842" spans="1:68">
      <c r="A842" s="16">
        <v>841</v>
      </c>
      <c r="B842" s="29" t="s">
        <v>415</v>
      </c>
      <c r="C842" s="16">
        <v>280</v>
      </c>
      <c r="D842" s="16">
        <v>1200</v>
      </c>
      <c r="E842" s="16">
        <v>0.266880119409239</v>
      </c>
      <c r="F842" s="16">
        <v>0.41581964792169301</v>
      </c>
      <c r="G842" s="16">
        <v>0.49466888306854101</v>
      </c>
      <c r="H842" s="16">
        <v>1.2957344119346501</v>
      </c>
      <c r="I842" s="16">
        <v>2.2768255442013201</v>
      </c>
      <c r="J842" s="16">
        <v>0.43360230759788898</v>
      </c>
      <c r="K842" s="16">
        <v>0.43617109630405998</v>
      </c>
      <c r="L842" s="16">
        <v>0.54822695707070701</v>
      </c>
      <c r="M842" s="16">
        <v>0.15103503586877701</v>
      </c>
      <c r="N842" s="16">
        <v>0.70355719963765595</v>
      </c>
      <c r="O842" s="16">
        <v>1.5546016073478299</v>
      </c>
      <c r="P842" s="16">
        <v>0.152099962035493</v>
      </c>
      <c r="Q842" s="16">
        <v>0.24879239319850999</v>
      </c>
      <c r="R842" s="16">
        <v>0.68011004273504305</v>
      </c>
      <c r="S842" s="16">
        <v>0.722645290581162</v>
      </c>
      <c r="T842" s="16">
        <v>1.30594295463818</v>
      </c>
      <c r="U842" s="16">
        <v>1.1160740949847501</v>
      </c>
      <c r="V842" s="16">
        <v>0.51379642699004402</v>
      </c>
      <c r="W842" s="16">
        <v>3.0249559921751801</v>
      </c>
      <c r="X842" s="16">
        <v>1.35479752916953</v>
      </c>
      <c r="Y842" s="16">
        <v>2.2904315031363698</v>
      </c>
      <c r="Z842" s="16">
        <v>1.0244024707242201</v>
      </c>
      <c r="AA842" s="16">
        <v>1.3711843805238599</v>
      </c>
      <c r="AB842" s="16">
        <v>1.28661786732738</v>
      </c>
      <c r="AC842" s="16">
        <v>0.59274774934019303</v>
      </c>
      <c r="AD842" s="16">
        <v>2.0908689605147002</v>
      </c>
      <c r="AE842" s="16">
        <v>0.722645290581162</v>
      </c>
      <c r="AF842" s="16">
        <v>1.4427565410019001</v>
      </c>
      <c r="AG842" s="16">
        <v>1.4419121847368599</v>
      </c>
      <c r="AH842" s="16">
        <v>1.37068827536112</v>
      </c>
      <c r="AI842" s="37">
        <v>0.32027771156138302</v>
      </c>
      <c r="AJ842" s="16">
        <v>0.99765895058044196</v>
      </c>
      <c r="AK842" s="16">
        <v>0.46718523878437102</v>
      </c>
      <c r="AL842" s="37">
        <v>0.97299377046000002</v>
      </c>
      <c r="AM842" s="37">
        <v>3544.7498878735801</v>
      </c>
      <c r="AN842" s="37">
        <v>21.957481103414999</v>
      </c>
      <c r="AO842" s="37">
        <v>1.1739592478800001</v>
      </c>
      <c r="AP842" s="37">
        <v>7.1036782175799997</v>
      </c>
      <c r="AQ842" s="37">
        <v>719.49375065000004</v>
      </c>
      <c r="AR842" s="37">
        <v>1.7508835116299999</v>
      </c>
      <c r="AS842" s="37">
        <v>1.3755321359999999</v>
      </c>
      <c r="AT842" s="37">
        <v>8.36887526748</v>
      </c>
      <c r="AU842" s="37">
        <v>309688.42462369299</v>
      </c>
      <c r="AV842" s="37">
        <v>2062.0731587331602</v>
      </c>
      <c r="AW842" s="37">
        <v>1097928.1548671999</v>
      </c>
      <c r="AX842" s="37">
        <v>8.1599675300388004</v>
      </c>
      <c r="AY842" s="37">
        <v>7.299060678</v>
      </c>
      <c r="AZ842" s="37">
        <v>17.993939999999998</v>
      </c>
      <c r="BA842" s="37">
        <v>23732.102110200001</v>
      </c>
      <c r="BB842" s="37">
        <v>8.5207608208222503</v>
      </c>
      <c r="BC842" s="37">
        <v>7.4800186869420204E-3</v>
      </c>
      <c r="BD842" s="37">
        <v>370.51547361524501</v>
      </c>
      <c r="BE842" s="37">
        <v>28760.305799999998</v>
      </c>
      <c r="BF842" s="37">
        <v>0.95479826061499995</v>
      </c>
      <c r="BG842" s="37">
        <v>3.7449140128871998</v>
      </c>
      <c r="BH842" s="37">
        <v>4.7790103256279997</v>
      </c>
      <c r="BI842" s="37">
        <v>5.8872401753480004</v>
      </c>
      <c r="BJ842" s="37">
        <v>3988.6985895905</v>
      </c>
      <c r="BK842" s="37">
        <v>525.53848307099997</v>
      </c>
      <c r="BL842" s="37">
        <v>17.993939999999998</v>
      </c>
      <c r="BM842" s="37">
        <v>15.6333867976058</v>
      </c>
      <c r="BN842" s="37">
        <v>15.624237542196999</v>
      </c>
      <c r="BO842" s="37">
        <v>16.340598512211201</v>
      </c>
      <c r="BP842" s="37">
        <v>9.0180082799999998E-3</v>
      </c>
    </row>
    <row r="843" spans="1:68">
      <c r="A843" s="16">
        <v>842</v>
      </c>
      <c r="B843" s="29" t="s">
        <v>269</v>
      </c>
      <c r="C843" s="16">
        <v>320</v>
      </c>
      <c r="D843" s="16">
        <v>1200</v>
      </c>
      <c r="E843" s="16">
        <v>0.26687320624279898</v>
      </c>
      <c r="F843" s="16">
        <v>0.41580694991609402</v>
      </c>
      <c r="G843" s="16">
        <v>0.49465288294846499</v>
      </c>
      <c r="H843" s="16">
        <v>1.2957287387718699</v>
      </c>
      <c r="I843" s="16">
        <v>2.27682645002406</v>
      </c>
      <c r="J843" s="16">
        <v>0.43359199705412999</v>
      </c>
      <c r="K843" s="16">
        <v>0.43616171295949702</v>
      </c>
      <c r="L843" s="16">
        <v>0.548216224747475</v>
      </c>
      <c r="M843" s="16">
        <v>0.151034928396787</v>
      </c>
      <c r="N843" s="16">
        <v>0.70355237340174304</v>
      </c>
      <c r="O843" s="16">
        <v>1.55460781508752</v>
      </c>
      <c r="P843" s="16">
        <v>0.15210592469628401</v>
      </c>
      <c r="Q843" s="16">
        <v>0.24877591330858501</v>
      </c>
      <c r="R843" s="16">
        <v>0.68008898046398103</v>
      </c>
      <c r="S843" s="16">
        <v>0.722645290581162</v>
      </c>
      <c r="T843" s="16">
        <v>1.3059450317124699</v>
      </c>
      <c r="U843" s="16">
        <v>1.1160896066882</v>
      </c>
      <c r="V843" s="16">
        <v>0.51378987513608998</v>
      </c>
      <c r="W843" s="16">
        <v>3.0249535887091299</v>
      </c>
      <c r="X843" s="16">
        <v>1.3548009608785201</v>
      </c>
      <c r="Y843" s="16">
        <v>2.2904380082087799</v>
      </c>
      <c r="Z843" s="16">
        <v>1.0244027636127799</v>
      </c>
      <c r="AA843" s="16">
        <v>1.37118343778456</v>
      </c>
      <c r="AB843" s="16">
        <v>1.2866171941470701</v>
      </c>
      <c r="AC843" s="16">
        <v>0.59273768003754701</v>
      </c>
      <c r="AD843" s="16">
        <v>2.0908959568563099</v>
      </c>
      <c r="AE843" s="16">
        <v>0.722645290581162</v>
      </c>
      <c r="AF843" s="16">
        <v>1.4427379917333301</v>
      </c>
      <c r="AG843" s="16">
        <v>1.44189701966174</v>
      </c>
      <c r="AH843" s="16">
        <v>1.3708211898587399</v>
      </c>
      <c r="AI843" s="37">
        <v>0.32018951132300399</v>
      </c>
      <c r="AJ843" s="16">
        <v>0.99766041525554905</v>
      </c>
      <c r="AK843" s="16">
        <v>0.46718523878437102</v>
      </c>
      <c r="AL843" s="37">
        <v>0.97296856637999996</v>
      </c>
      <c r="AM843" s="37">
        <v>3544.6416408146802</v>
      </c>
      <c r="AN843" s="37">
        <v>21.956770886245</v>
      </c>
      <c r="AO843" s="37">
        <v>1.17395410789</v>
      </c>
      <c r="AP843" s="37">
        <v>7.10368104374</v>
      </c>
      <c r="AQ843" s="37">
        <v>719.47664195000004</v>
      </c>
      <c r="AR843" s="37">
        <v>1.7508458448899999</v>
      </c>
      <c r="AS843" s="37">
        <v>1.3755052080000001</v>
      </c>
      <c r="AT843" s="37">
        <v>8.3688693124399993</v>
      </c>
      <c r="AU843" s="37">
        <v>309686.30023437901</v>
      </c>
      <c r="AV843" s="37">
        <v>2062.0813928770899</v>
      </c>
      <c r="AW843" s="37">
        <v>1097971.1961216</v>
      </c>
      <c r="AX843" s="37">
        <v>8.1594270176664008</v>
      </c>
      <c r="AY843" s="37">
        <v>7.2988346340000003</v>
      </c>
      <c r="AZ843" s="37">
        <v>17.993939999999998</v>
      </c>
      <c r="BA843" s="37">
        <v>23732.139855599999</v>
      </c>
      <c r="BB843" s="37">
        <v>8.5208792462167509</v>
      </c>
      <c r="BC843" s="37">
        <v>7.4799233028804797E-3</v>
      </c>
      <c r="BD843" s="37">
        <v>370.515179223735</v>
      </c>
      <c r="BE843" s="37">
        <v>28760.378649999999</v>
      </c>
      <c r="BF843" s="37">
        <v>0.95480097234500005</v>
      </c>
      <c r="BG843" s="37">
        <v>3.7449150836016001</v>
      </c>
      <c r="BH843" s="37">
        <v>4.7790070398840001</v>
      </c>
      <c r="BI843" s="37">
        <v>5.8872370950440001</v>
      </c>
      <c r="BJ843" s="37">
        <v>3988.6308315715</v>
      </c>
      <c r="BK843" s="37">
        <v>525.54526858300005</v>
      </c>
      <c r="BL843" s="37">
        <v>17.993939999999998</v>
      </c>
      <c r="BM843" s="37">
        <v>15.6331858018853</v>
      </c>
      <c r="BN843" s="37">
        <v>15.6240732168389</v>
      </c>
      <c r="BO843" s="37">
        <v>16.342183046405498</v>
      </c>
      <c r="BP843" s="37">
        <v>9.0155248400000006E-3</v>
      </c>
    </row>
    <row r="844" spans="1:68">
      <c r="A844" s="16">
        <v>843</v>
      </c>
      <c r="B844" s="29" t="s">
        <v>89</v>
      </c>
      <c r="C844" s="16">
        <v>275</v>
      </c>
      <c r="D844" s="16">
        <v>1200</v>
      </c>
      <c r="E844" s="16">
        <v>0.26686629307635901</v>
      </c>
      <c r="F844" s="16">
        <v>0.41579425191049502</v>
      </c>
      <c r="G844" s="16">
        <v>0.49463688282838902</v>
      </c>
      <c r="H844" s="16">
        <v>1.2957230656090799</v>
      </c>
      <c r="I844" s="16">
        <v>2.2768273558468</v>
      </c>
      <c r="J844" s="16">
        <v>0.43358168651037199</v>
      </c>
      <c r="K844" s="16">
        <v>0.436152329614934</v>
      </c>
      <c r="L844" s="16">
        <v>0.54820549242424199</v>
      </c>
      <c r="M844" s="16">
        <v>0.151034820924796</v>
      </c>
      <c r="N844" s="16">
        <v>0.70354754716583001</v>
      </c>
      <c r="O844" s="16">
        <v>1.5546140228272001</v>
      </c>
      <c r="P844" s="16">
        <v>0.15211188735707501</v>
      </c>
      <c r="Q844" s="16">
        <v>0.248759433418661</v>
      </c>
      <c r="R844" s="16">
        <v>0.68006791819291801</v>
      </c>
      <c r="S844" s="16">
        <v>0.722645290581162</v>
      </c>
      <c r="T844" s="16">
        <v>1.30594710878677</v>
      </c>
      <c r="U844" s="16">
        <v>1.1161051183916499</v>
      </c>
      <c r="V844" s="16">
        <v>0.51378332297053098</v>
      </c>
      <c r="W844" s="16">
        <v>3.0249511852430802</v>
      </c>
      <c r="X844" s="16">
        <v>1.35480439258751</v>
      </c>
      <c r="Y844" s="16">
        <v>2.2904445132811899</v>
      </c>
      <c r="Z844" s="16">
        <v>1.02440305650134</v>
      </c>
      <c r="AA844" s="16">
        <v>1.37118249504526</v>
      </c>
      <c r="AB844" s="16">
        <v>1.2866165209667599</v>
      </c>
      <c r="AC844" s="16">
        <v>0.59272761073490099</v>
      </c>
      <c r="AD844" s="16">
        <v>2.0909229531979299</v>
      </c>
      <c r="AE844" s="16">
        <v>0.722645290581162</v>
      </c>
      <c r="AF844" s="16">
        <v>1.44271944246476</v>
      </c>
      <c r="AG844" s="16">
        <v>1.4418818545866201</v>
      </c>
      <c r="AH844" s="16">
        <v>1.37095410435636</v>
      </c>
      <c r="AI844" s="37">
        <v>0.32010131108462497</v>
      </c>
      <c r="AJ844" s="16">
        <v>0.99766187993065603</v>
      </c>
      <c r="AK844" s="16">
        <v>0.46718523878437102</v>
      </c>
      <c r="AL844" s="37">
        <v>0.9729433623</v>
      </c>
      <c r="AM844" s="37">
        <v>3544.5333937557798</v>
      </c>
      <c r="AN844" s="37">
        <v>21.956060669075001</v>
      </c>
      <c r="AO844" s="37">
        <v>1.1739489678999999</v>
      </c>
      <c r="AP844" s="37">
        <v>7.1036838699000002</v>
      </c>
      <c r="AQ844" s="37">
        <v>719.45953325000005</v>
      </c>
      <c r="AR844" s="37">
        <v>1.75080817815</v>
      </c>
      <c r="AS844" s="37">
        <v>1.3754782800000001</v>
      </c>
      <c r="AT844" s="37">
        <v>8.3688633574000004</v>
      </c>
      <c r="AU844" s="37">
        <v>309684.17584506498</v>
      </c>
      <c r="AV844" s="37">
        <v>2062.0896270210101</v>
      </c>
      <c r="AW844" s="37">
        <v>1098014.237376</v>
      </c>
      <c r="AX844" s="37">
        <v>8.1588865052939994</v>
      </c>
      <c r="AY844" s="37">
        <v>7.2986085899999997</v>
      </c>
      <c r="AZ844" s="37">
        <v>17.993939999999998</v>
      </c>
      <c r="BA844" s="37">
        <v>23732.177600999999</v>
      </c>
      <c r="BB844" s="37">
        <v>8.5209976716112497</v>
      </c>
      <c r="BC844" s="37">
        <v>7.4798279142824897E-3</v>
      </c>
      <c r="BD844" s="37">
        <v>370.51488483222499</v>
      </c>
      <c r="BE844" s="37">
        <v>28760.451499999999</v>
      </c>
      <c r="BF844" s="37">
        <v>0.95480368407500005</v>
      </c>
      <c r="BG844" s="37">
        <v>3.7449161543159999</v>
      </c>
      <c r="BH844" s="37">
        <v>4.7790037541399997</v>
      </c>
      <c r="BI844" s="37">
        <v>5.8872340147399997</v>
      </c>
      <c r="BJ844" s="37">
        <v>3988.5630735525001</v>
      </c>
      <c r="BK844" s="37">
        <v>525.55205409500002</v>
      </c>
      <c r="BL844" s="37">
        <v>17.993939999999998</v>
      </c>
      <c r="BM844" s="37">
        <v>15.632984806164901</v>
      </c>
      <c r="BN844" s="37">
        <v>15.6239088914808</v>
      </c>
      <c r="BO844" s="37">
        <v>16.343767580599799</v>
      </c>
      <c r="BP844" s="37">
        <v>9.0130413999999996E-3</v>
      </c>
    </row>
    <row r="845" spans="1:68">
      <c r="A845" s="16">
        <v>844</v>
      </c>
      <c r="B845" s="29" t="s">
        <v>416</v>
      </c>
      <c r="C845" s="16">
        <v>136</v>
      </c>
      <c r="D845" s="16">
        <v>1185</v>
      </c>
      <c r="E845" s="16">
        <v>0.175305719921105</v>
      </c>
      <c r="F845" s="16">
        <v>0.306799023106827</v>
      </c>
      <c r="G845" s="16">
        <v>0.43174853214950598</v>
      </c>
      <c r="H845" s="16">
        <v>1.2605263157894699</v>
      </c>
      <c r="I845" s="16">
        <v>2.3918051575931201</v>
      </c>
      <c r="J845" s="16">
        <v>0.34117647058823503</v>
      </c>
      <c r="K845" s="16">
        <v>0.41766452251360697</v>
      </c>
      <c r="L845" s="16">
        <v>0.53396226415094294</v>
      </c>
      <c r="M845" s="16">
        <v>0.13356946084218799</v>
      </c>
      <c r="N845" s="16">
        <v>0.67779674857100403</v>
      </c>
      <c r="O845" s="16">
        <v>1.5737991471680299</v>
      </c>
      <c r="P845" s="16">
        <v>0.12656932216734701</v>
      </c>
      <c r="Q845" s="16">
        <v>0.22299430911236001</v>
      </c>
      <c r="R845" s="16">
        <v>0.66666666666666696</v>
      </c>
      <c r="S845" s="16">
        <v>0.68823529411764695</v>
      </c>
      <c r="T845" s="16">
        <v>1.3357462686567201</v>
      </c>
      <c r="U845" s="16">
        <v>1.15106768005791</v>
      </c>
      <c r="V845" s="16">
        <v>0.58620689655172398</v>
      </c>
      <c r="W845" s="16">
        <v>3.2387001477104902</v>
      </c>
      <c r="X845" s="16">
        <v>1.38206896551724</v>
      </c>
      <c r="Y845" s="16">
        <v>2.37109375</v>
      </c>
      <c r="Z845" s="16">
        <v>1.0294994508080999</v>
      </c>
      <c r="AA845" s="16">
        <v>1.4001074691026301</v>
      </c>
      <c r="AB845" s="16">
        <v>1.30953051643192</v>
      </c>
      <c r="AC845" s="16">
        <v>0.62715330276366299</v>
      </c>
      <c r="AD845" s="16">
        <v>2.1986981865285</v>
      </c>
      <c r="AE845" s="16">
        <v>0.68823529411764695</v>
      </c>
      <c r="AF845" s="16">
        <v>1.4602904417222899</v>
      </c>
      <c r="AG845" s="16">
        <v>1.4602904417222899</v>
      </c>
      <c r="AH845" s="16">
        <v>1.4602904417222899</v>
      </c>
      <c r="AI845" s="37">
        <v>0.29411764705882298</v>
      </c>
      <c r="AJ845" s="16">
        <v>1.01397433830385</v>
      </c>
      <c r="AK845" s="16">
        <v>0.46309696092619401</v>
      </c>
      <c r="AL845" s="37">
        <v>0.72099455999999995</v>
      </c>
      <c r="AM845" s="37">
        <v>3173.8250898179999</v>
      </c>
      <c r="AN845" s="37">
        <v>21.053046699999999</v>
      </c>
      <c r="AO845" s="37">
        <v>1.1376250000000001</v>
      </c>
      <c r="AP845" s="37">
        <v>7.2831064999999997</v>
      </c>
      <c r="AQ845" s="37">
        <v>666.53599999999994</v>
      </c>
      <c r="AR845" s="37">
        <v>1.7059260999999999</v>
      </c>
      <c r="AS845" s="37">
        <v>1.3499099999999999</v>
      </c>
      <c r="AT845" s="37">
        <v>7.7617386000000002</v>
      </c>
      <c r="AU845" s="37">
        <v>307495.78149999998</v>
      </c>
      <c r="AV845" s="37">
        <v>2130.9464004727502</v>
      </c>
      <c r="AW845" s="37">
        <v>988196.772</v>
      </c>
      <c r="AX845" s="37">
        <v>7.4076668999999997</v>
      </c>
      <c r="AY845" s="37">
        <v>7.26</v>
      </c>
      <c r="AZ845" s="37">
        <v>17.901</v>
      </c>
      <c r="BA845" s="37">
        <v>23984.66</v>
      </c>
      <c r="BB845" s="37">
        <v>8.7874452000000005</v>
      </c>
      <c r="BC845" s="37">
        <v>7.5014702881764797E-3</v>
      </c>
      <c r="BD845" s="37">
        <v>380.0038912</v>
      </c>
      <c r="BE845" s="37">
        <v>29058</v>
      </c>
      <c r="BF845" s="37">
        <v>0.97119999999999995</v>
      </c>
      <c r="BG845" s="37">
        <v>3.7631927699999999</v>
      </c>
      <c r="BH845" s="37">
        <v>4.8490216000000004</v>
      </c>
      <c r="BI845" s="37">
        <v>5.9412089999999997</v>
      </c>
      <c r="BJ845" s="37">
        <v>4083.31745</v>
      </c>
      <c r="BK845" s="37">
        <v>524.155576</v>
      </c>
      <c r="BL845" s="37">
        <v>17.901</v>
      </c>
      <c r="BM845" s="37">
        <v>15.90728584026</v>
      </c>
      <c r="BN845" s="37">
        <v>15.90728584026</v>
      </c>
      <c r="BO845" s="37">
        <v>15.90728584026</v>
      </c>
      <c r="BP845" s="37">
        <v>8.5000000000000006E-3</v>
      </c>
    </row>
    <row r="846" spans="1:68">
      <c r="A846" s="16">
        <v>845</v>
      </c>
      <c r="B846" s="29" t="s">
        <v>90</v>
      </c>
      <c r="C846" s="16">
        <v>48</v>
      </c>
      <c r="D846" s="16">
        <v>1185</v>
      </c>
      <c r="E846" s="16">
        <v>0.18361739489722101</v>
      </c>
      <c r="F846" s="16">
        <v>0.33116529796300698</v>
      </c>
      <c r="G846" s="16">
        <v>0.44715199964404601</v>
      </c>
      <c r="H846" s="16">
        <v>1.2605263157894699</v>
      </c>
      <c r="I846" s="16">
        <v>2.38599399742747</v>
      </c>
      <c r="J846" s="16">
        <v>0.36354869816779201</v>
      </c>
      <c r="K846" s="16">
        <v>0.41608951765952701</v>
      </c>
      <c r="L846" s="16">
        <v>0.531122927744761</v>
      </c>
      <c r="M846" s="16">
        <v>0.13436351519870199</v>
      </c>
      <c r="N846" s="16">
        <v>0.68624039382950397</v>
      </c>
      <c r="O846" s="16">
        <v>1.5928190003659199</v>
      </c>
      <c r="P846" s="16">
        <v>0.128651354320512</v>
      </c>
      <c r="Q846" s="16">
        <v>0.21114878740385201</v>
      </c>
      <c r="R846" s="16">
        <v>0.66666666666666696</v>
      </c>
      <c r="S846" s="16">
        <v>0.69990029910269203</v>
      </c>
      <c r="T846" s="16">
        <v>1.3357462686567201</v>
      </c>
      <c r="U846" s="16">
        <v>1.15213099313518</v>
      </c>
      <c r="V846" s="16">
        <v>0.55013262599469503</v>
      </c>
      <c r="W846" s="16">
        <v>3.2392085168462499</v>
      </c>
      <c r="X846" s="16">
        <v>1.38206896551724</v>
      </c>
      <c r="Y846" s="16">
        <v>2.37109375</v>
      </c>
      <c r="Z846" s="16">
        <v>1.02991154471034</v>
      </c>
      <c r="AA846" s="16">
        <v>1.40074725156573</v>
      </c>
      <c r="AB846" s="16">
        <v>1.30953051643192</v>
      </c>
      <c r="AC846" s="16">
        <v>0.59274833525625603</v>
      </c>
      <c r="AD846" s="16">
        <v>2.16767128535853</v>
      </c>
      <c r="AE846" s="16">
        <v>0.69990029910269203</v>
      </c>
      <c r="AF846" s="16">
        <v>1.46032428966855</v>
      </c>
      <c r="AG846" s="16">
        <v>1.46032428966855</v>
      </c>
      <c r="AH846" s="16">
        <v>1.46032428966855</v>
      </c>
      <c r="AI846" s="37">
        <v>0.29411764705882398</v>
      </c>
      <c r="AJ846" s="16">
        <v>1.01397433830385</v>
      </c>
      <c r="AK846" s="16">
        <v>0.46309696092619401</v>
      </c>
      <c r="AL846" s="37">
        <v>0.68835782400000001</v>
      </c>
      <c r="AM846" s="37">
        <v>2940.3033562317</v>
      </c>
      <c r="AN846" s="37">
        <v>20.327812505000001</v>
      </c>
      <c r="AO846" s="37">
        <v>1.1376250000000001</v>
      </c>
      <c r="AP846" s="37">
        <v>7.3008447250000001</v>
      </c>
      <c r="AQ846" s="37">
        <v>625.51840000000004</v>
      </c>
      <c r="AR846" s="37">
        <v>1.712383465</v>
      </c>
      <c r="AS846" s="37">
        <v>1.3571264999999999</v>
      </c>
      <c r="AT846" s="37">
        <v>7.7158686899999998</v>
      </c>
      <c r="AU846" s="37">
        <v>303712.28912500001</v>
      </c>
      <c r="AV846" s="37">
        <v>2105.5007674785102</v>
      </c>
      <c r="AW846" s="37">
        <v>972204.26679999998</v>
      </c>
      <c r="AX846" s="37">
        <v>7.8232396350000002</v>
      </c>
      <c r="AY846" s="37">
        <v>7.26</v>
      </c>
      <c r="AZ846" s="37">
        <v>17.602650000000001</v>
      </c>
      <c r="BA846" s="37">
        <v>23984.66</v>
      </c>
      <c r="BB846" s="37">
        <v>8.7793351800000003</v>
      </c>
      <c r="BC846" s="37">
        <v>7.9933699792044503E-3</v>
      </c>
      <c r="BD846" s="37">
        <v>379.94425247999999</v>
      </c>
      <c r="BE846" s="37">
        <v>29058</v>
      </c>
      <c r="BF846" s="37">
        <v>0.97119999999999995</v>
      </c>
      <c r="BG846" s="37">
        <v>3.7616870205000001</v>
      </c>
      <c r="BH846" s="37">
        <v>4.8468068400000002</v>
      </c>
      <c r="BI846" s="37">
        <v>5.9412089999999997</v>
      </c>
      <c r="BJ846" s="37">
        <v>4320.3259674999999</v>
      </c>
      <c r="BK846" s="37">
        <v>531.65806190000001</v>
      </c>
      <c r="BL846" s="37">
        <v>17.602650000000001</v>
      </c>
      <c r="BM846" s="37">
        <v>15.906917135199</v>
      </c>
      <c r="BN846" s="37">
        <v>15.906917135199</v>
      </c>
      <c r="BO846" s="37">
        <v>15.906917135199</v>
      </c>
      <c r="BP846" s="37">
        <v>8.5000000000000006E-3</v>
      </c>
    </row>
    <row r="847" spans="1:68">
      <c r="A847" s="16">
        <v>846</v>
      </c>
      <c r="B847" s="29" t="s">
        <v>72</v>
      </c>
      <c r="C847" s="16">
        <v>60</v>
      </c>
      <c r="D847" s="16">
        <v>1185</v>
      </c>
      <c r="E847" s="16">
        <v>0.16644194756554301</v>
      </c>
      <c r="F847" s="16">
        <v>0.28235768370456699</v>
      </c>
      <c r="G847" s="16">
        <v>0.41493256262042399</v>
      </c>
      <c r="H847" s="16">
        <v>1.2605263157894699</v>
      </c>
      <c r="I847" s="16">
        <v>2.3986781609195398</v>
      </c>
      <c r="J847" s="16">
        <v>0.31814345991561199</v>
      </c>
      <c r="K847" s="16">
        <v>0.41953280318091501</v>
      </c>
      <c r="L847" s="16">
        <v>0.53734177215189904</v>
      </c>
      <c r="M847" s="16">
        <v>0.13264721208963001</v>
      </c>
      <c r="N847" s="16">
        <v>0.66812527440363001</v>
      </c>
      <c r="O847" s="16">
        <v>1.55199633573194</v>
      </c>
      <c r="P847" s="16">
        <v>0.124204537472782</v>
      </c>
      <c r="Q847" s="16">
        <v>0.23875204339426401</v>
      </c>
      <c r="R847" s="16">
        <v>0.66666666666666696</v>
      </c>
      <c r="S847" s="16">
        <v>0.67500000000000004</v>
      </c>
      <c r="T847" s="16">
        <v>1.3357462686567201</v>
      </c>
      <c r="U847" s="16">
        <v>1.14981923355025</v>
      </c>
      <c r="V847" s="16">
        <v>0.62864721485411201</v>
      </c>
      <c r="W847" s="16">
        <v>3.2381022706295002</v>
      </c>
      <c r="X847" s="16">
        <v>1.38206896551724</v>
      </c>
      <c r="Y847" s="16">
        <v>2.37109375</v>
      </c>
      <c r="Z847" s="16">
        <v>1.02901505646173</v>
      </c>
      <c r="AA847" s="16">
        <v>1.39935553168636</v>
      </c>
      <c r="AB847" s="16">
        <v>1.30953051643192</v>
      </c>
      <c r="AC847" s="16">
        <v>0.673117850492152</v>
      </c>
      <c r="AD847" s="16">
        <v>2.2363570487483502</v>
      </c>
      <c r="AE847" s="16">
        <v>0.67500000000000004</v>
      </c>
      <c r="AF847" s="16">
        <v>1.46025062261784</v>
      </c>
      <c r="AG847" s="16">
        <v>1.46025062261784</v>
      </c>
      <c r="AH847" s="16">
        <v>1.46025062261784</v>
      </c>
      <c r="AI847" s="37">
        <v>0.29411764705882398</v>
      </c>
      <c r="AJ847" s="16">
        <v>1.01397433830385</v>
      </c>
      <c r="AK847" s="16">
        <v>0.46309696092619401</v>
      </c>
      <c r="AL847" s="37">
        <v>0.75939071999999996</v>
      </c>
      <c r="AM847" s="37">
        <v>3448.5565410959998</v>
      </c>
      <c r="AN847" s="37">
        <v>21.9062634</v>
      </c>
      <c r="AO847" s="37">
        <v>1.1376250000000001</v>
      </c>
      <c r="AP847" s="37">
        <v>7.262238</v>
      </c>
      <c r="AQ847" s="37">
        <v>714.79200000000003</v>
      </c>
      <c r="AR847" s="37">
        <v>1.6983292000000001</v>
      </c>
      <c r="AS847" s="37">
        <v>1.3414200000000001</v>
      </c>
      <c r="AT847" s="37">
        <v>7.8157031999999997</v>
      </c>
      <c r="AU847" s="37">
        <v>311946.94900000002</v>
      </c>
      <c r="AV847" s="37">
        <v>2160.8824392894899</v>
      </c>
      <c r="AW847" s="37">
        <v>1007011.4840000001</v>
      </c>
      <c r="AX847" s="37">
        <v>6.9187577999999998</v>
      </c>
      <c r="AY847" s="37">
        <v>7.26</v>
      </c>
      <c r="AZ847" s="37">
        <v>18.251999999999999</v>
      </c>
      <c r="BA847" s="37">
        <v>23984.66</v>
      </c>
      <c r="BB847" s="37">
        <v>8.7969863999999998</v>
      </c>
      <c r="BC847" s="37">
        <v>6.9950419142911502E-3</v>
      </c>
      <c r="BD847" s="37">
        <v>380.07405440000002</v>
      </c>
      <c r="BE847" s="37">
        <v>29058</v>
      </c>
      <c r="BF847" s="37">
        <v>0.97119999999999995</v>
      </c>
      <c r="BG847" s="37">
        <v>3.7649642399999999</v>
      </c>
      <c r="BH847" s="37">
        <v>4.8516272000000003</v>
      </c>
      <c r="BI847" s="37">
        <v>5.9412089999999997</v>
      </c>
      <c r="BJ847" s="37">
        <v>3804.4839000000002</v>
      </c>
      <c r="BK847" s="37">
        <v>515.32912199999998</v>
      </c>
      <c r="BL847" s="37">
        <v>18.251999999999999</v>
      </c>
      <c r="BM847" s="37">
        <v>15.907719610919999</v>
      </c>
      <c r="BN847" s="37">
        <v>15.907719610919999</v>
      </c>
      <c r="BO847" s="37">
        <v>15.907719610919999</v>
      </c>
      <c r="BP847" s="37">
        <v>8.5000000000000006E-3</v>
      </c>
    </row>
    <row r="848" spans="1:68">
      <c r="A848" s="16">
        <v>847</v>
      </c>
      <c r="B848" s="29" t="s">
        <v>417</v>
      </c>
      <c r="C848" s="16">
        <v>40</v>
      </c>
      <c r="D848" s="16">
        <v>1185</v>
      </c>
      <c r="E848" s="16">
        <v>0.16233789954337899</v>
      </c>
      <c r="F848" s="16">
        <v>0.27154142355536398</v>
      </c>
      <c r="G848" s="16">
        <v>0.40700641241984498</v>
      </c>
      <c r="H848" s="16">
        <v>1.2605263157894699</v>
      </c>
      <c r="I848" s="16">
        <v>2.4021294964028801</v>
      </c>
      <c r="J848" s="16">
        <v>0.30775510204081602</v>
      </c>
      <c r="K848" s="16">
        <v>0.42047322540473198</v>
      </c>
      <c r="L848" s="16">
        <v>0.539047619047619</v>
      </c>
      <c r="M848" s="16">
        <v>0.13219084712755599</v>
      </c>
      <c r="N848" s="16">
        <v>0.66339230573618602</v>
      </c>
      <c r="O848" s="16">
        <v>1.54131990749576</v>
      </c>
      <c r="P848" s="16">
        <v>0.12305497564370201</v>
      </c>
      <c r="Q848" s="16">
        <v>0.24749663007895201</v>
      </c>
      <c r="R848" s="16">
        <v>0.66666666666666696</v>
      </c>
      <c r="S848" s="16">
        <v>0.66857142857142804</v>
      </c>
      <c r="T848" s="16">
        <v>1.3357462686567201</v>
      </c>
      <c r="U848" s="16">
        <v>1.14919602529359</v>
      </c>
      <c r="V848" s="16">
        <v>0.64986737400530503</v>
      </c>
      <c r="W848" s="16">
        <v>3.2378034148592501</v>
      </c>
      <c r="X848" s="16">
        <v>1.38206896551724</v>
      </c>
      <c r="Y848" s="16">
        <v>2.37109375</v>
      </c>
      <c r="Z848" s="16">
        <v>1.0287730301842399</v>
      </c>
      <c r="AA848" s="16">
        <v>1.39897986577181</v>
      </c>
      <c r="AB848" s="16">
        <v>1.30953051643192</v>
      </c>
      <c r="AC848" s="16">
        <v>0.69872281670693803</v>
      </c>
      <c r="AD848" s="16">
        <v>2.25567441860465</v>
      </c>
      <c r="AE848" s="16">
        <v>0.66857142857142804</v>
      </c>
      <c r="AF848" s="16">
        <v>1.46023071387995</v>
      </c>
      <c r="AG848" s="16">
        <v>1.46023071387995</v>
      </c>
      <c r="AH848" s="16">
        <v>1.46023071387995</v>
      </c>
      <c r="AI848" s="37">
        <v>0.29411764705882398</v>
      </c>
      <c r="AJ848" s="16">
        <v>1.01397433830385</v>
      </c>
      <c r="AK848" s="16">
        <v>0.46309696092619401</v>
      </c>
      <c r="AL848" s="37">
        <v>0.77858879999999997</v>
      </c>
      <c r="AM848" s="37">
        <v>3585.922266735</v>
      </c>
      <c r="AN848" s="37">
        <v>22.332871749999999</v>
      </c>
      <c r="AO848" s="37">
        <v>1.1376250000000001</v>
      </c>
      <c r="AP848" s="37">
        <v>7.2518037499999997</v>
      </c>
      <c r="AQ848" s="37">
        <v>738.92</v>
      </c>
      <c r="AR848" s="37">
        <v>1.69453075</v>
      </c>
      <c r="AS848" s="37">
        <v>1.337175</v>
      </c>
      <c r="AT848" s="37">
        <v>7.8426855</v>
      </c>
      <c r="AU848" s="37">
        <v>314172.53275000001</v>
      </c>
      <c r="AV848" s="37">
        <v>2175.8504586978702</v>
      </c>
      <c r="AW848" s="37">
        <v>1016418.84</v>
      </c>
      <c r="AX848" s="37">
        <v>6.6743032500000004</v>
      </c>
      <c r="AY848" s="37">
        <v>7.26</v>
      </c>
      <c r="AZ848" s="37">
        <v>18.427499999999998</v>
      </c>
      <c r="BA848" s="37">
        <v>23984.66</v>
      </c>
      <c r="BB848" s="37">
        <v>8.8017570000000003</v>
      </c>
      <c r="BC848" s="37">
        <v>6.7666323823959299E-3</v>
      </c>
      <c r="BD848" s="37">
        <v>380.10913599999998</v>
      </c>
      <c r="BE848" s="37">
        <v>29058</v>
      </c>
      <c r="BF848" s="37">
        <v>0.97119999999999995</v>
      </c>
      <c r="BG848" s="37">
        <v>3.7658499750000001</v>
      </c>
      <c r="BH848" s="37">
        <v>4.8529299999999997</v>
      </c>
      <c r="BI848" s="37">
        <v>5.9412089999999997</v>
      </c>
      <c r="BJ848" s="37">
        <v>3665.067125</v>
      </c>
      <c r="BK848" s="37">
        <v>510.91589499999998</v>
      </c>
      <c r="BL848" s="37">
        <v>18.427499999999998</v>
      </c>
      <c r="BM848" s="37">
        <v>15.907936496250001</v>
      </c>
      <c r="BN848" s="37">
        <v>15.907936496250001</v>
      </c>
      <c r="BO848" s="37">
        <v>15.907936496250001</v>
      </c>
      <c r="BP848" s="37">
        <v>8.5000000000000006E-3</v>
      </c>
    </row>
    <row r="849" spans="1:68">
      <c r="A849" s="16">
        <v>848</v>
      </c>
      <c r="B849" s="29" t="s">
        <v>73</v>
      </c>
      <c r="C849" s="16">
        <v>100</v>
      </c>
      <c r="D849" s="16">
        <v>1185</v>
      </c>
      <c r="E849" s="16">
        <v>0.15843137254902001</v>
      </c>
      <c r="F849" s="16">
        <v>0.26152326628036199</v>
      </c>
      <c r="G849" s="16">
        <v>0.39937740098026198</v>
      </c>
      <c r="H849" s="16">
        <v>1.2605263157894699</v>
      </c>
      <c r="I849" s="16">
        <v>2.4055907780979799</v>
      </c>
      <c r="J849" s="16">
        <v>0.29802371541501999</v>
      </c>
      <c r="K849" s="16">
        <v>0.42141787319021501</v>
      </c>
      <c r="L849" s="16">
        <v>0.54076433121019096</v>
      </c>
      <c r="M849" s="16">
        <v>0.131737611592703</v>
      </c>
      <c r="N849" s="16">
        <v>0.65872592165067501</v>
      </c>
      <c r="O849" s="16">
        <v>1.5307893653625499</v>
      </c>
      <c r="P849" s="16">
        <v>0.121926497965938</v>
      </c>
      <c r="Q849" s="16">
        <v>0.256906132565763</v>
      </c>
      <c r="R849" s="16">
        <v>0.66666666666666696</v>
      </c>
      <c r="S849" s="16">
        <v>0.66226415094339597</v>
      </c>
      <c r="T849" s="16">
        <v>1.3357462686567201</v>
      </c>
      <c r="U849" s="16">
        <v>1.14857349223546</v>
      </c>
      <c r="V849" s="16">
        <v>0.67108753315649905</v>
      </c>
      <c r="W849" s="16">
        <v>3.2375046142488002</v>
      </c>
      <c r="X849" s="16">
        <v>1.38206896551724</v>
      </c>
      <c r="Y849" s="16">
        <v>2.37109375</v>
      </c>
      <c r="Z849" s="16">
        <v>1.02853111773005</v>
      </c>
      <c r="AA849" s="16">
        <v>1.39860440150295</v>
      </c>
      <c r="AB849" s="16">
        <v>1.30953051643192</v>
      </c>
      <c r="AC849" s="16">
        <v>0.72635280608583297</v>
      </c>
      <c r="AD849" s="16">
        <v>2.27532841823056</v>
      </c>
      <c r="AE849" s="16">
        <v>0.66226415094339597</v>
      </c>
      <c r="AF849" s="16">
        <v>1.4602108056849099</v>
      </c>
      <c r="AG849" s="16">
        <v>1.4602108056849099</v>
      </c>
      <c r="AH849" s="16">
        <v>1.4602108056849099</v>
      </c>
      <c r="AI849" s="37">
        <v>0.29411764705882398</v>
      </c>
      <c r="AJ849" s="16">
        <v>1.01397433830385</v>
      </c>
      <c r="AK849" s="16">
        <v>0.46309696092619401</v>
      </c>
      <c r="AL849" s="37">
        <v>0.79778687999999998</v>
      </c>
      <c r="AM849" s="37">
        <v>3723.2879923740002</v>
      </c>
      <c r="AN849" s="37">
        <v>22.759480100000001</v>
      </c>
      <c r="AO849" s="37">
        <v>1.1376250000000001</v>
      </c>
      <c r="AP849" s="37">
        <v>7.2413695000000002</v>
      </c>
      <c r="AQ849" s="37">
        <v>763.048</v>
      </c>
      <c r="AR849" s="37">
        <v>1.6907323000000001</v>
      </c>
      <c r="AS849" s="37">
        <v>1.3329299999999999</v>
      </c>
      <c r="AT849" s="37">
        <v>7.8696678000000002</v>
      </c>
      <c r="AU849" s="37">
        <v>316398.1165</v>
      </c>
      <c r="AV849" s="37">
        <v>2190.81847810624</v>
      </c>
      <c r="AW849" s="37">
        <v>1025826.196</v>
      </c>
      <c r="AX849" s="37">
        <v>6.4298487</v>
      </c>
      <c r="AY849" s="37">
        <v>7.26</v>
      </c>
      <c r="AZ849" s="37">
        <v>18.603000000000002</v>
      </c>
      <c r="BA849" s="37">
        <v>23984.66</v>
      </c>
      <c r="BB849" s="37">
        <v>8.8065276000000008</v>
      </c>
      <c r="BC849" s="37">
        <v>6.55266772208302E-3</v>
      </c>
      <c r="BD849" s="37">
        <v>380.14421759999999</v>
      </c>
      <c r="BE849" s="37">
        <v>29058</v>
      </c>
      <c r="BF849" s="37">
        <v>0.97119999999999995</v>
      </c>
      <c r="BG849" s="37">
        <v>3.7667357099999998</v>
      </c>
      <c r="BH849" s="37">
        <v>4.8542328000000001</v>
      </c>
      <c r="BI849" s="37">
        <v>5.9412089999999997</v>
      </c>
      <c r="BJ849" s="37">
        <v>3525.6503499999999</v>
      </c>
      <c r="BK849" s="37">
        <v>506.50266800000003</v>
      </c>
      <c r="BL849" s="37">
        <v>18.603000000000002</v>
      </c>
      <c r="BM849" s="37">
        <v>15.90815338158</v>
      </c>
      <c r="BN849" s="37">
        <v>15.90815338158</v>
      </c>
      <c r="BO849" s="37">
        <v>15.90815338158</v>
      </c>
      <c r="BP849" s="37">
        <v>8.5000000000000006E-3</v>
      </c>
    </row>
    <row r="850" spans="1:68">
      <c r="A850" s="16">
        <v>849</v>
      </c>
      <c r="B850" s="29" t="s">
        <v>418</v>
      </c>
      <c r="C850" s="16">
        <v>185</v>
      </c>
      <c r="D850" s="16">
        <v>1100</v>
      </c>
      <c r="E850" s="16">
        <v>0.175098958333333</v>
      </c>
      <c r="F850" s="16">
        <v>0.31727592943405197</v>
      </c>
      <c r="G850" s="16">
        <v>0.43177238805970097</v>
      </c>
      <c r="H850" s="16">
        <v>1.2958684210526299</v>
      </c>
      <c r="I850" s="16">
        <v>2.3389571428571401</v>
      </c>
      <c r="J850" s="16">
        <v>0.34682926829268301</v>
      </c>
      <c r="K850" s="16">
        <v>0.41801724137931001</v>
      </c>
      <c r="L850" s="16">
        <v>0.53734375000000001</v>
      </c>
      <c r="M850" s="16">
        <v>0.139980184940555</v>
      </c>
      <c r="N850" s="16">
        <v>0.69507155769810203</v>
      </c>
      <c r="O850" s="16">
        <v>1.5396703114663699</v>
      </c>
      <c r="P850" s="16">
        <v>0.13149762860270001</v>
      </c>
      <c r="Q850" s="16">
        <v>0.232814534505208</v>
      </c>
      <c r="R850" s="16">
        <v>0.64893939393939404</v>
      </c>
      <c r="S850" s="16">
        <v>0.68049999999999999</v>
      </c>
      <c r="T850" s="16">
        <v>1.30516791044776</v>
      </c>
      <c r="U850" s="16">
        <v>1.1118115942029001</v>
      </c>
      <c r="V850" s="16">
        <v>0.57665260196905799</v>
      </c>
      <c r="W850" s="16">
        <v>3.0877562326869801</v>
      </c>
      <c r="X850" s="16">
        <v>1.3546551724137901</v>
      </c>
      <c r="Y850" s="16">
        <v>2.2905078125</v>
      </c>
      <c r="Z850" s="16">
        <v>1.0112846677132401</v>
      </c>
      <c r="AA850" s="16">
        <v>1.3733870967741899</v>
      </c>
      <c r="AB850" s="16">
        <v>1.2908802816901399</v>
      </c>
      <c r="AC850" s="16">
        <v>0.59433584686774898</v>
      </c>
      <c r="AD850" s="16">
        <v>2.1109792993630601</v>
      </c>
      <c r="AE850" s="16">
        <v>0.68049999999999999</v>
      </c>
      <c r="AF850" s="16">
        <v>1.4315978366258599</v>
      </c>
      <c r="AG850" s="16">
        <v>1.4315978366258599</v>
      </c>
      <c r="AH850" s="16">
        <v>1.4315978366258599</v>
      </c>
      <c r="AI850" s="37">
        <v>0.29411764705882398</v>
      </c>
      <c r="AJ850" s="16">
        <v>0.99593821949094896</v>
      </c>
      <c r="AK850" s="16">
        <v>0.46309696092619401</v>
      </c>
      <c r="AL850" s="37">
        <v>0.64548479999999997</v>
      </c>
      <c r="AM850" s="37">
        <v>2738.5750647750001</v>
      </c>
      <c r="AN850" s="37">
        <v>19.3822625</v>
      </c>
      <c r="AO850" s="37">
        <v>1.1695212500000001</v>
      </c>
      <c r="AP850" s="37">
        <v>7.1630562500000003</v>
      </c>
      <c r="AQ850" s="37">
        <v>583.02</v>
      </c>
      <c r="AR850" s="37">
        <v>1.72260725</v>
      </c>
      <c r="AS850" s="37">
        <v>1.3755999999999999</v>
      </c>
      <c r="AT850" s="37">
        <v>8.0215505</v>
      </c>
      <c r="AU850" s="37">
        <v>306269.6863</v>
      </c>
      <c r="AV850" s="37">
        <v>2026.5731872920001</v>
      </c>
      <c r="AW850" s="37">
        <v>987952.33499999996</v>
      </c>
      <c r="AX850" s="37">
        <v>8.7884543999999991</v>
      </c>
      <c r="AY850" s="37">
        <v>7.0669500000000003</v>
      </c>
      <c r="AZ850" s="37">
        <v>17.012499999999999</v>
      </c>
      <c r="BA850" s="37">
        <v>23435.595000000001</v>
      </c>
      <c r="BB850" s="37">
        <v>8.4693360000000002</v>
      </c>
      <c r="BC850" s="37">
        <v>8.5760351274398808E-3</v>
      </c>
      <c r="BD850" s="37">
        <v>362.15953200000001</v>
      </c>
      <c r="BE850" s="37">
        <v>28481.625</v>
      </c>
      <c r="BF850" s="37">
        <v>0.93819200000000003</v>
      </c>
      <c r="BG850" s="37">
        <v>3.6931317149999998</v>
      </c>
      <c r="BH850" s="37">
        <v>4.7513699999999996</v>
      </c>
      <c r="BI850" s="37">
        <v>5.8565947500000002</v>
      </c>
      <c r="BJ850" s="37">
        <v>4416.1768499999998</v>
      </c>
      <c r="BK850" s="37">
        <v>520.33528750000005</v>
      </c>
      <c r="BL850" s="37">
        <v>17.012499999999999</v>
      </c>
      <c r="BM850" s="37">
        <v>15.593880088200001</v>
      </c>
      <c r="BN850" s="37">
        <v>15.593880088200001</v>
      </c>
      <c r="BO850" s="37">
        <v>15.593880088200001</v>
      </c>
      <c r="BP850" s="37">
        <v>8.5000000000000006E-3</v>
      </c>
    </row>
    <row r="851" spans="1:68">
      <c r="A851" s="16">
        <v>850</v>
      </c>
      <c r="B851" s="29" t="s">
        <v>419</v>
      </c>
      <c r="C851" s="16">
        <v>180</v>
      </c>
      <c r="D851" s="16">
        <v>1100</v>
      </c>
      <c r="E851" s="16">
        <v>0.173831437435367</v>
      </c>
      <c r="F851" s="16">
        <v>0.31338414535610098</v>
      </c>
      <c r="G851" s="16">
        <v>0.42345497394461001</v>
      </c>
      <c r="H851" s="16">
        <v>1.2759898424543901</v>
      </c>
      <c r="I851" s="16">
        <v>2.31776613816535</v>
      </c>
      <c r="J851" s="16">
        <v>0.34347826086956501</v>
      </c>
      <c r="K851" s="16">
        <v>0.41711315375540697</v>
      </c>
      <c r="L851" s="16">
        <v>0.53334367245657599</v>
      </c>
      <c r="M851" s="16">
        <v>0.143638507834951</v>
      </c>
      <c r="N851" s="16">
        <v>0.68802751582174704</v>
      </c>
      <c r="O851" s="16">
        <v>1.5236445608595801</v>
      </c>
      <c r="P851" s="16">
        <v>0.135119886636276</v>
      </c>
      <c r="Q851" s="16">
        <v>0.237140495895171</v>
      </c>
      <c r="R851" s="16">
        <v>0.62616959064327504</v>
      </c>
      <c r="S851" s="16">
        <v>0.68049999999999999</v>
      </c>
      <c r="T851" s="16">
        <v>1.3024463806970501</v>
      </c>
      <c r="U851" s="16">
        <v>1.12807881773399</v>
      </c>
      <c r="V851" s="16">
        <v>0.582278481012658</v>
      </c>
      <c r="W851" s="16">
        <v>3.0063650747986199</v>
      </c>
      <c r="X851" s="16">
        <v>1.3546551724137901</v>
      </c>
      <c r="Y851" s="16">
        <v>2.27345688585608</v>
      </c>
      <c r="Z851" s="16">
        <v>1.0099739741204501</v>
      </c>
      <c r="AA851" s="16">
        <v>1.3683844011142099</v>
      </c>
      <c r="AB851" s="16">
        <v>1.2860500467726801</v>
      </c>
      <c r="AC851" s="16">
        <v>0.58973835067685798</v>
      </c>
      <c r="AD851" s="16">
        <v>2.1610833985393798</v>
      </c>
      <c r="AE851" s="16">
        <v>0.68049999999999999</v>
      </c>
      <c r="AF851" s="16">
        <v>1.4143432263765501</v>
      </c>
      <c r="AG851" s="16">
        <v>1.4143432263765501</v>
      </c>
      <c r="AH851" s="16">
        <v>1.30545693315621</v>
      </c>
      <c r="AI851" s="37">
        <v>0.25614754098360698</v>
      </c>
      <c r="AJ851" s="16">
        <v>0.99357957361885696</v>
      </c>
      <c r="AK851" s="16">
        <v>0.46657018813314</v>
      </c>
      <c r="AL851" s="37">
        <v>0.65019146000000005</v>
      </c>
      <c r="AM851" s="37">
        <v>2772.5842608090002</v>
      </c>
      <c r="AN851" s="37">
        <v>19.762964849999999</v>
      </c>
      <c r="AO851" s="37">
        <v>1.1877411600000001</v>
      </c>
      <c r="AP851" s="37">
        <v>7.2285470500000004</v>
      </c>
      <c r="AQ851" s="37">
        <v>588.70799999999997</v>
      </c>
      <c r="AR851" s="37">
        <v>1.72634098</v>
      </c>
      <c r="AS851" s="37">
        <v>1.3859170000000001</v>
      </c>
      <c r="AT851" s="37">
        <v>7.8172499799999997</v>
      </c>
      <c r="AU851" s="37">
        <v>309405.28254599997</v>
      </c>
      <c r="AV851" s="37">
        <v>2047.8887600445</v>
      </c>
      <c r="AW851" s="37">
        <v>961467.57120000001</v>
      </c>
      <c r="AX851" s="37">
        <v>8.6281337669999996</v>
      </c>
      <c r="AY851" s="37">
        <v>7.3239299999999998</v>
      </c>
      <c r="AZ851" s="37">
        <v>17.012499999999999</v>
      </c>
      <c r="BA851" s="37">
        <v>23484.564900000001</v>
      </c>
      <c r="BB851" s="37">
        <v>8.3472057199999998</v>
      </c>
      <c r="BC851" s="37">
        <v>8.4931748846626895E-3</v>
      </c>
      <c r="BD851" s="37">
        <v>371.96425728000003</v>
      </c>
      <c r="BE851" s="37">
        <v>28481.625</v>
      </c>
      <c r="BF851" s="37">
        <v>0.94522843999999995</v>
      </c>
      <c r="BG851" s="37">
        <v>3.6979244761999999</v>
      </c>
      <c r="BH851" s="37">
        <v>4.7687406000000001</v>
      </c>
      <c r="BI851" s="37">
        <v>5.8785913499999998</v>
      </c>
      <c r="BJ851" s="37">
        <v>4450.6045860000004</v>
      </c>
      <c r="BK851" s="37">
        <v>508.27146299999998</v>
      </c>
      <c r="BL851" s="37">
        <v>17.012499999999999</v>
      </c>
      <c r="BM851" s="37">
        <v>15.784121267412001</v>
      </c>
      <c r="BN851" s="37">
        <v>15.784121267412001</v>
      </c>
      <c r="BO851" s="37">
        <v>17.100652217532001</v>
      </c>
      <c r="BP851" s="37">
        <v>9.7599999999999996E-3</v>
      </c>
    </row>
    <row r="852" spans="1:68">
      <c r="A852" s="16">
        <v>851</v>
      </c>
      <c r="B852" s="29" t="s">
        <v>420</v>
      </c>
      <c r="C852" s="16">
        <v>262</v>
      </c>
      <c r="D852" s="16">
        <v>1100</v>
      </c>
      <c r="E852" s="16">
        <v>0.18199796389794701</v>
      </c>
      <c r="F852" s="16">
        <v>0.32438242542572299</v>
      </c>
      <c r="G852" s="16">
        <v>0.43162818596125702</v>
      </c>
      <c r="H852" s="16">
        <v>1.26441430174896</v>
      </c>
      <c r="I852" s="16">
        <v>2.3208892484554999</v>
      </c>
      <c r="J852" s="16">
        <v>0.35412906028283198</v>
      </c>
      <c r="K852" s="16">
        <v>0.419323041162456</v>
      </c>
      <c r="L852" s="16">
        <v>0.53329743646873895</v>
      </c>
      <c r="M852" s="16">
        <v>0.144191097643179</v>
      </c>
      <c r="N852" s="16">
        <v>0.68597518487592402</v>
      </c>
      <c r="O852" s="16">
        <v>1.53339529968551</v>
      </c>
      <c r="P852" s="16">
        <v>0.13594836527558099</v>
      </c>
      <c r="Q852" s="16">
        <v>0.23605665681489499</v>
      </c>
      <c r="R852" s="16">
        <v>0.629224617524339</v>
      </c>
      <c r="S852" s="16">
        <v>0.68761008807045598</v>
      </c>
      <c r="T852" s="16">
        <v>1.30797249855894</v>
      </c>
      <c r="U852" s="16">
        <v>1.14024821915845</v>
      </c>
      <c r="V852" s="16">
        <v>0.57242827648142602</v>
      </c>
      <c r="W852" s="16">
        <v>3.0159163526108999</v>
      </c>
      <c r="X852" s="16">
        <v>1.3595047592771401</v>
      </c>
      <c r="Y852" s="16">
        <v>2.2846814678092202</v>
      </c>
      <c r="Z852" s="16">
        <v>1.01413665450105</v>
      </c>
      <c r="AA852" s="16">
        <v>1.3725553188914701</v>
      </c>
      <c r="AB852" s="16">
        <v>1.2884704199543799</v>
      </c>
      <c r="AC852" s="16">
        <v>0.59084228808972095</v>
      </c>
      <c r="AD852" s="16">
        <v>2.18038136055441</v>
      </c>
      <c r="AE852" s="16">
        <v>0.68761008807045598</v>
      </c>
      <c r="AF852" s="16">
        <v>1.4190347228022799</v>
      </c>
      <c r="AG852" s="16">
        <v>1.41836940847955</v>
      </c>
      <c r="AH852" s="16">
        <v>1.2821857331120701</v>
      </c>
      <c r="AI852" s="37">
        <v>0.263191871840456</v>
      </c>
      <c r="AJ852" s="16">
        <v>0.99641191024984299</v>
      </c>
      <c r="AK852" s="16">
        <v>0.467298118668596</v>
      </c>
      <c r="AL852" s="37">
        <v>0.68149063051600001</v>
      </c>
      <c r="AM852" s="37">
        <v>2878.0981239755802</v>
      </c>
      <c r="AN852" s="37">
        <v>20.30491908147</v>
      </c>
      <c r="AO852" s="37">
        <v>1.1836754579340001</v>
      </c>
      <c r="AP852" s="37">
        <v>7.2510808311600004</v>
      </c>
      <c r="AQ852" s="37">
        <v>608.07778719999999</v>
      </c>
      <c r="AR852" s="37">
        <v>1.7348696569219999</v>
      </c>
      <c r="AS852" s="37">
        <v>1.3922346858000001</v>
      </c>
      <c r="AT852" s="37">
        <v>7.719359922472</v>
      </c>
      <c r="AU852" s="37">
        <v>310368.53422638797</v>
      </c>
      <c r="AV852" s="37">
        <v>2067.4148983238902</v>
      </c>
      <c r="AW852" s="37">
        <v>951663.07968307997</v>
      </c>
      <c r="AX852" s="37">
        <v>8.4421704837366001</v>
      </c>
      <c r="AY852" s="37">
        <v>7.4945568959999997</v>
      </c>
      <c r="AZ852" s="37">
        <v>17.162758799999999</v>
      </c>
      <c r="BA852" s="37">
        <v>23583.01268566</v>
      </c>
      <c r="BB852" s="37">
        <v>8.3608087293800004</v>
      </c>
      <c r="BC852" s="37">
        <v>8.3742443930535405E-3</v>
      </c>
      <c r="BD852" s="37">
        <v>376.97161338443198</v>
      </c>
      <c r="BE852" s="37">
        <v>28575.702979999998</v>
      </c>
      <c r="BF852" s="37">
        <v>0.95286156656599996</v>
      </c>
      <c r="BG852" s="37">
        <v>3.7131641854920798</v>
      </c>
      <c r="BH852" s="37">
        <v>4.7875098409200003</v>
      </c>
      <c r="BI852" s="37">
        <v>5.89670925272</v>
      </c>
      <c r="BJ852" s="37">
        <v>4446.8962310584002</v>
      </c>
      <c r="BK852" s="37">
        <v>504.9239033883</v>
      </c>
      <c r="BL852" s="37">
        <v>17.162758799999999</v>
      </c>
      <c r="BM852" s="37">
        <v>15.9136444123967</v>
      </c>
      <c r="BN852" s="37">
        <v>15.9061833014144</v>
      </c>
      <c r="BO852" s="37">
        <v>17.512346106633199</v>
      </c>
      <c r="BP852" s="37">
        <v>1.0672822E-2</v>
      </c>
    </row>
    <row r="853" spans="1:68">
      <c r="A853" s="16">
        <v>852</v>
      </c>
      <c r="B853" s="29" t="s">
        <v>421</v>
      </c>
      <c r="C853" s="16">
        <v>102</v>
      </c>
      <c r="D853" s="16">
        <v>1080</v>
      </c>
      <c r="E853" s="16">
        <v>0.18543576070654899</v>
      </c>
      <c r="F853" s="16">
        <v>0.335220404158733</v>
      </c>
      <c r="G853" s="16">
        <v>0.44911354701323403</v>
      </c>
      <c r="H853" s="16">
        <v>1.25805993242603</v>
      </c>
      <c r="I853" s="16">
        <v>2.3798402651769499</v>
      </c>
      <c r="J853" s="16">
        <v>0.36675973226368902</v>
      </c>
      <c r="K853" s="16">
        <v>0.41649399700897599</v>
      </c>
      <c r="L853" s="16">
        <v>0.53121484814398201</v>
      </c>
      <c r="M853" s="16">
        <v>0.13488315248806801</v>
      </c>
      <c r="N853" s="16">
        <v>0.68888357010058399</v>
      </c>
      <c r="O853" s="16">
        <v>1.59287621635145</v>
      </c>
      <c r="P853" s="16">
        <v>0.12939535245186701</v>
      </c>
      <c r="Q853" s="16">
        <v>0.21226949104613399</v>
      </c>
      <c r="R853" s="16">
        <v>0.66666666666666696</v>
      </c>
      <c r="S853" s="16">
        <v>0.70050000000000001</v>
      </c>
      <c r="T853" s="16">
        <v>1.3323394743618</v>
      </c>
      <c r="U853" s="16">
        <v>1.1487898276126001</v>
      </c>
      <c r="V853" s="16">
        <v>0.54547961629970498</v>
      </c>
      <c r="W853" s="16">
        <v>3.2198964484745298</v>
      </c>
      <c r="X853" s="16">
        <v>1.3795089316504601</v>
      </c>
      <c r="Y853" s="16">
        <v>2.3672434670520701</v>
      </c>
      <c r="Z853" s="16">
        <v>1.02848726430473</v>
      </c>
      <c r="AA853" s="16">
        <v>1.39799127905414</v>
      </c>
      <c r="AB853" s="16">
        <v>1.30760057373451</v>
      </c>
      <c r="AC853" s="16">
        <v>0.58709995476110399</v>
      </c>
      <c r="AD853" s="16">
        <v>2.1513481393685399</v>
      </c>
      <c r="AE853" s="16">
        <v>0.70050000000000001</v>
      </c>
      <c r="AF853" s="16">
        <v>1.4572136894899801</v>
      </c>
      <c r="AG853" s="16">
        <v>1.4572136894899801</v>
      </c>
      <c r="AH853" s="16">
        <v>1.4572136894899801</v>
      </c>
      <c r="AI853" s="37">
        <v>0.29416955933400002</v>
      </c>
      <c r="AJ853" s="16">
        <v>1.0131207676668901</v>
      </c>
      <c r="AK853" s="16">
        <v>0.46311505065122999</v>
      </c>
      <c r="AL853" s="37">
        <v>0.68381827072000001</v>
      </c>
      <c r="AM853" s="37">
        <v>2894.54042790728</v>
      </c>
      <c r="AN853" s="37">
        <v>20.167598463375001</v>
      </c>
      <c r="AO853" s="37">
        <v>1.13556641715</v>
      </c>
      <c r="AP853" s="37">
        <v>7.2863868083750001</v>
      </c>
      <c r="AQ853" s="37">
        <v>616.83893049999995</v>
      </c>
      <c r="AR853" s="37">
        <v>1.7153241351749999</v>
      </c>
      <c r="AS853" s="37">
        <v>1.3602500099999999</v>
      </c>
      <c r="AT853" s="37">
        <v>7.7266578900000003</v>
      </c>
      <c r="AU853" s="37">
        <v>303628.95403184002</v>
      </c>
      <c r="AV853" s="37">
        <v>2096.2716913806098</v>
      </c>
      <c r="AW853" s="37">
        <v>972000.65035400004</v>
      </c>
      <c r="AX853" s="37">
        <v>7.9999309975599999</v>
      </c>
      <c r="AY853" s="37">
        <v>7.2642906337499999</v>
      </c>
      <c r="AZ853" s="37">
        <v>17.512499999999999</v>
      </c>
      <c r="BA853" s="37">
        <v>23919.738545249998</v>
      </c>
      <c r="BB853" s="37">
        <v>8.74865940858</v>
      </c>
      <c r="BC853" s="37">
        <v>8.1196293754354706E-3</v>
      </c>
      <c r="BD853" s="37">
        <v>377.480986218</v>
      </c>
      <c r="BE853" s="37">
        <v>29000.174849999999</v>
      </c>
      <c r="BF853" s="37">
        <v>0.96969867737500004</v>
      </c>
      <c r="BG853" s="37">
        <v>3.7555179239249998</v>
      </c>
      <c r="BH853" s="37">
        <v>4.8359185879000002</v>
      </c>
      <c r="BI853" s="37">
        <v>5.9319238688249998</v>
      </c>
      <c r="BJ853" s="37">
        <v>4363.3219797000002</v>
      </c>
      <c r="BK853" s="37">
        <v>529.80797781412502</v>
      </c>
      <c r="BL853" s="37">
        <v>17.512499999999999</v>
      </c>
      <c r="BM853" s="37">
        <v>15.8737666908315</v>
      </c>
      <c r="BN853" s="37">
        <v>15.8737666908315</v>
      </c>
      <c r="BO853" s="37">
        <v>15.8737666908315</v>
      </c>
      <c r="BP853" s="37">
        <v>8.4985000000000008E-3</v>
      </c>
    </row>
    <row r="854" spans="1:68">
      <c r="A854" s="16">
        <v>853</v>
      </c>
      <c r="B854" s="29" t="s">
        <v>422</v>
      </c>
      <c r="C854" s="16">
        <v>128</v>
      </c>
      <c r="D854" s="16">
        <v>1080</v>
      </c>
      <c r="E854" s="16">
        <v>0.18702623906705501</v>
      </c>
      <c r="F854" s="16">
        <v>0.33684204538327001</v>
      </c>
      <c r="G854" s="16">
        <v>0.45002228525499399</v>
      </c>
      <c r="H854" s="16">
        <v>1.2583076801641799</v>
      </c>
      <c r="I854" s="16">
        <v>2.3796005859026099</v>
      </c>
      <c r="J854" s="16">
        <v>0.368117973248835</v>
      </c>
      <c r="K854" s="16">
        <v>0.41685101767921101</v>
      </c>
      <c r="L854" s="16">
        <v>0.53116213683224001</v>
      </c>
      <c r="M854" s="16">
        <v>0.13509437079254899</v>
      </c>
      <c r="N854" s="16">
        <v>0.68884045601529098</v>
      </c>
      <c r="O854" s="16">
        <v>1.5933604275772399</v>
      </c>
      <c r="P854" s="16">
        <v>0.129763537599032</v>
      </c>
      <c r="Q854" s="16">
        <v>0.21243676160715999</v>
      </c>
      <c r="R854" s="16">
        <v>0.66666666666666696</v>
      </c>
      <c r="S854" s="16">
        <v>0.70125000000000004</v>
      </c>
      <c r="T854" s="16">
        <v>1.3327144309986101</v>
      </c>
      <c r="U854" s="16">
        <v>1.14914860312923</v>
      </c>
      <c r="V854" s="16">
        <v>0.54371085495268201</v>
      </c>
      <c r="W854" s="16">
        <v>3.2214872062566702</v>
      </c>
      <c r="X854" s="16">
        <v>1.37980686325228</v>
      </c>
      <c r="Y854" s="16">
        <v>2.3673274094326699</v>
      </c>
      <c r="Z854" s="16">
        <v>1.0288320255819501</v>
      </c>
      <c r="AA854" s="16">
        <v>1.39820403554289</v>
      </c>
      <c r="AB854" s="16">
        <v>1.30773384356237</v>
      </c>
      <c r="AC854" s="16">
        <v>0.58636956710835297</v>
      </c>
      <c r="AD854" s="16">
        <v>2.1533726291961099</v>
      </c>
      <c r="AE854" s="16">
        <v>0.70125000000000004</v>
      </c>
      <c r="AF854" s="16">
        <v>1.4572537095541001</v>
      </c>
      <c r="AG854" s="16">
        <v>1.4572537095541001</v>
      </c>
      <c r="AH854" s="16">
        <v>1.4572537095541001</v>
      </c>
      <c r="AI854" s="37">
        <v>0.29424746211563901</v>
      </c>
      <c r="AJ854" s="16">
        <v>1.0131518105686399</v>
      </c>
      <c r="AK854" s="16">
        <v>0.46314218523878398</v>
      </c>
      <c r="AL854" s="37">
        <v>0.69002819199999998</v>
      </c>
      <c r="AM854" s="37">
        <v>2910.16684522176</v>
      </c>
      <c r="AN854" s="37">
        <v>20.2187658023437</v>
      </c>
      <c r="AO854" s="37">
        <v>1.1360411071875001</v>
      </c>
      <c r="AP854" s="37">
        <v>7.2828427085937504</v>
      </c>
      <c r="AQ854" s="37">
        <v>619.59894062499995</v>
      </c>
      <c r="AR854" s="37">
        <v>1.71528481359375</v>
      </c>
      <c r="AS854" s="37">
        <v>1.3606250625</v>
      </c>
      <c r="AT854" s="37">
        <v>7.7345401875000004</v>
      </c>
      <c r="AU854" s="37">
        <v>303738.79113650002</v>
      </c>
      <c r="AV854" s="37">
        <v>2096.40909871342</v>
      </c>
      <c r="AW854" s="37">
        <v>974530.09096249996</v>
      </c>
      <c r="AX854" s="37">
        <v>7.9867784447499997</v>
      </c>
      <c r="AY854" s="37">
        <v>7.2707289609375003</v>
      </c>
      <c r="AZ854" s="37">
        <v>17.53125</v>
      </c>
      <c r="BA854" s="37">
        <v>23920.845595312501</v>
      </c>
      <c r="BB854" s="37">
        <v>8.7478481973749993</v>
      </c>
      <c r="BC854" s="37">
        <v>8.1040678829033506E-3</v>
      </c>
      <c r="BD854" s="37">
        <v>377.40173411249998</v>
      </c>
      <c r="BE854" s="37">
        <v>29000.436562499999</v>
      </c>
      <c r="BF854" s="37">
        <v>0.96984670234375003</v>
      </c>
      <c r="BG854" s="37">
        <v>3.7561221745312499</v>
      </c>
      <c r="BH854" s="37">
        <v>4.8357964243750002</v>
      </c>
      <c r="BI854" s="37">
        <v>5.9317346489062501</v>
      </c>
      <c r="BJ854" s="37">
        <v>4359.2587106250003</v>
      </c>
      <c r="BK854" s="37">
        <v>529.58953680703098</v>
      </c>
      <c r="BL854" s="37">
        <v>17.53125</v>
      </c>
      <c r="BM854" s="37">
        <v>15.8754962206028</v>
      </c>
      <c r="BN854" s="37">
        <v>15.8754962206028</v>
      </c>
      <c r="BO854" s="37">
        <v>15.8754962206028</v>
      </c>
      <c r="BP854" s="37">
        <v>8.4962500000000003E-3</v>
      </c>
    </row>
    <row r="855" spans="1:68">
      <c r="A855" s="16">
        <v>854</v>
      </c>
      <c r="B855" s="29" t="s">
        <v>423</v>
      </c>
      <c r="C855" s="16">
        <v>93</v>
      </c>
      <c r="D855" s="16">
        <v>1080</v>
      </c>
      <c r="E855" s="16">
        <v>0.18967527060782699</v>
      </c>
      <c r="F855" s="16">
        <v>0.33954277045687398</v>
      </c>
      <c r="G855" s="16">
        <v>0.45153581454652603</v>
      </c>
      <c r="H855" s="16">
        <v>1.25872047140527</v>
      </c>
      <c r="I855" s="16">
        <v>2.37920091487385</v>
      </c>
      <c r="J855" s="16">
        <v>0.37037939224164201</v>
      </c>
      <c r="K855" s="16">
        <v>0.41744675078008397</v>
      </c>
      <c r="L855" s="16">
        <v>0.53107432854465997</v>
      </c>
      <c r="M855" s="16">
        <v>0.13544665730104899</v>
      </c>
      <c r="N855" s="16">
        <v>0.68876863983669301</v>
      </c>
      <c r="O855" s="16">
        <v>1.5941677028699599</v>
      </c>
      <c r="P855" s="16">
        <v>0.13037737794457299</v>
      </c>
      <c r="Q855" s="16">
        <v>0.21271645269254399</v>
      </c>
      <c r="R855" s="16">
        <v>0.66666666666666696</v>
      </c>
      <c r="S855" s="16">
        <v>0.70250000000000001</v>
      </c>
      <c r="T855" s="16">
        <v>1.3333395546762701</v>
      </c>
      <c r="U855" s="16">
        <v>1.14974688535289</v>
      </c>
      <c r="V855" s="16">
        <v>0.54079400165845104</v>
      </c>
      <c r="W855" s="16">
        <v>3.2241409593891301</v>
      </c>
      <c r="X855" s="16">
        <v>1.38030355294929</v>
      </c>
      <c r="Y855" s="16">
        <v>2.36746729154462</v>
      </c>
      <c r="Z855" s="16">
        <v>1.02940676125196</v>
      </c>
      <c r="AA855" s="16">
        <v>1.3985587135981099</v>
      </c>
      <c r="AB855" s="16">
        <v>1.30795599957737</v>
      </c>
      <c r="AC855" s="16">
        <v>0.58515276247898396</v>
      </c>
      <c r="AD855" s="16">
        <v>2.1567528747097402</v>
      </c>
      <c r="AE855" s="16">
        <v>0.70250000000000001</v>
      </c>
      <c r="AF855" s="16">
        <v>1.4573204024147399</v>
      </c>
      <c r="AG855" s="16">
        <v>1.4573204024147399</v>
      </c>
      <c r="AH855" s="16">
        <v>1.4573204024147399</v>
      </c>
      <c r="AI855" s="37">
        <v>0.29437739181630801</v>
      </c>
      <c r="AJ855" s="16">
        <v>1.01320354617963</v>
      </c>
      <c r="AK855" s="16">
        <v>0.463187409551375</v>
      </c>
      <c r="AL855" s="37">
        <v>0.70038476800000005</v>
      </c>
      <c r="AM855" s="37">
        <v>2936.2292526220499</v>
      </c>
      <c r="AN855" s="37">
        <v>20.304097084375002</v>
      </c>
      <c r="AO855" s="37">
        <v>1.13683242875</v>
      </c>
      <c r="AP855" s="37">
        <v>7.2769377093749998</v>
      </c>
      <c r="AQ855" s="37">
        <v>624.20326250000005</v>
      </c>
      <c r="AR855" s="37">
        <v>1.7152178793749999</v>
      </c>
      <c r="AS855" s="37">
        <v>1.3612502500000001</v>
      </c>
      <c r="AT855" s="37">
        <v>7.7476652499999998</v>
      </c>
      <c r="AU855" s="37">
        <v>303921.89579600003</v>
      </c>
      <c r="AV855" s="37">
        <v>2096.6379057664699</v>
      </c>
      <c r="AW855" s="37">
        <v>978744.39885</v>
      </c>
      <c r="AX855" s="37">
        <v>7.9648760589999998</v>
      </c>
      <c r="AY855" s="37">
        <v>7.2814658437500004</v>
      </c>
      <c r="AZ855" s="37">
        <v>17.5625</v>
      </c>
      <c r="BA855" s="37">
        <v>23922.688631249999</v>
      </c>
      <c r="BB855" s="37">
        <v>8.7464953145000006</v>
      </c>
      <c r="BC855" s="37">
        <v>8.0784382314887399E-3</v>
      </c>
      <c r="BD855" s="37">
        <v>377.26956345000002</v>
      </c>
      <c r="BE855" s="37">
        <v>29000.87125</v>
      </c>
      <c r="BF855" s="37">
        <v>0.97009343437499995</v>
      </c>
      <c r="BG855" s="37">
        <v>3.7571288981249999</v>
      </c>
      <c r="BH855" s="37">
        <v>4.8355926975000001</v>
      </c>
      <c r="BI855" s="37">
        <v>5.931419220625</v>
      </c>
      <c r="BJ855" s="37">
        <v>4352.4832925000001</v>
      </c>
      <c r="BK855" s="37">
        <v>529.22504785312503</v>
      </c>
      <c r="BL855" s="37">
        <v>17.5625</v>
      </c>
      <c r="BM855" s="37">
        <v>15.8783789662864</v>
      </c>
      <c r="BN855" s="37">
        <v>15.8783789662864</v>
      </c>
      <c r="BO855" s="37">
        <v>15.8783789662864</v>
      </c>
      <c r="BP855" s="37">
        <v>8.4925E-3</v>
      </c>
    </row>
    <row r="856" spans="1:68">
      <c r="A856" s="16">
        <v>855</v>
      </c>
      <c r="B856" s="29" t="s">
        <v>424</v>
      </c>
      <c r="C856" s="16">
        <v>228</v>
      </c>
      <c r="D856" s="16">
        <v>1100</v>
      </c>
      <c r="E856" s="16">
        <v>0.178817368355944</v>
      </c>
      <c r="F856" s="16">
        <v>0.32031496174027502</v>
      </c>
      <c r="G856" s="16">
        <v>0.42842867449410599</v>
      </c>
      <c r="H856" s="16">
        <v>1.2633081807686</v>
      </c>
      <c r="I856" s="16">
        <v>2.32113036806355</v>
      </c>
      <c r="J856" s="16">
        <v>0.350565583634176</v>
      </c>
      <c r="K856" s="16">
        <v>0.41774777160003501</v>
      </c>
      <c r="L856" s="16">
        <v>0.532323856613103</v>
      </c>
      <c r="M856" s="16">
        <v>0.14381499800950001</v>
      </c>
      <c r="N856" s="16">
        <v>0.68551457869312005</v>
      </c>
      <c r="O856" s="16">
        <v>1.5321590472448401</v>
      </c>
      <c r="P856" s="16">
        <v>0.13575141411650599</v>
      </c>
      <c r="Q856" s="16">
        <v>0.234444307284428</v>
      </c>
      <c r="R856" s="16">
        <v>0.62698137220872396</v>
      </c>
      <c r="S856" s="16">
        <v>0.68630191693290699</v>
      </c>
      <c r="T856" s="16">
        <v>1.30794893895262</v>
      </c>
      <c r="U856" s="16">
        <v>1.1404594999797399</v>
      </c>
      <c r="V856" s="16">
        <v>0.57460283799073997</v>
      </c>
      <c r="W856" s="16">
        <v>3.0157895675752799</v>
      </c>
      <c r="X856" s="16">
        <v>1.35992566079295</v>
      </c>
      <c r="Y856" s="16">
        <v>2.2856193750241398</v>
      </c>
      <c r="Z856" s="16">
        <v>1.0138452873874899</v>
      </c>
      <c r="AA856" s="16">
        <v>1.37264266863267</v>
      </c>
      <c r="AB856" s="16">
        <v>1.28856953617672</v>
      </c>
      <c r="AC856" s="16">
        <v>0.589155560661765</v>
      </c>
      <c r="AD856" s="16">
        <v>2.18153736291094</v>
      </c>
      <c r="AE856" s="16">
        <v>0.68630191693290699</v>
      </c>
      <c r="AF856" s="16">
        <v>1.41238097641273</v>
      </c>
      <c r="AG856" s="16">
        <v>1.4120502708134499</v>
      </c>
      <c r="AH856" s="16">
        <v>1.2782158572233799</v>
      </c>
      <c r="AI856" s="37">
        <v>0.25574940523394102</v>
      </c>
      <c r="AJ856" s="16">
        <v>0.99705636589184599</v>
      </c>
      <c r="AK856" s="16">
        <v>0.46832489146165002</v>
      </c>
      <c r="AL856" s="37">
        <v>0.67305255360000005</v>
      </c>
      <c r="AM856" s="37">
        <v>2857.9551909114598</v>
      </c>
      <c r="AN856" s="37">
        <v>20.2497134328</v>
      </c>
      <c r="AO856" s="37">
        <v>1.1888427408</v>
      </c>
      <c r="AP856" s="37">
        <v>7.2925904099999999</v>
      </c>
      <c r="AQ856" s="37">
        <v>605.21730000000002</v>
      </c>
      <c r="AR856" s="37">
        <v>1.7377833474</v>
      </c>
      <c r="AS856" s="37">
        <v>1.3935834</v>
      </c>
      <c r="AT856" s="37">
        <v>7.7372293224000002</v>
      </c>
      <c r="AU856" s="37">
        <v>311163.18609768001</v>
      </c>
      <c r="AV856" s="37">
        <v>2077.2856077577399</v>
      </c>
      <c r="AW856" s="37">
        <v>954887.74306799995</v>
      </c>
      <c r="AX856" s="37">
        <v>8.4704683948659998</v>
      </c>
      <c r="AY856" s="37">
        <v>7.4938267200000004</v>
      </c>
      <c r="AZ856" s="37">
        <v>17.212496000000002</v>
      </c>
      <c r="BA856" s="37">
        <v>23690.686935999998</v>
      </c>
      <c r="BB856" s="37">
        <v>8.4046639518599999</v>
      </c>
      <c r="BC856" s="37">
        <v>8.3674739634838607E-3</v>
      </c>
      <c r="BD856" s="37">
        <v>379.057622944</v>
      </c>
      <c r="BE856" s="37">
        <v>28702.9696</v>
      </c>
      <c r="BF856" s="37">
        <v>0.95744641475000003</v>
      </c>
      <c r="BG856" s="37">
        <v>3.7281792754</v>
      </c>
      <c r="BH856" s="37">
        <v>4.8093419987999999</v>
      </c>
      <c r="BI856" s="37">
        <v>5.9227719527999998</v>
      </c>
      <c r="BJ856" s="37">
        <v>4463.4199040000003</v>
      </c>
      <c r="BK856" s="37">
        <v>508.26240748999999</v>
      </c>
      <c r="BL856" s="37">
        <v>17.212496000000002</v>
      </c>
      <c r="BM856" s="37">
        <v>16.026516858065001</v>
      </c>
      <c r="BN856" s="37">
        <v>16.022764287794999</v>
      </c>
      <c r="BO856" s="37">
        <v>17.658566244265</v>
      </c>
      <c r="BP856" s="37">
        <v>1.0410816E-2</v>
      </c>
    </row>
    <row r="857" spans="1:68">
      <c r="A857" s="16">
        <v>856</v>
      </c>
      <c r="B857" s="29" t="s">
        <v>425</v>
      </c>
      <c r="C857" s="16">
        <v>215</v>
      </c>
      <c r="D857" s="16">
        <v>1100</v>
      </c>
      <c r="E857" s="16">
        <v>0.17102832199776699</v>
      </c>
      <c r="F857" s="16">
        <v>0.303439755821788</v>
      </c>
      <c r="G857" s="16">
        <v>0.42104957115859898</v>
      </c>
      <c r="H857" s="16">
        <v>1.2609149780655899</v>
      </c>
      <c r="I857" s="16">
        <v>2.3268792710706201</v>
      </c>
      <c r="J857" s="16">
        <v>0.33427495291902098</v>
      </c>
      <c r="K857" s="16">
        <v>0.41940254362614598</v>
      </c>
      <c r="L857" s="16">
        <v>0.53682896379525602</v>
      </c>
      <c r="M857" s="16">
        <v>0.14031061535998299</v>
      </c>
      <c r="N857" s="16">
        <v>0.68975917079174798</v>
      </c>
      <c r="O857" s="16">
        <v>1.52858004497026</v>
      </c>
      <c r="P857" s="16">
        <v>0.13183442547165</v>
      </c>
      <c r="Q857" s="16">
        <v>0.24505542639576799</v>
      </c>
      <c r="R857" s="16">
        <v>0.64404761904761898</v>
      </c>
      <c r="S857" s="16">
        <v>0.67460317460317498</v>
      </c>
      <c r="T857" s="16">
        <v>1.2995377963321899</v>
      </c>
      <c r="U857" s="16">
        <v>1.1184474519388601</v>
      </c>
      <c r="V857" s="16">
        <v>0.59830985915492996</v>
      </c>
      <c r="W857" s="16">
        <v>3.01528595113597</v>
      </c>
      <c r="X857" s="16">
        <v>1.3531034482758599</v>
      </c>
      <c r="Y857" s="16">
        <v>2.2957658779576602</v>
      </c>
      <c r="Z857" s="16">
        <v>1.01005960472655</v>
      </c>
      <c r="AA857" s="16">
        <v>1.36795793540079</v>
      </c>
      <c r="AB857" s="16">
        <v>1.28678537956888</v>
      </c>
      <c r="AC857" s="16">
        <v>0.60698192856804101</v>
      </c>
      <c r="AD857" s="16">
        <v>2.1153756325418498</v>
      </c>
      <c r="AE857" s="16">
        <v>0.67460317460317498</v>
      </c>
      <c r="AF857" s="16">
        <v>1.4201883533178701</v>
      </c>
      <c r="AG857" s="16">
        <v>1.4201883533178701</v>
      </c>
      <c r="AH857" s="16">
        <v>1.3630013457082999</v>
      </c>
      <c r="AI857" s="37">
        <v>0.273822562979189</v>
      </c>
      <c r="AJ857" s="16">
        <v>0.99785746517176899</v>
      </c>
      <c r="AK857" s="16">
        <v>0.464833574529667</v>
      </c>
      <c r="AL857" s="37">
        <v>0.66387859199999999</v>
      </c>
      <c r="AM857" s="37">
        <v>2855.3331037824</v>
      </c>
      <c r="AN857" s="37">
        <v>19.924335599999999</v>
      </c>
      <c r="AO857" s="37">
        <v>1.15577328</v>
      </c>
      <c r="AP857" s="37">
        <v>7.1750160000000003</v>
      </c>
      <c r="AQ857" s="37">
        <v>603.21600000000001</v>
      </c>
      <c r="AR857" s="37">
        <v>1.72593288</v>
      </c>
      <c r="AS857" s="37">
        <v>1.3777200000000001</v>
      </c>
      <c r="AT857" s="37">
        <v>7.8815316800000002</v>
      </c>
      <c r="AU857" s="37">
        <v>310648.57980800001</v>
      </c>
      <c r="AV857" s="37">
        <v>2056.3133497061099</v>
      </c>
      <c r="AW857" s="37">
        <v>979341.03280000004</v>
      </c>
      <c r="AX857" s="37">
        <v>8.6342146799999995</v>
      </c>
      <c r="AY857" s="37">
        <v>7.2710400000000002</v>
      </c>
      <c r="AZ857" s="37">
        <v>17.135999999999999</v>
      </c>
      <c r="BA857" s="37">
        <v>23383.284800000001</v>
      </c>
      <c r="BB857" s="37">
        <v>8.4048257999999993</v>
      </c>
      <c r="BC857" s="37">
        <v>8.2889048035861106E-3</v>
      </c>
      <c r="BD857" s="37">
        <v>363.35194000000001</v>
      </c>
      <c r="BE857" s="37">
        <v>28449</v>
      </c>
      <c r="BF857" s="37">
        <v>0.94741151999999995</v>
      </c>
      <c r="BG857" s="37">
        <v>3.6948371839999998</v>
      </c>
      <c r="BH857" s="37">
        <v>4.7519444799999997</v>
      </c>
      <c r="BI857" s="37">
        <v>5.8599639999999997</v>
      </c>
      <c r="BJ857" s="37">
        <v>4316.7864159999999</v>
      </c>
      <c r="BK857" s="37">
        <v>502.59504959999998</v>
      </c>
      <c r="BL857" s="37">
        <v>17.135999999999999</v>
      </c>
      <c r="BM857" s="37">
        <v>15.659240832576</v>
      </c>
      <c r="BN857" s="37">
        <v>15.659240832576</v>
      </c>
      <c r="BO857" s="37">
        <v>16.316250546816001</v>
      </c>
      <c r="BP857" s="37">
        <v>9.1299999999999992E-3</v>
      </c>
    </row>
    <row r="858" spans="1:68">
      <c r="A858" s="16">
        <v>857</v>
      </c>
      <c r="B858" s="29" t="s">
        <v>86</v>
      </c>
      <c r="C858" s="16">
        <v>265</v>
      </c>
      <c r="D858" s="16">
        <v>1100</v>
      </c>
      <c r="E858" s="16">
        <v>0.170422820149707</v>
      </c>
      <c r="F858" s="16">
        <v>0.301645886758794</v>
      </c>
      <c r="G858" s="16">
        <v>0.41706024651537799</v>
      </c>
      <c r="H858" s="16">
        <v>1.25124378109453</v>
      </c>
      <c r="I858" s="16">
        <v>2.31632653061224</v>
      </c>
      <c r="J858" s="16">
        <v>0.33270852858481698</v>
      </c>
      <c r="K858" s="16">
        <v>0.41894819775457998</v>
      </c>
      <c r="L858" s="16">
        <v>0.53482587064676601</v>
      </c>
      <c r="M858" s="16">
        <v>0.14213884083045</v>
      </c>
      <c r="N858" s="16">
        <v>0.68628427744567799</v>
      </c>
      <c r="O858" s="16">
        <v>1.5206695022826999</v>
      </c>
      <c r="P858" s="16">
        <v>0.133635822671824</v>
      </c>
      <c r="Q858" s="16">
        <v>0.247391049974829</v>
      </c>
      <c r="R858" s="16">
        <v>0.63274853801169595</v>
      </c>
      <c r="S858" s="16">
        <v>0.67460317460317498</v>
      </c>
      <c r="T858" s="16">
        <v>1.2981829014000601</v>
      </c>
      <c r="U858" s="16">
        <v>1.12662600132285</v>
      </c>
      <c r="V858" s="16">
        <v>0.60112676056337999</v>
      </c>
      <c r="W858" s="16">
        <v>2.9755483638978801</v>
      </c>
      <c r="X858" s="16">
        <v>1.3531034482758599</v>
      </c>
      <c r="Y858" s="16">
        <v>2.2872208436724599</v>
      </c>
      <c r="Z858" s="16">
        <v>1.00940517493625</v>
      </c>
      <c r="AA858" s="16">
        <v>1.3654670094258801</v>
      </c>
      <c r="AB858" s="16">
        <v>1.2843779232928001</v>
      </c>
      <c r="AC858" s="16">
        <v>0.60457315632824704</v>
      </c>
      <c r="AD858" s="16">
        <v>2.1406512605042001</v>
      </c>
      <c r="AE858" s="16">
        <v>0.67460317460317498</v>
      </c>
      <c r="AF858" s="16">
        <v>1.4116298979255799</v>
      </c>
      <c r="AG858" s="16">
        <v>1.4116298979255799</v>
      </c>
      <c r="AH858" s="16">
        <v>1.3029535771715299</v>
      </c>
      <c r="AI858" s="37">
        <v>0.25614754098360698</v>
      </c>
      <c r="AJ858" s="16">
        <v>0.99667586959430099</v>
      </c>
      <c r="AK858" s="16">
        <v>0.46657018813314</v>
      </c>
      <c r="AL858" s="37">
        <v>0.66623731200000003</v>
      </c>
      <c r="AM858" s="37">
        <v>2872.3135896576</v>
      </c>
      <c r="AN858" s="37">
        <v>20.114918719999999</v>
      </c>
      <c r="AO858" s="37">
        <v>1.1647065599999999</v>
      </c>
      <c r="AP858" s="37">
        <v>7.2077039999999997</v>
      </c>
      <c r="AQ858" s="37">
        <v>606.05600000000004</v>
      </c>
      <c r="AR858" s="37">
        <v>1.72780464</v>
      </c>
      <c r="AS858" s="37">
        <v>1.3828800000000001</v>
      </c>
      <c r="AT858" s="37">
        <v>7.78015744</v>
      </c>
      <c r="AU858" s="37">
        <v>312221.50041600002</v>
      </c>
      <c r="AV858" s="37">
        <v>2067.0103187105101</v>
      </c>
      <c r="AW858" s="37">
        <v>966139.61600000004</v>
      </c>
      <c r="AX858" s="37">
        <v>8.5526988960000008</v>
      </c>
      <c r="AY858" s="37">
        <v>7.4008799999999999</v>
      </c>
      <c r="AZ858" s="37">
        <v>17.135999999999999</v>
      </c>
      <c r="BA858" s="37">
        <v>23407.689600000002</v>
      </c>
      <c r="BB858" s="37">
        <v>8.3438123999999991</v>
      </c>
      <c r="BC858" s="37">
        <v>8.2500627004765195E-3</v>
      </c>
      <c r="BD858" s="37">
        <v>368.20440000000002</v>
      </c>
      <c r="BE858" s="37">
        <v>28449</v>
      </c>
      <c r="BF858" s="37">
        <v>0.95095103999999997</v>
      </c>
      <c r="BG858" s="37">
        <v>3.6972326656000001</v>
      </c>
      <c r="BH858" s="37">
        <v>4.7606131200000004</v>
      </c>
      <c r="BI858" s="37">
        <v>5.8709480000000003</v>
      </c>
      <c r="BJ858" s="37">
        <v>4333.985584</v>
      </c>
      <c r="BK858" s="37">
        <v>496.66068480000001</v>
      </c>
      <c r="BL858" s="37">
        <v>17.135999999999999</v>
      </c>
      <c r="BM858" s="37">
        <v>15.7541799624</v>
      </c>
      <c r="BN858" s="37">
        <v>15.7541799624</v>
      </c>
      <c r="BO858" s="37">
        <v>17.06819939088</v>
      </c>
      <c r="BP858" s="37">
        <v>9.7599999999999996E-3</v>
      </c>
    </row>
    <row r="859" spans="1:68">
      <c r="A859" s="16">
        <v>858</v>
      </c>
      <c r="B859" s="29" t="s">
        <v>69</v>
      </c>
      <c r="C859" s="16">
        <v>320</v>
      </c>
      <c r="D859" s="16">
        <v>1100</v>
      </c>
      <c r="E859" s="16">
        <v>0.170121674155602</v>
      </c>
      <c r="F859" s="16">
        <v>0.30075688250562899</v>
      </c>
      <c r="G859" s="16">
        <v>0.41509379881622899</v>
      </c>
      <c r="H859" s="16">
        <v>1.2464636035105801</v>
      </c>
      <c r="I859" s="16">
        <v>2.3110859728506798</v>
      </c>
      <c r="J859" s="16">
        <v>0.33193080878915399</v>
      </c>
      <c r="K859" s="16">
        <v>0.418721393769379</v>
      </c>
      <c r="L859" s="16">
        <v>0.53382991930477997</v>
      </c>
      <c r="M859" s="16">
        <v>0.14307093684525601</v>
      </c>
      <c r="N859" s="16">
        <v>0.68455992723992398</v>
      </c>
      <c r="O859" s="16">
        <v>1.5167448550385501</v>
      </c>
      <c r="P859" s="16">
        <v>0.134555109102279</v>
      </c>
      <c r="Q859" s="16">
        <v>0.24857563733180199</v>
      </c>
      <c r="R859" s="16">
        <v>0.62724637681159401</v>
      </c>
      <c r="S859" s="16">
        <v>0.67460317460317498</v>
      </c>
      <c r="T859" s="16">
        <v>1.2975065128395999</v>
      </c>
      <c r="U859" s="16">
        <v>1.1307602943074699</v>
      </c>
      <c r="V859" s="16">
        <v>0.60253521126760601</v>
      </c>
      <c r="W859" s="16">
        <v>2.9560697668187901</v>
      </c>
      <c r="X859" s="16">
        <v>1.3531034482758599</v>
      </c>
      <c r="Y859" s="16">
        <v>2.2829721362229098</v>
      </c>
      <c r="Z859" s="16">
        <v>1.00907827794783</v>
      </c>
      <c r="AA859" s="16">
        <v>1.3642249451549</v>
      </c>
      <c r="AB859" s="16">
        <v>1.28317757009346</v>
      </c>
      <c r="AC859" s="16">
        <v>0.60337592531472495</v>
      </c>
      <c r="AD859" s="16">
        <v>2.1535169407568899</v>
      </c>
      <c r="AE859" s="16">
        <v>0.67460317460317498</v>
      </c>
      <c r="AF859" s="16">
        <v>1.4073892357747499</v>
      </c>
      <c r="AG859" s="16">
        <v>1.4073892357747499</v>
      </c>
      <c r="AH859" s="16">
        <v>1.27487100797877</v>
      </c>
      <c r="AI859" s="37">
        <v>0.24813895781637699</v>
      </c>
      <c r="AJ859" s="16">
        <v>0.996086120559038</v>
      </c>
      <c r="AK859" s="16">
        <v>0.46743849493487699</v>
      </c>
      <c r="AL859" s="37">
        <v>0.66741667199999999</v>
      </c>
      <c r="AM859" s="37">
        <v>2880.8038325952002</v>
      </c>
      <c r="AN859" s="37">
        <v>20.210210279999998</v>
      </c>
      <c r="AO859" s="37">
        <v>1.1691731999999999</v>
      </c>
      <c r="AP859" s="37">
        <v>7.2240479999999998</v>
      </c>
      <c r="AQ859" s="37">
        <v>607.476</v>
      </c>
      <c r="AR859" s="37">
        <v>1.7287405199999999</v>
      </c>
      <c r="AS859" s="37">
        <v>1.3854599999999999</v>
      </c>
      <c r="AT859" s="37">
        <v>7.7294703199999999</v>
      </c>
      <c r="AU859" s="37">
        <v>313007.96071999997</v>
      </c>
      <c r="AV859" s="37">
        <v>2072.35880321271</v>
      </c>
      <c r="AW859" s="37">
        <v>959538.90760000004</v>
      </c>
      <c r="AX859" s="37">
        <v>8.5119410040000005</v>
      </c>
      <c r="AY859" s="37">
        <v>7.4657999999999998</v>
      </c>
      <c r="AZ859" s="37">
        <v>17.135999999999999</v>
      </c>
      <c r="BA859" s="37">
        <v>23419.892</v>
      </c>
      <c r="BB859" s="37">
        <v>8.3133057000000008</v>
      </c>
      <c r="BC859" s="37">
        <v>8.2307778414291294E-3</v>
      </c>
      <c r="BD859" s="37">
        <v>370.63063</v>
      </c>
      <c r="BE859" s="37">
        <v>28449</v>
      </c>
      <c r="BF859" s="37">
        <v>0.95272080000000003</v>
      </c>
      <c r="BG859" s="37">
        <v>3.6984304064</v>
      </c>
      <c r="BH859" s="37">
        <v>4.7649474400000003</v>
      </c>
      <c r="BI859" s="37">
        <v>5.8764399999999997</v>
      </c>
      <c r="BJ859" s="37">
        <v>4342.5851679999996</v>
      </c>
      <c r="BK859" s="37">
        <v>493.6935024</v>
      </c>
      <c r="BL859" s="37">
        <v>17.135999999999999</v>
      </c>
      <c r="BM859" s="37">
        <v>15.801649527312</v>
      </c>
      <c r="BN859" s="37">
        <v>15.801649527312</v>
      </c>
      <c r="BO859" s="37">
        <v>17.444173812911998</v>
      </c>
      <c r="BP859" s="37">
        <v>1.0075000000000001E-2</v>
      </c>
    </row>
    <row r="860" spans="1:68">
      <c r="A860" s="16">
        <v>859</v>
      </c>
      <c r="B860" s="29" t="s">
        <v>87</v>
      </c>
      <c r="C860" s="16">
        <v>175</v>
      </c>
      <c r="D860" s="16">
        <v>1100</v>
      </c>
      <c r="E860" s="16">
        <v>0.169821590565467</v>
      </c>
      <c r="F860" s="16">
        <v>0.29987310296264202</v>
      </c>
      <c r="G860" s="16">
        <v>0.41314580777679499</v>
      </c>
      <c r="H860" s="16">
        <v>1.2417198107385301</v>
      </c>
      <c r="I860" s="16">
        <v>2.3058690744921</v>
      </c>
      <c r="J860" s="16">
        <v>0.33115671641791</v>
      </c>
      <c r="K860" s="16">
        <v>0.41849483521888797</v>
      </c>
      <c r="L860" s="16">
        <v>0.53283767038413898</v>
      </c>
      <c r="M860" s="16">
        <v>0.144015338263489</v>
      </c>
      <c r="N860" s="16">
        <v>0.68284422048284898</v>
      </c>
      <c r="O860" s="16">
        <v>1.5128404136386799</v>
      </c>
      <c r="P860" s="16">
        <v>0.13548713075873101</v>
      </c>
      <c r="Q860" s="16">
        <v>0.249771623635752</v>
      </c>
      <c r="R860" s="16">
        <v>0.62183908045976999</v>
      </c>
      <c r="S860" s="16">
        <v>0.67460317460317498</v>
      </c>
      <c r="T860" s="16">
        <v>1.29683082874572</v>
      </c>
      <c r="U860" s="16">
        <v>1.1349250416435299</v>
      </c>
      <c r="V860" s="16">
        <v>0.60394366197183103</v>
      </c>
      <c r="W860" s="16">
        <v>2.9368445335651998</v>
      </c>
      <c r="X860" s="16">
        <v>1.3531034482758599</v>
      </c>
      <c r="Y860" s="16">
        <v>2.2787391841779998</v>
      </c>
      <c r="Z860" s="16">
        <v>1.0087515926227599</v>
      </c>
      <c r="AA860" s="16">
        <v>1.3629851384582501</v>
      </c>
      <c r="AB860" s="16">
        <v>1.2819794584500499</v>
      </c>
      <c r="AC860" s="16">
        <v>0.60218342666227498</v>
      </c>
      <c r="AD860" s="16">
        <v>2.16653820598007</v>
      </c>
      <c r="AE860" s="16">
        <v>0.67460317460317498</v>
      </c>
      <c r="AF860" s="16">
        <v>1.4031739759678601</v>
      </c>
      <c r="AG860" s="16">
        <v>1.4031739759678601</v>
      </c>
      <c r="AH860" s="16">
        <v>1.24797342642834</v>
      </c>
      <c r="AI860" s="37">
        <v>0.240615976900866</v>
      </c>
      <c r="AJ860" s="16">
        <v>0.99549706903889601</v>
      </c>
      <c r="AK860" s="16">
        <v>0.46830680173661399</v>
      </c>
      <c r="AL860" s="37">
        <v>0.66859603199999995</v>
      </c>
      <c r="AM860" s="37">
        <v>2889.2940755328</v>
      </c>
      <c r="AN860" s="37">
        <v>20.305501840000002</v>
      </c>
      <c r="AO860" s="37">
        <v>1.1736398400000001</v>
      </c>
      <c r="AP860" s="37">
        <v>7.2403919999999999</v>
      </c>
      <c r="AQ860" s="37">
        <v>608.89599999999996</v>
      </c>
      <c r="AR860" s="37">
        <v>1.7296764</v>
      </c>
      <c r="AS860" s="37">
        <v>1.3880399999999999</v>
      </c>
      <c r="AT860" s="37">
        <v>7.6787831999999998</v>
      </c>
      <c r="AU860" s="37">
        <v>313794.42102399998</v>
      </c>
      <c r="AV860" s="37">
        <v>2077.7072877148998</v>
      </c>
      <c r="AW860" s="37">
        <v>952938.19920000003</v>
      </c>
      <c r="AX860" s="37">
        <v>8.4711831120000003</v>
      </c>
      <c r="AY860" s="37">
        <v>7.5307199999999996</v>
      </c>
      <c r="AZ860" s="37">
        <v>17.135999999999999</v>
      </c>
      <c r="BA860" s="37">
        <v>23432.094400000002</v>
      </c>
      <c r="BB860" s="37">
        <v>8.2827990000000007</v>
      </c>
      <c r="BC860" s="37">
        <v>8.2115829304183294E-3</v>
      </c>
      <c r="BD860" s="37">
        <v>373.05685999999997</v>
      </c>
      <c r="BE860" s="37">
        <v>28449</v>
      </c>
      <c r="BF860" s="37">
        <v>0.95449055999999999</v>
      </c>
      <c r="BG860" s="37">
        <v>3.6996281471999999</v>
      </c>
      <c r="BH860" s="37">
        <v>4.7692817600000001</v>
      </c>
      <c r="BI860" s="37">
        <v>5.8819319999999999</v>
      </c>
      <c r="BJ860" s="37">
        <v>4351.1847520000001</v>
      </c>
      <c r="BK860" s="37">
        <v>490.72631999999999</v>
      </c>
      <c r="BL860" s="37">
        <v>17.135999999999999</v>
      </c>
      <c r="BM860" s="37">
        <v>15.849119092224001</v>
      </c>
      <c r="BN860" s="37">
        <v>15.849119092224001</v>
      </c>
      <c r="BO860" s="37">
        <v>17.820148234944</v>
      </c>
      <c r="BP860" s="37">
        <v>1.039E-2</v>
      </c>
    </row>
    <row r="861" spans="1:68">
      <c r="A861" s="16">
        <v>860</v>
      </c>
      <c r="B861" s="29" t="s">
        <v>215</v>
      </c>
      <c r="C861" s="16">
        <v>100</v>
      </c>
      <c r="D861" s="16">
        <v>1100</v>
      </c>
      <c r="E861" s="16">
        <v>0.16922458818802699</v>
      </c>
      <c r="F861" s="16">
        <v>0.29812103484876701</v>
      </c>
      <c r="G861" s="16">
        <v>0.409304165960093</v>
      </c>
      <c r="H861" s="16">
        <v>1.2323397305022501</v>
      </c>
      <c r="I861" s="16">
        <v>2.2955056179775299</v>
      </c>
      <c r="J861" s="16">
        <v>0.32961931290622098</v>
      </c>
      <c r="K861" s="16">
        <v>0.41804245283018898</v>
      </c>
      <c r="L861" s="16">
        <v>0.530864197530864</v>
      </c>
      <c r="M861" s="16">
        <v>0.14594204507605199</v>
      </c>
      <c r="N861" s="16">
        <v>0.67943847865526097</v>
      </c>
      <c r="O861" s="16">
        <v>1.5050915273963701</v>
      </c>
      <c r="P861" s="16">
        <v>0.13739045317590201</v>
      </c>
      <c r="Q861" s="16">
        <v>0.25219845761207299</v>
      </c>
      <c r="R861" s="16">
        <v>0.61129943502824902</v>
      </c>
      <c r="S861" s="16">
        <v>0.67460317460317498</v>
      </c>
      <c r="T861" s="16">
        <v>1.2954815695600499</v>
      </c>
      <c r="U861" s="16">
        <v>1.14334725536993</v>
      </c>
      <c r="V861" s="16">
        <v>0.60676056338028195</v>
      </c>
      <c r="W861" s="16">
        <v>2.8991346389657702</v>
      </c>
      <c r="X861" s="16">
        <v>1.3531034482758599</v>
      </c>
      <c r="Y861" s="16">
        <v>2.2703201970443301</v>
      </c>
      <c r="Z861" s="16">
        <v>1.0080988561409401</v>
      </c>
      <c r="AA861" s="16">
        <v>1.36051227321238</v>
      </c>
      <c r="AB861" s="16">
        <v>1.2795899347623501</v>
      </c>
      <c r="AC861" s="16">
        <v>0.59981251464729302</v>
      </c>
      <c r="AD861" s="16">
        <v>2.1930589184826501</v>
      </c>
      <c r="AE861" s="16">
        <v>0.67460317460317498</v>
      </c>
      <c r="AF861" s="16">
        <v>1.3948187558341401</v>
      </c>
      <c r="AG861" s="16">
        <v>1.3948187558341401</v>
      </c>
      <c r="AH861" s="16">
        <v>1.1974453588959999</v>
      </c>
      <c r="AI861" s="37">
        <v>0.22686025408348501</v>
      </c>
      <c r="AJ861" s="16">
        <v>0.99432105359998502</v>
      </c>
      <c r="AK861" s="16">
        <v>0.47004341534008698</v>
      </c>
      <c r="AL861" s="37">
        <v>0.67095475199999999</v>
      </c>
      <c r="AM861" s="37">
        <v>2906.274561408</v>
      </c>
      <c r="AN861" s="37">
        <v>20.496084960000001</v>
      </c>
      <c r="AO861" s="37">
        <v>1.18257312</v>
      </c>
      <c r="AP861" s="37">
        <v>7.2730800000000002</v>
      </c>
      <c r="AQ861" s="37">
        <v>611.73599999999999</v>
      </c>
      <c r="AR861" s="37">
        <v>1.73154816</v>
      </c>
      <c r="AS861" s="37">
        <v>1.3932</v>
      </c>
      <c r="AT861" s="37">
        <v>7.5774089599999996</v>
      </c>
      <c r="AU861" s="37">
        <v>315367.341632</v>
      </c>
      <c r="AV861" s="37">
        <v>2088.4042567193001</v>
      </c>
      <c r="AW861" s="37">
        <v>939736.78240000003</v>
      </c>
      <c r="AX861" s="37">
        <v>8.3896673279999998</v>
      </c>
      <c r="AY861" s="37">
        <v>7.6605600000000003</v>
      </c>
      <c r="AZ861" s="37">
        <v>17.135999999999999</v>
      </c>
      <c r="BA861" s="37">
        <v>23456.499199999998</v>
      </c>
      <c r="BB861" s="37">
        <v>8.2217856000000005</v>
      </c>
      <c r="BC861" s="37">
        <v>8.1734604469902092E-3</v>
      </c>
      <c r="BD861" s="37">
        <v>377.90931999999998</v>
      </c>
      <c r="BE861" s="37">
        <v>28449</v>
      </c>
      <c r="BF861" s="37">
        <v>0.95803008000000001</v>
      </c>
      <c r="BG861" s="37">
        <v>3.7020236288000001</v>
      </c>
      <c r="BH861" s="37">
        <v>4.7779503999999999</v>
      </c>
      <c r="BI861" s="37">
        <v>5.8929159999999996</v>
      </c>
      <c r="BJ861" s="37">
        <v>4368.3839200000002</v>
      </c>
      <c r="BK861" s="37">
        <v>484.79195520000002</v>
      </c>
      <c r="BL861" s="37">
        <v>17.135999999999999</v>
      </c>
      <c r="BM861" s="37">
        <v>15.944058222048</v>
      </c>
      <c r="BN861" s="37">
        <v>15.944058222048</v>
      </c>
      <c r="BO861" s="37">
        <v>18.572097079008</v>
      </c>
      <c r="BP861" s="37">
        <v>1.102E-2</v>
      </c>
    </row>
    <row r="862" spans="1:68">
      <c r="A862" s="16">
        <v>861</v>
      </c>
      <c r="B862" s="29" t="s">
        <v>426</v>
      </c>
      <c r="C862" s="16">
        <v>270</v>
      </c>
      <c r="D862" s="16">
        <v>1100</v>
      </c>
      <c r="E862" s="16">
        <v>0.17199734571997299</v>
      </c>
      <c r="F862" s="16">
        <v>0.30626713158304403</v>
      </c>
      <c r="G862" s="16">
        <v>0.41848839057375298</v>
      </c>
      <c r="H862" s="16">
        <v>1.2464636035105801</v>
      </c>
      <c r="I862" s="16">
        <v>2.3097795364612801</v>
      </c>
      <c r="J862" s="16">
        <v>0.33697199810156597</v>
      </c>
      <c r="K862" s="16">
        <v>0.41835078920194702</v>
      </c>
      <c r="L862" s="16">
        <v>0.53316800991940505</v>
      </c>
      <c r="M862" s="16">
        <v>0.14327756280996201</v>
      </c>
      <c r="N862" s="16">
        <v>0.68653975928631295</v>
      </c>
      <c r="O862" s="16">
        <v>1.5209990377906999</v>
      </c>
      <c r="P862" s="16">
        <v>0.13509337203312999</v>
      </c>
      <c r="Q862" s="16">
        <v>0.24538531871750499</v>
      </c>
      <c r="R862" s="16">
        <v>0.62724637681159401</v>
      </c>
      <c r="S862" s="16">
        <v>0.67729083665338696</v>
      </c>
      <c r="T862" s="16">
        <v>1.2975065128395999</v>
      </c>
      <c r="U862" s="16">
        <v>1.13101056864083</v>
      </c>
      <c r="V862" s="16">
        <v>0.59352112676056301</v>
      </c>
      <c r="W862" s="16">
        <v>2.9561753699684701</v>
      </c>
      <c r="X862" s="16">
        <v>1.3531034482758599</v>
      </c>
      <c r="Y862" s="16">
        <v>2.2829721362229098</v>
      </c>
      <c r="Z862" s="16">
        <v>1.0091731617109301</v>
      </c>
      <c r="AA862" s="16">
        <v>1.36437095306898</v>
      </c>
      <c r="AB862" s="16">
        <v>1.28317757009346</v>
      </c>
      <c r="AC862" s="16">
        <v>0.59563871628383303</v>
      </c>
      <c r="AD862" s="16">
        <v>2.1461462515632199</v>
      </c>
      <c r="AE862" s="16">
        <v>0.67729083665338696</v>
      </c>
      <c r="AF862" s="16">
        <v>1.40739679617805</v>
      </c>
      <c r="AG862" s="16">
        <v>1.40739679617805</v>
      </c>
      <c r="AH862" s="16">
        <v>1.2748772116501299</v>
      </c>
      <c r="AI862" s="37">
        <v>0.24813895781637699</v>
      </c>
      <c r="AJ862" s="16">
        <v>0.996086120559038</v>
      </c>
      <c r="AK862" s="16">
        <v>0.46743849493487699</v>
      </c>
      <c r="AL862" s="37">
        <v>0.66013833600000005</v>
      </c>
      <c r="AM862" s="37">
        <v>2828.9734367616002</v>
      </c>
      <c r="AN862" s="37">
        <v>20.04627404</v>
      </c>
      <c r="AO862" s="37">
        <v>1.1691731999999999</v>
      </c>
      <c r="AP862" s="37">
        <v>7.2281339999999998</v>
      </c>
      <c r="AQ862" s="37">
        <v>598.38800000000003</v>
      </c>
      <c r="AR862" s="37">
        <v>1.7302719600000001</v>
      </c>
      <c r="AS862" s="37">
        <v>1.3871800000000001</v>
      </c>
      <c r="AT862" s="37">
        <v>7.7183233600000003</v>
      </c>
      <c r="AU862" s="37">
        <v>312105.31352000003</v>
      </c>
      <c r="AV862" s="37">
        <v>2066.56248588585</v>
      </c>
      <c r="AW862" s="37">
        <v>955715.74280000001</v>
      </c>
      <c r="AX862" s="37">
        <v>8.6226069719999998</v>
      </c>
      <c r="AY862" s="37">
        <v>7.4657999999999998</v>
      </c>
      <c r="AZ862" s="37">
        <v>17.068000000000001</v>
      </c>
      <c r="BA862" s="37">
        <v>23419.892</v>
      </c>
      <c r="BB862" s="37">
        <v>8.3114661000000005</v>
      </c>
      <c r="BC862" s="37">
        <v>8.3557825357460404E-3</v>
      </c>
      <c r="BD862" s="37">
        <v>370.61739</v>
      </c>
      <c r="BE862" s="37">
        <v>28449</v>
      </c>
      <c r="BF862" s="37">
        <v>0.95272080000000003</v>
      </c>
      <c r="BG862" s="37">
        <v>3.6980826751999998</v>
      </c>
      <c r="BH862" s="37">
        <v>4.7644375200000004</v>
      </c>
      <c r="BI862" s="37">
        <v>5.8764399999999997</v>
      </c>
      <c r="BJ862" s="37">
        <v>4398.9943439999997</v>
      </c>
      <c r="BK862" s="37">
        <v>495.38903520000002</v>
      </c>
      <c r="BL862" s="37">
        <v>17.068000000000001</v>
      </c>
      <c r="BM862" s="37">
        <v>15.801564642336</v>
      </c>
      <c r="BN862" s="37">
        <v>15.801564642336</v>
      </c>
      <c r="BO862" s="37">
        <v>17.444088927936001</v>
      </c>
      <c r="BP862" s="37">
        <v>1.0075000000000001E-2</v>
      </c>
    </row>
    <row r="863" spans="1:68">
      <c r="A863" s="16">
        <v>862</v>
      </c>
      <c r="B863" s="29" t="s">
        <v>383</v>
      </c>
      <c r="C863" s="16">
        <v>315</v>
      </c>
      <c r="D863" s="16">
        <v>1100</v>
      </c>
      <c r="E863" s="16">
        <v>0.170121674155602</v>
      </c>
      <c r="F863" s="16">
        <v>0.30075688250562899</v>
      </c>
      <c r="G863" s="16">
        <v>0.41509379881622899</v>
      </c>
      <c r="H863" s="16">
        <v>1.2464636035105801</v>
      </c>
      <c r="I863" s="16">
        <v>2.3110859728506798</v>
      </c>
      <c r="J863" s="16">
        <v>0.33193080878915399</v>
      </c>
      <c r="K863" s="16">
        <v>0.418721393769379</v>
      </c>
      <c r="L863" s="16">
        <v>0.53382991930477997</v>
      </c>
      <c r="M863" s="16">
        <v>0.14307093684525601</v>
      </c>
      <c r="N863" s="16">
        <v>0.68455992723992398</v>
      </c>
      <c r="O863" s="16">
        <v>1.5167448550385501</v>
      </c>
      <c r="P863" s="16">
        <v>0.134555109102279</v>
      </c>
      <c r="Q863" s="16">
        <v>0.24857563733180199</v>
      </c>
      <c r="R863" s="16">
        <v>0.62724637681159401</v>
      </c>
      <c r="S863" s="16">
        <v>0.67460317460317498</v>
      </c>
      <c r="T863" s="16">
        <v>1.2975065128395999</v>
      </c>
      <c r="U863" s="16">
        <v>1.1307602943074699</v>
      </c>
      <c r="V863" s="16">
        <v>0.60253521126760601</v>
      </c>
      <c r="W863" s="16">
        <v>2.9560697668187901</v>
      </c>
      <c r="X863" s="16">
        <v>1.3531034482758599</v>
      </c>
      <c r="Y863" s="16">
        <v>2.2829721362229098</v>
      </c>
      <c r="Z863" s="16">
        <v>1.00907827794783</v>
      </c>
      <c r="AA863" s="16">
        <v>1.3642249451549</v>
      </c>
      <c r="AB863" s="16">
        <v>1.28317757009346</v>
      </c>
      <c r="AC863" s="16">
        <v>0.60337592531472495</v>
      </c>
      <c r="AD863" s="16">
        <v>2.1535169407568899</v>
      </c>
      <c r="AE863" s="16">
        <v>0.67460317460317498</v>
      </c>
      <c r="AF863" s="16">
        <v>1.4073892357747499</v>
      </c>
      <c r="AG863" s="16">
        <v>1.4073892357747499</v>
      </c>
      <c r="AH863" s="16">
        <v>1.27487100797877</v>
      </c>
      <c r="AI863" s="37">
        <v>0.24813895781637699</v>
      </c>
      <c r="AJ863" s="16">
        <v>0.996086120559038</v>
      </c>
      <c r="AK863" s="16">
        <v>0.46743849493487699</v>
      </c>
      <c r="AL863" s="37">
        <v>0.66741667199999999</v>
      </c>
      <c r="AM863" s="37">
        <v>2880.8038325952002</v>
      </c>
      <c r="AN863" s="37">
        <v>20.210210279999998</v>
      </c>
      <c r="AO863" s="37">
        <v>1.1691731999999999</v>
      </c>
      <c r="AP863" s="37">
        <v>7.2240479999999998</v>
      </c>
      <c r="AQ863" s="37">
        <v>607.476</v>
      </c>
      <c r="AR863" s="37">
        <v>1.7287405199999999</v>
      </c>
      <c r="AS863" s="37">
        <v>1.3854599999999999</v>
      </c>
      <c r="AT863" s="37">
        <v>7.7294703199999999</v>
      </c>
      <c r="AU863" s="37">
        <v>313007.96071999997</v>
      </c>
      <c r="AV863" s="37">
        <v>2072.35880321271</v>
      </c>
      <c r="AW863" s="37">
        <v>959538.90760000004</v>
      </c>
      <c r="AX863" s="37">
        <v>8.5119410040000005</v>
      </c>
      <c r="AY863" s="37">
        <v>7.4657999999999998</v>
      </c>
      <c r="AZ863" s="37">
        <v>17.135999999999999</v>
      </c>
      <c r="BA863" s="37">
        <v>23419.892</v>
      </c>
      <c r="BB863" s="37">
        <v>8.3133057000000008</v>
      </c>
      <c r="BC863" s="37">
        <v>8.2307778414291294E-3</v>
      </c>
      <c r="BD863" s="37">
        <v>370.63063</v>
      </c>
      <c r="BE863" s="37">
        <v>28449</v>
      </c>
      <c r="BF863" s="37">
        <v>0.95272080000000003</v>
      </c>
      <c r="BG863" s="37">
        <v>3.6984304064</v>
      </c>
      <c r="BH863" s="37">
        <v>4.7649474400000003</v>
      </c>
      <c r="BI863" s="37">
        <v>5.8764399999999997</v>
      </c>
      <c r="BJ863" s="37">
        <v>4342.5851679999996</v>
      </c>
      <c r="BK863" s="37">
        <v>493.6935024</v>
      </c>
      <c r="BL863" s="37">
        <v>17.135999999999999</v>
      </c>
      <c r="BM863" s="37">
        <v>15.801649527312</v>
      </c>
      <c r="BN863" s="37">
        <v>15.801649527312</v>
      </c>
      <c r="BO863" s="37">
        <v>17.444173812911998</v>
      </c>
      <c r="BP863" s="37">
        <v>1.0075000000000001E-2</v>
      </c>
    </row>
    <row r="864" spans="1:68">
      <c r="A864" s="16">
        <v>863</v>
      </c>
      <c r="B864" s="29" t="s">
        <v>217</v>
      </c>
      <c r="C864" s="16">
        <v>334</v>
      </c>
      <c r="D864" s="16">
        <v>1100</v>
      </c>
      <c r="E864" s="16">
        <v>0.16828647055885701</v>
      </c>
      <c r="F864" s="16">
        <v>0.29544140602416602</v>
      </c>
      <c r="G864" s="16">
        <v>0.41175383478100203</v>
      </c>
      <c r="H864" s="16">
        <v>1.2464636035105801</v>
      </c>
      <c r="I864" s="16">
        <v>2.31239388794567</v>
      </c>
      <c r="J864" s="16">
        <v>0.32703823122984799</v>
      </c>
      <c r="K864" s="16">
        <v>0.41909265553420999</v>
      </c>
      <c r="L864" s="16">
        <v>0.53449347420758198</v>
      </c>
      <c r="M864" s="16">
        <v>0.14286490598848001</v>
      </c>
      <c r="N864" s="16">
        <v>0.68259148117290602</v>
      </c>
      <c r="O864" s="16">
        <v>1.51251440352086</v>
      </c>
      <c r="P864" s="16">
        <v>0.13402111843405801</v>
      </c>
      <c r="Q864" s="16">
        <v>0.25185000502107102</v>
      </c>
      <c r="R864" s="16">
        <v>0.62724637681159401</v>
      </c>
      <c r="S864" s="16">
        <v>0.67193675889328097</v>
      </c>
      <c r="T864" s="16">
        <v>1.2975065128395999</v>
      </c>
      <c r="U864" s="16">
        <v>1.1305101307129299</v>
      </c>
      <c r="V864" s="16">
        <v>0.61154929577464801</v>
      </c>
      <c r="W864" s="16">
        <v>2.9559641712137301</v>
      </c>
      <c r="X864" s="16">
        <v>1.3531034482758599</v>
      </c>
      <c r="Y864" s="16">
        <v>2.2829721362229098</v>
      </c>
      <c r="Z864" s="16">
        <v>1.0089834120252399</v>
      </c>
      <c r="AA864" s="16">
        <v>1.3640789684875101</v>
      </c>
      <c r="AB864" s="16">
        <v>1.28317757009346</v>
      </c>
      <c r="AC864" s="16">
        <v>0.61131678887906904</v>
      </c>
      <c r="AD864" s="16">
        <v>2.16093843197031</v>
      </c>
      <c r="AE864" s="16">
        <v>0.67193675889328097</v>
      </c>
      <c r="AF864" s="16">
        <v>1.40738167545267</v>
      </c>
      <c r="AG864" s="16">
        <v>1.40738167545267</v>
      </c>
      <c r="AH864" s="16">
        <v>1.2748648043677799</v>
      </c>
      <c r="AI864" s="37">
        <v>0.24813895781637699</v>
      </c>
      <c r="AJ864" s="16">
        <v>0.996086120559038</v>
      </c>
      <c r="AK864" s="16">
        <v>0.46743849493487699</v>
      </c>
      <c r="AL864" s="37">
        <v>0.67469500800000004</v>
      </c>
      <c r="AM864" s="37">
        <v>2932.6342284287998</v>
      </c>
      <c r="AN864" s="37">
        <v>20.37414652</v>
      </c>
      <c r="AO864" s="37">
        <v>1.1691731999999999</v>
      </c>
      <c r="AP864" s="37">
        <v>7.2199619999999998</v>
      </c>
      <c r="AQ864" s="37">
        <v>616.56399999999996</v>
      </c>
      <c r="AR864" s="37">
        <v>1.72720908</v>
      </c>
      <c r="AS864" s="37">
        <v>1.38374</v>
      </c>
      <c r="AT864" s="37">
        <v>7.7406172800000004</v>
      </c>
      <c r="AU864" s="37">
        <v>313910.60791999998</v>
      </c>
      <c r="AV864" s="37">
        <v>2078.1551205395599</v>
      </c>
      <c r="AW864" s="37">
        <v>963362.07239999995</v>
      </c>
      <c r="AX864" s="37">
        <v>8.4012750359999995</v>
      </c>
      <c r="AY864" s="37">
        <v>7.4657999999999998</v>
      </c>
      <c r="AZ864" s="37">
        <v>17.204000000000001</v>
      </c>
      <c r="BA864" s="37">
        <v>23419.892</v>
      </c>
      <c r="BB864" s="37">
        <v>8.3151452999999993</v>
      </c>
      <c r="BC864" s="37">
        <v>8.1094582233150192E-3</v>
      </c>
      <c r="BD864" s="37">
        <v>370.64386999999999</v>
      </c>
      <c r="BE864" s="37">
        <v>28449</v>
      </c>
      <c r="BF864" s="37">
        <v>0.95272080000000003</v>
      </c>
      <c r="BG864" s="37">
        <v>3.6987781376000002</v>
      </c>
      <c r="BH864" s="37">
        <v>4.7654573600000001</v>
      </c>
      <c r="BI864" s="37">
        <v>5.8764399999999997</v>
      </c>
      <c r="BJ864" s="37">
        <v>4286.1759920000004</v>
      </c>
      <c r="BK864" s="37">
        <v>491.99796959999998</v>
      </c>
      <c r="BL864" s="37">
        <v>17.204000000000001</v>
      </c>
      <c r="BM864" s="37">
        <v>15.801734412288001</v>
      </c>
      <c r="BN864" s="37">
        <v>15.801734412288001</v>
      </c>
      <c r="BO864" s="37">
        <v>17.444258697887999</v>
      </c>
      <c r="BP864" s="37">
        <v>1.0075000000000001E-2</v>
      </c>
    </row>
    <row r="865" spans="1:68">
      <c r="A865" s="16">
        <v>864</v>
      </c>
      <c r="B865" s="29" t="s">
        <v>218</v>
      </c>
      <c r="C865" s="16">
        <v>275</v>
      </c>
      <c r="D865" s="16">
        <v>1100</v>
      </c>
      <c r="E865" s="16">
        <v>0.16738363717649399</v>
      </c>
      <c r="F865" s="16">
        <v>0.29285350857626302</v>
      </c>
      <c r="G865" s="16">
        <v>0.410103927731997</v>
      </c>
      <c r="H865" s="16">
        <v>1.2464636035105801</v>
      </c>
      <c r="I865" s="16">
        <v>2.31304840079253</v>
      </c>
      <c r="J865" s="16">
        <v>0.32464563328760898</v>
      </c>
      <c r="K865" s="16">
        <v>0.41927853341218202</v>
      </c>
      <c r="L865" s="16">
        <v>0.53482587064676601</v>
      </c>
      <c r="M865" s="16">
        <v>0.14276211292271401</v>
      </c>
      <c r="N865" s="16">
        <v>0.68161149723171199</v>
      </c>
      <c r="O865" s="16">
        <v>1.51040801500792</v>
      </c>
      <c r="P865" s="16">
        <v>0.133755709334832</v>
      </c>
      <c r="Q865" s="16">
        <v>0.25351975209233102</v>
      </c>
      <c r="R865" s="16">
        <v>0.62724637681159401</v>
      </c>
      <c r="S865" s="16">
        <v>0.67061143984220895</v>
      </c>
      <c r="T865" s="16">
        <v>1.2975065128395999</v>
      </c>
      <c r="U865" s="16">
        <v>1.1303850904197501</v>
      </c>
      <c r="V865" s="16">
        <v>0.61605633802816895</v>
      </c>
      <c r="W865" s="16">
        <v>2.9559113762401901</v>
      </c>
      <c r="X865" s="16">
        <v>1.3531034482758599</v>
      </c>
      <c r="Y865" s="16">
        <v>2.2829721362229098</v>
      </c>
      <c r="Z865" s="16">
        <v>1.0089359857525599</v>
      </c>
      <c r="AA865" s="16">
        <v>1.3640059918681799</v>
      </c>
      <c r="AB865" s="16">
        <v>1.28317757009346</v>
      </c>
      <c r="AC865" s="16">
        <v>0.61536612048134798</v>
      </c>
      <c r="AD865" s="16">
        <v>2.1646683927504502</v>
      </c>
      <c r="AE865" s="16">
        <v>0.67061143984220895</v>
      </c>
      <c r="AF865" s="16">
        <v>1.4073778953220899</v>
      </c>
      <c r="AG865" s="16">
        <v>1.4073778953220899</v>
      </c>
      <c r="AH865" s="16">
        <v>1.27486170258493</v>
      </c>
      <c r="AI865" s="37">
        <v>0.24813895781637699</v>
      </c>
      <c r="AJ865" s="16">
        <v>0.996086120559038</v>
      </c>
      <c r="AK865" s="16">
        <v>0.46743849493487699</v>
      </c>
      <c r="AL865" s="37">
        <v>0.67833417600000001</v>
      </c>
      <c r="AM865" s="37">
        <v>2958.5494263455998</v>
      </c>
      <c r="AN865" s="37">
        <v>20.456114639999999</v>
      </c>
      <c r="AO865" s="37">
        <v>1.1691731999999999</v>
      </c>
      <c r="AP865" s="37">
        <v>7.2179190000000002</v>
      </c>
      <c r="AQ865" s="37">
        <v>621.10799999999995</v>
      </c>
      <c r="AR865" s="37">
        <v>1.72644336</v>
      </c>
      <c r="AS865" s="37">
        <v>1.3828800000000001</v>
      </c>
      <c r="AT865" s="37">
        <v>7.7461907600000002</v>
      </c>
      <c r="AU865" s="37">
        <v>314361.93151999998</v>
      </c>
      <c r="AV865" s="37">
        <v>2081.0532792029899</v>
      </c>
      <c r="AW865" s="37">
        <v>965273.65480000002</v>
      </c>
      <c r="AX865" s="37">
        <v>8.3459420519999998</v>
      </c>
      <c r="AY865" s="37">
        <v>7.4657999999999998</v>
      </c>
      <c r="AZ865" s="37">
        <v>17.238</v>
      </c>
      <c r="BA865" s="37">
        <v>23419.892</v>
      </c>
      <c r="BB865" s="37">
        <v>8.3160650999999994</v>
      </c>
      <c r="BC865" s="37">
        <v>8.0501297680918606E-3</v>
      </c>
      <c r="BD865" s="37">
        <v>370.65048999999999</v>
      </c>
      <c r="BE865" s="37">
        <v>28449</v>
      </c>
      <c r="BF865" s="37">
        <v>0.95272080000000003</v>
      </c>
      <c r="BG865" s="37">
        <v>3.6989520032000001</v>
      </c>
      <c r="BH865" s="37">
        <v>4.7657123199999996</v>
      </c>
      <c r="BI865" s="37">
        <v>5.8764399999999997</v>
      </c>
      <c r="BJ865" s="37">
        <v>4257.9714039999999</v>
      </c>
      <c r="BK865" s="37">
        <v>491.15020320000002</v>
      </c>
      <c r="BL865" s="37">
        <v>17.238</v>
      </c>
      <c r="BM865" s="37">
        <v>15.801776854776</v>
      </c>
      <c r="BN865" s="37">
        <v>15.801776854776</v>
      </c>
      <c r="BO865" s="37">
        <v>17.444301140376002</v>
      </c>
      <c r="BP865" s="37">
        <v>1.0075000000000001E-2</v>
      </c>
    </row>
    <row r="866" spans="1:68">
      <c r="A866" s="16">
        <v>865</v>
      </c>
      <c r="B866" s="29" t="s">
        <v>427</v>
      </c>
      <c r="C866" s="16">
        <v>155</v>
      </c>
      <c r="D866" s="16">
        <v>1147</v>
      </c>
      <c r="E866" s="16">
        <v>0.19066292694435</v>
      </c>
      <c r="F866" s="16">
        <v>0.33744573195236</v>
      </c>
      <c r="G866" s="16">
        <v>0.44959572982590501</v>
      </c>
      <c r="H866" s="16">
        <v>1.29415347137637</v>
      </c>
      <c r="I866" s="16">
        <v>2.3583242248173502</v>
      </c>
      <c r="J866" s="16">
        <v>0.36628192534381099</v>
      </c>
      <c r="K866" s="16">
        <v>0.42386214414905499</v>
      </c>
      <c r="L866" s="16">
        <v>0.54158819836785899</v>
      </c>
      <c r="M866" s="16">
        <v>0.140605665473609</v>
      </c>
      <c r="N866" s="16">
        <v>0.69871482097590099</v>
      </c>
      <c r="O866" s="16">
        <v>1.56485345260546</v>
      </c>
      <c r="P866" s="16">
        <v>0.13327187315206299</v>
      </c>
      <c r="Q866" s="16">
        <v>0.23080144533709501</v>
      </c>
      <c r="R866" s="16">
        <v>0.66446016891120796</v>
      </c>
      <c r="S866" s="16">
        <v>0.69466800804828999</v>
      </c>
      <c r="T866" s="16">
        <v>1.32045556889823</v>
      </c>
      <c r="U866" s="16">
        <v>1.12803186350462</v>
      </c>
      <c r="V866" s="16">
        <v>0.56079977588431995</v>
      </c>
      <c r="W866" s="16">
        <v>3.1425470501015602</v>
      </c>
      <c r="X866" s="16">
        <v>1.3679376083188901</v>
      </c>
      <c r="Y866" s="16">
        <v>2.32210811553793</v>
      </c>
      <c r="Z866" s="16">
        <v>1.02267603521888</v>
      </c>
      <c r="AA866" s="16">
        <v>1.3875598086124401</v>
      </c>
      <c r="AB866" s="16">
        <v>1.30215954684919</v>
      </c>
      <c r="AC866" s="16">
        <v>0.59740097053847896</v>
      </c>
      <c r="AD866" s="16">
        <v>2.1275473211421199</v>
      </c>
      <c r="AE866" s="16">
        <v>0.69466800804828999</v>
      </c>
      <c r="AF866" s="16">
        <v>1.4524458680844601</v>
      </c>
      <c r="AG866" s="16">
        <v>1.4515972299353801</v>
      </c>
      <c r="AH866" s="16">
        <v>1.44731137874446</v>
      </c>
      <c r="AI866" s="37">
        <v>0.31776529707360301</v>
      </c>
      <c r="AJ866" s="16">
        <v>1.0019305545185899</v>
      </c>
      <c r="AK866" s="16">
        <v>0.46062771345875603</v>
      </c>
      <c r="AL866" s="37">
        <v>0.69370141600000002</v>
      </c>
      <c r="AM866" s="37">
        <v>2872.0687298441899</v>
      </c>
      <c r="AN866" s="37">
        <v>19.94298665625</v>
      </c>
      <c r="AO866" s="37">
        <v>1.1536332812500001</v>
      </c>
      <c r="AP866" s="37">
        <v>7.1261173925000003</v>
      </c>
      <c r="AQ866" s="37">
        <v>607.33879999999999</v>
      </c>
      <c r="AR866" s="37">
        <v>1.72618951875</v>
      </c>
      <c r="AS866" s="37">
        <v>1.3743607499999999</v>
      </c>
      <c r="AT866" s="37">
        <v>7.9422159749999999</v>
      </c>
      <c r="AU866" s="37">
        <v>305244.84590775002</v>
      </c>
      <c r="AV866" s="37">
        <v>2034.0329073287801</v>
      </c>
      <c r="AW866" s="37">
        <v>987906.29550000001</v>
      </c>
      <c r="AX866" s="37">
        <v>8.5403483421749993</v>
      </c>
      <c r="AY866" s="37">
        <v>7.1736136874999996</v>
      </c>
      <c r="AZ866" s="37">
        <v>17.158925</v>
      </c>
      <c r="BA866" s="37">
        <v>23441.912499999999</v>
      </c>
      <c r="BB866" s="37">
        <v>8.4870575982500007</v>
      </c>
      <c r="BC866" s="37">
        <v>8.4215762273050897E-3</v>
      </c>
      <c r="BD866" s="37">
        <v>363.64384217750001</v>
      </c>
      <c r="BE866" s="37">
        <v>28464.131249999999</v>
      </c>
      <c r="BF866" s="37">
        <v>0.94101955718749997</v>
      </c>
      <c r="BG866" s="37">
        <v>3.6945229927250001</v>
      </c>
      <c r="BH866" s="37">
        <v>4.7471267250000002</v>
      </c>
      <c r="BI866" s="37">
        <v>5.8441470625000003</v>
      </c>
      <c r="BJ866" s="37">
        <v>4358.6246203500004</v>
      </c>
      <c r="BK866" s="37">
        <v>516.76470262500004</v>
      </c>
      <c r="BL866" s="37">
        <v>17.158925</v>
      </c>
      <c r="BM866" s="37">
        <v>15.6424671922905</v>
      </c>
      <c r="BN866" s="37">
        <v>15.633327578417999</v>
      </c>
      <c r="BO866" s="37">
        <v>15.5871700670655</v>
      </c>
      <c r="BP866" s="37">
        <v>9.0918124999999992E-3</v>
      </c>
    </row>
    <row r="867" spans="1:68">
      <c r="A867" s="16">
        <v>866</v>
      </c>
      <c r="B867" s="32" t="s">
        <v>428</v>
      </c>
      <c r="C867" s="16">
        <v>163</v>
      </c>
      <c r="D867" s="16">
        <v>1110</v>
      </c>
      <c r="E867" s="16">
        <v>0.20096598068038601</v>
      </c>
      <c r="F867" s="16">
        <v>0.35587459059388099</v>
      </c>
      <c r="G867" s="16">
        <v>0.46580811719500498</v>
      </c>
      <c r="H867" s="16">
        <v>1.2595870206489701</v>
      </c>
      <c r="I867" s="16">
        <v>2.3649497487437201</v>
      </c>
      <c r="J867" s="16">
        <v>0.38503200393894599</v>
      </c>
      <c r="K867" s="16">
        <v>0.423566564689628</v>
      </c>
      <c r="L867" s="16">
        <v>0.53879849812265301</v>
      </c>
      <c r="M867" s="16">
        <v>0.137380914364788</v>
      </c>
      <c r="N867" s="16">
        <v>0.69331941104501504</v>
      </c>
      <c r="O867" s="16">
        <v>1.5953845237186799</v>
      </c>
      <c r="P867" s="16">
        <v>0.13067556260184099</v>
      </c>
      <c r="Q867" s="16">
        <v>0.22196638649894199</v>
      </c>
      <c r="R867" s="16">
        <v>0.67970882620564099</v>
      </c>
      <c r="S867" s="16">
        <v>0.70682730923694803</v>
      </c>
      <c r="T867" s="16">
        <v>1.3286802030456899</v>
      </c>
      <c r="U867" s="16">
        <v>1.1439087215208199</v>
      </c>
      <c r="V867" s="16">
        <v>0.54238437124456895</v>
      </c>
      <c r="W867" s="16">
        <v>3.1972160130054901</v>
      </c>
      <c r="X867" s="16">
        <v>1.3761214630779799</v>
      </c>
      <c r="Y867" s="16">
        <v>2.3602377600500501</v>
      </c>
      <c r="Z867" s="16">
        <v>1.02892492719006</v>
      </c>
      <c r="AA867" s="16">
        <v>1.3949322143318299</v>
      </c>
      <c r="AB867" s="16">
        <v>1.3046662285231401</v>
      </c>
      <c r="AC867" s="16">
        <v>0.60357092215342401</v>
      </c>
      <c r="AD867" s="16">
        <v>2.1300548539354498</v>
      </c>
      <c r="AE867" s="16">
        <v>0.70682730923694803</v>
      </c>
      <c r="AF867" s="16">
        <v>1.4643676094792999</v>
      </c>
      <c r="AG867" s="16">
        <v>1.4626763522770301</v>
      </c>
      <c r="AH867" s="16">
        <v>1.4389763294514399</v>
      </c>
      <c r="AI867" s="37">
        <v>0.33508158508158498</v>
      </c>
      <c r="AJ867" s="16">
        <v>1.0113169711236301</v>
      </c>
      <c r="AK867" s="16">
        <v>0.46259044862518101</v>
      </c>
      <c r="AL867" s="37">
        <v>0.72915744000000005</v>
      </c>
      <c r="AM867" s="37">
        <v>3012.4643549103998</v>
      </c>
      <c r="AN867" s="37">
        <v>20.67609216</v>
      </c>
      <c r="AO867" s="37">
        <v>1.1348635199999999</v>
      </c>
      <c r="AP867" s="37">
        <v>7.2525947999999998</v>
      </c>
      <c r="AQ867" s="37">
        <v>635.29679999999996</v>
      </c>
      <c r="AR867" s="37">
        <v>1.73963344</v>
      </c>
      <c r="AS867" s="37">
        <v>1.3758779999999999</v>
      </c>
      <c r="AT867" s="37">
        <v>7.7598570000000002</v>
      </c>
      <c r="AU867" s="37">
        <v>305390.87417999998</v>
      </c>
      <c r="AV867" s="37">
        <v>2086.97499054227</v>
      </c>
      <c r="AW867" s="37">
        <v>970233.77879999997</v>
      </c>
      <c r="AX867" s="37">
        <v>8.0892716627999999</v>
      </c>
      <c r="AY867" s="37">
        <v>7.3885769999999997</v>
      </c>
      <c r="AZ867" s="37">
        <v>17.529599999999999</v>
      </c>
      <c r="BA867" s="37">
        <v>23843.540400000002</v>
      </c>
      <c r="BB867" s="37">
        <v>8.6911221479999998</v>
      </c>
      <c r="BC867" s="37">
        <v>8.1524100231576795E-3</v>
      </c>
      <c r="BD867" s="37">
        <v>374.73483893999997</v>
      </c>
      <c r="BE867" s="37">
        <v>28893.06</v>
      </c>
      <c r="BF867" s="37">
        <v>0.96463977000000001</v>
      </c>
      <c r="BG867" s="37">
        <v>3.7500058439999999</v>
      </c>
      <c r="BH867" s="37">
        <v>4.8196825199999997</v>
      </c>
      <c r="BI867" s="37">
        <v>5.9202518399999997</v>
      </c>
      <c r="BJ867" s="37">
        <v>4322.7136119999996</v>
      </c>
      <c r="BK867" s="37">
        <v>523.56681000000003</v>
      </c>
      <c r="BL867" s="37">
        <v>17.529599999999999</v>
      </c>
      <c r="BM867" s="37">
        <v>15.883316366080001</v>
      </c>
      <c r="BN867" s="37">
        <v>15.86497208352</v>
      </c>
      <c r="BO867" s="37">
        <v>15.93848016412</v>
      </c>
      <c r="BP867" s="37">
        <v>9.8670000000000008E-3</v>
      </c>
    </row>
    <row r="868" spans="1:68">
      <c r="A868" s="16">
        <v>867</v>
      </c>
      <c r="B868" s="29" t="s">
        <v>84</v>
      </c>
      <c r="C868" s="16">
        <v>180</v>
      </c>
      <c r="D868" s="16">
        <v>1110</v>
      </c>
      <c r="E868" s="16">
        <v>0.223067226890756</v>
      </c>
      <c r="F868" s="16">
        <v>0.379117005492349</v>
      </c>
      <c r="G868" s="16">
        <v>0.47990206386877798</v>
      </c>
      <c r="H868" s="16">
        <v>1.2639503053274399</v>
      </c>
      <c r="I868" s="16">
        <v>2.3500056967073002</v>
      </c>
      <c r="J868" s="16">
        <v>0.40541871921182299</v>
      </c>
      <c r="K868" s="16">
        <v>0.42727722772277199</v>
      </c>
      <c r="L868" s="16">
        <v>0.540777917189461</v>
      </c>
      <c r="M868" s="16">
        <v>0.140215243283662</v>
      </c>
      <c r="N868" s="16">
        <v>0.69477311907029404</v>
      </c>
      <c r="O868" s="16">
        <v>1.59701069954796</v>
      </c>
      <c r="P868" s="16">
        <v>0.13601743028622801</v>
      </c>
      <c r="Q868" s="16">
        <v>0.22433391583080001</v>
      </c>
      <c r="R868" s="16">
        <v>0.68489820723184403</v>
      </c>
      <c r="S868" s="16">
        <v>0.71686746987951799</v>
      </c>
      <c r="T868" s="16">
        <v>1.3294082575644699</v>
      </c>
      <c r="U868" s="16">
        <v>1.14505203611705</v>
      </c>
      <c r="V868" s="16">
        <v>0.52713322619840897</v>
      </c>
      <c r="W868" s="16">
        <v>3.1845454545454501</v>
      </c>
      <c r="X868" s="16">
        <v>1.3762922122674</v>
      </c>
      <c r="Y868" s="16">
        <v>2.3573100327664198</v>
      </c>
      <c r="Z868" s="16">
        <v>1.0320485965647299</v>
      </c>
      <c r="AA868" s="16">
        <v>1.3946152192605299</v>
      </c>
      <c r="AB868" s="16">
        <v>1.30380755884835</v>
      </c>
      <c r="AC868" s="16">
        <v>0.60130664309772397</v>
      </c>
      <c r="AD868" s="16">
        <v>2.1316562778272501</v>
      </c>
      <c r="AE868" s="16">
        <v>0.71686746987951799</v>
      </c>
      <c r="AF868" s="16">
        <v>1.4663047836599801</v>
      </c>
      <c r="AG868" s="16">
        <v>1.46461282365949</v>
      </c>
      <c r="AH868" s="16">
        <v>1.42448308100305</v>
      </c>
      <c r="AI868" s="37">
        <v>0.33665105386416899</v>
      </c>
      <c r="AJ868" s="16">
        <v>1.0111812233014199</v>
      </c>
      <c r="AK868" s="16">
        <v>0.46374819102749598</v>
      </c>
      <c r="AL868" s="37">
        <v>0.80866687999999998</v>
      </c>
      <c r="AM868" s="37">
        <v>3206.8641317242</v>
      </c>
      <c r="AN868" s="37">
        <v>21.26972726</v>
      </c>
      <c r="AO868" s="37">
        <v>1.1402349000000001</v>
      </c>
      <c r="AP868" s="37">
        <v>7.2413760800000002</v>
      </c>
      <c r="AQ868" s="37">
        <v>668.27599999999995</v>
      </c>
      <c r="AR868" s="37">
        <v>1.7434620000000001</v>
      </c>
      <c r="AS868" s="37">
        <v>1.374028</v>
      </c>
      <c r="AT868" s="37">
        <v>7.8644089199999998</v>
      </c>
      <c r="AU868" s="37">
        <v>305961.113656</v>
      </c>
      <c r="AV868" s="37">
        <v>2095.14925652288</v>
      </c>
      <c r="AW868" s="37">
        <v>1000784.254</v>
      </c>
      <c r="AX868" s="37">
        <v>7.9151482482000004</v>
      </c>
      <c r="AY868" s="37">
        <v>7.4179139999999997</v>
      </c>
      <c r="AZ868" s="37">
        <v>17.778600000000001</v>
      </c>
      <c r="BA868" s="37">
        <v>23935.028399999999</v>
      </c>
      <c r="BB868" s="37">
        <v>8.7080168669999996</v>
      </c>
      <c r="BC868" s="37">
        <v>7.8674080769023606E-3</v>
      </c>
      <c r="BD868" s="37">
        <v>377.66193299999998</v>
      </c>
      <c r="BE868" s="37">
        <v>28976.47</v>
      </c>
      <c r="BF868" s="37">
        <v>0.96827171999999995</v>
      </c>
      <c r="BG868" s="37">
        <v>3.7634396799999998</v>
      </c>
      <c r="BH868" s="37">
        <v>4.8289620800000002</v>
      </c>
      <c r="BI868" s="37">
        <v>5.9296943000000004</v>
      </c>
      <c r="BJ868" s="37">
        <v>4215.1854700000004</v>
      </c>
      <c r="BK868" s="37">
        <v>526.90553580000005</v>
      </c>
      <c r="BL868" s="37">
        <v>17.778600000000001</v>
      </c>
      <c r="BM868" s="37">
        <v>15.89111821336</v>
      </c>
      <c r="BN868" s="37">
        <v>15.872781550559999</v>
      </c>
      <c r="BO868" s="37">
        <v>16.130068386756001</v>
      </c>
      <c r="BP868" s="37">
        <v>9.8209999999999999E-3</v>
      </c>
    </row>
    <row r="869" spans="1:68">
      <c r="A869" s="16">
        <v>868</v>
      </c>
      <c r="B869" s="29" t="s">
        <v>86</v>
      </c>
      <c r="C869" s="16">
        <v>205</v>
      </c>
      <c r="D869" s="16">
        <v>1110</v>
      </c>
      <c r="E869" s="16">
        <v>0.245187053383775</v>
      </c>
      <c r="F869" s="16">
        <v>0.402376429143398</v>
      </c>
      <c r="G869" s="16">
        <v>0.49401719680115402</v>
      </c>
      <c r="H869" s="16">
        <v>1.26830808080808</v>
      </c>
      <c r="I869" s="16">
        <v>2.3351329847692699</v>
      </c>
      <c r="J869" s="16">
        <v>0.42582552981764399</v>
      </c>
      <c r="K869" s="16">
        <v>0.43101221813847201</v>
      </c>
      <c r="L869" s="16">
        <v>0.54276729559748405</v>
      </c>
      <c r="M869" s="16">
        <v>0.14306962534169501</v>
      </c>
      <c r="N869" s="16">
        <v>0.69622716010682195</v>
      </c>
      <c r="O869" s="16">
        <v>1.5986321852963801</v>
      </c>
      <c r="P869" s="16">
        <v>0.141408043848604</v>
      </c>
      <c r="Q869" s="16">
        <v>0.226779987061485</v>
      </c>
      <c r="R869" s="16">
        <v>0.69010654490106504</v>
      </c>
      <c r="S869" s="16">
        <v>0.72690763052208796</v>
      </c>
      <c r="T869" s="16">
        <v>1.33013392857143</v>
      </c>
      <c r="U869" s="16">
        <v>1.14619427328742</v>
      </c>
      <c r="V869" s="16">
        <v>0.51341093117408898</v>
      </c>
      <c r="W869" s="16">
        <v>3.1720224944768001</v>
      </c>
      <c r="X869" s="16">
        <v>1.37646249139711</v>
      </c>
      <c r="Y869" s="16">
        <v>2.3543968871595302</v>
      </c>
      <c r="Z869" s="16">
        <v>1.03517056520009</v>
      </c>
      <c r="AA869" s="16">
        <v>1.3942989048743799</v>
      </c>
      <c r="AB869" s="16">
        <v>1.30295081967213</v>
      </c>
      <c r="AC869" s="16">
        <v>0.59899304549405996</v>
      </c>
      <c r="AD869" s="16">
        <v>2.1332487631612298</v>
      </c>
      <c r="AE869" s="16">
        <v>0.72690763052208796</v>
      </c>
      <c r="AF869" s="16">
        <v>1.4682435684869199</v>
      </c>
      <c r="AG869" s="16">
        <v>1.4665509051038801</v>
      </c>
      <c r="AH869" s="16">
        <v>1.4103045121556199</v>
      </c>
      <c r="AI869" s="37">
        <v>0.33823529411764702</v>
      </c>
      <c r="AJ869" s="16">
        <v>1.01104569004727</v>
      </c>
      <c r="AK869" s="16">
        <v>0.46490593342981201</v>
      </c>
      <c r="AL869" s="37">
        <v>0.88810924800000002</v>
      </c>
      <c r="AM869" s="37">
        <v>3401.1208934604001</v>
      </c>
      <c r="AN869" s="37">
        <v>21.862447360000001</v>
      </c>
      <c r="AO869" s="37">
        <v>1.14561216</v>
      </c>
      <c r="AP869" s="37">
        <v>7.2300204399999997</v>
      </c>
      <c r="AQ869" s="37">
        <v>701.22239999999999</v>
      </c>
      <c r="AR869" s="37">
        <v>1.74722852</v>
      </c>
      <c r="AS869" s="37">
        <v>1.3721699999999999</v>
      </c>
      <c r="AT869" s="37">
        <v>7.96803156</v>
      </c>
      <c r="AU869" s="37">
        <v>306531.214508</v>
      </c>
      <c r="AV869" s="37">
        <v>2103.3384145457999</v>
      </c>
      <c r="AW869" s="37">
        <v>1031017.366</v>
      </c>
      <c r="AX869" s="37">
        <v>7.7424689416000003</v>
      </c>
      <c r="AY869" s="37">
        <v>7.447095</v>
      </c>
      <c r="AZ869" s="37">
        <v>18.0276</v>
      </c>
      <c r="BA869" s="37">
        <v>24026.687999999998</v>
      </c>
      <c r="BB869" s="37">
        <v>8.7249236499999991</v>
      </c>
      <c r="BC869" s="37">
        <v>7.6084277969443101E-3</v>
      </c>
      <c r="BD869" s="37">
        <v>380.59744866</v>
      </c>
      <c r="BE869" s="37">
        <v>29060</v>
      </c>
      <c r="BF869" s="37">
        <v>0.97190975000000002</v>
      </c>
      <c r="BG869" s="37">
        <v>3.776880276</v>
      </c>
      <c r="BH869" s="37">
        <v>4.8382504400000004</v>
      </c>
      <c r="BI869" s="37">
        <v>5.9391429999999996</v>
      </c>
      <c r="BJ869" s="37">
        <v>4108.9814640000004</v>
      </c>
      <c r="BK869" s="37">
        <v>530.25472479999996</v>
      </c>
      <c r="BL869" s="37">
        <v>18.0276</v>
      </c>
      <c r="BM869" s="37">
        <v>15.898908093376001</v>
      </c>
      <c r="BN869" s="37">
        <v>15.880579050335999</v>
      </c>
      <c r="BO869" s="37">
        <v>16.321979690528</v>
      </c>
      <c r="BP869" s="37">
        <v>9.7750000000000007E-3</v>
      </c>
    </row>
    <row r="870" spans="1:68">
      <c r="A870" s="16">
        <v>869</v>
      </c>
      <c r="B870" s="29" t="s">
        <v>87</v>
      </c>
      <c r="C870" s="16">
        <v>185</v>
      </c>
      <c r="D870" s="16">
        <v>1110</v>
      </c>
      <c r="E870" s="16">
        <v>0.26732548359966402</v>
      </c>
      <c r="F870" s="16">
        <v>0.42565288022432002</v>
      </c>
      <c r="G870" s="16">
        <v>0.50815356379938004</v>
      </c>
      <c r="H870" s="16">
        <v>1.2726603575183999</v>
      </c>
      <c r="I870" s="16">
        <v>2.3203311032996901</v>
      </c>
      <c r="J870" s="16">
        <v>0.44625246548323499</v>
      </c>
      <c r="K870" s="16">
        <v>0.43477177596173</v>
      </c>
      <c r="L870" s="16">
        <v>0.54476670870113497</v>
      </c>
      <c r="M870" s="16">
        <v>0.14594427411112901</v>
      </c>
      <c r="N870" s="16">
        <v>0.69768153426904</v>
      </c>
      <c r="O870" s="16">
        <v>1.60024900122484</v>
      </c>
      <c r="P870" s="16">
        <v>0.146848073574713</v>
      </c>
      <c r="Q870" s="16">
        <v>0.22930857451140799</v>
      </c>
      <c r="R870" s="16">
        <v>0.695333943275389</v>
      </c>
      <c r="S870" s="16">
        <v>0.73694779116465903</v>
      </c>
      <c r="T870" s="16">
        <v>1.33085722775219</v>
      </c>
      <c r="U870" s="16">
        <v>1.1473354345542199</v>
      </c>
      <c r="V870" s="16">
        <v>0.50101064546557095</v>
      </c>
      <c r="W870" s="16">
        <v>3.1596445686901</v>
      </c>
      <c r="X870" s="16">
        <v>1.3766323024055001</v>
      </c>
      <c r="Y870" s="16">
        <v>2.3514982145629602</v>
      </c>
      <c r="Z870" s="16">
        <v>1.0382908344847801</v>
      </c>
      <c r="AA870" s="16">
        <v>1.3939832689832701</v>
      </c>
      <c r="AB870" s="16">
        <v>1.30209600449144</v>
      </c>
      <c r="AC870" s="16">
        <v>0.59662850028075498</v>
      </c>
      <c r="AD870" s="16">
        <v>2.1348323845667299</v>
      </c>
      <c r="AE870" s="16">
        <v>0.73694779116465903</v>
      </c>
      <c r="AF870" s="16">
        <v>1.4701839659697</v>
      </c>
      <c r="AG870" s="16">
        <v>1.46849059861904</v>
      </c>
      <c r="AH870" s="16">
        <v>1.3964304844168101</v>
      </c>
      <c r="AI870" s="37">
        <v>0.33983451536643</v>
      </c>
      <c r="AJ870" s="16">
        <v>1.01091037085285</v>
      </c>
      <c r="AK870" s="16">
        <v>0.46606367583212699</v>
      </c>
      <c r="AL870" s="37">
        <v>0.96748454399999995</v>
      </c>
      <c r="AM870" s="37">
        <v>3595.2346401189998</v>
      </c>
      <c r="AN870" s="37">
        <v>22.454252459999999</v>
      </c>
      <c r="AO870" s="37">
        <v>1.1509952999999999</v>
      </c>
      <c r="AP870" s="37">
        <v>7.2185278799999999</v>
      </c>
      <c r="AQ870" s="37">
        <v>734.13599999999997</v>
      </c>
      <c r="AR870" s="37">
        <v>1.7509330000000001</v>
      </c>
      <c r="AS870" s="37">
        <v>1.370304</v>
      </c>
      <c r="AT870" s="37">
        <v>8.07072492</v>
      </c>
      <c r="AU870" s="37">
        <v>307101.17673599999</v>
      </c>
      <c r="AV870" s="37">
        <v>2111.54246461105</v>
      </c>
      <c r="AW870" s="37">
        <v>1060933.1148000001</v>
      </c>
      <c r="AX870" s="37">
        <v>7.5712337429999996</v>
      </c>
      <c r="AY870" s="37">
        <v>7.4761199999999999</v>
      </c>
      <c r="AZ870" s="37">
        <v>18.276599999999998</v>
      </c>
      <c r="BA870" s="37">
        <v>24118.519199999999</v>
      </c>
      <c r="BB870" s="37">
        <v>8.7418424970000004</v>
      </c>
      <c r="BC870" s="37">
        <v>7.3719310863382299E-3</v>
      </c>
      <c r="BD870" s="37">
        <v>383.54138591999998</v>
      </c>
      <c r="BE870" s="37">
        <v>29143.65</v>
      </c>
      <c r="BF870" s="37">
        <v>0.97555385999999999</v>
      </c>
      <c r="BG870" s="37">
        <v>3.7903276319999999</v>
      </c>
      <c r="BH870" s="37">
        <v>4.8475476000000004</v>
      </c>
      <c r="BI870" s="37">
        <v>5.94859794</v>
      </c>
      <c r="BJ870" s="37">
        <v>4004.1015940000002</v>
      </c>
      <c r="BK870" s="37">
        <v>533.61437699999999</v>
      </c>
      <c r="BL870" s="37">
        <v>18.276599999999998</v>
      </c>
      <c r="BM870" s="37">
        <v>15.906686006128</v>
      </c>
      <c r="BN870" s="37">
        <v>15.888364582848</v>
      </c>
      <c r="BO870" s="37">
        <v>16.514214075436001</v>
      </c>
      <c r="BP870" s="37">
        <v>9.7289999999999998E-3</v>
      </c>
    </row>
    <row r="871" spans="1:68">
      <c r="A871" s="16">
        <v>870</v>
      </c>
      <c r="B871" s="32" t="s">
        <v>429</v>
      </c>
      <c r="C871" s="16">
        <v>205</v>
      </c>
      <c r="D871" s="16">
        <v>1110</v>
      </c>
      <c r="E871" s="16">
        <v>0.24707229928541399</v>
      </c>
      <c r="F871" s="16">
        <v>0.404899533315626</v>
      </c>
      <c r="G871" s="16">
        <v>0.49639979556250402</v>
      </c>
      <c r="H871" s="16">
        <v>1.27088594276094</v>
      </c>
      <c r="I871" s="16">
        <v>2.3385314844282798</v>
      </c>
      <c r="J871" s="16">
        <v>0.42814194184327298</v>
      </c>
      <c r="K871" s="16">
        <v>0.43251713519419899</v>
      </c>
      <c r="L871" s="16">
        <v>0.54452830188679202</v>
      </c>
      <c r="M871" s="16">
        <v>0.143510478640725</v>
      </c>
      <c r="N871" s="16">
        <v>0.69803430731298599</v>
      </c>
      <c r="O871" s="16">
        <v>1.6016090099167299</v>
      </c>
      <c r="P871" s="16">
        <v>0.14174690763647099</v>
      </c>
      <c r="Q871" s="16">
        <v>0.22785049512067401</v>
      </c>
      <c r="R871" s="16">
        <v>0.69269406392694099</v>
      </c>
      <c r="S871" s="16">
        <v>0.72871485943775105</v>
      </c>
      <c r="T871" s="16">
        <v>1.33241071428571</v>
      </c>
      <c r="U871" s="16">
        <v>1.1478785791953601</v>
      </c>
      <c r="V871" s="16">
        <v>0.51347003223673104</v>
      </c>
      <c r="W871" s="16">
        <v>3.17613887418065</v>
      </c>
      <c r="X871" s="16">
        <v>1.3788024776324801</v>
      </c>
      <c r="Y871" s="16">
        <v>2.35816342412451</v>
      </c>
      <c r="Z871" s="16">
        <v>1.0371913806462401</v>
      </c>
      <c r="AA871" s="16">
        <v>1.3967092548851201</v>
      </c>
      <c r="AB871" s="16">
        <v>1.30528805620609</v>
      </c>
      <c r="AC871" s="16">
        <v>0.60073408673814299</v>
      </c>
      <c r="AD871" s="16">
        <v>2.1352473677533901</v>
      </c>
      <c r="AE871" s="16">
        <v>0.72871485943775105</v>
      </c>
      <c r="AF871" s="16">
        <v>1.47157559307035</v>
      </c>
      <c r="AG871" s="16">
        <v>1.46971366334901</v>
      </c>
      <c r="AH871" s="16">
        <v>1.41253692717682</v>
      </c>
      <c r="AI871" s="37">
        <v>0.34323529411764703</v>
      </c>
      <c r="AJ871" s="16">
        <v>1.0118909350018099</v>
      </c>
      <c r="AK871" s="16">
        <v>0.46490593342981201</v>
      </c>
      <c r="AL871" s="37">
        <v>0.89493792959999996</v>
      </c>
      <c r="AM871" s="37">
        <v>3422.4476454642599</v>
      </c>
      <c r="AN871" s="37">
        <v>21.967887900000001</v>
      </c>
      <c r="AO871" s="37">
        <v>1.1479406400000001</v>
      </c>
      <c r="AP871" s="37">
        <v>7.2405428479999996</v>
      </c>
      <c r="AQ871" s="37">
        <v>705.03692000000001</v>
      </c>
      <c r="AR871" s="37">
        <v>1.753329122</v>
      </c>
      <c r="AS871" s="37">
        <v>1.376622</v>
      </c>
      <c r="AT871" s="37">
        <v>7.9925841719999999</v>
      </c>
      <c r="AU871" s="37">
        <v>307326.8557292</v>
      </c>
      <c r="AV871" s="37">
        <v>2107.2550563067598</v>
      </c>
      <c r="AW871" s="37">
        <v>1033488.049</v>
      </c>
      <c r="AX871" s="37">
        <v>7.7790170316999996</v>
      </c>
      <c r="AY871" s="37">
        <v>7.4750174999999999</v>
      </c>
      <c r="AZ871" s="37">
        <v>18.072420000000001</v>
      </c>
      <c r="BA871" s="37">
        <v>24067.814399999999</v>
      </c>
      <c r="BB871" s="37">
        <v>8.7377447230000005</v>
      </c>
      <c r="BC871" s="37">
        <v>7.6093036376024097E-3</v>
      </c>
      <c r="BD871" s="37">
        <v>381.091355502</v>
      </c>
      <c r="BE871" s="37">
        <v>29109.401999999998</v>
      </c>
      <c r="BF871" s="37">
        <v>0.97346460000000001</v>
      </c>
      <c r="BG871" s="37">
        <v>3.7842533392000002</v>
      </c>
      <c r="BH871" s="37">
        <v>4.8466144120000001</v>
      </c>
      <c r="BI871" s="37">
        <v>5.9497966499999997</v>
      </c>
      <c r="BJ871" s="37">
        <v>4120.9246848000003</v>
      </c>
      <c r="BK871" s="37">
        <v>530.75151145999996</v>
      </c>
      <c r="BL871" s="37">
        <v>18.072420000000001</v>
      </c>
      <c r="BM871" s="37">
        <v>15.934988995587201</v>
      </c>
      <c r="BN871" s="37">
        <v>15.9148270482432</v>
      </c>
      <c r="BO871" s="37">
        <v>16.3478162615116</v>
      </c>
      <c r="BP871" s="37">
        <v>9.9194999999999995E-3</v>
      </c>
    </row>
    <row r="872" spans="1:68">
      <c r="A872" s="16">
        <v>871</v>
      </c>
      <c r="B872" s="29" t="s">
        <v>430</v>
      </c>
      <c r="C872" s="16">
        <v>348</v>
      </c>
      <c r="D872" s="16">
        <v>1110</v>
      </c>
      <c r="E872" s="16">
        <v>0.25182952511319401</v>
      </c>
      <c r="F872" s="16">
        <v>0.41115688173982801</v>
      </c>
      <c r="G872" s="16">
        <v>0.50140185157308403</v>
      </c>
      <c r="H872" s="16">
        <v>1.27195590402021</v>
      </c>
      <c r="I872" s="16">
        <v>2.3356440706858299</v>
      </c>
      <c r="J872" s="16">
        <v>0.43367914042237898</v>
      </c>
      <c r="K872" s="16">
        <v>0.43474075178256399</v>
      </c>
      <c r="L872" s="16">
        <v>0.54687008493236899</v>
      </c>
      <c r="M872" s="16">
        <v>0.14430240831230201</v>
      </c>
      <c r="N872" s="16">
        <v>0.69958858513073796</v>
      </c>
      <c r="O872" s="16">
        <v>1.6030670445266599</v>
      </c>
      <c r="P872" s="16">
        <v>0.142236087620913</v>
      </c>
      <c r="Q872" s="16">
        <v>0.23073667931230399</v>
      </c>
      <c r="R872" s="16">
        <v>0.69662023292989295</v>
      </c>
      <c r="S872" s="16">
        <v>0.73090452261306504</v>
      </c>
      <c r="T872" s="16">
        <v>1.33213036684277</v>
      </c>
      <c r="U872" s="16">
        <v>1.14713978826003</v>
      </c>
      <c r="V872" s="16">
        <v>0.512800970497718</v>
      </c>
      <c r="W872" s="16">
        <v>3.1718217176351402</v>
      </c>
      <c r="X872" s="16">
        <v>1.3785923249010501</v>
      </c>
      <c r="Y872" s="16">
        <v>2.3573736037052901</v>
      </c>
      <c r="Z872" s="16">
        <v>1.0378657757483101</v>
      </c>
      <c r="AA872" s="16">
        <v>1.3965838926174501</v>
      </c>
      <c r="AB872" s="16">
        <v>1.3051626425610601</v>
      </c>
      <c r="AC872" s="16">
        <v>0.60533658453737105</v>
      </c>
      <c r="AD872" s="16">
        <v>2.1307818597125698</v>
      </c>
      <c r="AE872" s="16">
        <v>0.73090452261306504</v>
      </c>
      <c r="AF872" s="16">
        <v>1.4742142871042301</v>
      </c>
      <c r="AG872" s="16">
        <v>1.4718856379776499</v>
      </c>
      <c r="AH872" s="16">
        <v>1.4087398352220999</v>
      </c>
      <c r="AI872" s="37">
        <v>0.35468016431924898</v>
      </c>
      <c r="AJ872" s="16">
        <v>1.0116570509540099</v>
      </c>
      <c r="AK872" s="16">
        <v>0.46477930535455902</v>
      </c>
      <c r="AL872" s="37">
        <v>0.90853050499999999</v>
      </c>
      <c r="AM872" s="37">
        <v>3458.3341097430598</v>
      </c>
      <c r="AN872" s="37">
        <v>22.1265874375</v>
      </c>
      <c r="AO872" s="37">
        <v>1.1484235974999999</v>
      </c>
      <c r="AP872" s="37">
        <v>7.2340689500000002</v>
      </c>
      <c r="AQ872" s="37">
        <v>710.81538750000004</v>
      </c>
      <c r="AR872" s="37">
        <v>1.7608554656249999</v>
      </c>
      <c r="AS872" s="37">
        <v>1.381672875</v>
      </c>
      <c r="AT872" s="37">
        <v>8.007424425</v>
      </c>
      <c r="AU872" s="37">
        <v>307984.24197487498</v>
      </c>
      <c r="AV872" s="37">
        <v>2105.9218848311998</v>
      </c>
      <c r="AW872" s="37">
        <v>1033953.7686</v>
      </c>
      <c r="AX872" s="37">
        <v>7.8054964244062504</v>
      </c>
      <c r="AY872" s="37">
        <v>7.5139534687499996</v>
      </c>
      <c r="AZ872" s="37">
        <v>18.090343749999999</v>
      </c>
      <c r="BA872" s="37">
        <v>24059.169750000001</v>
      </c>
      <c r="BB872" s="37">
        <v>8.7264249901250004</v>
      </c>
      <c r="BC872" s="37">
        <v>7.6196472322428398E-3</v>
      </c>
      <c r="BD872" s="37">
        <v>380.507348514375</v>
      </c>
      <c r="BE872" s="37">
        <v>29094.950625000001</v>
      </c>
      <c r="BF872" s="37">
        <v>0.97260851500000001</v>
      </c>
      <c r="BG872" s="37">
        <v>3.7848109980000002</v>
      </c>
      <c r="BH872" s="37">
        <v>4.8446185937499999</v>
      </c>
      <c r="BI872" s="37">
        <v>5.9495036418750002</v>
      </c>
      <c r="BJ872" s="37">
        <v>4113.1832535000003</v>
      </c>
      <c r="BK872" s="37">
        <v>529.27206609375003</v>
      </c>
      <c r="BL872" s="37">
        <v>18.090343749999999</v>
      </c>
      <c r="BM872" s="37">
        <v>15.946607016765</v>
      </c>
      <c r="BN872" s="37">
        <v>15.92141797008</v>
      </c>
      <c r="BO872" s="37">
        <v>16.370319378074399</v>
      </c>
      <c r="BP872" s="37">
        <v>1.029855E-2</v>
      </c>
    </row>
    <row r="873" spans="1:68">
      <c r="A873" s="16">
        <v>872</v>
      </c>
      <c r="B873" s="29" t="s">
        <v>331</v>
      </c>
      <c r="C873" s="16">
        <v>270</v>
      </c>
      <c r="D873" s="16">
        <v>1110</v>
      </c>
      <c r="E873" s="16">
        <v>0.26140131092081598</v>
      </c>
      <c r="F873" s="16">
        <v>0.42376422074578302</v>
      </c>
      <c r="G873" s="16">
        <v>0.511448552278011</v>
      </c>
      <c r="H873" s="16">
        <v>1.2740971783533399</v>
      </c>
      <c r="I873" s="16">
        <v>2.3298721953990298</v>
      </c>
      <c r="J873" s="16">
        <v>0.44483186499565702</v>
      </c>
      <c r="K873" s="16">
        <v>0.43919362458661798</v>
      </c>
      <c r="L873" s="16">
        <v>0.55155807365439102</v>
      </c>
      <c r="M873" s="16">
        <v>0.145894974400431</v>
      </c>
      <c r="N873" s="16">
        <v>0.70269754840265597</v>
      </c>
      <c r="O873" s="16">
        <v>1.6059898751533901</v>
      </c>
      <c r="P873" s="16">
        <v>0.14321885881372601</v>
      </c>
      <c r="Q873" s="16">
        <v>0.23658953800021301</v>
      </c>
      <c r="R873" s="16">
        <v>0.70447795293580096</v>
      </c>
      <c r="S873" s="16">
        <v>0.73529707955689805</v>
      </c>
      <c r="T873" s="16">
        <v>1.33156954677383</v>
      </c>
      <c r="U873" s="16">
        <v>1.1456607589884999</v>
      </c>
      <c r="V873" s="16">
        <v>0.51145771753008595</v>
      </c>
      <c r="W873" s="16">
        <v>3.1631851574520899</v>
      </c>
      <c r="X873" s="16">
        <v>1.37817180237562</v>
      </c>
      <c r="Y873" s="16">
        <v>2.3557926710541701</v>
      </c>
      <c r="Z873" s="16">
        <v>1.0392155835446499</v>
      </c>
      <c r="AA873" s="16">
        <v>1.3963330468875901</v>
      </c>
      <c r="AB873" s="16">
        <v>1.3049118328922999</v>
      </c>
      <c r="AC873" s="16">
        <v>0.61467450548104596</v>
      </c>
      <c r="AD873" s="16">
        <v>2.1218414870313298</v>
      </c>
      <c r="AE873" s="16">
        <v>0.73529707955689805</v>
      </c>
      <c r="AF873" s="16">
        <v>1.4795000986172899</v>
      </c>
      <c r="AG873" s="16">
        <v>1.47623652078207</v>
      </c>
      <c r="AH873" s="16">
        <v>1.4011917490141299</v>
      </c>
      <c r="AI873" s="37">
        <v>0.37740946261682201</v>
      </c>
      <c r="AJ873" s="16">
        <v>1.01118916152378</v>
      </c>
      <c r="AK873" s="16">
        <v>0.46452604920405199</v>
      </c>
      <c r="AL873" s="37">
        <v>0.93553104419999999</v>
      </c>
      <c r="AM873" s="37">
        <v>3529.4548322573701</v>
      </c>
      <c r="AN873" s="37">
        <v>22.442375587499999</v>
      </c>
      <c r="AO873" s="37">
        <v>1.1493885975</v>
      </c>
      <c r="AP873" s="37">
        <v>7.22111327</v>
      </c>
      <c r="AQ873" s="37">
        <v>722.26772749999998</v>
      </c>
      <c r="AR873" s="37">
        <v>1.775887204625</v>
      </c>
      <c r="AS873" s="37">
        <v>1.3917642750000001</v>
      </c>
      <c r="AT873" s="37">
        <v>8.0367828150000005</v>
      </c>
      <c r="AU873" s="37">
        <v>309298.838547875</v>
      </c>
      <c r="AV873" s="37">
        <v>2103.2541910771902</v>
      </c>
      <c r="AW873" s="37">
        <v>1034867.1187</v>
      </c>
      <c r="AX873" s="37">
        <v>7.85673822435625</v>
      </c>
      <c r="AY873" s="37">
        <v>7.5917697187500002</v>
      </c>
      <c r="AZ873" s="37">
        <v>18.12597375</v>
      </c>
      <c r="BA873" s="37">
        <v>24041.88351</v>
      </c>
      <c r="BB873" s="37">
        <v>8.703802106425</v>
      </c>
      <c r="BC873" s="37">
        <v>7.64046667168858E-3</v>
      </c>
      <c r="BD873" s="37">
        <v>379.33962126337502</v>
      </c>
      <c r="BE873" s="37">
        <v>29066.057625000001</v>
      </c>
      <c r="BF873" s="37">
        <v>0.97089731099999999</v>
      </c>
      <c r="BG873" s="37">
        <v>3.7859240403999999</v>
      </c>
      <c r="BH873" s="37">
        <v>4.84062813175</v>
      </c>
      <c r="BI873" s="37">
        <v>5.9489175648749999</v>
      </c>
      <c r="BJ873" s="37">
        <v>4097.3624895000003</v>
      </c>
      <c r="BK873" s="37">
        <v>526.31588540375003</v>
      </c>
      <c r="BL873" s="37">
        <v>18.12597375</v>
      </c>
      <c r="BM873" s="37">
        <v>15.9697790178194</v>
      </c>
      <c r="BN873" s="37">
        <v>15.934551837446399</v>
      </c>
      <c r="BO873" s="37">
        <v>16.415194247623401</v>
      </c>
      <c r="BP873" s="37">
        <v>1.1061659999999999E-2</v>
      </c>
    </row>
    <row r="874" spans="1:68">
      <c r="A874" s="16">
        <v>873</v>
      </c>
      <c r="B874" s="29" t="s">
        <v>383</v>
      </c>
      <c r="C874" s="16">
        <v>200</v>
      </c>
      <c r="D874" s="16">
        <v>1110</v>
      </c>
      <c r="E874" s="16">
        <v>0.266216101694915</v>
      </c>
      <c r="F874" s="16">
        <v>0.43011466965797301</v>
      </c>
      <c r="G874" s="16">
        <v>0.51649331801414999</v>
      </c>
      <c r="H874" s="16">
        <v>1.27516849199663</v>
      </c>
      <c r="I874" s="16">
        <v>2.3269877328487101</v>
      </c>
      <c r="J874" s="16">
        <v>0.45044776119403002</v>
      </c>
      <c r="K874" s="16">
        <v>0.44142288557213899</v>
      </c>
      <c r="L874" s="16">
        <v>0.55390428211586895</v>
      </c>
      <c r="M874" s="16">
        <v>0.14669564278386699</v>
      </c>
      <c r="N874" s="16">
        <v>0.70425223389245994</v>
      </c>
      <c r="O874" s="16">
        <v>1.60745468162993</v>
      </c>
      <c r="P874" s="16">
        <v>0.14371246330158999</v>
      </c>
      <c r="Q874" s="16">
        <v>0.23955696423216699</v>
      </c>
      <c r="R874" s="16">
        <v>0.70840950639853795</v>
      </c>
      <c r="S874" s="16">
        <v>0.73750000000000004</v>
      </c>
      <c r="T874" s="16">
        <v>1.33128907412921</v>
      </c>
      <c r="U874" s="16">
        <v>1.14492051970676</v>
      </c>
      <c r="V874" s="16">
        <v>0.51078353725883197</v>
      </c>
      <c r="W874" s="16">
        <v>3.15886575342466</v>
      </c>
      <c r="X874" s="16">
        <v>1.3779614325068901</v>
      </c>
      <c r="Y874" s="16">
        <v>2.3550015581177899</v>
      </c>
      <c r="Z874" s="16">
        <v>1.0398909967508601</v>
      </c>
      <c r="AA874" s="16">
        <v>1.39620756338633</v>
      </c>
      <c r="AB874" s="16">
        <v>1.30478643686774</v>
      </c>
      <c r="AC874" s="16">
        <v>0.61941121449318204</v>
      </c>
      <c r="AD874" s="16">
        <v>2.1173666158536602</v>
      </c>
      <c r="AE874" s="16">
        <v>0.73750000000000004</v>
      </c>
      <c r="AF874" s="16">
        <v>1.48214722506456</v>
      </c>
      <c r="AG874" s="16">
        <v>1.4784154363397199</v>
      </c>
      <c r="AH874" s="16">
        <v>1.3974405685914799</v>
      </c>
      <c r="AI874" s="37">
        <v>0.38869463869463899</v>
      </c>
      <c r="AJ874" s="16">
        <v>1.01095515612037</v>
      </c>
      <c r="AK874" s="16">
        <v>0.46439942112879901</v>
      </c>
      <c r="AL874" s="37">
        <v>0.94893900799999997</v>
      </c>
      <c r="AM874" s="37">
        <v>3564.68909049288</v>
      </c>
      <c r="AN874" s="37">
        <v>22.5994642</v>
      </c>
      <c r="AO874" s="37">
        <v>1.1498706400000001</v>
      </c>
      <c r="AP874" s="37">
        <v>7.2146314880000002</v>
      </c>
      <c r="AQ874" s="37">
        <v>727.94159999999999</v>
      </c>
      <c r="AR874" s="37">
        <v>1.7833926</v>
      </c>
      <c r="AS874" s="37">
        <v>1.3968048</v>
      </c>
      <c r="AT874" s="37">
        <v>8.0513009520000001</v>
      </c>
      <c r="AU874" s="37">
        <v>309956.04887519998</v>
      </c>
      <c r="AV874" s="37">
        <v>2101.9196687987301</v>
      </c>
      <c r="AW874" s="37">
        <v>1035314.7492</v>
      </c>
      <c r="AX874" s="37">
        <v>7.8815006315999998</v>
      </c>
      <c r="AY874" s="37">
        <v>7.6306500000000002</v>
      </c>
      <c r="AZ874" s="37">
        <v>18.14368</v>
      </c>
      <c r="BA874" s="37">
        <v>24033.24192</v>
      </c>
      <c r="BB874" s="37">
        <v>8.6924989555999996</v>
      </c>
      <c r="BC874" s="37">
        <v>7.6509434273298801E-3</v>
      </c>
      <c r="BD874" s="37">
        <v>378.75590099999999</v>
      </c>
      <c r="BE874" s="37">
        <v>29051.616000000002</v>
      </c>
      <c r="BF874" s="37">
        <v>0.97004219199999997</v>
      </c>
      <c r="BG874" s="37">
        <v>3.7864794239999999</v>
      </c>
      <c r="BH874" s="37">
        <v>4.8386334880000001</v>
      </c>
      <c r="BI874" s="37">
        <v>5.9486244959999999</v>
      </c>
      <c r="BJ874" s="37">
        <v>4089.2831568000001</v>
      </c>
      <c r="BK874" s="37">
        <v>524.83915007999997</v>
      </c>
      <c r="BL874" s="37">
        <v>18.14368</v>
      </c>
      <c r="BM874" s="37">
        <v>15.981332997696001</v>
      </c>
      <c r="BN874" s="37">
        <v>15.941094782976</v>
      </c>
      <c r="BO874" s="37">
        <v>16.4375660006096</v>
      </c>
      <c r="BP874" s="37">
        <v>1.144572E-2</v>
      </c>
    </row>
    <row r="875" spans="1:68">
      <c r="A875" s="16">
        <v>874</v>
      </c>
      <c r="B875" s="29" t="s">
        <v>431</v>
      </c>
      <c r="C875" s="16">
        <v>130</v>
      </c>
      <c r="D875" s="16">
        <v>1085</v>
      </c>
      <c r="E875" s="16">
        <v>0.17143126408522799</v>
      </c>
      <c r="F875" s="16">
        <v>0.30659697410475201</v>
      </c>
      <c r="G875" s="16">
        <v>0.42489764034842098</v>
      </c>
      <c r="H875" s="16">
        <v>1.288</v>
      </c>
      <c r="I875" s="16">
        <v>2.33476923076923</v>
      </c>
      <c r="J875" s="16">
        <v>0.33673975214489998</v>
      </c>
      <c r="K875" s="16">
        <v>0.41927292457949</v>
      </c>
      <c r="L875" s="16">
        <v>0.53906073888540995</v>
      </c>
      <c r="M875" s="16">
        <v>0.13973081638302601</v>
      </c>
      <c r="N875" s="16">
        <v>0.69372169935130701</v>
      </c>
      <c r="O875" s="16">
        <v>1.5302977415205099</v>
      </c>
      <c r="P875" s="16">
        <v>0.130788694794266</v>
      </c>
      <c r="Q875" s="16">
        <v>0.241291700664026</v>
      </c>
      <c r="R875" s="16">
        <v>0.65030303030303005</v>
      </c>
      <c r="S875" s="16">
        <v>0.67419483101391697</v>
      </c>
      <c r="T875" s="16">
        <v>1.30036417910448</v>
      </c>
      <c r="U875" s="16">
        <v>1.1071925821290201</v>
      </c>
      <c r="V875" s="16">
        <v>0.59393047220020401</v>
      </c>
      <c r="W875" s="16">
        <v>3.05920189093864</v>
      </c>
      <c r="X875" s="16">
        <v>1.3513655172413801</v>
      </c>
      <c r="Y875" s="16">
        <v>2.2890625</v>
      </c>
      <c r="Z875" s="16">
        <v>1.00920121175972</v>
      </c>
      <c r="AA875" s="16">
        <v>1.36938773316132</v>
      </c>
      <c r="AB875" s="16">
        <v>1.2883643192488301</v>
      </c>
      <c r="AC875" s="16">
        <v>0.60642719434160897</v>
      </c>
      <c r="AD875" s="16">
        <v>2.1013217257713501</v>
      </c>
      <c r="AE875" s="16">
        <v>0.67419483101391697</v>
      </c>
      <c r="AF875" s="16">
        <v>1.4276452349953499</v>
      </c>
      <c r="AG875" s="16">
        <v>1.4276452349953499</v>
      </c>
      <c r="AH875" s="16">
        <v>1.4276452349953499</v>
      </c>
      <c r="AI875" s="37">
        <v>0.29411764705882398</v>
      </c>
      <c r="AJ875" s="16">
        <v>0.99561474086948598</v>
      </c>
      <c r="AK875" s="16">
        <v>0.46309696092619401</v>
      </c>
      <c r="AL875" s="37">
        <v>0.65347296576000002</v>
      </c>
      <c r="AM875" s="37">
        <v>2799.0092845078102</v>
      </c>
      <c r="AN875" s="37">
        <v>19.560106791199999</v>
      </c>
      <c r="AO875" s="37">
        <v>1.16242</v>
      </c>
      <c r="AP875" s="37">
        <v>7.1379784839999996</v>
      </c>
      <c r="AQ875" s="37">
        <v>592.878016</v>
      </c>
      <c r="AR875" s="37">
        <v>1.7231887816</v>
      </c>
      <c r="AS875" s="37">
        <v>1.37482536</v>
      </c>
      <c r="AT875" s="37">
        <v>8.0409326256</v>
      </c>
      <c r="AU875" s="37">
        <v>308374.71376000001</v>
      </c>
      <c r="AV875" s="37">
        <v>2031.4932452934299</v>
      </c>
      <c r="AW875" s="37">
        <v>994102.431232</v>
      </c>
      <c r="AX875" s="37">
        <v>8.7732342047999996</v>
      </c>
      <c r="AY875" s="37">
        <v>7.0818000000000003</v>
      </c>
      <c r="AZ875" s="37">
        <v>17.057735999999998</v>
      </c>
      <c r="BA875" s="37">
        <v>23349.339199999999</v>
      </c>
      <c r="BB875" s="37">
        <v>8.4396516431999995</v>
      </c>
      <c r="BC875" s="37">
        <v>8.4334380177118907E-3</v>
      </c>
      <c r="BD875" s="37">
        <v>358.8501831552</v>
      </c>
      <c r="BE875" s="37">
        <v>28412.46</v>
      </c>
      <c r="BF875" s="37">
        <v>0.93759999999999999</v>
      </c>
      <c r="BG875" s="37">
        <v>3.6865646071199998</v>
      </c>
      <c r="BH875" s="37">
        <v>4.7390621615999997</v>
      </c>
      <c r="BI875" s="37">
        <v>5.8451800799999996</v>
      </c>
      <c r="BJ875" s="37">
        <v>4334.8599652000003</v>
      </c>
      <c r="BK875" s="37">
        <v>512.82101945600004</v>
      </c>
      <c r="BL875" s="37">
        <v>17.057735999999998</v>
      </c>
      <c r="BM875" s="37">
        <v>15.5510802592018</v>
      </c>
      <c r="BN875" s="37">
        <v>15.5510802592018</v>
      </c>
      <c r="BO875" s="37">
        <v>15.5510802592018</v>
      </c>
      <c r="BP875" s="37">
        <v>8.5000000000000006E-3</v>
      </c>
    </row>
    <row r="876" spans="1:68">
      <c r="A876" s="16">
        <v>875</v>
      </c>
      <c r="B876" s="29" t="s">
        <v>221</v>
      </c>
      <c r="C876" s="16">
        <v>140</v>
      </c>
      <c r="D876" s="16">
        <v>1085</v>
      </c>
      <c r="E876" s="16">
        <v>0.16957442026764699</v>
      </c>
      <c r="F876" s="16">
        <v>0.302713443744272</v>
      </c>
      <c r="G876" s="16">
        <v>0.42150535736610301</v>
      </c>
      <c r="H876" s="16">
        <v>1.2938947368421101</v>
      </c>
      <c r="I876" s="16">
        <v>2.3288820248820201</v>
      </c>
      <c r="J876" s="16">
        <v>0.33264957264957301</v>
      </c>
      <c r="K876" s="16">
        <v>0.41962848755457999</v>
      </c>
      <c r="L876" s="16">
        <v>0.54015659254619497</v>
      </c>
      <c r="M876" s="16">
        <v>0.14048111958147499</v>
      </c>
      <c r="N876" s="16">
        <v>0.69413447739663103</v>
      </c>
      <c r="O876" s="16">
        <v>1.5211904690451901</v>
      </c>
      <c r="P876" s="16">
        <v>0.13101890840043201</v>
      </c>
      <c r="Q876" s="16">
        <v>0.24524277723986301</v>
      </c>
      <c r="R876" s="16">
        <v>0.64757575757575803</v>
      </c>
      <c r="S876" s="16">
        <v>0.67058589870903695</v>
      </c>
      <c r="T876" s="16">
        <v>1.2962955223880599</v>
      </c>
      <c r="U876" s="16">
        <v>1.10155774071458</v>
      </c>
      <c r="V876" s="16">
        <v>0.60123329907502598</v>
      </c>
      <c r="W876" s="16">
        <v>3.0394179508249701</v>
      </c>
      <c r="X876" s="16">
        <v>1.3476275862069</v>
      </c>
      <c r="Y876" s="16">
        <v>2.27734375</v>
      </c>
      <c r="Z876" s="16">
        <v>1.0066012143471901</v>
      </c>
      <c r="AA876" s="16">
        <v>1.3656483994947199</v>
      </c>
      <c r="AB876" s="16">
        <v>1.28584600938967</v>
      </c>
      <c r="AC876" s="16">
        <v>0.60946108708163504</v>
      </c>
      <c r="AD876" s="16">
        <v>2.0972807995387299</v>
      </c>
      <c r="AE876" s="16">
        <v>0.67058589870903695</v>
      </c>
      <c r="AF876" s="16">
        <v>1.42376939500184</v>
      </c>
      <c r="AG876" s="16">
        <v>1.42376939500184</v>
      </c>
      <c r="AH876" s="16">
        <v>1.42376939500184</v>
      </c>
      <c r="AI876" s="37">
        <v>0.29411764705882398</v>
      </c>
      <c r="AJ876" s="16">
        <v>0.99299194123600498</v>
      </c>
      <c r="AK876" s="16">
        <v>0.46309696092619401</v>
      </c>
      <c r="AL876" s="37">
        <v>0.64997550384000002</v>
      </c>
      <c r="AM876" s="37">
        <v>2789.0788891790698</v>
      </c>
      <c r="AN876" s="37">
        <v>19.484962255799999</v>
      </c>
      <c r="AO876" s="37">
        <v>1.16774</v>
      </c>
      <c r="AP876" s="37">
        <v>7.1179439310000001</v>
      </c>
      <c r="AQ876" s="37">
        <v>590.15174400000001</v>
      </c>
      <c r="AR876" s="37">
        <v>1.7238845694</v>
      </c>
      <c r="AS876" s="37">
        <v>1.37675774</v>
      </c>
      <c r="AT876" s="37">
        <v>8.0897585503999991</v>
      </c>
      <c r="AU876" s="37">
        <v>309009.59463000001</v>
      </c>
      <c r="AV876" s="37">
        <v>2022.2693003541201</v>
      </c>
      <c r="AW876" s="37">
        <v>997774.83028800006</v>
      </c>
      <c r="AX876" s="37">
        <v>8.8607289431999998</v>
      </c>
      <c r="AY876" s="37">
        <v>7.0521000000000003</v>
      </c>
      <c r="AZ876" s="37">
        <v>17.000174000000001</v>
      </c>
      <c r="BA876" s="37">
        <v>23276.2824</v>
      </c>
      <c r="BB876" s="37">
        <v>8.3976120888000008</v>
      </c>
      <c r="BC876" s="37">
        <v>8.4723972280593592E-3</v>
      </c>
      <c r="BD876" s="37">
        <v>356.53607323680001</v>
      </c>
      <c r="BE876" s="37">
        <v>28333.87</v>
      </c>
      <c r="BF876" s="37">
        <v>0.93279999999999996</v>
      </c>
      <c r="BG876" s="37">
        <v>3.6772400905799998</v>
      </c>
      <c r="BH876" s="37">
        <v>4.7263754444000003</v>
      </c>
      <c r="BI876" s="37">
        <v>5.8337547599999997</v>
      </c>
      <c r="BJ876" s="37">
        <v>4328.2010942999996</v>
      </c>
      <c r="BK876" s="37">
        <v>510.983341704</v>
      </c>
      <c r="BL876" s="37">
        <v>17.000174000000001</v>
      </c>
      <c r="BM876" s="37">
        <v>15.5089037295248</v>
      </c>
      <c r="BN876" s="37">
        <v>15.5089037295248</v>
      </c>
      <c r="BO876" s="37">
        <v>15.5089037295248</v>
      </c>
      <c r="BP876" s="37">
        <v>8.5000000000000006E-3</v>
      </c>
    </row>
    <row r="877" spans="1:68">
      <c r="A877" s="16">
        <v>876</v>
      </c>
      <c r="B877" s="29" t="s">
        <v>215</v>
      </c>
      <c r="C877" s="16">
        <v>115</v>
      </c>
      <c r="D877" s="16">
        <v>1085</v>
      </c>
      <c r="E877" s="16">
        <v>0.16772779136104299</v>
      </c>
      <c r="F877" s="16">
        <v>0.29886537143691499</v>
      </c>
      <c r="G877" s="16">
        <v>0.41812716491516499</v>
      </c>
      <c r="H877" s="16">
        <v>1.2997894736842099</v>
      </c>
      <c r="I877" s="16">
        <v>2.3229931350114401</v>
      </c>
      <c r="J877" s="16">
        <v>0.32859035004730403</v>
      </c>
      <c r="K877" s="16">
        <v>0.41998420844848</v>
      </c>
      <c r="L877" s="16">
        <v>0.54125313283207999</v>
      </c>
      <c r="M877" s="16">
        <v>0.14123089893561</v>
      </c>
      <c r="N877" s="16">
        <v>0.69454665268833304</v>
      </c>
      <c r="O877" s="16">
        <v>1.51209609943908</v>
      </c>
      <c r="P877" s="16">
        <v>0.13124867862779999</v>
      </c>
      <c r="Q877" s="16">
        <v>0.24921893775534701</v>
      </c>
      <c r="R877" s="16">
        <v>0.644848484848485</v>
      </c>
      <c r="S877" s="16">
        <v>0.66698412698412701</v>
      </c>
      <c r="T877" s="16">
        <v>1.29222686567164</v>
      </c>
      <c r="U877" s="16">
        <v>1.0959235115167301</v>
      </c>
      <c r="V877" s="16">
        <v>0.60866060117470899</v>
      </c>
      <c r="W877" s="16">
        <v>3.0196343760387001</v>
      </c>
      <c r="X877" s="16">
        <v>1.34388965517241</v>
      </c>
      <c r="Y877" s="16">
        <v>2.265625</v>
      </c>
      <c r="Z877" s="16">
        <v>1.0040013393604601</v>
      </c>
      <c r="AA877" s="16">
        <v>1.36190926682434</v>
      </c>
      <c r="AB877" s="16">
        <v>1.2833276995305201</v>
      </c>
      <c r="AC877" s="16">
        <v>0.61251488166103096</v>
      </c>
      <c r="AD877" s="16">
        <v>2.0932331367017198</v>
      </c>
      <c r="AE877" s="16">
        <v>0.66698412698412701</v>
      </c>
      <c r="AF877" s="16">
        <v>1.4198935655774001</v>
      </c>
      <c r="AG877" s="16">
        <v>1.4198935655774001</v>
      </c>
      <c r="AH877" s="16">
        <v>1.4198935655774001</v>
      </c>
      <c r="AI877" s="37">
        <v>0.29411764705882398</v>
      </c>
      <c r="AJ877" s="16">
        <v>0.99036914160252298</v>
      </c>
      <c r="AK877" s="16">
        <v>0.46309696092619401</v>
      </c>
      <c r="AL877" s="37">
        <v>0.64644877824000002</v>
      </c>
      <c r="AM877" s="37">
        <v>2778.9391271569898</v>
      </c>
      <c r="AN877" s="37">
        <v>19.4093351488</v>
      </c>
      <c r="AO877" s="37">
        <v>1.17306</v>
      </c>
      <c r="AP877" s="37">
        <v>7.0979148160000003</v>
      </c>
      <c r="AQ877" s="37">
        <v>587.38758399999995</v>
      </c>
      <c r="AR877" s="37">
        <v>1.7245798783999999</v>
      </c>
      <c r="AS877" s="37">
        <v>1.37868864</v>
      </c>
      <c r="AT877" s="37">
        <v>8.1386166144000001</v>
      </c>
      <c r="AU877" s="37">
        <v>309645.07376</v>
      </c>
      <c r="AV877" s="37">
        <v>2013.03023481283</v>
      </c>
      <c r="AW877" s="37">
        <v>1001452.459968</v>
      </c>
      <c r="AX877" s="37">
        <v>8.9474948352000006</v>
      </c>
      <c r="AY877" s="37">
        <v>7.0224000000000002</v>
      </c>
      <c r="AZ877" s="37">
        <v>16.942464000000001</v>
      </c>
      <c r="BA877" s="37">
        <v>23203.225600000002</v>
      </c>
      <c r="BB877" s="37">
        <v>8.3555679168000001</v>
      </c>
      <c r="BC877" s="37">
        <v>8.5122670893908407E-3</v>
      </c>
      <c r="BD877" s="37">
        <v>354.2219205248</v>
      </c>
      <c r="BE877" s="37">
        <v>28255.279999999999</v>
      </c>
      <c r="BF877" s="37">
        <v>0.92800000000000005</v>
      </c>
      <c r="BG877" s="37">
        <v>3.66791513088</v>
      </c>
      <c r="BH877" s="37">
        <v>4.7136880383999999</v>
      </c>
      <c r="BI877" s="37">
        <v>5.8223294399999999</v>
      </c>
      <c r="BJ877" s="37">
        <v>4321.4934047999996</v>
      </c>
      <c r="BK877" s="37">
        <v>509.148014144</v>
      </c>
      <c r="BL877" s="37">
        <v>16.942464000000001</v>
      </c>
      <c r="BM877" s="37">
        <v>15.466727084778199</v>
      </c>
      <c r="BN877" s="37">
        <v>15.466727084778199</v>
      </c>
      <c r="BO877" s="37">
        <v>15.466727084778199</v>
      </c>
      <c r="BP877" s="37">
        <v>8.5000000000000006E-3</v>
      </c>
    </row>
    <row r="878" spans="1:68">
      <c r="A878" s="16">
        <v>877</v>
      </c>
      <c r="B878" s="29" t="s">
        <v>432</v>
      </c>
      <c r="C878" s="16">
        <v>480</v>
      </c>
      <c r="D878" s="16">
        <v>1100</v>
      </c>
      <c r="E878" s="16">
        <v>0.21980497837399299</v>
      </c>
      <c r="F878" s="16">
        <v>0.37236368824473898</v>
      </c>
      <c r="G878" s="16">
        <v>0.47112760140144699</v>
      </c>
      <c r="H878" s="16">
        <v>1.2358422081618201</v>
      </c>
      <c r="I878" s="16">
        <v>2.3146367250988402</v>
      </c>
      <c r="J878" s="16">
        <v>0.39891884064966099</v>
      </c>
      <c r="K878" s="16">
        <v>0.43084340019949002</v>
      </c>
      <c r="L878" s="16">
        <v>0.54140781594313003</v>
      </c>
      <c r="M878" s="16">
        <v>0.14401930757235801</v>
      </c>
      <c r="N878" s="16">
        <v>0.69002561238790305</v>
      </c>
      <c r="O878" s="16">
        <v>1.56476780056179</v>
      </c>
      <c r="P878" s="16">
        <v>0.138589815108006</v>
      </c>
      <c r="Q878" s="16">
        <v>0.23528843981737799</v>
      </c>
      <c r="R878" s="16">
        <v>0.66467790874081001</v>
      </c>
      <c r="S878" s="16">
        <v>0.71199999999999997</v>
      </c>
      <c r="T878" s="16">
        <v>1.3198673618761201</v>
      </c>
      <c r="U878" s="16">
        <v>1.15733082277591</v>
      </c>
      <c r="V878" s="16">
        <v>0.546380949415886</v>
      </c>
      <c r="W878" s="16">
        <v>3.0561540106929099</v>
      </c>
      <c r="X878" s="16">
        <v>1.36979704162367</v>
      </c>
      <c r="Y878" s="16">
        <v>2.32337115903464</v>
      </c>
      <c r="Z878" s="16">
        <v>1.0275865073703201</v>
      </c>
      <c r="AA878" s="16">
        <v>1.38336092564824</v>
      </c>
      <c r="AB878" s="16">
        <v>1.29488112566715</v>
      </c>
      <c r="AC878" s="16">
        <v>0.59645860755206304</v>
      </c>
      <c r="AD878" s="16">
        <v>2.1619407428834299</v>
      </c>
      <c r="AE878" s="16">
        <v>0.71199999999999997</v>
      </c>
      <c r="AF878" s="16">
        <v>1.4382420424142299</v>
      </c>
      <c r="AG878" s="16">
        <v>1.4353425299987299</v>
      </c>
      <c r="AH878" s="16">
        <v>1.3019485021603401</v>
      </c>
      <c r="AI878" s="37">
        <v>0.322946190130253</v>
      </c>
      <c r="AJ878" s="16">
        <v>1.0057775378545699</v>
      </c>
      <c r="AK878" s="16">
        <v>0.46880173661360303</v>
      </c>
      <c r="AL878" s="37">
        <v>0.82314391119999997</v>
      </c>
      <c r="AM878" s="37">
        <v>3304.7131677461198</v>
      </c>
      <c r="AN878" s="37">
        <v>22.047968897600001</v>
      </c>
      <c r="AO878" s="37">
        <v>1.162286124</v>
      </c>
      <c r="AP878" s="37">
        <v>7.3182940942499997</v>
      </c>
      <c r="AQ878" s="37">
        <v>684.95361000000003</v>
      </c>
      <c r="AR878" s="37">
        <v>1.7600191616</v>
      </c>
      <c r="AS878" s="37">
        <v>1.3972185850000001</v>
      </c>
      <c r="AT878" s="37">
        <v>7.6650691787999996</v>
      </c>
      <c r="AU878" s="37">
        <v>310312.32031600497</v>
      </c>
      <c r="AV878" s="37">
        <v>2128.8670912166999</v>
      </c>
      <c r="AW878" s="37">
        <v>956358.18406250002</v>
      </c>
      <c r="AX878" s="37">
        <v>7.9028356415139998</v>
      </c>
      <c r="AY878" s="37">
        <v>7.8089297000000002</v>
      </c>
      <c r="AZ878" s="37">
        <v>17.8</v>
      </c>
      <c r="BA878" s="37">
        <v>23952.201501</v>
      </c>
      <c r="BB878" s="37">
        <v>8.5338746322050003</v>
      </c>
      <c r="BC878" s="37">
        <v>7.8127918765184701E-3</v>
      </c>
      <c r="BD878" s="37">
        <v>388.6020523656</v>
      </c>
      <c r="BE878" s="37">
        <v>28939.185000000001</v>
      </c>
      <c r="BF878" s="37">
        <v>0.9752435881</v>
      </c>
      <c r="BG878" s="37">
        <v>3.76531544826</v>
      </c>
      <c r="BH878" s="37">
        <v>4.84417199545</v>
      </c>
      <c r="BI878" s="37">
        <v>5.9491177200000003</v>
      </c>
      <c r="BJ878" s="37">
        <v>4366.5119525250002</v>
      </c>
      <c r="BK878" s="37">
        <v>509.36073314100003</v>
      </c>
      <c r="BL878" s="37">
        <v>17.8</v>
      </c>
      <c r="BM878" s="37">
        <v>16.254309394629001</v>
      </c>
      <c r="BN878" s="37">
        <v>16.221540520889299</v>
      </c>
      <c r="BO878" s="37">
        <v>17.520520935074401</v>
      </c>
      <c r="BP878" s="37">
        <v>1.233879125E-2</v>
      </c>
    </row>
    <row r="879" spans="1:68">
      <c r="A879" s="16">
        <v>878</v>
      </c>
      <c r="B879" s="29" t="s">
        <v>433</v>
      </c>
      <c r="C879" s="16">
        <v>450</v>
      </c>
      <c r="D879" s="16">
        <v>1080</v>
      </c>
      <c r="E879" s="16">
        <v>0.20532914063469701</v>
      </c>
      <c r="F879" s="16">
        <v>0.349628024004494</v>
      </c>
      <c r="G879" s="16">
        <v>0.45472801446342898</v>
      </c>
      <c r="H879" s="16">
        <v>1.21197207563401</v>
      </c>
      <c r="I879" s="16">
        <v>2.2720760497386898</v>
      </c>
      <c r="J879" s="16">
        <v>0.374758407421724</v>
      </c>
      <c r="K879" s="16">
        <v>0.43552676359549503</v>
      </c>
      <c r="L879" s="16">
        <v>0.54929717874588802</v>
      </c>
      <c r="M879" s="16">
        <v>0.145339100853526</v>
      </c>
      <c r="N879" s="16">
        <v>0.70102926479961603</v>
      </c>
      <c r="O879" s="16">
        <v>1.53133502733601</v>
      </c>
      <c r="P879" s="16">
        <v>0.13705111138347401</v>
      </c>
      <c r="Q879" s="16">
        <v>0.26619141544951203</v>
      </c>
      <c r="R879" s="16">
        <v>0.66772003745318398</v>
      </c>
      <c r="S879" s="16">
        <v>0.68879999999999997</v>
      </c>
      <c r="T879" s="16">
        <v>1.2822689814045201</v>
      </c>
      <c r="U879" s="16">
        <v>1.1164443803831099</v>
      </c>
      <c r="V879" s="16">
        <v>0.58101948127568304</v>
      </c>
      <c r="W879" s="16">
        <v>2.8596157475934598</v>
      </c>
      <c r="X879" s="16">
        <v>1.3408528198074301</v>
      </c>
      <c r="Y879" s="16">
        <v>2.2807472115289702</v>
      </c>
      <c r="Z879" s="16">
        <v>1.00898387982275</v>
      </c>
      <c r="AA879" s="16">
        <v>1.3530596191827899</v>
      </c>
      <c r="AB879" s="16">
        <v>1.27464263053783</v>
      </c>
      <c r="AC879" s="16">
        <v>0.61018475181904097</v>
      </c>
      <c r="AD879" s="16">
        <v>2.0255539504042899</v>
      </c>
      <c r="AE879" s="16">
        <v>0.68879999999999997</v>
      </c>
      <c r="AF879" s="16">
        <v>1.4176648302366099</v>
      </c>
      <c r="AG879" s="16">
        <v>1.4143306480136999</v>
      </c>
      <c r="AH879" s="16">
        <v>1.25561467999486</v>
      </c>
      <c r="AI879" s="37">
        <v>0.33228365777850499</v>
      </c>
      <c r="AJ879" s="16">
        <v>0.99630960430070103</v>
      </c>
      <c r="AK879" s="16">
        <v>0.46916353111432701</v>
      </c>
      <c r="AL879" s="37">
        <v>0.76762290816000001</v>
      </c>
      <c r="AM879" s="37">
        <v>3094.8883809470199</v>
      </c>
      <c r="AN879" s="37">
        <v>21.225781985280001</v>
      </c>
      <c r="AO879" s="37">
        <v>1.1337330848</v>
      </c>
      <c r="AP879" s="37">
        <v>7.1639454463999996</v>
      </c>
      <c r="AQ879" s="37">
        <v>642.07270400000004</v>
      </c>
      <c r="AR879" s="37">
        <v>1.7798552428800001</v>
      </c>
      <c r="AS879" s="37">
        <v>1.4149327359999999</v>
      </c>
      <c r="AT879" s="37">
        <v>7.7641790252799998</v>
      </c>
      <c r="AU879" s="37">
        <v>315620.52689376002</v>
      </c>
      <c r="AV879" s="37">
        <v>2073.4273752553399</v>
      </c>
      <c r="AW879" s="37">
        <v>953022.92624639999</v>
      </c>
      <c r="AX879" s="37">
        <v>9.0448024085760004</v>
      </c>
      <c r="AY879" s="37">
        <v>7.7989632000000002</v>
      </c>
      <c r="AZ879" s="37">
        <v>17.22</v>
      </c>
      <c r="BA879" s="37">
        <v>23280.2529024</v>
      </c>
      <c r="BB879" s="37">
        <v>8.2575700607999991</v>
      </c>
      <c r="BC879" s="37">
        <v>8.3429804236001305E-3</v>
      </c>
      <c r="BD879" s="37">
        <v>363.48246441024003</v>
      </c>
      <c r="BE879" s="37">
        <v>28347.184000000001</v>
      </c>
      <c r="BF879" s="37">
        <v>0.95883025919999998</v>
      </c>
      <c r="BG879" s="37">
        <v>3.6990827713279999</v>
      </c>
      <c r="BH879" s="37">
        <v>4.7383178617599997</v>
      </c>
      <c r="BI879" s="37">
        <v>5.8561352928000003</v>
      </c>
      <c r="BJ879" s="37">
        <v>4421.2242144000002</v>
      </c>
      <c r="BK879" s="37">
        <v>480.06100622079998</v>
      </c>
      <c r="BL879" s="37">
        <v>17.22</v>
      </c>
      <c r="BM879" s="37">
        <v>15.825785819806001</v>
      </c>
      <c r="BN879" s="37">
        <v>15.788565418609201</v>
      </c>
      <c r="BO879" s="37">
        <v>17.363372223081502</v>
      </c>
      <c r="BP879" s="37">
        <v>1.271504E-2</v>
      </c>
    </row>
    <row r="880" spans="1:68">
      <c r="A880" s="16">
        <v>879</v>
      </c>
      <c r="B880" s="29" t="s">
        <v>69</v>
      </c>
      <c r="C880" s="16">
        <v>505</v>
      </c>
      <c r="D880" s="16">
        <v>1080</v>
      </c>
      <c r="E880" s="16">
        <v>0.206007695808681</v>
      </c>
      <c r="F880" s="16">
        <v>0.350081710558654</v>
      </c>
      <c r="G880" s="16">
        <v>0.45462702103941799</v>
      </c>
      <c r="H880" s="16">
        <v>1.2124166652880899</v>
      </c>
      <c r="I880" s="16">
        <v>2.2724815282032802</v>
      </c>
      <c r="J880" s="16">
        <v>0.37519327406262099</v>
      </c>
      <c r="K880" s="16">
        <v>0.435096401180875</v>
      </c>
      <c r="L880" s="16">
        <v>0.54867411025820001</v>
      </c>
      <c r="M880" s="16">
        <v>0.145408878069924</v>
      </c>
      <c r="N880" s="16">
        <v>0.70074118201395297</v>
      </c>
      <c r="O880" s="16">
        <v>1.5319278307182</v>
      </c>
      <c r="P880" s="16">
        <v>0.13746104666754799</v>
      </c>
      <c r="Q880" s="16">
        <v>0.26543778457156803</v>
      </c>
      <c r="R880" s="16">
        <v>0.66690074906367003</v>
      </c>
      <c r="S880" s="16">
        <v>0.68940000000000001</v>
      </c>
      <c r="T880" s="16">
        <v>1.28293692260194</v>
      </c>
      <c r="U880" s="16">
        <v>1.1172375070598199</v>
      </c>
      <c r="V880" s="16">
        <v>0.57927133747377602</v>
      </c>
      <c r="W880" s="16">
        <v>2.8623857751677799</v>
      </c>
      <c r="X880" s="16">
        <v>1.3414718019257199</v>
      </c>
      <c r="Y880" s="16">
        <v>2.2819810482676899</v>
      </c>
      <c r="Z880" s="16">
        <v>1.0093599142307299</v>
      </c>
      <c r="AA880" s="16">
        <v>1.35355658820612</v>
      </c>
      <c r="AB880" s="16">
        <v>1.2749738737730001</v>
      </c>
      <c r="AC880" s="16">
        <v>0.60881847367817599</v>
      </c>
      <c r="AD880" s="16">
        <v>2.0286647248955498</v>
      </c>
      <c r="AE880" s="16">
        <v>0.68940000000000001</v>
      </c>
      <c r="AF880" s="16">
        <v>1.41739288786967</v>
      </c>
      <c r="AG880" s="16">
        <v>1.4142254147579001</v>
      </c>
      <c r="AH880" s="16">
        <v>1.25627658147286</v>
      </c>
      <c r="AI880" s="37">
        <v>0.32844961557336799</v>
      </c>
      <c r="AJ880" s="16">
        <v>0.99658821436901801</v>
      </c>
      <c r="AK880" s="16">
        <v>0.46916353111432701</v>
      </c>
      <c r="AL880" s="37">
        <v>0.77015968639999999</v>
      </c>
      <c r="AM880" s="37">
        <v>3098.90438981547</v>
      </c>
      <c r="AN880" s="37">
        <v>21.221067816960002</v>
      </c>
      <c r="AO880" s="37">
        <v>1.1341489739199999</v>
      </c>
      <c r="AP880" s="37">
        <v>7.1652239360000003</v>
      </c>
      <c r="AQ880" s="37">
        <v>642.81776000000002</v>
      </c>
      <c r="AR880" s="37">
        <v>1.77809649264</v>
      </c>
      <c r="AS880" s="37">
        <v>1.413327776</v>
      </c>
      <c r="AT880" s="37">
        <v>7.7679066030400001</v>
      </c>
      <c r="AU880" s="37">
        <v>315490.824975216</v>
      </c>
      <c r="AV880" s="37">
        <v>2074.23003093736</v>
      </c>
      <c r="AW880" s="37">
        <v>955873.52497599996</v>
      </c>
      <c r="AX880" s="37">
        <v>9.0191951125312002</v>
      </c>
      <c r="AY880" s="37">
        <v>7.7893939200000002</v>
      </c>
      <c r="AZ880" s="37">
        <v>17.234999999999999</v>
      </c>
      <c r="BA880" s="37">
        <v>23292.3797184</v>
      </c>
      <c r="BB880" s="37">
        <v>8.2634362725119992</v>
      </c>
      <c r="BC880" s="37">
        <v>8.3178784606075598E-3</v>
      </c>
      <c r="BD880" s="37">
        <v>363.83455942512001</v>
      </c>
      <c r="BE880" s="37">
        <v>28360.27</v>
      </c>
      <c r="BF880" s="37">
        <v>0.9593489664</v>
      </c>
      <c r="BG880" s="37">
        <v>3.7004613685760002</v>
      </c>
      <c r="BH880" s="37">
        <v>4.7400582116800001</v>
      </c>
      <c r="BI880" s="37">
        <v>5.8576571352000002</v>
      </c>
      <c r="BJ880" s="37">
        <v>4411.3245537120001</v>
      </c>
      <c r="BK880" s="37">
        <v>480.79826702399998</v>
      </c>
      <c r="BL880" s="37">
        <v>17.234999999999999</v>
      </c>
      <c r="BM880" s="37">
        <v>15.8227500517155</v>
      </c>
      <c r="BN880" s="37">
        <v>15.787390670578599</v>
      </c>
      <c r="BO880" s="37">
        <v>17.372525382821099</v>
      </c>
      <c r="BP880" s="37">
        <v>1.2568328E-2</v>
      </c>
    </row>
    <row r="881" spans="1:68">
      <c r="A881" s="16">
        <v>880</v>
      </c>
      <c r="B881" s="29" t="s">
        <v>70</v>
      </c>
      <c r="C881" s="16">
        <v>500</v>
      </c>
      <c r="D881" s="16">
        <v>1080</v>
      </c>
      <c r="E881" s="16">
        <v>0.20668625098266399</v>
      </c>
      <c r="F881" s="16">
        <v>0.35053539711281301</v>
      </c>
      <c r="G881" s="16">
        <v>0.454526027615408</v>
      </c>
      <c r="H881" s="16">
        <v>1.21286125494218</v>
      </c>
      <c r="I881" s="16">
        <v>2.2728870066678701</v>
      </c>
      <c r="J881" s="16">
        <v>0.37562814070351802</v>
      </c>
      <c r="K881" s="16">
        <v>0.43466603876625498</v>
      </c>
      <c r="L881" s="16">
        <v>0.548051041770512</v>
      </c>
      <c r="M881" s="16">
        <v>0.14547865528632201</v>
      </c>
      <c r="N881" s="16">
        <v>0.70045309922829002</v>
      </c>
      <c r="O881" s="16">
        <v>1.5325206341003901</v>
      </c>
      <c r="P881" s="16">
        <v>0.13787098195162301</v>
      </c>
      <c r="Q881" s="16">
        <v>0.26468415369362502</v>
      </c>
      <c r="R881" s="16">
        <v>0.66608146067415697</v>
      </c>
      <c r="S881" s="16">
        <v>0.69</v>
      </c>
      <c r="T881" s="16">
        <v>1.28360486379937</v>
      </c>
      <c r="U881" s="16">
        <v>1.11803063373653</v>
      </c>
      <c r="V881" s="16">
        <v>0.57752724134210798</v>
      </c>
      <c r="W881" s="16">
        <v>2.8651558027421098</v>
      </c>
      <c r="X881" s="16">
        <v>1.3420907840440199</v>
      </c>
      <c r="Y881" s="16">
        <v>2.2832148850064198</v>
      </c>
      <c r="Z881" s="16">
        <v>1.0097359486387101</v>
      </c>
      <c r="AA881" s="16">
        <v>1.3540535572294601</v>
      </c>
      <c r="AB881" s="16">
        <v>1.27530511700817</v>
      </c>
      <c r="AC881" s="16">
        <v>0.60745219553731</v>
      </c>
      <c r="AD881" s="16">
        <v>2.0317754993868098</v>
      </c>
      <c r="AE881" s="16">
        <v>0.69</v>
      </c>
      <c r="AF881" s="16">
        <v>1.41712094550273</v>
      </c>
      <c r="AG881" s="16">
        <v>1.4141201815021101</v>
      </c>
      <c r="AH881" s="16">
        <v>1.2569384829508601</v>
      </c>
      <c r="AI881" s="37">
        <v>0.32461557336823199</v>
      </c>
      <c r="AJ881" s="16">
        <v>0.99686682443733499</v>
      </c>
      <c r="AK881" s="16">
        <v>0.46916353111432701</v>
      </c>
      <c r="AL881" s="37">
        <v>0.77269646463999997</v>
      </c>
      <c r="AM881" s="37">
        <v>3102.9203986839202</v>
      </c>
      <c r="AN881" s="37">
        <v>21.216353648639998</v>
      </c>
      <c r="AO881" s="37">
        <v>1.13456486304</v>
      </c>
      <c r="AP881" s="37">
        <v>7.1665024256000001</v>
      </c>
      <c r="AQ881" s="37">
        <v>643.562816</v>
      </c>
      <c r="AR881" s="37">
        <v>1.7763377424</v>
      </c>
      <c r="AS881" s="37">
        <v>1.4117228159999999</v>
      </c>
      <c r="AT881" s="37">
        <v>7.7716341807999996</v>
      </c>
      <c r="AU881" s="37">
        <v>315361.12305667199</v>
      </c>
      <c r="AV881" s="37">
        <v>2075.03268661938</v>
      </c>
      <c r="AW881" s="37">
        <v>958724.12370560004</v>
      </c>
      <c r="AX881" s="37">
        <v>8.9935878164864</v>
      </c>
      <c r="AY881" s="37">
        <v>7.7798246400000002</v>
      </c>
      <c r="AZ881" s="37">
        <v>17.25</v>
      </c>
      <c r="BA881" s="37">
        <v>23304.5065344</v>
      </c>
      <c r="BB881" s="37">
        <v>8.2693024842239993</v>
      </c>
      <c r="BC881" s="37">
        <v>8.2928346189597105E-3</v>
      </c>
      <c r="BD881" s="37">
        <v>364.18665443999998</v>
      </c>
      <c r="BE881" s="37">
        <v>28373.356</v>
      </c>
      <c r="BF881" s="37">
        <v>0.95986767360000003</v>
      </c>
      <c r="BG881" s="37">
        <v>3.701839965824</v>
      </c>
      <c r="BH881" s="37">
        <v>4.7417985615999996</v>
      </c>
      <c r="BI881" s="37">
        <v>5.8591789776000001</v>
      </c>
      <c r="BJ881" s="37">
        <v>4401.4248930240001</v>
      </c>
      <c r="BK881" s="37">
        <v>481.53552782719999</v>
      </c>
      <c r="BL881" s="37">
        <v>17.25</v>
      </c>
      <c r="BM881" s="37">
        <v>15.8197142836251</v>
      </c>
      <c r="BN881" s="37">
        <v>15.786215922547999</v>
      </c>
      <c r="BO881" s="37">
        <v>17.381678542560799</v>
      </c>
      <c r="BP881" s="37">
        <v>1.2421616E-2</v>
      </c>
    </row>
    <row r="882" spans="1:68">
      <c r="A882" s="16">
        <v>881</v>
      </c>
      <c r="B882" s="29" t="s">
        <v>72</v>
      </c>
      <c r="C882" s="16">
        <v>420</v>
      </c>
      <c r="D882" s="16">
        <v>1080</v>
      </c>
      <c r="E882" s="16">
        <v>0.20804336133063001</v>
      </c>
      <c r="F882" s="16">
        <v>0.35144277022113202</v>
      </c>
      <c r="G882" s="16">
        <v>0.45432404076738597</v>
      </c>
      <c r="H882" s="16">
        <v>1.21375043425036</v>
      </c>
      <c r="I882" s="16">
        <v>2.2736979635970398</v>
      </c>
      <c r="J882" s="16">
        <v>0.37649787398531098</v>
      </c>
      <c r="K882" s="16">
        <v>0.43380531393701499</v>
      </c>
      <c r="L882" s="16">
        <v>0.54680490479513499</v>
      </c>
      <c r="M882" s="16">
        <v>0.14561820971911801</v>
      </c>
      <c r="N882" s="16">
        <v>0.69987693365696402</v>
      </c>
      <c r="O882" s="16">
        <v>1.5337062408647599</v>
      </c>
      <c r="P882" s="16">
        <v>0.13869085251977101</v>
      </c>
      <c r="Q882" s="16">
        <v>0.26317689193773802</v>
      </c>
      <c r="R882" s="16">
        <v>0.66444288389513095</v>
      </c>
      <c r="S882" s="16">
        <v>0.69120000000000004</v>
      </c>
      <c r="T882" s="16">
        <v>1.2849407461942199</v>
      </c>
      <c r="U882" s="16">
        <v>1.1196168870899399</v>
      </c>
      <c r="V882" s="16">
        <v>0.57405113598728197</v>
      </c>
      <c r="W882" s="16">
        <v>2.8706958578907602</v>
      </c>
      <c r="X882" s="16">
        <v>1.34332874828061</v>
      </c>
      <c r="Y882" s="16">
        <v>2.28568255848386</v>
      </c>
      <c r="Z882" s="16">
        <v>1.01048801745468</v>
      </c>
      <c r="AA882" s="16">
        <v>1.35504749527612</v>
      </c>
      <c r="AB882" s="16">
        <v>1.2759676034785199</v>
      </c>
      <c r="AC882" s="16">
        <v>0.60471963925557903</v>
      </c>
      <c r="AD882" s="16">
        <v>2.0379970483693302</v>
      </c>
      <c r="AE882" s="16">
        <v>0.69120000000000004</v>
      </c>
      <c r="AF882" s="16">
        <v>1.4165770607688399</v>
      </c>
      <c r="AG882" s="16">
        <v>1.41390971499051</v>
      </c>
      <c r="AH882" s="16">
        <v>1.25826228590685</v>
      </c>
      <c r="AI882" s="37">
        <v>0.31694748895795799</v>
      </c>
      <c r="AJ882" s="16">
        <v>0.99742404457396805</v>
      </c>
      <c r="AK882" s="16">
        <v>0.46916353111432701</v>
      </c>
      <c r="AL882" s="37">
        <v>0.77777002112000004</v>
      </c>
      <c r="AM882" s="37">
        <v>3110.9524164208101</v>
      </c>
      <c r="AN882" s="37">
        <v>21.206925311999999</v>
      </c>
      <c r="AO882" s="37">
        <v>1.1353966412800001</v>
      </c>
      <c r="AP882" s="37">
        <v>7.1690594047999996</v>
      </c>
      <c r="AQ882" s="37">
        <v>645.05292799999995</v>
      </c>
      <c r="AR882" s="37">
        <v>1.7728202419200001</v>
      </c>
      <c r="AS882" s="37">
        <v>1.408512896</v>
      </c>
      <c r="AT882" s="37">
        <v>7.7790893363200002</v>
      </c>
      <c r="AU882" s="37">
        <v>315101.71921958402</v>
      </c>
      <c r="AV882" s="37">
        <v>2076.6379979834201</v>
      </c>
      <c r="AW882" s="37">
        <v>964425.32116479997</v>
      </c>
      <c r="AX882" s="37">
        <v>8.9423732243967997</v>
      </c>
      <c r="AY882" s="37">
        <v>7.7606860800000002</v>
      </c>
      <c r="AZ882" s="37">
        <v>17.28</v>
      </c>
      <c r="BA882" s="37">
        <v>23328.760166399999</v>
      </c>
      <c r="BB882" s="37">
        <v>8.2810349076479994</v>
      </c>
      <c r="BC882" s="37">
        <v>8.2429204941148592E-3</v>
      </c>
      <c r="BD882" s="37">
        <v>364.89084446976</v>
      </c>
      <c r="BE882" s="37">
        <v>28399.527999999998</v>
      </c>
      <c r="BF882" s="37">
        <v>0.96090508799999996</v>
      </c>
      <c r="BG882" s="37">
        <v>3.7045971603200001</v>
      </c>
      <c r="BH882" s="37">
        <v>4.7452792614400003</v>
      </c>
      <c r="BI882" s="37">
        <v>5.8622226623999998</v>
      </c>
      <c r="BJ882" s="37">
        <v>4381.625571648</v>
      </c>
      <c r="BK882" s="37">
        <v>483.01004943359999</v>
      </c>
      <c r="BL882" s="37">
        <v>17.28</v>
      </c>
      <c r="BM882" s="37">
        <v>15.813642747444201</v>
      </c>
      <c r="BN882" s="37">
        <v>15.783866426486799</v>
      </c>
      <c r="BO882" s="37">
        <v>17.3999848620401</v>
      </c>
      <c r="BP882" s="37">
        <v>1.2128191999999999E-2</v>
      </c>
    </row>
    <row r="883" spans="1:68">
      <c r="A883" s="16">
        <v>882</v>
      </c>
      <c r="B883" s="29" t="s">
        <v>74</v>
      </c>
      <c r="C883" s="16">
        <v>330</v>
      </c>
      <c r="D883" s="16">
        <v>1080</v>
      </c>
      <c r="E883" s="16">
        <v>0.210757582026563</v>
      </c>
      <c r="F883" s="16">
        <v>0.35325751643776998</v>
      </c>
      <c r="G883" s="16">
        <v>0.45392006707134303</v>
      </c>
      <c r="H883" s="16">
        <v>1.21552879286671</v>
      </c>
      <c r="I883" s="16">
        <v>2.2753198774554</v>
      </c>
      <c r="J883" s="16">
        <v>0.37823734054889802</v>
      </c>
      <c r="K883" s="16">
        <v>0.43208386427853501</v>
      </c>
      <c r="L883" s="16">
        <v>0.54431263084438297</v>
      </c>
      <c r="M883" s="16">
        <v>0.14589731858471</v>
      </c>
      <c r="N883" s="16">
        <v>0.69872460251431201</v>
      </c>
      <c r="O883" s="16">
        <v>1.5360774543935001</v>
      </c>
      <c r="P883" s="16">
        <v>0.14033059365606801</v>
      </c>
      <c r="Q883" s="16">
        <v>0.26016236842596402</v>
      </c>
      <c r="R883" s="16">
        <v>0.66116573033707904</v>
      </c>
      <c r="S883" s="16">
        <v>0.69359999999999999</v>
      </c>
      <c r="T883" s="16">
        <v>1.28761251098392</v>
      </c>
      <c r="U883" s="16">
        <v>1.1227893937967699</v>
      </c>
      <c r="V883" s="16">
        <v>0.567146883808331</v>
      </c>
      <c r="W883" s="16">
        <v>2.8817759681880601</v>
      </c>
      <c r="X883" s="16">
        <v>1.3458046767537799</v>
      </c>
      <c r="Y883" s="16">
        <v>2.2906179054387499</v>
      </c>
      <c r="Z883" s="16">
        <v>1.01199215508662</v>
      </c>
      <c r="AA883" s="16">
        <v>1.3570353713694501</v>
      </c>
      <c r="AB883" s="16">
        <v>1.27729257641921</v>
      </c>
      <c r="AC883" s="16">
        <v>0.59925452669211698</v>
      </c>
      <c r="AD883" s="16">
        <v>2.05044014633437</v>
      </c>
      <c r="AE883" s="16">
        <v>0.69359999999999999</v>
      </c>
      <c r="AF883" s="16">
        <v>1.4154892913010699</v>
      </c>
      <c r="AG883" s="16">
        <v>1.4134887819673301</v>
      </c>
      <c r="AH883" s="16">
        <v>1.26090989181883</v>
      </c>
      <c r="AI883" s="37">
        <v>0.30161132013741199</v>
      </c>
      <c r="AJ883" s="16">
        <v>0.99853848484723495</v>
      </c>
      <c r="AK883" s="16">
        <v>0.46916353111432701</v>
      </c>
      <c r="AL883" s="37">
        <v>0.78791713407999997</v>
      </c>
      <c r="AM883" s="37">
        <v>3127.0164518945999</v>
      </c>
      <c r="AN883" s="37">
        <v>21.188068638720001</v>
      </c>
      <c r="AO883" s="37">
        <v>1.1370601977599999</v>
      </c>
      <c r="AP883" s="37">
        <v>7.1741733632000004</v>
      </c>
      <c r="AQ883" s="37">
        <v>648.03315199999997</v>
      </c>
      <c r="AR883" s="37">
        <v>1.7657852409599999</v>
      </c>
      <c r="AS883" s="37">
        <v>1.402093056</v>
      </c>
      <c r="AT883" s="37">
        <v>7.7939996473599997</v>
      </c>
      <c r="AU883" s="37">
        <v>314582.91154540802</v>
      </c>
      <c r="AV883" s="37">
        <v>2079.8486207115102</v>
      </c>
      <c r="AW883" s="37">
        <v>975827.71608319995</v>
      </c>
      <c r="AX883" s="37">
        <v>8.8399440402176008</v>
      </c>
      <c r="AY883" s="37">
        <v>7.7224089600000001</v>
      </c>
      <c r="AZ883" s="37">
        <v>17.34</v>
      </c>
      <c r="BA883" s="37">
        <v>23377.267430399999</v>
      </c>
      <c r="BB883" s="37">
        <v>8.3044997544959998</v>
      </c>
      <c r="BC883" s="37">
        <v>8.1437808910121891E-3</v>
      </c>
      <c r="BD883" s="37">
        <v>366.29922452928002</v>
      </c>
      <c r="BE883" s="37">
        <v>28451.871999999999</v>
      </c>
      <c r="BF883" s="37">
        <v>0.96297991679999995</v>
      </c>
      <c r="BG883" s="37">
        <v>3.7101115493119998</v>
      </c>
      <c r="BH883" s="37">
        <v>4.7522406611200001</v>
      </c>
      <c r="BI883" s="37">
        <v>5.8683100320000001</v>
      </c>
      <c r="BJ883" s="37">
        <v>4342.0269288959998</v>
      </c>
      <c r="BK883" s="37">
        <v>485.95909264639999</v>
      </c>
      <c r="BL883" s="37">
        <v>17.34</v>
      </c>
      <c r="BM883" s="37">
        <v>15.8014996750825</v>
      </c>
      <c r="BN883" s="37">
        <v>15.7791674343644</v>
      </c>
      <c r="BO883" s="37">
        <v>17.436597500998701</v>
      </c>
      <c r="BP883" s="37">
        <v>1.1541344E-2</v>
      </c>
    </row>
    <row r="884" spans="1:68">
      <c r="A884" s="16">
        <v>883</v>
      </c>
      <c r="B884" s="29" t="s">
        <v>76</v>
      </c>
      <c r="C884" s="16">
        <v>300</v>
      </c>
      <c r="D884" s="16">
        <v>1080</v>
      </c>
      <c r="E884" s="16">
        <v>0.213471802722496</v>
      </c>
      <c r="F884" s="16">
        <v>0.355072262654408</v>
      </c>
      <c r="G884" s="16">
        <v>0.45351609337530002</v>
      </c>
      <c r="H884" s="16">
        <v>1.21730715148307</v>
      </c>
      <c r="I884" s="16">
        <v>2.27694179131375</v>
      </c>
      <c r="J884" s="16">
        <v>0.37997680711248499</v>
      </c>
      <c r="K884" s="16">
        <v>0.43036241462005398</v>
      </c>
      <c r="L884" s="16">
        <v>0.54182035689362995</v>
      </c>
      <c r="M884" s="16">
        <v>0.14617642745030199</v>
      </c>
      <c r="N884" s="16">
        <v>0.697572271371659</v>
      </c>
      <c r="O884" s="16">
        <v>1.53844866792225</v>
      </c>
      <c r="P884" s="16">
        <v>0.14197033479236401</v>
      </c>
      <c r="Q884" s="16">
        <v>0.25714784491419101</v>
      </c>
      <c r="R884" s="16">
        <v>0.65788857677902601</v>
      </c>
      <c r="S884" s="16">
        <v>0.69599999999999995</v>
      </c>
      <c r="T884" s="16">
        <v>1.2902842757736199</v>
      </c>
      <c r="U884" s="16">
        <v>1.1259619005035999</v>
      </c>
      <c r="V884" s="16">
        <v>0.56030584451809795</v>
      </c>
      <c r="W884" s="16">
        <v>2.8928560784853601</v>
      </c>
      <c r="X884" s="16">
        <v>1.34828060522696</v>
      </c>
      <c r="Y884" s="16">
        <v>2.2955532523936402</v>
      </c>
      <c r="Z884" s="16">
        <v>1.01349629271855</v>
      </c>
      <c r="AA884" s="16">
        <v>1.3590232474627899</v>
      </c>
      <c r="AB884" s="16">
        <v>1.2786175493599099</v>
      </c>
      <c r="AC884" s="16">
        <v>0.59378941412865505</v>
      </c>
      <c r="AD884" s="16">
        <v>2.0628832442994001</v>
      </c>
      <c r="AE884" s="16">
        <v>0.69599999999999995</v>
      </c>
      <c r="AF884" s="16">
        <v>1.4144015218332999</v>
      </c>
      <c r="AG884" s="16">
        <v>1.4130678489441399</v>
      </c>
      <c r="AH884" s="16">
        <v>1.2635574977308099</v>
      </c>
      <c r="AI884" s="37">
        <v>0.28627515131686598</v>
      </c>
      <c r="AJ884" s="16">
        <v>0.99965292512050197</v>
      </c>
      <c r="AK884" s="16">
        <v>0.46916353111432701</v>
      </c>
      <c r="AL884" s="37">
        <v>0.79806424704000001</v>
      </c>
      <c r="AM884" s="37">
        <v>3143.0804873684001</v>
      </c>
      <c r="AN884" s="37">
        <v>21.169211965439999</v>
      </c>
      <c r="AO884" s="37">
        <v>1.1387237542399999</v>
      </c>
      <c r="AP884" s="37">
        <v>7.1792873216000004</v>
      </c>
      <c r="AQ884" s="37">
        <v>651.01337599999999</v>
      </c>
      <c r="AR884" s="37">
        <v>1.7587502399999999</v>
      </c>
      <c r="AS884" s="37">
        <v>1.395673216</v>
      </c>
      <c r="AT884" s="37">
        <v>7.8089099584000001</v>
      </c>
      <c r="AU884" s="37">
        <v>314064.10387123202</v>
      </c>
      <c r="AV884" s="37">
        <v>2083.0592434395899</v>
      </c>
      <c r="AW884" s="37">
        <v>987230.11100160005</v>
      </c>
      <c r="AX884" s="37">
        <v>8.7375148560384002</v>
      </c>
      <c r="AY884" s="37">
        <v>7.68413184</v>
      </c>
      <c r="AZ884" s="37">
        <v>17.399999999999999</v>
      </c>
      <c r="BA884" s="37">
        <v>23425.774694399999</v>
      </c>
      <c r="BB884" s="37">
        <v>8.3279646013440001</v>
      </c>
      <c r="BC884" s="37">
        <v>8.0455489750182897E-3</v>
      </c>
      <c r="BD884" s="37">
        <v>367.7076045888</v>
      </c>
      <c r="BE884" s="37">
        <v>28504.216</v>
      </c>
      <c r="BF884" s="37">
        <v>0.96505474560000004</v>
      </c>
      <c r="BG884" s="37">
        <v>3.715625938304</v>
      </c>
      <c r="BH884" s="37">
        <v>4.7592020607999999</v>
      </c>
      <c r="BI884" s="37">
        <v>5.8743974015999996</v>
      </c>
      <c r="BJ884" s="37">
        <v>4302.4282861439997</v>
      </c>
      <c r="BK884" s="37">
        <v>488.9081358592</v>
      </c>
      <c r="BL884" s="37">
        <v>17.399999999999999</v>
      </c>
      <c r="BM884" s="37">
        <v>15.789356602720799</v>
      </c>
      <c r="BN884" s="37">
        <v>15.774468442242</v>
      </c>
      <c r="BO884" s="37">
        <v>17.4732101399572</v>
      </c>
      <c r="BP884" s="37">
        <v>1.0954495999999999E-2</v>
      </c>
    </row>
    <row r="885" spans="1:68">
      <c r="A885" s="16">
        <v>884</v>
      </c>
      <c r="B885" s="29" t="s">
        <v>434</v>
      </c>
      <c r="C885" s="16">
        <v>203</v>
      </c>
      <c r="D885" s="16">
        <v>1170</v>
      </c>
      <c r="E885" s="16">
        <v>0.26469631236442498</v>
      </c>
      <c r="F885" s="16">
        <v>0.43817058644534501</v>
      </c>
      <c r="G885" s="16">
        <v>0.52756449631449598</v>
      </c>
      <c r="H885" s="16">
        <v>1.30232558139535</v>
      </c>
      <c r="I885" s="16">
        <v>2.2858769931662901</v>
      </c>
      <c r="J885" s="16">
        <v>0.455242966751918</v>
      </c>
      <c r="K885" s="16">
        <v>0.453303527074019</v>
      </c>
      <c r="L885" s="16">
        <v>0.57232704402515699</v>
      </c>
      <c r="M885" s="16">
        <v>0.15189092902165</v>
      </c>
      <c r="N885" s="16">
        <v>0.71280268990681805</v>
      </c>
      <c r="O885" s="16">
        <v>1.5748878238327499</v>
      </c>
      <c r="P885" s="16">
        <v>0.13850462371250299</v>
      </c>
      <c r="Q885" s="16">
        <v>0.27421856890679902</v>
      </c>
      <c r="R885" s="16">
        <v>0.71841704718417099</v>
      </c>
      <c r="S885" s="16">
        <v>0.72448979591836704</v>
      </c>
      <c r="T885" s="16">
        <v>1.3034379671151</v>
      </c>
      <c r="U885" s="16">
        <v>1.10625455871627</v>
      </c>
      <c r="V885" s="16">
        <v>0.53795001146526</v>
      </c>
      <c r="W885" s="16">
        <v>3.0608176856905001</v>
      </c>
      <c r="X885" s="16">
        <v>1.35121107266436</v>
      </c>
      <c r="Y885" s="16">
        <v>2.2827965435977999</v>
      </c>
      <c r="Z885" s="16">
        <v>1.0228252866309</v>
      </c>
      <c r="AA885" s="16">
        <v>1.3718985976267499</v>
      </c>
      <c r="AB885" s="16">
        <v>1.2855466916940399</v>
      </c>
      <c r="AC885" s="16">
        <v>0.67819760020423803</v>
      </c>
      <c r="AD885" s="16">
        <v>2.0504169339320102</v>
      </c>
      <c r="AE885" s="16">
        <v>0.72448979591836704</v>
      </c>
      <c r="AF885" s="16">
        <v>1.4814450732519999</v>
      </c>
      <c r="AG885" s="16">
        <v>1.4729163604292199</v>
      </c>
      <c r="AH885" s="16">
        <v>1.35771799785397</v>
      </c>
      <c r="AI885" s="37">
        <v>0.49157303370786498</v>
      </c>
      <c r="AJ885" s="16">
        <v>0.99313734191917902</v>
      </c>
      <c r="AK885" s="16">
        <v>0.46056439942112898</v>
      </c>
      <c r="AL885" s="37">
        <v>0.90005639999999998</v>
      </c>
      <c r="AM885" s="37">
        <v>3424.27302392</v>
      </c>
      <c r="AN885" s="37">
        <v>22.371976</v>
      </c>
      <c r="AO885" s="37">
        <v>1.1654720000000001</v>
      </c>
      <c r="AP885" s="37">
        <v>7.048584</v>
      </c>
      <c r="AQ885" s="37">
        <v>695.98</v>
      </c>
      <c r="AR885" s="37">
        <v>1.8368625000000001</v>
      </c>
      <c r="AS885" s="37">
        <v>1.4469000000000001</v>
      </c>
      <c r="AT885" s="37">
        <v>8.0898330000000005</v>
      </c>
      <c r="AU885" s="37">
        <v>313533.93890000001</v>
      </c>
      <c r="AV885" s="37">
        <v>2009.4958589227999</v>
      </c>
      <c r="AW885" s="37">
        <v>980150.69</v>
      </c>
      <c r="AX885" s="37">
        <v>8.6250045699999998</v>
      </c>
      <c r="AY885" s="37">
        <v>7.7526000000000002</v>
      </c>
      <c r="AZ885" s="37">
        <v>17.395</v>
      </c>
      <c r="BA885" s="37">
        <v>23334.720000000001</v>
      </c>
      <c r="BB885" s="37">
        <v>8.3174457000000004</v>
      </c>
      <c r="BC885" s="37">
        <v>8.4485186355929796E-3</v>
      </c>
      <c r="BD885" s="37">
        <v>357.74139550000001</v>
      </c>
      <c r="BE885" s="37">
        <v>28213.625</v>
      </c>
      <c r="BF885" s="37">
        <v>0.9248345</v>
      </c>
      <c r="BG885" s="37">
        <v>3.6978427200000001</v>
      </c>
      <c r="BH885" s="37">
        <v>4.715649</v>
      </c>
      <c r="BI885" s="37">
        <v>5.8378744999999999</v>
      </c>
      <c r="BJ885" s="37">
        <v>4162.2042000000001</v>
      </c>
      <c r="BK885" s="37">
        <v>498.34994</v>
      </c>
      <c r="BL885" s="37">
        <v>17.395</v>
      </c>
      <c r="BM885" s="37">
        <v>15.7967945808</v>
      </c>
      <c r="BN885" s="37">
        <v>15.705852076799999</v>
      </c>
      <c r="BO885" s="37">
        <v>16.056511513699999</v>
      </c>
      <c r="BP885" s="37">
        <v>1.5575E-2</v>
      </c>
    </row>
    <row r="886" spans="1:68">
      <c r="A886" s="16">
        <v>885</v>
      </c>
      <c r="B886" s="29" t="s">
        <v>84</v>
      </c>
      <c r="C886" s="16">
        <v>212</v>
      </c>
      <c r="D886" s="16">
        <v>1170</v>
      </c>
      <c r="E886" s="16">
        <v>0.26093232118037002</v>
      </c>
      <c r="F886" s="16">
        <v>0.43270347850021601</v>
      </c>
      <c r="G886" s="16">
        <v>0.51891067274869296</v>
      </c>
      <c r="H886" s="16">
        <v>1.28253175098897</v>
      </c>
      <c r="I886" s="16">
        <v>2.25607014388489</v>
      </c>
      <c r="J886" s="16">
        <v>0.449268046441191</v>
      </c>
      <c r="K886" s="16">
        <v>0.44590500390930399</v>
      </c>
      <c r="L886" s="16">
        <v>0.55965559655596597</v>
      </c>
      <c r="M886" s="16">
        <v>0.150130017877458</v>
      </c>
      <c r="N886" s="16">
        <v>0.69684672600183395</v>
      </c>
      <c r="O886" s="16">
        <v>1.5512868329481999</v>
      </c>
      <c r="P886" s="16">
        <v>0.13664718361049699</v>
      </c>
      <c r="Q886" s="16">
        <v>0.27413058590756001</v>
      </c>
      <c r="R886" s="16">
        <v>0.70238095238095299</v>
      </c>
      <c r="S886" s="16">
        <v>0.71285140562249005</v>
      </c>
      <c r="T886" s="16">
        <v>1.28122245077872</v>
      </c>
      <c r="U886" s="16">
        <v>1.08948710581136</v>
      </c>
      <c r="V886" s="16">
        <v>0.52786783319269903</v>
      </c>
      <c r="W886" s="16">
        <v>3.0211909283470901</v>
      </c>
      <c r="X886" s="16">
        <v>1.3255261371350999</v>
      </c>
      <c r="Y886" s="16">
        <v>2.2407278895828502</v>
      </c>
      <c r="Z886" s="16">
        <v>1.0042445961437201</v>
      </c>
      <c r="AA886" s="16">
        <v>1.3479067302596699</v>
      </c>
      <c r="AB886" s="16">
        <v>1.26232605289835</v>
      </c>
      <c r="AC886" s="16">
        <v>0.67549012129071595</v>
      </c>
      <c r="AD886" s="16">
        <v>2.0285569234674501</v>
      </c>
      <c r="AE886" s="16">
        <v>0.71285140562249005</v>
      </c>
      <c r="AF886" s="16">
        <v>1.4558846986098899</v>
      </c>
      <c r="AG886" s="16">
        <v>1.44750313744256</v>
      </c>
      <c r="AH886" s="16">
        <v>1.33545465986317</v>
      </c>
      <c r="AI886" s="37">
        <v>0.482359426681367</v>
      </c>
      <c r="AJ886" s="16">
        <v>0.98729233650858805</v>
      </c>
      <c r="AK886" s="16">
        <v>0.46921128798842299</v>
      </c>
      <c r="AL886" s="37">
        <v>0.91303986000000004</v>
      </c>
      <c r="AM886" s="37">
        <v>3467.5379182080001</v>
      </c>
      <c r="AN886" s="37">
        <v>22.745071299999999</v>
      </c>
      <c r="AO886" s="37">
        <v>1.1834591999999999</v>
      </c>
      <c r="AP886" s="37">
        <v>7.1417088</v>
      </c>
      <c r="AQ886" s="37">
        <v>705.23599999999999</v>
      </c>
      <c r="AR886" s="37">
        <v>1.86734</v>
      </c>
      <c r="AS886" s="37">
        <v>1.47966</v>
      </c>
      <c r="AT886" s="37">
        <v>8.1847206000000003</v>
      </c>
      <c r="AU886" s="37">
        <v>320713.04447000002</v>
      </c>
      <c r="AV886" s="37">
        <v>2040.06795715871</v>
      </c>
      <c r="AW886" s="37">
        <v>993473.84199999995</v>
      </c>
      <c r="AX886" s="37">
        <v>8.6277727899999999</v>
      </c>
      <c r="AY886" s="37">
        <v>7.9295999999999998</v>
      </c>
      <c r="AZ886" s="37">
        <v>17.678999999999998</v>
      </c>
      <c r="BA886" s="37">
        <v>23739.328000000001</v>
      </c>
      <c r="BB886" s="37">
        <v>8.4454530699999992</v>
      </c>
      <c r="BC886" s="37">
        <v>8.6098837835845102E-3</v>
      </c>
      <c r="BD886" s="37">
        <v>362.43362839999998</v>
      </c>
      <c r="BE886" s="37">
        <v>28760.325000000001</v>
      </c>
      <c r="BF886" s="37">
        <v>0.94219785</v>
      </c>
      <c r="BG886" s="37">
        <v>3.766260784</v>
      </c>
      <c r="BH886" s="37">
        <v>4.7995844999999999</v>
      </c>
      <c r="BI886" s="37">
        <v>5.9452629000000004</v>
      </c>
      <c r="BJ886" s="37">
        <v>4178.8870200000001</v>
      </c>
      <c r="BK886" s="37">
        <v>503.72022800000002</v>
      </c>
      <c r="BL886" s="37">
        <v>17.678999999999998</v>
      </c>
      <c r="BM886" s="37">
        <v>16.0741324689</v>
      </c>
      <c r="BN886" s="37">
        <v>15.9815933244</v>
      </c>
      <c r="BO886" s="37">
        <v>16.3241892968</v>
      </c>
      <c r="BP886" s="37">
        <v>1.5872500000000001E-2</v>
      </c>
    </row>
    <row r="887" spans="1:68">
      <c r="A887" s="16">
        <v>886</v>
      </c>
      <c r="B887" s="29" t="s">
        <v>87</v>
      </c>
      <c r="C887" s="16">
        <v>230</v>
      </c>
      <c r="D887" s="16">
        <v>1170</v>
      </c>
      <c r="E887" s="16">
        <v>0.253716602557438</v>
      </c>
      <c r="F887" s="16">
        <v>0.422168580574874</v>
      </c>
      <c r="G887" s="16">
        <v>0.50242768141799998</v>
      </c>
      <c r="H887" s="16">
        <v>1.2446958981612499</v>
      </c>
      <c r="I887" s="16">
        <v>2.1987291849255</v>
      </c>
      <c r="J887" s="16">
        <v>0.43777668470240999</v>
      </c>
      <c r="K887" s="16">
        <v>0.43180957789134999</v>
      </c>
      <c r="L887" s="16">
        <v>0.53592461719670204</v>
      </c>
      <c r="M887" s="16">
        <v>0.146727908084926</v>
      </c>
      <c r="N887" s="16">
        <v>0.66698599561498795</v>
      </c>
      <c r="O887" s="16">
        <v>1.50614518138577</v>
      </c>
      <c r="P887" s="16">
        <v>0.133077856595923</v>
      </c>
      <c r="Q887" s="16">
        <v>0.27395478917647897</v>
      </c>
      <c r="R887" s="16">
        <v>0.67236467236467201</v>
      </c>
      <c r="S887" s="16">
        <v>0.690661478599222</v>
      </c>
      <c r="T887" s="16">
        <v>1.23898834896277</v>
      </c>
      <c r="U887" s="16">
        <v>1.0574321968904701</v>
      </c>
      <c r="V887" s="16">
        <v>0.50950252704565402</v>
      </c>
      <c r="W887" s="16">
        <v>2.9449378804599302</v>
      </c>
      <c r="X887" s="16">
        <v>1.27697841726619</v>
      </c>
      <c r="Y887" s="16">
        <v>2.1610768201085699</v>
      </c>
      <c r="Z887" s="16">
        <v>0.96903744008291204</v>
      </c>
      <c r="AA887" s="16">
        <v>1.3023553507424499</v>
      </c>
      <c r="AB887" s="16">
        <v>1.21831361736191</v>
      </c>
      <c r="AC887" s="16">
        <v>0.67013950203072603</v>
      </c>
      <c r="AD887" s="16">
        <v>1.98620603951783</v>
      </c>
      <c r="AE887" s="16">
        <v>0.690661478599222</v>
      </c>
      <c r="AF887" s="16">
        <v>1.4073217490974399</v>
      </c>
      <c r="AG887" s="16">
        <v>1.39921976592978</v>
      </c>
      <c r="AH887" s="16">
        <v>1.29304882439281</v>
      </c>
      <c r="AI887" s="37">
        <v>0.464930924548353</v>
      </c>
      <c r="AJ887" s="16">
        <v>0.97580632543814905</v>
      </c>
      <c r="AK887" s="16">
        <v>0.48650506512301001</v>
      </c>
      <c r="AL887" s="37">
        <v>0.93900678000000004</v>
      </c>
      <c r="AM887" s="37">
        <v>3554.0677067840002</v>
      </c>
      <c r="AN887" s="37">
        <v>23.491261900000001</v>
      </c>
      <c r="AO887" s="37">
        <v>1.2194335999999999</v>
      </c>
      <c r="AP887" s="37">
        <v>7.3279584</v>
      </c>
      <c r="AQ887" s="37">
        <v>723.74800000000005</v>
      </c>
      <c r="AR887" s="37">
        <v>1.9282950000000001</v>
      </c>
      <c r="AS887" s="37">
        <v>1.54518</v>
      </c>
      <c r="AT887" s="37">
        <v>8.3744958</v>
      </c>
      <c r="AU887" s="37">
        <v>335071.25560999999</v>
      </c>
      <c r="AV887" s="37">
        <v>2101.2121536305299</v>
      </c>
      <c r="AW887" s="37">
        <v>1020120.1459999999</v>
      </c>
      <c r="AX887" s="37">
        <v>8.6333092300000001</v>
      </c>
      <c r="AY887" s="37">
        <v>8.2835999999999999</v>
      </c>
      <c r="AZ887" s="37">
        <v>18.247</v>
      </c>
      <c r="BA887" s="37">
        <v>24548.544000000002</v>
      </c>
      <c r="BB887" s="37">
        <v>8.7014678100000005</v>
      </c>
      <c r="BC887" s="37">
        <v>8.9202319039223595E-3</v>
      </c>
      <c r="BD887" s="37">
        <v>371.81809420000002</v>
      </c>
      <c r="BE887" s="37">
        <v>29853.724999999999</v>
      </c>
      <c r="BF887" s="37">
        <v>0.97692455</v>
      </c>
      <c r="BG887" s="37">
        <v>3.9030969120000001</v>
      </c>
      <c r="BH887" s="37">
        <v>4.9674554999999998</v>
      </c>
      <c r="BI887" s="37">
        <v>6.1600396999999996</v>
      </c>
      <c r="BJ887" s="37">
        <v>4212.2526600000001</v>
      </c>
      <c r="BK887" s="37">
        <v>514.46080400000005</v>
      </c>
      <c r="BL887" s="37">
        <v>18.247</v>
      </c>
      <c r="BM887" s="37">
        <v>16.6288082451</v>
      </c>
      <c r="BN887" s="37">
        <v>16.533075819600001</v>
      </c>
      <c r="BO887" s="37">
        <v>16.859544863</v>
      </c>
      <c r="BP887" s="37">
        <v>1.6467499999999999E-2</v>
      </c>
    </row>
    <row r="888" spans="1:68">
      <c r="A888" s="16">
        <v>887</v>
      </c>
      <c r="B888" s="29" t="s">
        <v>215</v>
      </c>
      <c r="C888" s="16">
        <v>245</v>
      </c>
      <c r="D888" s="16">
        <v>1170</v>
      </c>
      <c r="E888" s="16">
        <v>0.25025635767022097</v>
      </c>
      <c r="F888" s="16">
        <v>0.41709118545026302</v>
      </c>
      <c r="G888" s="16">
        <v>0.494572728319705</v>
      </c>
      <c r="H888" s="16">
        <v>1.22660294703305</v>
      </c>
      <c r="I888" s="16">
        <v>2.1711380354824801</v>
      </c>
      <c r="J888" s="16">
        <v>0.43224866440019399</v>
      </c>
      <c r="K888" s="16">
        <v>0.42509084133047598</v>
      </c>
      <c r="L888" s="16">
        <v>0.52479815455594003</v>
      </c>
      <c r="M888" s="16">
        <v>0.14508402701429199</v>
      </c>
      <c r="N888" s="16">
        <v>0.65299517655574002</v>
      </c>
      <c r="O888" s="16">
        <v>1.4845454259684201</v>
      </c>
      <c r="P888" s="16">
        <v>0.131362216739636</v>
      </c>
      <c r="Q888" s="16">
        <v>0.27386697533612298</v>
      </c>
      <c r="R888" s="16">
        <v>0.65829846582984697</v>
      </c>
      <c r="S888" s="16">
        <v>0.68007662835249005</v>
      </c>
      <c r="T888" s="16">
        <v>1.21889851831143</v>
      </c>
      <c r="U888" s="16">
        <v>1.0421018276762399</v>
      </c>
      <c r="V888" s="16">
        <v>0.50111548290268904</v>
      </c>
      <c r="W888" s="16">
        <v>2.9082368037123598</v>
      </c>
      <c r="X888" s="16">
        <v>1.25401412973667</v>
      </c>
      <c r="Y888" s="16">
        <v>2.1233377173754202</v>
      </c>
      <c r="Z888" s="16">
        <v>0.95234364288092799</v>
      </c>
      <c r="AA888" s="16">
        <v>1.28071500503525</v>
      </c>
      <c r="AB888" s="16">
        <v>1.1974385872891</v>
      </c>
      <c r="AC888" s="16">
        <v>0.66749585406301803</v>
      </c>
      <c r="AD888" s="16">
        <v>1.96568687738286</v>
      </c>
      <c r="AE888" s="16">
        <v>0.68007662835249005</v>
      </c>
      <c r="AF888" s="16">
        <v>1.38423525506759</v>
      </c>
      <c r="AG888" s="16">
        <v>1.3762661813686801</v>
      </c>
      <c r="AH888" s="16">
        <v>1.2728400345670801</v>
      </c>
      <c r="AI888" s="37">
        <v>0.45668058455114802</v>
      </c>
      <c r="AJ888" s="16">
        <v>0.97016296020125903</v>
      </c>
      <c r="AK888" s="16">
        <v>0.49515195369030401</v>
      </c>
      <c r="AL888" s="37">
        <v>0.95199023999999999</v>
      </c>
      <c r="AM888" s="37">
        <v>3597.3326010720002</v>
      </c>
      <c r="AN888" s="37">
        <v>23.864357200000001</v>
      </c>
      <c r="AO888" s="37">
        <v>1.2374208</v>
      </c>
      <c r="AP888" s="37">
        <v>7.4210832</v>
      </c>
      <c r="AQ888" s="37">
        <v>733.00400000000002</v>
      </c>
      <c r="AR888" s="37">
        <v>1.9587725</v>
      </c>
      <c r="AS888" s="37">
        <v>1.5779399999999999</v>
      </c>
      <c r="AT888" s="37">
        <v>8.4693833999999999</v>
      </c>
      <c r="AU888" s="37">
        <v>342250.36118000001</v>
      </c>
      <c r="AV888" s="37">
        <v>2131.7842518664402</v>
      </c>
      <c r="AW888" s="37">
        <v>1033443.298</v>
      </c>
      <c r="AX888" s="37">
        <v>8.6360774500000002</v>
      </c>
      <c r="AY888" s="37">
        <v>8.4605999999999995</v>
      </c>
      <c r="AZ888" s="37">
        <v>18.530999999999999</v>
      </c>
      <c r="BA888" s="37">
        <v>24953.151999999998</v>
      </c>
      <c r="BB888" s="37">
        <v>8.8294751799999993</v>
      </c>
      <c r="BC888" s="37">
        <v>9.069527587844E-3</v>
      </c>
      <c r="BD888" s="37">
        <v>376.51032709999998</v>
      </c>
      <c r="BE888" s="37">
        <v>30400.424999999999</v>
      </c>
      <c r="BF888" s="37">
        <v>0.9942879</v>
      </c>
      <c r="BG888" s="37">
        <v>3.9715149759999999</v>
      </c>
      <c r="BH888" s="37">
        <v>5.0513909999999997</v>
      </c>
      <c r="BI888" s="37">
        <v>6.2674281000000001</v>
      </c>
      <c r="BJ888" s="37">
        <v>4228.9354800000001</v>
      </c>
      <c r="BK888" s="37">
        <v>519.83109200000001</v>
      </c>
      <c r="BL888" s="37">
        <v>18.530999999999999</v>
      </c>
      <c r="BM888" s="37">
        <v>16.9061461332</v>
      </c>
      <c r="BN888" s="37">
        <v>16.8088170672</v>
      </c>
      <c r="BO888" s="37">
        <v>17.127222646100002</v>
      </c>
      <c r="BP888" s="37">
        <v>1.6764999999999999E-2</v>
      </c>
    </row>
    <row r="889" spans="1:68">
      <c r="A889" s="16">
        <v>888</v>
      </c>
      <c r="B889" s="29" t="s">
        <v>70</v>
      </c>
      <c r="C889" s="16">
        <v>225</v>
      </c>
      <c r="D889" s="16">
        <v>1170</v>
      </c>
      <c r="E889" s="16">
        <v>0.24688922610015199</v>
      </c>
      <c r="F889" s="16">
        <v>0.412134469946844</v>
      </c>
      <c r="G889" s="16">
        <v>0.48695960311835601</v>
      </c>
      <c r="H889" s="16">
        <v>1.2090284592738001</v>
      </c>
      <c r="I889" s="16">
        <v>2.1442307692307701</v>
      </c>
      <c r="J889" s="16">
        <v>0.42685851318944801</v>
      </c>
      <c r="K889" s="16">
        <v>0.418577981651376</v>
      </c>
      <c r="L889" s="16">
        <v>0.51412429378531099</v>
      </c>
      <c r="M889" s="16">
        <v>0.14347657261196001</v>
      </c>
      <c r="N889" s="16">
        <v>0.63957924643171205</v>
      </c>
      <c r="O889" s="16">
        <v>1.4635564393029099</v>
      </c>
      <c r="P889" s="16">
        <v>0.12969024991200301</v>
      </c>
      <c r="Q889" s="16">
        <v>0.27377921777366299</v>
      </c>
      <c r="R889" s="16">
        <v>0.64480874316939896</v>
      </c>
      <c r="S889" s="16">
        <v>0.66981132075471705</v>
      </c>
      <c r="T889" s="16">
        <v>1.19944979367263</v>
      </c>
      <c r="U889" s="16">
        <v>1.0272096173383001</v>
      </c>
      <c r="V889" s="16">
        <v>0.49319929036073301</v>
      </c>
      <c r="W889" s="16">
        <v>2.8724392361111102</v>
      </c>
      <c r="X889" s="16">
        <v>1.23186119873817</v>
      </c>
      <c r="Y889" s="16">
        <v>2.0868940754039502</v>
      </c>
      <c r="Z889" s="16">
        <v>0.93621527944928495</v>
      </c>
      <c r="AA889" s="16">
        <v>1.2597820703318501</v>
      </c>
      <c r="AB889" s="16">
        <v>1.177266867211</v>
      </c>
      <c r="AC889" s="16">
        <v>0.664872982104868</v>
      </c>
      <c r="AD889" s="16">
        <v>1.94558734023128</v>
      </c>
      <c r="AE889" s="16">
        <v>0.66981132075471705</v>
      </c>
      <c r="AF889" s="16">
        <v>1.36189398354208</v>
      </c>
      <c r="AG889" s="16">
        <v>1.3540535290491</v>
      </c>
      <c r="AH889" s="16">
        <v>1.2532532022031599</v>
      </c>
      <c r="AI889" s="37">
        <v>0.44871794871794901</v>
      </c>
      <c r="AJ889" s="16">
        <v>0.96458449400402402</v>
      </c>
      <c r="AK889" s="16">
        <v>0.50379884225759797</v>
      </c>
      <c r="AL889" s="37">
        <v>0.96497370000000005</v>
      </c>
      <c r="AM889" s="37">
        <v>3640.5974953599998</v>
      </c>
      <c r="AN889" s="37">
        <v>24.2374525</v>
      </c>
      <c r="AO889" s="37">
        <v>1.2554080000000001</v>
      </c>
      <c r="AP889" s="37">
        <v>7.514208</v>
      </c>
      <c r="AQ889" s="37">
        <v>742.26</v>
      </c>
      <c r="AR889" s="37">
        <v>1.98925</v>
      </c>
      <c r="AS889" s="37">
        <v>1.6107</v>
      </c>
      <c r="AT889" s="37">
        <v>8.5642709999999997</v>
      </c>
      <c r="AU889" s="37">
        <v>349429.46675000002</v>
      </c>
      <c r="AV889" s="37">
        <v>2162.35635010235</v>
      </c>
      <c r="AW889" s="37">
        <v>1046766.45</v>
      </c>
      <c r="AX889" s="37">
        <v>8.6388456700000003</v>
      </c>
      <c r="AY889" s="37">
        <v>8.6376000000000008</v>
      </c>
      <c r="AZ889" s="37">
        <v>18.815000000000001</v>
      </c>
      <c r="BA889" s="37">
        <v>25357.759999999998</v>
      </c>
      <c r="BB889" s="37">
        <v>8.9574825499999999</v>
      </c>
      <c r="BC889" s="37">
        <v>9.2150998302481593E-3</v>
      </c>
      <c r="BD889" s="37">
        <v>381.20256000000001</v>
      </c>
      <c r="BE889" s="37">
        <v>30947.125</v>
      </c>
      <c r="BF889" s="37">
        <v>1.0116512499999999</v>
      </c>
      <c r="BG889" s="37">
        <v>4.0399330400000002</v>
      </c>
      <c r="BH889" s="37">
        <v>5.1353264999999997</v>
      </c>
      <c r="BI889" s="37">
        <v>6.3748164999999997</v>
      </c>
      <c r="BJ889" s="37">
        <v>4245.6183000000001</v>
      </c>
      <c r="BK889" s="37">
        <v>525.20137999999997</v>
      </c>
      <c r="BL889" s="37">
        <v>18.815000000000001</v>
      </c>
      <c r="BM889" s="37">
        <v>17.1834840213</v>
      </c>
      <c r="BN889" s="37">
        <v>17.084558314799999</v>
      </c>
      <c r="BO889" s="37">
        <v>17.3949004292</v>
      </c>
      <c r="BP889" s="37">
        <v>1.7062500000000001E-2</v>
      </c>
    </row>
    <row r="890" spans="1:68">
      <c r="A890" s="16">
        <v>889</v>
      </c>
      <c r="B890" s="29" t="s">
        <v>435</v>
      </c>
      <c r="C890" s="16">
        <v>184</v>
      </c>
      <c r="D890" s="16">
        <v>1170</v>
      </c>
      <c r="E890" s="16">
        <v>0.240419663087381</v>
      </c>
      <c r="F890" s="16">
        <v>0.40256626745934498</v>
      </c>
      <c r="G890" s="16">
        <v>0.47241550012375899</v>
      </c>
      <c r="H890" s="16">
        <v>1.17534821598932</v>
      </c>
      <c r="I890" s="16">
        <v>2.0923686405337798</v>
      </c>
      <c r="J890" s="16">
        <v>0.41647168928404299</v>
      </c>
      <c r="K890" s="16">
        <v>0.40613316717108799</v>
      </c>
      <c r="L890" s="16">
        <v>0.49402823018458197</v>
      </c>
      <c r="M890" s="16">
        <v>0.14036620574380801</v>
      </c>
      <c r="N890" s="16">
        <v>0.61433591242355601</v>
      </c>
      <c r="O890" s="16">
        <v>1.4233099987925999</v>
      </c>
      <c r="P890" s="16">
        <v>0.12647083053011701</v>
      </c>
      <c r="Q890" s="16">
        <v>0.27360387126616698</v>
      </c>
      <c r="R890" s="16">
        <v>0.61942257217847796</v>
      </c>
      <c r="S890" s="16">
        <v>0.65018315018314998</v>
      </c>
      <c r="T890" s="16">
        <v>1.1623567048787</v>
      </c>
      <c r="U890" s="16">
        <v>0.99866662276947404</v>
      </c>
      <c r="V890" s="16">
        <v>0.47862928814065497</v>
      </c>
      <c r="W890" s="16">
        <v>2.8034243790030202</v>
      </c>
      <c r="X890" s="16">
        <v>1.1898232784887299</v>
      </c>
      <c r="Y890" s="16">
        <v>2.0176352148857899</v>
      </c>
      <c r="Z890" s="16">
        <v>0.90554370803572204</v>
      </c>
      <c r="AA890" s="16">
        <v>1.21990407673861</v>
      </c>
      <c r="AB890" s="16">
        <v>1.1388958177434101</v>
      </c>
      <c r="AC890" s="16">
        <v>0.65968859420397796</v>
      </c>
      <c r="AD890" s="16">
        <v>1.9065966837647601</v>
      </c>
      <c r="AE890" s="16">
        <v>0.65018315018314998</v>
      </c>
      <c r="AF890" s="16">
        <v>1.31930728847072</v>
      </c>
      <c r="AG890" s="16">
        <v>1.3117120065453101</v>
      </c>
      <c r="AH890" s="16">
        <v>1.2158339886777301</v>
      </c>
      <c r="AI890" s="37">
        <v>0.43359762140733399</v>
      </c>
      <c r="AJ890" s="16">
        <v>0.95361783158378899</v>
      </c>
      <c r="AK890" s="16">
        <v>0.52109261939218499</v>
      </c>
      <c r="AL890" s="37">
        <v>0.99094062000000005</v>
      </c>
      <c r="AM890" s="37">
        <v>3727.1272839359999</v>
      </c>
      <c r="AN890" s="37">
        <v>24.983643099999998</v>
      </c>
      <c r="AO890" s="37">
        <v>1.2913824</v>
      </c>
      <c r="AP890" s="37">
        <v>7.7004576</v>
      </c>
      <c r="AQ890" s="37">
        <v>760.77200000000005</v>
      </c>
      <c r="AR890" s="37">
        <v>2.0502050000000001</v>
      </c>
      <c r="AS890" s="37">
        <v>1.67622</v>
      </c>
      <c r="AT890" s="37">
        <v>8.7540461999999994</v>
      </c>
      <c r="AU890" s="37">
        <v>363787.67788999999</v>
      </c>
      <c r="AV890" s="37">
        <v>2223.5005465741801</v>
      </c>
      <c r="AW890" s="37">
        <v>1073412.754</v>
      </c>
      <c r="AX890" s="37">
        <v>8.6443821100000005</v>
      </c>
      <c r="AY890" s="37">
        <v>8.9916</v>
      </c>
      <c r="AZ890" s="37">
        <v>19.382999999999999</v>
      </c>
      <c r="BA890" s="37">
        <v>26166.975999999999</v>
      </c>
      <c r="BB890" s="37">
        <v>9.2134972899999994</v>
      </c>
      <c r="BC890" s="37">
        <v>9.4956176094808994E-3</v>
      </c>
      <c r="BD890" s="37">
        <v>390.58702579999999</v>
      </c>
      <c r="BE890" s="37">
        <v>32040.525000000001</v>
      </c>
      <c r="BF890" s="37">
        <v>1.0463779499999999</v>
      </c>
      <c r="BG890" s="37">
        <v>4.1767691679999999</v>
      </c>
      <c r="BH890" s="37">
        <v>5.3031974999999996</v>
      </c>
      <c r="BI890" s="37">
        <v>6.5895932999999998</v>
      </c>
      <c r="BJ890" s="37">
        <v>4278.9839400000001</v>
      </c>
      <c r="BK890" s="37">
        <v>535.941956</v>
      </c>
      <c r="BL890" s="37">
        <v>19.382999999999999</v>
      </c>
      <c r="BM890" s="37">
        <v>17.7381597975</v>
      </c>
      <c r="BN890" s="37">
        <v>17.636040810000001</v>
      </c>
      <c r="BO890" s="37">
        <v>17.9302559954</v>
      </c>
      <c r="BP890" s="37">
        <v>1.76575E-2</v>
      </c>
    </row>
    <row r="891" spans="1:68">
      <c r="A891" s="16">
        <v>890</v>
      </c>
      <c r="B891" s="29" t="s">
        <v>436</v>
      </c>
      <c r="C891" s="16">
        <v>105</v>
      </c>
      <c r="D891" s="16">
        <v>1125</v>
      </c>
      <c r="E891" s="16">
        <v>0.238125</v>
      </c>
      <c r="F891" s="16">
        <v>0.39624028588035198</v>
      </c>
      <c r="G891" s="16">
        <v>0.50408955223880603</v>
      </c>
      <c r="H891" s="16">
        <v>1.3071578947368401</v>
      </c>
      <c r="I891" s="16">
        <v>2.43417142857143</v>
      </c>
      <c r="J891" s="16">
        <v>0.42439024390243901</v>
      </c>
      <c r="K891" s="16">
        <v>0.43990147783251199</v>
      </c>
      <c r="L891" s="16">
        <v>0.5575</v>
      </c>
      <c r="M891" s="16">
        <v>0.15270805812417401</v>
      </c>
      <c r="N891" s="16">
        <v>0.72083157577583601</v>
      </c>
      <c r="O891" s="16">
        <v>1.67333517089305</v>
      </c>
      <c r="P891" s="16">
        <v>0.14803356439255699</v>
      </c>
      <c r="Q891" s="16">
        <v>0.20402018229166699</v>
      </c>
      <c r="R891" s="16">
        <v>0.70121212121212095</v>
      </c>
      <c r="S891" s="16">
        <v>0.748</v>
      </c>
      <c r="T891" s="16">
        <v>1.3810447761194</v>
      </c>
      <c r="U891" s="16">
        <v>1.2063768115942</v>
      </c>
      <c r="V891" s="16">
        <v>0.52781609195402301</v>
      </c>
      <c r="W891" s="16">
        <v>3.29484764542936</v>
      </c>
      <c r="X891" s="16">
        <v>1.4303448275862101</v>
      </c>
      <c r="Y891" s="16">
        <v>2.4465625000000002</v>
      </c>
      <c r="Z891" s="16">
        <v>1.07256933542648</v>
      </c>
      <c r="AA891" s="16">
        <v>1.44262365591398</v>
      </c>
      <c r="AB891" s="16">
        <v>1.35160563380282</v>
      </c>
      <c r="AC891" s="16">
        <v>0.61078886310904901</v>
      </c>
      <c r="AD891" s="16">
        <v>2.23</v>
      </c>
      <c r="AE891" s="16">
        <v>0.748</v>
      </c>
      <c r="AF891" s="16">
        <v>1.5015210277542099</v>
      </c>
      <c r="AG891" s="16">
        <v>1.5015210277542099</v>
      </c>
      <c r="AH891" s="16">
        <v>1.6001878560174501</v>
      </c>
      <c r="AI891" s="37">
        <v>0.30588235294117599</v>
      </c>
      <c r="AJ891" s="16">
        <v>1.0308651679434699</v>
      </c>
      <c r="AK891" s="16">
        <v>0.46309696092619401</v>
      </c>
      <c r="AL891" s="37">
        <v>0.87782400000000005</v>
      </c>
      <c r="AM891" s="37">
        <v>3420.1578685999998</v>
      </c>
      <c r="AN891" s="37">
        <v>22.628579999999999</v>
      </c>
      <c r="AO891" s="37">
        <v>1.17971</v>
      </c>
      <c r="AP891" s="37">
        <v>7.45465</v>
      </c>
      <c r="AQ891" s="37">
        <v>713.4</v>
      </c>
      <c r="AR891" s="37">
        <v>1.8127899999999999</v>
      </c>
      <c r="AS891" s="37">
        <v>1.4272</v>
      </c>
      <c r="AT891" s="37">
        <v>8.7509200000000007</v>
      </c>
      <c r="AU891" s="37">
        <v>317620.33439999999</v>
      </c>
      <c r="AV891" s="37">
        <v>2202.5080079999998</v>
      </c>
      <c r="AW891" s="37">
        <v>1112188.1599999999</v>
      </c>
      <c r="AX891" s="37">
        <v>7.7015039999999999</v>
      </c>
      <c r="AY891" s="37">
        <v>7.6361999999999997</v>
      </c>
      <c r="AZ891" s="37">
        <v>18.7</v>
      </c>
      <c r="BA891" s="37">
        <v>24798.04</v>
      </c>
      <c r="BB891" s="37">
        <v>9.1896959999999996</v>
      </c>
      <c r="BC891" s="37">
        <v>7.8497336697504905E-3</v>
      </c>
      <c r="BD891" s="37">
        <v>386.44905599999998</v>
      </c>
      <c r="BE891" s="37">
        <v>30073</v>
      </c>
      <c r="BF891" s="37">
        <v>1.0021119999999999</v>
      </c>
      <c r="BG891" s="37">
        <v>3.9169384799999998</v>
      </c>
      <c r="BH891" s="37">
        <v>4.9909008000000004</v>
      </c>
      <c r="BI891" s="37">
        <v>6.1320996000000001</v>
      </c>
      <c r="BJ891" s="37">
        <v>4538.43</v>
      </c>
      <c r="BK891" s="37">
        <v>549.67269999999996</v>
      </c>
      <c r="BL891" s="37">
        <v>18.7</v>
      </c>
      <c r="BM891" s="37">
        <v>16.355528247999999</v>
      </c>
      <c r="BN891" s="37">
        <v>16.355528247999999</v>
      </c>
      <c r="BO891" s="37">
        <v>17.430270503999999</v>
      </c>
      <c r="BP891" s="37">
        <v>8.8400000000000006E-3</v>
      </c>
    </row>
    <row r="892" spans="1:68">
      <c r="A892" s="16">
        <v>891</v>
      </c>
      <c r="B892" s="29" t="s">
        <v>69</v>
      </c>
      <c r="C892" s="16">
        <v>121</v>
      </c>
      <c r="D892" s="16">
        <v>1125</v>
      </c>
      <c r="E892" s="16">
        <v>0.25156250000000002</v>
      </c>
      <c r="F892" s="16">
        <v>0.411765655608895</v>
      </c>
      <c r="G892" s="16">
        <v>0.51798507462686605</v>
      </c>
      <c r="H892" s="16">
        <v>1.3194736842105299</v>
      </c>
      <c r="I892" s="16">
        <v>2.44771428571429</v>
      </c>
      <c r="J892" s="16">
        <v>0.439024390243902</v>
      </c>
      <c r="K892" s="16">
        <v>0.44581280788177302</v>
      </c>
      <c r="L892" s="16">
        <v>0.56406250000000002</v>
      </c>
      <c r="M892" s="16">
        <v>0.15719947159841499</v>
      </c>
      <c r="N892" s="16">
        <v>0.72881138897258202</v>
      </c>
      <c r="O892" s="16">
        <v>1.69353059536935</v>
      </c>
      <c r="P892" s="16">
        <v>0.15275446917183499</v>
      </c>
      <c r="Q892" s="16">
        <v>0.20198567708333301</v>
      </c>
      <c r="R892" s="16">
        <v>0.70984848484848495</v>
      </c>
      <c r="S892" s="16">
        <v>0.76</v>
      </c>
      <c r="T892" s="16">
        <v>1.3932835820895499</v>
      </c>
      <c r="U892" s="16">
        <v>1.2208333333333301</v>
      </c>
      <c r="V892" s="16">
        <v>0.52388888888888896</v>
      </c>
      <c r="W892" s="16">
        <v>3.31385041551246</v>
      </c>
      <c r="X892" s="16">
        <v>1.44310344827586</v>
      </c>
      <c r="Y892" s="16">
        <v>2.4664062499999999</v>
      </c>
      <c r="Z892" s="16">
        <v>1.0836473050758799</v>
      </c>
      <c r="AA892" s="16">
        <v>1.45381720430107</v>
      </c>
      <c r="AB892" s="16">
        <v>1.3626291079812201</v>
      </c>
      <c r="AC892" s="16">
        <v>0.61658932714617198</v>
      </c>
      <c r="AD892" s="16">
        <v>2.25</v>
      </c>
      <c r="AE892" s="16">
        <v>0.76</v>
      </c>
      <c r="AF892" s="16">
        <v>1.5126045327839099</v>
      </c>
      <c r="AG892" s="16">
        <v>1.5126045327839099</v>
      </c>
      <c r="AH892" s="16">
        <v>1.6359380681129601</v>
      </c>
      <c r="AI892" s="37">
        <v>0.308823529411765</v>
      </c>
      <c r="AJ892" s="16">
        <v>1.0353064419894999</v>
      </c>
      <c r="AK892" s="16">
        <v>0.46309696092619401</v>
      </c>
      <c r="AL892" s="37">
        <v>0.92735999999999996</v>
      </c>
      <c r="AM892" s="37">
        <v>3554.1654830000002</v>
      </c>
      <c r="AN892" s="37">
        <v>23.25235</v>
      </c>
      <c r="AO892" s="37">
        <v>1.190825</v>
      </c>
      <c r="AP892" s="37">
        <v>7.4961250000000001</v>
      </c>
      <c r="AQ892" s="37">
        <v>738</v>
      </c>
      <c r="AR892" s="37">
        <v>1.8371500000000001</v>
      </c>
      <c r="AS892" s="37">
        <v>1.444</v>
      </c>
      <c r="AT892" s="37">
        <v>9.0083000000000002</v>
      </c>
      <c r="AU892" s="37">
        <v>321136.48300000001</v>
      </c>
      <c r="AV892" s="37">
        <v>2229.0900012000002</v>
      </c>
      <c r="AW892" s="37">
        <v>1147656.7</v>
      </c>
      <c r="AX892" s="37">
        <v>7.6247040000000004</v>
      </c>
      <c r="AY892" s="37">
        <v>7.7302499999999998</v>
      </c>
      <c r="AZ892" s="37">
        <v>19</v>
      </c>
      <c r="BA892" s="37">
        <v>25017.8</v>
      </c>
      <c r="BB892" s="37">
        <v>9.2998200000000004</v>
      </c>
      <c r="BC892" s="37">
        <v>7.7913279132791301E-3</v>
      </c>
      <c r="BD892" s="37">
        <v>388.67786999999998</v>
      </c>
      <c r="BE892" s="37">
        <v>30341.25</v>
      </c>
      <c r="BF892" s="37">
        <v>1.01024</v>
      </c>
      <c r="BG892" s="37">
        <v>3.9573943499999999</v>
      </c>
      <c r="BH892" s="37">
        <v>5.0296260000000004</v>
      </c>
      <c r="BI892" s="37">
        <v>6.1821120000000001</v>
      </c>
      <c r="BJ892" s="37">
        <v>4581.53</v>
      </c>
      <c r="BK892" s="37">
        <v>554.60249999999996</v>
      </c>
      <c r="BL892" s="37">
        <v>19</v>
      </c>
      <c r="BM892" s="37">
        <v>16.476256880000001</v>
      </c>
      <c r="BN892" s="37">
        <v>16.476256880000001</v>
      </c>
      <c r="BO892" s="37">
        <v>17.8196847</v>
      </c>
      <c r="BP892" s="37">
        <v>8.9250000000000006E-3</v>
      </c>
    </row>
    <row r="893" spans="1:68">
      <c r="A893" s="16">
        <v>892</v>
      </c>
      <c r="B893" s="29" t="s">
        <v>87</v>
      </c>
      <c r="C893" s="16">
        <v>108</v>
      </c>
      <c r="D893" s="16">
        <v>1125</v>
      </c>
      <c r="E893" s="16">
        <v>0.26500000000000001</v>
      </c>
      <c r="F893" s="16">
        <v>0.42729102533743801</v>
      </c>
      <c r="G893" s="16">
        <v>0.53188059701492496</v>
      </c>
      <c r="H893" s="16">
        <v>1.33178947368421</v>
      </c>
      <c r="I893" s="16">
        <v>2.4612571428571401</v>
      </c>
      <c r="J893" s="16">
        <v>0.45365853658536598</v>
      </c>
      <c r="K893" s="16">
        <v>0.451724137931034</v>
      </c>
      <c r="L893" s="16">
        <v>0.57062500000000005</v>
      </c>
      <c r="M893" s="16">
        <v>0.161690885072655</v>
      </c>
      <c r="N893" s="16">
        <v>0.73679120216932803</v>
      </c>
      <c r="O893" s="16">
        <v>1.7137260198456401</v>
      </c>
      <c r="P893" s="16">
        <v>0.157475373951113</v>
      </c>
      <c r="Q893" s="16">
        <v>0.199951171875</v>
      </c>
      <c r="R893" s="16">
        <v>0.71848484848484895</v>
      </c>
      <c r="S893" s="16">
        <v>0.77200000000000002</v>
      </c>
      <c r="T893" s="16">
        <v>1.4055223880597001</v>
      </c>
      <c r="U893" s="16">
        <v>1.23528985507246</v>
      </c>
      <c r="V893" s="16">
        <v>0.52021505376344102</v>
      </c>
      <c r="W893" s="16">
        <v>3.3328531855955701</v>
      </c>
      <c r="X893" s="16">
        <v>1.45586206896552</v>
      </c>
      <c r="Y893" s="16">
        <v>2.4862500000000001</v>
      </c>
      <c r="Z893" s="16">
        <v>1.09472527472527</v>
      </c>
      <c r="AA893" s="16">
        <v>1.4650107526881699</v>
      </c>
      <c r="AB893" s="16">
        <v>1.3736525821596199</v>
      </c>
      <c r="AC893" s="16">
        <v>0.62238979118329496</v>
      </c>
      <c r="AD893" s="16">
        <v>2.27</v>
      </c>
      <c r="AE893" s="16">
        <v>0.77200000000000002</v>
      </c>
      <c r="AF893" s="16">
        <v>1.5236880378136</v>
      </c>
      <c r="AG893" s="16">
        <v>1.5236880378136</v>
      </c>
      <c r="AH893" s="16">
        <v>1.6716882802084601</v>
      </c>
      <c r="AI893" s="37">
        <v>0.311764705882353</v>
      </c>
      <c r="AJ893" s="16">
        <v>1.03974771603553</v>
      </c>
      <c r="AK893" s="16">
        <v>0.46309696092619401</v>
      </c>
      <c r="AL893" s="37">
        <v>0.97689599999999999</v>
      </c>
      <c r="AM893" s="37">
        <v>3688.1730974000002</v>
      </c>
      <c r="AN893" s="37">
        <v>23.87612</v>
      </c>
      <c r="AO893" s="37">
        <v>1.20194</v>
      </c>
      <c r="AP893" s="37">
        <v>7.5376000000000003</v>
      </c>
      <c r="AQ893" s="37">
        <v>762.6</v>
      </c>
      <c r="AR893" s="37">
        <v>1.86151</v>
      </c>
      <c r="AS893" s="37">
        <v>1.4608000000000001</v>
      </c>
      <c r="AT893" s="37">
        <v>9.2656799999999997</v>
      </c>
      <c r="AU893" s="37">
        <v>324652.63160000002</v>
      </c>
      <c r="AV893" s="37">
        <v>2255.6719944000001</v>
      </c>
      <c r="AW893" s="37">
        <v>1183125.24</v>
      </c>
      <c r="AX893" s="37">
        <v>7.5479039999999999</v>
      </c>
      <c r="AY893" s="37">
        <v>7.8243</v>
      </c>
      <c r="AZ893" s="37">
        <v>19.3</v>
      </c>
      <c r="BA893" s="37">
        <v>25237.56</v>
      </c>
      <c r="BB893" s="37">
        <v>9.4099439999999994</v>
      </c>
      <c r="BC893" s="37">
        <v>7.7366902701285099E-3</v>
      </c>
      <c r="BD893" s="37">
        <v>390.90668399999998</v>
      </c>
      <c r="BE893" s="37">
        <v>30609.5</v>
      </c>
      <c r="BF893" s="37">
        <v>1.0183679999999999</v>
      </c>
      <c r="BG893" s="37">
        <v>3.9978502200000001</v>
      </c>
      <c r="BH893" s="37">
        <v>5.0683512000000004</v>
      </c>
      <c r="BI893" s="37">
        <v>6.2321244</v>
      </c>
      <c r="BJ893" s="37">
        <v>4624.63</v>
      </c>
      <c r="BK893" s="37">
        <v>559.53229999999996</v>
      </c>
      <c r="BL893" s="37">
        <v>19.3</v>
      </c>
      <c r="BM893" s="37">
        <v>16.596985512</v>
      </c>
      <c r="BN893" s="37">
        <v>16.596985512</v>
      </c>
      <c r="BO893" s="37">
        <v>18.209098896</v>
      </c>
      <c r="BP893" s="37">
        <v>9.0100000000000006E-3</v>
      </c>
    </row>
    <row r="894" spans="1:68">
      <c r="A894" s="16">
        <v>893</v>
      </c>
      <c r="B894" s="29" t="s">
        <v>437</v>
      </c>
      <c r="C894" s="16">
        <v>175</v>
      </c>
      <c r="D894" s="16">
        <v>1120</v>
      </c>
      <c r="E894" s="16">
        <v>0.20516239316239299</v>
      </c>
      <c r="F894" s="16">
        <v>0.35796055787301401</v>
      </c>
      <c r="G894" s="16">
        <v>0.46787164736645498</v>
      </c>
      <c r="H894" s="16">
        <v>1.2532095909138701</v>
      </c>
      <c r="I894" s="16">
        <v>2.3432357797642802</v>
      </c>
      <c r="J894" s="16">
        <v>0.38553087625091498</v>
      </c>
      <c r="K894" s="16">
        <v>0.42852086530369798</v>
      </c>
      <c r="L894" s="16">
        <v>0.54397114178168104</v>
      </c>
      <c r="M894" s="16">
        <v>0.13870498247105101</v>
      </c>
      <c r="N894" s="16">
        <v>0.69709947173814102</v>
      </c>
      <c r="O894" s="16">
        <v>1.5798777771702801</v>
      </c>
      <c r="P894" s="16">
        <v>0.131661695781849</v>
      </c>
      <c r="Q894" s="16">
        <v>0.23124717018247501</v>
      </c>
      <c r="R894" s="16">
        <v>0.68591917350349396</v>
      </c>
      <c r="S894" s="16">
        <v>0.70265999999999995</v>
      </c>
      <c r="T894" s="16">
        <v>1.3171823122161801</v>
      </c>
      <c r="U894" s="16">
        <v>1.1327274570502699</v>
      </c>
      <c r="V894" s="16">
        <v>0.55195781659160803</v>
      </c>
      <c r="W894" s="16">
        <v>3.12307440255544</v>
      </c>
      <c r="X894" s="16">
        <v>1.36596008258775</v>
      </c>
      <c r="Y894" s="16">
        <v>2.3382176214196799</v>
      </c>
      <c r="Z894" s="16">
        <v>1.0244763518814901</v>
      </c>
      <c r="AA894" s="16">
        <v>1.38493934514224</v>
      </c>
      <c r="AB894" s="16">
        <v>1.2979129171353601</v>
      </c>
      <c r="AC894" s="16">
        <v>0.60481443068110796</v>
      </c>
      <c r="AD894" s="16">
        <v>2.08811981479132</v>
      </c>
      <c r="AE894" s="16">
        <v>0.70265999999999995</v>
      </c>
      <c r="AF894" s="16">
        <v>1.45790650956176</v>
      </c>
      <c r="AG894" s="16">
        <v>1.4555760702024201</v>
      </c>
      <c r="AH894" s="16">
        <v>1.4220830395631701</v>
      </c>
      <c r="AI894" s="37">
        <v>0.35752369668246398</v>
      </c>
      <c r="AJ894" s="16">
        <v>1.0073830080633599</v>
      </c>
      <c r="AK894" s="16">
        <v>0.464833574529667</v>
      </c>
      <c r="AL894" s="37">
        <v>0.75536555327999999</v>
      </c>
      <c r="AM894" s="37">
        <v>3086.3900925247899</v>
      </c>
      <c r="AN894" s="37">
        <v>20.955763467499999</v>
      </c>
      <c r="AO894" s="37">
        <v>1.1331656592999999</v>
      </c>
      <c r="AP894" s="37">
        <v>7.2279209274999996</v>
      </c>
      <c r="AQ894" s="37">
        <v>647.12934399999995</v>
      </c>
      <c r="AR894" s="37">
        <v>1.7487096655000001</v>
      </c>
      <c r="AS894" s="37">
        <v>1.3821414599999999</v>
      </c>
      <c r="AT894" s="37">
        <v>7.8655329215999998</v>
      </c>
      <c r="AU894" s="37">
        <v>307057.75251975999</v>
      </c>
      <c r="AV894" s="37">
        <v>2088.4999848595098</v>
      </c>
      <c r="AW894" s="37">
        <v>975891.65003200003</v>
      </c>
      <c r="AX894" s="37">
        <v>8.321069113818</v>
      </c>
      <c r="AY894" s="37">
        <v>7.4289717599999996</v>
      </c>
      <c r="AZ894" s="37">
        <v>17.566500000000001</v>
      </c>
      <c r="BA894" s="37">
        <v>23767.960642999999</v>
      </c>
      <c r="BB894" s="37">
        <v>8.6408616623699999</v>
      </c>
      <c r="BC894" s="37">
        <v>8.1224442203628507E-3</v>
      </c>
      <c r="BD894" s="37">
        <v>372.80426619180002</v>
      </c>
      <c r="BE894" s="37">
        <v>28838.272199999999</v>
      </c>
      <c r="BF894" s="37">
        <v>0.96493041040000005</v>
      </c>
      <c r="BG894" s="37">
        <v>3.7443614546520001</v>
      </c>
      <c r="BH894" s="37">
        <v>4.8068045460000004</v>
      </c>
      <c r="BI894" s="37">
        <v>5.9084227271999996</v>
      </c>
      <c r="BJ894" s="37">
        <v>4354.06719643</v>
      </c>
      <c r="BK894" s="37">
        <v>519.03716850199999</v>
      </c>
      <c r="BL894" s="37">
        <v>17.566500000000001</v>
      </c>
      <c r="BM894" s="37">
        <v>15.860710021651</v>
      </c>
      <c r="BN894" s="37">
        <v>15.835356939914201</v>
      </c>
      <c r="BO894" s="37">
        <v>16.0146178083892</v>
      </c>
      <c r="BP894" s="37">
        <v>1.0187079999999999E-2</v>
      </c>
    </row>
    <row r="895" spans="1:68">
      <c r="A895" s="16">
        <v>894</v>
      </c>
      <c r="B895" s="29" t="s">
        <v>86</v>
      </c>
      <c r="C895" s="16">
        <v>315</v>
      </c>
      <c r="D895" s="16">
        <v>1120</v>
      </c>
      <c r="E895" s="16">
        <v>0.21262552126772299</v>
      </c>
      <c r="F895" s="16">
        <v>0.36706366912426203</v>
      </c>
      <c r="G895" s="16">
        <v>0.475322571001495</v>
      </c>
      <c r="H895" s="16">
        <v>1.25340201850294</v>
      </c>
      <c r="I895" s="16">
        <v>2.33433803457689</v>
      </c>
      <c r="J895" s="16">
        <v>0.39339843749999998</v>
      </c>
      <c r="K895" s="16">
        <v>0.43233835779452601</v>
      </c>
      <c r="L895" s="16">
        <v>0.547814070351759</v>
      </c>
      <c r="M895" s="16">
        <v>0.13987548555313101</v>
      </c>
      <c r="N895" s="16">
        <v>0.69905564395583197</v>
      </c>
      <c r="O895" s="16">
        <v>1.57810419012599</v>
      </c>
      <c r="P895" s="16">
        <v>0.132423095613247</v>
      </c>
      <c r="Q895" s="16">
        <v>0.23577268510426599</v>
      </c>
      <c r="R895" s="16">
        <v>0.69236009732360104</v>
      </c>
      <c r="S895" s="16">
        <v>0.70487999999999995</v>
      </c>
      <c r="T895" s="16">
        <v>1.3146593275810801</v>
      </c>
      <c r="U895" s="16">
        <v>1.12996771157605</v>
      </c>
      <c r="V895" s="16">
        <v>0.55184960970656705</v>
      </c>
      <c r="W895" s="16">
        <v>3.1050076659122401</v>
      </c>
      <c r="X895" s="16">
        <v>1.3633562585969701</v>
      </c>
      <c r="Y895" s="16">
        <v>2.33120024875622</v>
      </c>
      <c r="Z895" s="16">
        <v>1.0243672726512001</v>
      </c>
      <c r="AA895" s="16">
        <v>1.3826480686695299</v>
      </c>
      <c r="AB895" s="16">
        <v>1.2960633314596199</v>
      </c>
      <c r="AC895" s="16">
        <v>0.61032418598037796</v>
      </c>
      <c r="AD895" s="16">
        <v>2.0757534836584699</v>
      </c>
      <c r="AE895" s="16">
        <v>0.70487999999999995</v>
      </c>
      <c r="AF895" s="16">
        <v>1.46024378469122</v>
      </c>
      <c r="AG895" s="16">
        <v>1.4571358877071801</v>
      </c>
      <c r="AH895" s="16">
        <v>1.41268749570277</v>
      </c>
      <c r="AI895" s="37">
        <v>0.37885985748218498</v>
      </c>
      <c r="AJ895" s="16">
        <v>1.0060622547406599</v>
      </c>
      <c r="AK895" s="16">
        <v>0.46541244573082502</v>
      </c>
      <c r="AL895" s="37">
        <v>0.78251689471999997</v>
      </c>
      <c r="AM895" s="37">
        <v>3163.7320167248599</v>
      </c>
      <c r="AN895" s="37">
        <v>21.27358452</v>
      </c>
      <c r="AO895" s="37">
        <v>1.1340548831999999</v>
      </c>
      <c r="AP895" s="37">
        <v>7.2177044800000001</v>
      </c>
      <c r="AQ895" s="37">
        <v>660.01305600000001</v>
      </c>
      <c r="AR895" s="37">
        <v>1.758528592</v>
      </c>
      <c r="AS895" s="37">
        <v>1.3884150399999999</v>
      </c>
      <c r="AT895" s="37">
        <v>7.9041253184000002</v>
      </c>
      <c r="AU895" s="37">
        <v>307884.14605823997</v>
      </c>
      <c r="AV895" s="37">
        <v>2089.1577574364401</v>
      </c>
      <c r="AW895" s="37">
        <v>977098.59596800001</v>
      </c>
      <c r="AX895" s="37">
        <v>8.3473914016320006</v>
      </c>
      <c r="AY895" s="37">
        <v>7.4850662400000001</v>
      </c>
      <c r="AZ895" s="37">
        <v>17.622</v>
      </c>
      <c r="BA895" s="37">
        <v>23761.302032</v>
      </c>
      <c r="BB895" s="37">
        <v>8.6238669748800003</v>
      </c>
      <c r="BC895" s="37">
        <v>8.0921550739747796E-3</v>
      </c>
      <c r="BD895" s="37">
        <v>372.81515848319998</v>
      </c>
      <c r="BE895" s="37">
        <v>28822.932799999999</v>
      </c>
      <c r="BF895" s="37">
        <v>0.96443208960000004</v>
      </c>
      <c r="BG895" s="37">
        <v>3.744981199648</v>
      </c>
      <c r="BH895" s="37">
        <v>4.8040051840000002</v>
      </c>
      <c r="BI895" s="37">
        <v>5.9066414928000004</v>
      </c>
      <c r="BJ895" s="37">
        <v>4347.1468123200002</v>
      </c>
      <c r="BK895" s="37">
        <v>517.40427284800001</v>
      </c>
      <c r="BL895" s="37">
        <v>17.622</v>
      </c>
      <c r="BM895" s="37">
        <v>15.879549329111001</v>
      </c>
      <c r="BN895" s="37">
        <v>15.8457522303078</v>
      </c>
      <c r="BO895" s="37">
        <v>16.084376039507799</v>
      </c>
      <c r="BP895" s="37">
        <v>1.0743920000000001E-2</v>
      </c>
    </row>
    <row r="896" spans="1:68">
      <c r="A896" s="16">
        <v>895</v>
      </c>
      <c r="B896" s="29" t="s">
        <v>69</v>
      </c>
      <c r="C896" s="16">
        <v>370</v>
      </c>
      <c r="D896" s="16">
        <v>1120</v>
      </c>
      <c r="E896" s="16">
        <v>0.220091762252346</v>
      </c>
      <c r="F896" s="16">
        <v>0.37617007947477898</v>
      </c>
      <c r="G896" s="16">
        <v>0.48277906542056098</v>
      </c>
      <c r="H896" s="16">
        <v>1.25359432475039</v>
      </c>
      <c r="I896" s="16">
        <v>2.3254615166146002</v>
      </c>
      <c r="J896" s="16">
        <v>0.401269841269841</v>
      </c>
      <c r="K896" s="16">
        <v>0.43616836354606398</v>
      </c>
      <c r="L896" s="16">
        <v>0.55166666666666697</v>
      </c>
      <c r="M896" s="16">
        <v>0.14105010660980799</v>
      </c>
      <c r="N896" s="16">
        <v>0.70101204020433705</v>
      </c>
      <c r="O896" s="16">
        <v>1.57633315100174</v>
      </c>
      <c r="P896" s="16">
        <v>0.13318795660836799</v>
      </c>
      <c r="Q896" s="16">
        <v>0.24037251978243601</v>
      </c>
      <c r="R896" s="16">
        <v>0.69881278538812797</v>
      </c>
      <c r="S896" s="16">
        <v>0.70709999999999995</v>
      </c>
      <c r="T896" s="16">
        <v>1.31214046822742</v>
      </c>
      <c r="U896" s="16">
        <v>1.12720926445309</v>
      </c>
      <c r="V896" s="16">
        <v>0.55178365937859597</v>
      </c>
      <c r="W896" s="16">
        <v>3.08704581646117</v>
      </c>
      <c r="X896" s="16">
        <v>1.3607560137457</v>
      </c>
      <c r="Y896" s="16">
        <v>2.3242003105590099</v>
      </c>
      <c r="Z896" s="16">
        <v>1.02425822308215</v>
      </c>
      <c r="AA896" s="16">
        <v>1.3803592493297601</v>
      </c>
      <c r="AB896" s="16">
        <v>1.2942158239700401</v>
      </c>
      <c r="AC896" s="16">
        <v>0.61589314432068598</v>
      </c>
      <c r="AD896" s="16">
        <v>2.06342156862745</v>
      </c>
      <c r="AE896" s="16">
        <v>0.70709999999999995</v>
      </c>
      <c r="AF896" s="16">
        <v>1.4625820296149801</v>
      </c>
      <c r="AG896" s="16">
        <v>1.45869635241949</v>
      </c>
      <c r="AH896" s="16">
        <v>1.4033942282468701</v>
      </c>
      <c r="AI896" s="37">
        <v>0.40029761904761901</v>
      </c>
      <c r="AJ896" s="16">
        <v>1.00474254446106</v>
      </c>
      <c r="AK896" s="16">
        <v>0.46599131693198298</v>
      </c>
      <c r="AL896" s="37">
        <v>0.80965684800000004</v>
      </c>
      <c r="AM896" s="37">
        <v>3241.04571359085</v>
      </c>
      <c r="AN896" s="37">
        <v>21.5911621875</v>
      </c>
      <c r="AO896" s="37">
        <v>1.1349444424999999</v>
      </c>
      <c r="AP896" s="37">
        <v>7.2074429875000003</v>
      </c>
      <c r="AQ896" s="37">
        <v>672.8904</v>
      </c>
      <c r="AR896" s="37">
        <v>1.7683060374999999</v>
      </c>
      <c r="AS896" s="37">
        <v>1.3946685000000001</v>
      </c>
      <c r="AT896" s="37">
        <v>7.9425337599999999</v>
      </c>
      <c r="AU896" s="37">
        <v>308710.44294600002</v>
      </c>
      <c r="AV896" s="37">
        <v>2089.8143158732601</v>
      </c>
      <c r="AW896" s="37">
        <v>978290.05319999997</v>
      </c>
      <c r="AX896" s="37">
        <v>8.3721899810499991</v>
      </c>
      <c r="AY896" s="37">
        <v>7.5410459999999997</v>
      </c>
      <c r="AZ896" s="37">
        <v>17.677499999999998</v>
      </c>
      <c r="BA896" s="37">
        <v>23754.600675000002</v>
      </c>
      <c r="BB896" s="37">
        <v>8.6068633332500006</v>
      </c>
      <c r="BC896" s="37">
        <v>8.0625314315674601E-3</v>
      </c>
      <c r="BD896" s="37">
        <v>372.81977655499998</v>
      </c>
      <c r="BE896" s="37">
        <v>28807.544999999998</v>
      </c>
      <c r="BF896" s="37">
        <v>0.96392953999999997</v>
      </c>
      <c r="BG896" s="37">
        <v>3.7456009746999999</v>
      </c>
      <c r="BH896" s="37">
        <v>4.8012000500000003</v>
      </c>
      <c r="BI896" s="37">
        <v>5.9048545199999998</v>
      </c>
      <c r="BJ896" s="37">
        <v>4340.0530367499996</v>
      </c>
      <c r="BK896" s="37">
        <v>515.76480794999998</v>
      </c>
      <c r="BL896" s="37">
        <v>17.677499999999998</v>
      </c>
      <c r="BM896" s="37">
        <v>15.898379456826</v>
      </c>
      <c r="BN896" s="37">
        <v>15.856141846046</v>
      </c>
      <c r="BO896" s="37">
        <v>16.153933254921</v>
      </c>
      <c r="BP896" s="37">
        <v>1.1298000000000001E-2</v>
      </c>
    </row>
    <row r="897" spans="1:68">
      <c r="A897" s="16">
        <v>896</v>
      </c>
      <c r="B897" s="29" t="s">
        <v>87</v>
      </c>
      <c r="C897" s="16">
        <v>160</v>
      </c>
      <c r="D897" s="16">
        <v>1120</v>
      </c>
      <c r="E897" s="16">
        <v>0.227561118064247</v>
      </c>
      <c r="F897" s="16">
        <v>0.385279790718353</v>
      </c>
      <c r="G897" s="16">
        <v>0.49024113687359799</v>
      </c>
      <c r="H897" s="16">
        <v>1.25378650977096</v>
      </c>
      <c r="I897" s="16">
        <v>2.3166061500056698</v>
      </c>
      <c r="J897" s="16">
        <v>0.40914509037615998</v>
      </c>
      <c r="K897" s="16">
        <v>0.44001094418465803</v>
      </c>
      <c r="L897" s="16">
        <v>0.55552896725440803</v>
      </c>
      <c r="M897" s="16">
        <v>0.14222886741068999</v>
      </c>
      <c r="N897" s="16">
        <v>0.70296866052214402</v>
      </c>
      <c r="O897" s="16">
        <v>1.5745646543110099</v>
      </c>
      <c r="P897" s="16">
        <v>0.13395630242156201</v>
      </c>
      <c r="Q897" s="16">
        <v>0.24504852013585601</v>
      </c>
      <c r="R897" s="16">
        <v>0.70527726995734297</v>
      </c>
      <c r="S897" s="16">
        <v>0.70931999999999995</v>
      </c>
      <c r="T897" s="16">
        <v>1.3096257240457401</v>
      </c>
      <c r="U897" s="16">
        <v>1.1244521147653701</v>
      </c>
      <c r="V897" s="16">
        <v>0.55175778266507303</v>
      </c>
      <c r="W897" s="16">
        <v>3.0691879434554599</v>
      </c>
      <c r="X897" s="16">
        <v>1.35815934065934</v>
      </c>
      <c r="Y897" s="16">
        <v>2.31721774193548</v>
      </c>
      <c r="Z897" s="16">
        <v>1.0241492031622501</v>
      </c>
      <c r="AA897" s="16">
        <v>1.3780728831725599</v>
      </c>
      <c r="AB897" s="16">
        <v>1.29237039116601</v>
      </c>
      <c r="AC897" s="16">
        <v>0.62152226507293895</v>
      </c>
      <c r="AD897" s="16">
        <v>2.0511239262253702</v>
      </c>
      <c r="AE897" s="16">
        <v>0.70931999999999995</v>
      </c>
      <c r="AF897" s="16">
        <v>1.4649212449367399</v>
      </c>
      <c r="AG897" s="16">
        <v>1.4602574647422399</v>
      </c>
      <c r="AH897" s="16">
        <v>1.39420157622136</v>
      </c>
      <c r="AI897" s="37">
        <v>0.421837708830549</v>
      </c>
      <c r="AJ897" s="16">
        <v>1.00342387598946</v>
      </c>
      <c r="AK897" s="16">
        <v>0.46657018813314</v>
      </c>
      <c r="AL897" s="37">
        <v>0.83678541311999999</v>
      </c>
      <c r="AM897" s="37">
        <v>3318.3311831227402</v>
      </c>
      <c r="AN897" s="37">
        <v>21.908496469999999</v>
      </c>
      <c r="AO897" s="37">
        <v>1.1358343371999999</v>
      </c>
      <c r="AP897" s="37">
        <v>7.1971364500000004</v>
      </c>
      <c r="AQ897" s="37">
        <v>685.76137600000004</v>
      </c>
      <c r="AR897" s="37">
        <v>1.7780420020000001</v>
      </c>
      <c r="AS897" s="37">
        <v>1.40090184</v>
      </c>
      <c r="AT897" s="37">
        <v>7.9807582463999998</v>
      </c>
      <c r="AU897" s="37">
        <v>309536.64318304003</v>
      </c>
      <c r="AV897" s="37">
        <v>2090.4696601699502</v>
      </c>
      <c r="AW897" s="37">
        <v>979466.02172800002</v>
      </c>
      <c r="AX897" s="37">
        <v>8.3954648520719992</v>
      </c>
      <c r="AY897" s="37">
        <v>7.5969110400000002</v>
      </c>
      <c r="AZ897" s="37">
        <v>17.733000000000001</v>
      </c>
      <c r="BA897" s="37">
        <v>23747.856572000001</v>
      </c>
      <c r="BB897" s="37">
        <v>8.5898507374800008</v>
      </c>
      <c r="BC897" s="37">
        <v>8.0335349770413404E-3</v>
      </c>
      <c r="BD897" s="37">
        <v>372.81812040720001</v>
      </c>
      <c r="BE897" s="37">
        <v>28792.108800000002</v>
      </c>
      <c r="BF897" s="37">
        <v>0.96342276159999995</v>
      </c>
      <c r="BG897" s="37">
        <v>3.7462207798080001</v>
      </c>
      <c r="BH897" s="37">
        <v>4.7983891439999997</v>
      </c>
      <c r="BI897" s="37">
        <v>5.9030618088000004</v>
      </c>
      <c r="BJ897" s="37">
        <v>4332.7858697199999</v>
      </c>
      <c r="BK897" s="37">
        <v>514.11877380800001</v>
      </c>
      <c r="BL897" s="37">
        <v>17.733000000000001</v>
      </c>
      <c r="BM897" s="37">
        <v>15.9172004047958</v>
      </c>
      <c r="BN897" s="37">
        <v>15.8665257871286</v>
      </c>
      <c r="BO897" s="37">
        <v>16.223289454628599</v>
      </c>
      <c r="BP897" s="37">
        <v>1.184932E-2</v>
      </c>
    </row>
    <row r="898" spans="1:68">
      <c r="A898" s="16">
        <v>897</v>
      </c>
      <c r="B898" s="29" t="s">
        <v>438</v>
      </c>
      <c r="C898" s="16">
        <v>185</v>
      </c>
      <c r="D898" s="16">
        <v>1110</v>
      </c>
      <c r="E898" s="16">
        <v>0.2185988323603</v>
      </c>
      <c r="F898" s="16">
        <v>0.36188511000582502</v>
      </c>
      <c r="G898" s="16">
        <v>0.45901106128550101</v>
      </c>
      <c r="H898" s="16">
        <v>1.29047939444912</v>
      </c>
      <c r="I898" s="16">
        <v>2.30384895359418</v>
      </c>
      <c r="J898" s="16">
        <v>0.385625</v>
      </c>
      <c r="K898" s="16">
        <v>0.42625942086473601</v>
      </c>
      <c r="L898" s="16">
        <v>0.54180904522613105</v>
      </c>
      <c r="M898" s="16">
        <v>0.145288139200766</v>
      </c>
      <c r="N898" s="16">
        <v>0.69988596364337696</v>
      </c>
      <c r="O898" s="16">
        <v>1.54330499714401</v>
      </c>
      <c r="P898" s="16">
        <v>0.142059520829345</v>
      </c>
      <c r="Q898" s="16">
        <v>0.24198878685615199</v>
      </c>
      <c r="R898" s="16">
        <v>0.66255474452554797</v>
      </c>
      <c r="S898" s="16">
        <v>0.69887999999999995</v>
      </c>
      <c r="T898" s="16">
        <v>1.3021124665278201</v>
      </c>
      <c r="U898" s="16">
        <v>1.11107507420546</v>
      </c>
      <c r="V898" s="16">
        <v>0.543733988602499</v>
      </c>
      <c r="W898" s="16">
        <v>3.0347725779367698</v>
      </c>
      <c r="X898" s="16">
        <v>1.3524071526822601</v>
      </c>
      <c r="Y898" s="16">
        <v>2.2890796019900499</v>
      </c>
      <c r="Z898" s="16">
        <v>1.0161611681764</v>
      </c>
      <c r="AA898" s="16">
        <v>1.3694506437768199</v>
      </c>
      <c r="AB898" s="16">
        <v>1.2869926925238899</v>
      </c>
      <c r="AC898" s="16">
        <v>0.58975970425138602</v>
      </c>
      <c r="AD898" s="16">
        <v>2.0893022548771198</v>
      </c>
      <c r="AE898" s="16">
        <v>0.69887999999999995</v>
      </c>
      <c r="AF898" s="16">
        <v>1.4319401855374001</v>
      </c>
      <c r="AG898" s="16">
        <v>1.4319401855374001</v>
      </c>
      <c r="AH898" s="16">
        <v>1.3994333579115299</v>
      </c>
      <c r="AI898" s="37">
        <v>0.29691211401425199</v>
      </c>
      <c r="AJ898" s="16">
        <v>0.996602973229748</v>
      </c>
      <c r="AK898" s="16">
        <v>0.46541244573082502</v>
      </c>
      <c r="AL898" s="37">
        <v>0.80450022399999999</v>
      </c>
      <c r="AM898" s="37">
        <v>3119.0978710394902</v>
      </c>
      <c r="AN898" s="37">
        <v>20.543544959999998</v>
      </c>
      <c r="AO898" s="37">
        <v>1.1676018048000001</v>
      </c>
      <c r="AP898" s="37">
        <v>7.1234331392000003</v>
      </c>
      <c r="AQ898" s="37">
        <v>646.97139200000004</v>
      </c>
      <c r="AR898" s="37">
        <v>1.733802624</v>
      </c>
      <c r="AS898" s="37">
        <v>1.3731955199999999</v>
      </c>
      <c r="AT898" s="37">
        <v>8.2099851519999998</v>
      </c>
      <c r="AU898" s="37">
        <v>308249.84265215998</v>
      </c>
      <c r="AV898" s="37">
        <v>2043.0891870431201</v>
      </c>
      <c r="AW898" s="37">
        <v>1048202.035328</v>
      </c>
      <c r="AX898" s="37">
        <v>8.5674687795200004</v>
      </c>
      <c r="AY898" s="37">
        <v>7.1628422399999998</v>
      </c>
      <c r="AZ898" s="37">
        <v>17.472000000000001</v>
      </c>
      <c r="BA898" s="37">
        <v>23534.52864</v>
      </c>
      <c r="BB898" s="37">
        <v>8.4796791456000005</v>
      </c>
      <c r="BC898" s="37">
        <v>7.9731500709076201E-3</v>
      </c>
      <c r="BD898" s="37">
        <v>364.38210186240002</v>
      </c>
      <c r="BE898" s="37">
        <v>28591.455999999998</v>
      </c>
      <c r="BF898" s="37">
        <v>0.94700651520000001</v>
      </c>
      <c r="BG898" s="37">
        <v>3.714980527232</v>
      </c>
      <c r="BH898" s="37">
        <v>4.7581507839999997</v>
      </c>
      <c r="BI898" s="37">
        <v>5.8653032255999999</v>
      </c>
      <c r="BJ898" s="37">
        <v>4200.6724905600004</v>
      </c>
      <c r="BK898" s="37">
        <v>520.78145235199997</v>
      </c>
      <c r="BL898" s="37">
        <v>17.472000000000001</v>
      </c>
      <c r="BM898" s="37">
        <v>15.571759353446399</v>
      </c>
      <c r="BN898" s="37">
        <v>15.571759353446399</v>
      </c>
      <c r="BO898" s="37">
        <v>15.9334689656064</v>
      </c>
      <c r="BP898" s="37">
        <v>8.4200000000000004E-3</v>
      </c>
    </row>
    <row r="899" spans="1:68">
      <c r="A899" s="16">
        <v>898</v>
      </c>
      <c r="B899" s="29" t="s">
        <v>87</v>
      </c>
      <c r="C899" s="16">
        <v>215</v>
      </c>
      <c r="D899" s="16">
        <v>1110</v>
      </c>
      <c r="E899" s="16">
        <v>0.24075146015853199</v>
      </c>
      <c r="F899" s="16">
        <v>0.38530210953969302</v>
      </c>
      <c r="G899" s="16">
        <v>0.47340703066566903</v>
      </c>
      <c r="H899" s="16">
        <v>1.2943170834208899</v>
      </c>
      <c r="I899" s="16">
        <v>2.29007261999319</v>
      </c>
      <c r="J899" s="16">
        <v>0.406272594040059</v>
      </c>
      <c r="K899" s="16">
        <v>0.42994229429907499</v>
      </c>
      <c r="L899" s="16">
        <v>0.54366498740554203</v>
      </c>
      <c r="M899" s="16">
        <v>0.14804693757676099</v>
      </c>
      <c r="N899" s="16">
        <v>0.70117241233807304</v>
      </c>
      <c r="O899" s="16">
        <v>1.5460883352271699</v>
      </c>
      <c r="P899" s="16">
        <v>0.147422819189065</v>
      </c>
      <c r="Q899" s="16">
        <v>0.24418450294196001</v>
      </c>
      <c r="R899" s="16">
        <v>0.66802864107251703</v>
      </c>
      <c r="S899" s="16">
        <v>0.70931999999999995</v>
      </c>
      <c r="T899" s="16">
        <v>1.30353482845685</v>
      </c>
      <c r="U899" s="16">
        <v>1.1130590831795699</v>
      </c>
      <c r="V899" s="16">
        <v>0.52815499232091401</v>
      </c>
      <c r="W899" s="16">
        <v>3.0264790317019599</v>
      </c>
      <c r="X899" s="16">
        <v>1.3531765109890099</v>
      </c>
      <c r="Y899" s="16">
        <v>2.2878473945409401</v>
      </c>
      <c r="Z899" s="16">
        <v>1.01966536997532</v>
      </c>
      <c r="AA899" s="16">
        <v>1.36973954983923</v>
      </c>
      <c r="AB899" s="16">
        <v>1.28654688377316</v>
      </c>
      <c r="AC899" s="16">
        <v>0.587192373104654</v>
      </c>
      <c r="AD899" s="16">
        <v>2.0923307857503799</v>
      </c>
      <c r="AE899" s="16">
        <v>0.70931999999999995</v>
      </c>
      <c r="AF899" s="16">
        <v>1.43446808174994</v>
      </c>
      <c r="AG899" s="16">
        <v>1.43446808174994</v>
      </c>
      <c r="AH899" s="16">
        <v>1.3861506052422701</v>
      </c>
      <c r="AI899" s="37">
        <v>0.29832935560859197</v>
      </c>
      <c r="AJ899" s="16">
        <v>0.99681681647588705</v>
      </c>
      <c r="AK899" s="16">
        <v>0.46657018813314</v>
      </c>
      <c r="AL899" s="37">
        <v>0.88528880399999998</v>
      </c>
      <c r="AM899" s="37">
        <v>3318.5234102849499</v>
      </c>
      <c r="AN899" s="37">
        <v>21.156193309999999</v>
      </c>
      <c r="AO899" s="37">
        <v>1.1725519257999999</v>
      </c>
      <c r="AP899" s="37">
        <v>7.1147031731999997</v>
      </c>
      <c r="AQ899" s="37">
        <v>680.94683199999997</v>
      </c>
      <c r="AR899" s="37">
        <v>1.7373555540000001</v>
      </c>
      <c r="AS899" s="37">
        <v>1.37098392</v>
      </c>
      <c r="AT899" s="37">
        <v>8.3072222920000005</v>
      </c>
      <c r="AU899" s="37">
        <v>308745.70517336001</v>
      </c>
      <c r="AV899" s="37">
        <v>2052.6630950885501</v>
      </c>
      <c r="AW899" s="37">
        <v>1077930.934288</v>
      </c>
      <c r="AX899" s="37">
        <v>8.3658632614199995</v>
      </c>
      <c r="AY899" s="37">
        <v>7.1956865399999996</v>
      </c>
      <c r="AZ899" s="37">
        <v>17.733000000000001</v>
      </c>
      <c r="BA899" s="37">
        <v>23637.408439999999</v>
      </c>
      <c r="BB899" s="37">
        <v>8.5028177375999991</v>
      </c>
      <c r="BC899" s="37">
        <v>7.68988084520525E-3</v>
      </c>
      <c r="BD899" s="37">
        <v>367.63021517039999</v>
      </c>
      <c r="BE899" s="37">
        <v>28686.475999999999</v>
      </c>
      <c r="BF899" s="37">
        <v>0.95121153920000001</v>
      </c>
      <c r="BG899" s="37">
        <v>3.7298194302719998</v>
      </c>
      <c r="BH899" s="37">
        <v>4.7693728440000003</v>
      </c>
      <c r="BI899" s="37">
        <v>5.8764622176000003</v>
      </c>
      <c r="BJ899" s="37">
        <v>4093.4636777599999</v>
      </c>
      <c r="BK899" s="37">
        <v>524.44736479200003</v>
      </c>
      <c r="BL899" s="37">
        <v>17.733000000000001</v>
      </c>
      <c r="BM899" s="37">
        <v>15.5863095100944</v>
      </c>
      <c r="BN899" s="37">
        <v>15.5863095100944</v>
      </c>
      <c r="BO899" s="37">
        <v>16.129606277954402</v>
      </c>
      <c r="BP899" s="37">
        <v>8.3800000000000003E-3</v>
      </c>
    </row>
    <row r="900" spans="1:68">
      <c r="A900" s="16">
        <v>899</v>
      </c>
      <c r="B900" s="29" t="s">
        <v>215</v>
      </c>
      <c r="C900" s="16">
        <v>320</v>
      </c>
      <c r="D900" s="16">
        <v>1110</v>
      </c>
      <c r="E900" s="16">
        <v>0.26292257929883101</v>
      </c>
      <c r="F900" s="16">
        <v>0.40873609162475</v>
      </c>
      <c r="G900" s="16">
        <v>0.48782455089820398</v>
      </c>
      <c r="H900" s="16">
        <v>1.2981499370012599</v>
      </c>
      <c r="I900" s="16">
        <v>2.2763617840163</v>
      </c>
      <c r="J900" s="16">
        <v>0.42694037145649999</v>
      </c>
      <c r="K900" s="16">
        <v>0.43364943102415698</v>
      </c>
      <c r="L900" s="16">
        <v>0.54553030303030303</v>
      </c>
      <c r="M900" s="16">
        <v>0.15082525052248</v>
      </c>
      <c r="N900" s="16">
        <v>0.70245915574472195</v>
      </c>
      <c r="O900" s="16">
        <v>1.54886369346641</v>
      </c>
      <c r="P900" s="16">
        <v>0.15283521317224699</v>
      </c>
      <c r="Q900" s="16">
        <v>0.24645415821219099</v>
      </c>
      <c r="R900" s="16">
        <v>0.67352258852258895</v>
      </c>
      <c r="S900" s="16">
        <v>0.71975999999999996</v>
      </c>
      <c r="T900" s="16">
        <v>1.30495255041518</v>
      </c>
      <c r="U900" s="16">
        <v>1.1150412266743801</v>
      </c>
      <c r="V900" s="16">
        <v>0.51415188114698296</v>
      </c>
      <c r="W900" s="16">
        <v>3.0182809511781499</v>
      </c>
      <c r="X900" s="16">
        <v>1.35394375857339</v>
      </c>
      <c r="Y900" s="16">
        <v>2.2866212871287099</v>
      </c>
      <c r="Z900" s="16">
        <v>1.0231676667990901</v>
      </c>
      <c r="AA900" s="16">
        <v>1.3700278372590999</v>
      </c>
      <c r="AB900" s="16">
        <v>1.28610207515423</v>
      </c>
      <c r="AC900" s="16">
        <v>0.58456896551724102</v>
      </c>
      <c r="AD900" s="16">
        <v>2.0953425296044301</v>
      </c>
      <c r="AE900" s="16">
        <v>0.71975999999999996</v>
      </c>
      <c r="AF900" s="16">
        <v>1.4369980770444799</v>
      </c>
      <c r="AG900" s="16">
        <v>1.4369980770444799</v>
      </c>
      <c r="AH900" s="16">
        <v>1.3731523887744299</v>
      </c>
      <c r="AI900" s="37">
        <v>0.29976019184652303</v>
      </c>
      <c r="AJ900" s="16">
        <v>0.997030322363326</v>
      </c>
      <c r="AK900" s="16">
        <v>0.46772793053545603</v>
      </c>
      <c r="AL900" s="37">
        <v>0.96600969599999997</v>
      </c>
      <c r="AM900" s="37">
        <v>3517.8035545775501</v>
      </c>
      <c r="AN900" s="37">
        <v>21.767902240000002</v>
      </c>
      <c r="AO900" s="37">
        <v>1.1775073592</v>
      </c>
      <c r="AP900" s="37">
        <v>7.1058505168000003</v>
      </c>
      <c r="AQ900" s="37">
        <v>714.88876800000003</v>
      </c>
      <c r="AR900" s="37">
        <v>1.740847896</v>
      </c>
      <c r="AS900" s="37">
        <v>1.3687660800000001</v>
      </c>
      <c r="AT900" s="37">
        <v>8.4035708079999996</v>
      </c>
      <c r="AU900" s="37">
        <v>309241.44602464</v>
      </c>
      <c r="AV900" s="37">
        <v>2062.2560579399101</v>
      </c>
      <c r="AW900" s="37">
        <v>1107345.614112</v>
      </c>
      <c r="AX900" s="37">
        <v>8.1663127380800002</v>
      </c>
      <c r="AY900" s="37">
        <v>7.2283629600000001</v>
      </c>
      <c r="AZ900" s="37">
        <v>17.994</v>
      </c>
      <c r="BA900" s="37">
        <v>23740.49856</v>
      </c>
      <c r="BB900" s="37">
        <v>8.5259743423999996</v>
      </c>
      <c r="BC900" s="37">
        <v>7.4327647010954297E-3</v>
      </c>
      <c r="BD900" s="37">
        <v>370.8913707296</v>
      </c>
      <c r="BE900" s="37">
        <v>28781.649000000001</v>
      </c>
      <c r="BF900" s="37">
        <v>0.95542574079999998</v>
      </c>
      <c r="BG900" s="37">
        <v>3.7446658529280001</v>
      </c>
      <c r="BH900" s="37">
        <v>4.7806080160000004</v>
      </c>
      <c r="BI900" s="37">
        <v>5.8876314623999999</v>
      </c>
      <c r="BJ900" s="37">
        <v>3987.60122624</v>
      </c>
      <c r="BK900" s="37">
        <v>528.125586408</v>
      </c>
      <c r="BL900" s="37">
        <v>17.994</v>
      </c>
      <c r="BM900" s="37">
        <v>15.6008422280256</v>
      </c>
      <c r="BN900" s="37">
        <v>15.6008422280256</v>
      </c>
      <c r="BO900" s="37">
        <v>16.326214384665601</v>
      </c>
      <c r="BP900" s="37">
        <v>8.3400000000000002E-3</v>
      </c>
    </row>
    <row r="901" spans="1:68">
      <c r="A901" s="16">
        <v>900</v>
      </c>
      <c r="B901" s="29" t="s">
        <v>70</v>
      </c>
      <c r="C901" s="16">
        <v>150</v>
      </c>
      <c r="D901" s="16">
        <v>1110</v>
      </c>
      <c r="E901" s="16">
        <v>0.28511221294363298</v>
      </c>
      <c r="F901" s="16">
        <v>0.43218707474190698</v>
      </c>
      <c r="G901" s="16">
        <v>0.50226367041198505</v>
      </c>
      <c r="H901" s="16">
        <v>1.3019779643231899</v>
      </c>
      <c r="I901" s="16">
        <v>2.2627159796725</v>
      </c>
      <c r="J901" s="16">
        <v>0.44762836185819099</v>
      </c>
      <c r="K901" s="16">
        <v>0.43738107160741102</v>
      </c>
      <c r="L901" s="16">
        <v>0.54740506329113903</v>
      </c>
      <c r="M901" s="16">
        <v>0.153623285829524</v>
      </c>
      <c r="N901" s="16">
        <v>0.70374619396460802</v>
      </c>
      <c r="O901" s="16">
        <v>1.5516311061299899</v>
      </c>
      <c r="P901" s="16">
        <v>0.15829738001044999</v>
      </c>
      <c r="Q901" s="16">
        <v>0.24880155140120899</v>
      </c>
      <c r="R901" s="16">
        <v>0.67903669724770699</v>
      </c>
      <c r="S901" s="16">
        <v>0.73019999999999996</v>
      </c>
      <c r="T901" s="16">
        <v>1.30636565507032</v>
      </c>
      <c r="U901" s="16">
        <v>1.1170215073197201</v>
      </c>
      <c r="V901" s="16">
        <v>0.50150932122903802</v>
      </c>
      <c r="W901" s="16">
        <v>3.0101766974616599</v>
      </c>
      <c r="X901" s="16">
        <v>1.3547089041095901</v>
      </c>
      <c r="Y901" s="16">
        <v>2.2854012345679</v>
      </c>
      <c r="Z901" s="16">
        <v>1.0266680602006699</v>
      </c>
      <c r="AA901" s="16">
        <v>1.37031550802139</v>
      </c>
      <c r="AB901" s="16">
        <v>1.28565826330532</v>
      </c>
      <c r="AC901" s="16">
        <v>0.58188762394417903</v>
      </c>
      <c r="AD901" s="16">
        <v>2.0983376256281399</v>
      </c>
      <c r="AE901" s="16">
        <v>0.73019999999999996</v>
      </c>
      <c r="AF901" s="16">
        <v>1.43953017403661</v>
      </c>
      <c r="AG901" s="16">
        <v>1.43953017403661</v>
      </c>
      <c r="AH901" s="16">
        <v>1.360429662617</v>
      </c>
      <c r="AI901" s="37">
        <v>0.30120481927710802</v>
      </c>
      <c r="AJ901" s="16">
        <v>0.99724349168976101</v>
      </c>
      <c r="AK901" s="16">
        <v>0.468885672937771</v>
      </c>
      <c r="AL901" s="37">
        <v>1.0466629000000001</v>
      </c>
      <c r="AM901" s="37">
        <v>3716.9383039172999</v>
      </c>
      <c r="AN901" s="37">
        <v>22.378671749999999</v>
      </c>
      <c r="AO901" s="37">
        <v>1.1824681050000001</v>
      </c>
      <c r="AP901" s="37">
        <v>7.0968751699999997</v>
      </c>
      <c r="AQ901" s="37">
        <v>748.79719999999998</v>
      </c>
      <c r="AR901" s="37">
        <v>1.74427965</v>
      </c>
      <c r="AS901" s="37">
        <v>1.3665419999999999</v>
      </c>
      <c r="AT901" s="37">
        <v>8.4990307000000005</v>
      </c>
      <c r="AU901" s="37">
        <v>309737.065206</v>
      </c>
      <c r="AV901" s="37">
        <v>2071.86807559717</v>
      </c>
      <c r="AW901" s="37">
        <v>1136446.0748000001</v>
      </c>
      <c r="AX901" s="37">
        <v>7.9688172095000001</v>
      </c>
      <c r="AY901" s="37">
        <v>7.2608715000000004</v>
      </c>
      <c r="AZ901" s="37">
        <v>18.254999999999999</v>
      </c>
      <c r="BA901" s="37">
        <v>23843.798999999999</v>
      </c>
      <c r="BB901" s="37">
        <v>8.5491489600000001</v>
      </c>
      <c r="BC901" s="37">
        <v>7.1982106770698403E-3</v>
      </c>
      <c r="BD901" s="37">
        <v>374.16556853999998</v>
      </c>
      <c r="BE901" s="37">
        <v>28876.974999999999</v>
      </c>
      <c r="BF901" s="37">
        <v>0.95964912000000002</v>
      </c>
      <c r="BG901" s="37">
        <v>3.7595197952000001</v>
      </c>
      <c r="BH901" s="37">
        <v>4.7918563000000001</v>
      </c>
      <c r="BI901" s="37">
        <v>5.8988109599999996</v>
      </c>
      <c r="BJ901" s="37">
        <v>3883.0851360000001</v>
      </c>
      <c r="BK901" s="37">
        <v>531.81611720000001</v>
      </c>
      <c r="BL901" s="37">
        <v>18.254999999999999</v>
      </c>
      <c r="BM901" s="37">
        <v>15.615357507240001</v>
      </c>
      <c r="BN901" s="37">
        <v>15.615357507240001</v>
      </c>
      <c r="BO901" s="37">
        <v>16.523293285739999</v>
      </c>
      <c r="BP901" s="37">
        <v>8.3000000000000001E-3</v>
      </c>
    </row>
    <row r="902" spans="1:68">
      <c r="A902" s="16">
        <v>901</v>
      </c>
      <c r="B902" s="29" t="s">
        <v>439</v>
      </c>
      <c r="C902" s="16">
        <v>230</v>
      </c>
      <c r="D902" s="16">
        <v>1145</v>
      </c>
      <c r="E902" s="16">
        <v>0.249981508097251</v>
      </c>
      <c r="F902" s="16">
        <v>0.41487224836604802</v>
      </c>
      <c r="G902" s="16">
        <v>0.51379949448559703</v>
      </c>
      <c r="H902" s="16">
        <v>1.27312445636933</v>
      </c>
      <c r="I902" s="16">
        <v>2.34760776615787</v>
      </c>
      <c r="J902" s="16">
        <v>0.437292999993945</v>
      </c>
      <c r="K902" s="16">
        <v>0.456453234533374</v>
      </c>
      <c r="L902" s="16">
        <v>0.57217005953988898</v>
      </c>
      <c r="M902" s="16">
        <v>0.14987853241275301</v>
      </c>
      <c r="N902" s="16">
        <v>0.71577367401714198</v>
      </c>
      <c r="O902" s="16">
        <v>1.6010204458342301</v>
      </c>
      <c r="P902" s="16">
        <v>0.14039026734739499</v>
      </c>
      <c r="Q902" s="16">
        <v>0.25290610745829001</v>
      </c>
      <c r="R902" s="16">
        <v>0.71570151545349203</v>
      </c>
      <c r="S902" s="16">
        <v>0.73384000000000005</v>
      </c>
      <c r="T902" s="16">
        <v>1.34102779301928</v>
      </c>
      <c r="U902" s="16">
        <v>1.16339489563219</v>
      </c>
      <c r="V902" s="16">
        <v>0.55164633259804596</v>
      </c>
      <c r="W902" s="16">
        <v>3.0970640359417101</v>
      </c>
      <c r="X902" s="16">
        <v>1.3896459264351999</v>
      </c>
      <c r="Y902" s="16">
        <v>2.3512077466256698</v>
      </c>
      <c r="Z902" s="16">
        <v>1.0491370645937299</v>
      </c>
      <c r="AA902" s="16">
        <v>1.40699549469042</v>
      </c>
      <c r="AB902" s="16">
        <v>1.3189411251187499</v>
      </c>
      <c r="AC902" s="16">
        <v>0.63133355457982598</v>
      </c>
      <c r="AD902" s="16">
        <v>2.1367988327721501</v>
      </c>
      <c r="AE902" s="16">
        <v>0.73384000000000005</v>
      </c>
      <c r="AF902" s="16">
        <v>1.4951516768053299</v>
      </c>
      <c r="AG902" s="16">
        <v>1.4882288235282899</v>
      </c>
      <c r="AH902" s="16">
        <v>1.3262489844279799</v>
      </c>
      <c r="AI902" s="37">
        <v>0.43476687216243498</v>
      </c>
      <c r="AJ902" s="16">
        <v>1.0119724616665799</v>
      </c>
      <c r="AK902" s="16">
        <v>0.46860419681620802</v>
      </c>
      <c r="AL902" s="37">
        <v>0.93105842305124997</v>
      </c>
      <c r="AM902" s="37">
        <v>3649.7943607206198</v>
      </c>
      <c r="AN902" s="37">
        <v>23.749133019098501</v>
      </c>
      <c r="AO902" s="37">
        <v>1.1824155329770001</v>
      </c>
      <c r="AP902" s="37">
        <v>7.37827473852</v>
      </c>
      <c r="AQ902" s="37">
        <v>745.49805337500004</v>
      </c>
      <c r="AR902" s="37">
        <v>1.8603488501250001</v>
      </c>
      <c r="AS902" s="37">
        <v>1.4666372516499999</v>
      </c>
      <c r="AT902" s="37">
        <v>8.0956927214865004</v>
      </c>
      <c r="AU902" s="37">
        <v>320647.33378358901</v>
      </c>
      <c r="AV902" s="37">
        <v>2158.3450869829098</v>
      </c>
      <c r="AW902" s="37">
        <v>987288.71283812204</v>
      </c>
      <c r="AX902" s="37">
        <v>8.6027049610301294</v>
      </c>
      <c r="AY902" s="37">
        <v>8.2092716580000005</v>
      </c>
      <c r="AZ902" s="37">
        <v>18.346</v>
      </c>
      <c r="BA902" s="37">
        <v>24342.197976817501</v>
      </c>
      <c r="BB902" s="37">
        <v>8.6685514792537006</v>
      </c>
      <c r="BC902" s="37">
        <v>7.9446371096300698E-3</v>
      </c>
      <c r="BD902" s="37">
        <v>389.78403524226599</v>
      </c>
      <c r="BE902" s="37">
        <v>29398.935799999999</v>
      </c>
      <c r="BF902" s="37">
        <v>0.98609654614800002</v>
      </c>
      <c r="BG902" s="37">
        <v>3.8443778885351101</v>
      </c>
      <c r="BH902" s="37">
        <v>4.9210816213505</v>
      </c>
      <c r="BI902" s="37">
        <v>6.0519984771399997</v>
      </c>
      <c r="BJ902" s="37">
        <v>4532.6709995272004</v>
      </c>
      <c r="BK902" s="37">
        <v>513.02367748555002</v>
      </c>
      <c r="BL902" s="37">
        <v>18.346</v>
      </c>
      <c r="BM902" s="37">
        <v>16.589223958923199</v>
      </c>
      <c r="BN902" s="37">
        <v>16.512412512145399</v>
      </c>
      <c r="BO902" s="37">
        <v>17.6687696454293</v>
      </c>
      <c r="BP902" s="37">
        <v>1.557269544325E-2</v>
      </c>
    </row>
    <row r="903" spans="1:68">
      <c r="A903" s="16">
        <v>902</v>
      </c>
      <c r="B903" s="29" t="s">
        <v>70</v>
      </c>
      <c r="C903" s="16">
        <v>570</v>
      </c>
      <c r="D903" s="16">
        <v>1145</v>
      </c>
      <c r="E903" s="16">
        <v>0.248577807514513</v>
      </c>
      <c r="F903" s="16">
        <v>0.41312589502458502</v>
      </c>
      <c r="G903" s="16">
        <v>0.51257235141344504</v>
      </c>
      <c r="H903" s="16">
        <v>1.2730030514655599</v>
      </c>
      <c r="I903" s="16">
        <v>2.3474859263771801</v>
      </c>
      <c r="J903" s="16">
        <v>0.43576717910836399</v>
      </c>
      <c r="K903" s="16">
        <v>0.45623033279106301</v>
      </c>
      <c r="L903" s="16">
        <v>0.571945203939345</v>
      </c>
      <c r="M903" s="16">
        <v>0.150026705929247</v>
      </c>
      <c r="N903" s="16">
        <v>0.71560464867210605</v>
      </c>
      <c r="O903" s="16">
        <v>1.60032155440834</v>
      </c>
      <c r="P903" s="16">
        <v>0.14052228698166799</v>
      </c>
      <c r="Q903" s="16">
        <v>0.25284438195422998</v>
      </c>
      <c r="R903" s="16">
        <v>0.71495744476677703</v>
      </c>
      <c r="S903" s="16">
        <v>0.73329999999999995</v>
      </c>
      <c r="T903" s="16">
        <v>1.3408474309256799</v>
      </c>
      <c r="U903" s="16">
        <v>1.16328872884088</v>
      </c>
      <c r="V903" s="16">
        <v>0.55274426767403795</v>
      </c>
      <c r="W903" s="16">
        <v>3.0961566998566998</v>
      </c>
      <c r="X903" s="16">
        <v>1.3894293571674099</v>
      </c>
      <c r="Y903" s="16">
        <v>2.3505198336655799</v>
      </c>
      <c r="Z903" s="16">
        <v>1.0489447691928899</v>
      </c>
      <c r="AA903" s="16">
        <v>1.40679337535152</v>
      </c>
      <c r="AB903" s="16">
        <v>1.31881087818644</v>
      </c>
      <c r="AC903" s="16">
        <v>0.63081627681807195</v>
      </c>
      <c r="AD903" s="16">
        <v>2.1367639824438198</v>
      </c>
      <c r="AE903" s="16">
        <v>0.73329999999999995</v>
      </c>
      <c r="AF903" s="16">
        <v>1.49444255853098</v>
      </c>
      <c r="AG903" s="16">
        <v>1.4876702020643</v>
      </c>
      <c r="AH903" s="16">
        <v>1.3264328072948599</v>
      </c>
      <c r="AI903" s="37">
        <v>0.43134297010294198</v>
      </c>
      <c r="AJ903" s="16">
        <v>1.0118172515938</v>
      </c>
      <c r="AK903" s="16">
        <v>0.46860419681620802</v>
      </c>
      <c r="AL903" s="37">
        <v>0.92583032733750004</v>
      </c>
      <c r="AM903" s="37">
        <v>3634.43100343991</v>
      </c>
      <c r="AN903" s="37">
        <v>23.692411312738699</v>
      </c>
      <c r="AO903" s="37">
        <v>1.1823027780587501</v>
      </c>
      <c r="AP903" s="37">
        <v>7.3778918094000003</v>
      </c>
      <c r="AQ903" s="37">
        <v>742.89683062500001</v>
      </c>
      <c r="AR903" s="37">
        <v>1.8594403780875</v>
      </c>
      <c r="AS903" s="37">
        <v>1.46606088175</v>
      </c>
      <c r="AT903" s="37">
        <v>8.1036963177299999</v>
      </c>
      <c r="AU903" s="37">
        <v>320571.61498001398</v>
      </c>
      <c r="AV903" s="37">
        <v>2157.4029073378301</v>
      </c>
      <c r="AW903" s="37">
        <v>988217.13542219996</v>
      </c>
      <c r="AX903" s="37">
        <v>8.6006053426961309</v>
      </c>
      <c r="AY903" s="37">
        <v>8.2007369850000007</v>
      </c>
      <c r="AZ903" s="37">
        <v>18.3325</v>
      </c>
      <c r="BA903" s="37">
        <v>24338.924062725</v>
      </c>
      <c r="BB903" s="37">
        <v>8.6677604217208692</v>
      </c>
      <c r="BC903" s="37">
        <v>7.9604492255334006E-3</v>
      </c>
      <c r="BD903" s="37">
        <v>389.669841568376</v>
      </c>
      <c r="BE903" s="37">
        <v>29394.354125000002</v>
      </c>
      <c r="BF903" s="37">
        <v>0.98580803544749995</v>
      </c>
      <c r="BG903" s="37">
        <v>3.84367325592607</v>
      </c>
      <c r="BH903" s="37">
        <v>4.9203746924600003</v>
      </c>
      <c r="BI903" s="37">
        <v>6.0514008354250004</v>
      </c>
      <c r="BJ903" s="37">
        <v>4528.9571942140001</v>
      </c>
      <c r="BK903" s="37">
        <v>513.01531027600004</v>
      </c>
      <c r="BL903" s="37">
        <v>18.3325</v>
      </c>
      <c r="BM903" s="37">
        <v>16.581356046891798</v>
      </c>
      <c r="BN903" s="37">
        <v>16.506214414174401</v>
      </c>
      <c r="BO903" s="37">
        <v>17.671218600285201</v>
      </c>
      <c r="BP903" s="37">
        <v>1.545005642125E-2</v>
      </c>
    </row>
    <row r="904" spans="1:68">
      <c r="A904" s="16">
        <v>903</v>
      </c>
      <c r="B904" s="29" t="s">
        <v>293</v>
      </c>
      <c r="C904" s="16">
        <v>270</v>
      </c>
      <c r="D904" s="16">
        <v>1145</v>
      </c>
      <c r="E904" s="16">
        <v>0.24717410693177599</v>
      </c>
      <c r="F904" s="16">
        <v>0.41137954168312302</v>
      </c>
      <c r="G904" s="16">
        <v>0.51134520834129304</v>
      </c>
      <c r="H904" s="16">
        <v>1.27288164656179</v>
      </c>
      <c r="I904" s="16">
        <v>2.3473640865965</v>
      </c>
      <c r="J904" s="16">
        <v>0.43424135822278198</v>
      </c>
      <c r="K904" s="16">
        <v>0.45600743104875102</v>
      </c>
      <c r="L904" s="16">
        <v>0.57172034833880103</v>
      </c>
      <c r="M904" s="16">
        <v>0.15017487944574101</v>
      </c>
      <c r="N904" s="16">
        <v>0.715435623327071</v>
      </c>
      <c r="O904" s="16">
        <v>1.5996226629824499</v>
      </c>
      <c r="P904" s="16">
        <v>0.14065430661594</v>
      </c>
      <c r="Q904" s="16">
        <v>0.25278265645017001</v>
      </c>
      <c r="R904" s="16">
        <v>0.71421337408006103</v>
      </c>
      <c r="S904" s="16">
        <v>0.73275999999999997</v>
      </c>
      <c r="T904" s="16">
        <v>1.3406670688320801</v>
      </c>
      <c r="U904" s="16">
        <v>1.1631825620495799</v>
      </c>
      <c r="V904" s="16">
        <v>0.55384991851564402</v>
      </c>
      <c r="W904" s="16">
        <v>3.09524936377169</v>
      </c>
      <c r="X904" s="16">
        <v>1.3892127878996201</v>
      </c>
      <c r="Y904" s="16">
        <v>2.3498319207054901</v>
      </c>
      <c r="Z904" s="16">
        <v>1.0487524737920499</v>
      </c>
      <c r="AA904" s="16">
        <v>1.4065912560126199</v>
      </c>
      <c r="AB904" s="16">
        <v>1.3186806312541299</v>
      </c>
      <c r="AC904" s="16">
        <v>0.63029899905631903</v>
      </c>
      <c r="AD904" s="16">
        <v>2.1367291321155002</v>
      </c>
      <c r="AE904" s="16">
        <v>0.73275999999999997</v>
      </c>
      <c r="AF904" s="16">
        <v>1.49373344025662</v>
      </c>
      <c r="AG904" s="16">
        <v>1.4871115806003199</v>
      </c>
      <c r="AH904" s="16">
        <v>1.3266166301617499</v>
      </c>
      <c r="AI904" s="37">
        <v>0.42791906804344898</v>
      </c>
      <c r="AJ904" s="16">
        <v>1.01166204152103</v>
      </c>
      <c r="AK904" s="16">
        <v>0.46860419681620802</v>
      </c>
      <c r="AL904" s="37">
        <v>0.92060223162374999</v>
      </c>
      <c r="AM904" s="37">
        <v>3619.0676461592102</v>
      </c>
      <c r="AN904" s="37">
        <v>23.635689606379</v>
      </c>
      <c r="AO904" s="37">
        <v>1.1821900231405</v>
      </c>
      <c r="AP904" s="37">
        <v>7.3775088802799997</v>
      </c>
      <c r="AQ904" s="37">
        <v>740.29560787499997</v>
      </c>
      <c r="AR904" s="37">
        <v>1.8585319060500001</v>
      </c>
      <c r="AS904" s="37">
        <v>1.4654845118499999</v>
      </c>
      <c r="AT904" s="37">
        <v>8.1116999139734993</v>
      </c>
      <c r="AU904" s="37">
        <v>320495.89617643802</v>
      </c>
      <c r="AV904" s="37">
        <v>2156.46072769276</v>
      </c>
      <c r="AW904" s="37">
        <v>989145.55800627801</v>
      </c>
      <c r="AX904" s="37">
        <v>8.5985057243621306</v>
      </c>
      <c r="AY904" s="37">
        <v>8.1922023119999992</v>
      </c>
      <c r="AZ904" s="37">
        <v>18.318999999999999</v>
      </c>
      <c r="BA904" s="37">
        <v>24335.6501486325</v>
      </c>
      <c r="BB904" s="37">
        <v>8.6669693641880503</v>
      </c>
      <c r="BC904" s="37">
        <v>7.9763724614681803E-3</v>
      </c>
      <c r="BD904" s="37">
        <v>389.55564789448698</v>
      </c>
      <c r="BE904" s="37">
        <v>29389.77245</v>
      </c>
      <c r="BF904" s="37">
        <v>0.985519524747</v>
      </c>
      <c r="BG904" s="37">
        <v>3.8429686233170401</v>
      </c>
      <c r="BH904" s="37">
        <v>4.9196677635694996</v>
      </c>
      <c r="BI904" s="37">
        <v>6.0508031937100002</v>
      </c>
      <c r="BJ904" s="37">
        <v>4525.2433889007998</v>
      </c>
      <c r="BK904" s="37">
        <v>513.00694306645005</v>
      </c>
      <c r="BL904" s="37">
        <v>18.318999999999999</v>
      </c>
      <c r="BM904" s="37">
        <v>16.573488134860401</v>
      </c>
      <c r="BN904" s="37">
        <v>16.5000163162034</v>
      </c>
      <c r="BO904" s="37">
        <v>17.673667555141201</v>
      </c>
      <c r="BP904" s="37">
        <v>1.5327417399250001E-2</v>
      </c>
    </row>
    <row r="905" spans="1:68">
      <c r="A905" s="16">
        <v>904</v>
      </c>
      <c r="B905" s="29" t="s">
        <v>440</v>
      </c>
      <c r="C905" s="16">
        <v>225</v>
      </c>
      <c r="D905" s="16">
        <v>1145</v>
      </c>
      <c r="E905" s="16">
        <v>0.24436670576630001</v>
      </c>
      <c r="F905" s="16">
        <v>0.40788683500019701</v>
      </c>
      <c r="G905" s="16">
        <v>0.50889092219698895</v>
      </c>
      <c r="H905" s="16">
        <v>1.27263883675425</v>
      </c>
      <c r="I905" s="16">
        <v>2.3471204070351201</v>
      </c>
      <c r="J905" s="16">
        <v>0.43118971645161902</v>
      </c>
      <c r="K905" s="16">
        <v>0.45556162756412899</v>
      </c>
      <c r="L905" s="16">
        <v>0.57127063713771298</v>
      </c>
      <c r="M905" s="16">
        <v>0.15047122647873001</v>
      </c>
      <c r="N905" s="16">
        <v>0.71509757263700102</v>
      </c>
      <c r="O905" s="16">
        <v>1.59822488013066</v>
      </c>
      <c r="P905" s="16">
        <v>0.14091834588448399</v>
      </c>
      <c r="Q905" s="16">
        <v>0.25265920544205001</v>
      </c>
      <c r="R905" s="16">
        <v>0.71272523270663102</v>
      </c>
      <c r="S905" s="16">
        <v>0.73168</v>
      </c>
      <c r="T905" s="16">
        <v>1.34030634464487</v>
      </c>
      <c r="U905" s="16">
        <v>1.1629702284669601</v>
      </c>
      <c r="V905" s="16">
        <v>0.55608469513457803</v>
      </c>
      <c r="W905" s="16">
        <v>3.09343469160167</v>
      </c>
      <c r="X905" s="16">
        <v>1.3887796493640401</v>
      </c>
      <c r="Y905" s="16">
        <v>2.3484560947853002</v>
      </c>
      <c r="Z905" s="16">
        <v>1.04836788299036</v>
      </c>
      <c r="AA905" s="16">
        <v>1.4061870173348101</v>
      </c>
      <c r="AB905" s="16">
        <v>1.3184201373895099</v>
      </c>
      <c r="AC905" s="16">
        <v>0.62926444353281197</v>
      </c>
      <c r="AD905" s="16">
        <v>2.1366594314588401</v>
      </c>
      <c r="AE905" s="16">
        <v>0.73168</v>
      </c>
      <c r="AF905" s="16">
        <v>1.4923152037078999</v>
      </c>
      <c r="AG905" s="16">
        <v>1.4859943376723399</v>
      </c>
      <c r="AH905" s="16">
        <v>1.3269842758955299</v>
      </c>
      <c r="AI905" s="37">
        <v>0.42107126392446298</v>
      </c>
      <c r="AJ905" s="16">
        <v>1.0113516213754701</v>
      </c>
      <c r="AK905" s="16">
        <v>0.46860419681620802</v>
      </c>
      <c r="AL905" s="37">
        <v>0.91014604019625001</v>
      </c>
      <c r="AM905" s="37">
        <v>3588.3409315978001</v>
      </c>
      <c r="AN905" s="37">
        <v>23.522246193659502</v>
      </c>
      <c r="AO905" s="37">
        <v>1.181964513304</v>
      </c>
      <c r="AP905" s="37">
        <v>7.3767430220400003</v>
      </c>
      <c r="AQ905" s="37">
        <v>735.09316237500002</v>
      </c>
      <c r="AR905" s="37">
        <v>1.8567149619750001</v>
      </c>
      <c r="AS905" s="37">
        <v>1.46433177205</v>
      </c>
      <c r="AT905" s="37">
        <v>8.1277071064605</v>
      </c>
      <c r="AU905" s="37">
        <v>320344.45856928697</v>
      </c>
      <c r="AV905" s="37">
        <v>2154.5763684026101</v>
      </c>
      <c r="AW905" s="37">
        <v>991002.40317443304</v>
      </c>
      <c r="AX905" s="37">
        <v>8.59430648769413</v>
      </c>
      <c r="AY905" s="37">
        <v>8.1751329659999996</v>
      </c>
      <c r="AZ905" s="37">
        <v>18.292000000000002</v>
      </c>
      <c r="BA905" s="37">
        <v>24329.102320447499</v>
      </c>
      <c r="BB905" s="37">
        <v>8.6653872491224</v>
      </c>
      <c r="BC905" s="37">
        <v>8.0085570119842707E-3</v>
      </c>
      <c r="BD905" s="37">
        <v>389.32726054670701</v>
      </c>
      <c r="BE905" s="37">
        <v>29380.609100000001</v>
      </c>
      <c r="BF905" s="37">
        <v>0.98494250334599998</v>
      </c>
      <c r="BG905" s="37">
        <v>3.8415593580989702</v>
      </c>
      <c r="BH905" s="37">
        <v>4.9182539057885002</v>
      </c>
      <c r="BI905" s="37">
        <v>6.0496079102799998</v>
      </c>
      <c r="BJ905" s="37">
        <v>4517.8157782744001</v>
      </c>
      <c r="BK905" s="37">
        <v>512.99020864734996</v>
      </c>
      <c r="BL905" s="37">
        <v>18.292000000000002</v>
      </c>
      <c r="BM905" s="37">
        <v>16.5577523107976</v>
      </c>
      <c r="BN905" s="37">
        <v>16.487620120261401</v>
      </c>
      <c r="BO905" s="37">
        <v>17.678565464853101</v>
      </c>
      <c r="BP905" s="37">
        <v>1.5082139355249999E-2</v>
      </c>
    </row>
    <row r="906" spans="1:68">
      <c r="A906" s="16">
        <v>905</v>
      </c>
      <c r="B906" s="29" t="s">
        <v>441</v>
      </c>
      <c r="C906" s="16">
        <v>124</v>
      </c>
      <c r="D906" s="16">
        <v>1275</v>
      </c>
      <c r="E906" s="16">
        <v>0.237440016691008</v>
      </c>
      <c r="F906" s="16">
        <v>0.37724443803558799</v>
      </c>
      <c r="G906" s="16">
        <v>0.481788252899364</v>
      </c>
      <c r="H906" s="16">
        <v>1.2694569898119901</v>
      </c>
      <c r="I906" s="16">
        <v>2.3107893692979</v>
      </c>
      <c r="J906" s="16">
        <v>0.40581480576594198</v>
      </c>
      <c r="K906" s="16">
        <v>0.43098809108575398</v>
      </c>
      <c r="L906" s="16">
        <v>0.54255989911727598</v>
      </c>
      <c r="M906" s="16">
        <v>0.14296030812025301</v>
      </c>
      <c r="N906" s="16">
        <v>0.69891520253672001</v>
      </c>
      <c r="O906" s="16">
        <v>1.5741085957040699</v>
      </c>
      <c r="P906" s="16">
        <v>0.149091138227052</v>
      </c>
      <c r="Q906" s="16">
        <v>0.22196965259665299</v>
      </c>
      <c r="R906" s="16">
        <v>0.68481244281793197</v>
      </c>
      <c r="S906" s="16">
        <v>0.72099999999999997</v>
      </c>
      <c r="T906" s="16">
        <v>1.33149068783854</v>
      </c>
      <c r="U906" s="16">
        <v>1.1476732198730399</v>
      </c>
      <c r="V906" s="16">
        <v>0.53482163900873503</v>
      </c>
      <c r="W906" s="16">
        <v>3.1479829553165102</v>
      </c>
      <c r="X906" s="16">
        <v>1.37268359643102</v>
      </c>
      <c r="Y906" s="16">
        <v>2.33852230483271</v>
      </c>
      <c r="Z906" s="16">
        <v>1.03287815894857</v>
      </c>
      <c r="AA906" s="16">
        <v>1.39373326191751</v>
      </c>
      <c r="AB906" s="16">
        <v>1.30221193415638</v>
      </c>
      <c r="AC906" s="16">
        <v>0.57147020218441003</v>
      </c>
      <c r="AD906" s="16">
        <v>2.09266746562382</v>
      </c>
      <c r="AE906" s="16">
        <v>0.72099999999999997</v>
      </c>
      <c r="AF906" s="16">
        <v>1.48639827746713</v>
      </c>
      <c r="AG906" s="16">
        <v>1.48639827746713</v>
      </c>
      <c r="AH906" s="16">
        <v>1.42830168104029</v>
      </c>
      <c r="AI906" s="37">
        <v>0.299043062200957</v>
      </c>
      <c r="AJ906" s="16">
        <v>1.00847111584938</v>
      </c>
      <c r="AK906" s="16">
        <v>0.46714905933429801</v>
      </c>
      <c r="AL906" s="37">
        <v>0.87274778399999997</v>
      </c>
      <c r="AM906" s="37">
        <v>3247.9467987423</v>
      </c>
      <c r="AN906" s="37">
        <v>21.514642875</v>
      </c>
      <c r="AO906" s="37">
        <v>1.1507556649999999</v>
      </c>
      <c r="AP906" s="37">
        <v>7.1961818949999996</v>
      </c>
      <c r="AQ906" s="37">
        <v>679.84730000000002</v>
      </c>
      <c r="AR906" s="37">
        <v>1.7358681549999999</v>
      </c>
      <c r="AS906" s="37">
        <v>1.3647530000000001</v>
      </c>
      <c r="AT906" s="37">
        <v>7.9935543999999998</v>
      </c>
      <c r="AU906" s="37">
        <v>307716.54663599998</v>
      </c>
      <c r="AV906" s="37">
        <v>2092.8653770958499</v>
      </c>
      <c r="AW906" s="37">
        <v>1085168.2723999999</v>
      </c>
      <c r="AX906" s="37">
        <v>7.4793719582999998</v>
      </c>
      <c r="AY906" s="37">
        <v>7.3629945000000001</v>
      </c>
      <c r="AZ906" s="37">
        <v>18.024999999999999</v>
      </c>
      <c r="BA906" s="37">
        <v>24183.802650000001</v>
      </c>
      <c r="BB906" s="37">
        <v>8.7713642400000005</v>
      </c>
      <c r="BC906" s="37">
        <v>7.7592424063462496E-3</v>
      </c>
      <c r="BD906" s="37">
        <v>384.60620548000003</v>
      </c>
      <c r="BE906" s="37">
        <v>29140</v>
      </c>
      <c r="BF906" s="37">
        <v>0.97469459999999997</v>
      </c>
      <c r="BG906" s="37">
        <v>3.7791776021999999</v>
      </c>
      <c r="BH906" s="37">
        <v>4.8581206999999997</v>
      </c>
      <c r="BI906" s="37">
        <v>5.9546955600000002</v>
      </c>
      <c r="BJ906" s="37">
        <v>3940.9384338</v>
      </c>
      <c r="BK906" s="37">
        <v>525.99053609999999</v>
      </c>
      <c r="BL906" s="37">
        <v>18.024999999999999</v>
      </c>
      <c r="BM906" s="37">
        <v>16.143858578303998</v>
      </c>
      <c r="BN906" s="37">
        <v>16.143858578303998</v>
      </c>
      <c r="BO906" s="37">
        <v>16.800514835904</v>
      </c>
      <c r="BP906" s="37">
        <v>8.3599999999999994E-3</v>
      </c>
    </row>
    <row r="907" spans="1:68">
      <c r="A907" s="16">
        <v>906</v>
      </c>
      <c r="B907" s="29" t="s">
        <v>85</v>
      </c>
      <c r="C907" s="16">
        <v>152</v>
      </c>
      <c r="D907" s="16">
        <v>1275</v>
      </c>
      <c r="E907" s="16">
        <v>0.238691842269977</v>
      </c>
      <c r="F907" s="16">
        <v>0.37948857969747501</v>
      </c>
      <c r="G907" s="16">
        <v>0.48753460531238302</v>
      </c>
      <c r="H907" s="16">
        <v>1.32459825648566</v>
      </c>
      <c r="I907" s="16">
        <v>2.3628095426984799</v>
      </c>
      <c r="J907" s="16">
        <v>0.40801368189592002</v>
      </c>
      <c r="K907" s="16">
        <v>0.444441676217051</v>
      </c>
      <c r="L907" s="16">
        <v>0.56147540983606503</v>
      </c>
      <c r="M907" s="16">
        <v>0.149499839520702</v>
      </c>
      <c r="N907" s="16">
        <v>0.722434720752818</v>
      </c>
      <c r="O907" s="16">
        <v>1.5973602545143499</v>
      </c>
      <c r="P907" s="16">
        <v>0.154128426764719</v>
      </c>
      <c r="Q907" s="16">
        <v>0.23879716371679899</v>
      </c>
      <c r="R907" s="16">
        <v>0.69670631290027496</v>
      </c>
      <c r="S907" s="16">
        <v>0.73299999999999998</v>
      </c>
      <c r="T907" s="16">
        <v>1.35887066854641</v>
      </c>
      <c r="U907" s="16">
        <v>1.1651444177171699</v>
      </c>
      <c r="V907" s="16">
        <v>0.54685355455417795</v>
      </c>
      <c r="W907" s="16">
        <v>3.1833208182171799</v>
      </c>
      <c r="X907" s="16">
        <v>1.4025394646534</v>
      </c>
      <c r="Y907" s="16">
        <v>2.3738382899628201</v>
      </c>
      <c r="Z907" s="16">
        <v>1.05587039031378</v>
      </c>
      <c r="AA907" s="16">
        <v>1.4242635243706501</v>
      </c>
      <c r="AB907" s="16">
        <v>1.33363729891508</v>
      </c>
      <c r="AC907" s="16">
        <v>0.59300121623737101</v>
      </c>
      <c r="AD907" s="16">
        <v>2.1387063201715701</v>
      </c>
      <c r="AE907" s="16">
        <v>0.73299999999999998</v>
      </c>
      <c r="AF907" s="16">
        <v>1.5183498542911</v>
      </c>
      <c r="AG907" s="16">
        <v>1.5183498542911</v>
      </c>
      <c r="AH907" s="16">
        <v>1.45900441501232</v>
      </c>
      <c r="AI907" s="37">
        <v>0.30801435406698602</v>
      </c>
      <c r="AJ907" s="16">
        <v>1.01642240535966</v>
      </c>
      <c r="AK907" s="16">
        <v>0.46714905933429801</v>
      </c>
      <c r="AL907" s="37">
        <v>0.87734906400000001</v>
      </c>
      <c r="AM907" s="37">
        <v>3267.2680981221001</v>
      </c>
      <c r="AN907" s="37">
        <v>21.771250875</v>
      </c>
      <c r="AO907" s="37">
        <v>1.2007409149999999</v>
      </c>
      <c r="AP907" s="37">
        <v>7.3581813550000001</v>
      </c>
      <c r="AQ907" s="37">
        <v>683.53099999999995</v>
      </c>
      <c r="AR907" s="37">
        <v>1.7900544549999999</v>
      </c>
      <c r="AS907" s="37">
        <v>1.4123330000000001</v>
      </c>
      <c r="AT907" s="37">
        <v>8.3592090399999996</v>
      </c>
      <c r="AU907" s="37">
        <v>318071.65824000002</v>
      </c>
      <c r="AV907" s="37">
        <v>2123.7797573469202</v>
      </c>
      <c r="AW907" s="37">
        <v>1121832.4616</v>
      </c>
      <c r="AX907" s="37">
        <v>8.0463828687000003</v>
      </c>
      <c r="AY907" s="37">
        <v>7.4908754999999996</v>
      </c>
      <c r="AZ907" s="37">
        <v>18.324999999999999</v>
      </c>
      <c r="BA907" s="37">
        <v>24681.103950000001</v>
      </c>
      <c r="BB907" s="37">
        <v>8.9048920050000007</v>
      </c>
      <c r="BC907" s="37">
        <v>7.9338025634536E-3</v>
      </c>
      <c r="BD907" s="37">
        <v>388.92362445999998</v>
      </c>
      <c r="BE907" s="37">
        <v>29773.794999999998</v>
      </c>
      <c r="BF907" s="37">
        <v>0.98941427999999998</v>
      </c>
      <c r="BG907" s="37">
        <v>3.8633034257999999</v>
      </c>
      <c r="BH907" s="37">
        <v>4.9645396999999996</v>
      </c>
      <c r="BI907" s="37">
        <v>6.0983960399999999</v>
      </c>
      <c r="BJ907" s="37">
        <v>4089.4193178</v>
      </c>
      <c r="BK907" s="37">
        <v>537.56237069999997</v>
      </c>
      <c r="BL907" s="37">
        <v>18.324999999999999</v>
      </c>
      <c r="BM907" s="37">
        <v>16.490886521903999</v>
      </c>
      <c r="BN907" s="37">
        <v>16.490886521903999</v>
      </c>
      <c r="BO907" s="37">
        <v>17.161658244504</v>
      </c>
      <c r="BP907" s="37">
        <v>8.6108000000000001E-3</v>
      </c>
    </row>
    <row r="908" spans="1:68">
      <c r="A908" s="16">
        <v>907</v>
      </c>
      <c r="B908" s="29" t="s">
        <v>221</v>
      </c>
      <c r="C908" s="16">
        <v>120</v>
      </c>
      <c r="D908" s="16">
        <v>1275</v>
      </c>
      <c r="E908" s="16">
        <v>0.240360943041936</v>
      </c>
      <c r="F908" s="16">
        <v>0.38248076857999103</v>
      </c>
      <c r="G908" s="16">
        <v>0.495196408529742</v>
      </c>
      <c r="H908" s="16">
        <v>1.39811994538389</v>
      </c>
      <c r="I908" s="16">
        <v>2.43216977389925</v>
      </c>
      <c r="J908" s="16">
        <v>0.41094551673589103</v>
      </c>
      <c r="K908" s="16">
        <v>0.46237978972544702</v>
      </c>
      <c r="L908" s="16">
        <v>0.58669609079445095</v>
      </c>
      <c r="M908" s="16">
        <v>0.15821921472130099</v>
      </c>
      <c r="N908" s="16">
        <v>0.75379407837428103</v>
      </c>
      <c r="O908" s="16">
        <v>1.62836246626138</v>
      </c>
      <c r="P908" s="16">
        <v>0.16084481148160801</v>
      </c>
      <c r="Q908" s="16">
        <v>0.261233845210327</v>
      </c>
      <c r="R908" s="16">
        <v>0.71256480634339803</v>
      </c>
      <c r="S908" s="16">
        <v>0.749</v>
      </c>
      <c r="T908" s="16">
        <v>1.39537730949024</v>
      </c>
      <c r="U908" s="16">
        <v>1.18843934817601</v>
      </c>
      <c r="V908" s="16">
        <v>0.56269581513363098</v>
      </c>
      <c r="W908" s="16">
        <v>3.23043796875141</v>
      </c>
      <c r="X908" s="16">
        <v>1.4423472889499001</v>
      </c>
      <c r="Y908" s="16">
        <v>2.4209262701363099</v>
      </c>
      <c r="Z908" s="16">
        <v>1.0865266988007201</v>
      </c>
      <c r="AA908" s="16">
        <v>1.4649705409748299</v>
      </c>
      <c r="AB908" s="16">
        <v>1.3755377852600099</v>
      </c>
      <c r="AC908" s="16">
        <v>0.62170923497465203</v>
      </c>
      <c r="AD908" s="16">
        <v>2.2000914595685601</v>
      </c>
      <c r="AE908" s="16">
        <v>0.749</v>
      </c>
      <c r="AF908" s="16">
        <v>1.5609519567230601</v>
      </c>
      <c r="AG908" s="16">
        <v>1.5609519567230601</v>
      </c>
      <c r="AH908" s="16">
        <v>1.4999413936417101</v>
      </c>
      <c r="AI908" s="37">
        <v>0.31997607655502402</v>
      </c>
      <c r="AJ908" s="16">
        <v>1.02702412470671</v>
      </c>
      <c r="AK908" s="16">
        <v>0.46714905933429801</v>
      </c>
      <c r="AL908" s="37">
        <v>0.88348410399999999</v>
      </c>
      <c r="AM908" s="37">
        <v>3293.0298306284999</v>
      </c>
      <c r="AN908" s="37">
        <v>22.113394875000001</v>
      </c>
      <c r="AO908" s="37">
        <v>1.267387915</v>
      </c>
      <c r="AP908" s="37">
        <v>7.5741806350000003</v>
      </c>
      <c r="AQ908" s="37">
        <v>688.44259999999997</v>
      </c>
      <c r="AR908" s="37">
        <v>1.862302855</v>
      </c>
      <c r="AS908" s="37">
        <v>1.475773</v>
      </c>
      <c r="AT908" s="37">
        <v>8.84674856</v>
      </c>
      <c r="AU908" s="37">
        <v>331878.47371200001</v>
      </c>
      <c r="AV908" s="37">
        <v>2164.9989310150099</v>
      </c>
      <c r="AW908" s="37">
        <v>1170718.0471999999</v>
      </c>
      <c r="AX908" s="37">
        <v>8.8023974158999998</v>
      </c>
      <c r="AY908" s="37">
        <v>7.6613835000000003</v>
      </c>
      <c r="AZ908" s="37">
        <v>18.725000000000001</v>
      </c>
      <c r="BA908" s="37">
        <v>25344.172350000001</v>
      </c>
      <c r="BB908" s="37">
        <v>9.0829290250000003</v>
      </c>
      <c r="BC908" s="37">
        <v>8.1636435630218097E-3</v>
      </c>
      <c r="BD908" s="37">
        <v>394.68018310000002</v>
      </c>
      <c r="BE908" s="37">
        <v>30618.855</v>
      </c>
      <c r="BF908" s="37">
        <v>1.0090405200000001</v>
      </c>
      <c r="BG908" s="37">
        <v>3.9754711906</v>
      </c>
      <c r="BH908" s="37">
        <v>5.1064316999999999</v>
      </c>
      <c r="BI908" s="37">
        <v>6.2899966799999998</v>
      </c>
      <c r="BJ908" s="37">
        <v>4287.3938298000003</v>
      </c>
      <c r="BK908" s="37">
        <v>552.99148349999996</v>
      </c>
      <c r="BL908" s="37">
        <v>18.725000000000001</v>
      </c>
      <c r="BM908" s="37">
        <v>16.953590446703998</v>
      </c>
      <c r="BN908" s="37">
        <v>16.953590446703998</v>
      </c>
      <c r="BO908" s="37">
        <v>17.643182789303999</v>
      </c>
      <c r="BP908" s="37">
        <v>8.9452000000000004E-3</v>
      </c>
    </row>
    <row r="909" spans="1:68">
      <c r="A909" s="16">
        <v>908</v>
      </c>
      <c r="B909" s="29" t="s">
        <v>70</v>
      </c>
      <c r="C909" s="16">
        <v>110</v>
      </c>
      <c r="D909" s="16">
        <v>1275</v>
      </c>
      <c r="E909" s="16">
        <v>0.241612768620906</v>
      </c>
      <c r="F909" s="16">
        <v>0.38472491024187799</v>
      </c>
      <c r="G909" s="16">
        <v>0.50094276094276102</v>
      </c>
      <c r="H909" s="16">
        <v>1.4532612120575601</v>
      </c>
      <c r="I909" s="16">
        <v>2.4841899472998201</v>
      </c>
      <c r="J909" s="16">
        <v>0.41314439286586901</v>
      </c>
      <c r="K909" s="16">
        <v>0.47583337485674398</v>
      </c>
      <c r="L909" s="16">
        <v>0.605611601513241</v>
      </c>
      <c r="M909" s="16">
        <v>0.16475874612175001</v>
      </c>
      <c r="N909" s="16">
        <v>0.77731359659037802</v>
      </c>
      <c r="O909" s="16">
        <v>1.6516141250716601</v>
      </c>
      <c r="P909" s="16">
        <v>0.165882100019274</v>
      </c>
      <c r="Q909" s="16">
        <v>0.27806135633047202</v>
      </c>
      <c r="R909" s="16">
        <v>0.72445867642574002</v>
      </c>
      <c r="S909" s="16">
        <v>0.76100000000000001</v>
      </c>
      <c r="T909" s="16">
        <v>1.42275729019812</v>
      </c>
      <c r="U909" s="16">
        <v>1.20591054602015</v>
      </c>
      <c r="V909" s="16">
        <v>0.57442995550959997</v>
      </c>
      <c r="W909" s="16">
        <v>3.2657758316520802</v>
      </c>
      <c r="X909" s="16">
        <v>1.47220315717227</v>
      </c>
      <c r="Y909" s="16">
        <v>2.45624225526642</v>
      </c>
      <c r="Z909" s="16">
        <v>1.1095189301659301</v>
      </c>
      <c r="AA909" s="16">
        <v>1.49550080342796</v>
      </c>
      <c r="AB909" s="16">
        <v>1.4069631500187101</v>
      </c>
      <c r="AC909" s="16">
        <v>0.64324024902761201</v>
      </c>
      <c r="AD909" s="16">
        <v>2.2461303141163098</v>
      </c>
      <c r="AE909" s="16">
        <v>0.76100000000000001</v>
      </c>
      <c r="AF909" s="16">
        <v>1.5929035335470301</v>
      </c>
      <c r="AG909" s="16">
        <v>1.5929035335470301</v>
      </c>
      <c r="AH909" s="16">
        <v>1.5306441276137399</v>
      </c>
      <c r="AI909" s="37">
        <v>0.32894736842105299</v>
      </c>
      <c r="AJ909" s="16">
        <v>1.03497541421699</v>
      </c>
      <c r="AK909" s="16">
        <v>0.46714905933429801</v>
      </c>
      <c r="AL909" s="37">
        <v>0.88808538400000003</v>
      </c>
      <c r="AM909" s="37">
        <v>3312.3511300083001</v>
      </c>
      <c r="AN909" s="37">
        <v>22.370002875000001</v>
      </c>
      <c r="AO909" s="37">
        <v>1.317373165</v>
      </c>
      <c r="AP909" s="37">
        <v>7.7361800949999999</v>
      </c>
      <c r="AQ909" s="37">
        <v>692.12630000000001</v>
      </c>
      <c r="AR909" s="37">
        <v>1.9164891550000001</v>
      </c>
      <c r="AS909" s="37">
        <v>1.523353</v>
      </c>
      <c r="AT909" s="37">
        <v>9.2124032000000007</v>
      </c>
      <c r="AU909" s="37">
        <v>342233.58531599998</v>
      </c>
      <c r="AV909" s="37">
        <v>2195.9133112660802</v>
      </c>
      <c r="AW909" s="37">
        <v>1207382.2364000001</v>
      </c>
      <c r="AX909" s="37">
        <v>9.3694083263000003</v>
      </c>
      <c r="AY909" s="37">
        <v>7.7892644999999998</v>
      </c>
      <c r="AZ909" s="37">
        <v>19.024999999999999</v>
      </c>
      <c r="BA909" s="37">
        <v>25841.47365</v>
      </c>
      <c r="BB909" s="37">
        <v>9.2164567900000005</v>
      </c>
      <c r="BC909" s="37">
        <v>8.3338835700940694E-3</v>
      </c>
      <c r="BD909" s="37">
        <v>398.99760207999998</v>
      </c>
      <c r="BE909" s="37">
        <v>31252.65</v>
      </c>
      <c r="BF909" s="37">
        <v>1.0237601999999999</v>
      </c>
      <c r="BG909" s="37">
        <v>4.0595970142000004</v>
      </c>
      <c r="BH909" s="37">
        <v>5.2128506999999997</v>
      </c>
      <c r="BI909" s="37">
        <v>6.4336971600000004</v>
      </c>
      <c r="BJ909" s="37">
        <v>4435.8747137999999</v>
      </c>
      <c r="BK909" s="37">
        <v>564.56331809999995</v>
      </c>
      <c r="BL909" s="37">
        <v>19.024999999999999</v>
      </c>
      <c r="BM909" s="37">
        <v>17.300618390303999</v>
      </c>
      <c r="BN909" s="37">
        <v>17.300618390303999</v>
      </c>
      <c r="BO909" s="37">
        <v>18.004326197904</v>
      </c>
      <c r="BP909" s="37">
        <v>9.1959999999999993E-3</v>
      </c>
    </row>
    <row r="910" spans="1:68">
      <c r="A910" s="16">
        <v>909</v>
      </c>
      <c r="B910" s="29" t="s">
        <v>442</v>
      </c>
      <c r="C910" s="16">
        <v>490</v>
      </c>
      <c r="D910" s="16">
        <v>1080</v>
      </c>
      <c r="E910" s="16">
        <v>0.221432278568894</v>
      </c>
      <c r="F910" s="16">
        <v>0.37051370235978898</v>
      </c>
      <c r="G910" s="16">
        <v>0.47007745311884203</v>
      </c>
      <c r="H910" s="16">
        <v>1.22284852545544</v>
      </c>
      <c r="I910" s="16">
        <v>2.2887042758003102</v>
      </c>
      <c r="J910" s="16">
        <v>0.39706947044985402</v>
      </c>
      <c r="K910" s="16">
        <v>0.431466186932701</v>
      </c>
      <c r="L910" s="16">
        <v>0.54800559053072995</v>
      </c>
      <c r="M910" s="16">
        <v>0.14775428076002101</v>
      </c>
      <c r="N910" s="16">
        <v>0.69071044142352001</v>
      </c>
      <c r="O910" s="16">
        <v>1.54447533515452</v>
      </c>
      <c r="P910" s="16">
        <v>0.14122236891838499</v>
      </c>
      <c r="Q910" s="16">
        <v>0.23988148714094801</v>
      </c>
      <c r="R910" s="16">
        <v>0.66241525910605503</v>
      </c>
      <c r="S910" s="16">
        <v>0.70626794258373204</v>
      </c>
      <c r="T910" s="16">
        <v>1.3020515844687901</v>
      </c>
      <c r="U910" s="16">
        <v>1.1470124859095201</v>
      </c>
      <c r="V910" s="16">
        <v>0.60539687201908399</v>
      </c>
      <c r="W910" s="16">
        <v>2.9534080436291199</v>
      </c>
      <c r="X910" s="16">
        <v>1.3545190463140599</v>
      </c>
      <c r="Y910" s="16">
        <v>2.28977904700039</v>
      </c>
      <c r="Z910" s="16">
        <v>1.0176061604814901</v>
      </c>
      <c r="AA910" s="16">
        <v>1.36504553096776</v>
      </c>
      <c r="AB910" s="16">
        <v>1.2805335759241001</v>
      </c>
      <c r="AC910" s="16">
        <v>0.61407131001517501</v>
      </c>
      <c r="AD910" s="16">
        <v>2.12158355506751</v>
      </c>
      <c r="AE910" s="16">
        <v>0.70626794258373204</v>
      </c>
      <c r="AF910" s="16">
        <v>1.4282305968706801</v>
      </c>
      <c r="AG910" s="16">
        <v>1.4249239011776</v>
      </c>
      <c r="AH910" s="16">
        <v>1.2292888701410001</v>
      </c>
      <c r="AI910" s="37">
        <v>0.33220017239542499</v>
      </c>
      <c r="AJ910" s="16">
        <v>0.99967131790528196</v>
      </c>
      <c r="AK910" s="16">
        <v>0.47229956584659899</v>
      </c>
      <c r="AL910" s="37">
        <v>0.83726182673280003</v>
      </c>
      <c r="AM910" s="37">
        <v>3328.0964743028499</v>
      </c>
      <c r="AN910" s="37">
        <v>22.426768141665601</v>
      </c>
      <c r="AO910" s="37">
        <v>1.16509009476</v>
      </c>
      <c r="AP910" s="37">
        <v>7.3070414102400001</v>
      </c>
      <c r="AQ910" s="37">
        <v>689.06997695999996</v>
      </c>
      <c r="AR910" s="37">
        <v>1.7780535343535999</v>
      </c>
      <c r="AS910" s="37">
        <v>1.43289963472</v>
      </c>
      <c r="AT910" s="37">
        <v>7.7620758014976001</v>
      </c>
      <c r="AU910" s="37">
        <v>316364.34884109098</v>
      </c>
      <c r="AV910" s="37">
        <v>2121.2465366473298</v>
      </c>
      <c r="AW910" s="37">
        <v>965322.02054620802</v>
      </c>
      <c r="AX910" s="37">
        <v>8.0253779605128006</v>
      </c>
      <c r="AY910" s="37">
        <v>8.0276472000000005</v>
      </c>
      <c r="AZ910" s="37">
        <v>17.769882240000001</v>
      </c>
      <c r="BA910" s="37">
        <v>23842.450236527999</v>
      </c>
      <c r="BB910" s="37">
        <v>8.4358206577872004</v>
      </c>
      <c r="BC910" s="37">
        <v>8.6934566884311407E-3</v>
      </c>
      <c r="BD910" s="37">
        <v>385.26472511354899</v>
      </c>
      <c r="BE910" s="37">
        <v>28857.109376</v>
      </c>
      <c r="BF910" s="37">
        <v>0.97553926844000005</v>
      </c>
      <c r="BG910" s="37">
        <v>3.7620914029785602</v>
      </c>
      <c r="BH910" s="37">
        <v>4.8282001244031996</v>
      </c>
      <c r="BI910" s="37">
        <v>5.9441810671040001</v>
      </c>
      <c r="BJ910" s="37">
        <v>4484.4712762143999</v>
      </c>
      <c r="BK910" s="37">
        <v>495.41266201633601</v>
      </c>
      <c r="BL910" s="37">
        <v>17.769882240000001</v>
      </c>
      <c r="BM910" s="37">
        <v>16.2098969866401</v>
      </c>
      <c r="BN910" s="37">
        <v>16.1723671951145</v>
      </c>
      <c r="BO910" s="37">
        <v>18.3092931265268</v>
      </c>
      <c r="BP910" s="37">
        <v>1.41660372E-2</v>
      </c>
    </row>
    <row r="911" spans="1:68">
      <c r="A911" s="16">
        <v>910</v>
      </c>
      <c r="B911" s="29" t="s">
        <v>90</v>
      </c>
      <c r="C911" s="16">
        <v>620</v>
      </c>
      <c r="D911" s="16">
        <v>1080</v>
      </c>
      <c r="E911" s="16">
        <v>0.22406205064745299</v>
      </c>
      <c r="F911" s="16">
        <v>0.37263247527107601</v>
      </c>
      <c r="G911" s="16">
        <v>0.471628336349661</v>
      </c>
      <c r="H911" s="16">
        <v>1.22186659707671</v>
      </c>
      <c r="I911" s="16">
        <v>2.2851516270120902</v>
      </c>
      <c r="J911" s="16">
        <v>0.39911242248689599</v>
      </c>
      <c r="K911" s="16">
        <v>0.43172936385878602</v>
      </c>
      <c r="L911" s="16">
        <v>0.54965927528393699</v>
      </c>
      <c r="M911" s="16">
        <v>0.148833711740292</v>
      </c>
      <c r="N911" s="16">
        <v>0.69142217191668898</v>
      </c>
      <c r="O911" s="16">
        <v>1.54212725022456</v>
      </c>
      <c r="P911" s="16">
        <v>0.142516739796234</v>
      </c>
      <c r="Q911" s="16">
        <v>0.23945847155747299</v>
      </c>
      <c r="R911" s="16">
        <v>0.66251164123504602</v>
      </c>
      <c r="S911" s="16">
        <v>0.70717703349282302</v>
      </c>
      <c r="T911" s="16">
        <v>1.3008949698813499</v>
      </c>
      <c r="U911" s="16">
        <v>1.14735578819729</v>
      </c>
      <c r="V911" s="16">
        <v>0.61735545396941505</v>
      </c>
      <c r="W911" s="16">
        <v>2.9416849523291</v>
      </c>
      <c r="X911" s="16">
        <v>1.3537133461222299</v>
      </c>
      <c r="Y911" s="16">
        <v>2.28692616298656</v>
      </c>
      <c r="Z911" s="16">
        <v>1.01727333028071</v>
      </c>
      <c r="AA911" s="16">
        <v>1.3633881880147201</v>
      </c>
      <c r="AB911" s="16">
        <v>1.2792950642432599</v>
      </c>
      <c r="AC911" s="16">
        <v>0.61635397393824398</v>
      </c>
      <c r="AD911" s="16">
        <v>2.12004411632156</v>
      </c>
      <c r="AE911" s="16">
        <v>0.70717703349282302</v>
      </c>
      <c r="AF911" s="16">
        <v>1.42638971216142</v>
      </c>
      <c r="AG911" s="16">
        <v>1.42308582989363</v>
      </c>
      <c r="AH911" s="16">
        <v>1.22155024092005</v>
      </c>
      <c r="AI911" s="37">
        <v>0.33365738907092002</v>
      </c>
      <c r="AJ911" s="16">
        <v>0.99912805976330799</v>
      </c>
      <c r="AK911" s="16">
        <v>0.47254703328509401</v>
      </c>
      <c r="AL911" s="37">
        <v>0.84807473455799998</v>
      </c>
      <c r="AM911" s="37">
        <v>3352.9370238433498</v>
      </c>
      <c r="AN911" s="37">
        <v>22.561890057629999</v>
      </c>
      <c r="AO911" s="37">
        <v>1.166671227375</v>
      </c>
      <c r="AP911" s="37">
        <v>7.30501148916</v>
      </c>
      <c r="AQ911" s="37">
        <v>693.56331239999997</v>
      </c>
      <c r="AR911" s="37">
        <v>1.77968763078</v>
      </c>
      <c r="AS911" s="37">
        <v>1.4387438800000001</v>
      </c>
      <c r="AT911" s="37">
        <v>7.7891728296</v>
      </c>
      <c r="AU911" s="37">
        <v>317143.66903956002</v>
      </c>
      <c r="AV911" s="37">
        <v>2121.1304412408999</v>
      </c>
      <c r="AW911" s="37">
        <v>970272.04342274996</v>
      </c>
      <c r="AX911" s="37">
        <v>7.9891198493925</v>
      </c>
      <c r="AY911" s="37">
        <v>8.0683019999999992</v>
      </c>
      <c r="AZ911" s="37">
        <v>17.792755199999998</v>
      </c>
      <c r="BA911" s="37">
        <v>23828.295336300002</v>
      </c>
      <c r="BB911" s="37">
        <v>8.4207075426787501</v>
      </c>
      <c r="BC911" s="37">
        <v>8.8530634337514891E-3</v>
      </c>
      <c r="BD911" s="37">
        <v>385.14052090825498</v>
      </c>
      <c r="BE911" s="37">
        <v>28839.944479999998</v>
      </c>
      <c r="BF911" s="37">
        <v>0.97534511000000002</v>
      </c>
      <c r="BG911" s="37">
        <v>3.7615522012604998</v>
      </c>
      <c r="BH911" s="37">
        <v>4.8248230147150002</v>
      </c>
      <c r="BI911" s="37">
        <v>5.9415745096399997</v>
      </c>
      <c r="BJ911" s="37">
        <v>4506.1864750599998</v>
      </c>
      <c r="BK911" s="37">
        <v>493.37420488225001</v>
      </c>
      <c r="BL911" s="37">
        <v>17.792755199999998</v>
      </c>
      <c r="BM911" s="37">
        <v>16.216586889790801</v>
      </c>
      <c r="BN911" s="37">
        <v>16.179025139721801</v>
      </c>
      <c r="BO911" s="37">
        <v>18.4089002317974</v>
      </c>
      <c r="BP911" s="37">
        <v>1.4476676250000001E-2</v>
      </c>
    </row>
    <row r="912" spans="1:68">
      <c r="A912" s="16">
        <v>911</v>
      </c>
      <c r="B912" s="29" t="s">
        <v>233</v>
      </c>
      <c r="C912" s="16">
        <v>670</v>
      </c>
      <c r="D912" s="16">
        <v>1080</v>
      </c>
      <c r="E912" s="16">
        <v>0.22493804218229699</v>
      </c>
      <c r="F912" s="16">
        <v>0.37333791706918501</v>
      </c>
      <c r="G912" s="16">
        <v>0.47214436341270499</v>
      </c>
      <c r="H912" s="16">
        <v>1.22153975840508</v>
      </c>
      <c r="I912" s="16">
        <v>2.2839684172855002</v>
      </c>
      <c r="J912" s="16">
        <v>0.39979278587874101</v>
      </c>
      <c r="K912" s="16">
        <v>0.43181707144095399</v>
      </c>
      <c r="L912" s="16">
        <v>0.55021011519256402</v>
      </c>
      <c r="M912" s="16">
        <v>0.149194433624872</v>
      </c>
      <c r="N912" s="16">
        <v>0.69165918930875203</v>
      </c>
      <c r="O912" s="16">
        <v>1.5413453201193601</v>
      </c>
      <c r="P912" s="16">
        <v>0.142949351821995</v>
      </c>
      <c r="Q912" s="16">
        <v>0.239317206315493</v>
      </c>
      <c r="R912" s="16">
        <v>0.66254366374620599</v>
      </c>
      <c r="S912" s="16">
        <v>0.70748006379585304</v>
      </c>
      <c r="T912" s="16">
        <v>1.3005095074564199</v>
      </c>
      <c r="U912" s="16">
        <v>1.1474703820607099</v>
      </c>
      <c r="V912" s="16">
        <v>0.62131545308267699</v>
      </c>
      <c r="W912" s="16">
        <v>2.9377867619931401</v>
      </c>
      <c r="X912" s="16">
        <v>1.35344477939161</v>
      </c>
      <c r="Y912" s="16">
        <v>2.2859758655427198</v>
      </c>
      <c r="Z912" s="16">
        <v>1.0171624004729301</v>
      </c>
      <c r="AA912" s="16">
        <v>1.36283593005851</v>
      </c>
      <c r="AB912" s="16">
        <v>1.27888237259196</v>
      </c>
      <c r="AC912" s="16">
        <v>0.61711429391949701</v>
      </c>
      <c r="AD912" s="16">
        <v>2.1195298062241301</v>
      </c>
      <c r="AE912" s="16">
        <v>0.70748006379585304</v>
      </c>
      <c r="AF912" s="16">
        <v>1.4257767798494201</v>
      </c>
      <c r="AG912" s="16">
        <v>1.42247383432648</v>
      </c>
      <c r="AH912" s="16">
        <v>1.2189907897738901</v>
      </c>
      <c r="AI912" s="37">
        <v>0.33413756127451</v>
      </c>
      <c r="AJ912" s="16">
        <v>0.99894701429002597</v>
      </c>
      <c r="AK912" s="16">
        <v>0.472629522431259</v>
      </c>
      <c r="AL912" s="37">
        <v>0.85168140328959996</v>
      </c>
      <c r="AM912" s="37">
        <v>3361.2256628550999</v>
      </c>
      <c r="AN912" s="37">
        <v>22.606993766374401</v>
      </c>
      <c r="AO912" s="37">
        <v>1.1671984262399999</v>
      </c>
      <c r="AP912" s="37">
        <v>7.3043329524480001</v>
      </c>
      <c r="AQ912" s="37">
        <v>695.06231295999999</v>
      </c>
      <c r="AR912" s="37">
        <v>1.7802324228863999</v>
      </c>
      <c r="AS912" s="37">
        <v>1.4406931564800001</v>
      </c>
      <c r="AT912" s="37">
        <v>7.7981698883583999</v>
      </c>
      <c r="AU912" s="37">
        <v>317403.618150989</v>
      </c>
      <c r="AV912" s="37">
        <v>2121.09119789224</v>
      </c>
      <c r="AW912" s="37">
        <v>971915.91286707204</v>
      </c>
      <c r="AX912" s="37">
        <v>7.9770492833151998</v>
      </c>
      <c r="AY912" s="37">
        <v>8.0818764000000005</v>
      </c>
      <c r="AZ912" s="37">
        <v>17.80037952</v>
      </c>
      <c r="BA912" s="37">
        <v>23823.575878592001</v>
      </c>
      <c r="BB912" s="37">
        <v>8.4156727648928005</v>
      </c>
      <c r="BC912" s="37">
        <v>8.9057914442790907E-3</v>
      </c>
      <c r="BD912" s="37">
        <v>385.09844692152302</v>
      </c>
      <c r="BE912" s="37">
        <v>28834.222848000001</v>
      </c>
      <c r="BF912" s="37">
        <v>0.97528022636</v>
      </c>
      <c r="BG912" s="37">
        <v>3.7613724312134398</v>
      </c>
      <c r="BH912" s="37">
        <v>4.8236967825408001</v>
      </c>
      <c r="BI912" s="37">
        <v>5.9407051658879997</v>
      </c>
      <c r="BJ912" s="37">
        <v>4513.4296537376003</v>
      </c>
      <c r="BK912" s="37">
        <v>492.69562410182402</v>
      </c>
      <c r="BL912" s="37">
        <v>17.80037952</v>
      </c>
      <c r="BM912" s="37">
        <v>16.218814167512601</v>
      </c>
      <c r="BN912" s="37">
        <v>16.1812417645958</v>
      </c>
      <c r="BO912" s="37">
        <v>18.442081294582799</v>
      </c>
      <c r="BP912" s="37">
        <v>1.4580940800000001E-2</v>
      </c>
    </row>
    <row r="913" spans="1:68">
      <c r="A913" s="16">
        <v>912</v>
      </c>
      <c r="B913" s="29" t="s">
        <v>84</v>
      </c>
      <c r="C913" s="16">
        <v>640</v>
      </c>
      <c r="D913" s="16">
        <v>1080</v>
      </c>
      <c r="E913" s="16">
        <v>0.228439016624126</v>
      </c>
      <c r="F913" s="16">
        <v>0.37615561448003998</v>
      </c>
      <c r="G913" s="16">
        <v>0.47420381844016601</v>
      </c>
      <c r="H913" s="16">
        <v>1.22023475089641</v>
      </c>
      <c r="I913" s="16">
        <v>2.27924060251196</v>
      </c>
      <c r="J913" s="16">
        <v>0.40251114199453703</v>
      </c>
      <c r="K913" s="16">
        <v>0.432167811507497</v>
      </c>
      <c r="L913" s="16">
        <v>0.55241153584882396</v>
      </c>
      <c r="M913" s="16">
        <v>0.150641902104729</v>
      </c>
      <c r="N913" s="16">
        <v>0.69260613050156505</v>
      </c>
      <c r="O913" s="16">
        <v>1.53822141658851</v>
      </c>
      <c r="P913" s="16">
        <v>0.144685606263072</v>
      </c>
      <c r="Q913" s="16">
        <v>0.238750840305366</v>
      </c>
      <c r="R913" s="16">
        <v>0.66267123287671204</v>
      </c>
      <c r="S913" s="16">
        <v>0.70869218500797504</v>
      </c>
      <c r="T913" s="16">
        <v>1.29896803646222</v>
      </c>
      <c r="U913" s="16">
        <v>1.1479295585856299</v>
      </c>
      <c r="V913" s="16">
        <v>0.63702648115449301</v>
      </c>
      <c r="W913" s="16">
        <v>2.9222413037473798</v>
      </c>
      <c r="X913" s="16">
        <v>1.3523705124691701</v>
      </c>
      <c r="Y913" s="16">
        <v>2.2821779906063102</v>
      </c>
      <c r="Z913" s="16">
        <v>1.01671874918756</v>
      </c>
      <c r="AA913" s="16">
        <v>1.3606278460565699</v>
      </c>
      <c r="AB913" s="16">
        <v>1.27723233335189</v>
      </c>
      <c r="AC913" s="16">
        <v>0.62015273811582505</v>
      </c>
      <c r="AD913" s="16">
        <v>2.1174667201335802</v>
      </c>
      <c r="AE913" s="16">
        <v>0.70869218500797504</v>
      </c>
      <c r="AF913" s="16">
        <v>1.4233285223398999</v>
      </c>
      <c r="AG913" s="16">
        <v>1.42002931849051</v>
      </c>
      <c r="AH913" s="16">
        <v>1.20885189197198</v>
      </c>
      <c r="AI913" s="37">
        <v>0.33603104737564499</v>
      </c>
      <c r="AJ913" s="16">
        <v>0.99822303517622601</v>
      </c>
      <c r="AK913" s="16">
        <v>0.472959479015919</v>
      </c>
      <c r="AL913" s="37">
        <v>0.86611990883199996</v>
      </c>
      <c r="AM913" s="37">
        <v>3394.4224980600202</v>
      </c>
      <c r="AN913" s="37">
        <v>22.7877239518</v>
      </c>
      <c r="AO913" s="37">
        <v>1.169307995</v>
      </c>
      <c r="AP913" s="37">
        <v>7.3016093238400002</v>
      </c>
      <c r="AQ913" s="37">
        <v>701.06442560000005</v>
      </c>
      <c r="AR913" s="37">
        <v>1.7824120578</v>
      </c>
      <c r="AS913" s="37">
        <v>1.448496236</v>
      </c>
      <c r="AT913" s="37">
        <v>7.8339817036800001</v>
      </c>
      <c r="AU913" s="37">
        <v>318444.29315639997</v>
      </c>
      <c r="AV913" s="37">
        <v>2120.9315000983502</v>
      </c>
      <c r="AW913" s="37">
        <v>978460.69973840006</v>
      </c>
      <c r="AX913" s="37">
        <v>7.9288443738199996</v>
      </c>
      <c r="AY913" s="37">
        <v>8.1362880000000004</v>
      </c>
      <c r="AZ913" s="37">
        <v>17.830876799999999</v>
      </c>
      <c r="BA913" s="37">
        <v>23804.6922596</v>
      </c>
      <c r="BB913" s="37">
        <v>8.3955482900000007</v>
      </c>
      <c r="BC913" s="37">
        <v>9.1143691887252392E-3</v>
      </c>
      <c r="BD913" s="37">
        <v>384.92678804975998</v>
      </c>
      <c r="BE913" s="37">
        <v>28811.336319999999</v>
      </c>
      <c r="BF913" s="37">
        <v>0.97501987099999998</v>
      </c>
      <c r="BG913" s="37">
        <v>3.7606531703199999</v>
      </c>
      <c r="BH913" s="37">
        <v>4.8191892091200002</v>
      </c>
      <c r="BI913" s="37">
        <v>5.9372253345599999</v>
      </c>
      <c r="BJ913" s="37">
        <v>4542.4262637600004</v>
      </c>
      <c r="BK913" s="37">
        <v>489.98582563479999</v>
      </c>
      <c r="BL913" s="37">
        <v>17.830876799999999</v>
      </c>
      <c r="BM913" s="37">
        <v>16.227709828423698</v>
      </c>
      <c r="BN913" s="37">
        <v>16.1900948141157</v>
      </c>
      <c r="BO913" s="37">
        <v>18.574699017533199</v>
      </c>
      <c r="BP913" s="37">
        <v>1.500159E-2</v>
      </c>
    </row>
    <row r="914" spans="1:68">
      <c r="A914" s="16">
        <v>913</v>
      </c>
      <c r="B914" s="29" t="s">
        <v>85</v>
      </c>
      <c r="C914" s="16">
        <v>450</v>
      </c>
      <c r="D914" s="16">
        <v>1080</v>
      </c>
      <c r="E914" s="16">
        <v>0.23717056439519199</v>
      </c>
      <c r="F914" s="16">
        <v>0.38317149244672</v>
      </c>
      <c r="G914" s="16">
        <v>0.47932010273709502</v>
      </c>
      <c r="H914" s="16">
        <v>1.2169885741914099</v>
      </c>
      <c r="I914" s="16">
        <v>2.26745612274481</v>
      </c>
      <c r="J914" s="16">
        <v>0.40928542398814199</v>
      </c>
      <c r="K914" s="16">
        <v>0.43304403032637001</v>
      </c>
      <c r="L914" s="16">
        <v>0.55790155041149103</v>
      </c>
      <c r="M914" s="16">
        <v>0.15429294726603099</v>
      </c>
      <c r="N914" s="16">
        <v>0.69496561299094695</v>
      </c>
      <c r="O914" s="16">
        <v>1.53043827841328</v>
      </c>
      <c r="P914" s="16">
        <v>0.14906729862994</v>
      </c>
      <c r="Q914" s="16">
        <v>0.23732572639534399</v>
      </c>
      <c r="R914" s="16">
        <v>0.66298655343241297</v>
      </c>
      <c r="S914" s="16">
        <v>0.71172248803827698</v>
      </c>
      <c r="T914" s="16">
        <v>1.2951170079629699</v>
      </c>
      <c r="U914" s="16">
        <v>1.1490831368991099</v>
      </c>
      <c r="V914" s="16">
        <v>0.67542671077462202</v>
      </c>
      <c r="W914" s="16">
        <v>2.8837057844640501</v>
      </c>
      <c r="X914" s="16">
        <v>1.3496848451630601</v>
      </c>
      <c r="Y914" s="16">
        <v>2.2727064465384799</v>
      </c>
      <c r="Z914" s="16">
        <v>1.01561009637601</v>
      </c>
      <c r="AA914" s="16">
        <v>1.35511426227898</v>
      </c>
      <c r="AB914" s="16">
        <v>1.2731123200830401</v>
      </c>
      <c r="AC914" s="16">
        <v>0.62772905392797196</v>
      </c>
      <c r="AD914" s="16">
        <v>2.1122677341831202</v>
      </c>
      <c r="AE914" s="16">
        <v>0.71172248803827698</v>
      </c>
      <c r="AF914" s="16">
        <v>1.4172320777887499</v>
      </c>
      <c r="AG914" s="16">
        <v>1.41394219113952</v>
      </c>
      <c r="AH914" s="16">
        <v>1.18417730913736</v>
      </c>
      <c r="AI914" s="37">
        <v>0.34058221148314299</v>
      </c>
      <c r="AJ914" s="16">
        <v>0.996414505655283</v>
      </c>
      <c r="AK914" s="16">
        <v>0.47378437047756899</v>
      </c>
      <c r="AL914" s="37">
        <v>0.902298987</v>
      </c>
      <c r="AM914" s="37">
        <v>3477.7105401777599</v>
      </c>
      <c r="AN914" s="37">
        <v>23.241756868500001</v>
      </c>
      <c r="AO914" s="37">
        <v>1.17458733</v>
      </c>
      <c r="AP914" s="37">
        <v>7.2947338799999999</v>
      </c>
      <c r="AQ914" s="37">
        <v>716.11248000000001</v>
      </c>
      <c r="AR914" s="37">
        <v>1.7878644104999999</v>
      </c>
      <c r="AS914" s="37">
        <v>1.4680457499999999</v>
      </c>
      <c r="AT914" s="37">
        <v>7.9222763040000004</v>
      </c>
      <c r="AU914" s="37">
        <v>321052.1305878</v>
      </c>
      <c r="AV914" s="37">
        <v>2120.5131848188598</v>
      </c>
      <c r="AW914" s="37">
        <v>994607.83057500003</v>
      </c>
      <c r="AX914" s="37">
        <v>7.8088735837799996</v>
      </c>
      <c r="AY914" s="37">
        <v>8.2731150000000007</v>
      </c>
      <c r="AZ914" s="37">
        <v>17.907119999999999</v>
      </c>
      <c r="BA914" s="37">
        <v>23757.442695000002</v>
      </c>
      <c r="BB914" s="37">
        <v>8.3453395565249995</v>
      </c>
      <c r="BC914" s="37">
        <v>9.6199412695614495E-3</v>
      </c>
      <c r="BD914" s="37">
        <v>384.47410039649998</v>
      </c>
      <c r="BE914" s="37">
        <v>28754.12</v>
      </c>
      <c r="BF914" s="37">
        <v>0.97436323700000005</v>
      </c>
      <c r="BG914" s="37">
        <v>3.7588537531499999</v>
      </c>
      <c r="BH914" s="37">
        <v>4.8079017625000002</v>
      </c>
      <c r="BI914" s="37">
        <v>5.9285085620000002</v>
      </c>
      <c r="BJ914" s="37">
        <v>4615.0850559999999</v>
      </c>
      <c r="BK914" s="37">
        <v>483.24300204999997</v>
      </c>
      <c r="BL914" s="37">
        <v>17.907119999999999</v>
      </c>
      <c r="BM914" s="37">
        <v>16.249854830871101</v>
      </c>
      <c r="BN914" s="37">
        <v>16.212133288085099</v>
      </c>
      <c r="BO914" s="37">
        <v>18.9054976275721</v>
      </c>
      <c r="BP914" s="37">
        <v>1.6078350000000002E-2</v>
      </c>
    </row>
    <row r="915" spans="1:68">
      <c r="A915" s="16">
        <v>914</v>
      </c>
      <c r="B915" s="29" t="s">
        <v>443</v>
      </c>
      <c r="C915" s="16">
        <v>63</v>
      </c>
      <c r="D915" s="16">
        <v>1150</v>
      </c>
      <c r="E915" s="16">
        <v>0.18415172988745299</v>
      </c>
      <c r="F915" s="16">
        <v>0.31920700626106602</v>
      </c>
      <c r="G915" s="16">
        <v>0.43851829723674401</v>
      </c>
      <c r="H915" s="16">
        <v>1.2324847464759101</v>
      </c>
      <c r="I915" s="16">
        <v>2.3089955535286699</v>
      </c>
      <c r="J915" s="16">
        <v>0.34934114202049799</v>
      </c>
      <c r="K915" s="16">
        <v>0.42518533162004601</v>
      </c>
      <c r="L915" s="16">
        <v>0.54060150375939897</v>
      </c>
      <c r="M915" s="16">
        <v>0.139726390582746</v>
      </c>
      <c r="N915" s="16">
        <v>0.70435301420469998</v>
      </c>
      <c r="O915" s="16">
        <v>1.5454752659061799</v>
      </c>
      <c r="P915" s="16">
        <v>0.13650263130891099</v>
      </c>
      <c r="Q915" s="16">
        <v>0.23647446370810399</v>
      </c>
      <c r="R915" s="16">
        <v>0.67182756527018805</v>
      </c>
      <c r="S915" s="16">
        <v>0.68240000000000001</v>
      </c>
      <c r="T915" s="16">
        <v>1.29345850096856</v>
      </c>
      <c r="U915" s="16">
        <v>1.1098685401803501</v>
      </c>
      <c r="V915" s="16">
        <v>0.58630161888122501</v>
      </c>
      <c r="W915" s="16">
        <v>2.9847362720079298</v>
      </c>
      <c r="X915" s="16">
        <v>1.34765840220386</v>
      </c>
      <c r="Y915" s="16">
        <v>2.3176433915211998</v>
      </c>
      <c r="Z915" s="16">
        <v>1.0110801874947699</v>
      </c>
      <c r="AA915" s="16">
        <v>1.3648335123523101</v>
      </c>
      <c r="AB915" s="16">
        <v>1.2846370287000599</v>
      </c>
      <c r="AC915" s="16">
        <v>0.58765035522521003</v>
      </c>
      <c r="AD915" s="16">
        <v>2.01372459349593</v>
      </c>
      <c r="AE915" s="16">
        <v>0.68240000000000001</v>
      </c>
      <c r="AF915" s="16">
        <v>1.4316977828647901</v>
      </c>
      <c r="AG915" s="16">
        <v>1.4316977828647901</v>
      </c>
      <c r="AH915" s="16">
        <v>1.4152672853644801</v>
      </c>
      <c r="AI915" s="37">
        <v>0.29550827423167902</v>
      </c>
      <c r="AJ915" s="16">
        <v>1.0025150006049599</v>
      </c>
      <c r="AK915" s="16">
        <v>0.46425470332850899</v>
      </c>
      <c r="AL915" s="37">
        <v>0.67829134079999998</v>
      </c>
      <c r="AM915" s="37">
        <v>2753.2482913588801</v>
      </c>
      <c r="AN915" s="37">
        <v>19.655716600000002</v>
      </c>
      <c r="AO915" s="37">
        <v>1.11372296</v>
      </c>
      <c r="AP915" s="37">
        <v>7.1052818479999997</v>
      </c>
      <c r="AQ915" s="37">
        <v>586.66967999999997</v>
      </c>
      <c r="AR915" s="37">
        <v>1.740771488</v>
      </c>
      <c r="AS915" s="37">
        <v>1.3770287999999999</v>
      </c>
      <c r="AT915" s="37">
        <v>7.9512561440000002</v>
      </c>
      <c r="AU915" s="37">
        <v>310288.31510399998</v>
      </c>
      <c r="AV915" s="37">
        <v>2040.08385512986</v>
      </c>
      <c r="AW915" s="37">
        <v>1016356.89696</v>
      </c>
      <c r="AX915" s="37">
        <v>8.6472034583999999</v>
      </c>
      <c r="AY915" s="37">
        <v>7.2896219999999996</v>
      </c>
      <c r="AZ915" s="37">
        <v>17.059999999999999</v>
      </c>
      <c r="BA915" s="37">
        <v>23301.66576</v>
      </c>
      <c r="BB915" s="37">
        <v>8.4625008840000007</v>
      </c>
      <c r="BC915" s="37">
        <v>8.6583646183999198E-3</v>
      </c>
      <c r="BD915" s="37">
        <v>354.21321425600001</v>
      </c>
      <c r="BE915" s="37">
        <v>28412.736000000001</v>
      </c>
      <c r="BF915" s="37">
        <v>0.9540592</v>
      </c>
      <c r="BG915" s="37">
        <v>3.694394704</v>
      </c>
      <c r="BH915" s="37">
        <v>4.7319378399999996</v>
      </c>
      <c r="BI915" s="37">
        <v>5.8414112640000004</v>
      </c>
      <c r="BJ915" s="37">
        <v>4275.5963691999996</v>
      </c>
      <c r="BK915" s="37">
        <v>499.14903551999998</v>
      </c>
      <c r="BL915" s="37">
        <v>17.059999999999999</v>
      </c>
      <c r="BM915" s="37">
        <v>15.582043366137601</v>
      </c>
      <c r="BN915" s="37">
        <v>15.582043366137601</v>
      </c>
      <c r="BO915" s="37">
        <v>15.7629425695776</v>
      </c>
      <c r="BP915" s="37">
        <v>8.4600000000000005E-3</v>
      </c>
    </row>
    <row r="916" spans="1:68">
      <c r="A916" s="16">
        <v>915</v>
      </c>
      <c r="B916" s="29" t="s">
        <v>84</v>
      </c>
      <c r="C916" s="16">
        <v>75</v>
      </c>
      <c r="D916" s="16">
        <v>1110</v>
      </c>
      <c r="E916" s="16">
        <v>0.19715905576744699</v>
      </c>
      <c r="F916" s="16">
        <v>0.33173192855792599</v>
      </c>
      <c r="G916" s="16">
        <v>0.45020313751074997</v>
      </c>
      <c r="H916" s="16">
        <v>1.2331230283911701</v>
      </c>
      <c r="I916" s="16">
        <v>2.2931921675774101</v>
      </c>
      <c r="J916" s="16">
        <v>0.35990384615384602</v>
      </c>
      <c r="K916" s="16">
        <v>0.43300287498760798</v>
      </c>
      <c r="L916" s="16">
        <v>0.54943396226415098</v>
      </c>
      <c r="M916" s="16">
        <v>0.14176040420156899</v>
      </c>
      <c r="N916" s="16">
        <v>0.70815987806420899</v>
      </c>
      <c r="O916" s="16">
        <v>1.5361752924172301</v>
      </c>
      <c r="P916" s="16">
        <v>0.137484212999677</v>
      </c>
      <c r="Q916" s="16">
        <v>0.246413651371201</v>
      </c>
      <c r="R916" s="16">
        <v>0.68489820723184403</v>
      </c>
      <c r="S916" s="16">
        <v>0.68406374501991996</v>
      </c>
      <c r="T916" s="16">
        <v>1.2884689778306799</v>
      </c>
      <c r="U916" s="16">
        <v>1.1032919726513</v>
      </c>
      <c r="V916" s="16">
        <v>0.59379659234872795</v>
      </c>
      <c r="W916" s="16">
        <v>2.9520500639503</v>
      </c>
      <c r="X916" s="16">
        <v>1.34222833562586</v>
      </c>
      <c r="Y916" s="16">
        <v>2.30388802488336</v>
      </c>
      <c r="Z916" s="16">
        <v>1.01093233460267</v>
      </c>
      <c r="AA916" s="16">
        <v>1.3604528868856001</v>
      </c>
      <c r="AB916" s="16">
        <v>1.2809987819732001</v>
      </c>
      <c r="AC916" s="16">
        <v>0.60479814296312195</v>
      </c>
      <c r="AD916" s="16">
        <v>1.9920439253522899</v>
      </c>
      <c r="AE916" s="16">
        <v>0.68406374501991996</v>
      </c>
      <c r="AF916" s="16">
        <v>1.43731288778241</v>
      </c>
      <c r="AG916" s="16">
        <v>1.4356234485670401</v>
      </c>
      <c r="AH916" s="16">
        <v>1.39518649628478</v>
      </c>
      <c r="AI916" s="37">
        <v>0.34144893111639002</v>
      </c>
      <c r="AJ916" s="16">
        <v>0.999866448024474</v>
      </c>
      <c r="AK916" s="16">
        <v>0.465267727930535</v>
      </c>
      <c r="AL916" s="37">
        <v>0.74218082559999998</v>
      </c>
      <c r="AM916" s="37">
        <v>2967.72048192584</v>
      </c>
      <c r="AN916" s="37">
        <v>20.477144692</v>
      </c>
      <c r="AO916" s="37">
        <v>1.1152377</v>
      </c>
      <c r="AP916" s="37">
        <v>7.0775850240000002</v>
      </c>
      <c r="AQ916" s="37">
        <v>622.83519999999999</v>
      </c>
      <c r="AR916" s="37">
        <v>1.7622795959999999</v>
      </c>
      <c r="AS916" s="37">
        <v>1.389024</v>
      </c>
      <c r="AT916" s="37">
        <v>8.0187397800000006</v>
      </c>
      <c r="AU916" s="37">
        <v>312183.47977199999</v>
      </c>
      <c r="AV916" s="37">
        <v>2048.8427423035</v>
      </c>
      <c r="AW916" s="37">
        <v>1019977.30224</v>
      </c>
      <c r="AX916" s="37">
        <v>8.6838252839999992</v>
      </c>
      <c r="AY916" s="37">
        <v>7.4179139999999997</v>
      </c>
      <c r="AZ916" s="37">
        <v>17.238679999999999</v>
      </c>
      <c r="BA916" s="37">
        <v>23281.00632</v>
      </c>
      <c r="BB916" s="37">
        <v>8.4306450690000005</v>
      </c>
      <c r="BC916" s="37">
        <v>8.4413983024723103E-3</v>
      </c>
      <c r="BD916" s="37">
        <v>353.69963044000002</v>
      </c>
      <c r="BE916" s="37">
        <v>28376.263999999999</v>
      </c>
      <c r="BF916" s="37">
        <v>0.95254019999999995</v>
      </c>
      <c r="BG916" s="37">
        <v>3.6947820816000001</v>
      </c>
      <c r="BH916" s="37">
        <v>4.7248596239999996</v>
      </c>
      <c r="BI916" s="37">
        <v>5.8368929319999996</v>
      </c>
      <c r="BJ916" s="37">
        <v>4224.2812596000003</v>
      </c>
      <c r="BK916" s="37">
        <v>494.40242563999999</v>
      </c>
      <c r="BL916" s="37">
        <v>17.238679999999999</v>
      </c>
      <c r="BM916" s="37">
        <v>15.6234365651232</v>
      </c>
      <c r="BN916" s="37">
        <v>15.6050725424832</v>
      </c>
      <c r="BO916" s="37">
        <v>15.867061943053599</v>
      </c>
      <c r="BP916" s="37">
        <v>9.6830000000000006E-3</v>
      </c>
    </row>
    <row r="917" spans="1:68">
      <c r="A917" s="16">
        <v>916</v>
      </c>
      <c r="B917" s="29" t="s">
        <v>85</v>
      </c>
      <c r="C917" s="16">
        <v>125</v>
      </c>
      <c r="D917" s="16">
        <v>1110</v>
      </c>
      <c r="E917" s="16">
        <v>0.20355769723688899</v>
      </c>
      <c r="F917" s="16">
        <v>0.33782591721615701</v>
      </c>
      <c r="G917" s="16">
        <v>0.45598185793641399</v>
      </c>
      <c r="H917" s="16">
        <v>1.2334419680403701</v>
      </c>
      <c r="I917" s="16">
        <v>2.2853080029577399</v>
      </c>
      <c r="J917" s="16">
        <v>0.36506800286327801</v>
      </c>
      <c r="K917" s="16">
        <v>0.43692911040508298</v>
      </c>
      <c r="L917" s="16">
        <v>0.55387523629489599</v>
      </c>
      <c r="M917" s="16">
        <v>0.142782001944152</v>
      </c>
      <c r="N917" s="16">
        <v>0.71006231252032903</v>
      </c>
      <c r="O917" s="16">
        <v>1.53156111150009</v>
      </c>
      <c r="P917" s="16">
        <v>0.13797633483996599</v>
      </c>
      <c r="Q917" s="16">
        <v>0.25152353487296503</v>
      </c>
      <c r="R917" s="16">
        <v>0.69144246846025204</v>
      </c>
      <c r="S917" s="16">
        <v>0.68489065606361799</v>
      </c>
      <c r="T917" s="16">
        <v>1.2859797799583701</v>
      </c>
      <c r="U917" s="16">
        <v>1.1000090389760599</v>
      </c>
      <c r="V917" s="16">
        <v>0.59764705882352898</v>
      </c>
      <c r="W917" s="16">
        <v>2.9358235889209898</v>
      </c>
      <c r="X917" s="16">
        <v>1.3395189003436401</v>
      </c>
      <c r="Y917" s="16">
        <v>2.2970327792449901</v>
      </c>
      <c r="Z917" s="16">
        <v>1.0108584220767001</v>
      </c>
      <c r="AA917" s="16">
        <v>1.3582653936923399</v>
      </c>
      <c r="AB917" s="16">
        <v>1.2791824694479601</v>
      </c>
      <c r="AC917" s="16">
        <v>0.61364010058999896</v>
      </c>
      <c r="AD917" s="16">
        <v>1.98121390951203</v>
      </c>
      <c r="AE917" s="16">
        <v>0.68489065606361799</v>
      </c>
      <c r="AF917" s="16">
        <v>1.4401230979467901</v>
      </c>
      <c r="AG917" s="16">
        <v>1.4375881394891601</v>
      </c>
      <c r="AH917" s="16">
        <v>1.3853016635234601</v>
      </c>
      <c r="AI917" s="37">
        <v>0.36458333333333298</v>
      </c>
      <c r="AJ917" s="16">
        <v>0.99854354458322503</v>
      </c>
      <c r="AK917" s="16">
        <v>0.46577424023154801</v>
      </c>
      <c r="AL917" s="37">
        <v>0.77458395599999996</v>
      </c>
      <c r="AM917" s="37">
        <v>3077.1788145522</v>
      </c>
      <c r="AN917" s="37">
        <v>20.891562759999999</v>
      </c>
      <c r="AO917" s="37">
        <v>1.1159954000000001</v>
      </c>
      <c r="AP917" s="37">
        <v>7.0636941799999997</v>
      </c>
      <c r="AQ917" s="37">
        <v>641.22299999999996</v>
      </c>
      <c r="AR917" s="37">
        <v>1.77297416</v>
      </c>
      <c r="AS917" s="37">
        <v>1.394973</v>
      </c>
      <c r="AT917" s="37">
        <v>8.0522758250000006</v>
      </c>
      <c r="AU917" s="37">
        <v>313131.53034</v>
      </c>
      <c r="AV917" s="37">
        <v>2053.2152568571801</v>
      </c>
      <c r="AW917" s="37">
        <v>1021780.1175000001</v>
      </c>
      <c r="AX917" s="37">
        <v>8.6994109784999996</v>
      </c>
      <c r="AY917" s="37">
        <v>7.4819677499999999</v>
      </c>
      <c r="AZ917" s="37">
        <v>17.32835</v>
      </c>
      <c r="BA917" s="37">
        <v>23270.614799999999</v>
      </c>
      <c r="BB917" s="37">
        <v>8.4146837489999999</v>
      </c>
      <c r="BC917" s="37">
        <v>8.3371931449745303E-3</v>
      </c>
      <c r="BD917" s="37">
        <v>353.43493101500002</v>
      </c>
      <c r="BE917" s="37">
        <v>28357.95</v>
      </c>
      <c r="BF917" s="37">
        <v>0.95177482000000002</v>
      </c>
      <c r="BG917" s="37">
        <v>3.6949757632</v>
      </c>
      <c r="BH917" s="37">
        <v>4.72131334</v>
      </c>
      <c r="BI917" s="37">
        <v>5.8346256150000002</v>
      </c>
      <c r="BJ917" s="37">
        <v>4198.0806448000003</v>
      </c>
      <c r="BK917" s="37">
        <v>492.02671005000002</v>
      </c>
      <c r="BL917" s="37">
        <v>17.32835</v>
      </c>
      <c r="BM917" s="37">
        <v>15.644108930328001</v>
      </c>
      <c r="BN917" s="37">
        <v>15.616571585568</v>
      </c>
      <c r="BO917" s="37">
        <v>15.918644602557</v>
      </c>
      <c r="BP917" s="37">
        <v>1.0290000000000001E-2</v>
      </c>
    </row>
    <row r="918" spans="1:68">
      <c r="A918" s="16">
        <v>917</v>
      </c>
      <c r="B918" s="29" t="s">
        <v>306</v>
      </c>
      <c r="C918" s="16">
        <v>320</v>
      </c>
      <c r="D918" s="16">
        <v>1110</v>
      </c>
      <c r="E918" s="16">
        <v>0.21302753693203499</v>
      </c>
      <c r="F918" s="16">
        <v>0.34676469475301003</v>
      </c>
      <c r="G918" s="16">
        <v>0.46457160909237799</v>
      </c>
      <c r="H918" s="16">
        <v>1.2339201261166599</v>
      </c>
      <c r="I918" s="16">
        <v>2.2735035936479102</v>
      </c>
      <c r="J918" s="16">
        <v>0.372672566371681</v>
      </c>
      <c r="K918" s="16">
        <v>0.44284043982287702</v>
      </c>
      <c r="L918" s="16">
        <v>0.56056872037914696</v>
      </c>
      <c r="M918" s="16">
        <v>0.14432017617029799</v>
      </c>
      <c r="N918" s="16">
        <v>0.71291471834230102</v>
      </c>
      <c r="O918" s="16">
        <v>1.5246840824312</v>
      </c>
      <c r="P918" s="16">
        <v>0.13871618812118</v>
      </c>
      <c r="Q918" s="16">
        <v>0.25937125412854301</v>
      </c>
      <c r="R918" s="16">
        <v>0.70127005855958602</v>
      </c>
      <c r="S918" s="16">
        <v>0.68612487611496498</v>
      </c>
      <c r="T918" s="16">
        <v>1.28225291453182</v>
      </c>
      <c r="U918" s="16">
        <v>1.0950913097668</v>
      </c>
      <c r="V918" s="16">
        <v>0.603543250709066</v>
      </c>
      <c r="W918" s="16">
        <v>2.9116281076172101</v>
      </c>
      <c r="X918" s="16">
        <v>1.3354617233093</v>
      </c>
      <c r="Y918" s="16">
        <v>2.2867778208608001</v>
      </c>
      <c r="Z918" s="16">
        <v>1.0107475706829301</v>
      </c>
      <c r="AA918" s="16">
        <v>1.3549876715265901</v>
      </c>
      <c r="AB918" s="16">
        <v>1.2764615060705999</v>
      </c>
      <c r="AC918" s="16">
        <v>0.62725408074282396</v>
      </c>
      <c r="AD918" s="16">
        <v>1.9649817651349399</v>
      </c>
      <c r="AE918" s="16">
        <v>0.68612487611496498</v>
      </c>
      <c r="AF918" s="16">
        <v>1.44434174004478</v>
      </c>
      <c r="AG918" s="16">
        <v>1.4405375017605899</v>
      </c>
      <c r="AH918" s="16">
        <v>1.3706643821992399</v>
      </c>
      <c r="AI918" s="37">
        <v>0.39949223416965401</v>
      </c>
      <c r="AJ918" s="16">
        <v>0.99656090281547005</v>
      </c>
      <c r="AK918" s="16">
        <v>0.46653400868306799</v>
      </c>
      <c r="AL918" s="37">
        <v>0.82376163660000001</v>
      </c>
      <c r="AM918" s="37">
        <v>3244.1441101703399</v>
      </c>
      <c r="AN918" s="37">
        <v>21.5178198895</v>
      </c>
      <c r="AO918" s="37">
        <v>1.1171323625</v>
      </c>
      <c r="AP918" s="37">
        <v>7.0428048739999998</v>
      </c>
      <c r="AQ918" s="37">
        <v>669.18600000000004</v>
      </c>
      <c r="AR918" s="37">
        <v>1.7889416435000001</v>
      </c>
      <c r="AS918" s="37">
        <v>1.40383575</v>
      </c>
      <c r="AT918" s="37">
        <v>8.1023226762499991</v>
      </c>
      <c r="AU918" s="37">
        <v>314554.19148450001</v>
      </c>
      <c r="AV918" s="37">
        <v>2059.76536739627</v>
      </c>
      <c r="AW918" s="37">
        <v>1024475.106165</v>
      </c>
      <c r="AX918" s="37">
        <v>8.7193829973749999</v>
      </c>
      <c r="AY918" s="37">
        <v>7.5779330624999997</v>
      </c>
      <c r="AZ918" s="37">
        <v>17.463267500000001</v>
      </c>
      <c r="BA918" s="37">
        <v>23254.950270000001</v>
      </c>
      <c r="BB918" s="37">
        <v>8.3907000033750005</v>
      </c>
      <c r="BC918" s="37">
        <v>8.1858407079645999E-3</v>
      </c>
      <c r="BD918" s="37">
        <v>353.02799748125</v>
      </c>
      <c r="BE918" s="37">
        <v>28330.3815</v>
      </c>
      <c r="BF918" s="37">
        <v>0.9506194</v>
      </c>
      <c r="BG918" s="37">
        <v>3.6952662766</v>
      </c>
      <c r="BH918" s="37">
        <v>4.7159849439999997</v>
      </c>
      <c r="BI918" s="37">
        <v>5.8312144507500001</v>
      </c>
      <c r="BJ918" s="37">
        <v>4158.1008976000003</v>
      </c>
      <c r="BK918" s="37">
        <v>488.46012335249998</v>
      </c>
      <c r="BL918" s="37">
        <v>17.463267500000001</v>
      </c>
      <c r="BM918" s="37">
        <v>15.675087185275199</v>
      </c>
      <c r="BN918" s="37">
        <v>15.6338007188352</v>
      </c>
      <c r="BO918" s="37">
        <v>15.9954223077688</v>
      </c>
      <c r="BP918" s="37">
        <v>1.1194875E-2</v>
      </c>
    </row>
    <row r="919" spans="1:68">
      <c r="A919" s="16">
        <v>918</v>
      </c>
      <c r="B919" s="29" t="s">
        <v>221</v>
      </c>
      <c r="C919" s="16">
        <v>25</v>
      </c>
      <c r="D919" s="16">
        <v>1110</v>
      </c>
      <c r="E919" s="16">
        <v>0.22847794449741601</v>
      </c>
      <c r="F919" s="16">
        <v>0.36114678216089202</v>
      </c>
      <c r="G919" s="16">
        <v>0.47868272367194797</v>
      </c>
      <c r="H919" s="16">
        <v>1.23471638655462</v>
      </c>
      <c r="I919" s="16">
        <v>2.2538875971190402</v>
      </c>
      <c r="J919" s="16">
        <v>0.38498261877172701</v>
      </c>
      <c r="K919" s="16">
        <v>0.45275169796244502</v>
      </c>
      <c r="L919" s="16">
        <v>0.57180952380952399</v>
      </c>
      <c r="M919" s="16">
        <v>0.14689932346439799</v>
      </c>
      <c r="N919" s="16">
        <v>0.71766540864603301</v>
      </c>
      <c r="O919" s="16">
        <v>1.5133388480791801</v>
      </c>
      <c r="P919" s="16">
        <v>0.13995375185324499</v>
      </c>
      <c r="Q919" s="16">
        <v>0.27296234782762302</v>
      </c>
      <c r="R919" s="16">
        <v>0.71767930561900395</v>
      </c>
      <c r="S919" s="16">
        <v>0.68816568047337301</v>
      </c>
      <c r="T919" s="16">
        <v>1.2760598873406499</v>
      </c>
      <c r="U919" s="16">
        <v>1.08691283642398</v>
      </c>
      <c r="V919" s="16">
        <v>0.61367068097412503</v>
      </c>
      <c r="W919" s="16">
        <v>2.8716823906468698</v>
      </c>
      <c r="X919" s="16">
        <v>1.32871830020562</v>
      </c>
      <c r="Y919" s="16">
        <v>2.2697602474864702</v>
      </c>
      <c r="Z919" s="16">
        <v>1.0105628647325799</v>
      </c>
      <c r="AA919" s="16">
        <v>1.34953416149068</v>
      </c>
      <c r="AB919" s="16">
        <v>1.2719358908462199</v>
      </c>
      <c r="AC919" s="16">
        <v>0.65093106580541005</v>
      </c>
      <c r="AD919" s="16">
        <v>1.93796248177958</v>
      </c>
      <c r="AE919" s="16">
        <v>0.68816568047337301</v>
      </c>
      <c r="AF919" s="16">
        <v>1.4513816958264201</v>
      </c>
      <c r="AG919" s="16">
        <v>1.4454593177128801</v>
      </c>
      <c r="AH919" s="16">
        <v>1.3467626776759101</v>
      </c>
      <c r="AI919" s="37">
        <v>0.45823317307692302</v>
      </c>
      <c r="AJ919" s="16">
        <v>0.99326106103670098</v>
      </c>
      <c r="AK919" s="16">
        <v>0.46780028943559998</v>
      </c>
      <c r="AL919" s="37">
        <v>0.90725239759999998</v>
      </c>
      <c r="AM919" s="37">
        <v>3529.8270606768401</v>
      </c>
      <c r="AN919" s="37">
        <v>22.573928511999998</v>
      </c>
      <c r="AO919" s="37">
        <v>1.1190283999999999</v>
      </c>
      <c r="AP919" s="37">
        <v>7.007847924</v>
      </c>
      <c r="AQ919" s="37">
        <v>716.80780000000004</v>
      </c>
      <c r="AR919" s="37">
        <v>1.8153558160000001</v>
      </c>
      <c r="AS919" s="37">
        <v>1.418445</v>
      </c>
      <c r="AT919" s="37">
        <v>8.1850481849999994</v>
      </c>
      <c r="AU919" s="37">
        <v>316926.85417200002</v>
      </c>
      <c r="AV919" s="37">
        <v>2070.65912151764</v>
      </c>
      <c r="AW919" s="37">
        <v>1028942.12934</v>
      </c>
      <c r="AX919" s="37">
        <v>8.7435856345000005</v>
      </c>
      <c r="AY919" s="37">
        <v>7.7375677500000002</v>
      </c>
      <c r="AZ919" s="37">
        <v>17.689229999999998</v>
      </c>
      <c r="BA919" s="37">
        <v>23228.636719999999</v>
      </c>
      <c r="BB919" s="37">
        <v>8.3506157190000003</v>
      </c>
      <c r="BC919" s="37">
        <v>7.9457840721041308E-3</v>
      </c>
      <c r="BD919" s="37">
        <v>352.32341653499998</v>
      </c>
      <c r="BE919" s="37">
        <v>28284.173999999999</v>
      </c>
      <c r="BF919" s="37">
        <v>0.94867409999999996</v>
      </c>
      <c r="BG919" s="37">
        <v>3.6957504416</v>
      </c>
      <c r="BH919" s="37">
        <v>4.7070803640000003</v>
      </c>
      <c r="BI919" s="37">
        <v>5.8255020069999999</v>
      </c>
      <c r="BJ919" s="37">
        <v>4089.6577855999999</v>
      </c>
      <c r="BK919" s="37">
        <v>482.50777669000001</v>
      </c>
      <c r="BL919" s="37">
        <v>17.689229999999998</v>
      </c>
      <c r="BM919" s="37">
        <v>15.7266368292272</v>
      </c>
      <c r="BN919" s="37">
        <v>15.662464123987199</v>
      </c>
      <c r="BO919" s="37">
        <v>16.121795059006601</v>
      </c>
      <c r="BP919" s="37">
        <v>1.2688E-2</v>
      </c>
    </row>
    <row r="920" spans="1:68">
      <c r="A920" s="16">
        <v>919</v>
      </c>
      <c r="B920" s="29" t="s">
        <v>444</v>
      </c>
      <c r="C920" s="16">
        <v>310</v>
      </c>
      <c r="D920" s="16">
        <v>1160</v>
      </c>
      <c r="E920" s="16">
        <v>0.21520357497517401</v>
      </c>
      <c r="F920" s="16">
        <v>0.36690784181755498</v>
      </c>
      <c r="G920" s="16">
        <v>0.476496974012104</v>
      </c>
      <c r="H920" s="16">
        <v>1.25275275275275</v>
      </c>
      <c r="I920" s="16">
        <v>2.3237012987012999</v>
      </c>
      <c r="J920" s="16">
        <v>0.39348837209302301</v>
      </c>
      <c r="K920" s="16">
        <v>0.434562647754137</v>
      </c>
      <c r="L920" s="16">
        <v>0.54970059880239497</v>
      </c>
      <c r="M920" s="16">
        <v>0.14053916904535399</v>
      </c>
      <c r="N920" s="16">
        <v>0.70137772675086096</v>
      </c>
      <c r="O920" s="16">
        <v>1.5719571355938999</v>
      </c>
      <c r="P920" s="16">
        <v>0.13489858635525501</v>
      </c>
      <c r="Q920" s="16">
        <v>0.23384979626020699</v>
      </c>
      <c r="R920" s="16">
        <v>0.69521739130434801</v>
      </c>
      <c r="S920" s="16">
        <v>0.70476190476190503</v>
      </c>
      <c r="T920" s="16">
        <v>1.3124247787610599</v>
      </c>
      <c r="U920" s="16">
        <v>1.1278380008616999</v>
      </c>
      <c r="V920" s="16">
        <v>0.55714675395526503</v>
      </c>
      <c r="W920" s="16">
        <v>3.0856473853091702</v>
      </c>
      <c r="X920" s="16">
        <v>1.3603927986906701</v>
      </c>
      <c r="Y920" s="16">
        <v>2.3251479289940802</v>
      </c>
      <c r="Z920" s="16">
        <v>1.0236173020893</v>
      </c>
      <c r="AA920" s="16">
        <v>1.38033707865169</v>
      </c>
      <c r="AB920" s="16">
        <v>1.2942251950947601</v>
      </c>
      <c r="AC920" s="16">
        <v>0.60787150869639095</v>
      </c>
      <c r="AD920" s="16">
        <v>2.06427839710756</v>
      </c>
      <c r="AE920" s="16">
        <v>0.70476190476190503</v>
      </c>
      <c r="AF920" s="16">
        <v>1.4626597342576599</v>
      </c>
      <c r="AG920" s="16">
        <v>1.4594419410745201</v>
      </c>
      <c r="AH920" s="16">
        <v>1.4043505024242899</v>
      </c>
      <c r="AI920" s="37">
        <v>0.382436260623229</v>
      </c>
      <c r="AJ920" s="16">
        <v>1.0148940769041901</v>
      </c>
      <c r="AK920" s="16">
        <v>0.489146164978292</v>
      </c>
      <c r="AL920" s="37">
        <v>0.87290787999999997</v>
      </c>
      <c r="AM920" s="37">
        <v>3485.5713234559998</v>
      </c>
      <c r="AN920" s="37">
        <v>23.498689500000001</v>
      </c>
      <c r="AO920" s="37">
        <v>1.2502485000000001</v>
      </c>
      <c r="AP920" s="37">
        <v>7.9356815999999997</v>
      </c>
      <c r="AQ920" s="37">
        <v>727.56</v>
      </c>
      <c r="AR920" s="37">
        <v>1.9438964999999999</v>
      </c>
      <c r="AS920" s="37">
        <v>1.5330600000000001</v>
      </c>
      <c r="AT920" s="37">
        <v>8.7322334999999995</v>
      </c>
      <c r="AU920" s="37">
        <v>340540.09600000002</v>
      </c>
      <c r="AV920" s="37">
        <v>2296.8383304580102</v>
      </c>
      <c r="AW920" s="37">
        <v>1093600.2524999999</v>
      </c>
      <c r="AX920" s="37">
        <v>9.0150123549999996</v>
      </c>
      <c r="AY920" s="37">
        <v>8.2748249999999999</v>
      </c>
      <c r="AZ920" s="37">
        <v>19.425000000000001</v>
      </c>
      <c r="BA920" s="37">
        <v>26184.924999999999</v>
      </c>
      <c r="BB920" s="37">
        <v>9.4932961749999993</v>
      </c>
      <c r="BC920" s="37">
        <v>8.1477816262576306E-3</v>
      </c>
      <c r="BD920" s="37">
        <v>410.27989860000002</v>
      </c>
      <c r="BE920" s="37">
        <v>31741.45</v>
      </c>
      <c r="BF920" s="37">
        <v>1.0625367999999999</v>
      </c>
      <c r="BG920" s="37">
        <v>4.1266738695000003</v>
      </c>
      <c r="BH920" s="37">
        <v>5.2918865999999998</v>
      </c>
      <c r="BI920" s="37">
        <v>6.5084077499999999</v>
      </c>
      <c r="BJ920" s="37">
        <v>4734.6777634999999</v>
      </c>
      <c r="BK920" s="37">
        <v>568.4899365</v>
      </c>
      <c r="BL920" s="37">
        <v>19.425000000000001</v>
      </c>
      <c r="BM920" s="37">
        <v>17.530626336000001</v>
      </c>
      <c r="BN920" s="37">
        <v>17.492059655999999</v>
      </c>
      <c r="BO920" s="37">
        <v>17.775685941999999</v>
      </c>
      <c r="BP920" s="37">
        <v>1.1913750000000001E-2</v>
      </c>
    </row>
    <row r="921" spans="1:68">
      <c r="A921" s="16">
        <v>920</v>
      </c>
      <c r="B921" s="29" t="s">
        <v>84</v>
      </c>
      <c r="C921" s="16">
        <v>375</v>
      </c>
      <c r="D921" s="16">
        <v>1160</v>
      </c>
      <c r="E921" s="16">
        <v>0.214458189015339</v>
      </c>
      <c r="F921" s="16">
        <v>0.36474899861368498</v>
      </c>
      <c r="G921" s="16">
        <v>0.47207369891229201</v>
      </c>
      <c r="H921" s="16">
        <v>1.2435413354531</v>
      </c>
      <c r="I921" s="16">
        <v>2.31368534482759</v>
      </c>
      <c r="J921" s="16">
        <v>0.391666666666667</v>
      </c>
      <c r="K921" s="16">
        <v>0.43411109011902499</v>
      </c>
      <c r="L921" s="16">
        <v>0.54773269689737503</v>
      </c>
      <c r="M921" s="16">
        <v>0.14227918983830201</v>
      </c>
      <c r="N921" s="16">
        <v>0.69797400163953605</v>
      </c>
      <c r="O921" s="16">
        <v>1.5641497529737001</v>
      </c>
      <c r="P921" s="16">
        <v>0.136662029311406</v>
      </c>
      <c r="Q921" s="16">
        <v>0.23597969074544201</v>
      </c>
      <c r="R921" s="16">
        <v>0.68333333333333302</v>
      </c>
      <c r="S921" s="16">
        <v>0.70476190476190503</v>
      </c>
      <c r="T921" s="16">
        <v>1.31112525638305</v>
      </c>
      <c r="U921" s="16">
        <v>1.13562739687993</v>
      </c>
      <c r="V921" s="16">
        <v>0.55973813420621898</v>
      </c>
      <c r="W921" s="16">
        <v>3.0469103240391902</v>
      </c>
      <c r="X921" s="16">
        <v>1.3603927986906701</v>
      </c>
      <c r="Y921" s="16">
        <v>2.31692216981132</v>
      </c>
      <c r="Z921" s="16">
        <v>1.0229855307626801</v>
      </c>
      <c r="AA921" s="16">
        <v>1.3779443254818</v>
      </c>
      <c r="AB921" s="16">
        <v>1.2919207656354299</v>
      </c>
      <c r="AC921" s="16">
        <v>0.60556602815184402</v>
      </c>
      <c r="AD921" s="16">
        <v>2.0871687077316801</v>
      </c>
      <c r="AE921" s="16">
        <v>0.70476190476190503</v>
      </c>
      <c r="AF921" s="16">
        <v>1.4542033443878599</v>
      </c>
      <c r="AG921" s="16">
        <v>1.4510041549257799</v>
      </c>
      <c r="AH921" s="16">
        <v>1.3441098977133901</v>
      </c>
      <c r="AI921" s="37">
        <v>0.35695399259651001</v>
      </c>
      <c r="AJ921" s="16">
        <v>1.01371190558572</v>
      </c>
      <c r="AK921" s="16">
        <v>0.49088277858176599</v>
      </c>
      <c r="AL921" s="37">
        <v>0.87594181999999998</v>
      </c>
      <c r="AM921" s="37">
        <v>3506.2014060383999</v>
      </c>
      <c r="AN921" s="37">
        <v>23.718869460000001</v>
      </c>
      <c r="AO921" s="37">
        <v>1.2595095999999999</v>
      </c>
      <c r="AP921" s="37">
        <v>7.9700351999999999</v>
      </c>
      <c r="AQ921" s="37">
        <v>730.94399999999996</v>
      </c>
      <c r="AR921" s="37">
        <v>1.94591852</v>
      </c>
      <c r="AS921" s="37">
        <v>1.5385679999999999</v>
      </c>
      <c r="AT921" s="37">
        <v>8.6254415800000004</v>
      </c>
      <c r="AU921" s="37">
        <v>342200.76656000002</v>
      </c>
      <c r="AV921" s="37">
        <v>2308.30289491453</v>
      </c>
      <c r="AW921" s="37">
        <v>1079488.7859</v>
      </c>
      <c r="AX921" s="37">
        <v>8.9336450769999995</v>
      </c>
      <c r="AY921" s="37">
        <v>8.4187349999999999</v>
      </c>
      <c r="AZ921" s="37">
        <v>19.425000000000001</v>
      </c>
      <c r="BA921" s="37">
        <v>26210.878199999999</v>
      </c>
      <c r="BB921" s="37">
        <v>9.4281805890000001</v>
      </c>
      <c r="BC921" s="37">
        <v>8.1100604150249507E-3</v>
      </c>
      <c r="BD921" s="37">
        <v>415.49601455999999</v>
      </c>
      <c r="BE921" s="37">
        <v>31741.45</v>
      </c>
      <c r="BF921" s="37">
        <v>1.0663091200000001</v>
      </c>
      <c r="BG921" s="37">
        <v>4.1292224043000001</v>
      </c>
      <c r="BH921" s="37">
        <v>5.3010757799999997</v>
      </c>
      <c r="BI921" s="37">
        <v>6.5200169499999996</v>
      </c>
      <c r="BJ921" s="37">
        <v>4752.7033907000005</v>
      </c>
      <c r="BK921" s="37">
        <v>562.25521709999998</v>
      </c>
      <c r="BL921" s="37">
        <v>19.425000000000001</v>
      </c>
      <c r="BM921" s="37">
        <v>17.632569308095999</v>
      </c>
      <c r="BN921" s="37">
        <v>17.593778357615999</v>
      </c>
      <c r="BO921" s="37">
        <v>18.572360434256002</v>
      </c>
      <c r="BP921" s="37">
        <v>1.276425E-2</v>
      </c>
    </row>
    <row r="922" spans="1:68">
      <c r="A922" s="16">
        <v>921</v>
      </c>
      <c r="B922" s="29" t="s">
        <v>85</v>
      </c>
      <c r="C922" s="16">
        <v>460</v>
      </c>
      <c r="D922" s="16">
        <v>1160</v>
      </c>
      <c r="E922" s="16">
        <v>0.21408742899481401</v>
      </c>
      <c r="F922" s="16">
        <v>0.36367907585405101</v>
      </c>
      <c r="G922" s="16">
        <v>0.46989271471100402</v>
      </c>
      <c r="H922" s="16">
        <v>1.2389862389862401</v>
      </c>
      <c r="I922" s="16">
        <v>2.3087096774193498</v>
      </c>
      <c r="J922" s="16">
        <v>0.39076212471131599</v>
      </c>
      <c r="K922" s="16">
        <v>0.43388566303167603</v>
      </c>
      <c r="L922" s="16">
        <v>0.54675402025014896</v>
      </c>
      <c r="M922" s="16">
        <v>0.14316545832848701</v>
      </c>
      <c r="N922" s="16">
        <v>0.69628449758297895</v>
      </c>
      <c r="O922" s="16">
        <v>1.5602750721045999</v>
      </c>
      <c r="P922" s="16">
        <v>0.13756115381033901</v>
      </c>
      <c r="Q922" s="16">
        <v>0.237059253792752</v>
      </c>
      <c r="R922" s="16">
        <v>0.67754237288135599</v>
      </c>
      <c r="S922" s="16">
        <v>0.70476190476190503</v>
      </c>
      <c r="T922" s="16">
        <v>1.3104764597766201</v>
      </c>
      <c r="U922" s="16">
        <v>1.13956258271227</v>
      </c>
      <c r="V922" s="16">
        <v>0.56103382433169702</v>
      </c>
      <c r="W922" s="16">
        <v>3.02790424563225</v>
      </c>
      <c r="X922" s="16">
        <v>1.3603927986906701</v>
      </c>
      <c r="Y922" s="16">
        <v>2.31283107710418</v>
      </c>
      <c r="Z922" s="16">
        <v>1.0226699374536601</v>
      </c>
      <c r="AA922" s="16">
        <v>1.3767510570016801</v>
      </c>
      <c r="AB922" s="16">
        <v>1.2907716255281301</v>
      </c>
      <c r="AC922" s="16">
        <v>0.60441983348167505</v>
      </c>
      <c r="AD922" s="16">
        <v>2.0988052934689398</v>
      </c>
      <c r="AE922" s="16">
        <v>0.70476190476190503</v>
      </c>
      <c r="AF922" s="16">
        <v>1.45001171182161</v>
      </c>
      <c r="AG922" s="16">
        <v>1.4468217437842901</v>
      </c>
      <c r="AH922" s="16">
        <v>1.3158869486068701</v>
      </c>
      <c r="AI922" s="37">
        <v>0.34544524053224201</v>
      </c>
      <c r="AJ922" s="16">
        <v>1.01312185209004</v>
      </c>
      <c r="AK922" s="16">
        <v>0.49175108538350198</v>
      </c>
      <c r="AL922" s="37">
        <v>0.87745879000000004</v>
      </c>
      <c r="AM922" s="37">
        <v>3516.5164473295999</v>
      </c>
      <c r="AN922" s="37">
        <v>23.828959439999998</v>
      </c>
      <c r="AO922" s="37">
        <v>1.26414015</v>
      </c>
      <c r="AP922" s="37">
        <v>7.9872120000000004</v>
      </c>
      <c r="AQ922" s="37">
        <v>732.63599999999997</v>
      </c>
      <c r="AR922" s="37">
        <v>1.94692953</v>
      </c>
      <c r="AS922" s="37">
        <v>1.5413220000000001</v>
      </c>
      <c r="AT922" s="37">
        <v>8.5720456200000008</v>
      </c>
      <c r="AU922" s="37">
        <v>343031.10184000002</v>
      </c>
      <c r="AV922" s="37">
        <v>2314.0351771428</v>
      </c>
      <c r="AW922" s="37">
        <v>1072433.0526000001</v>
      </c>
      <c r="AX922" s="37">
        <v>8.8929614380000004</v>
      </c>
      <c r="AY922" s="37">
        <v>8.4906900000000007</v>
      </c>
      <c r="AZ922" s="37">
        <v>19.425000000000001</v>
      </c>
      <c r="BA922" s="37">
        <v>26223.854800000001</v>
      </c>
      <c r="BB922" s="37">
        <v>9.3956227959999996</v>
      </c>
      <c r="BC922" s="37">
        <v>8.0913304833505305E-3</v>
      </c>
      <c r="BD922" s="37">
        <v>418.10407254</v>
      </c>
      <c r="BE922" s="37">
        <v>31741.45</v>
      </c>
      <c r="BF922" s="37">
        <v>1.0681952800000001</v>
      </c>
      <c r="BG922" s="37">
        <v>4.1304966716999996</v>
      </c>
      <c r="BH922" s="37">
        <v>5.3056703699999996</v>
      </c>
      <c r="BI922" s="37">
        <v>6.5258215499999999</v>
      </c>
      <c r="BJ922" s="37">
        <v>4761.7162042999998</v>
      </c>
      <c r="BK922" s="37">
        <v>559.13785740000003</v>
      </c>
      <c r="BL922" s="37">
        <v>19.425000000000001</v>
      </c>
      <c r="BM922" s="37">
        <v>17.683540794144001</v>
      </c>
      <c r="BN922" s="37">
        <v>17.644637708424</v>
      </c>
      <c r="BO922" s="37">
        <v>18.970697680383999</v>
      </c>
      <c r="BP922" s="37">
        <v>1.31895E-2</v>
      </c>
    </row>
    <row r="923" spans="1:68">
      <c r="A923" s="16">
        <v>922</v>
      </c>
      <c r="B923" s="29" t="s">
        <v>86</v>
      </c>
      <c r="C923" s="16">
        <v>175</v>
      </c>
      <c r="D923" s="16">
        <v>1160</v>
      </c>
      <c r="E923" s="16">
        <v>0.213717948717949</v>
      </c>
      <c r="F923" s="16">
        <v>0.36261541157173899</v>
      </c>
      <c r="G923" s="16">
        <v>0.467731790162285</v>
      </c>
      <c r="H923" s="16">
        <v>1.2344643913986999</v>
      </c>
      <c r="I923" s="16">
        <v>2.3037553648068698</v>
      </c>
      <c r="J923" s="16">
        <v>0.389861751152074</v>
      </c>
      <c r="K923" s="16">
        <v>0.433660469944324</v>
      </c>
      <c r="L923" s="16">
        <v>0.54577883472057098</v>
      </c>
      <c r="M923" s="16">
        <v>0.14406283730184499</v>
      </c>
      <c r="N923" s="16">
        <v>0.69460315294572506</v>
      </c>
      <c r="O923" s="16">
        <v>1.5564195403654599</v>
      </c>
      <c r="P923" s="16">
        <v>0.13847218767237399</v>
      </c>
      <c r="Q923" s="16">
        <v>0.23814873983486501</v>
      </c>
      <c r="R923" s="16">
        <v>0.67184873949579804</v>
      </c>
      <c r="S923" s="16">
        <v>0.70476190476190503</v>
      </c>
      <c r="T923" s="16">
        <v>1.3098283049530099</v>
      </c>
      <c r="U923" s="16">
        <v>1.1435251358576899</v>
      </c>
      <c r="V923" s="16">
        <v>0.56232951445717405</v>
      </c>
      <c r="W923" s="16">
        <v>3.00913381032121</v>
      </c>
      <c r="X923" s="16">
        <v>1.3603927986906701</v>
      </c>
      <c r="Y923" s="16">
        <v>2.3087544065804901</v>
      </c>
      <c r="Z923" s="16">
        <v>1.0223545388070601</v>
      </c>
      <c r="AA923" s="16">
        <v>1.3755598534202</v>
      </c>
      <c r="AB923" s="16">
        <v>1.2896245278826901</v>
      </c>
      <c r="AC923" s="16">
        <v>0.60327796957054602</v>
      </c>
      <c r="AD923" s="16">
        <v>2.1105723615304002</v>
      </c>
      <c r="AE923" s="16">
        <v>0.70476190476190503</v>
      </c>
      <c r="AF923" s="16">
        <v>1.44584417394006</v>
      </c>
      <c r="AG923" s="16">
        <v>1.44266337432015</v>
      </c>
      <c r="AH923" s="16">
        <v>1.28882484740707</v>
      </c>
      <c r="AI923" s="37">
        <v>0.33465542885473498</v>
      </c>
      <c r="AJ923" s="16">
        <v>1.0125324851022</v>
      </c>
      <c r="AK923" s="16">
        <v>0.49261939218523898</v>
      </c>
      <c r="AL923" s="37">
        <v>0.87897575999999999</v>
      </c>
      <c r="AM923" s="37">
        <v>3526.8314886208</v>
      </c>
      <c r="AN923" s="37">
        <v>23.93904942</v>
      </c>
      <c r="AO923" s="37">
        <v>1.2687706999999999</v>
      </c>
      <c r="AP923" s="37">
        <v>8.0043887999999992</v>
      </c>
      <c r="AQ923" s="37">
        <v>734.32799999999997</v>
      </c>
      <c r="AR923" s="37">
        <v>1.9479405400000001</v>
      </c>
      <c r="AS923" s="37">
        <v>1.544076</v>
      </c>
      <c r="AT923" s="37">
        <v>8.5186496599999995</v>
      </c>
      <c r="AU923" s="37">
        <v>343861.43712000002</v>
      </c>
      <c r="AV923" s="37">
        <v>2319.7674593710599</v>
      </c>
      <c r="AW923" s="37">
        <v>1065377.3193000001</v>
      </c>
      <c r="AX923" s="37">
        <v>8.8522777989999994</v>
      </c>
      <c r="AY923" s="37">
        <v>8.5626449999999998</v>
      </c>
      <c r="AZ923" s="37">
        <v>19.425000000000001</v>
      </c>
      <c r="BA923" s="37">
        <v>26236.831399999999</v>
      </c>
      <c r="BB923" s="37">
        <v>9.3630650030000009</v>
      </c>
      <c r="BC923" s="37">
        <v>8.0726868647253008E-3</v>
      </c>
      <c r="BD923" s="37">
        <v>420.71213052000002</v>
      </c>
      <c r="BE923" s="37">
        <v>31741.45</v>
      </c>
      <c r="BF923" s="37">
        <v>1.0700814400000001</v>
      </c>
      <c r="BG923" s="37">
        <v>4.1317709390999999</v>
      </c>
      <c r="BH923" s="37">
        <v>5.3102649599999996</v>
      </c>
      <c r="BI923" s="37">
        <v>6.5316261500000001</v>
      </c>
      <c r="BJ923" s="37">
        <v>4770.7290179000001</v>
      </c>
      <c r="BK923" s="37">
        <v>556.02049769999996</v>
      </c>
      <c r="BL923" s="37">
        <v>19.425000000000001</v>
      </c>
      <c r="BM923" s="37">
        <v>17.734512280192</v>
      </c>
      <c r="BN923" s="37">
        <v>17.695497059232</v>
      </c>
      <c r="BO923" s="37">
        <v>19.369034926512001</v>
      </c>
      <c r="BP923" s="37">
        <v>1.361475E-2</v>
      </c>
    </row>
    <row r="924" spans="1:68">
      <c r="A924" s="16">
        <v>923</v>
      </c>
      <c r="B924" s="29" t="s">
        <v>445</v>
      </c>
      <c r="C924" s="16">
        <v>150</v>
      </c>
      <c r="D924" s="16">
        <v>1115</v>
      </c>
      <c r="E924" s="16">
        <v>0.17518097207859401</v>
      </c>
      <c r="F924" s="16">
        <v>0.31291383265277301</v>
      </c>
      <c r="G924" s="16">
        <v>0.42537619298553803</v>
      </c>
      <c r="H924" s="16">
        <v>1.21268656716418</v>
      </c>
      <c r="I924" s="16">
        <v>2.30917327293318</v>
      </c>
      <c r="J924" s="16">
        <v>0.34299516908212602</v>
      </c>
      <c r="K924" s="16">
        <v>0.419779787652379</v>
      </c>
      <c r="L924" s="16">
        <v>0.53349875930521096</v>
      </c>
      <c r="M924" s="16">
        <v>0.14070379005584799</v>
      </c>
      <c r="N924" s="16">
        <v>0.69341302363867396</v>
      </c>
      <c r="O924" s="16">
        <v>1.5396612974366399</v>
      </c>
      <c r="P924" s="16">
        <v>0.13398212571977</v>
      </c>
      <c r="Q924" s="16">
        <v>0.246356052467539</v>
      </c>
      <c r="R924" s="16">
        <v>0.64327485380117</v>
      </c>
      <c r="S924" s="16">
        <v>0.68</v>
      </c>
      <c r="T924" s="16">
        <v>1.2928209711051499</v>
      </c>
      <c r="U924" s="16">
        <v>1.1271230056613499</v>
      </c>
      <c r="V924" s="16">
        <v>0.583098591549296</v>
      </c>
      <c r="W924" s="16">
        <v>2.9347669735327999</v>
      </c>
      <c r="X924" s="16">
        <v>1.3517241379310301</v>
      </c>
      <c r="Y924" s="16">
        <v>2.3107940446650099</v>
      </c>
      <c r="Z924" s="16">
        <v>1.0096787005874099</v>
      </c>
      <c r="AA924" s="16">
        <v>1.36275980287122</v>
      </c>
      <c r="AB924" s="16">
        <v>1.2825070159027101</v>
      </c>
      <c r="AC924" s="16">
        <v>0.58822175154249901</v>
      </c>
      <c r="AD924" s="16">
        <v>2.0752477829942602</v>
      </c>
      <c r="AE924" s="16">
        <v>0.68</v>
      </c>
      <c r="AF924" s="16">
        <v>1.40857027225725</v>
      </c>
      <c r="AG924" s="16">
        <v>1.40857027225725</v>
      </c>
      <c r="AH924" s="16">
        <v>1.30012842248123</v>
      </c>
      <c r="AI924" s="37">
        <v>0.25614754098360698</v>
      </c>
      <c r="AJ924" s="16">
        <v>1.00197882157478</v>
      </c>
      <c r="AK924" s="16">
        <v>0.46657018813314</v>
      </c>
      <c r="AL924" s="37">
        <v>0.65523920000000002</v>
      </c>
      <c r="AM924" s="37">
        <v>2768.4232921759999</v>
      </c>
      <c r="AN924" s="37">
        <v>19.8526296</v>
      </c>
      <c r="AO924" s="37">
        <v>1.128816</v>
      </c>
      <c r="AP924" s="37">
        <v>7.2017480000000003</v>
      </c>
      <c r="AQ924" s="37">
        <v>587.88</v>
      </c>
      <c r="AR924" s="37">
        <v>1.7373776000000001</v>
      </c>
      <c r="AS924" s="37">
        <v>1.38632</v>
      </c>
      <c r="AT924" s="37">
        <v>7.6575335999999998</v>
      </c>
      <c r="AU924" s="37">
        <v>311827.14</v>
      </c>
      <c r="AV924" s="37">
        <v>2069.4164152807498</v>
      </c>
      <c r="AW924" s="37">
        <v>953371.64800000004</v>
      </c>
      <c r="AX924" s="37">
        <v>8.9634331199999995</v>
      </c>
      <c r="AY924" s="37">
        <v>7.524</v>
      </c>
      <c r="AZ924" s="37">
        <v>17</v>
      </c>
      <c r="BA924" s="37">
        <v>23311.008000000002</v>
      </c>
      <c r="BB924" s="37">
        <v>8.3401332000000004</v>
      </c>
      <c r="BC924" s="37">
        <v>8.5051371028101001E-3</v>
      </c>
      <c r="BD924" s="37">
        <v>363.10574079999998</v>
      </c>
      <c r="BE924" s="37">
        <v>28420</v>
      </c>
      <c r="BF924" s="37">
        <v>0.96075200000000005</v>
      </c>
      <c r="BG924" s="37">
        <v>3.6968433599999999</v>
      </c>
      <c r="BH924" s="37">
        <v>4.7491392000000001</v>
      </c>
      <c r="BI924" s="37">
        <v>5.8623960000000004</v>
      </c>
      <c r="BJ924" s="37">
        <v>4439.1592000000001</v>
      </c>
      <c r="BK924" s="37">
        <v>488.08353599999998</v>
      </c>
      <c r="BL924" s="37">
        <v>17</v>
      </c>
      <c r="BM924" s="37">
        <v>15.71969489184</v>
      </c>
      <c r="BN924" s="37">
        <v>15.71969489184</v>
      </c>
      <c r="BO924" s="37">
        <v>17.03085213024</v>
      </c>
      <c r="BP924" s="37">
        <v>9.7599999999999996E-3</v>
      </c>
    </row>
    <row r="925" spans="1:68">
      <c r="A925" s="16">
        <v>924</v>
      </c>
      <c r="B925" s="29" t="s">
        <v>84</v>
      </c>
      <c r="C925" s="16">
        <v>250</v>
      </c>
      <c r="D925" s="16">
        <v>1115</v>
      </c>
      <c r="E925" s="16">
        <v>0.19090692987442501</v>
      </c>
      <c r="F925" s="16">
        <v>0.33261344222651501</v>
      </c>
      <c r="G925" s="16">
        <v>0.44166182972764201</v>
      </c>
      <c r="H925" s="16">
        <v>1.21605994918577</v>
      </c>
      <c r="I925" s="16">
        <v>2.2969396288678401</v>
      </c>
      <c r="J925" s="16">
        <v>0.36045950381310898</v>
      </c>
      <c r="K925" s="16">
        <v>0.42722751867566999</v>
      </c>
      <c r="L925" s="16">
        <v>0.54106845156634897</v>
      </c>
      <c r="M925" s="16">
        <v>0.14253363273816699</v>
      </c>
      <c r="N925" s="16">
        <v>0.69646574670299699</v>
      </c>
      <c r="O925" s="16">
        <v>1.5395065142069999</v>
      </c>
      <c r="P925" s="16">
        <v>0.135117296181966</v>
      </c>
      <c r="Q925" s="16">
        <v>0.25279885043219302</v>
      </c>
      <c r="R925" s="16">
        <v>0.65681878132418903</v>
      </c>
      <c r="S925" s="16">
        <v>0.686125549780088</v>
      </c>
      <c r="T925" s="16">
        <v>1.2913592143496599</v>
      </c>
      <c r="U925" s="16">
        <v>1.12455031577988</v>
      </c>
      <c r="V925" s="16">
        <v>0.57935867734462199</v>
      </c>
      <c r="W925" s="16">
        <v>2.92161807860768</v>
      </c>
      <c r="X925" s="16">
        <v>1.34903581267218</v>
      </c>
      <c r="Y925" s="16">
        <v>2.3006913369354698</v>
      </c>
      <c r="Z925" s="16">
        <v>1.0111486233715601</v>
      </c>
      <c r="AA925" s="16">
        <v>1.36122622849755</v>
      </c>
      <c r="AB925" s="16">
        <v>1.2808776667819199</v>
      </c>
      <c r="AC925" s="16">
        <v>0.59942222567946901</v>
      </c>
      <c r="AD925" s="16">
        <v>2.0604346887781202</v>
      </c>
      <c r="AE925" s="16">
        <v>0.686125549780088</v>
      </c>
      <c r="AF925" s="16">
        <v>1.41727807774141</v>
      </c>
      <c r="AG925" s="16">
        <v>1.41560962356223</v>
      </c>
      <c r="AH925" s="16">
        <v>1.28717768846209</v>
      </c>
      <c r="AI925" s="37">
        <v>0.29655072822543999</v>
      </c>
      <c r="AJ925" s="16">
        <v>1.0001649889986199</v>
      </c>
      <c r="AK925" s="16">
        <v>0.46764399421128799</v>
      </c>
      <c r="AL925" s="37">
        <v>0.71487238239999995</v>
      </c>
      <c r="AM925" s="37">
        <v>2950.08697695911</v>
      </c>
      <c r="AN925" s="37">
        <v>20.599346436640001</v>
      </c>
      <c r="AO925" s="37">
        <v>1.1326225824</v>
      </c>
      <c r="AP925" s="37">
        <v>7.1938056167999997</v>
      </c>
      <c r="AQ925" s="37">
        <v>618.88809600000002</v>
      </c>
      <c r="AR925" s="37">
        <v>1.7566994390399999</v>
      </c>
      <c r="AS925" s="37">
        <v>1.3982556880000001</v>
      </c>
      <c r="AT925" s="37">
        <v>7.7105784402399999</v>
      </c>
      <c r="AU925" s="37">
        <v>313030.78618448001</v>
      </c>
      <c r="AV925" s="37">
        <v>2075.7878820378</v>
      </c>
      <c r="AW925" s="37">
        <v>954174.80579520005</v>
      </c>
      <c r="AX925" s="37">
        <v>8.9072412020480005</v>
      </c>
      <c r="AY925" s="37">
        <v>7.6460679000000003</v>
      </c>
      <c r="AZ925" s="37">
        <v>17.166864</v>
      </c>
      <c r="BA925" s="37">
        <v>23358.371047199998</v>
      </c>
      <c r="BB925" s="37">
        <v>8.3349657822999994</v>
      </c>
      <c r="BC925" s="37">
        <v>8.3685565023373792E-3</v>
      </c>
      <c r="BD925" s="37">
        <v>365.17848767312</v>
      </c>
      <c r="BE925" s="37">
        <v>28441.776000000002</v>
      </c>
      <c r="BF925" s="37">
        <v>0.96095967959999995</v>
      </c>
      <c r="BG925" s="37">
        <v>3.7039374638239999</v>
      </c>
      <c r="BH925" s="37">
        <v>4.7530693788800003</v>
      </c>
      <c r="BI925" s="37">
        <v>5.8671134992000002</v>
      </c>
      <c r="BJ925" s="37">
        <v>4420.382681</v>
      </c>
      <c r="BK925" s="37">
        <v>487.63022862240001</v>
      </c>
      <c r="BL925" s="37">
        <v>17.166864</v>
      </c>
      <c r="BM925" s="37">
        <v>15.795627800190999</v>
      </c>
      <c r="BN925" s="37">
        <v>15.7770328034646</v>
      </c>
      <c r="BO925" s="37">
        <v>17.145287628953099</v>
      </c>
      <c r="BP925" s="37">
        <v>1.1149020000000001E-2</v>
      </c>
    </row>
    <row r="926" spans="1:68">
      <c r="A926" s="16">
        <v>925</v>
      </c>
      <c r="B926" s="29" t="s">
        <v>314</v>
      </c>
      <c r="C926" s="16">
        <v>375</v>
      </c>
      <c r="D926" s="16">
        <v>1115</v>
      </c>
      <c r="E926" s="16">
        <v>0.20268967031264101</v>
      </c>
      <c r="F926" s="16">
        <v>0.34735583402036302</v>
      </c>
      <c r="G926" s="16">
        <v>0.45388298217459999</v>
      </c>
      <c r="H926" s="16">
        <v>1.21858868306853</v>
      </c>
      <c r="I926" s="16">
        <v>2.2877980942279601</v>
      </c>
      <c r="J926" s="16">
        <v>0.37353785302558901</v>
      </c>
      <c r="K926" s="16">
        <v>0.43284534662579299</v>
      </c>
      <c r="L926" s="16">
        <v>0.54677321830410897</v>
      </c>
      <c r="M926" s="16">
        <v>0.14391326844100999</v>
      </c>
      <c r="N926" s="16">
        <v>0.69875637167469795</v>
      </c>
      <c r="O926" s="16">
        <v>1.53939074861869</v>
      </c>
      <c r="P926" s="16">
        <v>0.13597435877695899</v>
      </c>
      <c r="Q926" s="16">
        <v>0.25776946814645602</v>
      </c>
      <c r="R926" s="16">
        <v>0.667019004206029</v>
      </c>
      <c r="S926" s="16">
        <v>0.69071649845108396</v>
      </c>
      <c r="T926" s="16">
        <v>1.2902659231186799</v>
      </c>
      <c r="U926" s="16">
        <v>1.1226236071193201</v>
      </c>
      <c r="V926" s="16">
        <v>0.57693901213452903</v>
      </c>
      <c r="W926" s="16">
        <v>2.9118437169137401</v>
      </c>
      <c r="X926" s="16">
        <v>1.3470244238046101</v>
      </c>
      <c r="Y926" s="16">
        <v>2.2931447010103501</v>
      </c>
      <c r="Z926" s="16">
        <v>1.0122506195885601</v>
      </c>
      <c r="AA926" s="16">
        <v>1.3600780110289199</v>
      </c>
      <c r="AB926" s="16">
        <v>1.2796578714543501</v>
      </c>
      <c r="AC926" s="16">
        <v>0.60799486597123598</v>
      </c>
      <c r="AD926" s="16">
        <v>2.0493852380609598</v>
      </c>
      <c r="AE926" s="16">
        <v>0.69071649845108396</v>
      </c>
      <c r="AF926" s="16">
        <v>1.4238166196514599</v>
      </c>
      <c r="AG926" s="16">
        <v>1.4208953518218801</v>
      </c>
      <c r="AH926" s="16">
        <v>1.2776051686932499</v>
      </c>
      <c r="AI926" s="37">
        <v>0.32721156138877699</v>
      </c>
      <c r="AJ926" s="16">
        <v>0.99880635542470397</v>
      </c>
      <c r="AK926" s="16">
        <v>0.46844934876989902</v>
      </c>
      <c r="AL926" s="37">
        <v>0.75964148259999997</v>
      </c>
      <c r="AM926" s="37">
        <v>3086.6273289082701</v>
      </c>
      <c r="AN926" s="37">
        <v>21.159063893710002</v>
      </c>
      <c r="AO926" s="37">
        <v>1.1354788611</v>
      </c>
      <c r="AP926" s="37">
        <v>7.1877850639499998</v>
      </c>
      <c r="AQ926" s="37">
        <v>642.178944</v>
      </c>
      <c r="AR926" s="37">
        <v>1.7710836435599999</v>
      </c>
      <c r="AS926" s="37">
        <v>1.4071503445</v>
      </c>
      <c r="AT926" s="37">
        <v>7.7500612772349999</v>
      </c>
      <c r="AU926" s="37">
        <v>313933.06416271999</v>
      </c>
      <c r="AV926" s="37">
        <v>2080.57290214562</v>
      </c>
      <c r="AW926" s="37">
        <v>954755.11956779996</v>
      </c>
      <c r="AX926" s="37">
        <v>8.8632591425719998</v>
      </c>
      <c r="AY926" s="37">
        <v>7.7371829437499997</v>
      </c>
      <c r="AZ926" s="37">
        <v>17.292096000000001</v>
      </c>
      <c r="BA926" s="37">
        <v>23393.915077049998</v>
      </c>
      <c r="BB926" s="37">
        <v>8.3310769841687495</v>
      </c>
      <c r="BC926" s="37">
        <v>8.2726941604612907E-3</v>
      </c>
      <c r="BD926" s="37">
        <v>366.73450988092998</v>
      </c>
      <c r="BE926" s="37">
        <v>28458.076499999999</v>
      </c>
      <c r="BF926" s="37">
        <v>0.961109401275</v>
      </c>
      <c r="BG926" s="37">
        <v>3.709259934611</v>
      </c>
      <c r="BH926" s="37">
        <v>4.7560161033200004</v>
      </c>
      <c r="BI926" s="37">
        <v>5.8706497588</v>
      </c>
      <c r="BJ926" s="37">
        <v>4405.8092658124997</v>
      </c>
      <c r="BK926" s="37">
        <v>487.28217157109998</v>
      </c>
      <c r="BL926" s="37">
        <v>17.292096000000001</v>
      </c>
      <c r="BM926" s="37">
        <v>15.8525011572385</v>
      </c>
      <c r="BN926" s="37">
        <v>15.819976321518901</v>
      </c>
      <c r="BO926" s="37">
        <v>17.2308037714668</v>
      </c>
      <c r="BP926" s="37">
        <v>1.2177948750000001E-2</v>
      </c>
    </row>
    <row r="927" spans="1:68">
      <c r="A927" s="16">
        <v>926</v>
      </c>
      <c r="B927" s="29" t="s">
        <v>86</v>
      </c>
      <c r="C927" s="16">
        <v>440</v>
      </c>
      <c r="D927" s="16">
        <v>1115</v>
      </c>
      <c r="E927" s="16">
        <v>0.20661501910959601</v>
      </c>
      <c r="F927" s="16">
        <v>0.35226382468803902</v>
      </c>
      <c r="G927" s="16">
        <v>0.457958019538386</v>
      </c>
      <c r="H927" s="16">
        <v>1.2194313463881099</v>
      </c>
      <c r="I927" s="16">
        <v>2.2847573078311099</v>
      </c>
      <c r="J927" s="16">
        <v>0.37789351851851899</v>
      </c>
      <c r="K927" s="16">
        <v>0.43472409684812202</v>
      </c>
      <c r="L927" s="16">
        <v>0.54868007385598105</v>
      </c>
      <c r="M927" s="16">
        <v>0.14437453701632899</v>
      </c>
      <c r="N927" s="16">
        <v>0.69952011966690597</v>
      </c>
      <c r="O927" s="16">
        <v>1.5393522211968</v>
      </c>
      <c r="P927" s="16">
        <v>0.136261137388626</v>
      </c>
      <c r="Q927" s="16">
        <v>0.259453593294249</v>
      </c>
      <c r="R927" s="16">
        <v>0.670427169633939</v>
      </c>
      <c r="S927" s="16">
        <v>0.69224620303757001</v>
      </c>
      <c r="T927" s="16">
        <v>1.28990206733539</v>
      </c>
      <c r="U927" s="16">
        <v>1.12198190500937</v>
      </c>
      <c r="V927" s="16">
        <v>0.57619917996344405</v>
      </c>
      <c r="W927" s="16">
        <v>2.9086020586731798</v>
      </c>
      <c r="X927" s="16">
        <v>1.34635488308116</v>
      </c>
      <c r="Y927" s="16">
        <v>2.29063491867459</v>
      </c>
      <c r="Z927" s="16">
        <v>1.01261786677231</v>
      </c>
      <c r="AA927" s="16">
        <v>1.35969564510748</v>
      </c>
      <c r="AB927" s="16">
        <v>1.27925169432983</v>
      </c>
      <c r="AC927" s="16">
        <v>0.61088600030726903</v>
      </c>
      <c r="AD927" s="16">
        <v>2.0457135155030901</v>
      </c>
      <c r="AE927" s="16">
        <v>0.69224620303757001</v>
      </c>
      <c r="AF927" s="16">
        <v>1.4259975999340899</v>
      </c>
      <c r="AG927" s="16">
        <v>1.42265844660237</v>
      </c>
      <c r="AH927" s="16">
        <v>1.27444065483584</v>
      </c>
      <c r="AI927" s="37">
        <v>0.337501038464734</v>
      </c>
      <c r="AJ927" s="16">
        <v>0.998353808673902</v>
      </c>
      <c r="AK927" s="16">
        <v>0.46871780028943599</v>
      </c>
      <c r="AL927" s="37">
        <v>0.77457293760000001</v>
      </c>
      <c r="AM927" s="37">
        <v>3132.1965106745201</v>
      </c>
      <c r="AN927" s="37">
        <v>21.345575394560001</v>
      </c>
      <c r="AO927" s="37">
        <v>1.1364312096</v>
      </c>
      <c r="AP927" s="37">
        <v>7.1857660672000003</v>
      </c>
      <c r="AQ927" s="37">
        <v>649.94918399999995</v>
      </c>
      <c r="AR927" s="37">
        <v>1.7758579641600001</v>
      </c>
      <c r="AS927" s="37">
        <v>1.4101043520000001</v>
      </c>
      <c r="AT927" s="37">
        <v>7.7631649289600002</v>
      </c>
      <c r="AU927" s="37">
        <v>314233.73650592001</v>
      </c>
      <c r="AV927" s="37">
        <v>2082.1691317129998</v>
      </c>
      <c r="AW927" s="37">
        <v>954944.35662079998</v>
      </c>
      <c r="AX927" s="37">
        <v>8.8482483377920005</v>
      </c>
      <c r="AY927" s="37">
        <v>7.7674716000000004</v>
      </c>
      <c r="AZ927" s="37">
        <v>17.333856000000001</v>
      </c>
      <c r="BA927" s="37">
        <v>23405.767228799999</v>
      </c>
      <c r="BB927" s="37">
        <v>8.3297781971999996</v>
      </c>
      <c r="BC927" s="37">
        <v>8.2418751063467691E-3</v>
      </c>
      <c r="BD927" s="37">
        <v>367.25346243647999</v>
      </c>
      <c r="BE927" s="37">
        <v>28463.504000000001</v>
      </c>
      <c r="BF927" s="37">
        <v>0.96115815839999996</v>
      </c>
      <c r="BG927" s="37">
        <v>3.7110344520959999</v>
      </c>
      <c r="BH927" s="37">
        <v>4.7569981715200003</v>
      </c>
      <c r="BI927" s="37">
        <v>5.8718281568000004</v>
      </c>
      <c r="BJ927" s="37">
        <v>4400.8579319999999</v>
      </c>
      <c r="BK927" s="37">
        <v>487.16461416959999</v>
      </c>
      <c r="BL927" s="37">
        <v>17.333856000000001</v>
      </c>
      <c r="BM927" s="37">
        <v>15.871444404975099</v>
      </c>
      <c r="BN927" s="37">
        <v>15.834279415029499</v>
      </c>
      <c r="BO927" s="37">
        <v>17.259250012967399</v>
      </c>
      <c r="BP927" s="37">
        <v>1.251848E-2</v>
      </c>
    </row>
    <row r="928" spans="1:68">
      <c r="A928" s="16">
        <v>927</v>
      </c>
      <c r="B928" s="29" t="s">
        <v>306</v>
      </c>
      <c r="C928" s="16">
        <v>400</v>
      </c>
      <c r="D928" s="16">
        <v>1115</v>
      </c>
      <c r="E928" s="16">
        <v>0.210539253024181</v>
      </c>
      <c r="F928" s="16">
        <v>0.35716875018376598</v>
      </c>
      <c r="G928" s="16">
        <v>0.46203371711020202</v>
      </c>
      <c r="H928" s="16">
        <v>1.2202738857659601</v>
      </c>
      <c r="I928" s="16">
        <v>2.2817197089671302</v>
      </c>
      <c r="J928" s="16">
        <v>0.38224729394180501</v>
      </c>
      <c r="K928" s="16">
        <v>0.43660593011987697</v>
      </c>
      <c r="L928" s="16">
        <v>0.55058957185036295</v>
      </c>
      <c r="M928" s="16">
        <v>0.14483650322334299</v>
      </c>
      <c r="N928" s="16">
        <v>0.700283970861451</v>
      </c>
      <c r="O928" s="16">
        <v>1.53931372426823</v>
      </c>
      <c r="P928" s="16">
        <v>0.13654846414714999</v>
      </c>
      <c r="Q928" s="16">
        <v>0.26115162604695902</v>
      </c>
      <c r="R928" s="16">
        <v>0.67383939267000303</v>
      </c>
      <c r="S928" s="16">
        <v>0.69377560195823795</v>
      </c>
      <c r="T928" s="16">
        <v>1.2895384982995399</v>
      </c>
      <c r="U928" s="16">
        <v>1.12134046967699</v>
      </c>
      <c r="V928" s="16">
        <v>0.57549084545979401</v>
      </c>
      <c r="W928" s="16">
        <v>2.90536857967321</v>
      </c>
      <c r="X928" s="16">
        <v>1.3456858026813301</v>
      </c>
      <c r="Y928" s="16">
        <v>2.2881280095781902</v>
      </c>
      <c r="Z928" s="16">
        <v>1.0129850715240301</v>
      </c>
      <c r="AA928" s="16">
        <v>1.359313465576</v>
      </c>
      <c r="AB928" s="16">
        <v>1.2788457275915199</v>
      </c>
      <c r="AC928" s="16">
        <v>0.61379417589900898</v>
      </c>
      <c r="AD928" s="16">
        <v>2.0420474846426302</v>
      </c>
      <c r="AE928" s="16">
        <v>0.69377560195823795</v>
      </c>
      <c r="AF928" s="16">
        <v>1.4281793139896699</v>
      </c>
      <c r="AG928" s="16">
        <v>1.4244221345616599</v>
      </c>
      <c r="AH928" s="16">
        <v>1.27128916853843</v>
      </c>
      <c r="AI928" s="37">
        <v>0.34782540854857302</v>
      </c>
      <c r="AJ928" s="16">
        <v>0.99790142732541398</v>
      </c>
      <c r="AK928" s="16">
        <v>0.46898625180897202</v>
      </c>
      <c r="AL928" s="37">
        <v>0.78950860339999995</v>
      </c>
      <c r="AM928" s="37">
        <v>3177.7935579990499</v>
      </c>
      <c r="AN928" s="37">
        <v>21.532056402990001</v>
      </c>
      <c r="AO928" s="37">
        <v>1.1373836858999999</v>
      </c>
      <c r="AP928" s="37">
        <v>7.1837409975500002</v>
      </c>
      <c r="AQ928" s="37">
        <v>657.72273600000005</v>
      </c>
      <c r="AR928" s="37">
        <v>1.7806220776399999</v>
      </c>
      <c r="AS928" s="37">
        <v>1.4130529205</v>
      </c>
      <c r="AT928" s="37">
        <v>7.7762399337149999</v>
      </c>
      <c r="AU928" s="37">
        <v>314534.36535768001</v>
      </c>
      <c r="AV928" s="37">
        <v>2083.7659727127598</v>
      </c>
      <c r="AW928" s="37">
        <v>955131.49323819997</v>
      </c>
      <c r="AX928" s="37">
        <v>8.8330624738680008</v>
      </c>
      <c r="AY928" s="37">
        <v>7.79771874375</v>
      </c>
      <c r="AZ928" s="37">
        <v>17.375623999999998</v>
      </c>
      <c r="BA928" s="37">
        <v>23417.621451449999</v>
      </c>
      <c r="BB928" s="37">
        <v>8.3284781497687508</v>
      </c>
      <c r="BC928" s="37">
        <v>8.2115908488223505E-3</v>
      </c>
      <c r="BD928" s="37">
        <v>367.77255423516999</v>
      </c>
      <c r="BE928" s="37">
        <v>28468.928500000002</v>
      </c>
      <c r="BF928" s="37">
        <v>0.96120634047499998</v>
      </c>
      <c r="BG928" s="37">
        <v>3.7128091498589999</v>
      </c>
      <c r="BH928" s="37">
        <v>4.7579801530800001</v>
      </c>
      <c r="BI928" s="37">
        <v>5.8730063772000003</v>
      </c>
      <c r="BJ928" s="37">
        <v>4395.8598338125003</v>
      </c>
      <c r="BK928" s="37">
        <v>487.04628757590001</v>
      </c>
      <c r="BL928" s="37">
        <v>17.375623999999998</v>
      </c>
      <c r="BM928" s="37">
        <v>15.890380383738799</v>
      </c>
      <c r="BN928" s="37">
        <v>15.8485768022864</v>
      </c>
      <c r="BO928" s="37">
        <v>17.287666684799301</v>
      </c>
      <c r="BP928" s="37">
        <v>1.285778875E-2</v>
      </c>
    </row>
    <row r="929" spans="1:68">
      <c r="A929" s="16">
        <v>928</v>
      </c>
      <c r="B929" s="29" t="s">
        <v>69</v>
      </c>
      <c r="C929" s="16">
        <v>40</v>
      </c>
      <c r="D929" s="16">
        <v>1115</v>
      </c>
      <c r="E929" s="16">
        <v>0.21446237253130199</v>
      </c>
      <c r="F929" s="16">
        <v>0.362070613378074</v>
      </c>
      <c r="G929" s="16">
        <v>0.466110075050505</v>
      </c>
      <c r="H929" s="16">
        <v>1.2211163012294</v>
      </c>
      <c r="I929" s="16">
        <v>2.2786852926266001</v>
      </c>
      <c r="J929" s="16">
        <v>0.38659918052542802</v>
      </c>
      <c r="K929" s="16">
        <v>0.43849085403626697</v>
      </c>
      <c r="L929" s="16">
        <v>0.55250171778374702</v>
      </c>
      <c r="M929" s="16">
        <v>0.14529916864591899</v>
      </c>
      <c r="N929" s="16">
        <v>0.70104792527925397</v>
      </c>
      <c r="O929" s="16">
        <v>1.5392752577967801</v>
      </c>
      <c r="P929" s="16">
        <v>0.13683634062562</v>
      </c>
      <c r="Q929" s="16">
        <v>0.26286373939359597</v>
      </c>
      <c r="R929" s="16">
        <v>0.67725568056474705</v>
      </c>
      <c r="S929" s="16">
        <v>0.69530469530469496</v>
      </c>
      <c r="T929" s="16">
        <v>1.28917521567231</v>
      </c>
      <c r="U929" s="16">
        <v>1.1206993009558399</v>
      </c>
      <c r="V929" s="16">
        <v>0.57481296758104705</v>
      </c>
      <c r="W929" s="16">
        <v>2.90214324899646</v>
      </c>
      <c r="X929" s="16">
        <v>1.3450171821305801</v>
      </c>
      <c r="Y929" s="16">
        <v>2.28562396879</v>
      </c>
      <c r="Z929" s="16">
        <v>1.0133522338510801</v>
      </c>
      <c r="AA929" s="16">
        <v>1.35893147229822</v>
      </c>
      <c r="AB929" s="16">
        <v>1.2784399710760199</v>
      </c>
      <c r="AC929" s="16">
        <v>0.61671954386160399</v>
      </c>
      <c r="AD929" s="16">
        <v>2.0383871322554099</v>
      </c>
      <c r="AE929" s="16">
        <v>0.69530469530469496</v>
      </c>
      <c r="AF929" s="16">
        <v>1.43036176218859</v>
      </c>
      <c r="AG929" s="16">
        <v>1.42618641599917</v>
      </c>
      <c r="AH929" s="16">
        <v>1.26815062951915</v>
      </c>
      <c r="AI929" s="37">
        <v>0.35818484943211398</v>
      </c>
      <c r="AJ929" s="16">
        <v>0.997449211288577</v>
      </c>
      <c r="AK929" s="16">
        <v>0.46925470332850899</v>
      </c>
      <c r="AL929" s="37">
        <v>0.80444848000000002</v>
      </c>
      <c r="AM929" s="37">
        <v>3223.4184708818402</v>
      </c>
      <c r="AN929" s="37">
        <v>21.718506918999999</v>
      </c>
      <c r="AO929" s="37">
        <v>1.13833629</v>
      </c>
      <c r="AP929" s="37">
        <v>7.1817098550000003</v>
      </c>
      <c r="AQ929" s="37">
        <v>665.49959999999999</v>
      </c>
      <c r="AR929" s="37">
        <v>1.7853759840000001</v>
      </c>
      <c r="AS929" s="37">
        <v>1.41599605</v>
      </c>
      <c r="AT929" s="37">
        <v>7.7892862914999998</v>
      </c>
      <c r="AU929" s="37">
        <v>314834.95071800001</v>
      </c>
      <c r="AV929" s="37">
        <v>2085.3634251449098</v>
      </c>
      <c r="AW929" s="37">
        <v>955316.52942000004</v>
      </c>
      <c r="AX929" s="37">
        <v>8.8177015508000007</v>
      </c>
      <c r="AY929" s="37">
        <v>7.8279243750000003</v>
      </c>
      <c r="AZ929" s="37">
        <v>17.417400000000001</v>
      </c>
      <c r="BA929" s="37">
        <v>23429.477745</v>
      </c>
      <c r="BB929" s="37">
        <v>8.3271768418749996</v>
      </c>
      <c r="BC929" s="37">
        <v>8.1818230995180201E-3</v>
      </c>
      <c r="BD929" s="37">
        <v>368.29178527699997</v>
      </c>
      <c r="BE929" s="37">
        <v>28474.35</v>
      </c>
      <c r="BF929" s="37">
        <v>0.96125394750000004</v>
      </c>
      <c r="BG929" s="37">
        <v>3.7145840279</v>
      </c>
      <c r="BH929" s="37">
        <v>4.7589620479999999</v>
      </c>
      <c r="BI929" s="37">
        <v>5.8741844199999997</v>
      </c>
      <c r="BJ929" s="37">
        <v>4390.8149712499999</v>
      </c>
      <c r="BK929" s="37">
        <v>486.92719178999999</v>
      </c>
      <c r="BL929" s="37">
        <v>17.417400000000001</v>
      </c>
      <c r="BM929" s="37">
        <v>15.9093090935296</v>
      </c>
      <c r="BN929" s="37">
        <v>15.862868483289599</v>
      </c>
      <c r="BO929" s="37">
        <v>17.316053786962598</v>
      </c>
      <c r="BP929" s="37">
        <v>1.3195874999999999E-2</v>
      </c>
    </row>
    <row r="930" spans="1:68">
      <c r="A930" s="16">
        <v>929</v>
      </c>
      <c r="B930" s="29" t="s">
        <v>446</v>
      </c>
      <c r="C930" s="16">
        <v>216</v>
      </c>
      <c r="D930" s="16">
        <v>1090</v>
      </c>
      <c r="E930" s="16">
        <v>0.17243812467800099</v>
      </c>
      <c r="F930" s="16">
        <v>0.30954713523218902</v>
      </c>
      <c r="G930" s="16">
        <v>0.41796735001594798</v>
      </c>
      <c r="H930" s="16">
        <v>1.2585887677432599</v>
      </c>
      <c r="I930" s="16">
        <v>2.3012085682074401</v>
      </c>
      <c r="J930" s="16">
        <v>0.33965384615384597</v>
      </c>
      <c r="K930" s="16">
        <v>0.41735834233526498</v>
      </c>
      <c r="L930" s="16">
        <v>0.53206427688504299</v>
      </c>
      <c r="M930" s="16">
        <v>0.14558619931875599</v>
      </c>
      <c r="N930" s="16">
        <v>0.68623993685403695</v>
      </c>
      <c r="O930" s="16">
        <v>1.5129688360307101</v>
      </c>
      <c r="P930" s="16">
        <v>0.13706170793452899</v>
      </c>
      <c r="Q930" s="16">
        <v>0.24347209113971499</v>
      </c>
      <c r="R930" s="16">
        <v>0.61666666666666703</v>
      </c>
      <c r="S930" s="16">
        <v>0.67823999999999995</v>
      </c>
      <c r="T930" s="16">
        <v>1.2963011456628499</v>
      </c>
      <c r="U930" s="16">
        <v>1.1320401436877401</v>
      </c>
      <c r="V930" s="16">
        <v>0.58883478654738997</v>
      </c>
      <c r="W930" s="16">
        <v>2.9399804788017501</v>
      </c>
      <c r="X930" s="16">
        <v>1.3513655172413801</v>
      </c>
      <c r="Y930" s="16">
        <v>2.2635970333745399</v>
      </c>
      <c r="Z930" s="16">
        <v>1.0073828027074501</v>
      </c>
      <c r="AA930" s="16">
        <v>1.36213880868356</v>
      </c>
      <c r="AB930" s="16">
        <v>1.2811465919701199</v>
      </c>
      <c r="AC930" s="16">
        <v>0.58792312631868604</v>
      </c>
      <c r="AD930" s="16">
        <v>2.1662167084598098</v>
      </c>
      <c r="AE930" s="16">
        <v>0.67823999999999995</v>
      </c>
      <c r="AF930" s="16">
        <v>1.40200085932023</v>
      </c>
      <c r="AG930" s="16">
        <v>1.40200085932023</v>
      </c>
      <c r="AH930" s="16">
        <v>1.24692858707998</v>
      </c>
      <c r="AI930" s="37">
        <v>0.240615976900866</v>
      </c>
      <c r="AJ930" s="16">
        <v>0.99208210429632404</v>
      </c>
      <c r="AK930" s="16">
        <v>0.46830680173661399</v>
      </c>
      <c r="AL930" s="37">
        <v>0.64965735840000005</v>
      </c>
      <c r="AM930" s="37">
        <v>2772.33312618931</v>
      </c>
      <c r="AN930" s="37">
        <v>19.8844316912</v>
      </c>
      <c r="AO930" s="37">
        <v>1.18958392</v>
      </c>
      <c r="AP930" s="37">
        <v>7.2420782560000001</v>
      </c>
      <c r="AQ930" s="37">
        <v>587.79136000000005</v>
      </c>
      <c r="AR930" s="37">
        <v>1.7310937072000001</v>
      </c>
      <c r="AS930" s="37">
        <v>1.39290384</v>
      </c>
      <c r="AT930" s="37">
        <v>7.7175315072000004</v>
      </c>
      <c r="AU930" s="37">
        <v>311736.78327040002</v>
      </c>
      <c r="AV930" s="37">
        <v>2054.7611101776902</v>
      </c>
      <c r="AW930" s="37">
        <v>948604.54777599999</v>
      </c>
      <c r="AX930" s="37">
        <v>8.6946663647999998</v>
      </c>
      <c r="AY930" s="37">
        <v>7.4680799999999996</v>
      </c>
      <c r="AZ930" s="37">
        <v>16.956</v>
      </c>
      <c r="BA930" s="37">
        <v>23422.523696</v>
      </c>
      <c r="BB930" s="37">
        <v>8.2544066544000003</v>
      </c>
      <c r="BC930" s="37">
        <v>8.5064196928651692E-3</v>
      </c>
      <c r="BD930" s="37">
        <v>373.4021932416</v>
      </c>
      <c r="BE930" s="37">
        <v>28412.46</v>
      </c>
      <c r="BF930" s="37">
        <v>0.94814799999999999</v>
      </c>
      <c r="BG930" s="37">
        <v>3.69321916032</v>
      </c>
      <c r="BH930" s="37">
        <v>4.7642821344000001</v>
      </c>
      <c r="BI930" s="37">
        <v>5.878110672</v>
      </c>
      <c r="BJ930" s="37">
        <v>4471.2936927999999</v>
      </c>
      <c r="BK930" s="37">
        <v>497.458054592</v>
      </c>
      <c r="BL930" s="37">
        <v>16.956</v>
      </c>
      <c r="BM930" s="37">
        <v>15.835529260548499</v>
      </c>
      <c r="BN930" s="37">
        <v>15.835529260548499</v>
      </c>
      <c r="BO930" s="37">
        <v>17.8048894388333</v>
      </c>
      <c r="BP930" s="37">
        <v>1.039E-2</v>
      </c>
    </row>
    <row r="931" spans="1:68">
      <c r="A931" s="16">
        <v>930</v>
      </c>
      <c r="B931" s="29" t="s">
        <v>415</v>
      </c>
      <c r="C931" s="16">
        <v>276</v>
      </c>
      <c r="D931" s="16">
        <v>1090</v>
      </c>
      <c r="E931" s="16">
        <v>0.17401551218556899</v>
      </c>
      <c r="F931" s="16">
        <v>0.31155274863215299</v>
      </c>
      <c r="G931" s="16">
        <v>0.41954586122941401</v>
      </c>
      <c r="H931" s="16">
        <v>1.25906911664849</v>
      </c>
      <c r="I931" s="16">
        <v>2.3009041338438401</v>
      </c>
      <c r="J931" s="16">
        <v>0.34141541421185501</v>
      </c>
      <c r="K931" s="16">
        <v>0.41806722193847501</v>
      </c>
      <c r="L931" s="16">
        <v>0.53264615004325799</v>
      </c>
      <c r="M931" s="16">
        <v>0.14581091609630201</v>
      </c>
      <c r="N931" s="16">
        <v>0.68650536761068104</v>
      </c>
      <c r="O931" s="16">
        <v>1.5133250692400999</v>
      </c>
      <c r="P931" s="16">
        <v>0.13718232277390999</v>
      </c>
      <c r="Q931" s="16">
        <v>0.24417110314438001</v>
      </c>
      <c r="R931" s="16">
        <v>0.61776494418825101</v>
      </c>
      <c r="S931" s="16">
        <v>0.678879775955191</v>
      </c>
      <c r="T931" s="16">
        <v>1.2962848767131401</v>
      </c>
      <c r="U931" s="16">
        <v>1.13188591113663</v>
      </c>
      <c r="V931" s="16">
        <v>0.58778714695092105</v>
      </c>
      <c r="W931" s="16">
        <v>2.9397930776154202</v>
      </c>
      <c r="X931" s="16">
        <v>1.3511417635090901</v>
      </c>
      <c r="Y931" s="16">
        <v>2.2630039828017101</v>
      </c>
      <c r="Z931" s="16">
        <v>1.0075158469169001</v>
      </c>
      <c r="AA931" s="16">
        <v>1.3620678185444799</v>
      </c>
      <c r="AB931" s="16">
        <v>1.2810818785804701</v>
      </c>
      <c r="AC931" s="16">
        <v>0.58886426624587596</v>
      </c>
      <c r="AD931" s="16">
        <v>2.1655462113859798</v>
      </c>
      <c r="AE931" s="16">
        <v>0.678879775955191</v>
      </c>
      <c r="AF931" s="16">
        <v>1.4027429746336</v>
      </c>
      <c r="AG931" s="16">
        <v>1.4025772186872401</v>
      </c>
      <c r="AH931" s="16">
        <v>1.2466788704965099</v>
      </c>
      <c r="AI931" s="37">
        <v>0.24422521655437901</v>
      </c>
      <c r="AJ931" s="16">
        <v>0.99193561602937697</v>
      </c>
      <c r="AK931" s="16">
        <v>0.46827604920405203</v>
      </c>
      <c r="AL931" s="37">
        <v>0.65520163479039994</v>
      </c>
      <c r="AM931" s="37">
        <v>2788.1106977217801</v>
      </c>
      <c r="AN931" s="37">
        <v>19.952178470364</v>
      </c>
      <c r="AO931" s="37">
        <v>1.1894994042</v>
      </c>
      <c r="AP931" s="37">
        <v>7.2363044502239999</v>
      </c>
      <c r="AQ931" s="37">
        <v>590.41384960000005</v>
      </c>
      <c r="AR931" s="37">
        <v>1.7334209756479999</v>
      </c>
      <c r="AS931" s="37">
        <v>1.3947718896000001</v>
      </c>
      <c r="AT931" s="37">
        <v>7.7224598724040003</v>
      </c>
      <c r="AU931" s="37">
        <v>311945.74200237001</v>
      </c>
      <c r="AV931" s="37">
        <v>2054.2291724885199</v>
      </c>
      <c r="AW931" s="37">
        <v>948766.01001643995</v>
      </c>
      <c r="AX931" s="37">
        <v>8.7019705973340002</v>
      </c>
      <c r="AY931" s="37">
        <v>7.483315545</v>
      </c>
      <c r="AZ931" s="37">
        <v>16.96520628</v>
      </c>
      <c r="BA931" s="37">
        <v>23415.957278559999</v>
      </c>
      <c r="BB931" s="37">
        <v>8.2493091664700007</v>
      </c>
      <c r="BC931" s="37">
        <v>8.5076120815984306E-3</v>
      </c>
      <c r="BD931" s="37">
        <v>373.13061385631198</v>
      </c>
      <c r="BE931" s="37">
        <v>28405.796456</v>
      </c>
      <c r="BF931" s="37">
        <v>0.94777510190000003</v>
      </c>
      <c r="BG931" s="37">
        <v>3.6931204943167999</v>
      </c>
      <c r="BH931" s="37">
        <v>4.7629640134680002</v>
      </c>
      <c r="BI931" s="37">
        <v>5.8768808070679999</v>
      </c>
      <c r="BJ931" s="37">
        <v>4471.213342</v>
      </c>
      <c r="BK931" s="37">
        <v>496.82507091996001</v>
      </c>
      <c r="BL931" s="37">
        <v>16.96520628</v>
      </c>
      <c r="BM931" s="37">
        <v>15.8398205816592</v>
      </c>
      <c r="BN931" s="37">
        <v>15.837948859969501</v>
      </c>
      <c r="BO931" s="37">
        <v>17.797235856313101</v>
      </c>
      <c r="BP931" s="37">
        <v>1.0545850000000001E-2</v>
      </c>
    </row>
    <row r="932" spans="1:68">
      <c r="A932" s="16">
        <v>931</v>
      </c>
      <c r="B932" s="29" t="s">
        <v>269</v>
      </c>
      <c r="C932" s="16">
        <v>285</v>
      </c>
      <c r="D932" s="16">
        <v>1090</v>
      </c>
      <c r="E932" s="16">
        <v>0.17717316666924501</v>
      </c>
      <c r="F932" s="16">
        <v>0.31556869327368398</v>
      </c>
      <c r="G932" s="16">
        <v>0.42270462850271101</v>
      </c>
      <c r="H932" s="16">
        <v>1.2600304670934801</v>
      </c>
      <c r="I932" s="16">
        <v>2.3002946570140401</v>
      </c>
      <c r="J932" s="16">
        <v>0.34494236553964602</v>
      </c>
      <c r="K932" s="16">
        <v>0.41948573337525602</v>
      </c>
      <c r="L932" s="16">
        <v>0.53380946496972703</v>
      </c>
      <c r="M932" s="16">
        <v>0.14626095973967601</v>
      </c>
      <c r="N932" s="16">
        <v>0.68703600356231598</v>
      </c>
      <c r="O932" s="16">
        <v>1.5140380642859199</v>
      </c>
      <c r="P932" s="16">
        <v>0.13742380938066101</v>
      </c>
      <c r="Q932" s="16">
        <v>0.24557338900565601</v>
      </c>
      <c r="R932" s="16">
        <v>0.61996064744998303</v>
      </c>
      <c r="S932" s="16">
        <v>0.68016009605763506</v>
      </c>
      <c r="T932" s="16">
        <v>1.2962523257371701</v>
      </c>
      <c r="U932" s="16">
        <v>1.13157722311783</v>
      </c>
      <c r="V932" s="16">
        <v>0.58571041072802899</v>
      </c>
      <c r="W932" s="16">
        <v>2.9394179017247302</v>
      </c>
      <c r="X932" s="16">
        <v>1.3506942097458401</v>
      </c>
      <c r="Y932" s="16">
        <v>2.2618176479451702</v>
      </c>
      <c r="Z932" s="16">
        <v>1.00778199872118</v>
      </c>
      <c r="AA932" s="16">
        <v>1.3619257904224</v>
      </c>
      <c r="AB932" s="16">
        <v>1.2809524209779199</v>
      </c>
      <c r="AC932" s="16">
        <v>0.59075112217158199</v>
      </c>
      <c r="AD932" s="16">
        <v>2.1642032764784802</v>
      </c>
      <c r="AE932" s="16">
        <v>0.68016009605763506</v>
      </c>
      <c r="AF932" s="16">
        <v>1.40422778035373</v>
      </c>
      <c r="AG932" s="16">
        <v>1.40373038406405</v>
      </c>
      <c r="AH932" s="16">
        <v>1.2461792652263199</v>
      </c>
      <c r="AI932" s="37">
        <v>0.25144369586140503</v>
      </c>
      <c r="AJ932" s="16">
        <v>0.99164262108583701</v>
      </c>
      <c r="AK932" s="16">
        <v>0.46821454413892899</v>
      </c>
      <c r="AL932" s="37">
        <v>0.66627971256959995</v>
      </c>
      <c r="AM932" s="37">
        <v>2819.6262042561798</v>
      </c>
      <c r="AN932" s="37">
        <v>20.087593125116001</v>
      </c>
      <c r="AO932" s="37">
        <v>1.1893301218000001</v>
      </c>
      <c r="AP932" s="37">
        <v>7.2247635561759997</v>
      </c>
      <c r="AQ932" s="37">
        <v>595.65269439999997</v>
      </c>
      <c r="AR932" s="37">
        <v>1.738072719232</v>
      </c>
      <c r="AS932" s="37">
        <v>1.3985092464</v>
      </c>
      <c r="AT932" s="37">
        <v>7.7322937754760002</v>
      </c>
      <c r="AU932" s="37">
        <v>312363.79954188998</v>
      </c>
      <c r="AV932" s="37">
        <v>2053.1653328934599</v>
      </c>
      <c r="AW932" s="37">
        <v>949087.87468395999</v>
      </c>
      <c r="AX932" s="37">
        <v>8.7164810239260007</v>
      </c>
      <c r="AY932" s="37">
        <v>7.513797705</v>
      </c>
      <c r="AZ932" s="37">
        <v>16.983603720000001</v>
      </c>
      <c r="BA932" s="37">
        <v>23402.827199840001</v>
      </c>
      <c r="BB932" s="37">
        <v>8.2391186841900002</v>
      </c>
      <c r="BC932" s="37">
        <v>8.5101738775917105E-3</v>
      </c>
      <c r="BD932" s="37">
        <v>372.58774920232798</v>
      </c>
      <c r="BE932" s="37">
        <v>28392.470544</v>
      </c>
      <c r="BF932" s="37">
        <v>0.94702942810000001</v>
      </c>
      <c r="BG932" s="37">
        <v>3.6929230696511999</v>
      </c>
      <c r="BH932" s="37">
        <v>4.7603282992920004</v>
      </c>
      <c r="BI932" s="37">
        <v>5.8744214407320001</v>
      </c>
      <c r="BJ932" s="37">
        <v>4471.0354835199996</v>
      </c>
      <c r="BK932" s="37">
        <v>495.56024102684</v>
      </c>
      <c r="BL932" s="37">
        <v>16.983603720000001</v>
      </c>
      <c r="BM932" s="37">
        <v>15.8483983153052</v>
      </c>
      <c r="BN932" s="37">
        <v>15.8427846003299</v>
      </c>
      <c r="BO932" s="37">
        <v>17.781932556155301</v>
      </c>
      <c r="BP932" s="37">
        <v>1.0857550000000001E-2</v>
      </c>
    </row>
    <row r="933" spans="1:68">
      <c r="A933" s="16">
        <v>932</v>
      </c>
      <c r="B933" s="29" t="s">
        <v>89</v>
      </c>
      <c r="C933" s="16">
        <v>252</v>
      </c>
      <c r="D933" s="16">
        <v>1090</v>
      </c>
      <c r="E933" s="16">
        <v>0.18033466628827899</v>
      </c>
      <c r="F933" s="16">
        <v>0.31959094071132599</v>
      </c>
      <c r="G933" s="16">
        <v>0.42586572438162501</v>
      </c>
      <c r="H933" s="16">
        <v>1.2609926887035301</v>
      </c>
      <c r="I933" s="16">
        <v>2.2996843680302601</v>
      </c>
      <c r="J933" s="16">
        <v>0.348474413004214</v>
      </c>
      <c r="K933" s="16">
        <v>0.42090524867308798</v>
      </c>
      <c r="L933" s="16">
        <v>0.53497220506485499</v>
      </c>
      <c r="M933" s="16">
        <v>0.146711818676138</v>
      </c>
      <c r="N933" s="16">
        <v>0.68756633897800001</v>
      </c>
      <c r="O933" s="16">
        <v>1.5147517650398401</v>
      </c>
      <c r="P933" s="16">
        <v>0.13766563916660199</v>
      </c>
      <c r="Q933" s="16">
        <v>0.24698138626650601</v>
      </c>
      <c r="R933" s="16">
        <v>0.62215521573695198</v>
      </c>
      <c r="S933" s="16">
        <v>0.68144144144144103</v>
      </c>
      <c r="T933" s="16">
        <v>1.2962197573140799</v>
      </c>
      <c r="U933" s="16">
        <v>1.1312682375187699</v>
      </c>
      <c r="V933" s="16">
        <v>0.58365786100345596</v>
      </c>
      <c r="W933" s="16">
        <v>2.93904222698225</v>
      </c>
      <c r="X933" s="16">
        <v>1.3502465942403901</v>
      </c>
      <c r="Y933" s="16">
        <v>2.2606310013717401</v>
      </c>
      <c r="Z933" s="16">
        <v>1.0080482350728299</v>
      </c>
      <c r="AA933" s="16">
        <v>1.36178369847257</v>
      </c>
      <c r="AB933" s="16">
        <v>1.2808229222614</v>
      </c>
      <c r="AC933" s="16">
        <v>0.59264410428815695</v>
      </c>
      <c r="AD933" s="16">
        <v>2.1628577476434598</v>
      </c>
      <c r="AE933" s="16">
        <v>0.68144144144144103</v>
      </c>
      <c r="AF933" s="16">
        <v>1.4057133533603701</v>
      </c>
      <c r="AG933" s="16">
        <v>1.4048841453493</v>
      </c>
      <c r="AH933" s="16">
        <v>1.2456794303533101</v>
      </c>
      <c r="AI933" s="37">
        <v>0.25866217516843099</v>
      </c>
      <c r="AJ933" s="16">
        <v>0.99134960159353003</v>
      </c>
      <c r="AK933" s="16">
        <v>0.46815303907380601</v>
      </c>
      <c r="AL933" s="37">
        <v>0.67734382368000001</v>
      </c>
      <c r="AM933" s="37">
        <v>2851.0888620832002</v>
      </c>
      <c r="AN933" s="37">
        <v>20.222902575100001</v>
      </c>
      <c r="AO933" s="37">
        <v>1.189160505</v>
      </c>
      <c r="AP933" s="37">
        <v>7.2132316188000001</v>
      </c>
      <c r="AQ933" s="37">
        <v>600.88336000000004</v>
      </c>
      <c r="AR933" s="37">
        <v>1.7427207384000001</v>
      </c>
      <c r="AS933" s="37">
        <v>1.40224828</v>
      </c>
      <c r="AT933" s="37">
        <v>7.7420972420999998</v>
      </c>
      <c r="AU933" s="37">
        <v>312782.04384885001</v>
      </c>
      <c r="AV933" s="37">
        <v>2052.1015410094401</v>
      </c>
      <c r="AW933" s="37">
        <v>949408.32626700005</v>
      </c>
      <c r="AX933" s="37">
        <v>8.7308607325499992</v>
      </c>
      <c r="AY933" s="37">
        <v>7.544294625</v>
      </c>
      <c r="AZ933" s="37">
        <v>17.001981000000001</v>
      </c>
      <c r="BA933" s="37">
        <v>23389.700796000001</v>
      </c>
      <c r="BB933" s="37">
        <v>8.2289341933499998</v>
      </c>
      <c r="BC933" s="37">
        <v>8.5129666429771007E-3</v>
      </c>
      <c r="BD933" s="37">
        <v>372.04527670380003</v>
      </c>
      <c r="BE933" s="37">
        <v>28379.146199999999</v>
      </c>
      <c r="BF933" s="37">
        <v>0.94628391749999996</v>
      </c>
      <c r="BG933" s="37">
        <v>3.6927255214399999</v>
      </c>
      <c r="BH933" s="37">
        <v>4.7576932886999996</v>
      </c>
      <c r="BI933" s="37">
        <v>5.8719625591</v>
      </c>
      <c r="BJ933" s="37">
        <v>4470.8347492000003</v>
      </c>
      <c r="BK933" s="37">
        <v>494.296927735</v>
      </c>
      <c r="BL933" s="37">
        <v>17.001981000000001</v>
      </c>
      <c r="BM933" s="37">
        <v>15.8569695041842</v>
      </c>
      <c r="BN933" s="37">
        <v>15.847615729381699</v>
      </c>
      <c r="BO933" s="37">
        <v>17.766634409174401</v>
      </c>
      <c r="BP933" s="37">
        <v>1.116925E-2</v>
      </c>
    </row>
    <row r="934" spans="1:68">
      <c r="A934" s="16">
        <v>933</v>
      </c>
      <c r="B934" s="29" t="s">
        <v>447</v>
      </c>
      <c r="C934" s="16">
        <v>267</v>
      </c>
      <c r="D934" s="16">
        <v>1010</v>
      </c>
      <c r="E934" s="16">
        <v>0.17881486401132901</v>
      </c>
      <c r="F934" s="16">
        <v>0.320312710825154</v>
      </c>
      <c r="G934" s="16">
        <v>0.42840642343119201</v>
      </c>
      <c r="H934" s="16">
        <v>1.2634768056280099</v>
      </c>
      <c r="I934" s="16">
        <v>2.3214017974052101</v>
      </c>
      <c r="J934" s="16">
        <v>0.35055245554553499</v>
      </c>
      <c r="K934" s="16">
        <v>0.41789812113197</v>
      </c>
      <c r="L934" s="16">
        <v>0.532115685801128</v>
      </c>
      <c r="M934" s="16">
        <v>0.14376167733587</v>
      </c>
      <c r="N934" s="16">
        <v>0.68543077807418995</v>
      </c>
      <c r="O934" s="16">
        <v>1.5325167893620899</v>
      </c>
      <c r="P934" s="16">
        <v>0.13572300488050501</v>
      </c>
      <c r="Q934" s="16">
        <v>0.23463899531853399</v>
      </c>
      <c r="R934" s="16">
        <v>0.62692064706462003</v>
      </c>
      <c r="S934" s="16">
        <v>0.68630452180872303</v>
      </c>
      <c r="T934" s="16">
        <v>1.307968384367</v>
      </c>
      <c r="U934" s="16">
        <v>1.1405664829651101</v>
      </c>
      <c r="V934" s="16">
        <v>0.57435707179932005</v>
      </c>
      <c r="W934" s="16">
        <v>3.0159747138906901</v>
      </c>
      <c r="X934" s="16">
        <v>1.3599435815377801</v>
      </c>
      <c r="Y934" s="16">
        <v>2.2857515540451598</v>
      </c>
      <c r="Z934" s="16">
        <v>1.0138594254616899</v>
      </c>
      <c r="AA934" s="16">
        <v>1.37266007122901</v>
      </c>
      <c r="AB934" s="16">
        <v>1.28857174771784</v>
      </c>
      <c r="AC934" s="16">
        <v>0.58881650401258401</v>
      </c>
      <c r="AD934" s="16">
        <v>2.1818719449541901</v>
      </c>
      <c r="AE934" s="16">
        <v>0.68630452180872303</v>
      </c>
      <c r="AF934" s="16">
        <v>1.41753317597926</v>
      </c>
      <c r="AG934" s="16">
        <v>1.41720060072048</v>
      </c>
      <c r="AH934" s="16">
        <v>1.2822205550174699</v>
      </c>
      <c r="AI934" s="37">
        <v>0.25568844735052199</v>
      </c>
      <c r="AJ934" s="16">
        <v>0.99668008308707501</v>
      </c>
      <c r="AK934" s="16">
        <v>0.46736251808972501</v>
      </c>
      <c r="AL934" s="37">
        <v>0.67042369645940003</v>
      </c>
      <c r="AM934" s="37">
        <v>2846.7124115003598</v>
      </c>
      <c r="AN934" s="37">
        <v>20.1705754009175</v>
      </c>
      <c r="AO934" s="37">
        <v>1.1839447819675</v>
      </c>
      <c r="AP934" s="37">
        <v>7.262631779546</v>
      </c>
      <c r="AQ934" s="37">
        <v>602.84896168</v>
      </c>
      <c r="AR934" s="37">
        <v>1.7302512869205</v>
      </c>
      <c r="AS934" s="37">
        <v>1.3885822048500001</v>
      </c>
      <c r="AT934" s="37">
        <v>7.7092973080140004</v>
      </c>
      <c r="AU934" s="37">
        <v>309961.45229724102</v>
      </c>
      <c r="AV934" s="37">
        <v>2068.51851311163</v>
      </c>
      <c r="AW934" s="37">
        <v>951282.60958916997</v>
      </c>
      <c r="AX934" s="37">
        <v>8.42981392293885</v>
      </c>
      <c r="AY934" s="37">
        <v>7.4647782714000002</v>
      </c>
      <c r="AZ934" s="37">
        <v>17.143889699999999</v>
      </c>
      <c r="BA934" s="37">
        <v>23595.831476415002</v>
      </c>
      <c r="BB934" s="37">
        <v>8.3703370024350008</v>
      </c>
      <c r="BC934" s="37">
        <v>8.3710042162745291E-3</v>
      </c>
      <c r="BD934" s="37">
        <v>377.52163921899597</v>
      </c>
      <c r="BE934" s="37">
        <v>28588.081394000001</v>
      </c>
      <c r="BF934" s="37">
        <v>0.9535706356725</v>
      </c>
      <c r="BG934" s="37">
        <v>3.7132612288213802</v>
      </c>
      <c r="BH934" s="37">
        <v>4.7900955683899999</v>
      </c>
      <c r="BI934" s="37">
        <v>5.8991358548820001</v>
      </c>
      <c r="BJ934" s="37">
        <v>4448.2074506068002</v>
      </c>
      <c r="BK934" s="37">
        <v>506.15466385837499</v>
      </c>
      <c r="BL934" s="37">
        <v>17.143889699999999</v>
      </c>
      <c r="BM934" s="37">
        <v>15.904636150663199</v>
      </c>
      <c r="BN934" s="37">
        <v>15.9009046764563</v>
      </c>
      <c r="BO934" s="37">
        <v>17.5331685921768</v>
      </c>
      <c r="BP934" s="37">
        <v>1.0372975499999999E-2</v>
      </c>
    </row>
    <row r="935" spans="1:68">
      <c r="A935" s="16">
        <v>934</v>
      </c>
      <c r="B935" s="29" t="s">
        <v>447</v>
      </c>
      <c r="C935" s="16">
        <v>282</v>
      </c>
      <c r="D935" s="16">
        <v>1020</v>
      </c>
      <c r="E935" s="16">
        <v>0.17881486401132901</v>
      </c>
      <c r="F935" s="16">
        <v>0.320312710825154</v>
      </c>
      <c r="G935" s="16">
        <v>0.42840642343119201</v>
      </c>
      <c r="H935" s="16">
        <v>1.2634768056280099</v>
      </c>
      <c r="I935" s="16">
        <v>2.3214017974052101</v>
      </c>
      <c r="J935" s="16">
        <v>0.35055245554553499</v>
      </c>
      <c r="K935" s="16">
        <v>0.41789812113197</v>
      </c>
      <c r="L935" s="16">
        <v>0.532115685801128</v>
      </c>
      <c r="M935" s="16">
        <v>0.14376167733587</v>
      </c>
      <c r="N935" s="16">
        <v>0.68543077807418995</v>
      </c>
      <c r="O935" s="16">
        <v>1.5325167893620899</v>
      </c>
      <c r="P935" s="16">
        <v>0.13572300488050501</v>
      </c>
      <c r="Q935" s="16">
        <v>0.23463899531853399</v>
      </c>
      <c r="R935" s="16">
        <v>0.62692064706462003</v>
      </c>
      <c r="S935" s="16">
        <v>0.68630452180872303</v>
      </c>
      <c r="T935" s="16">
        <v>1.307968384367</v>
      </c>
      <c r="U935" s="16">
        <v>1.1405664829651101</v>
      </c>
      <c r="V935" s="16">
        <v>0.57435707179932005</v>
      </c>
      <c r="W935" s="16">
        <v>3.0159747138906901</v>
      </c>
      <c r="X935" s="16">
        <v>1.3599435815377801</v>
      </c>
      <c r="Y935" s="16">
        <v>2.2857515540451598</v>
      </c>
      <c r="Z935" s="16">
        <v>1.0138594254616899</v>
      </c>
      <c r="AA935" s="16">
        <v>1.37266007122901</v>
      </c>
      <c r="AB935" s="16">
        <v>1.28857174771784</v>
      </c>
      <c r="AC935" s="16">
        <v>0.58881650401258401</v>
      </c>
      <c r="AD935" s="16">
        <v>2.1818719449541901</v>
      </c>
      <c r="AE935" s="16">
        <v>0.68630452180872303</v>
      </c>
      <c r="AF935" s="16">
        <v>1.41753317597926</v>
      </c>
      <c r="AG935" s="16">
        <v>1.41720060072048</v>
      </c>
      <c r="AH935" s="16">
        <v>1.2822205550174699</v>
      </c>
      <c r="AI935" s="37">
        <v>0.25568844735052199</v>
      </c>
      <c r="AJ935" s="16">
        <v>0.99668008308707501</v>
      </c>
      <c r="AK935" s="16">
        <v>0.46736251808972501</v>
      </c>
      <c r="AL935" s="37">
        <v>0.67042369645940003</v>
      </c>
      <c r="AM935" s="37">
        <v>2846.7124115003598</v>
      </c>
      <c r="AN935" s="37">
        <v>20.1705754009175</v>
      </c>
      <c r="AO935" s="37">
        <v>1.1839447819675</v>
      </c>
      <c r="AP935" s="37">
        <v>7.262631779546</v>
      </c>
      <c r="AQ935" s="37">
        <v>602.84896168</v>
      </c>
      <c r="AR935" s="37">
        <v>1.7302512869205</v>
      </c>
      <c r="AS935" s="37">
        <v>1.3885822048500001</v>
      </c>
      <c r="AT935" s="37">
        <v>7.7092973080140004</v>
      </c>
      <c r="AU935" s="37">
        <v>309961.45229724102</v>
      </c>
      <c r="AV935" s="37">
        <v>2068.51851311163</v>
      </c>
      <c r="AW935" s="37">
        <v>951282.60958916997</v>
      </c>
      <c r="AX935" s="37">
        <v>8.42981392293885</v>
      </c>
      <c r="AY935" s="37">
        <v>7.4647782714000002</v>
      </c>
      <c r="AZ935" s="37">
        <v>17.143889699999999</v>
      </c>
      <c r="BA935" s="37">
        <v>23595.831476415002</v>
      </c>
      <c r="BB935" s="37">
        <v>8.3703370024350008</v>
      </c>
      <c r="BC935" s="37">
        <v>8.3710042162745291E-3</v>
      </c>
      <c r="BD935" s="37">
        <v>377.52163921899597</v>
      </c>
      <c r="BE935" s="37">
        <v>28588.081394000001</v>
      </c>
      <c r="BF935" s="37">
        <v>0.9535706356725</v>
      </c>
      <c r="BG935" s="37">
        <v>3.7132612288213802</v>
      </c>
      <c r="BH935" s="37">
        <v>4.7900955683899999</v>
      </c>
      <c r="BI935" s="37">
        <v>5.8991358548820001</v>
      </c>
      <c r="BJ935" s="37">
        <v>4448.2074506068002</v>
      </c>
      <c r="BK935" s="37">
        <v>506.15466385837499</v>
      </c>
      <c r="BL935" s="37">
        <v>17.143889699999999</v>
      </c>
      <c r="BM935" s="37">
        <v>15.904636150663199</v>
      </c>
      <c r="BN935" s="37">
        <v>15.9009046764563</v>
      </c>
      <c r="BO935" s="37">
        <v>17.5331685921768</v>
      </c>
      <c r="BP935" s="37">
        <v>1.0372975499999999E-2</v>
      </c>
    </row>
    <row r="936" spans="1:68">
      <c r="A936" s="16">
        <v>935</v>
      </c>
      <c r="B936" s="29" t="s">
        <v>447</v>
      </c>
      <c r="C936" s="16">
        <v>276</v>
      </c>
      <c r="D936" s="16">
        <v>1030</v>
      </c>
      <c r="E936" s="16">
        <v>0.17881486401132901</v>
      </c>
      <c r="F936" s="16">
        <v>0.320312710825154</v>
      </c>
      <c r="G936" s="16">
        <v>0.42840642343119201</v>
      </c>
      <c r="H936" s="16">
        <v>1.2634768056280099</v>
      </c>
      <c r="I936" s="16">
        <v>2.3214017974052101</v>
      </c>
      <c r="J936" s="16">
        <v>0.35055245554553499</v>
      </c>
      <c r="K936" s="16">
        <v>0.41789812113197</v>
      </c>
      <c r="L936" s="16">
        <v>0.532115685801128</v>
      </c>
      <c r="M936" s="16">
        <v>0.14376167733587</v>
      </c>
      <c r="N936" s="16">
        <v>0.68543077807418995</v>
      </c>
      <c r="O936" s="16">
        <v>1.5325167893620899</v>
      </c>
      <c r="P936" s="16">
        <v>0.13572300488050501</v>
      </c>
      <c r="Q936" s="16">
        <v>0.23463899531853399</v>
      </c>
      <c r="R936" s="16">
        <v>0.62692064706462003</v>
      </c>
      <c r="S936" s="16">
        <v>0.68630452180872303</v>
      </c>
      <c r="T936" s="16">
        <v>1.307968384367</v>
      </c>
      <c r="U936" s="16">
        <v>1.1405664829651101</v>
      </c>
      <c r="V936" s="16">
        <v>0.57435707179932005</v>
      </c>
      <c r="W936" s="16">
        <v>3.0159747138906901</v>
      </c>
      <c r="X936" s="16">
        <v>1.3599435815377801</v>
      </c>
      <c r="Y936" s="16">
        <v>2.2857515540451598</v>
      </c>
      <c r="Z936" s="16">
        <v>1.0138594254616899</v>
      </c>
      <c r="AA936" s="16">
        <v>1.37266007122901</v>
      </c>
      <c r="AB936" s="16">
        <v>1.28857174771784</v>
      </c>
      <c r="AC936" s="16">
        <v>0.58881650401258401</v>
      </c>
      <c r="AD936" s="16">
        <v>2.1818719449541901</v>
      </c>
      <c r="AE936" s="16">
        <v>0.68630452180872303</v>
      </c>
      <c r="AF936" s="16">
        <v>1.41753317597926</v>
      </c>
      <c r="AG936" s="16">
        <v>1.41720060072048</v>
      </c>
      <c r="AH936" s="16">
        <v>1.2822205550174699</v>
      </c>
      <c r="AI936" s="37">
        <v>0.25568844735052199</v>
      </c>
      <c r="AJ936" s="16">
        <v>0.99668008308707501</v>
      </c>
      <c r="AK936" s="16">
        <v>0.46736251808972501</v>
      </c>
      <c r="AL936" s="37">
        <v>0.67042369645940003</v>
      </c>
      <c r="AM936" s="37">
        <v>2846.7124115003598</v>
      </c>
      <c r="AN936" s="37">
        <v>20.1705754009175</v>
      </c>
      <c r="AO936" s="37">
        <v>1.1839447819675</v>
      </c>
      <c r="AP936" s="37">
        <v>7.262631779546</v>
      </c>
      <c r="AQ936" s="37">
        <v>602.84896168</v>
      </c>
      <c r="AR936" s="37">
        <v>1.7302512869205</v>
      </c>
      <c r="AS936" s="37">
        <v>1.3885822048500001</v>
      </c>
      <c r="AT936" s="37">
        <v>7.7092973080140004</v>
      </c>
      <c r="AU936" s="37">
        <v>309961.45229724102</v>
      </c>
      <c r="AV936" s="37">
        <v>2068.51851311163</v>
      </c>
      <c r="AW936" s="37">
        <v>951282.60958916997</v>
      </c>
      <c r="AX936" s="37">
        <v>8.42981392293885</v>
      </c>
      <c r="AY936" s="37">
        <v>7.4647782714000002</v>
      </c>
      <c r="AZ936" s="37">
        <v>17.143889699999999</v>
      </c>
      <c r="BA936" s="37">
        <v>23595.831476415002</v>
      </c>
      <c r="BB936" s="37">
        <v>8.3703370024350008</v>
      </c>
      <c r="BC936" s="37">
        <v>8.3710042162745291E-3</v>
      </c>
      <c r="BD936" s="37">
        <v>377.52163921899597</v>
      </c>
      <c r="BE936" s="37">
        <v>28588.081394000001</v>
      </c>
      <c r="BF936" s="37">
        <v>0.9535706356725</v>
      </c>
      <c r="BG936" s="37">
        <v>3.7132612288213802</v>
      </c>
      <c r="BH936" s="37">
        <v>4.7900955683899999</v>
      </c>
      <c r="BI936" s="37">
        <v>5.8991358548820001</v>
      </c>
      <c r="BJ936" s="37">
        <v>4448.2074506068002</v>
      </c>
      <c r="BK936" s="37">
        <v>506.15466385837499</v>
      </c>
      <c r="BL936" s="37">
        <v>17.143889699999999</v>
      </c>
      <c r="BM936" s="37">
        <v>15.904636150663199</v>
      </c>
      <c r="BN936" s="37">
        <v>15.9009046764563</v>
      </c>
      <c r="BO936" s="37">
        <v>17.5331685921768</v>
      </c>
      <c r="BP936" s="37">
        <v>1.0372975499999999E-2</v>
      </c>
    </row>
    <row r="937" spans="1:68">
      <c r="A937" s="16">
        <v>936</v>
      </c>
      <c r="B937" s="29" t="s">
        <v>447</v>
      </c>
      <c r="C937" s="16">
        <v>265</v>
      </c>
      <c r="D937" s="16">
        <v>1040</v>
      </c>
      <c r="E937" s="16">
        <v>0.17881486401132901</v>
      </c>
      <c r="F937" s="16">
        <v>0.320312710825154</v>
      </c>
      <c r="G937" s="16">
        <v>0.42840642343119201</v>
      </c>
      <c r="H937" s="16">
        <v>1.2634768056280099</v>
      </c>
      <c r="I937" s="16">
        <v>2.3214017974052101</v>
      </c>
      <c r="J937" s="16">
        <v>0.35055245554553499</v>
      </c>
      <c r="K937" s="16">
        <v>0.41789812113197</v>
      </c>
      <c r="L937" s="16">
        <v>0.532115685801128</v>
      </c>
      <c r="M937" s="16">
        <v>0.14376167733587</v>
      </c>
      <c r="N937" s="16">
        <v>0.68543077807418995</v>
      </c>
      <c r="O937" s="16">
        <v>1.5325167893620899</v>
      </c>
      <c r="P937" s="16">
        <v>0.13572300488050501</v>
      </c>
      <c r="Q937" s="16">
        <v>0.23463899531853399</v>
      </c>
      <c r="R937" s="16">
        <v>0.62692064706462003</v>
      </c>
      <c r="S937" s="16">
        <v>0.68630452180872303</v>
      </c>
      <c r="T937" s="16">
        <v>1.307968384367</v>
      </c>
      <c r="U937" s="16">
        <v>1.1405664829651101</v>
      </c>
      <c r="V937" s="16">
        <v>0.57435707179932005</v>
      </c>
      <c r="W937" s="16">
        <v>3.0159747138906901</v>
      </c>
      <c r="X937" s="16">
        <v>1.3599435815377801</v>
      </c>
      <c r="Y937" s="16">
        <v>2.2857515540451598</v>
      </c>
      <c r="Z937" s="16">
        <v>1.0138594254616899</v>
      </c>
      <c r="AA937" s="16">
        <v>1.37266007122901</v>
      </c>
      <c r="AB937" s="16">
        <v>1.28857174771784</v>
      </c>
      <c r="AC937" s="16">
        <v>0.58881650401258401</v>
      </c>
      <c r="AD937" s="16">
        <v>2.1818719449541901</v>
      </c>
      <c r="AE937" s="16">
        <v>0.68630452180872303</v>
      </c>
      <c r="AF937" s="16">
        <v>1.41753317597926</v>
      </c>
      <c r="AG937" s="16">
        <v>1.41720060072048</v>
      </c>
      <c r="AH937" s="16">
        <v>1.2822205550174699</v>
      </c>
      <c r="AI937" s="37">
        <v>0.25568844735052199</v>
      </c>
      <c r="AJ937" s="16">
        <v>0.99668008308707501</v>
      </c>
      <c r="AK937" s="16">
        <v>0.46736251808972501</v>
      </c>
      <c r="AL937" s="37">
        <v>0.67042369645940003</v>
      </c>
      <c r="AM937" s="37">
        <v>2846.7124115003598</v>
      </c>
      <c r="AN937" s="37">
        <v>20.1705754009175</v>
      </c>
      <c r="AO937" s="37">
        <v>1.1839447819675</v>
      </c>
      <c r="AP937" s="37">
        <v>7.262631779546</v>
      </c>
      <c r="AQ937" s="37">
        <v>602.84896168</v>
      </c>
      <c r="AR937" s="37">
        <v>1.7302512869205</v>
      </c>
      <c r="AS937" s="37">
        <v>1.3885822048500001</v>
      </c>
      <c r="AT937" s="37">
        <v>7.7092973080140004</v>
      </c>
      <c r="AU937" s="37">
        <v>309961.45229724102</v>
      </c>
      <c r="AV937" s="37">
        <v>2068.51851311163</v>
      </c>
      <c r="AW937" s="37">
        <v>951282.60958916997</v>
      </c>
      <c r="AX937" s="37">
        <v>8.42981392293885</v>
      </c>
      <c r="AY937" s="37">
        <v>7.4647782714000002</v>
      </c>
      <c r="AZ937" s="37">
        <v>17.143889699999999</v>
      </c>
      <c r="BA937" s="37">
        <v>23595.831476415002</v>
      </c>
      <c r="BB937" s="37">
        <v>8.3703370024350008</v>
      </c>
      <c r="BC937" s="37">
        <v>8.3710042162745291E-3</v>
      </c>
      <c r="BD937" s="37">
        <v>377.52163921899597</v>
      </c>
      <c r="BE937" s="37">
        <v>28588.081394000001</v>
      </c>
      <c r="BF937" s="37">
        <v>0.9535706356725</v>
      </c>
      <c r="BG937" s="37">
        <v>3.7132612288213802</v>
      </c>
      <c r="BH937" s="37">
        <v>4.7900955683899999</v>
      </c>
      <c r="BI937" s="37">
        <v>5.8991358548820001</v>
      </c>
      <c r="BJ937" s="37">
        <v>4448.2074506068002</v>
      </c>
      <c r="BK937" s="37">
        <v>506.15466385837499</v>
      </c>
      <c r="BL937" s="37">
        <v>17.143889699999999</v>
      </c>
      <c r="BM937" s="37">
        <v>15.904636150663199</v>
      </c>
      <c r="BN937" s="37">
        <v>15.9009046764563</v>
      </c>
      <c r="BO937" s="37">
        <v>17.5331685921768</v>
      </c>
      <c r="BP937" s="37">
        <v>1.0372975499999999E-2</v>
      </c>
    </row>
    <row r="938" spans="1:68">
      <c r="A938" s="16">
        <v>937</v>
      </c>
      <c r="B938" s="29" t="s">
        <v>447</v>
      </c>
      <c r="C938" s="16">
        <v>248</v>
      </c>
      <c r="D938" s="16">
        <v>1050</v>
      </c>
      <c r="E938" s="16">
        <v>0.17881486401132901</v>
      </c>
      <c r="F938" s="16">
        <v>0.320312710825154</v>
      </c>
      <c r="G938" s="16">
        <v>0.42840642343119201</v>
      </c>
      <c r="H938" s="16">
        <v>1.2634768056280099</v>
      </c>
      <c r="I938" s="16">
        <v>2.3214017974052101</v>
      </c>
      <c r="J938" s="16">
        <v>0.35055245554553499</v>
      </c>
      <c r="K938" s="16">
        <v>0.41789812113197</v>
      </c>
      <c r="L938" s="16">
        <v>0.532115685801128</v>
      </c>
      <c r="M938" s="16">
        <v>0.14376167733587</v>
      </c>
      <c r="N938" s="16">
        <v>0.68543077807418995</v>
      </c>
      <c r="O938" s="16">
        <v>1.5325167893620899</v>
      </c>
      <c r="P938" s="16">
        <v>0.13572300488050501</v>
      </c>
      <c r="Q938" s="16">
        <v>0.23463899531853399</v>
      </c>
      <c r="R938" s="16">
        <v>0.62692064706462003</v>
      </c>
      <c r="S938" s="16">
        <v>0.68630452180872303</v>
      </c>
      <c r="T938" s="16">
        <v>1.307968384367</v>
      </c>
      <c r="U938" s="16">
        <v>1.1405664829651101</v>
      </c>
      <c r="V938" s="16">
        <v>0.57435707179932005</v>
      </c>
      <c r="W938" s="16">
        <v>3.0159747138906901</v>
      </c>
      <c r="X938" s="16">
        <v>1.3599435815377801</v>
      </c>
      <c r="Y938" s="16">
        <v>2.2857515540451598</v>
      </c>
      <c r="Z938" s="16">
        <v>1.0138594254616899</v>
      </c>
      <c r="AA938" s="16">
        <v>1.37266007122901</v>
      </c>
      <c r="AB938" s="16">
        <v>1.28857174771784</v>
      </c>
      <c r="AC938" s="16">
        <v>0.58881650401258401</v>
      </c>
      <c r="AD938" s="16">
        <v>2.1818719449541901</v>
      </c>
      <c r="AE938" s="16">
        <v>0.68630452180872303</v>
      </c>
      <c r="AF938" s="16">
        <v>1.41753317597926</v>
      </c>
      <c r="AG938" s="16">
        <v>1.41720060072048</v>
      </c>
      <c r="AH938" s="16">
        <v>1.2822205550174699</v>
      </c>
      <c r="AI938" s="37">
        <v>0.25568844735052199</v>
      </c>
      <c r="AJ938" s="16">
        <v>0.99668008308707501</v>
      </c>
      <c r="AK938" s="16">
        <v>0.46736251808972501</v>
      </c>
      <c r="AL938" s="37">
        <v>0.67042369645940003</v>
      </c>
      <c r="AM938" s="37">
        <v>2846.7124115003598</v>
      </c>
      <c r="AN938" s="37">
        <v>20.1705754009175</v>
      </c>
      <c r="AO938" s="37">
        <v>1.1839447819675</v>
      </c>
      <c r="AP938" s="37">
        <v>7.262631779546</v>
      </c>
      <c r="AQ938" s="37">
        <v>602.84896168</v>
      </c>
      <c r="AR938" s="37">
        <v>1.7302512869205</v>
      </c>
      <c r="AS938" s="37">
        <v>1.3885822048500001</v>
      </c>
      <c r="AT938" s="37">
        <v>7.7092973080140004</v>
      </c>
      <c r="AU938" s="37">
        <v>309961.45229724102</v>
      </c>
      <c r="AV938" s="37">
        <v>2068.51851311163</v>
      </c>
      <c r="AW938" s="37">
        <v>951282.60958916997</v>
      </c>
      <c r="AX938" s="37">
        <v>8.42981392293885</v>
      </c>
      <c r="AY938" s="37">
        <v>7.4647782714000002</v>
      </c>
      <c r="AZ938" s="37">
        <v>17.143889699999999</v>
      </c>
      <c r="BA938" s="37">
        <v>23595.831476415002</v>
      </c>
      <c r="BB938" s="37">
        <v>8.3703370024350008</v>
      </c>
      <c r="BC938" s="37">
        <v>8.3710042162745291E-3</v>
      </c>
      <c r="BD938" s="37">
        <v>377.52163921899597</v>
      </c>
      <c r="BE938" s="37">
        <v>28588.081394000001</v>
      </c>
      <c r="BF938" s="37">
        <v>0.9535706356725</v>
      </c>
      <c r="BG938" s="37">
        <v>3.7132612288213802</v>
      </c>
      <c r="BH938" s="37">
        <v>4.7900955683899999</v>
      </c>
      <c r="BI938" s="37">
        <v>5.8991358548820001</v>
      </c>
      <c r="BJ938" s="37">
        <v>4448.2074506068002</v>
      </c>
      <c r="BK938" s="37">
        <v>506.15466385837499</v>
      </c>
      <c r="BL938" s="37">
        <v>17.143889699999999</v>
      </c>
      <c r="BM938" s="37">
        <v>15.904636150663199</v>
      </c>
      <c r="BN938" s="37">
        <v>15.9009046764563</v>
      </c>
      <c r="BO938" s="37">
        <v>17.5331685921768</v>
      </c>
      <c r="BP938" s="37">
        <v>1.0372975499999999E-2</v>
      </c>
    </row>
    <row r="939" spans="1:68">
      <c r="A939" s="16">
        <v>938</v>
      </c>
      <c r="B939" s="29" t="s">
        <v>447</v>
      </c>
      <c r="C939" s="16">
        <v>182</v>
      </c>
      <c r="D939" s="16">
        <v>1060</v>
      </c>
      <c r="E939" s="16">
        <v>0.17881486401132901</v>
      </c>
      <c r="F939" s="16">
        <v>0.320312710825154</v>
      </c>
      <c r="G939" s="16">
        <v>0.42840642343119201</v>
      </c>
      <c r="H939" s="16">
        <v>1.2634768056280099</v>
      </c>
      <c r="I939" s="16">
        <v>2.3214017974052101</v>
      </c>
      <c r="J939" s="16">
        <v>0.35055245554553499</v>
      </c>
      <c r="K939" s="16">
        <v>0.41789812113197</v>
      </c>
      <c r="L939" s="16">
        <v>0.532115685801128</v>
      </c>
      <c r="M939" s="16">
        <v>0.14376167733587</v>
      </c>
      <c r="N939" s="16">
        <v>0.68543077807418995</v>
      </c>
      <c r="O939" s="16">
        <v>1.5325167893620899</v>
      </c>
      <c r="P939" s="16">
        <v>0.13572300488050501</v>
      </c>
      <c r="Q939" s="16">
        <v>0.23463899531853399</v>
      </c>
      <c r="R939" s="16">
        <v>0.62692064706462003</v>
      </c>
      <c r="S939" s="16">
        <v>0.68630452180872303</v>
      </c>
      <c r="T939" s="16">
        <v>1.307968384367</v>
      </c>
      <c r="U939" s="16">
        <v>1.1405664829651101</v>
      </c>
      <c r="V939" s="16">
        <v>0.57435707179932005</v>
      </c>
      <c r="W939" s="16">
        <v>3.0159747138906901</v>
      </c>
      <c r="X939" s="16">
        <v>1.3599435815377801</v>
      </c>
      <c r="Y939" s="16">
        <v>2.2857515540451598</v>
      </c>
      <c r="Z939" s="16">
        <v>1.0138594254616899</v>
      </c>
      <c r="AA939" s="16">
        <v>1.37266007122901</v>
      </c>
      <c r="AB939" s="16">
        <v>1.28857174771784</v>
      </c>
      <c r="AC939" s="16">
        <v>0.58881650401258401</v>
      </c>
      <c r="AD939" s="16">
        <v>2.1818719449541901</v>
      </c>
      <c r="AE939" s="16">
        <v>0.68630452180872303</v>
      </c>
      <c r="AF939" s="16">
        <v>1.41753317597926</v>
      </c>
      <c r="AG939" s="16">
        <v>1.41720060072048</v>
      </c>
      <c r="AH939" s="16">
        <v>1.2822205550174699</v>
      </c>
      <c r="AI939" s="37">
        <v>0.25568844735052199</v>
      </c>
      <c r="AJ939" s="16">
        <v>0.99668008308707501</v>
      </c>
      <c r="AK939" s="16">
        <v>0.46736251808972501</v>
      </c>
      <c r="AL939" s="37">
        <v>0.67042369645940003</v>
      </c>
      <c r="AM939" s="37">
        <v>2846.7124115003598</v>
      </c>
      <c r="AN939" s="37">
        <v>20.1705754009175</v>
      </c>
      <c r="AO939" s="37">
        <v>1.1839447819675</v>
      </c>
      <c r="AP939" s="37">
        <v>7.262631779546</v>
      </c>
      <c r="AQ939" s="37">
        <v>602.84896168</v>
      </c>
      <c r="AR939" s="37">
        <v>1.7302512869205</v>
      </c>
      <c r="AS939" s="37">
        <v>1.3885822048500001</v>
      </c>
      <c r="AT939" s="37">
        <v>7.7092973080140004</v>
      </c>
      <c r="AU939" s="37">
        <v>309961.45229724102</v>
      </c>
      <c r="AV939" s="37">
        <v>2068.51851311163</v>
      </c>
      <c r="AW939" s="37">
        <v>951282.60958916997</v>
      </c>
      <c r="AX939" s="37">
        <v>8.42981392293885</v>
      </c>
      <c r="AY939" s="37">
        <v>7.4647782714000002</v>
      </c>
      <c r="AZ939" s="37">
        <v>17.143889699999999</v>
      </c>
      <c r="BA939" s="37">
        <v>23595.831476415002</v>
      </c>
      <c r="BB939" s="37">
        <v>8.3703370024350008</v>
      </c>
      <c r="BC939" s="37">
        <v>8.3710042162745291E-3</v>
      </c>
      <c r="BD939" s="37">
        <v>377.52163921899597</v>
      </c>
      <c r="BE939" s="37">
        <v>28588.081394000001</v>
      </c>
      <c r="BF939" s="37">
        <v>0.9535706356725</v>
      </c>
      <c r="BG939" s="37">
        <v>3.7132612288213802</v>
      </c>
      <c r="BH939" s="37">
        <v>4.7900955683899999</v>
      </c>
      <c r="BI939" s="37">
        <v>5.8991358548820001</v>
      </c>
      <c r="BJ939" s="37">
        <v>4448.2074506068002</v>
      </c>
      <c r="BK939" s="37">
        <v>506.15466385837499</v>
      </c>
      <c r="BL939" s="37">
        <v>17.143889699999999</v>
      </c>
      <c r="BM939" s="37">
        <v>15.904636150663199</v>
      </c>
      <c r="BN939" s="37">
        <v>15.9009046764563</v>
      </c>
      <c r="BO939" s="37">
        <v>17.5331685921768</v>
      </c>
      <c r="BP939" s="37">
        <v>1.0372975499999999E-2</v>
      </c>
    </row>
    <row r="940" spans="1:68">
      <c r="A940" s="16">
        <v>939</v>
      </c>
      <c r="B940" s="29" t="s">
        <v>448</v>
      </c>
      <c r="C940" s="16">
        <v>105</v>
      </c>
      <c r="D940" s="16">
        <v>1107</v>
      </c>
      <c r="E940" s="16">
        <v>0.190491599812461</v>
      </c>
      <c r="F940" s="16">
        <v>0.33994625746507801</v>
      </c>
      <c r="G940" s="16">
        <v>0.45295533781261699</v>
      </c>
      <c r="H940" s="16">
        <v>1.2531605808691999</v>
      </c>
      <c r="I940" s="16">
        <v>2.3605081759031998</v>
      </c>
      <c r="J940" s="16">
        <v>0.36990241522322498</v>
      </c>
      <c r="K940" s="16">
        <v>0.42099317856614199</v>
      </c>
      <c r="L940" s="16">
        <v>0.53644477471839802</v>
      </c>
      <c r="M940" s="16">
        <v>0.13633714005928399</v>
      </c>
      <c r="N940" s="16">
        <v>0.69332598883334695</v>
      </c>
      <c r="O940" s="16">
        <v>1.58291197930242</v>
      </c>
      <c r="P940" s="16">
        <v>0.130201647994033</v>
      </c>
      <c r="Q940" s="16">
        <v>0.22264936330497401</v>
      </c>
      <c r="R940" s="16">
        <v>0.673075902335456</v>
      </c>
      <c r="S940" s="16">
        <v>0.69810249999999996</v>
      </c>
      <c r="T940" s="16">
        <v>1.3219266833196599</v>
      </c>
      <c r="U940" s="16">
        <v>1.13776795319943</v>
      </c>
      <c r="V940" s="16">
        <v>0.55227694858663301</v>
      </c>
      <c r="W940" s="16">
        <v>3.15793088686141</v>
      </c>
      <c r="X940" s="16">
        <v>1.3708782736044101</v>
      </c>
      <c r="Y940" s="16">
        <v>2.3515447487515599</v>
      </c>
      <c r="Z940" s="16">
        <v>1.02452611104716</v>
      </c>
      <c r="AA940" s="16">
        <v>1.3892500000000001</v>
      </c>
      <c r="AB940" s="16">
        <v>1.30142883117493</v>
      </c>
      <c r="AC940" s="16">
        <v>0.59385702748720104</v>
      </c>
      <c r="AD940" s="16">
        <v>2.11217111372599</v>
      </c>
      <c r="AE940" s="16">
        <v>0.69810249999999996</v>
      </c>
      <c r="AF940" s="16">
        <v>1.45308211297578</v>
      </c>
      <c r="AG940" s="16">
        <v>1.4522887416674699</v>
      </c>
      <c r="AH940" s="16">
        <v>1.4399253532682601</v>
      </c>
      <c r="AI940" s="37">
        <v>0.31559551886792497</v>
      </c>
      <c r="AJ940" s="16">
        <v>1.0098573653243199</v>
      </c>
      <c r="AK940" s="16">
        <v>0.46367583212735197</v>
      </c>
      <c r="AL940" s="37">
        <v>0.70193566893000003</v>
      </c>
      <c r="AM940" s="37">
        <v>2933.1922066891402</v>
      </c>
      <c r="AN940" s="37">
        <v>20.317993941562499</v>
      </c>
      <c r="AO940" s="37">
        <v>1.1316918385500001</v>
      </c>
      <c r="AP940" s="37">
        <v>7.2464164336375001</v>
      </c>
      <c r="AQ940" s="37">
        <v>621.50267699999995</v>
      </c>
      <c r="AR940" s="37">
        <v>1.7292349075625</v>
      </c>
      <c r="AS940" s="37">
        <v>1.3698675225000001</v>
      </c>
      <c r="AT940" s="37">
        <v>7.785563228</v>
      </c>
      <c r="AU940" s="37">
        <v>305465.55906008999</v>
      </c>
      <c r="AV940" s="37">
        <v>2086.4945255202101</v>
      </c>
      <c r="AW940" s="37">
        <v>973823.67321699997</v>
      </c>
      <c r="AX940" s="37">
        <v>8.2726724402740004</v>
      </c>
      <c r="AY940" s="37">
        <v>7.3164757312499997</v>
      </c>
      <c r="AZ940" s="37">
        <v>17.452562499999999</v>
      </c>
      <c r="BA940" s="37">
        <v>23775.501919625</v>
      </c>
      <c r="BB940" s="37">
        <v>8.6711439524149991</v>
      </c>
      <c r="BC940" s="37">
        <v>8.1846888006244303E-3</v>
      </c>
      <c r="BD940" s="37">
        <v>372.57543851604999</v>
      </c>
      <c r="BE940" s="37">
        <v>28862.484881249999</v>
      </c>
      <c r="BF940" s="37">
        <v>0.96560221589999995</v>
      </c>
      <c r="BG940" s="37">
        <v>3.7425065813264999</v>
      </c>
      <c r="BH940" s="37">
        <v>4.8114186992499999</v>
      </c>
      <c r="BI940" s="37">
        <v>5.9111072424</v>
      </c>
      <c r="BJ940" s="37">
        <v>4366.5659932912504</v>
      </c>
      <c r="BK940" s="37">
        <v>522.08916791850004</v>
      </c>
      <c r="BL940" s="37">
        <v>17.452562499999999</v>
      </c>
      <c r="BM940" s="37">
        <v>15.8213406703935</v>
      </c>
      <c r="BN940" s="37">
        <v>15.812702343877101</v>
      </c>
      <c r="BO940" s="37">
        <v>15.860592773216601</v>
      </c>
      <c r="BP940" s="37">
        <v>9.0778400000000002E-3</v>
      </c>
    </row>
    <row r="941" spans="1:68">
      <c r="A941" s="16">
        <v>940</v>
      </c>
      <c r="B941" s="29" t="s">
        <v>85</v>
      </c>
      <c r="C941" s="16">
        <v>195</v>
      </c>
      <c r="D941" s="16">
        <v>1107</v>
      </c>
      <c r="E941" s="16">
        <v>0.20590109703981699</v>
      </c>
      <c r="F941" s="16">
        <v>0.35850685161057699</v>
      </c>
      <c r="G941" s="16">
        <v>0.46777812850205502</v>
      </c>
      <c r="H941" s="16">
        <v>1.2542175833421001</v>
      </c>
      <c r="I941" s="16">
        <v>2.3414787479360002</v>
      </c>
      <c r="J941" s="16">
        <v>0.385816451061753</v>
      </c>
      <c r="K941" s="16">
        <v>0.428731560318796</v>
      </c>
      <c r="L941" s="16">
        <v>0.54436402132998796</v>
      </c>
      <c r="M941" s="16">
        <v>0.138587259640922</v>
      </c>
      <c r="N941" s="16">
        <v>0.69751408798739201</v>
      </c>
      <c r="O941" s="16">
        <v>1.5783181110042901</v>
      </c>
      <c r="P941" s="16">
        <v>0.13181979379398501</v>
      </c>
      <c r="Q941" s="16">
        <v>0.231970736602752</v>
      </c>
      <c r="R941" s="16">
        <v>0.68592942874506202</v>
      </c>
      <c r="S941" s="16">
        <v>0.70230749999999997</v>
      </c>
      <c r="T941" s="16">
        <v>1.3162418112112</v>
      </c>
      <c r="U941" s="16">
        <v>1.1312794583537</v>
      </c>
      <c r="V941" s="16">
        <v>0.551862172917303</v>
      </c>
      <c r="W941" s="16">
        <v>3.1183163092525001</v>
      </c>
      <c r="X941" s="16">
        <v>1.3650606503785301</v>
      </c>
      <c r="Y941" s="16">
        <v>2.3359427537359898</v>
      </c>
      <c r="Z941" s="16">
        <v>1.0239710243856499</v>
      </c>
      <c r="AA941" s="16">
        <v>1.3841023886204999</v>
      </c>
      <c r="AB941" s="16">
        <v>1.2973450389013901</v>
      </c>
      <c r="AC941" s="16">
        <v>0.60447557073320202</v>
      </c>
      <c r="AD941" s="16">
        <v>2.0857708201192402</v>
      </c>
      <c r="AE941" s="16">
        <v>0.70230749999999997</v>
      </c>
      <c r="AF941" s="16">
        <v>1.45744805960438</v>
      </c>
      <c r="AG941" s="16">
        <v>1.4550669585198399</v>
      </c>
      <c r="AH941" s="16">
        <v>1.4183374245112499</v>
      </c>
      <c r="AI941" s="37">
        <v>0.35885663507109</v>
      </c>
      <c r="AJ941" s="16">
        <v>1.00687256142616</v>
      </c>
      <c r="AK941" s="16">
        <v>0.464833574529667</v>
      </c>
      <c r="AL941" s="37">
        <v>0.75808530836999999</v>
      </c>
      <c r="AM941" s="37">
        <v>3091.10031978904</v>
      </c>
      <c r="AN941" s="37">
        <v>20.951574799062499</v>
      </c>
      <c r="AO941" s="37">
        <v>1.13407709695</v>
      </c>
      <c r="AP941" s="37">
        <v>7.2225012052375002</v>
      </c>
      <c r="AQ941" s="37">
        <v>647.60869300000002</v>
      </c>
      <c r="AR941" s="37">
        <v>1.7495694705625</v>
      </c>
      <c r="AS941" s="37">
        <v>1.3831397025000001</v>
      </c>
      <c r="AT941" s="37">
        <v>7.8588572220000001</v>
      </c>
      <c r="AU941" s="37">
        <v>307240.38231481001</v>
      </c>
      <c r="AV941" s="37">
        <v>2086.4382033653301</v>
      </c>
      <c r="AW941" s="37">
        <v>977063.49070299999</v>
      </c>
      <c r="AX941" s="37">
        <v>8.3471055240660004</v>
      </c>
      <c r="AY941" s="37">
        <v>7.4290828312499997</v>
      </c>
      <c r="AZ941" s="37">
        <v>17.5576875</v>
      </c>
      <c r="BA941" s="37">
        <v>23750.989726625001</v>
      </c>
      <c r="BB941" s="37">
        <v>8.6298157957350003</v>
      </c>
      <c r="BC941" s="37">
        <v>8.1210367569911606E-3</v>
      </c>
      <c r="BD941" s="37">
        <v>372.23628821444998</v>
      </c>
      <c r="BE941" s="37">
        <v>28819.283306249999</v>
      </c>
      <c r="BF941" s="37">
        <v>0.96399162309999997</v>
      </c>
      <c r="BG941" s="37">
        <v>3.7425145317884998</v>
      </c>
      <c r="BH941" s="37">
        <v>4.8038996632500002</v>
      </c>
      <c r="BI941" s="37">
        <v>5.9058376041000002</v>
      </c>
      <c r="BJ941" s="37">
        <v>4351.6277391212498</v>
      </c>
      <c r="BK941" s="37">
        <v>518.45328651650004</v>
      </c>
      <c r="BL941" s="37">
        <v>17.5576875</v>
      </c>
      <c r="BM941" s="37">
        <v>15.8557224989356</v>
      </c>
      <c r="BN941" s="37">
        <v>15.829818263248001</v>
      </c>
      <c r="BO941" s="37">
        <v>15.972437013143701</v>
      </c>
      <c r="BP941" s="37">
        <v>1.0225059999999999E-2</v>
      </c>
    </row>
    <row r="942" spans="1:68">
      <c r="A942" s="16">
        <v>941</v>
      </c>
      <c r="B942" s="29" t="s">
        <v>86</v>
      </c>
      <c r="C942" s="16">
        <v>225</v>
      </c>
      <c r="D942" s="16">
        <v>1107</v>
      </c>
      <c r="E942" s="16">
        <v>0.21361066513761501</v>
      </c>
      <c r="F942" s="16">
        <v>0.36779219274026997</v>
      </c>
      <c r="G942" s="16">
        <v>0.475197832585949</v>
      </c>
      <c r="H942" s="16">
        <v>1.2547455845248101</v>
      </c>
      <c r="I942" s="16">
        <v>2.3319981232939</v>
      </c>
      <c r="J942" s="16">
        <v>0.39377929687500002</v>
      </c>
      <c r="K942" s="16">
        <v>0.432619744149147</v>
      </c>
      <c r="L942" s="16">
        <v>0.54833856783919599</v>
      </c>
      <c r="M942" s="16">
        <v>0.13971824615548301</v>
      </c>
      <c r="N942" s="16">
        <v>0.69960849727566399</v>
      </c>
      <c r="O942" s="16">
        <v>1.5760261300471401</v>
      </c>
      <c r="P942" s="16">
        <v>0.13263437099648101</v>
      </c>
      <c r="Q942" s="16">
        <v>0.23674529760544299</v>
      </c>
      <c r="R942" s="16">
        <v>0.69237378345498801</v>
      </c>
      <c r="S942" s="16">
        <v>0.70440999999999998</v>
      </c>
      <c r="T942" s="16">
        <v>1.3134063522761099</v>
      </c>
      <c r="U942" s="16">
        <v>1.1280375009049399</v>
      </c>
      <c r="V942" s="16">
        <v>0.55172546205519502</v>
      </c>
      <c r="W942" s="16">
        <v>3.0986820106592701</v>
      </c>
      <c r="X942" s="16">
        <v>1.36215784044017</v>
      </c>
      <c r="Y942" s="16">
        <v>2.32817086442786</v>
      </c>
      <c r="Z942" s="16">
        <v>1.0236935942762699</v>
      </c>
      <c r="AA942" s="16">
        <v>1.3815327253218901</v>
      </c>
      <c r="AB942" s="16">
        <v>1.2953065860970601</v>
      </c>
      <c r="AC942" s="16">
        <v>0.60986995829186197</v>
      </c>
      <c r="AD942" s="16">
        <v>2.07262585507981</v>
      </c>
      <c r="AE942" s="16">
        <v>0.70440999999999998</v>
      </c>
      <c r="AF942" s="16">
        <v>1.45963239129275</v>
      </c>
      <c r="AG942" s="16">
        <v>1.45645693133078</v>
      </c>
      <c r="AH942" s="16">
        <v>1.4077206733083101</v>
      </c>
      <c r="AI942" s="37">
        <v>0.380641330166271</v>
      </c>
      <c r="AJ942" s="16">
        <v>1.00538192807508</v>
      </c>
      <c r="AK942" s="16">
        <v>0.46541244573082502</v>
      </c>
      <c r="AL942" s="37">
        <v>0.78614247888</v>
      </c>
      <c r="AM942" s="37">
        <v>3170.0111821198102</v>
      </c>
      <c r="AN942" s="37">
        <v>21.268001715</v>
      </c>
      <c r="AO942" s="37">
        <v>1.1352705167999999</v>
      </c>
      <c r="AP942" s="37">
        <v>7.2104695432000003</v>
      </c>
      <c r="AQ942" s="37">
        <v>660.65203199999996</v>
      </c>
      <c r="AR942" s="37">
        <v>1.759673126</v>
      </c>
      <c r="AS942" s="37">
        <v>1.3897443599999999</v>
      </c>
      <c r="AT942" s="37">
        <v>7.8952399880000002</v>
      </c>
      <c r="AU942" s="37">
        <v>308127.63850944</v>
      </c>
      <c r="AV942" s="37">
        <v>2086.40673797822</v>
      </c>
      <c r="AW942" s="37">
        <v>978657.51497200003</v>
      </c>
      <c r="AX942" s="37">
        <v>8.3818261675840002</v>
      </c>
      <c r="AY942" s="37">
        <v>7.4852141999999997</v>
      </c>
      <c r="AZ942" s="37">
        <v>17.610250000000001</v>
      </c>
      <c r="BA942" s="37">
        <v>23738.655613999999</v>
      </c>
      <c r="BB942" s="37">
        <v>8.6091356866400002</v>
      </c>
      <c r="BC942" s="37">
        <v>8.0903346105200506E-3</v>
      </c>
      <c r="BD942" s="37">
        <v>372.05564339680001</v>
      </c>
      <c r="BE942" s="37">
        <v>28797.596850000002</v>
      </c>
      <c r="BF942" s="37">
        <v>0.96317881439999997</v>
      </c>
      <c r="BG942" s="37">
        <v>3.742518300924</v>
      </c>
      <c r="BH942" s="37">
        <v>4.8001299279999996</v>
      </c>
      <c r="BI942" s="37">
        <v>5.9031927234000001</v>
      </c>
      <c r="BJ942" s="37">
        <v>4343.9114916600001</v>
      </c>
      <c r="BK942" s="37">
        <v>516.62467719599999</v>
      </c>
      <c r="BL942" s="37">
        <v>17.610250000000001</v>
      </c>
      <c r="BM942" s="37">
        <v>15.8729006778842</v>
      </c>
      <c r="BN942" s="37">
        <v>15.8383688595418</v>
      </c>
      <c r="BO942" s="37">
        <v>16.027825500654199</v>
      </c>
      <c r="BP942" s="37">
        <v>1.0794440000000001E-2</v>
      </c>
    </row>
    <row r="943" spans="1:68">
      <c r="A943" s="16">
        <v>942</v>
      </c>
      <c r="B943" s="29" t="s">
        <v>69</v>
      </c>
      <c r="C943" s="16">
        <v>193</v>
      </c>
      <c r="D943" s="16">
        <v>1107</v>
      </c>
      <c r="E943" s="16">
        <v>0.22132344890510999</v>
      </c>
      <c r="F943" s="16">
        <v>0.377080899011979</v>
      </c>
      <c r="G943" s="16">
        <v>0.48262308411214999</v>
      </c>
      <c r="H943" s="16">
        <v>1.2552732527588</v>
      </c>
      <c r="I943" s="16">
        <v>2.3225401164441899</v>
      </c>
      <c r="J943" s="16">
        <v>0.40174603174603202</v>
      </c>
      <c r="K943" s="16">
        <v>0.43652067295753699</v>
      </c>
      <c r="L943" s="16">
        <v>0.55232311320754701</v>
      </c>
      <c r="M943" s="16">
        <v>0.14085321162046899</v>
      </c>
      <c r="N943" s="16">
        <v>0.701703146426365</v>
      </c>
      <c r="O943" s="16">
        <v>1.57373744173032</v>
      </c>
      <c r="P943" s="16">
        <v>0.13345265109585999</v>
      </c>
      <c r="Q943" s="16">
        <v>0.24159826829557601</v>
      </c>
      <c r="R943" s="16">
        <v>0.69882990867579897</v>
      </c>
      <c r="S943" s="16">
        <v>0.70651249999999999</v>
      </c>
      <c r="T943" s="16">
        <v>1.31057552954292</v>
      </c>
      <c r="U943" s="16">
        <v>1.12479706866914</v>
      </c>
      <c r="V943" s="16">
        <v>0.55163248446535695</v>
      </c>
      <c r="W943" s="16">
        <v>3.0791616998043598</v>
      </c>
      <c r="X943" s="16">
        <v>1.35925902061856</v>
      </c>
      <c r="Y943" s="16">
        <v>2.32041828416149</v>
      </c>
      <c r="Z943" s="16">
        <v>1.0234162396067601</v>
      </c>
      <c r="AA943" s="16">
        <v>1.37896581769437</v>
      </c>
      <c r="AB943" s="16">
        <v>1.2932704236891399</v>
      </c>
      <c r="AC943" s="16">
        <v>0.615322309250104</v>
      </c>
      <c r="AD943" s="16">
        <v>2.0595174731182802</v>
      </c>
      <c r="AE943" s="16">
        <v>0.70651249999999999</v>
      </c>
      <c r="AF943" s="16">
        <v>1.46181762931531</v>
      </c>
      <c r="AG943" s="16">
        <v>1.4578474808764399</v>
      </c>
      <c r="AH943" s="16">
        <v>1.3972194921199199</v>
      </c>
      <c r="AI943" s="37">
        <v>0.40252976190476197</v>
      </c>
      <c r="AJ943" s="16">
        <v>1.0038924719270399</v>
      </c>
      <c r="AK943" s="16">
        <v>0.46599131693198298</v>
      </c>
      <c r="AL943" s="37">
        <v>0.81418788325000002</v>
      </c>
      <c r="AM943" s="37">
        <v>3248.89324830445</v>
      </c>
      <c r="AN943" s="37">
        <v>21.584186289062501</v>
      </c>
      <c r="AO943" s="37">
        <v>1.1364644637500001</v>
      </c>
      <c r="AP943" s="37">
        <v>7.1983885159375003</v>
      </c>
      <c r="AQ943" s="37">
        <v>673.68892500000004</v>
      </c>
      <c r="AR943" s="37">
        <v>1.7697343640625001</v>
      </c>
      <c r="AS943" s="37">
        <v>1.3963280625000001</v>
      </c>
      <c r="AT943" s="37">
        <v>7.9314466000000001</v>
      </c>
      <c r="AU943" s="37">
        <v>309014.79108225001</v>
      </c>
      <c r="AV943" s="37">
        <v>2086.3730697180199</v>
      </c>
      <c r="AW943" s="37">
        <v>980234.28292499995</v>
      </c>
      <c r="AX943" s="37">
        <v>8.4148828788499994</v>
      </c>
      <c r="AY943" s="37">
        <v>7.5412307812500003</v>
      </c>
      <c r="AZ943" s="37">
        <v>17.662812500000001</v>
      </c>
      <c r="BA943" s="37">
        <v>23726.269490625</v>
      </c>
      <c r="BB943" s="37">
        <v>8.5884448903749995</v>
      </c>
      <c r="BC943" s="37">
        <v>8.0603224997353208E-3</v>
      </c>
      <c r="BD943" s="37">
        <v>371.86761880124999</v>
      </c>
      <c r="BE943" s="37">
        <v>28775.853281250002</v>
      </c>
      <c r="BF943" s="37">
        <v>0.96236099750000004</v>
      </c>
      <c r="BG943" s="37">
        <v>3.7425219326625001</v>
      </c>
      <c r="BH943" s="37">
        <v>4.7963533812500003</v>
      </c>
      <c r="BI943" s="37">
        <v>5.9005411350000001</v>
      </c>
      <c r="BJ943" s="37">
        <v>4336.0304972812501</v>
      </c>
      <c r="BK943" s="37">
        <v>514.78895546249998</v>
      </c>
      <c r="BL943" s="37">
        <v>17.662812500000001</v>
      </c>
      <c r="BM943" s="37">
        <v>15.890070366617801</v>
      </c>
      <c r="BN943" s="37">
        <v>15.846914546907801</v>
      </c>
      <c r="BO943" s="37">
        <v>16.0828582331959</v>
      </c>
      <c r="BP943" s="37">
        <v>1.1361E-2</v>
      </c>
    </row>
    <row r="944" spans="1:68" ht="31.2">
      <c r="A944" s="16">
        <v>943</v>
      </c>
      <c r="B944" s="33" t="s">
        <v>449</v>
      </c>
      <c r="C944" s="16">
        <v>441</v>
      </c>
      <c r="D944" s="16">
        <v>1105</v>
      </c>
      <c r="E944" s="16">
        <v>0.209058288548987</v>
      </c>
      <c r="F944" s="16">
        <v>0.35858841267512398</v>
      </c>
      <c r="G944" s="16">
        <v>0.46170983305879698</v>
      </c>
      <c r="H944" s="16">
        <v>1.23220772787318</v>
      </c>
      <c r="I944" s="16">
        <v>2.3060846084608499</v>
      </c>
      <c r="J944" s="16">
        <v>0.385868725868726</v>
      </c>
      <c r="K944" s="16">
        <v>0.43045181199556898</v>
      </c>
      <c r="L944" s="16">
        <v>0.54203187250995999</v>
      </c>
      <c r="M944" s="16">
        <v>0.145445960932439</v>
      </c>
      <c r="N944" s="16">
        <v>0.690537347842344</v>
      </c>
      <c r="O944" s="16">
        <v>1.55471263349852</v>
      </c>
      <c r="P944" s="16">
        <v>0.137629937629938</v>
      </c>
      <c r="Q944" s="16">
        <v>0.24254289793908301</v>
      </c>
      <c r="R944" s="16">
        <v>0.65984848484848502</v>
      </c>
      <c r="S944" s="16">
        <v>0.70335999999999999</v>
      </c>
      <c r="T944" s="16">
        <v>1.30945568944026</v>
      </c>
      <c r="U944" s="16">
        <v>1.1478923251462301</v>
      </c>
      <c r="V944" s="16">
        <v>0.56011025970421002</v>
      </c>
      <c r="W944" s="16">
        <v>2.9977795540716401</v>
      </c>
      <c r="X944" s="16">
        <v>1.36198074277854</v>
      </c>
      <c r="Y944" s="16">
        <v>2.3064595660749498</v>
      </c>
      <c r="Z944" s="16">
        <v>1.0215977307761399</v>
      </c>
      <c r="AA944" s="16">
        <v>1.37480129903427</v>
      </c>
      <c r="AB944" s="16">
        <v>1.2890244357395999</v>
      </c>
      <c r="AC944" s="16">
        <v>0.603832755884811</v>
      </c>
      <c r="AD944" s="16">
        <v>2.1340554484340002</v>
      </c>
      <c r="AE944" s="16">
        <v>0.70335999999999999</v>
      </c>
      <c r="AF944" s="16">
        <v>1.4350266205950699</v>
      </c>
      <c r="AG944" s="16">
        <v>1.4323631265307899</v>
      </c>
      <c r="AH944" s="16">
        <v>1.2726123709750901</v>
      </c>
      <c r="AI944" s="37">
        <v>0.31212243254128103</v>
      </c>
      <c r="AJ944" s="16">
        <v>1.0022939898766301</v>
      </c>
      <c r="AK944" s="16">
        <v>0.46958031837916098</v>
      </c>
      <c r="AL944" s="37">
        <v>0.78292308992000004</v>
      </c>
      <c r="AM944" s="37">
        <v>3183.5541845689299</v>
      </c>
      <c r="AN944" s="37">
        <v>21.651424755840001</v>
      </c>
      <c r="AO944" s="37">
        <v>1.1568994816</v>
      </c>
      <c r="AP944" s="37">
        <v>7.2869085696000004</v>
      </c>
      <c r="AQ944" s="37">
        <v>662.64217599999995</v>
      </c>
      <c r="AR944" s="37">
        <v>1.7600346086400001</v>
      </c>
      <c r="AS944" s="37">
        <v>1.398724608</v>
      </c>
      <c r="AT944" s="37">
        <v>7.7207755046399997</v>
      </c>
      <c r="AU944" s="37">
        <v>311652.99785664002</v>
      </c>
      <c r="AV944" s="37">
        <v>2110.3232029242699</v>
      </c>
      <c r="AW944" s="37">
        <v>950658.30629119999</v>
      </c>
      <c r="AX944" s="37">
        <v>8.2032732238719994</v>
      </c>
      <c r="AY944" s="37">
        <v>7.7721071999999998</v>
      </c>
      <c r="AZ944" s="37">
        <v>17.584</v>
      </c>
      <c r="BA944" s="37">
        <v>23785.699763199998</v>
      </c>
      <c r="BB944" s="37">
        <v>8.4603753449599992</v>
      </c>
      <c r="BC944" s="37">
        <v>8.0241194909996209E-3</v>
      </c>
      <c r="BD944" s="37">
        <v>383.42629668351998</v>
      </c>
      <c r="BE944" s="37">
        <v>28793.852800000001</v>
      </c>
      <c r="BF944" s="37">
        <v>0.97136332800000003</v>
      </c>
      <c r="BG944" s="37">
        <v>3.7464913420160002</v>
      </c>
      <c r="BH944" s="37">
        <v>4.81865527168</v>
      </c>
      <c r="BI944" s="37">
        <v>5.9275161695999996</v>
      </c>
      <c r="BJ944" s="37">
        <v>4383.4930752</v>
      </c>
      <c r="BK944" s="37">
        <v>502.91010157440002</v>
      </c>
      <c r="BL944" s="37">
        <v>17.584</v>
      </c>
      <c r="BM944" s="37">
        <v>16.0659661157468</v>
      </c>
      <c r="BN944" s="37">
        <v>16.036146734857201</v>
      </c>
      <c r="BO944" s="37">
        <v>17.9624963822966</v>
      </c>
      <c r="BP944" s="37">
        <v>1.2315680000000001E-2</v>
      </c>
    </row>
    <row r="945" spans="1:68">
      <c r="A945" s="16">
        <v>944</v>
      </c>
      <c r="B945" s="29" t="s">
        <v>375</v>
      </c>
      <c r="C945" s="16">
        <v>470</v>
      </c>
      <c r="D945" s="16">
        <v>1105</v>
      </c>
      <c r="E945" s="16">
        <v>0.20960992145514701</v>
      </c>
      <c r="F945" s="16">
        <v>0.35952531282306199</v>
      </c>
      <c r="G945" s="16">
        <v>0.46311732613698797</v>
      </c>
      <c r="H945" s="16">
        <v>1.23644815059445</v>
      </c>
      <c r="I945" s="16">
        <v>2.3141422142214201</v>
      </c>
      <c r="J945" s="16">
        <v>0.38688803088803098</v>
      </c>
      <c r="K945" s="16">
        <v>0.432141952840639</v>
      </c>
      <c r="L945" s="16">
        <v>0.54418326693227104</v>
      </c>
      <c r="M945" s="16">
        <v>0.14603098613200399</v>
      </c>
      <c r="N945" s="16">
        <v>0.69337132064866602</v>
      </c>
      <c r="O945" s="16">
        <v>1.56004082343092</v>
      </c>
      <c r="P945" s="16">
        <v>0.13817200013393299</v>
      </c>
      <c r="Q945" s="16">
        <v>0.24400609113593899</v>
      </c>
      <c r="R945" s="16">
        <v>0.66231002331002298</v>
      </c>
      <c r="S945" s="16">
        <v>0.70566399999999996</v>
      </c>
      <c r="T945" s="16">
        <v>1.31384341425773</v>
      </c>
      <c r="U945" s="16">
        <v>1.15164061233811</v>
      </c>
      <c r="V945" s="16">
        <v>0.56063565809619298</v>
      </c>
      <c r="W945" s="16">
        <v>3.00585380001132</v>
      </c>
      <c r="X945" s="16">
        <v>1.36673452544704</v>
      </c>
      <c r="Y945" s="16">
        <v>2.3146844181459598</v>
      </c>
      <c r="Z945" s="16">
        <v>1.02520710009734</v>
      </c>
      <c r="AA945" s="16">
        <v>1.37955986667806</v>
      </c>
      <c r="AB945" s="16">
        <v>1.2936265622085401</v>
      </c>
      <c r="AC945" s="16">
        <v>0.60621691407753797</v>
      </c>
      <c r="AD945" s="16">
        <v>2.1400864036687701</v>
      </c>
      <c r="AE945" s="16">
        <v>0.70566399999999996</v>
      </c>
      <c r="AF945" s="16">
        <v>1.4399507086233101</v>
      </c>
      <c r="AG945" s="16">
        <v>1.4372872145590301</v>
      </c>
      <c r="AH945" s="16">
        <v>1.2769978190812701</v>
      </c>
      <c r="AI945" s="37">
        <v>0.31308900523560201</v>
      </c>
      <c r="AJ945" s="16">
        <v>1.0041523490541899</v>
      </c>
      <c r="AK945" s="16">
        <v>0.46958031837916098</v>
      </c>
      <c r="AL945" s="37">
        <v>0.78498895462399998</v>
      </c>
      <c r="AM945" s="37">
        <v>3191.8720004298498</v>
      </c>
      <c r="AN945" s="37">
        <v>21.717427747967999</v>
      </c>
      <c r="AO945" s="37">
        <v>1.160880744448</v>
      </c>
      <c r="AP945" s="37">
        <v>7.31236948992</v>
      </c>
      <c r="AQ945" s="37">
        <v>664.39260160000003</v>
      </c>
      <c r="AR945" s="37">
        <v>1.7669452692480001</v>
      </c>
      <c r="AS945" s="37">
        <v>1.4042763264</v>
      </c>
      <c r="AT945" s="37">
        <v>7.7518306690559999</v>
      </c>
      <c r="AU945" s="37">
        <v>312932.02515862999</v>
      </c>
      <c r="AV945" s="37">
        <v>2117.5555380849</v>
      </c>
      <c r="AW945" s="37">
        <v>954402.52234496002</v>
      </c>
      <c r="AX945" s="37">
        <v>8.2527612677401603</v>
      </c>
      <c r="AY945" s="37">
        <v>7.8011007360000004</v>
      </c>
      <c r="AZ945" s="37">
        <v>17.6416</v>
      </c>
      <c r="BA945" s="37">
        <v>23865.400898560001</v>
      </c>
      <c r="BB945" s="37">
        <v>8.4880015568000005</v>
      </c>
      <c r="BC945" s="37">
        <v>8.0316463295186692E-3</v>
      </c>
      <c r="BD945" s="37">
        <v>384.459020459008</v>
      </c>
      <c r="BE945" s="37">
        <v>28894.353279999999</v>
      </c>
      <c r="BF945" s="37">
        <v>0.97482721689600005</v>
      </c>
      <c r="BG945" s="37">
        <v>3.759727932608</v>
      </c>
      <c r="BH945" s="37">
        <v>4.8353339706879996</v>
      </c>
      <c r="BI945" s="37">
        <v>5.9486788243199999</v>
      </c>
      <c r="BJ945" s="37">
        <v>4400.8007499264004</v>
      </c>
      <c r="BK945" s="37">
        <v>504.33135251328002</v>
      </c>
      <c r="BL945" s="37">
        <v>17.6416</v>
      </c>
      <c r="BM945" s="37">
        <v>16.121094174193502</v>
      </c>
      <c r="BN945" s="37">
        <v>16.091274793303899</v>
      </c>
      <c r="BO945" s="37">
        <v>18.024395510058302</v>
      </c>
      <c r="BP945" s="37">
        <v>1.2353818880000001E-2</v>
      </c>
    </row>
    <row r="946" spans="1:68">
      <c r="A946" s="16">
        <v>945</v>
      </c>
      <c r="B946" s="29" t="s">
        <v>367</v>
      </c>
      <c r="C946" s="16">
        <v>250</v>
      </c>
      <c r="D946" s="16">
        <v>1105</v>
      </c>
      <c r="E946" s="16">
        <v>0.21071318726746599</v>
      </c>
      <c r="F946" s="16">
        <v>0.36139911311893902</v>
      </c>
      <c r="G946" s="16">
        <v>0.46593231229336801</v>
      </c>
      <c r="H946" s="16">
        <v>1.24492899603699</v>
      </c>
      <c r="I946" s="16">
        <v>2.3302574257425701</v>
      </c>
      <c r="J946" s="16">
        <v>0.38892664092664098</v>
      </c>
      <c r="K946" s="16">
        <v>0.43552223453077998</v>
      </c>
      <c r="L946" s="16">
        <v>0.54848605577689202</v>
      </c>
      <c r="M946" s="16">
        <v>0.14720103653113401</v>
      </c>
      <c r="N946" s="16">
        <v>0.69903926626130997</v>
      </c>
      <c r="O946" s="16">
        <v>1.57069720329572</v>
      </c>
      <c r="P946" s="16">
        <v>0.13925612514192301</v>
      </c>
      <c r="Q946" s="16">
        <v>0.246932477529651</v>
      </c>
      <c r="R946" s="16">
        <v>0.66723310023310001</v>
      </c>
      <c r="S946" s="16">
        <v>0.71027200000000001</v>
      </c>
      <c r="T946" s="16">
        <v>1.3226188638926799</v>
      </c>
      <c r="U946" s="16">
        <v>1.15913718672187</v>
      </c>
      <c r="V946" s="16">
        <v>0.56167819304625599</v>
      </c>
      <c r="W946" s="16">
        <v>3.0220022918906699</v>
      </c>
      <c r="X946" s="16">
        <v>1.37624209078404</v>
      </c>
      <c r="Y946" s="16">
        <v>2.33113412228797</v>
      </c>
      <c r="Z946" s="16">
        <v>1.03242583873973</v>
      </c>
      <c r="AA946" s="16">
        <v>1.38907700196564</v>
      </c>
      <c r="AB946" s="16">
        <v>1.3028308151464301</v>
      </c>
      <c r="AC946" s="16">
        <v>0.61098523046299202</v>
      </c>
      <c r="AD946" s="16">
        <v>2.15214831413831</v>
      </c>
      <c r="AE946" s="16">
        <v>0.71027200000000001</v>
      </c>
      <c r="AF946" s="16">
        <v>1.44979888467979</v>
      </c>
      <c r="AG946" s="16">
        <v>1.44713539061551</v>
      </c>
      <c r="AH946" s="16">
        <v>1.2857687152936501</v>
      </c>
      <c r="AI946" s="37">
        <v>0.31502215062424499</v>
      </c>
      <c r="AJ946" s="16">
        <v>1.00786906740931</v>
      </c>
      <c r="AK946" s="16">
        <v>0.46958031837916098</v>
      </c>
      <c r="AL946" s="37">
        <v>0.78912068403199997</v>
      </c>
      <c r="AM946" s="37">
        <v>3208.5076321516999</v>
      </c>
      <c r="AN946" s="37">
        <v>21.849433732224</v>
      </c>
      <c r="AO946" s="37">
        <v>1.1688432701439999</v>
      </c>
      <c r="AP946" s="37">
        <v>7.3632913305600001</v>
      </c>
      <c r="AQ946" s="37">
        <v>667.89345279999998</v>
      </c>
      <c r="AR946" s="37">
        <v>1.780766590464</v>
      </c>
      <c r="AS946" s="37">
        <v>1.4153797632</v>
      </c>
      <c r="AT946" s="37">
        <v>7.8139409978880003</v>
      </c>
      <c r="AU946" s="37">
        <v>315490.07976261101</v>
      </c>
      <c r="AV946" s="37">
        <v>2132.0202084061698</v>
      </c>
      <c r="AW946" s="37">
        <v>961890.95445247996</v>
      </c>
      <c r="AX946" s="37">
        <v>8.3517373554764802</v>
      </c>
      <c r="AY946" s="37">
        <v>7.859087808</v>
      </c>
      <c r="AZ946" s="37">
        <v>17.756799999999998</v>
      </c>
      <c r="BA946" s="37">
        <v>24024.80316928</v>
      </c>
      <c r="BB946" s="37">
        <v>8.5432539804799994</v>
      </c>
      <c r="BC946" s="37">
        <v>8.0465816478205807E-3</v>
      </c>
      <c r="BD946" s="37">
        <v>386.52446800998399</v>
      </c>
      <c r="BE946" s="37">
        <v>29095.354240000001</v>
      </c>
      <c r="BF946" s="37">
        <v>0.98175499468799998</v>
      </c>
      <c r="BG946" s="37">
        <v>3.786201113792</v>
      </c>
      <c r="BH946" s="37">
        <v>4.8686913687039999</v>
      </c>
      <c r="BI946" s="37">
        <v>5.9910041337599997</v>
      </c>
      <c r="BJ946" s="37">
        <v>4435.4160993792002</v>
      </c>
      <c r="BK946" s="37">
        <v>507.17385439103998</v>
      </c>
      <c r="BL946" s="37">
        <v>17.756799999999998</v>
      </c>
      <c r="BM946" s="37">
        <v>16.231350291086699</v>
      </c>
      <c r="BN946" s="37">
        <v>16.2015309101971</v>
      </c>
      <c r="BO946" s="37">
        <v>18.148193765581699</v>
      </c>
      <c r="BP946" s="37">
        <v>1.2430096640000001E-2</v>
      </c>
    </row>
    <row r="947" spans="1:68" ht="31.2">
      <c r="A947" s="16">
        <v>946</v>
      </c>
      <c r="B947" s="33" t="s">
        <v>450</v>
      </c>
      <c r="C947" s="16">
        <v>195</v>
      </c>
      <c r="D947" s="16">
        <v>1105</v>
      </c>
      <c r="E947" s="16">
        <v>0.18114064516129</v>
      </c>
      <c r="F947" s="16">
        <v>0.32561638695809803</v>
      </c>
      <c r="G947" s="16">
        <v>0.43487508194333202</v>
      </c>
      <c r="H947" s="16">
        <v>1.2287041817243201</v>
      </c>
      <c r="I947" s="16">
        <v>2.3432768361581902</v>
      </c>
      <c r="J947" s="16">
        <v>0.35759036144578299</v>
      </c>
      <c r="K947" s="16">
        <v>0.41601572095308298</v>
      </c>
      <c r="L947" s="16">
        <v>0.52755417956656303</v>
      </c>
      <c r="M947" s="16">
        <v>0.139664347114204</v>
      </c>
      <c r="N947" s="16">
        <v>0.68249801054596604</v>
      </c>
      <c r="O947" s="16">
        <v>1.5646426681312</v>
      </c>
      <c r="P947" s="16">
        <v>0.133884453503954</v>
      </c>
      <c r="Q947" s="16">
        <v>0.223188260963707</v>
      </c>
      <c r="R947" s="16">
        <v>0.63768115942029002</v>
      </c>
      <c r="S947" s="16">
        <v>0.69599999999999995</v>
      </c>
      <c r="T947" s="16">
        <v>1.32132489765538</v>
      </c>
      <c r="U947" s="16">
        <v>1.1619592288534299</v>
      </c>
      <c r="V947" s="16">
        <v>0.559299191374663</v>
      </c>
      <c r="W947" s="16">
        <v>3.0738891617916302</v>
      </c>
      <c r="X947" s="16">
        <v>1.37379310344828</v>
      </c>
      <c r="Y947" s="16">
        <v>2.3374613003096001</v>
      </c>
      <c r="Z947" s="16">
        <v>1.0231440363617399</v>
      </c>
      <c r="AA947" s="16">
        <v>1.38549638747659</v>
      </c>
      <c r="AB947" s="16">
        <v>1.2973831775700899</v>
      </c>
      <c r="AC947" s="16">
        <v>0.58295036764705899</v>
      </c>
      <c r="AD947" s="16">
        <v>2.1888619219416201</v>
      </c>
      <c r="AE947" s="16">
        <v>0.69599999999999995</v>
      </c>
      <c r="AF947" s="16">
        <v>1.4291070900967899</v>
      </c>
      <c r="AG947" s="16">
        <v>1.4291070900967899</v>
      </c>
      <c r="AH947" s="16">
        <v>1.2945426233363899</v>
      </c>
      <c r="AI947" s="37">
        <v>0.24813895781637699</v>
      </c>
      <c r="AJ947" s="16">
        <v>1.0083593743547801</v>
      </c>
      <c r="AK947" s="16">
        <v>0.46743849493487699</v>
      </c>
      <c r="AL947" s="37">
        <v>0.67998499999999995</v>
      </c>
      <c r="AM947" s="37">
        <v>2898.5012436239999</v>
      </c>
      <c r="AN947" s="37">
        <v>20.4919054</v>
      </c>
      <c r="AO947" s="37">
        <v>1.152515</v>
      </c>
      <c r="AP947" s="37">
        <v>7.3412519999999999</v>
      </c>
      <c r="AQ947" s="37">
        <v>615.86</v>
      </c>
      <c r="AR947" s="37">
        <v>1.7236613999999999</v>
      </c>
      <c r="AS947" s="37">
        <v>1.37598</v>
      </c>
      <c r="AT947" s="37">
        <v>7.5019644000000003</v>
      </c>
      <c r="AU947" s="37">
        <v>308475.83779999998</v>
      </c>
      <c r="AV947" s="37">
        <v>2113.9519936362799</v>
      </c>
      <c r="AW947" s="37">
        <v>939600.522</v>
      </c>
      <c r="AX947" s="37">
        <v>8.0452259999999995</v>
      </c>
      <c r="AY947" s="37">
        <v>7.59</v>
      </c>
      <c r="AZ947" s="37">
        <v>17.399999999999999</v>
      </c>
      <c r="BA947" s="37">
        <v>23849.812000000002</v>
      </c>
      <c r="BB947" s="37">
        <v>8.5351192999999999</v>
      </c>
      <c r="BC947" s="37">
        <v>8.1187282824018506E-3</v>
      </c>
      <c r="BD947" s="37">
        <v>385.34770120000002</v>
      </c>
      <c r="BE947" s="37">
        <v>28884</v>
      </c>
      <c r="BF947" s="37">
        <v>0.97545999999999999</v>
      </c>
      <c r="BG947" s="37">
        <v>3.7485734399999999</v>
      </c>
      <c r="BH947" s="37">
        <v>4.8371728000000003</v>
      </c>
      <c r="BI947" s="37">
        <v>5.9414959999999999</v>
      </c>
      <c r="BJ947" s="37">
        <v>4416.4096</v>
      </c>
      <c r="BK947" s="37">
        <v>508.71345400000001</v>
      </c>
      <c r="BL947" s="37">
        <v>17.399999999999999</v>
      </c>
      <c r="BM947" s="37">
        <v>16.045144842959999</v>
      </c>
      <c r="BN947" s="37">
        <v>16.045144842959999</v>
      </c>
      <c r="BO947" s="37">
        <v>17.712997504560001</v>
      </c>
      <c r="BP947" s="37">
        <v>1.0075000000000001E-2</v>
      </c>
    </row>
    <row r="948" spans="1:68">
      <c r="A948" s="16">
        <v>947</v>
      </c>
      <c r="B948" s="29" t="s">
        <v>85</v>
      </c>
      <c r="C948" s="16">
        <v>400</v>
      </c>
      <c r="D948" s="16">
        <v>1105</v>
      </c>
      <c r="E948" s="16">
        <v>0.20207265823765699</v>
      </c>
      <c r="F948" s="16">
        <v>0.35033720945702801</v>
      </c>
      <c r="G948" s="16">
        <v>0.45498897047824299</v>
      </c>
      <c r="H948" s="16">
        <v>1.23133215323401</v>
      </c>
      <c r="I948" s="16">
        <v>2.3153528186067498</v>
      </c>
      <c r="J948" s="16">
        <v>0.37879146061994901</v>
      </c>
      <c r="K948" s="16">
        <v>0.42682485490771099</v>
      </c>
      <c r="L948" s="16">
        <v>0.53839793602934305</v>
      </c>
      <c r="M948" s="16">
        <v>0.14399414524239301</v>
      </c>
      <c r="N948" s="16">
        <v>0.68852641023124395</v>
      </c>
      <c r="O948" s="16">
        <v>1.5571908170281401</v>
      </c>
      <c r="P948" s="16">
        <v>0.13668797541453101</v>
      </c>
      <c r="Q948" s="16">
        <v>0.23758772160990699</v>
      </c>
      <c r="R948" s="16">
        <v>0.65428488287501796</v>
      </c>
      <c r="S948" s="16">
        <v>0.70152000000000003</v>
      </c>
      <c r="T948" s="16">
        <v>1.3124159516445799</v>
      </c>
      <c r="U948" s="16">
        <v>1.1514045898715499</v>
      </c>
      <c r="V948" s="16">
        <v>0.559865933251392</v>
      </c>
      <c r="W948" s="16">
        <v>3.0166640886323801</v>
      </c>
      <c r="X948" s="16">
        <v>1.3649277357192</v>
      </c>
      <c r="Y948" s="16">
        <v>2.31418345623399</v>
      </c>
      <c r="Z948" s="16">
        <v>1.02198416847409</v>
      </c>
      <c r="AA948" s="16">
        <v>1.37747114888751</v>
      </c>
      <c r="AB948" s="16">
        <v>1.29111090374656</v>
      </c>
      <c r="AC948" s="16">
        <v>0.59852816541328802</v>
      </c>
      <c r="AD948" s="16">
        <v>2.1476858525317102</v>
      </c>
      <c r="AE948" s="16">
        <v>0.70152000000000003</v>
      </c>
      <c r="AF948" s="16">
        <v>1.4335451631485101</v>
      </c>
      <c r="AG948" s="16">
        <v>1.4315482511918101</v>
      </c>
      <c r="AH948" s="16">
        <v>1.2780312975730399</v>
      </c>
      <c r="AI948" s="37">
        <v>0.29595445311128399</v>
      </c>
      <c r="AJ948" s="16">
        <v>1.00380867790572</v>
      </c>
      <c r="AK948" s="16">
        <v>0.46904486251809002</v>
      </c>
      <c r="AL948" s="37">
        <v>0.75721168658000004</v>
      </c>
      <c r="AM948" s="37">
        <v>3112.36279123022</v>
      </c>
      <c r="AN948" s="37">
        <v>21.362093772910001</v>
      </c>
      <c r="AO948" s="37">
        <v>1.15580301965</v>
      </c>
      <c r="AP948" s="37">
        <v>7.3005632603999997</v>
      </c>
      <c r="AQ948" s="37">
        <v>650.95957399999998</v>
      </c>
      <c r="AR948" s="37">
        <v>1.75100071011</v>
      </c>
      <c r="AS948" s="37">
        <v>1.393068642</v>
      </c>
      <c r="AT948" s="37">
        <v>7.6663648353599996</v>
      </c>
      <c r="AU948" s="37">
        <v>310859.17491723498</v>
      </c>
      <c r="AV948" s="37">
        <v>2111.23412163075</v>
      </c>
      <c r="AW948" s="37">
        <v>947921.52275879995</v>
      </c>
      <c r="AX948" s="37">
        <v>8.1662513566529995</v>
      </c>
      <c r="AY948" s="37">
        <v>7.7267984250000001</v>
      </c>
      <c r="AZ948" s="37">
        <v>17.538</v>
      </c>
      <c r="BA948" s="37">
        <v>23801.810636800001</v>
      </c>
      <c r="BB948" s="37">
        <v>8.4790896104150004</v>
      </c>
      <c r="BC948" s="37">
        <v>8.0471663821016295E-3</v>
      </c>
      <c r="BD948" s="37">
        <v>383.91752376522999</v>
      </c>
      <c r="BE948" s="37">
        <v>28816.477200000001</v>
      </c>
      <c r="BF948" s="37">
        <v>0.97239482200000005</v>
      </c>
      <c r="BG948" s="37">
        <v>3.7470122141340001</v>
      </c>
      <c r="BH948" s="37">
        <v>4.8232949145699999</v>
      </c>
      <c r="BI948" s="37">
        <v>5.9310212054000004</v>
      </c>
      <c r="BJ948" s="37">
        <v>4391.9661477999998</v>
      </c>
      <c r="BK948" s="37">
        <v>504.37306416310003</v>
      </c>
      <c r="BL948" s="37">
        <v>17.538</v>
      </c>
      <c r="BM948" s="37">
        <v>16.0607723911072</v>
      </c>
      <c r="BN948" s="37">
        <v>16.0383999195268</v>
      </c>
      <c r="BO948" s="37">
        <v>17.9002021607274</v>
      </c>
      <c r="BP948" s="37">
        <v>1.1761944999999999E-2</v>
      </c>
    </row>
    <row r="949" spans="1:68">
      <c r="A949" s="16">
        <v>948</v>
      </c>
      <c r="B949" s="29" t="s">
        <v>69</v>
      </c>
      <c r="C949" s="16">
        <v>350</v>
      </c>
      <c r="D949" s="16">
        <v>1105</v>
      </c>
      <c r="E949" s="16">
        <v>0.21604807133165299</v>
      </c>
      <c r="F949" s="16">
        <v>0.3668450894816</v>
      </c>
      <c r="G949" s="16">
        <v>0.46843883675310799</v>
      </c>
      <c r="H949" s="16">
        <v>1.2330830947037099</v>
      </c>
      <c r="I949" s="16">
        <v>2.2968361899409899</v>
      </c>
      <c r="J949" s="16">
        <v>0.39295111647555803</v>
      </c>
      <c r="K949" s="16">
        <v>0.43409082465417498</v>
      </c>
      <c r="L949" s="16">
        <v>0.54567554932211304</v>
      </c>
      <c r="M949" s="16">
        <v>0.146902083147195</v>
      </c>
      <c r="N949" s="16">
        <v>0.69254902165129895</v>
      </c>
      <c r="O949" s="16">
        <v>1.5522373250249599</v>
      </c>
      <c r="P949" s="16">
        <v>0.13857566454468601</v>
      </c>
      <c r="Q949" s="16">
        <v>0.24757892072693499</v>
      </c>
      <c r="R949" s="16">
        <v>0.66542669584245095</v>
      </c>
      <c r="S949" s="16">
        <v>0.70520000000000005</v>
      </c>
      <c r="T949" s="16">
        <v>1.30650010194058</v>
      </c>
      <c r="U949" s="16">
        <v>1.1443830282724099</v>
      </c>
      <c r="V949" s="16">
        <v>0.56038018717709104</v>
      </c>
      <c r="W949" s="16">
        <v>2.9789890784486199</v>
      </c>
      <c r="X949" s="16">
        <v>1.3590378006872901</v>
      </c>
      <c r="Y949" s="16">
        <v>2.29875327074034</v>
      </c>
      <c r="Z949" s="16">
        <v>1.0212113854885401</v>
      </c>
      <c r="AA949" s="16">
        <v>1.3721340576325001</v>
      </c>
      <c r="AB949" s="16">
        <v>1.28694010720112</v>
      </c>
      <c r="AC949" s="16">
        <v>0.60919485975242804</v>
      </c>
      <c r="AD949" s="16">
        <v>2.12047211067939</v>
      </c>
      <c r="AE949" s="16">
        <v>0.70520000000000005</v>
      </c>
      <c r="AF949" s="16">
        <v>1.4365091297863399</v>
      </c>
      <c r="AG949" s="16">
        <v>1.4331785803817201</v>
      </c>
      <c r="AH949" s="16">
        <v>1.2672350543036901</v>
      </c>
      <c r="AI949" s="37">
        <v>0.32840722495894897</v>
      </c>
      <c r="AJ949" s="16">
        <v>1.00078040522809</v>
      </c>
      <c r="AK949" s="16">
        <v>0.47011577424023199</v>
      </c>
      <c r="AL949" s="37">
        <v>0.80861908049999998</v>
      </c>
      <c r="AM949" s="37">
        <v>3254.6976833093099</v>
      </c>
      <c r="AN949" s="37">
        <v>21.94038983475</v>
      </c>
      <c r="AO949" s="37">
        <v>1.15799617125</v>
      </c>
      <c r="AP949" s="37">
        <v>7.2732079900000004</v>
      </c>
      <c r="AQ949" s="37">
        <v>674.31614999999999</v>
      </c>
      <c r="AR949" s="37">
        <v>1.7690289047500001</v>
      </c>
      <c r="AS949" s="37">
        <v>1.40436045</v>
      </c>
      <c r="AT949" s="37">
        <v>7.7749914359999996</v>
      </c>
      <c r="AU949" s="37">
        <v>312446.50941287499</v>
      </c>
      <c r="AV949" s="37">
        <v>2109.4098035321399</v>
      </c>
      <c r="AW949" s="37">
        <v>953376.64812999999</v>
      </c>
      <c r="AX949" s="37">
        <v>8.2386351319249993</v>
      </c>
      <c r="AY949" s="37">
        <v>7.8172706249999999</v>
      </c>
      <c r="AZ949" s="37">
        <v>17.63</v>
      </c>
      <c r="BA949" s="37">
        <v>23769.53368</v>
      </c>
      <c r="BB949" s="37">
        <v>8.4416422283750006</v>
      </c>
      <c r="BC949" s="37">
        <v>8.0014396807788195E-3</v>
      </c>
      <c r="BD949" s="37">
        <v>382.92781896675001</v>
      </c>
      <c r="BE949" s="37">
        <v>28771.17</v>
      </c>
      <c r="BF949" s="37">
        <v>0.97032695000000002</v>
      </c>
      <c r="BG949" s="37">
        <v>3.74597023815</v>
      </c>
      <c r="BH949" s="37">
        <v>4.8140087882499998</v>
      </c>
      <c r="BI949" s="37">
        <v>5.9240044149999997</v>
      </c>
      <c r="BJ949" s="37">
        <v>4374.8573749999996</v>
      </c>
      <c r="BK949" s="37">
        <v>501.43905599750002</v>
      </c>
      <c r="BL949" s="37">
        <v>17.63</v>
      </c>
      <c r="BM949" s="37">
        <v>16.0711521113484</v>
      </c>
      <c r="BN949" s="37">
        <v>16.0338911117584</v>
      </c>
      <c r="BO949" s="37">
        <v>18.0247369386224</v>
      </c>
      <c r="BP949" s="37">
        <v>1.2865125E-2</v>
      </c>
    </row>
    <row r="950" spans="1:68">
      <c r="A950" s="16">
        <v>949</v>
      </c>
      <c r="B950" s="29" t="s">
        <v>451</v>
      </c>
      <c r="C950" s="16">
        <v>130</v>
      </c>
      <c r="D950" s="16">
        <v>1060</v>
      </c>
      <c r="E950" s="16">
        <v>0.191304566138396</v>
      </c>
      <c r="F950" s="16">
        <v>0.34147601580446302</v>
      </c>
      <c r="G950" s="16">
        <v>0.45417109700382102</v>
      </c>
      <c r="H950" s="16">
        <v>1.2516552811350501</v>
      </c>
      <c r="I950" s="16">
        <v>2.36288014617713</v>
      </c>
      <c r="J950" s="16">
        <v>0.37153206069505601</v>
      </c>
      <c r="K950" s="16">
        <v>0.42073223046769098</v>
      </c>
      <c r="L950" s="16">
        <v>0.53594248202563299</v>
      </c>
      <c r="M950" s="16">
        <v>0.13635824137976699</v>
      </c>
      <c r="N950" s="16">
        <v>0.69352396629930002</v>
      </c>
      <c r="O950" s="16">
        <v>1.5868590681332599</v>
      </c>
      <c r="P950" s="16">
        <v>0.13017269652557101</v>
      </c>
      <c r="Q950" s="16">
        <v>0.220745416070358</v>
      </c>
      <c r="R950" s="16">
        <v>0.67267494698576202</v>
      </c>
      <c r="S950" s="16">
        <v>0.699919839679359</v>
      </c>
      <c r="T950" s="16">
        <v>1.3242685976633899</v>
      </c>
      <c r="U950" s="16">
        <v>1.14117023497273</v>
      </c>
      <c r="V950" s="16">
        <v>0.55017813873953603</v>
      </c>
      <c r="W950" s="16">
        <v>3.1730779569271701</v>
      </c>
      <c r="X950" s="16">
        <v>1.37338854382333</v>
      </c>
      <c r="Y950" s="16">
        <v>2.3575589350639201</v>
      </c>
      <c r="Z950" s="16">
        <v>1.0257673980206301</v>
      </c>
      <c r="AA950" s="16">
        <v>1.39111350130415</v>
      </c>
      <c r="AB950" s="16">
        <v>1.3026987182496801</v>
      </c>
      <c r="AC950" s="16">
        <v>0.59248214742620497</v>
      </c>
      <c r="AD950" s="16">
        <v>2.1231742199227099</v>
      </c>
      <c r="AE950" s="16">
        <v>0.699919839679359</v>
      </c>
      <c r="AF950" s="16">
        <v>1.4521089461708001</v>
      </c>
      <c r="AG950" s="16">
        <v>1.45126606561364</v>
      </c>
      <c r="AH950" s="16">
        <v>1.44700929181236</v>
      </c>
      <c r="AI950" s="37">
        <v>0.31701562960778501</v>
      </c>
      <c r="AJ950" s="16">
        <v>1.0107746842858001</v>
      </c>
      <c r="AK950" s="16">
        <v>0.46271707670043399</v>
      </c>
      <c r="AL950" s="37">
        <v>0.69928736688000004</v>
      </c>
      <c r="AM950" s="37">
        <v>2926.5813109114902</v>
      </c>
      <c r="AN950" s="37">
        <v>20.307789591900001</v>
      </c>
      <c r="AO950" s="37">
        <v>1.133188925</v>
      </c>
      <c r="AP950" s="37">
        <v>7.2470755455999996</v>
      </c>
      <c r="AQ950" s="37">
        <v>620.28748800000005</v>
      </c>
      <c r="AR950" s="37">
        <v>1.7304661112999999</v>
      </c>
      <c r="AS950" s="37">
        <v>1.37115538</v>
      </c>
      <c r="AT950" s="37">
        <v>7.7709076562000003</v>
      </c>
      <c r="AU950" s="37">
        <v>305191.0678887</v>
      </c>
      <c r="AV950" s="37">
        <v>2084.11885327035</v>
      </c>
      <c r="AW950" s="37">
        <v>971557.64613600005</v>
      </c>
      <c r="AX950" s="37">
        <v>8.2989207551249997</v>
      </c>
      <c r="AY950" s="37">
        <v>7.3298705000000002</v>
      </c>
      <c r="AZ950" s="37">
        <v>17.428073999999999</v>
      </c>
      <c r="BA950" s="37">
        <v>23762.598942000001</v>
      </c>
      <c r="BB950" s="37">
        <v>8.6588384834250007</v>
      </c>
      <c r="BC950" s="37">
        <v>8.2055500045811001E-3</v>
      </c>
      <c r="BD950" s="37">
        <v>371.88165302610003</v>
      </c>
      <c r="BE950" s="37">
        <v>28835.679599999999</v>
      </c>
      <c r="BF950" s="37">
        <v>0.96407251000000005</v>
      </c>
      <c r="BG950" s="37">
        <v>3.7409266076000001</v>
      </c>
      <c r="BH950" s="37">
        <v>4.8098504716999999</v>
      </c>
      <c r="BI950" s="37">
        <v>5.9096588782000001</v>
      </c>
      <c r="BJ950" s="37">
        <v>4380.1638296000001</v>
      </c>
      <c r="BK950" s="37">
        <v>520.37870654699998</v>
      </c>
      <c r="BL950" s="37">
        <v>17.428073999999999</v>
      </c>
      <c r="BM950" s="37">
        <v>15.853221514939399</v>
      </c>
      <c r="BN950" s="37">
        <v>15.8440194697219</v>
      </c>
      <c r="BO950" s="37">
        <v>15.7975466632644</v>
      </c>
      <c r="BP950" s="37">
        <v>9.1133124999999999E-3</v>
      </c>
    </row>
    <row r="951" spans="1:68">
      <c r="A951" s="16">
        <v>950</v>
      </c>
      <c r="B951" s="29" t="s">
        <v>85</v>
      </c>
      <c r="C951" s="16">
        <v>175</v>
      </c>
      <c r="D951" s="16">
        <v>1060</v>
      </c>
      <c r="E951" s="16">
        <v>0.187052879334693</v>
      </c>
      <c r="F951" s="16">
        <v>0.33376984280439598</v>
      </c>
      <c r="G951" s="16">
        <v>0.44652085810209602</v>
      </c>
      <c r="H951" s="16">
        <v>1.2693116132422499</v>
      </c>
      <c r="I951" s="16">
        <v>2.34424941472049</v>
      </c>
      <c r="J951" s="16">
        <v>0.36283896231032797</v>
      </c>
      <c r="K951" s="16">
        <v>0.42151919331377402</v>
      </c>
      <c r="L951" s="16">
        <v>0.53871834948421404</v>
      </c>
      <c r="M951" s="16">
        <v>0.138768065067359</v>
      </c>
      <c r="N951" s="16">
        <v>0.69629889247161103</v>
      </c>
      <c r="O951" s="16">
        <v>1.5626451618952399</v>
      </c>
      <c r="P951" s="16">
        <v>0.13125236094232701</v>
      </c>
      <c r="Q951" s="16">
        <v>0.23011999559649199</v>
      </c>
      <c r="R951" s="16">
        <v>0.66449560739169999</v>
      </c>
      <c r="S951" s="16">
        <v>0.69102204408817602</v>
      </c>
      <c r="T951" s="16">
        <v>1.31205852711732</v>
      </c>
      <c r="U951" s="16">
        <v>1.1244068504215701</v>
      </c>
      <c r="V951" s="16">
        <v>0.56335961368019905</v>
      </c>
      <c r="W951" s="16">
        <v>3.11378432178536</v>
      </c>
      <c r="X951" s="16">
        <v>1.36216701173223</v>
      </c>
      <c r="Y951" s="16">
        <v>2.3223738222760901</v>
      </c>
      <c r="Z951" s="16">
        <v>1.01803215164686</v>
      </c>
      <c r="AA951" s="16">
        <v>1.3800005377934299</v>
      </c>
      <c r="AB951" s="16">
        <v>1.29514343396404</v>
      </c>
      <c r="AC951" s="16">
        <v>0.59557349212625899</v>
      </c>
      <c r="AD951" s="16">
        <v>2.1058527673980398</v>
      </c>
      <c r="AE951" s="16">
        <v>0.69102204408817602</v>
      </c>
      <c r="AF951" s="16">
        <v>1.4405003290563301</v>
      </c>
      <c r="AG951" s="16">
        <v>1.43965744849917</v>
      </c>
      <c r="AH951" s="16">
        <v>1.43540067469789</v>
      </c>
      <c r="AI951" s="37">
        <v>0.31701562960778501</v>
      </c>
      <c r="AJ951" s="16">
        <v>1.00290424187287</v>
      </c>
      <c r="AK951" s="16">
        <v>0.46271707670043399</v>
      </c>
      <c r="AL951" s="37">
        <v>0.68374591415999997</v>
      </c>
      <c r="AM951" s="37">
        <v>2860.53643268624</v>
      </c>
      <c r="AN951" s="37">
        <v>19.9657170933</v>
      </c>
      <c r="AO951" s="37">
        <v>1.149174125</v>
      </c>
      <c r="AP951" s="37">
        <v>7.1899341292000001</v>
      </c>
      <c r="AQ951" s="37">
        <v>605.77401599999996</v>
      </c>
      <c r="AR951" s="37">
        <v>1.7337028791</v>
      </c>
      <c r="AS951" s="37">
        <v>1.37825716</v>
      </c>
      <c r="AT951" s="37">
        <v>7.9082408834000004</v>
      </c>
      <c r="AU951" s="37">
        <v>306412.19754389999</v>
      </c>
      <c r="AV951" s="37">
        <v>2052.31725253884</v>
      </c>
      <c r="AW951" s="37">
        <v>979615.83535199997</v>
      </c>
      <c r="AX951" s="37">
        <v>8.6513579381250008</v>
      </c>
      <c r="AY951" s="37">
        <v>7.2407434999999998</v>
      </c>
      <c r="AZ951" s="37">
        <v>17.206517999999999</v>
      </c>
      <c r="BA951" s="37">
        <v>23543.502143999998</v>
      </c>
      <c r="BB951" s="37">
        <v>8.5316432282250005</v>
      </c>
      <c r="BC951" s="37">
        <v>8.40214315167985E-3</v>
      </c>
      <c r="BD951" s="37">
        <v>364.93249660769999</v>
      </c>
      <c r="BE951" s="37">
        <v>28600.072199999999</v>
      </c>
      <c r="BF951" s="37">
        <v>0.94968432250000001</v>
      </c>
      <c r="BG951" s="37">
        <v>3.7127165191999998</v>
      </c>
      <c r="BH951" s="37">
        <v>4.7714267969000002</v>
      </c>
      <c r="BI951" s="37">
        <v>5.8753845273999996</v>
      </c>
      <c r="BJ951" s="37">
        <v>4403.0178452</v>
      </c>
      <c r="BK951" s="37">
        <v>516.13331067900003</v>
      </c>
      <c r="BL951" s="37">
        <v>17.206517999999999</v>
      </c>
      <c r="BM951" s="37">
        <v>15.726485859819901</v>
      </c>
      <c r="BN951" s="37">
        <v>15.7172838146024</v>
      </c>
      <c r="BO951" s="37">
        <v>15.6708110081449</v>
      </c>
      <c r="BP951" s="37">
        <v>9.1133124999999999E-3</v>
      </c>
    </row>
    <row r="952" spans="1:68">
      <c r="A952" s="16">
        <v>951</v>
      </c>
      <c r="B952" s="29" t="s">
        <v>86</v>
      </c>
      <c r="C952" s="16">
        <v>250</v>
      </c>
      <c r="D952" s="16">
        <v>1060</v>
      </c>
      <c r="E952" s="16">
        <v>0.185635650400126</v>
      </c>
      <c r="F952" s="16">
        <v>0.33120111847104</v>
      </c>
      <c r="G952" s="16">
        <v>0.443970778468188</v>
      </c>
      <c r="H952" s="16">
        <v>1.2751970572779801</v>
      </c>
      <c r="I952" s="16">
        <v>2.3380391709016202</v>
      </c>
      <c r="J952" s="16">
        <v>0.359941262848752</v>
      </c>
      <c r="K952" s="16">
        <v>0.42178151426246902</v>
      </c>
      <c r="L952" s="16">
        <v>0.53964363863707399</v>
      </c>
      <c r="M952" s="16">
        <v>0.13957133962988999</v>
      </c>
      <c r="N952" s="16">
        <v>0.697223867862381</v>
      </c>
      <c r="O952" s="16">
        <v>1.55457385981591</v>
      </c>
      <c r="P952" s="16">
        <v>0.131612249081246</v>
      </c>
      <c r="Q952" s="16">
        <v>0.23324485543853599</v>
      </c>
      <c r="R952" s="16">
        <v>0.66176916086034498</v>
      </c>
      <c r="S952" s="16">
        <v>0.68805611222444896</v>
      </c>
      <c r="T952" s="16">
        <v>1.3079885036019601</v>
      </c>
      <c r="U952" s="16">
        <v>1.1188190555711901</v>
      </c>
      <c r="V952" s="16">
        <v>0.56789492823767695</v>
      </c>
      <c r="W952" s="16">
        <v>3.0940197767380799</v>
      </c>
      <c r="X952" s="16">
        <v>1.3584265010351999</v>
      </c>
      <c r="Y952" s="16">
        <v>2.3106454513468102</v>
      </c>
      <c r="Z952" s="16">
        <v>1.01545373618893</v>
      </c>
      <c r="AA952" s="16">
        <v>1.37629621662319</v>
      </c>
      <c r="AB952" s="16">
        <v>1.29262500586882</v>
      </c>
      <c r="AC952" s="16">
        <v>0.59660394035960995</v>
      </c>
      <c r="AD952" s="16">
        <v>2.10007894988982</v>
      </c>
      <c r="AE952" s="16">
        <v>0.68805611222444896</v>
      </c>
      <c r="AF952" s="16">
        <v>1.4366307900181801</v>
      </c>
      <c r="AG952" s="16">
        <v>1.43578790946101</v>
      </c>
      <c r="AH952" s="16">
        <v>1.43153113565973</v>
      </c>
      <c r="AI952" s="37">
        <v>0.31701562960778501</v>
      </c>
      <c r="AJ952" s="16">
        <v>1.00028076106855</v>
      </c>
      <c r="AK952" s="16">
        <v>0.46271707670043399</v>
      </c>
      <c r="AL952" s="37">
        <v>0.67856542992000002</v>
      </c>
      <c r="AM952" s="37">
        <v>2838.52147327783</v>
      </c>
      <c r="AN952" s="37">
        <v>19.8516929271</v>
      </c>
      <c r="AO952" s="37">
        <v>1.1545025250000001</v>
      </c>
      <c r="AP952" s="37">
        <v>7.1708869903999997</v>
      </c>
      <c r="AQ952" s="37">
        <v>600.93619200000001</v>
      </c>
      <c r="AR952" s="37">
        <v>1.7347818017000001</v>
      </c>
      <c r="AS952" s="37">
        <v>1.38062442</v>
      </c>
      <c r="AT952" s="37">
        <v>7.9540186257999999</v>
      </c>
      <c r="AU952" s="37">
        <v>306819.24076229997</v>
      </c>
      <c r="AV952" s="37">
        <v>2041.71671896167</v>
      </c>
      <c r="AW952" s="37">
        <v>982301.89842400001</v>
      </c>
      <c r="AX952" s="37">
        <v>8.7688369991249999</v>
      </c>
      <c r="AY952" s="37">
        <v>7.2110345000000002</v>
      </c>
      <c r="AZ952" s="37">
        <v>17.132666</v>
      </c>
      <c r="BA952" s="37">
        <v>23470.469878</v>
      </c>
      <c r="BB952" s="37">
        <v>8.4892448098249993</v>
      </c>
      <c r="BC952" s="37">
        <v>8.46978442596448E-3</v>
      </c>
      <c r="BD952" s="37">
        <v>362.6161111349</v>
      </c>
      <c r="BE952" s="37">
        <v>28521.536400000001</v>
      </c>
      <c r="BF952" s="37">
        <v>0.94488826000000004</v>
      </c>
      <c r="BG952" s="37">
        <v>3.7033131564000001</v>
      </c>
      <c r="BH952" s="37">
        <v>4.7586189052999996</v>
      </c>
      <c r="BI952" s="37">
        <v>5.8639597437999997</v>
      </c>
      <c r="BJ952" s="37">
        <v>4410.6358504</v>
      </c>
      <c r="BK952" s="37">
        <v>514.71817872300005</v>
      </c>
      <c r="BL952" s="37">
        <v>17.132666</v>
      </c>
      <c r="BM952" s="37">
        <v>15.684240641446801</v>
      </c>
      <c r="BN952" s="37">
        <v>15.6750385962293</v>
      </c>
      <c r="BO952" s="37">
        <v>15.6285657897718</v>
      </c>
      <c r="BP952" s="37">
        <v>9.1133124999999999E-3</v>
      </c>
    </row>
    <row r="953" spans="1:68">
      <c r="A953" s="16">
        <v>952</v>
      </c>
      <c r="B953" s="29" t="s">
        <v>306</v>
      </c>
      <c r="C953" s="16">
        <v>287</v>
      </c>
      <c r="D953" s="16">
        <v>1060</v>
      </c>
      <c r="E953" s="16">
        <v>0.18492703593284199</v>
      </c>
      <c r="F953" s="16">
        <v>0.32991675630436201</v>
      </c>
      <c r="G953" s="16">
        <v>0.44269573865123302</v>
      </c>
      <c r="H953" s="16">
        <v>1.27813977929585</v>
      </c>
      <c r="I953" s="16">
        <v>2.3349340489921802</v>
      </c>
      <c r="J953" s="16">
        <v>0.35849241311796398</v>
      </c>
      <c r="K953" s="16">
        <v>0.42191267473681598</v>
      </c>
      <c r="L953" s="16">
        <v>0.54010628321350396</v>
      </c>
      <c r="M953" s="16">
        <v>0.13997297691115501</v>
      </c>
      <c r="N953" s="16">
        <v>0.69768635555776704</v>
      </c>
      <c r="O953" s="16">
        <v>1.55053820877624</v>
      </c>
      <c r="P953" s="16">
        <v>0.13179219315070501</v>
      </c>
      <c r="Q953" s="16">
        <v>0.234807285359559</v>
      </c>
      <c r="R953" s="16">
        <v>0.66040593759466804</v>
      </c>
      <c r="S953" s="16">
        <v>0.68657314629258503</v>
      </c>
      <c r="T953" s="16">
        <v>1.3059534918442799</v>
      </c>
      <c r="U953" s="16">
        <v>1.1160251581459899</v>
      </c>
      <c r="V953" s="16">
        <v>0.57019007977725</v>
      </c>
      <c r="W953" s="16">
        <v>3.0841375042144499</v>
      </c>
      <c r="X953" s="16">
        <v>1.35655624568668</v>
      </c>
      <c r="Y953" s="16">
        <v>2.3047812658821698</v>
      </c>
      <c r="Z953" s="16">
        <v>1.0141645284599701</v>
      </c>
      <c r="AA953" s="16">
        <v>1.37444405603808</v>
      </c>
      <c r="AB953" s="16">
        <v>1.29136579182121</v>
      </c>
      <c r="AC953" s="16">
        <v>0.59711916447628599</v>
      </c>
      <c r="AD953" s="16">
        <v>2.0971920411356999</v>
      </c>
      <c r="AE953" s="16">
        <v>0.68657314629258503</v>
      </c>
      <c r="AF953" s="16">
        <v>1.4346960204990999</v>
      </c>
      <c r="AG953" s="16">
        <v>1.4338531399419301</v>
      </c>
      <c r="AH953" s="16">
        <v>1.4295963661406601</v>
      </c>
      <c r="AI953" s="37">
        <v>0.31701562960778501</v>
      </c>
      <c r="AJ953" s="16">
        <v>0.99896902066639504</v>
      </c>
      <c r="AK953" s="16">
        <v>0.46271707670043399</v>
      </c>
      <c r="AL953" s="37">
        <v>0.67597518779999999</v>
      </c>
      <c r="AM953" s="37">
        <v>2827.5139935736202</v>
      </c>
      <c r="AN953" s="37">
        <v>19.794680843999998</v>
      </c>
      <c r="AO953" s="37">
        <v>1.157166725</v>
      </c>
      <c r="AP953" s="37">
        <v>7.1613634209999999</v>
      </c>
      <c r="AQ953" s="37">
        <v>598.51728000000003</v>
      </c>
      <c r="AR953" s="37">
        <v>1.7353212629999999</v>
      </c>
      <c r="AS953" s="37">
        <v>1.3818080500000001</v>
      </c>
      <c r="AT953" s="37">
        <v>7.976907497</v>
      </c>
      <c r="AU953" s="37">
        <v>307022.76237150002</v>
      </c>
      <c r="AV953" s="37">
        <v>2036.41645217308</v>
      </c>
      <c r="AW953" s="37">
        <v>983644.92995999998</v>
      </c>
      <c r="AX953" s="37">
        <v>8.8275765296250004</v>
      </c>
      <c r="AY953" s="37">
        <v>7.19618</v>
      </c>
      <c r="AZ953" s="37">
        <v>17.095739999999999</v>
      </c>
      <c r="BA953" s="37">
        <v>23433.953744999999</v>
      </c>
      <c r="BB953" s="37">
        <v>8.4680456006250004</v>
      </c>
      <c r="BC953" s="37">
        <v>8.5040151221699098E-3</v>
      </c>
      <c r="BD953" s="37">
        <v>361.4579183985</v>
      </c>
      <c r="BE953" s="37">
        <v>28482.268499999998</v>
      </c>
      <c r="BF953" s="37">
        <v>0.94249022874999999</v>
      </c>
      <c r="BG953" s="37">
        <v>3.6986114749999999</v>
      </c>
      <c r="BH953" s="37">
        <v>4.7522149594999998</v>
      </c>
      <c r="BI953" s="37">
        <v>5.8582473520000002</v>
      </c>
      <c r="BJ953" s="37">
        <v>4414.444853</v>
      </c>
      <c r="BK953" s="37">
        <v>514.010612745</v>
      </c>
      <c r="BL953" s="37">
        <v>17.095739999999999</v>
      </c>
      <c r="BM953" s="37">
        <v>15.663118032260201</v>
      </c>
      <c r="BN953" s="37">
        <v>15.6539159870427</v>
      </c>
      <c r="BO953" s="37">
        <v>15.6074431805852</v>
      </c>
      <c r="BP953" s="37">
        <v>9.1133124999999999E-3</v>
      </c>
    </row>
    <row r="954" spans="1:68">
      <c r="A954" s="16">
        <v>953</v>
      </c>
      <c r="B954" s="29" t="s">
        <v>69</v>
      </c>
      <c r="C954" s="16">
        <v>225</v>
      </c>
      <c r="D954" s="16">
        <v>1060</v>
      </c>
      <c r="E954" s="16">
        <v>0.184218421465558</v>
      </c>
      <c r="F954" s="16">
        <v>0.32863239413768403</v>
      </c>
      <c r="G954" s="16">
        <v>0.44142069883427898</v>
      </c>
      <c r="H954" s="16">
        <v>1.2810825013137199</v>
      </c>
      <c r="I954" s="16">
        <v>2.3318289270827401</v>
      </c>
      <c r="J954" s="16">
        <v>0.35704356338717602</v>
      </c>
      <c r="K954" s="16">
        <v>0.42204383521116401</v>
      </c>
      <c r="L954" s="16">
        <v>0.54056892778993404</v>
      </c>
      <c r="M954" s="16">
        <v>0.14037461419242001</v>
      </c>
      <c r="N954" s="16">
        <v>0.69814884325315196</v>
      </c>
      <c r="O954" s="16">
        <v>1.5465025577365701</v>
      </c>
      <c r="P954" s="16">
        <v>0.13197213722016399</v>
      </c>
      <c r="Q954" s="16">
        <v>0.23636971528058101</v>
      </c>
      <c r="R954" s="16">
        <v>0.65904271432899098</v>
      </c>
      <c r="S954" s="16">
        <v>0.685090180360721</v>
      </c>
      <c r="T954" s="16">
        <v>1.3039184800865999</v>
      </c>
      <c r="U954" s="16">
        <v>1.1132312607207999</v>
      </c>
      <c r="V954" s="16">
        <v>0.57250385834182105</v>
      </c>
      <c r="W954" s="16">
        <v>3.0742552316908101</v>
      </c>
      <c r="X954" s="16">
        <v>1.3546859903381601</v>
      </c>
      <c r="Y954" s="16">
        <v>2.2989170804175298</v>
      </c>
      <c r="Z954" s="16">
        <v>1.012875320731</v>
      </c>
      <c r="AA954" s="16">
        <v>1.3725918954529599</v>
      </c>
      <c r="AB954" s="16">
        <v>1.2901065777736</v>
      </c>
      <c r="AC954" s="16">
        <v>0.59763438859296103</v>
      </c>
      <c r="AD954" s="16">
        <v>2.09430513238159</v>
      </c>
      <c r="AE954" s="16">
        <v>0.685090180360721</v>
      </c>
      <c r="AF954" s="16">
        <v>1.4327612509800201</v>
      </c>
      <c r="AG954" s="16">
        <v>1.43191837042285</v>
      </c>
      <c r="AH954" s="16">
        <v>1.42766159662158</v>
      </c>
      <c r="AI954" s="37">
        <v>0.31701562960778501</v>
      </c>
      <c r="AJ954" s="16">
        <v>0.99765728026423905</v>
      </c>
      <c r="AK954" s="16">
        <v>0.46271707670043399</v>
      </c>
      <c r="AL954" s="37">
        <v>0.67338494567999996</v>
      </c>
      <c r="AM954" s="37">
        <v>2816.5065138694099</v>
      </c>
      <c r="AN954" s="37">
        <v>19.7376687609</v>
      </c>
      <c r="AO954" s="37">
        <v>1.1598309250000001</v>
      </c>
      <c r="AP954" s="37">
        <v>7.1518398516000001</v>
      </c>
      <c r="AQ954" s="37">
        <v>596.09836800000005</v>
      </c>
      <c r="AR954" s="37">
        <v>1.7358607242999999</v>
      </c>
      <c r="AS954" s="37">
        <v>1.3829916799999999</v>
      </c>
      <c r="AT954" s="37">
        <v>7.9997963682000002</v>
      </c>
      <c r="AU954" s="37">
        <v>307226.28398070001</v>
      </c>
      <c r="AV954" s="37">
        <v>2031.1161853844901</v>
      </c>
      <c r="AW954" s="37">
        <v>984987.96149599995</v>
      </c>
      <c r="AX954" s="37">
        <v>8.8863160601250009</v>
      </c>
      <c r="AY954" s="37">
        <v>7.1813254999999998</v>
      </c>
      <c r="AZ954" s="37">
        <v>17.058814000000002</v>
      </c>
      <c r="BA954" s="37">
        <v>23397.437612000002</v>
      </c>
      <c r="BB954" s="37">
        <v>8.4468463914249998</v>
      </c>
      <c r="BC954" s="37">
        <v>8.5385236283686706E-3</v>
      </c>
      <c r="BD954" s="37">
        <v>360.2997256621</v>
      </c>
      <c r="BE954" s="37">
        <v>28443.000599999999</v>
      </c>
      <c r="BF954" s="37">
        <v>0.94009219749999995</v>
      </c>
      <c r="BG954" s="37">
        <v>3.6939097936</v>
      </c>
      <c r="BH954" s="37">
        <v>4.7458110137</v>
      </c>
      <c r="BI954" s="37">
        <v>5.8525349601999999</v>
      </c>
      <c r="BJ954" s="37">
        <v>4418.2538556</v>
      </c>
      <c r="BK954" s="37">
        <v>513.30304676699996</v>
      </c>
      <c r="BL954" s="37">
        <v>17.058814000000002</v>
      </c>
      <c r="BM954" s="37">
        <v>15.641995423073601</v>
      </c>
      <c r="BN954" s="37">
        <v>15.6327933778561</v>
      </c>
      <c r="BO954" s="37">
        <v>15.5863205713986</v>
      </c>
      <c r="BP954" s="37">
        <v>9.1133124999999999E-3</v>
      </c>
    </row>
    <row r="955" spans="1:68">
      <c r="A955" s="16">
        <v>954</v>
      </c>
      <c r="B955" s="29" t="s">
        <v>87</v>
      </c>
      <c r="C955" s="16">
        <v>160</v>
      </c>
      <c r="D955" s="16">
        <v>1060</v>
      </c>
      <c r="E955" s="16">
        <v>0.18280119253099</v>
      </c>
      <c r="F955" s="16">
        <v>0.32606366980432799</v>
      </c>
      <c r="G955" s="16">
        <v>0.43887061920037101</v>
      </c>
      <c r="H955" s="16">
        <v>1.28696794534945</v>
      </c>
      <c r="I955" s="16">
        <v>2.3256186832638601</v>
      </c>
      <c r="J955" s="16">
        <v>0.35414586392559999</v>
      </c>
      <c r="K955" s="16">
        <v>0.422306156159858</v>
      </c>
      <c r="L955" s="16">
        <v>0.54149421694279498</v>
      </c>
      <c r="M955" s="16">
        <v>0.14117788875495099</v>
      </c>
      <c r="N955" s="16">
        <v>0.69907381864392204</v>
      </c>
      <c r="O955" s="16">
        <v>1.5384312556572299</v>
      </c>
      <c r="P955" s="16">
        <v>0.13233202535908301</v>
      </c>
      <c r="Q955" s="16">
        <v>0.23949457512262501</v>
      </c>
      <c r="R955" s="16">
        <v>0.65631626779763697</v>
      </c>
      <c r="S955" s="16">
        <v>0.68212424849699405</v>
      </c>
      <c r="T955" s="16">
        <v>1.29984845657124</v>
      </c>
      <c r="U955" s="16">
        <v>1.10764346587042</v>
      </c>
      <c r="V955" s="16">
        <v>0.57718821100848305</v>
      </c>
      <c r="W955" s="16">
        <v>3.0544906866435402</v>
      </c>
      <c r="X955" s="16">
        <v>1.35094547964113</v>
      </c>
      <c r="Y955" s="16">
        <v>2.2871887094882499</v>
      </c>
      <c r="Z955" s="16">
        <v>1.0102969052730799</v>
      </c>
      <c r="AA955" s="16">
        <v>1.36888757428272</v>
      </c>
      <c r="AB955" s="16">
        <v>1.2875881496783901</v>
      </c>
      <c r="AC955" s="16">
        <v>0.598664836826312</v>
      </c>
      <c r="AD955" s="16">
        <v>2.0885313148733702</v>
      </c>
      <c r="AE955" s="16">
        <v>0.68212424849699405</v>
      </c>
      <c r="AF955" s="16">
        <v>1.42889171194186</v>
      </c>
      <c r="AG955" s="16">
        <v>1.4280488313847</v>
      </c>
      <c r="AH955" s="16">
        <v>1.42379205758342</v>
      </c>
      <c r="AI955" s="37">
        <v>0.31701562960778501</v>
      </c>
      <c r="AJ955" s="16">
        <v>0.99503379945992598</v>
      </c>
      <c r="AK955" s="16">
        <v>0.46271707670043399</v>
      </c>
      <c r="AL955" s="37">
        <v>0.66820446144000001</v>
      </c>
      <c r="AM955" s="37">
        <v>2794.4915544609999</v>
      </c>
      <c r="AN955" s="37">
        <v>19.6236445947</v>
      </c>
      <c r="AO955" s="37">
        <v>1.1651593250000001</v>
      </c>
      <c r="AP955" s="37">
        <v>7.1327927127999997</v>
      </c>
      <c r="AQ955" s="37">
        <v>591.26054399999998</v>
      </c>
      <c r="AR955" s="37">
        <v>1.7369396469</v>
      </c>
      <c r="AS955" s="37">
        <v>1.3853589399999999</v>
      </c>
      <c r="AT955" s="37">
        <v>8.0455741106000005</v>
      </c>
      <c r="AU955" s="37">
        <v>307633.32719909999</v>
      </c>
      <c r="AV955" s="37">
        <v>2020.51565180732</v>
      </c>
      <c r="AW955" s="37">
        <v>987674.02456799999</v>
      </c>
      <c r="AX955" s="37">
        <v>9.003795121125</v>
      </c>
      <c r="AY955" s="37">
        <v>7.1516165000000003</v>
      </c>
      <c r="AZ955" s="37">
        <v>16.984961999999999</v>
      </c>
      <c r="BA955" s="37">
        <v>23324.405346</v>
      </c>
      <c r="BB955" s="37">
        <v>8.4044479730250004</v>
      </c>
      <c r="BC955" s="37">
        <v>8.6083877093615108E-3</v>
      </c>
      <c r="BD955" s="37">
        <v>357.98334018930001</v>
      </c>
      <c r="BE955" s="37">
        <v>28364.464800000002</v>
      </c>
      <c r="BF955" s="37">
        <v>0.93529613499999997</v>
      </c>
      <c r="BG955" s="37">
        <v>3.6845064308</v>
      </c>
      <c r="BH955" s="37">
        <v>4.7330031221000004</v>
      </c>
      <c r="BI955" s="37">
        <v>5.8411101766</v>
      </c>
      <c r="BJ955" s="37">
        <v>4425.8718607999999</v>
      </c>
      <c r="BK955" s="37">
        <v>511.88791481099997</v>
      </c>
      <c r="BL955" s="37">
        <v>16.984961999999999</v>
      </c>
      <c r="BM955" s="37">
        <v>15.5997502047005</v>
      </c>
      <c r="BN955" s="37">
        <v>15.590548159482999</v>
      </c>
      <c r="BO955" s="37">
        <v>15.5440753530255</v>
      </c>
      <c r="BP955" s="37">
        <v>9.1133124999999999E-3</v>
      </c>
    </row>
    <row r="956" spans="1:68">
      <c r="A956" s="16">
        <v>955</v>
      </c>
      <c r="B956" s="29" t="s">
        <v>452</v>
      </c>
      <c r="C956" s="16">
        <v>120</v>
      </c>
      <c r="D956" s="16">
        <v>1095</v>
      </c>
      <c r="E956" s="16">
        <v>0.20515518148343001</v>
      </c>
      <c r="F956" s="16">
        <v>0.36137520119437799</v>
      </c>
      <c r="G956" s="16">
        <v>0.47016383586352001</v>
      </c>
      <c r="H956" s="16">
        <v>1.2600105374077999</v>
      </c>
      <c r="I956" s="16">
        <v>2.3611904082215198</v>
      </c>
      <c r="J956" s="16">
        <v>0.38988278840222101</v>
      </c>
      <c r="K956" s="16">
        <v>0.42539800074046602</v>
      </c>
      <c r="L956" s="16">
        <v>0.54068857589984398</v>
      </c>
      <c r="M956" s="16">
        <v>0.13804652092775299</v>
      </c>
      <c r="N956" s="16">
        <v>0.69442142378193505</v>
      </c>
      <c r="O956" s="16">
        <v>1.5960950252005</v>
      </c>
      <c r="P956" s="16">
        <v>0.13105979858864999</v>
      </c>
      <c r="Q956" s="16">
        <v>0.224473072299431</v>
      </c>
      <c r="R956" s="16">
        <v>0.682973075464543</v>
      </c>
      <c r="S956" s="16">
        <v>0.70854271356783904</v>
      </c>
      <c r="T956" s="16">
        <v>1.32782754759238</v>
      </c>
      <c r="U956" s="16">
        <v>1.1427463255307599</v>
      </c>
      <c r="V956" s="16">
        <v>0.54133006806182804</v>
      </c>
      <c r="W956" s="16">
        <v>3.1918085032678198</v>
      </c>
      <c r="X956" s="16">
        <v>1.37532355478861</v>
      </c>
      <c r="Y956" s="16">
        <v>2.3584979464111102</v>
      </c>
      <c r="Z956" s="16">
        <v>1.0290920046107099</v>
      </c>
      <c r="AA956" s="16">
        <v>1.39420231369384</v>
      </c>
      <c r="AB956" s="16">
        <v>1.3039549348668</v>
      </c>
      <c r="AC956" s="16">
        <v>0.60766011752834304</v>
      </c>
      <c r="AD956" s="16">
        <v>2.1250598181528102</v>
      </c>
      <c r="AE956" s="16">
        <v>0.70854271356783904</v>
      </c>
      <c r="AF956" s="16">
        <v>1.4661675264152401</v>
      </c>
      <c r="AG956" s="16">
        <v>1.46405233225789</v>
      </c>
      <c r="AH956" s="16">
        <v>1.43447093014975</v>
      </c>
      <c r="AI956" s="37">
        <v>0.34520348837209303</v>
      </c>
      <c r="AJ956" s="16">
        <v>1.0108710029765</v>
      </c>
      <c r="AK956" s="16">
        <v>0.46246382054992802</v>
      </c>
      <c r="AL956" s="37">
        <v>0.74138999999999999</v>
      </c>
      <c r="AM956" s="37">
        <v>3044.0703836756302</v>
      </c>
      <c r="AN956" s="37">
        <v>20.810583999999999</v>
      </c>
      <c r="AO956" s="37">
        <v>1.13476675</v>
      </c>
      <c r="AP956" s="37">
        <v>7.2435471874999999</v>
      </c>
      <c r="AQ956" s="37">
        <v>640.29499999999996</v>
      </c>
      <c r="AR956" s="37">
        <v>1.7456900625</v>
      </c>
      <c r="AS956" s="37">
        <v>1.3798406249999999</v>
      </c>
      <c r="AT956" s="37">
        <v>7.7692587499999997</v>
      </c>
      <c r="AU956" s="37">
        <v>305849.55459374998</v>
      </c>
      <c r="AV956" s="37">
        <v>2084.6763788745402</v>
      </c>
      <c r="AW956" s="37">
        <v>970203.27</v>
      </c>
      <c r="AX956" s="37">
        <v>8.1081921824999998</v>
      </c>
      <c r="AY956" s="37">
        <v>7.4206828124999999</v>
      </c>
      <c r="AZ956" s="37">
        <v>17.536874999999998</v>
      </c>
      <c r="BA956" s="37">
        <v>23824.681874999998</v>
      </c>
      <c r="BB956" s="37">
        <v>8.67662173125</v>
      </c>
      <c r="BC956" s="37">
        <v>8.1583488860603303E-3</v>
      </c>
      <c r="BD956" s="37">
        <v>374.03539115625</v>
      </c>
      <c r="BE956" s="37">
        <v>28866.34375</v>
      </c>
      <c r="BF956" s="37">
        <v>0.96340104687500006</v>
      </c>
      <c r="BG956" s="37">
        <v>3.7487289750000001</v>
      </c>
      <c r="BH956" s="37">
        <v>4.8156058125000003</v>
      </c>
      <c r="BI956" s="37">
        <v>5.9173019375000004</v>
      </c>
      <c r="BJ956" s="37">
        <v>4311.6737687499999</v>
      </c>
      <c r="BK956" s="37">
        <v>521.97261249999997</v>
      </c>
      <c r="BL956" s="37">
        <v>17.536874999999998</v>
      </c>
      <c r="BM956" s="37">
        <v>15.885962617500001</v>
      </c>
      <c r="BN956" s="37">
        <v>15.86304443475</v>
      </c>
      <c r="BO956" s="37">
        <v>15.954771559999999</v>
      </c>
      <c r="BP956" s="37">
        <v>1.0212499999999999E-2</v>
      </c>
    </row>
    <row r="957" spans="1:68">
      <c r="A957" s="16">
        <v>956</v>
      </c>
      <c r="B957" s="29" t="s">
        <v>83</v>
      </c>
      <c r="C957" s="16">
        <v>190</v>
      </c>
      <c r="D957" s="16">
        <v>1095</v>
      </c>
      <c r="E957" s="16">
        <v>0.20300105207785399</v>
      </c>
      <c r="F957" s="16">
        <v>0.35736153373242202</v>
      </c>
      <c r="G957" s="16">
        <v>0.46620697429730901</v>
      </c>
      <c r="H957" s="16">
        <v>1.2466543730242401</v>
      </c>
      <c r="I957" s="16">
        <v>2.3276234656009098</v>
      </c>
      <c r="J957" s="16">
        <v>0.385552128315854</v>
      </c>
      <c r="K957" s="16">
        <v>0.42356904850055499</v>
      </c>
      <c r="L957" s="16">
        <v>0.53763693270735502</v>
      </c>
      <c r="M957" s="16">
        <v>0.137357704612103</v>
      </c>
      <c r="N957" s="16">
        <v>0.691822520737431</v>
      </c>
      <c r="O957" s="16">
        <v>1.5737416728347799</v>
      </c>
      <c r="P957" s="16">
        <v>0.13182666862687401</v>
      </c>
      <c r="Q957" s="16">
        <v>0.22163084487298401</v>
      </c>
      <c r="R957" s="16">
        <v>0.67838832006067495</v>
      </c>
      <c r="S957" s="16">
        <v>0.70070351758794003</v>
      </c>
      <c r="T957" s="16">
        <v>1.31174132138858</v>
      </c>
      <c r="U957" s="16">
        <v>1.1274959172564001</v>
      </c>
      <c r="V957" s="16">
        <v>0.547410481959543</v>
      </c>
      <c r="W957" s="16">
        <v>3.1416230572042201</v>
      </c>
      <c r="X957" s="16">
        <v>1.35849870578085</v>
      </c>
      <c r="Y957" s="16">
        <v>2.32325836104049</v>
      </c>
      <c r="Z957" s="16">
        <v>1.01766438750917</v>
      </c>
      <c r="AA957" s="16">
        <v>1.3772047350013401</v>
      </c>
      <c r="AB957" s="16">
        <v>1.28885107381763</v>
      </c>
      <c r="AC957" s="16">
        <v>0.59593488454917798</v>
      </c>
      <c r="AD957" s="16">
        <v>2.0896556069548602</v>
      </c>
      <c r="AE957" s="16">
        <v>0.70070351758794003</v>
      </c>
      <c r="AF957" s="16">
        <v>1.4471832753078999</v>
      </c>
      <c r="AG957" s="16">
        <v>1.4450680811505401</v>
      </c>
      <c r="AH957" s="16">
        <v>1.4215846645942201</v>
      </c>
      <c r="AI957" s="37">
        <v>0.34406976744186002</v>
      </c>
      <c r="AJ957" s="16">
        <v>1.00299132582676</v>
      </c>
      <c r="AK957" s="16">
        <v>0.46246382054992802</v>
      </c>
      <c r="AL957" s="37">
        <v>0.73360540500000004</v>
      </c>
      <c r="AM957" s="37">
        <v>3010.26096285626</v>
      </c>
      <c r="AN957" s="37">
        <v>20.635443774999999</v>
      </c>
      <c r="AO957" s="37">
        <v>1.1227381750000001</v>
      </c>
      <c r="AP957" s="37">
        <v>7.1405721237500002</v>
      </c>
      <c r="AQ957" s="37">
        <v>633.18286250000006</v>
      </c>
      <c r="AR957" s="37">
        <v>1.7381846587500001</v>
      </c>
      <c r="AS957" s="37">
        <v>1.3720528125</v>
      </c>
      <c r="AT957" s="37">
        <v>7.7304921650000002</v>
      </c>
      <c r="AU957" s="37">
        <v>304704.89904112503</v>
      </c>
      <c r="AV957" s="37">
        <v>2055.4804319354698</v>
      </c>
      <c r="AW957" s="37">
        <v>975880.21920000005</v>
      </c>
      <c r="AX957" s="37">
        <v>8.0055280813500005</v>
      </c>
      <c r="AY957" s="37">
        <v>7.370868234375</v>
      </c>
      <c r="AZ957" s="37">
        <v>17.342849999999999</v>
      </c>
      <c r="BA957" s="37">
        <v>23536.053112500002</v>
      </c>
      <c r="BB957" s="37">
        <v>8.5608287324999992</v>
      </c>
      <c r="BC957" s="37">
        <v>8.2499863931487904E-3</v>
      </c>
      <c r="BD957" s="37">
        <v>368.15435758874997</v>
      </c>
      <c r="BE957" s="37">
        <v>28513.2109375</v>
      </c>
      <c r="BF957" s="37">
        <v>0.9490063540625</v>
      </c>
      <c r="BG957" s="37">
        <v>3.7071009775500001</v>
      </c>
      <c r="BH957" s="37">
        <v>4.7568957975000004</v>
      </c>
      <c r="BI957" s="37">
        <v>5.84876114375</v>
      </c>
      <c r="BJ957" s="37">
        <v>4228.4769651249999</v>
      </c>
      <c r="BK957" s="37">
        <v>513.27637324374996</v>
      </c>
      <c r="BL957" s="37">
        <v>17.342849999999999</v>
      </c>
      <c r="BM957" s="37">
        <v>15.680267771598</v>
      </c>
      <c r="BN957" s="37">
        <v>15.657349588848</v>
      </c>
      <c r="BO957" s="37">
        <v>15.8114452514086</v>
      </c>
      <c r="BP957" s="37">
        <v>1.0178960000000001E-2</v>
      </c>
    </row>
    <row r="958" spans="1:68">
      <c r="A958" s="16">
        <v>957</v>
      </c>
      <c r="B958" s="29" t="s">
        <v>84</v>
      </c>
      <c r="C958" s="16">
        <v>208</v>
      </c>
      <c r="D958" s="16">
        <v>1095</v>
      </c>
      <c r="E958" s="16">
        <v>0.20084692267227799</v>
      </c>
      <c r="F958" s="16">
        <v>0.35334786627046599</v>
      </c>
      <c r="G958" s="16">
        <v>0.46225011273109901</v>
      </c>
      <c r="H958" s="16">
        <v>1.2332982086406701</v>
      </c>
      <c r="I958" s="16">
        <v>2.2940565229802998</v>
      </c>
      <c r="J958" s="16">
        <v>0.38122146822948799</v>
      </c>
      <c r="K958" s="16">
        <v>0.42174009626064402</v>
      </c>
      <c r="L958" s="16">
        <v>0.53458528951486695</v>
      </c>
      <c r="M958" s="16">
        <v>0.13666888829645399</v>
      </c>
      <c r="N958" s="16">
        <v>0.68922361769292795</v>
      </c>
      <c r="O958" s="16">
        <v>1.5513883204690599</v>
      </c>
      <c r="P958" s="16">
        <v>0.13259353866509899</v>
      </c>
      <c r="Q958" s="16">
        <v>0.21878861744653799</v>
      </c>
      <c r="R958" s="16">
        <v>0.67380356465680702</v>
      </c>
      <c r="S958" s="16">
        <v>0.69286432160804001</v>
      </c>
      <c r="T958" s="16">
        <v>1.2956550951847701</v>
      </c>
      <c r="U958" s="16">
        <v>1.11224550898204</v>
      </c>
      <c r="V958" s="16">
        <v>0.55362904235723298</v>
      </c>
      <c r="W958" s="16">
        <v>3.0914376111406199</v>
      </c>
      <c r="X958" s="16">
        <v>1.3416738567730799</v>
      </c>
      <c r="Y958" s="16">
        <v>2.28801877566986</v>
      </c>
      <c r="Z958" s="16">
        <v>1.00623677040763</v>
      </c>
      <c r="AA958" s="16">
        <v>1.36020715630885</v>
      </c>
      <c r="AB958" s="16">
        <v>1.2737472127684499</v>
      </c>
      <c r="AC958" s="16">
        <v>0.58420965157001203</v>
      </c>
      <c r="AD958" s="16">
        <v>2.0542513957569</v>
      </c>
      <c r="AE958" s="16">
        <v>0.69286432160804001</v>
      </c>
      <c r="AF958" s="16">
        <v>1.42819902420056</v>
      </c>
      <c r="AG958" s="16">
        <v>1.4260838300431999</v>
      </c>
      <c r="AH958" s="16">
        <v>1.4086983990386901</v>
      </c>
      <c r="AI958" s="37">
        <v>0.34293604651162801</v>
      </c>
      <c r="AJ958" s="16">
        <v>0.99511164867701496</v>
      </c>
      <c r="AK958" s="16">
        <v>0.46246382054992802</v>
      </c>
      <c r="AL958" s="37">
        <v>0.72582080999999998</v>
      </c>
      <c r="AM958" s="37">
        <v>2976.4515420368998</v>
      </c>
      <c r="AN958" s="37">
        <v>20.460303549999999</v>
      </c>
      <c r="AO958" s="37">
        <v>1.1107096000000001</v>
      </c>
      <c r="AP958" s="37">
        <v>7.0375970600000004</v>
      </c>
      <c r="AQ958" s="37">
        <v>626.07072500000004</v>
      </c>
      <c r="AR958" s="37">
        <v>1.7306792550000001</v>
      </c>
      <c r="AS958" s="37">
        <v>1.3642650000000001</v>
      </c>
      <c r="AT958" s="37">
        <v>7.69172558</v>
      </c>
      <c r="AU958" s="37">
        <v>303560.24348850001</v>
      </c>
      <c r="AV958" s="37">
        <v>2026.2844849963899</v>
      </c>
      <c r="AW958" s="37">
        <v>981557.16839999997</v>
      </c>
      <c r="AX958" s="37">
        <v>7.9028639802000002</v>
      </c>
      <c r="AY958" s="37">
        <v>7.3210536562500002</v>
      </c>
      <c r="AZ958" s="37">
        <v>17.148824999999999</v>
      </c>
      <c r="BA958" s="37">
        <v>23247.424350000001</v>
      </c>
      <c r="BB958" s="37">
        <v>8.4450357337500002</v>
      </c>
      <c r="BC958" s="37">
        <v>8.3437058968058309E-3</v>
      </c>
      <c r="BD958" s="37">
        <v>362.27332402125</v>
      </c>
      <c r="BE958" s="37">
        <v>28160.078125</v>
      </c>
      <c r="BF958" s="37">
        <v>0.93461166124999995</v>
      </c>
      <c r="BG958" s="37">
        <v>3.6654729801000001</v>
      </c>
      <c r="BH958" s="37">
        <v>4.6981857825000004</v>
      </c>
      <c r="BI958" s="37">
        <v>5.7802203499999996</v>
      </c>
      <c r="BJ958" s="37">
        <v>4145.2801614999998</v>
      </c>
      <c r="BK958" s="37">
        <v>504.58013398750001</v>
      </c>
      <c r="BL958" s="37">
        <v>17.148824999999999</v>
      </c>
      <c r="BM958" s="37">
        <v>15.474572925696</v>
      </c>
      <c r="BN958" s="37">
        <v>15.451654742945999</v>
      </c>
      <c r="BO958" s="37">
        <v>15.6681189428173</v>
      </c>
      <c r="BP958" s="37">
        <v>1.014542E-2</v>
      </c>
    </row>
    <row r="959" spans="1:68">
      <c r="A959" s="16">
        <v>958</v>
      </c>
      <c r="B959" s="29" t="s">
        <v>86</v>
      </c>
      <c r="C959" s="16">
        <v>165</v>
      </c>
      <c r="D959" s="16">
        <v>1095</v>
      </c>
      <c r="E959" s="16">
        <v>0.19653866386112601</v>
      </c>
      <c r="F959" s="16">
        <v>0.34532053134655399</v>
      </c>
      <c r="G959" s="16">
        <v>0.454336389598677</v>
      </c>
      <c r="H959" s="16">
        <v>1.20658587987355</v>
      </c>
      <c r="I959" s="16">
        <v>2.2269226377390798</v>
      </c>
      <c r="J959" s="16">
        <v>0.37256014805675502</v>
      </c>
      <c r="K959" s="16">
        <v>0.41808219178082201</v>
      </c>
      <c r="L959" s="16">
        <v>0.52848200312989002</v>
      </c>
      <c r="M959" s="16">
        <v>0.13529125566515601</v>
      </c>
      <c r="N959" s="16">
        <v>0.68402581160392095</v>
      </c>
      <c r="O959" s="16">
        <v>1.5066816157376199</v>
      </c>
      <c r="P959" s="16">
        <v>0.13412727874154701</v>
      </c>
      <c r="Q959" s="16">
        <v>0.21310416259364501</v>
      </c>
      <c r="R959" s="16">
        <v>0.66463405384907104</v>
      </c>
      <c r="S959" s="16">
        <v>0.67718592964824098</v>
      </c>
      <c r="T959" s="16">
        <v>1.2634826427771599</v>
      </c>
      <c r="U959" s="16">
        <v>1.0817446924333201</v>
      </c>
      <c r="V959" s="16">
        <v>0.56649987252463097</v>
      </c>
      <c r="W959" s="16">
        <v>2.9910667190134199</v>
      </c>
      <c r="X959" s="16">
        <v>1.3080241587575501</v>
      </c>
      <c r="Y959" s="16">
        <v>2.2175396049286098</v>
      </c>
      <c r="Z959" s="16">
        <v>0.98338153620454805</v>
      </c>
      <c r="AA959" s="16">
        <v>1.3262119989238601</v>
      </c>
      <c r="AB959" s="16">
        <v>1.24353949067011</v>
      </c>
      <c r="AC959" s="16">
        <v>0.56075918561168203</v>
      </c>
      <c r="AD959" s="16">
        <v>1.98344297336098</v>
      </c>
      <c r="AE959" s="16">
        <v>0.67718592964824098</v>
      </c>
      <c r="AF959" s="16">
        <v>1.3902305219858699</v>
      </c>
      <c r="AG959" s="16">
        <v>1.3881153278285101</v>
      </c>
      <c r="AH959" s="16">
        <v>1.3829258679276299</v>
      </c>
      <c r="AI959" s="37">
        <v>0.340668604651163</v>
      </c>
      <c r="AJ959" s="16">
        <v>0.97935229437753002</v>
      </c>
      <c r="AK959" s="16">
        <v>0.46246382054992802</v>
      </c>
      <c r="AL959" s="37">
        <v>0.71025161999999997</v>
      </c>
      <c r="AM959" s="37">
        <v>2908.8327003981799</v>
      </c>
      <c r="AN959" s="37">
        <v>20.110023099999999</v>
      </c>
      <c r="AO959" s="37">
        <v>1.0866524500000001</v>
      </c>
      <c r="AP959" s="37">
        <v>6.8316469325</v>
      </c>
      <c r="AQ959" s="37">
        <v>611.84645</v>
      </c>
      <c r="AR959" s="37">
        <v>1.7156684474999999</v>
      </c>
      <c r="AS959" s="37">
        <v>1.348689375</v>
      </c>
      <c r="AT959" s="37">
        <v>7.6141924100000002</v>
      </c>
      <c r="AU959" s="37">
        <v>301270.93238324998</v>
      </c>
      <c r="AV959" s="37">
        <v>1967.89259111824</v>
      </c>
      <c r="AW959" s="37">
        <v>992911.06680000003</v>
      </c>
      <c r="AX959" s="37">
        <v>7.6975357778999998</v>
      </c>
      <c r="AY959" s="37">
        <v>7.2214245000000004</v>
      </c>
      <c r="AZ959" s="37">
        <v>16.760774999999999</v>
      </c>
      <c r="BA959" s="37">
        <v>22670.166825</v>
      </c>
      <c r="BB959" s="37">
        <v>8.2134497362500003</v>
      </c>
      <c r="BC959" s="37">
        <v>8.53768130876628E-3</v>
      </c>
      <c r="BD959" s="37">
        <v>350.51125688625001</v>
      </c>
      <c r="BE959" s="37">
        <v>27453.8125</v>
      </c>
      <c r="BF959" s="37">
        <v>0.90582227562499995</v>
      </c>
      <c r="BG959" s="37">
        <v>3.5822169852000001</v>
      </c>
      <c r="BH959" s="37">
        <v>4.5807657524999996</v>
      </c>
      <c r="BI959" s="37">
        <v>5.6431387624999996</v>
      </c>
      <c r="BJ959" s="37">
        <v>3978.8865542499998</v>
      </c>
      <c r="BK959" s="37">
        <v>487.18765547499999</v>
      </c>
      <c r="BL959" s="37">
        <v>16.760774999999999</v>
      </c>
      <c r="BM959" s="37">
        <v>15.063183233892</v>
      </c>
      <c r="BN959" s="37">
        <v>15.040265051142001</v>
      </c>
      <c r="BO959" s="37">
        <v>15.3814663256345</v>
      </c>
      <c r="BP959" s="37">
        <v>1.007834E-2</v>
      </c>
    </row>
    <row r="960" spans="1:68">
      <c r="A960" s="16">
        <v>959</v>
      </c>
      <c r="B960" s="29" t="s">
        <v>69</v>
      </c>
      <c r="C960" s="16">
        <v>170</v>
      </c>
      <c r="D960" s="16">
        <v>1095</v>
      </c>
      <c r="E960" s="16">
        <v>0.19438453445555001</v>
      </c>
      <c r="F960" s="16">
        <v>0.34130686388459802</v>
      </c>
      <c r="G960" s="16">
        <v>0.450379528032467</v>
      </c>
      <c r="H960" s="16">
        <v>1.19322971548999</v>
      </c>
      <c r="I960" s="16">
        <v>2.1933556951184698</v>
      </c>
      <c r="J960" s="16">
        <v>0.36822948797038901</v>
      </c>
      <c r="K960" s="16">
        <v>0.41625323954091098</v>
      </c>
      <c r="L960" s="16">
        <v>0.52543035993740195</v>
      </c>
      <c r="M960" s="16">
        <v>0.134602439349507</v>
      </c>
      <c r="N960" s="16">
        <v>0.68142690855941701</v>
      </c>
      <c r="O960" s="16">
        <v>1.4843282633718999</v>
      </c>
      <c r="P960" s="16">
        <v>0.13489414877977099</v>
      </c>
      <c r="Q960" s="16">
        <v>0.21026193516719799</v>
      </c>
      <c r="R960" s="16">
        <v>0.66004929844520299</v>
      </c>
      <c r="S960" s="16">
        <v>0.66934673366834196</v>
      </c>
      <c r="T960" s="16">
        <v>1.24739641657335</v>
      </c>
      <c r="U960" s="16">
        <v>1.06649428415896</v>
      </c>
      <c r="V960" s="16">
        <v>0.57316234380143305</v>
      </c>
      <c r="W960" s="16">
        <v>2.9408812729498202</v>
      </c>
      <c r="X960" s="16">
        <v>1.29119930974978</v>
      </c>
      <c r="Y960" s="16">
        <v>2.18230001955799</v>
      </c>
      <c r="Z960" s="16">
        <v>0.97195391910300699</v>
      </c>
      <c r="AA960" s="16">
        <v>1.30921442023137</v>
      </c>
      <c r="AB960" s="16">
        <v>1.22843562962094</v>
      </c>
      <c r="AC960" s="16">
        <v>0.54903395263251598</v>
      </c>
      <c r="AD960" s="16">
        <v>1.94803876216302</v>
      </c>
      <c r="AE960" s="16">
        <v>0.66934673366834196</v>
      </c>
      <c r="AF960" s="16">
        <v>1.37124627087852</v>
      </c>
      <c r="AG960" s="16">
        <v>1.36913107672117</v>
      </c>
      <c r="AH960" s="16">
        <v>1.37003960237209</v>
      </c>
      <c r="AI960" s="37">
        <v>0.33953488372092999</v>
      </c>
      <c r="AJ960" s="16">
        <v>0.97147261722778699</v>
      </c>
      <c r="AK960" s="16">
        <v>0.46246382054992802</v>
      </c>
      <c r="AL960" s="37">
        <v>0.70246702500000002</v>
      </c>
      <c r="AM960" s="37">
        <v>2875.0232795788102</v>
      </c>
      <c r="AN960" s="37">
        <v>19.934882875</v>
      </c>
      <c r="AO960" s="37">
        <v>1.0746238749999999</v>
      </c>
      <c r="AP960" s="37">
        <v>6.7286718687500002</v>
      </c>
      <c r="AQ960" s="37">
        <v>604.73431249999999</v>
      </c>
      <c r="AR960" s="37">
        <v>1.7081630437499999</v>
      </c>
      <c r="AS960" s="37">
        <v>1.3409015625</v>
      </c>
      <c r="AT960" s="37">
        <v>7.5754258249999999</v>
      </c>
      <c r="AU960" s="37">
        <v>300126.27683062502</v>
      </c>
      <c r="AV960" s="37">
        <v>1938.6966441791601</v>
      </c>
      <c r="AW960" s="37">
        <v>998588.01599999995</v>
      </c>
      <c r="AX960" s="37">
        <v>7.5948716767500004</v>
      </c>
      <c r="AY960" s="37">
        <v>7.1716099218749996</v>
      </c>
      <c r="AZ960" s="37">
        <v>16.566749999999999</v>
      </c>
      <c r="BA960" s="37">
        <v>22381.5380625</v>
      </c>
      <c r="BB960" s="37">
        <v>8.0976567374999995</v>
      </c>
      <c r="BC960" s="37">
        <v>8.6380909632939006E-3</v>
      </c>
      <c r="BD960" s="37">
        <v>344.63022331874998</v>
      </c>
      <c r="BE960" s="37">
        <v>27100.6796875</v>
      </c>
      <c r="BF960" s="37">
        <v>0.89142758281250001</v>
      </c>
      <c r="BG960" s="37">
        <v>3.5405889877500001</v>
      </c>
      <c r="BH960" s="37">
        <v>4.5220557374999997</v>
      </c>
      <c r="BI960" s="37">
        <v>5.57459796875</v>
      </c>
      <c r="BJ960" s="37">
        <v>3895.6897506250002</v>
      </c>
      <c r="BK960" s="37">
        <v>478.49141621874998</v>
      </c>
      <c r="BL960" s="37">
        <v>16.566749999999999</v>
      </c>
      <c r="BM960" s="37">
        <v>14.857488387989999</v>
      </c>
      <c r="BN960" s="37">
        <v>14.83457020524</v>
      </c>
      <c r="BO960" s="37">
        <v>15.238140017043101</v>
      </c>
      <c r="BP960" s="37">
        <v>1.00448E-2</v>
      </c>
    </row>
    <row r="961" spans="1:68">
      <c r="A961" s="16">
        <v>960</v>
      </c>
      <c r="B961" s="29" t="s">
        <v>453</v>
      </c>
      <c r="C961" s="16">
        <v>140</v>
      </c>
      <c r="D961" s="16">
        <v>1120</v>
      </c>
      <c r="E961" s="16">
        <v>0.207034900854629</v>
      </c>
      <c r="F961" s="16">
        <v>0.36476141174753102</v>
      </c>
      <c r="G961" s="16">
        <v>0.47297146946679602</v>
      </c>
      <c r="H961" s="16">
        <v>1.2635200640701401</v>
      </c>
      <c r="I961" s="16">
        <v>2.3668957957477899</v>
      </c>
      <c r="J961" s="16">
        <v>0.39342319656347202</v>
      </c>
      <c r="K961" s="16">
        <v>0.42518686005983503</v>
      </c>
      <c r="L961" s="16">
        <v>0.540252910980343</v>
      </c>
      <c r="M961" s="16">
        <v>0.137867901985257</v>
      </c>
      <c r="N961" s="16">
        <v>0.69313351089702202</v>
      </c>
      <c r="O961" s="16">
        <v>1.6010271948546999</v>
      </c>
      <c r="P961" s="16">
        <v>0.13097428227730101</v>
      </c>
      <c r="Q961" s="16">
        <v>0.221026033195897</v>
      </c>
      <c r="R961" s="16">
        <v>0.68362610357695497</v>
      </c>
      <c r="S961" s="16">
        <v>0.71149979895456394</v>
      </c>
      <c r="T961" s="16">
        <v>1.33241257801535</v>
      </c>
      <c r="U961" s="16">
        <v>1.1474206262793401</v>
      </c>
      <c r="V961" s="16">
        <v>0.53758853265898299</v>
      </c>
      <c r="W961" s="16">
        <v>3.2173392110528698</v>
      </c>
      <c r="X961" s="16">
        <v>1.37875336508594</v>
      </c>
      <c r="Y961" s="16">
        <v>2.3632352250856701</v>
      </c>
      <c r="Z961" s="16">
        <v>1.0313732640853801</v>
      </c>
      <c r="AA961" s="16">
        <v>1.3979735692301101</v>
      </c>
      <c r="AB961" s="16">
        <v>1.30643677297607</v>
      </c>
      <c r="AC961" s="16">
        <v>0.60778740535479203</v>
      </c>
      <c r="AD961" s="16">
        <v>2.1400621514350999</v>
      </c>
      <c r="AE961" s="16">
        <v>0.71149979895456394</v>
      </c>
      <c r="AF961" s="16">
        <v>1.4706252561289901</v>
      </c>
      <c r="AG961" s="16">
        <v>1.46842522054438</v>
      </c>
      <c r="AH961" s="16">
        <v>1.4376142207351701</v>
      </c>
      <c r="AI961" s="37">
        <v>0.34722222222222199</v>
      </c>
      <c r="AJ961" s="16">
        <v>1.01191885831976</v>
      </c>
      <c r="AK961" s="16">
        <v>0.46243849493487699</v>
      </c>
      <c r="AL961" s="37">
        <v>0.74758481984000003</v>
      </c>
      <c r="AM961" s="37">
        <v>3069.57950104564</v>
      </c>
      <c r="AN961" s="37">
        <v>20.923026784800001</v>
      </c>
      <c r="AO961" s="37">
        <v>1.1378315087999999</v>
      </c>
      <c r="AP961" s="37">
        <v>7.2615473856000001</v>
      </c>
      <c r="AQ961" s="37">
        <v>645.50361599999997</v>
      </c>
      <c r="AR961" s="37">
        <v>1.7445307750000001</v>
      </c>
      <c r="AS961" s="37">
        <v>1.3785562</v>
      </c>
      <c r="AT961" s="37">
        <v>7.7535805847999999</v>
      </c>
      <c r="AU961" s="37">
        <v>305276.97287699999</v>
      </c>
      <c r="AV961" s="37">
        <v>2090.47103433342</v>
      </c>
      <c r="AW961" s="37">
        <v>968994.430008</v>
      </c>
      <c r="AX961" s="37">
        <v>7.9694557248819997</v>
      </c>
      <c r="AY961" s="37">
        <v>7.4271021299999997</v>
      </c>
      <c r="AZ961" s="37">
        <v>17.602986000000001</v>
      </c>
      <c r="BA961" s="37">
        <v>23906.235352</v>
      </c>
      <c r="BB961" s="37">
        <v>8.7109744885199998</v>
      </c>
      <c r="BC961" s="37">
        <v>8.1063031566348392E-3</v>
      </c>
      <c r="BD961" s="37">
        <v>377.01399892339998</v>
      </c>
      <c r="BE961" s="37">
        <v>28936.3338</v>
      </c>
      <c r="BF961" s="37">
        <v>0.96523040879999999</v>
      </c>
      <c r="BG961" s="37">
        <v>3.7566611035199999</v>
      </c>
      <c r="BH961" s="37">
        <v>4.8283200419999996</v>
      </c>
      <c r="BI961" s="37">
        <v>5.9286200930000001</v>
      </c>
      <c r="BJ961" s="37">
        <v>4304.5325348799997</v>
      </c>
      <c r="BK961" s="37">
        <v>525.58380877800005</v>
      </c>
      <c r="BL961" s="37">
        <v>17.602986000000001</v>
      </c>
      <c r="BM961" s="37">
        <v>15.9308777264157</v>
      </c>
      <c r="BN961" s="37">
        <v>15.9070453478093</v>
      </c>
      <c r="BO961" s="37">
        <v>16.0030169564549</v>
      </c>
      <c r="BP961" s="37">
        <v>1.0281780000000001E-2</v>
      </c>
    </row>
    <row r="962" spans="1:68">
      <c r="A962" s="16">
        <v>961</v>
      </c>
      <c r="B962" s="29" t="s">
        <v>84</v>
      </c>
      <c r="C962" s="16">
        <v>205</v>
      </c>
      <c r="D962" s="16">
        <v>1120</v>
      </c>
      <c r="E962" s="16">
        <v>0.222347639304216</v>
      </c>
      <c r="F962" s="16">
        <v>0.37723451736466301</v>
      </c>
      <c r="G962" s="16">
        <v>0.48255072132311799</v>
      </c>
      <c r="H962" s="16">
        <v>1.26682884704495</v>
      </c>
      <c r="I962" s="16">
        <v>2.3470519888823098</v>
      </c>
      <c r="J962" s="16">
        <v>0.40497949908610398</v>
      </c>
      <c r="K962" s="16">
        <v>0.429399994056405</v>
      </c>
      <c r="L962" s="16">
        <v>0.54349190410443105</v>
      </c>
      <c r="M962" s="16">
        <v>0.14022839922493099</v>
      </c>
      <c r="N962" s="16">
        <v>0.69599179110910503</v>
      </c>
      <c r="O962" s="16">
        <v>1.5957047559419</v>
      </c>
      <c r="P962" s="16">
        <v>0.13665946244596799</v>
      </c>
      <c r="Q962" s="16">
        <v>0.22392590267981399</v>
      </c>
      <c r="R962" s="16">
        <v>0.68882404790128005</v>
      </c>
      <c r="S962" s="16">
        <v>0.71753116204262202</v>
      </c>
      <c r="T962" s="16">
        <v>1.3322401764951399</v>
      </c>
      <c r="U962" s="16">
        <v>1.1471697223411299</v>
      </c>
      <c r="V962" s="16">
        <v>0.53432530734329398</v>
      </c>
      <c r="W962" s="16">
        <v>3.19679837926101</v>
      </c>
      <c r="X962" s="16">
        <v>1.37685255393948</v>
      </c>
      <c r="Y962" s="16">
        <v>2.3549922739546401</v>
      </c>
      <c r="Z962" s="16">
        <v>1.03269524112845</v>
      </c>
      <c r="AA962" s="16">
        <v>1.39679323170863</v>
      </c>
      <c r="AB962" s="16">
        <v>1.3049196777733001</v>
      </c>
      <c r="AC962" s="16">
        <v>0.60341315293846298</v>
      </c>
      <c r="AD962" s="16">
        <v>2.12356478358807</v>
      </c>
      <c r="AE962" s="16">
        <v>0.71753116204262202</v>
      </c>
      <c r="AF962" s="16">
        <v>1.4789913039207001</v>
      </c>
      <c r="AG962" s="16">
        <v>1.4767903535332401</v>
      </c>
      <c r="AH962" s="16">
        <v>1.4294377751979399</v>
      </c>
      <c r="AI962" s="37">
        <v>0.34884399813171402</v>
      </c>
      <c r="AJ962" s="16">
        <v>1.01059402339938</v>
      </c>
      <c r="AK962" s="16">
        <v>0.46359623733719302</v>
      </c>
      <c r="AL962" s="37">
        <v>0.80220189184000001</v>
      </c>
      <c r="AM962" s="37">
        <v>3172.2166841609001</v>
      </c>
      <c r="AN962" s="37">
        <v>21.314704990799999</v>
      </c>
      <c r="AO962" s="37">
        <v>1.1422542108</v>
      </c>
      <c r="AP962" s="37">
        <v>7.2352411535999996</v>
      </c>
      <c r="AQ962" s="37">
        <v>663.80845599999998</v>
      </c>
      <c r="AR962" s="37">
        <v>1.750354711</v>
      </c>
      <c r="AS962" s="37">
        <v>1.3798843999999999</v>
      </c>
      <c r="AT962" s="37">
        <v>7.8309056807999999</v>
      </c>
      <c r="AU962" s="37">
        <v>306465.64204780001</v>
      </c>
      <c r="AV962" s="37">
        <v>2089.5579571666799</v>
      </c>
      <c r="AW962" s="37">
        <v>1001917.162488</v>
      </c>
      <c r="AX962" s="37">
        <v>7.8154791443820004</v>
      </c>
      <c r="AY962" s="37">
        <v>7.4563536299999997</v>
      </c>
      <c r="AZ962" s="37">
        <v>17.752206000000001</v>
      </c>
      <c r="BA962" s="37">
        <v>23981.724991999999</v>
      </c>
      <c r="BB962" s="37">
        <v>8.7172897488200007</v>
      </c>
      <c r="BC962" s="37">
        <v>8.0003319511795998E-3</v>
      </c>
      <c r="BD962" s="37">
        <v>379.03566328139999</v>
      </c>
      <c r="BE962" s="37">
        <v>28976.281800000001</v>
      </c>
      <c r="BF962" s="37">
        <v>0.96668588580000003</v>
      </c>
      <c r="BG962" s="37">
        <v>3.7635262745600002</v>
      </c>
      <c r="BH962" s="37">
        <v>4.8346324059999999</v>
      </c>
      <c r="BI962" s="37">
        <v>5.9350861469999998</v>
      </c>
      <c r="BJ962" s="37">
        <v>4182.4346419200001</v>
      </c>
      <c r="BK962" s="37">
        <v>524.46485811800005</v>
      </c>
      <c r="BL962" s="37">
        <v>17.752206000000001</v>
      </c>
      <c r="BM962" s="37">
        <v>16.0081892281389</v>
      </c>
      <c r="BN962" s="37">
        <v>15.984366755220501</v>
      </c>
      <c r="BO962" s="37">
        <v>16.266221109044501</v>
      </c>
      <c r="BP962" s="37">
        <v>1.023398E-2</v>
      </c>
    </row>
    <row r="963" spans="1:68">
      <c r="A963" s="16">
        <v>962</v>
      </c>
      <c r="B963" s="29" t="s">
        <v>86</v>
      </c>
      <c r="C963" s="16">
        <v>300</v>
      </c>
      <c r="D963" s="16">
        <v>1120</v>
      </c>
      <c r="E963" s="16">
        <v>0.23767328192811699</v>
      </c>
      <c r="F963" s="16">
        <v>0.38971677768395302</v>
      </c>
      <c r="G963" s="16">
        <v>0.49214439733057103</v>
      </c>
      <c r="H963" s="16">
        <v>1.2701334512082201</v>
      </c>
      <c r="I963" s="16">
        <v>2.3273028932475701</v>
      </c>
      <c r="J963" s="16">
        <v>0.41654722483072198</v>
      </c>
      <c r="K963" s="16">
        <v>0.43364076367286503</v>
      </c>
      <c r="L963" s="16">
        <v>0.54674720020133405</v>
      </c>
      <c r="M963" s="16">
        <v>0.14260563380281699</v>
      </c>
      <c r="N963" s="16">
        <v>0.69885072612212995</v>
      </c>
      <c r="O963" s="16">
        <v>1.5903976817813901</v>
      </c>
      <c r="P963" s="16">
        <v>0.14239661461656999</v>
      </c>
      <c r="Q963" s="16">
        <v>0.22692250637511199</v>
      </c>
      <c r="R963" s="16">
        <v>0.69404098535367398</v>
      </c>
      <c r="S963" s="16">
        <v>0.72356252513067898</v>
      </c>
      <c r="T963" s="16">
        <v>1.3320683394350701</v>
      </c>
      <c r="U963" s="16">
        <v>1.1469190549399499</v>
      </c>
      <c r="V963" s="16">
        <v>0.53132377280433996</v>
      </c>
      <c r="W963" s="16">
        <v>3.1764968509932698</v>
      </c>
      <c r="X963" s="16">
        <v>1.3749569766641401</v>
      </c>
      <c r="Y963" s="16">
        <v>2.3467903906335099</v>
      </c>
      <c r="Z963" s="16">
        <v>1.03401649817967</v>
      </c>
      <c r="AA963" s="16">
        <v>1.3956154292218801</v>
      </c>
      <c r="AB963" s="16">
        <v>1.3034059932741899</v>
      </c>
      <c r="AC963" s="16">
        <v>0.59894307876880304</v>
      </c>
      <c r="AD963" s="16">
        <v>2.1071595365305802</v>
      </c>
      <c r="AE963" s="16">
        <v>0.72356252513067898</v>
      </c>
      <c r="AF963" s="16">
        <v>1.4873643120253</v>
      </c>
      <c r="AG963" s="16">
        <v>1.4851624460738999</v>
      </c>
      <c r="AH963" s="16">
        <v>1.4214384252585299</v>
      </c>
      <c r="AI963" s="37">
        <v>0.35048099483810402</v>
      </c>
      <c r="AJ963" s="16">
        <v>1.0092712827796</v>
      </c>
      <c r="AK963" s="16">
        <v>0.46475397973950799</v>
      </c>
      <c r="AL963" s="37">
        <v>0.85677269184000004</v>
      </c>
      <c r="AM963" s="37">
        <v>3274.7777379377599</v>
      </c>
      <c r="AN963" s="37">
        <v>21.7057701968</v>
      </c>
      <c r="AO963" s="37">
        <v>1.1466815928</v>
      </c>
      <c r="AP963" s="37">
        <v>7.2087257616000002</v>
      </c>
      <c r="AQ963" s="37">
        <v>682.09489599999995</v>
      </c>
      <c r="AR963" s="37">
        <v>1.7561034069999999</v>
      </c>
      <c r="AS963" s="37">
        <v>1.3811886</v>
      </c>
      <c r="AT963" s="37">
        <v>7.9074915768</v>
      </c>
      <c r="AU963" s="37">
        <v>307654.03093060001</v>
      </c>
      <c r="AV963" s="37">
        <v>2088.6334919675701</v>
      </c>
      <c r="AW963" s="37">
        <v>1034500.355768</v>
      </c>
      <c r="AX963" s="37">
        <v>7.6623341374820004</v>
      </c>
      <c r="AY963" s="37">
        <v>7.4854491300000001</v>
      </c>
      <c r="AZ963" s="37">
        <v>17.901426000000001</v>
      </c>
      <c r="BA963" s="37">
        <v>24057.333431999999</v>
      </c>
      <c r="BB963" s="37">
        <v>8.7236070891199997</v>
      </c>
      <c r="BC963" s="37">
        <v>7.8990885749129006E-3</v>
      </c>
      <c r="BD963" s="37">
        <v>381.05497979939997</v>
      </c>
      <c r="BE963" s="37">
        <v>29016.229800000001</v>
      </c>
      <c r="BF963" s="37">
        <v>0.96813656280000004</v>
      </c>
      <c r="BG963" s="37">
        <v>3.770394628</v>
      </c>
      <c r="BH963" s="37">
        <v>4.8409471699999997</v>
      </c>
      <c r="BI963" s="37">
        <v>5.9415517209999997</v>
      </c>
      <c r="BJ963" s="37">
        <v>4061.9827185600002</v>
      </c>
      <c r="BK963" s="37">
        <v>523.33137865799995</v>
      </c>
      <c r="BL963" s="37">
        <v>17.901426000000001</v>
      </c>
      <c r="BM963" s="37">
        <v>16.0854309290301</v>
      </c>
      <c r="BN963" s="37">
        <v>16.061618361799699</v>
      </c>
      <c r="BO963" s="37">
        <v>16.531309680002099</v>
      </c>
      <c r="BP963" s="37">
        <v>1.018618E-2</v>
      </c>
    </row>
    <row r="964" spans="1:68">
      <c r="A964" s="16">
        <v>963</v>
      </c>
      <c r="B964" s="29" t="s">
        <v>69</v>
      </c>
      <c r="C964" s="16">
        <v>325</v>
      </c>
      <c r="D964" s="16">
        <v>1120</v>
      </c>
      <c r="E964" s="16">
        <v>0.24534094740391099</v>
      </c>
      <c r="F964" s="16">
        <v>0.39596134400708299</v>
      </c>
      <c r="G964" s="16">
        <v>0.49694665457580001</v>
      </c>
      <c r="H964" s="16">
        <v>1.2717841887086201</v>
      </c>
      <c r="I964" s="16">
        <v>2.3174636504999802</v>
      </c>
      <c r="J964" s="16">
        <v>0.42233537670555699</v>
      </c>
      <c r="K964" s="16">
        <v>0.43577159694984802</v>
      </c>
      <c r="L964" s="16">
        <v>0.54838100037797699</v>
      </c>
      <c r="M964" s="16">
        <v>0.14380058332257101</v>
      </c>
      <c r="N964" s="16">
        <v>0.70028043924931604</v>
      </c>
      <c r="O964" s="16">
        <v>1.5877498857069401</v>
      </c>
      <c r="P964" s="16">
        <v>0.145284903420804</v>
      </c>
      <c r="Q964" s="16">
        <v>0.228458608868708</v>
      </c>
      <c r="R964" s="16">
        <v>0.69665660906403304</v>
      </c>
      <c r="S964" s="16">
        <v>0.72657820667470896</v>
      </c>
      <c r="T964" s="16">
        <v>1.331982631712</v>
      </c>
      <c r="U964" s="16">
        <v>1.14679380983626</v>
      </c>
      <c r="V964" s="16">
        <v>0.52991484850424098</v>
      </c>
      <c r="W964" s="16">
        <v>3.16643452263905</v>
      </c>
      <c r="X964" s="16">
        <v>1.3740111439774401</v>
      </c>
      <c r="Y964" s="16">
        <v>2.34270475361147</v>
      </c>
      <c r="Z964" s="16">
        <v>1.0346768568921201</v>
      </c>
      <c r="AA964" s="16">
        <v>1.3950274760657699</v>
      </c>
      <c r="AB964" s="16">
        <v>1.30265042644622</v>
      </c>
      <c r="AC964" s="16">
        <v>0.59667111917500804</v>
      </c>
      <c r="AD964" s="16">
        <v>2.0989912175092198</v>
      </c>
      <c r="AE964" s="16">
        <v>0.72657820667470896</v>
      </c>
      <c r="AF964" s="16">
        <v>1.4915534289099199</v>
      </c>
      <c r="AG964" s="16">
        <v>1.4893511048908401</v>
      </c>
      <c r="AH964" s="16">
        <v>1.41750337281078</v>
      </c>
      <c r="AI964" s="37">
        <v>0.35130526810912499</v>
      </c>
      <c r="AJ964" s="16">
        <v>1.0086106962811701</v>
      </c>
      <c r="AK964" s="16">
        <v>0.46533285094066601</v>
      </c>
      <c r="AL964" s="37">
        <v>0.88404073983999998</v>
      </c>
      <c r="AM964" s="37">
        <v>3326.0297163242899</v>
      </c>
      <c r="AN964" s="37">
        <v>21.901072924800001</v>
      </c>
      <c r="AO964" s="37">
        <v>1.1488970387999999</v>
      </c>
      <c r="AP964" s="37">
        <v>7.1953896306000003</v>
      </c>
      <c r="AQ964" s="37">
        <v>691.23121600000002</v>
      </c>
      <c r="AR964" s="37">
        <v>1.7589495399999999</v>
      </c>
      <c r="AS964" s="37">
        <v>1.3818317</v>
      </c>
      <c r="AT964" s="37">
        <v>7.9455073248000003</v>
      </c>
      <c r="AU964" s="37">
        <v>308248.12026400003</v>
      </c>
      <c r="AV964" s="37">
        <v>2088.1669888558899</v>
      </c>
      <c r="AW964" s="37">
        <v>1050664.625208</v>
      </c>
      <c r="AX964" s="37">
        <v>7.5860734741320002</v>
      </c>
      <c r="AY964" s="37">
        <v>7.4999383799999997</v>
      </c>
      <c r="AZ964" s="37">
        <v>17.976036000000001</v>
      </c>
      <c r="BA964" s="37">
        <v>24095.182202</v>
      </c>
      <c r="BB964" s="37">
        <v>8.7267665392700007</v>
      </c>
      <c r="BC964" s="37">
        <v>7.8501200096264198E-3</v>
      </c>
      <c r="BD964" s="37">
        <v>382.06375761840002</v>
      </c>
      <c r="BE964" s="37">
        <v>29036.203799999999</v>
      </c>
      <c r="BF964" s="37">
        <v>0.9688601013</v>
      </c>
      <c r="BG964" s="37">
        <v>3.7738299981200001</v>
      </c>
      <c r="BH964" s="37">
        <v>4.844105452</v>
      </c>
      <c r="BI964" s="37">
        <v>5.9447843279999999</v>
      </c>
      <c r="BJ964" s="37">
        <v>4002.3739954799998</v>
      </c>
      <c r="BK964" s="37">
        <v>522.75919062800006</v>
      </c>
      <c r="BL964" s="37">
        <v>17.976036000000001</v>
      </c>
      <c r="BM964" s="37">
        <v>16.124025604163698</v>
      </c>
      <c r="BN964" s="37">
        <v>16.100217989777299</v>
      </c>
      <c r="BO964" s="37">
        <v>16.664560622368899</v>
      </c>
      <c r="BP964" s="37">
        <v>1.0162279999999999E-2</v>
      </c>
    </row>
    <row r="965" spans="1:68">
      <c r="A965" s="16">
        <v>964</v>
      </c>
      <c r="B965" s="29" t="s">
        <v>87</v>
      </c>
      <c r="C965" s="16">
        <v>175</v>
      </c>
      <c r="D965" s="16">
        <v>1120</v>
      </c>
      <c r="E965" s="16">
        <v>0.25301184504489299</v>
      </c>
      <c r="F965" s="16">
        <v>0.40220820278781499</v>
      </c>
      <c r="G965" s="16">
        <v>0.50175253009288501</v>
      </c>
      <c r="H965" s="16">
        <v>1.27343388447137</v>
      </c>
      <c r="I965" s="16">
        <v>2.30764783239615</v>
      </c>
      <c r="J965" s="16">
        <v>0.42812639074321301</v>
      </c>
      <c r="K965" s="16">
        <v>0.43790944171344798</v>
      </c>
      <c r="L965" s="16">
        <v>0.55001892266935803</v>
      </c>
      <c r="M965" s="16">
        <v>0.14499978436890201</v>
      </c>
      <c r="N965" s="16">
        <v>0.70171031616113599</v>
      </c>
      <c r="O965" s="16">
        <v>1.5851059059368899</v>
      </c>
      <c r="P965" s="16">
        <v>0.14818645472733799</v>
      </c>
      <c r="Q965" s="16">
        <v>0.23002076669096999</v>
      </c>
      <c r="R965" s="16">
        <v>0.69927702022513005</v>
      </c>
      <c r="S965" s="16">
        <v>0.72959388821873705</v>
      </c>
      <c r="T965" s="16">
        <v>1.3318970640675101</v>
      </c>
      <c r="U965" s="16">
        <v>1.14666862374149</v>
      </c>
      <c r="V965" s="16">
        <v>0.52856406702560499</v>
      </c>
      <c r="W965" s="16">
        <v>3.15643046858973</v>
      </c>
      <c r="X965" s="16">
        <v>1.3730666116725101</v>
      </c>
      <c r="Y965" s="16">
        <v>2.3386292689745098</v>
      </c>
      <c r="Z965" s="16">
        <v>1.0353370358270699</v>
      </c>
      <c r="AA965" s="16">
        <v>1.3944401536118101</v>
      </c>
      <c r="AB965" s="16">
        <v>1.3018957079898601</v>
      </c>
      <c r="AC965" s="16">
        <v>0.59437399939103996</v>
      </c>
      <c r="AD965" s="16">
        <v>2.09084564081147</v>
      </c>
      <c r="AE965" s="16">
        <v>0.72959388821873705</v>
      </c>
      <c r="AF965" s="16">
        <v>1.4957442891325601</v>
      </c>
      <c r="AG965" s="16">
        <v>1.4935415068551801</v>
      </c>
      <c r="AH965" s="16">
        <v>1.41361047892489</v>
      </c>
      <c r="AI965" s="37">
        <v>0.35213342762847699</v>
      </c>
      <c r="AJ965" s="16">
        <v>1.00795063149832</v>
      </c>
      <c r="AK965" s="16">
        <v>0.46591172214182303</v>
      </c>
      <c r="AL965" s="37">
        <v>0.91129721984000001</v>
      </c>
      <c r="AM965" s="37">
        <v>3377.2626623762199</v>
      </c>
      <c r="AN965" s="37">
        <v>22.096222402799999</v>
      </c>
      <c r="AO965" s="37">
        <v>1.1511136548000001</v>
      </c>
      <c r="AP965" s="37">
        <v>7.1820012096000001</v>
      </c>
      <c r="AQ965" s="37">
        <v>700.36293599999999</v>
      </c>
      <c r="AR965" s="37">
        <v>1.7617768629999999</v>
      </c>
      <c r="AS965" s="37">
        <v>1.3824688000000001</v>
      </c>
      <c r="AT965" s="37">
        <v>7.9833382728000002</v>
      </c>
      <c r="AU965" s="37">
        <v>308842.13952540001</v>
      </c>
      <c r="AV965" s="37">
        <v>2087.6976387361101</v>
      </c>
      <c r="AW965" s="37">
        <v>1066744.009848</v>
      </c>
      <c r="AX965" s="37">
        <v>7.5100207041819997</v>
      </c>
      <c r="AY965" s="37">
        <v>7.51438863</v>
      </c>
      <c r="AZ965" s="37">
        <v>18.050646</v>
      </c>
      <c r="BA965" s="37">
        <v>24133.060672</v>
      </c>
      <c r="BB965" s="37">
        <v>8.7299265094200003</v>
      </c>
      <c r="BC965" s="37">
        <v>7.8021947180825701E-3</v>
      </c>
      <c r="BD965" s="37">
        <v>383.07194847739999</v>
      </c>
      <c r="BE965" s="37">
        <v>29056.177800000001</v>
      </c>
      <c r="BF965" s="37">
        <v>0.96958243980000003</v>
      </c>
      <c r="BG965" s="37">
        <v>3.7772661638399998</v>
      </c>
      <c r="BH965" s="37">
        <v>4.8472643340000001</v>
      </c>
      <c r="BI965" s="37">
        <v>5.9480168149999999</v>
      </c>
      <c r="BJ965" s="37">
        <v>3943.1767648</v>
      </c>
      <c r="BK965" s="37">
        <v>522.18337039799997</v>
      </c>
      <c r="BL965" s="37">
        <v>18.050646</v>
      </c>
      <c r="BM965" s="37">
        <v>16.162602829089298</v>
      </c>
      <c r="BN965" s="37">
        <v>16.138800167546901</v>
      </c>
      <c r="BO965" s="37">
        <v>16.798282669327701</v>
      </c>
      <c r="BP965" s="37">
        <v>1.0138380000000001E-2</v>
      </c>
    </row>
    <row r="966" spans="1:68">
      <c r="A966" s="16">
        <v>965</v>
      </c>
      <c r="B966" s="29" t="s">
        <v>454</v>
      </c>
      <c r="C966" s="16">
        <v>190</v>
      </c>
      <c r="D966" s="16">
        <v>1130</v>
      </c>
      <c r="E966" s="16">
        <v>0.17243812467800099</v>
      </c>
      <c r="F966" s="16">
        <v>0.30954713523218902</v>
      </c>
      <c r="G966" s="16">
        <v>0.41796735001594798</v>
      </c>
      <c r="H966" s="16">
        <v>1.2585887677432599</v>
      </c>
      <c r="I966" s="16">
        <v>2.3012085682074401</v>
      </c>
      <c r="J966" s="16">
        <v>0.33965384615384597</v>
      </c>
      <c r="K966" s="16">
        <v>0.41735834233526498</v>
      </c>
      <c r="L966" s="16">
        <v>0.53206427688504299</v>
      </c>
      <c r="M966" s="16">
        <v>0.14558619931875599</v>
      </c>
      <c r="N966" s="16">
        <v>0.68623993685403695</v>
      </c>
      <c r="O966" s="16">
        <v>1.5129688360307101</v>
      </c>
      <c r="P966" s="16">
        <v>0.13706170793452899</v>
      </c>
      <c r="Q966" s="16">
        <v>0.24347209113971499</v>
      </c>
      <c r="R966" s="16">
        <v>0.61666666666666703</v>
      </c>
      <c r="S966" s="16">
        <v>0.67823999999999995</v>
      </c>
      <c r="T966" s="16">
        <v>1.2963011456628499</v>
      </c>
      <c r="U966" s="16">
        <v>1.1320401436877401</v>
      </c>
      <c r="V966" s="16">
        <v>0.58883478654738997</v>
      </c>
      <c r="W966" s="16">
        <v>2.9399804788017501</v>
      </c>
      <c r="X966" s="16">
        <v>1.3513655172413801</v>
      </c>
      <c r="Y966" s="16">
        <v>2.2635970333745399</v>
      </c>
      <c r="Z966" s="16">
        <v>1.0073828027074501</v>
      </c>
      <c r="AA966" s="16">
        <v>1.36213880868356</v>
      </c>
      <c r="AB966" s="16">
        <v>1.2811465919701199</v>
      </c>
      <c r="AC966" s="16">
        <v>0.58792312631868604</v>
      </c>
      <c r="AD966" s="16">
        <v>2.1662167084598098</v>
      </c>
      <c r="AE966" s="16">
        <v>0.67823999999999995</v>
      </c>
      <c r="AF966" s="16">
        <v>1.40200085932023</v>
      </c>
      <c r="AG966" s="16">
        <v>1.40200085932023</v>
      </c>
      <c r="AH966" s="16">
        <v>1.24692858707998</v>
      </c>
      <c r="AI966" s="37">
        <v>0.240615976900866</v>
      </c>
      <c r="AJ966" s="16">
        <v>0.99208210429632404</v>
      </c>
      <c r="AK966" s="16">
        <v>0.46830680173661399</v>
      </c>
      <c r="AL966" s="37">
        <v>0.64965735840000005</v>
      </c>
      <c r="AM966" s="37">
        <v>2772.33312618931</v>
      </c>
      <c r="AN966" s="37">
        <v>19.8844316912</v>
      </c>
      <c r="AO966" s="37">
        <v>1.18958392</v>
      </c>
      <c r="AP966" s="37">
        <v>7.2420782560000001</v>
      </c>
      <c r="AQ966" s="37">
        <v>587.79136000000005</v>
      </c>
      <c r="AR966" s="37">
        <v>1.7310937072000001</v>
      </c>
      <c r="AS966" s="37">
        <v>1.39290384</v>
      </c>
      <c r="AT966" s="37">
        <v>7.7175315072000004</v>
      </c>
      <c r="AU966" s="37">
        <v>311736.78327040002</v>
      </c>
      <c r="AV966" s="37">
        <v>2054.7611101776902</v>
      </c>
      <c r="AW966" s="37">
        <v>948604.54777599999</v>
      </c>
      <c r="AX966" s="37">
        <v>8.6946663647999998</v>
      </c>
      <c r="AY966" s="37">
        <v>7.4680799999999996</v>
      </c>
      <c r="AZ966" s="37">
        <v>16.956</v>
      </c>
      <c r="BA966" s="37">
        <v>23422.523696</v>
      </c>
      <c r="BB966" s="37">
        <v>8.2544066544000003</v>
      </c>
      <c r="BC966" s="37">
        <v>8.5064196928651692E-3</v>
      </c>
      <c r="BD966" s="37">
        <v>373.4021932416</v>
      </c>
      <c r="BE966" s="37">
        <v>28412.46</v>
      </c>
      <c r="BF966" s="37">
        <v>0.94814799999999999</v>
      </c>
      <c r="BG966" s="37">
        <v>3.69321916032</v>
      </c>
      <c r="BH966" s="37">
        <v>4.7642821344000001</v>
      </c>
      <c r="BI966" s="37">
        <v>5.878110672</v>
      </c>
      <c r="BJ966" s="37">
        <v>4471.2936927999999</v>
      </c>
      <c r="BK966" s="37">
        <v>497.458054592</v>
      </c>
      <c r="BL966" s="37">
        <v>16.956</v>
      </c>
      <c r="BM966" s="37">
        <v>15.835529260548499</v>
      </c>
      <c r="BN966" s="37">
        <v>15.835529260548499</v>
      </c>
      <c r="BO966" s="37">
        <v>17.8048894388333</v>
      </c>
      <c r="BP966" s="37">
        <v>1.039E-2</v>
      </c>
    </row>
    <row r="967" spans="1:68">
      <c r="A967" s="16">
        <v>966</v>
      </c>
      <c r="B967" s="29" t="s">
        <v>84</v>
      </c>
      <c r="C967" s="16">
        <v>230</v>
      </c>
      <c r="D967" s="16">
        <v>1130</v>
      </c>
      <c r="E967" s="16">
        <v>0.19086612869853101</v>
      </c>
      <c r="F967" s="16">
        <v>0.33475135207110501</v>
      </c>
      <c r="G967" s="16">
        <v>0.44177013447397001</v>
      </c>
      <c r="H967" s="16">
        <v>1.2565775844209699</v>
      </c>
      <c r="I967" s="16">
        <v>2.3053575867133702</v>
      </c>
      <c r="J967" s="16">
        <v>0.36272595456742401</v>
      </c>
      <c r="K967" s="16">
        <v>0.42523523029884602</v>
      </c>
      <c r="L967" s="16">
        <v>0.54034825870646797</v>
      </c>
      <c r="M967" s="16">
        <v>0.14424062687054501</v>
      </c>
      <c r="N967" s="16">
        <v>0.69216220246972504</v>
      </c>
      <c r="O967" s="16">
        <v>1.5326912958077401</v>
      </c>
      <c r="P967" s="16">
        <v>0.13583504067490201</v>
      </c>
      <c r="Q967" s="16">
        <v>0.24471609098567801</v>
      </c>
      <c r="R967" s="16">
        <v>0.64586994727592295</v>
      </c>
      <c r="S967" s="16">
        <v>0.68823999999999996</v>
      </c>
      <c r="T967" s="16">
        <v>1.2999910780669099</v>
      </c>
      <c r="U967" s="16">
        <v>1.12846518464082</v>
      </c>
      <c r="V967" s="16">
        <v>0.57573862232856399</v>
      </c>
      <c r="W967" s="16">
        <v>2.9787692857781298</v>
      </c>
      <c r="X967" s="16">
        <v>1.3529476584022</v>
      </c>
      <c r="Y967" s="16">
        <v>2.2803217821782198</v>
      </c>
      <c r="Z967" s="16">
        <v>1.01261024033438</v>
      </c>
      <c r="AA967" s="16">
        <v>1.36685145547945</v>
      </c>
      <c r="AB967" s="16">
        <v>1.2844870117735001</v>
      </c>
      <c r="AC967" s="16">
        <v>0.59929742933581498</v>
      </c>
      <c r="AD967" s="16">
        <v>2.1232345903771099</v>
      </c>
      <c r="AE967" s="16">
        <v>0.68823999999999996</v>
      </c>
      <c r="AF967" s="16">
        <v>1.42284028729409</v>
      </c>
      <c r="AG967" s="16">
        <v>1.42117227104156</v>
      </c>
      <c r="AH967" s="16">
        <v>1.2902845658759401</v>
      </c>
      <c r="AI967" s="37">
        <v>0.295781893004115</v>
      </c>
      <c r="AJ967" s="16">
        <v>0.99561081003193597</v>
      </c>
      <c r="AK967" s="16">
        <v>0.46772793053545603</v>
      </c>
      <c r="AL967" s="37">
        <v>0.71331677567999996</v>
      </c>
      <c r="AM967" s="37">
        <v>2959.5069918853001</v>
      </c>
      <c r="AN967" s="37">
        <v>20.587578360799998</v>
      </c>
      <c r="AO967" s="37">
        <v>1.1711267400000001</v>
      </c>
      <c r="AP967" s="37">
        <v>7.2240870688000003</v>
      </c>
      <c r="AQ967" s="37">
        <v>621.09724800000004</v>
      </c>
      <c r="AR967" s="37">
        <v>1.7485557175999999</v>
      </c>
      <c r="AS967" s="37">
        <v>1.39715904</v>
      </c>
      <c r="AT967" s="37">
        <v>7.7939356271999998</v>
      </c>
      <c r="AU967" s="37">
        <v>311194.09847199998</v>
      </c>
      <c r="AV967" s="37">
        <v>2065.9308217390999</v>
      </c>
      <c r="AW967" s="37">
        <v>957648.85984000005</v>
      </c>
      <c r="AX967" s="37">
        <v>8.6199346499999994</v>
      </c>
      <c r="AY967" s="37">
        <v>7.5278700000000001</v>
      </c>
      <c r="AZ967" s="37">
        <v>17.206</v>
      </c>
      <c r="BA967" s="37">
        <v>23517.1636</v>
      </c>
      <c r="BB967" s="37">
        <v>8.3580476370000003</v>
      </c>
      <c r="BC967" s="37">
        <v>8.3387907717794307E-3</v>
      </c>
      <c r="BD967" s="37">
        <v>372.78990500399999</v>
      </c>
      <c r="BE967" s="37">
        <v>28524.249599999999</v>
      </c>
      <c r="BF967" s="37">
        <v>0.95279360000000002</v>
      </c>
      <c r="BG967" s="37">
        <v>3.7095923040000001</v>
      </c>
      <c r="BH967" s="37">
        <v>4.7736103936000003</v>
      </c>
      <c r="BI967" s="37">
        <v>5.8846359664000003</v>
      </c>
      <c r="BJ967" s="37">
        <v>4429.311952</v>
      </c>
      <c r="BK967" s="37">
        <v>502.23925223999998</v>
      </c>
      <c r="BL967" s="37">
        <v>17.206</v>
      </c>
      <c r="BM967" s="37">
        <v>15.8659465946445</v>
      </c>
      <c r="BN967" s="37">
        <v>15.8473467159245</v>
      </c>
      <c r="BO967" s="37">
        <v>17.248603671311699</v>
      </c>
      <c r="BP967" s="37">
        <v>1.1178E-2</v>
      </c>
    </row>
    <row r="968" spans="1:68">
      <c r="A968" s="16">
        <v>967</v>
      </c>
      <c r="B968" s="29" t="s">
        <v>86</v>
      </c>
      <c r="C968" s="16">
        <v>285</v>
      </c>
      <c r="D968" s="16">
        <v>1130</v>
      </c>
      <c r="E968" s="16">
        <v>0.20944344032408899</v>
      </c>
      <c r="F968" s="16">
        <v>0.36028501449436701</v>
      </c>
      <c r="G968" s="16">
        <v>0.46607181976967899</v>
      </c>
      <c r="H968" s="16">
        <v>1.25453786772376</v>
      </c>
      <c r="I968" s="16">
        <v>2.3095244565217401</v>
      </c>
      <c r="J968" s="16">
        <v>0.38604470359572401</v>
      </c>
      <c r="K968" s="16">
        <v>0.43318078256562698</v>
      </c>
      <c r="L968" s="16">
        <v>0.54873591989987502</v>
      </c>
      <c r="M968" s="16">
        <v>0.14292043984476099</v>
      </c>
      <c r="N968" s="16">
        <v>0.69814615483789699</v>
      </c>
      <c r="O968" s="16">
        <v>1.55256311053994</v>
      </c>
      <c r="P968" s="16">
        <v>0.134630731223084</v>
      </c>
      <c r="Q968" s="16">
        <v>0.24597734691523099</v>
      </c>
      <c r="R968" s="16">
        <v>0.67622461170848303</v>
      </c>
      <c r="S968" s="16">
        <v>0.69823999999999997</v>
      </c>
      <c r="T968" s="16">
        <v>1.30367662356962</v>
      </c>
      <c r="U968" s="16">
        <v>1.12494549166879</v>
      </c>
      <c r="V968" s="16">
        <v>0.56403295643163698</v>
      </c>
      <c r="W968" s="16">
        <v>3.0181365609409001</v>
      </c>
      <c r="X968" s="16">
        <v>1.35452544704264</v>
      </c>
      <c r="Y968" s="16">
        <v>2.29708798017348</v>
      </c>
      <c r="Z968" s="16">
        <v>1.01784161230975</v>
      </c>
      <c r="AA968" s="16">
        <v>1.37157116846953</v>
      </c>
      <c r="AB968" s="16">
        <v>1.2878324293996599</v>
      </c>
      <c r="AC968" s="16">
        <v>0.61100410706698804</v>
      </c>
      <c r="AD968" s="16">
        <v>2.0814973728053299</v>
      </c>
      <c r="AE968" s="16">
        <v>0.69823999999999997</v>
      </c>
      <c r="AF968" s="16">
        <v>1.4439498028209099</v>
      </c>
      <c r="AG968" s="16">
        <v>1.4405921521395499</v>
      </c>
      <c r="AH968" s="16">
        <v>1.33664699709881</v>
      </c>
      <c r="AI968" s="37">
        <v>0.35911602209944798</v>
      </c>
      <c r="AJ968" s="16">
        <v>0.99914230030551299</v>
      </c>
      <c r="AK968" s="16">
        <v>0.46714905933429801</v>
      </c>
      <c r="AL968" s="37">
        <v>0.77644142496000002</v>
      </c>
      <c r="AM968" s="37">
        <v>3144.0179280764801</v>
      </c>
      <c r="AN968" s="37">
        <v>21.271906390400002</v>
      </c>
      <c r="AO968" s="37">
        <v>1.15281236</v>
      </c>
      <c r="AP968" s="37">
        <v>7.2061065215999998</v>
      </c>
      <c r="AQ968" s="37">
        <v>654.01593600000001</v>
      </c>
      <c r="AR968" s="37">
        <v>1.765801248</v>
      </c>
      <c r="AS968" s="37">
        <v>1.4012542400000001</v>
      </c>
      <c r="AT968" s="37">
        <v>7.8703817471999997</v>
      </c>
      <c r="AU968" s="37">
        <v>310640.38719759998</v>
      </c>
      <c r="AV968" s="37">
        <v>2076.9580113145898</v>
      </c>
      <c r="AW968" s="37">
        <v>966697.56750400004</v>
      </c>
      <c r="AX968" s="37">
        <v>8.5454130583999994</v>
      </c>
      <c r="AY968" s="37">
        <v>7.5798719999999999</v>
      </c>
      <c r="AZ968" s="37">
        <v>17.456</v>
      </c>
      <c r="BA968" s="37">
        <v>23611.899504000001</v>
      </c>
      <c r="BB968" s="37">
        <v>8.4622936675999991</v>
      </c>
      <c r="BC968" s="37">
        <v>8.1906261073124691E-3</v>
      </c>
      <c r="BD968" s="37">
        <v>372.14606996639998</v>
      </c>
      <c r="BE968" s="37">
        <v>28636.2392</v>
      </c>
      <c r="BF968" s="37">
        <v>0.95742479999999996</v>
      </c>
      <c r="BG968" s="37">
        <v>3.7259520844799998</v>
      </c>
      <c r="BH968" s="37">
        <v>4.7829193327999997</v>
      </c>
      <c r="BI968" s="37">
        <v>5.8911449408000003</v>
      </c>
      <c r="BJ968" s="37">
        <v>4386.7112112000004</v>
      </c>
      <c r="BK968" s="37">
        <v>506.94293188799998</v>
      </c>
      <c r="BL968" s="37">
        <v>17.456</v>
      </c>
      <c r="BM968" s="37">
        <v>15.894667750740499</v>
      </c>
      <c r="BN968" s="37">
        <v>15.857707503300499</v>
      </c>
      <c r="BO968" s="37">
        <v>16.6909099039501</v>
      </c>
      <c r="BP968" s="37">
        <v>1.1764999999999999E-2</v>
      </c>
    </row>
    <row r="969" spans="1:68">
      <c r="A969" s="16">
        <v>968</v>
      </c>
      <c r="B969" s="29" t="s">
        <v>69</v>
      </c>
      <c r="C969" s="16">
        <v>195</v>
      </c>
      <c r="D969" s="16">
        <v>1130</v>
      </c>
      <c r="E969" s="16">
        <v>0.21878865469685099</v>
      </c>
      <c r="F969" s="16">
        <v>0.37317741294898099</v>
      </c>
      <c r="G969" s="16">
        <v>0.47841467769775597</v>
      </c>
      <c r="H969" s="16">
        <v>1.2535071189279701</v>
      </c>
      <c r="I969" s="16">
        <v>2.3116146217058602</v>
      </c>
      <c r="J969" s="16">
        <v>0.39779780755176603</v>
      </c>
      <c r="K969" s="16">
        <v>0.43717958900029802</v>
      </c>
      <c r="L969" s="16">
        <v>0.55296924042686801</v>
      </c>
      <c r="M969" s="16">
        <v>0.14226964242603099</v>
      </c>
      <c r="N969" s="16">
        <v>0.70116156552819797</v>
      </c>
      <c r="O969" s="16">
        <v>1.5625555571951599</v>
      </c>
      <c r="P969" s="16">
        <v>0.13403677052414201</v>
      </c>
      <c r="Q969" s="16">
        <v>0.24661455850506001</v>
      </c>
      <c r="R969" s="16">
        <v>0.69185520361990904</v>
      </c>
      <c r="S969" s="16">
        <v>0.70323999999999998</v>
      </c>
      <c r="T969" s="16">
        <v>1.3055177536770199</v>
      </c>
      <c r="U969" s="16">
        <v>1.1232059710166</v>
      </c>
      <c r="V969" s="16">
        <v>0.55863108846648002</v>
      </c>
      <c r="W969" s="16">
        <v>3.0380411830639602</v>
      </c>
      <c r="X969" s="16">
        <v>1.35531271477663</v>
      </c>
      <c r="Y969" s="16">
        <v>2.3054866707997501</v>
      </c>
      <c r="Z969" s="16">
        <v>1.02045877506639</v>
      </c>
      <c r="AA969" s="16">
        <v>1.37393367975572</v>
      </c>
      <c r="AB969" s="16">
        <v>1.28950701590271</v>
      </c>
      <c r="AC969" s="16">
        <v>0.61698667269030905</v>
      </c>
      <c r="AD969" s="16">
        <v>2.0610788218080001</v>
      </c>
      <c r="AE969" s="16">
        <v>0.70323999999999998</v>
      </c>
      <c r="AF969" s="16">
        <v>1.4546074895843599</v>
      </c>
      <c r="AG969" s="16">
        <v>1.4503967831109701</v>
      </c>
      <c r="AH969" s="16">
        <v>1.3610550803235499</v>
      </c>
      <c r="AI969" s="37">
        <v>0.39443488238669</v>
      </c>
      <c r="AJ969" s="16">
        <v>1.00090909067423</v>
      </c>
      <c r="AK969" s="16">
        <v>0.46685962373371898</v>
      </c>
      <c r="AL969" s="37">
        <v>0.80780321160000002</v>
      </c>
      <c r="AM969" s="37">
        <v>3235.2747976077699</v>
      </c>
      <c r="AN969" s="37">
        <v>21.607013415200001</v>
      </c>
      <c r="AO969" s="37">
        <v>1.14370872</v>
      </c>
      <c r="AP969" s="37">
        <v>7.1971202380000001</v>
      </c>
      <c r="AQ969" s="37">
        <v>670.33007999999995</v>
      </c>
      <c r="AR969" s="37">
        <v>1.7743428332</v>
      </c>
      <c r="AS969" s="37">
        <v>1.40324184</v>
      </c>
      <c r="AT969" s="37">
        <v>7.9086205571999999</v>
      </c>
      <c r="AU969" s="37">
        <v>310359.39663189999</v>
      </c>
      <c r="AV969" s="37">
        <v>2082.4181603576199</v>
      </c>
      <c r="AW969" s="37">
        <v>971223.569686</v>
      </c>
      <c r="AX969" s="37">
        <v>8.5082310587999999</v>
      </c>
      <c r="AY969" s="37">
        <v>7.6029524999999998</v>
      </c>
      <c r="AZ969" s="37">
        <v>17.581</v>
      </c>
      <c r="BA969" s="37">
        <v>23659.303456000001</v>
      </c>
      <c r="BB969" s="37">
        <v>8.5146435758999992</v>
      </c>
      <c r="BC969" s="37">
        <v>8.1228638881907303E-3</v>
      </c>
      <c r="BD969" s="37">
        <v>371.81232239759998</v>
      </c>
      <c r="BE969" s="37">
        <v>28692.309000000001</v>
      </c>
      <c r="BF969" s="37">
        <v>0.959735</v>
      </c>
      <c r="BG969" s="37">
        <v>3.7341269635200001</v>
      </c>
      <c r="BH969" s="37">
        <v>4.7875665573999999</v>
      </c>
      <c r="BI969" s="37">
        <v>5.8943933079999997</v>
      </c>
      <c r="BJ969" s="37">
        <v>4365.1787157999997</v>
      </c>
      <c r="BK969" s="37">
        <v>509.26570246199998</v>
      </c>
      <c r="BL969" s="37">
        <v>17.581</v>
      </c>
      <c r="BM969" s="37">
        <v>15.9083922620385</v>
      </c>
      <c r="BN969" s="37">
        <v>15.862341646488501</v>
      </c>
      <c r="BO969" s="37">
        <v>16.4115350203293</v>
      </c>
      <c r="BP969" s="37">
        <v>1.1983125000000001E-2</v>
      </c>
    </row>
    <row r="970" spans="1:68">
      <c r="A970" s="16">
        <v>969</v>
      </c>
      <c r="B970" s="29" t="s">
        <v>455</v>
      </c>
      <c r="C970" s="16">
        <v>252</v>
      </c>
      <c r="D970" s="16">
        <v>1000</v>
      </c>
      <c r="E970" s="16">
        <v>0.26331257914731998</v>
      </c>
      <c r="F970" s="16">
        <v>0.42270554744670802</v>
      </c>
      <c r="G970" s="16">
        <v>0.50714059507472398</v>
      </c>
      <c r="H970" s="16">
        <v>1.2820688203725099</v>
      </c>
      <c r="I970" s="16">
        <v>2.3145605175055302</v>
      </c>
      <c r="J970" s="16">
        <v>0.44304110946012898</v>
      </c>
      <c r="K970" s="16">
        <v>0.43666600278828899</v>
      </c>
      <c r="L970" s="16">
        <v>0.54851921865154396</v>
      </c>
      <c r="M970" s="16">
        <v>0.146926870015089</v>
      </c>
      <c r="N970" s="16">
        <v>0.69971104974707399</v>
      </c>
      <c r="O970" s="16">
        <v>1.5914032877319599</v>
      </c>
      <c r="P970" s="16">
        <v>0.14539866565399301</v>
      </c>
      <c r="Q970" s="16">
        <v>0.23605597640824999</v>
      </c>
      <c r="R970" s="16">
        <v>0.69516841944825503</v>
      </c>
      <c r="S970" s="16">
        <v>0.73239436619718301</v>
      </c>
      <c r="T970" s="16">
        <v>1.3253401739906301</v>
      </c>
      <c r="U970" s="16">
        <v>1.1387874612469899</v>
      </c>
      <c r="V970" s="16">
        <v>0.50922984635100699</v>
      </c>
      <c r="W970" s="16">
        <v>3.1404568546404699</v>
      </c>
      <c r="X970" s="16">
        <v>1.37134502923977</v>
      </c>
      <c r="Y970" s="16">
        <v>2.3347849755035401</v>
      </c>
      <c r="Z970" s="16">
        <v>1.0344450147165101</v>
      </c>
      <c r="AA970" s="16">
        <v>1.38930334907686</v>
      </c>
      <c r="AB970" s="16">
        <v>1.29878762346112</v>
      </c>
      <c r="AC970" s="16">
        <v>0.60743745939916904</v>
      </c>
      <c r="AD970" s="16">
        <v>2.1243297204791798</v>
      </c>
      <c r="AE970" s="16">
        <v>0.73239436619718301</v>
      </c>
      <c r="AF970" s="16">
        <v>1.46926144959428</v>
      </c>
      <c r="AG970" s="16">
        <v>1.4667192252407699</v>
      </c>
      <c r="AH970" s="16">
        <v>1.3913139947989099</v>
      </c>
      <c r="AI970" s="37">
        <v>0.35944835680751203</v>
      </c>
      <c r="AJ970" s="16">
        <v>1.0067877805269201</v>
      </c>
      <c r="AK970" s="16">
        <v>0.465231548480463</v>
      </c>
      <c r="AL970" s="37">
        <v>0.94576165599999995</v>
      </c>
      <c r="AM970" s="37">
        <v>3536.7326975350502</v>
      </c>
      <c r="AN970" s="37">
        <v>22.299726190000001</v>
      </c>
      <c r="AO970" s="37">
        <v>1.1577980050000001</v>
      </c>
      <c r="AP970" s="37">
        <v>7.1883335849999996</v>
      </c>
      <c r="AQ970" s="37">
        <v>722.39819999999997</v>
      </c>
      <c r="AR970" s="37">
        <v>1.7613668</v>
      </c>
      <c r="AS970" s="37">
        <v>1.3814835000000001</v>
      </c>
      <c r="AT970" s="37">
        <v>8.0944983199999996</v>
      </c>
      <c r="AU970" s="37">
        <v>307975.94758600002</v>
      </c>
      <c r="AV970" s="37">
        <v>2090.3898828451102</v>
      </c>
      <c r="AW970" s="37">
        <v>1048961.3885999999</v>
      </c>
      <c r="AX970" s="37">
        <v>7.7801609430500003</v>
      </c>
      <c r="AY970" s="37">
        <v>7.4811802500000004</v>
      </c>
      <c r="AZ970" s="37">
        <v>18.090800000000002</v>
      </c>
      <c r="BA970" s="37">
        <v>23972.170050000001</v>
      </c>
      <c r="BB970" s="37">
        <v>8.6613174992499999</v>
      </c>
      <c r="BC970" s="37">
        <v>7.5598195012113803E-3</v>
      </c>
      <c r="BD970" s="37">
        <v>378.87684476999999</v>
      </c>
      <c r="BE970" s="37">
        <v>28971.888749999998</v>
      </c>
      <c r="BF970" s="37">
        <v>0.96516439249999997</v>
      </c>
      <c r="BG970" s="37">
        <v>3.7714672897999999</v>
      </c>
      <c r="BH970" s="37">
        <v>4.8229863599999998</v>
      </c>
      <c r="BI970" s="37">
        <v>5.9273779800000002</v>
      </c>
      <c r="BJ970" s="37">
        <v>4043.3701329999999</v>
      </c>
      <c r="BK970" s="37">
        <v>528.77483235</v>
      </c>
      <c r="BL970" s="37">
        <v>18.090800000000002</v>
      </c>
      <c r="BM970" s="37">
        <v>15.869536504272</v>
      </c>
      <c r="BN970" s="37">
        <v>15.842077863611999</v>
      </c>
      <c r="BO970" s="37">
        <v>16.409574264978001</v>
      </c>
      <c r="BP970" s="37">
        <v>1.0437E-2</v>
      </c>
    </row>
    <row r="971" spans="1:68">
      <c r="A971" s="16">
        <v>970</v>
      </c>
      <c r="B971" s="29" t="s">
        <v>456</v>
      </c>
      <c r="C971" s="16">
        <v>348</v>
      </c>
      <c r="D971" s="16">
        <v>1000</v>
      </c>
      <c r="E971" s="16">
        <v>0.26628469301934399</v>
      </c>
      <c r="F971" s="16">
        <v>0.42390671600784702</v>
      </c>
      <c r="G971" s="16">
        <v>0.50630321629509301</v>
      </c>
      <c r="H971" s="16">
        <v>1.2798107255520501</v>
      </c>
      <c r="I971" s="16">
        <v>2.3165324866764898</v>
      </c>
      <c r="J971" s="16">
        <v>0.444280078895464</v>
      </c>
      <c r="K971" s="16">
        <v>0.43482160653777202</v>
      </c>
      <c r="L971" s="16">
        <v>0.54539722572509497</v>
      </c>
      <c r="M971" s="16">
        <v>0.14664353719541701</v>
      </c>
      <c r="N971" s="16">
        <v>0.69804930545507204</v>
      </c>
      <c r="O971" s="16">
        <v>1.5939558412956201</v>
      </c>
      <c r="P971" s="16">
        <v>0.14715314671785901</v>
      </c>
      <c r="Q971" s="16">
        <v>0.231118497763701</v>
      </c>
      <c r="R971" s="16">
        <v>0.69258920402561797</v>
      </c>
      <c r="S971" s="16">
        <v>0.73493975903614495</v>
      </c>
      <c r="T971" s="16">
        <v>1.3285544495617301</v>
      </c>
      <c r="U971" s="16">
        <v>1.1435677281454899</v>
      </c>
      <c r="V971" s="16">
        <v>0.50323488806475203</v>
      </c>
      <c r="W971" s="16">
        <v>3.1498783764159199</v>
      </c>
      <c r="X971" s="16">
        <v>1.37422680412371</v>
      </c>
      <c r="Y971" s="16">
        <v>2.3417171246700801</v>
      </c>
      <c r="Z971" s="16">
        <v>1.0365427291378799</v>
      </c>
      <c r="AA971" s="16">
        <v>1.39173101673102</v>
      </c>
      <c r="AB971" s="16">
        <v>1.30055207261158</v>
      </c>
      <c r="AC971" s="16">
        <v>0.59744635140743596</v>
      </c>
      <c r="AD971" s="16">
        <v>2.1349715370019</v>
      </c>
      <c r="AE971" s="16">
        <v>0.73493975903614495</v>
      </c>
      <c r="AF971" s="16">
        <v>1.4678108195533199</v>
      </c>
      <c r="AG971" s="16">
        <v>1.4661174522026501</v>
      </c>
      <c r="AH971" s="16">
        <v>1.3941605712062399</v>
      </c>
      <c r="AI971" s="37">
        <v>0.33983451536643</v>
      </c>
      <c r="AJ971" s="16">
        <v>1.00871167744113</v>
      </c>
      <c r="AK971" s="16">
        <v>0.46606367583212699</v>
      </c>
      <c r="AL971" s="37">
        <v>0.96371779199999996</v>
      </c>
      <c r="AM971" s="37">
        <v>3580.4858380549999</v>
      </c>
      <c r="AN971" s="37">
        <v>22.372489439999999</v>
      </c>
      <c r="AO971" s="37">
        <v>1.1574621</v>
      </c>
      <c r="AP971" s="37">
        <v>7.2067104200000003</v>
      </c>
      <c r="AQ971" s="37">
        <v>730.89120000000003</v>
      </c>
      <c r="AR971" s="37">
        <v>1.7511336799999999</v>
      </c>
      <c r="AS971" s="37">
        <v>1.3718900000000001</v>
      </c>
      <c r="AT971" s="37">
        <v>8.1093942000000006</v>
      </c>
      <c r="AU971" s="37">
        <v>307263.06</v>
      </c>
      <c r="AV971" s="37">
        <v>2103.2385853916599</v>
      </c>
      <c r="AW971" s="37">
        <v>1063137.1764</v>
      </c>
      <c r="AX971" s="37">
        <v>7.6309931830000002</v>
      </c>
      <c r="AY971" s="37">
        <v>7.4466089999999996</v>
      </c>
      <c r="AZ971" s="37">
        <v>18.226800000000001</v>
      </c>
      <c r="BA971" s="37">
        <v>24076.787</v>
      </c>
      <c r="BB971" s="37">
        <v>8.7131353770000004</v>
      </c>
      <c r="BC971" s="37">
        <v>7.40465886030643E-3</v>
      </c>
      <c r="BD971" s="37">
        <v>382.35589216</v>
      </c>
      <c r="BE971" s="37">
        <v>29092.724999999999</v>
      </c>
      <c r="BF971" s="37">
        <v>0.97149602999999995</v>
      </c>
      <c r="BG971" s="37">
        <v>3.7839460944000001</v>
      </c>
      <c r="BH971" s="37">
        <v>4.83971544</v>
      </c>
      <c r="BI971" s="37">
        <v>5.9415445199999999</v>
      </c>
      <c r="BJ971" s="37">
        <v>4009.5903680000001</v>
      </c>
      <c r="BK971" s="37">
        <v>533.64915900000005</v>
      </c>
      <c r="BL971" s="37">
        <v>18.226800000000001</v>
      </c>
      <c r="BM971" s="37">
        <v>15.881009699104</v>
      </c>
      <c r="BN971" s="37">
        <v>15.862688275824</v>
      </c>
      <c r="BO971" s="37">
        <v>16.487370037647999</v>
      </c>
      <c r="BP971" s="37">
        <v>9.7289999999999998E-3</v>
      </c>
    </row>
    <row r="972" spans="1:68">
      <c r="A972" s="16">
        <v>971</v>
      </c>
      <c r="B972" s="29" t="s">
        <v>457</v>
      </c>
      <c r="C972" s="16">
        <v>130</v>
      </c>
      <c r="D972" s="16">
        <v>1105</v>
      </c>
      <c r="E972" s="16">
        <v>0.177535819583096</v>
      </c>
      <c r="F972" s="16">
        <v>0.31775602776075001</v>
      </c>
      <c r="G972" s="16">
        <v>0.430526210912202</v>
      </c>
      <c r="H972" s="16">
        <v>1.2243532560214101</v>
      </c>
      <c r="I972" s="16">
        <v>2.3306424201223699</v>
      </c>
      <c r="J972" s="16">
        <v>0.348356694055099</v>
      </c>
      <c r="K972" s="16">
        <v>0.42112792378255598</v>
      </c>
      <c r="L972" s="16">
        <v>0.53524885192999905</v>
      </c>
      <c r="M972" s="16">
        <v>0.140784151274429</v>
      </c>
      <c r="N972" s="16">
        <v>0.69516552028910705</v>
      </c>
      <c r="O972" s="16">
        <v>1.5547055939666199</v>
      </c>
      <c r="P972" s="16">
        <v>0.134237722905936</v>
      </c>
      <c r="Q972" s="16">
        <v>0.241917050764519</v>
      </c>
      <c r="R972" s="16">
        <v>0.64762741652021105</v>
      </c>
      <c r="S972" s="16">
        <v>0.68700000000000006</v>
      </c>
      <c r="T972" s="16">
        <v>1.30598960272891</v>
      </c>
      <c r="U972" s="16">
        <v>1.13880735731158</v>
      </c>
      <c r="V972" s="16">
        <v>0.57699479708636803</v>
      </c>
      <c r="W972" s="16">
        <v>2.98924071030036</v>
      </c>
      <c r="X972" s="16">
        <v>1.3634482758620701</v>
      </c>
      <c r="Y972" s="16">
        <v>2.3301942410326402</v>
      </c>
      <c r="Z972" s="16">
        <v>1.0178973489512699</v>
      </c>
      <c r="AA972" s="16">
        <v>1.3752236854794599</v>
      </c>
      <c r="AB972" s="16">
        <v>1.2927816242515</v>
      </c>
      <c r="AC972" s="16">
        <v>0.59045882927368498</v>
      </c>
      <c r="AD972" s="16">
        <v>2.1057658490836402</v>
      </c>
      <c r="AE972" s="16">
        <v>0.68700000000000006</v>
      </c>
      <c r="AF972" s="16">
        <v>1.4220597733671301</v>
      </c>
      <c r="AG972" s="16">
        <v>1.4220597733671301</v>
      </c>
      <c r="AH972" s="16">
        <v>1.31759318555787</v>
      </c>
      <c r="AI972" s="37">
        <v>0.25910075281014699</v>
      </c>
      <c r="AJ972" s="16">
        <v>1.00626707405798</v>
      </c>
      <c r="AK972" s="16">
        <v>0.46639652677279297</v>
      </c>
      <c r="AL972" s="37">
        <v>0.66356655899999994</v>
      </c>
      <c r="AM972" s="37">
        <v>2807.8160400702</v>
      </c>
      <c r="AN972" s="37">
        <v>20.054297516999998</v>
      </c>
      <c r="AO972" s="37">
        <v>1.1379282209999999</v>
      </c>
      <c r="AP972" s="37">
        <v>7.2621210600000001</v>
      </c>
      <c r="AQ972" s="37">
        <v>596.49270000000001</v>
      </c>
      <c r="AR972" s="37">
        <v>1.7425802969999999</v>
      </c>
      <c r="AS972" s="37">
        <v>1.3898325</v>
      </c>
      <c r="AT972" s="37">
        <v>7.6819442579999997</v>
      </c>
      <c r="AU972" s="37">
        <v>312298.50357180001</v>
      </c>
      <c r="AV972" s="37">
        <v>2087.4625953333498</v>
      </c>
      <c r="AW972" s="37">
        <v>957823.38855000003</v>
      </c>
      <c r="AX972" s="37">
        <v>8.8182868039199995</v>
      </c>
      <c r="AY972" s="37">
        <v>7.5483539999999998</v>
      </c>
      <c r="AZ972" s="37">
        <v>17.175000000000001</v>
      </c>
      <c r="BA972" s="37">
        <v>23543.543099999999</v>
      </c>
      <c r="BB972" s="37">
        <v>8.4389251094999995</v>
      </c>
      <c r="BC972" s="37">
        <v>8.4242439178216309E-3</v>
      </c>
      <c r="BD972" s="37">
        <v>368.87129009400002</v>
      </c>
      <c r="BE972" s="37">
        <v>28666.5</v>
      </c>
      <c r="BF972" s="37">
        <v>0.96809689200000004</v>
      </c>
      <c r="BG972" s="37">
        <v>3.7264521456000002</v>
      </c>
      <c r="BH972" s="37">
        <v>4.7908295279999997</v>
      </c>
      <c r="BI972" s="37">
        <v>5.9071507199999997</v>
      </c>
      <c r="BJ972" s="37">
        <v>4452.5955408</v>
      </c>
      <c r="BK972" s="37">
        <v>496.43736837</v>
      </c>
      <c r="BL972" s="37">
        <v>17.175000000000001</v>
      </c>
      <c r="BM972" s="37">
        <v>15.8511160608588</v>
      </c>
      <c r="BN972" s="37">
        <v>15.8511160608588</v>
      </c>
      <c r="BO972" s="37">
        <v>17.1078863796468</v>
      </c>
      <c r="BP972" s="37">
        <v>9.7454849999999999E-3</v>
      </c>
    </row>
    <row r="973" spans="1:68">
      <c r="A973" s="16">
        <v>972</v>
      </c>
      <c r="B973" s="29" t="s">
        <v>84</v>
      </c>
      <c r="C973" s="16">
        <v>200</v>
      </c>
      <c r="D973" s="16">
        <v>1105</v>
      </c>
      <c r="E973" s="16">
        <v>0.19343692327119799</v>
      </c>
      <c r="F973" s="16">
        <v>0.33799137733508999</v>
      </c>
      <c r="G973" s="16">
        <v>0.447080929550976</v>
      </c>
      <c r="H973" s="16">
        <v>1.2274668418675301</v>
      </c>
      <c r="I973" s="16">
        <v>2.3177198976200302</v>
      </c>
      <c r="J973" s="16">
        <v>0.36628345634110698</v>
      </c>
      <c r="K973" s="16">
        <v>0.42856648228820499</v>
      </c>
      <c r="L973" s="16">
        <v>0.54272349194734604</v>
      </c>
      <c r="M973" s="16">
        <v>0.142617637406276</v>
      </c>
      <c r="N973" s="16">
        <v>0.69821725053091299</v>
      </c>
      <c r="O973" s="16">
        <v>1.5548009645093299</v>
      </c>
      <c r="P973" s="16">
        <v>0.13540485881185599</v>
      </c>
      <c r="Q973" s="16">
        <v>0.24831475196283101</v>
      </c>
      <c r="R973" s="16">
        <v>0.661175904067275</v>
      </c>
      <c r="S973" s="16">
        <v>0.69325999999999999</v>
      </c>
      <c r="T973" s="16">
        <v>1.3042245176035701</v>
      </c>
      <c r="U973" s="16">
        <v>1.1360643542422899</v>
      </c>
      <c r="V973" s="16">
        <v>0.57283307088004598</v>
      </c>
      <c r="W973" s="16">
        <v>2.9744035544318401</v>
      </c>
      <c r="X973" s="16">
        <v>1.3605096418732801</v>
      </c>
      <c r="Y973" s="16">
        <v>2.31958423003866</v>
      </c>
      <c r="Z973" s="16">
        <v>1.0191862085391901</v>
      </c>
      <c r="AA973" s="16">
        <v>1.3733991860542001</v>
      </c>
      <c r="AB973" s="16">
        <v>1.2909239347841499</v>
      </c>
      <c r="AC973" s="16">
        <v>0.60106874904915597</v>
      </c>
      <c r="AD973" s="16">
        <v>2.08980594498607</v>
      </c>
      <c r="AE973" s="16">
        <v>0.69325999999999999</v>
      </c>
      <c r="AF973" s="16">
        <v>1.4304811450092401</v>
      </c>
      <c r="AG973" s="16">
        <v>1.4288117398507501</v>
      </c>
      <c r="AH973" s="16">
        <v>1.3040241432888899</v>
      </c>
      <c r="AI973" s="37">
        <v>0.29972303712423698</v>
      </c>
      <c r="AJ973" s="16">
        <v>1.0043542763739399</v>
      </c>
      <c r="AK973" s="16">
        <v>0.46748827785817698</v>
      </c>
      <c r="AL973" s="37">
        <v>0.72220221390359995</v>
      </c>
      <c r="AM973" s="37">
        <v>2983.0939309011001</v>
      </c>
      <c r="AN973" s="37">
        <v>20.779683842966801</v>
      </c>
      <c r="AO973" s="37">
        <v>1.1415766538484</v>
      </c>
      <c r="AP973" s="37">
        <v>7.2537694868239999</v>
      </c>
      <c r="AQ973" s="37">
        <v>626.35239707999995</v>
      </c>
      <c r="AR973" s="37">
        <v>1.7617260893988</v>
      </c>
      <c r="AS973" s="37">
        <v>1.401855777</v>
      </c>
      <c r="AT973" s="37">
        <v>7.7341567499031996</v>
      </c>
      <c r="AU973" s="37">
        <v>313477.51285815297</v>
      </c>
      <c r="AV973" s="37">
        <v>2092.7277737939498</v>
      </c>
      <c r="AW973" s="37">
        <v>958265.21087061998</v>
      </c>
      <c r="AX973" s="37">
        <v>8.7695040650847709</v>
      </c>
      <c r="AY973" s="37">
        <v>7.6689321815999998</v>
      </c>
      <c r="AZ973" s="37">
        <v>17.331499999999998</v>
      </c>
      <c r="BA973" s="37">
        <v>23586.96990724</v>
      </c>
      <c r="BB973" s="37">
        <v>8.4313213250577999</v>
      </c>
      <c r="BC973" s="37">
        <v>8.3077865180347897E-3</v>
      </c>
      <c r="BD973" s="37">
        <v>370.89840992447802</v>
      </c>
      <c r="BE973" s="37">
        <v>28683.679199999999</v>
      </c>
      <c r="BF973" s="37">
        <v>0.96820581043679999</v>
      </c>
      <c r="BG973" s="37">
        <v>3.7330150942262401</v>
      </c>
      <c r="BH973" s="37">
        <v>4.7940695728911997</v>
      </c>
      <c r="BI973" s="37">
        <v>5.9110754580879998</v>
      </c>
      <c r="BJ973" s="37">
        <v>4437.6127575083201</v>
      </c>
      <c r="BK973" s="37">
        <v>495.947729184548</v>
      </c>
      <c r="BL973" s="37">
        <v>17.331499999999998</v>
      </c>
      <c r="BM973" s="37">
        <v>15.9246180949037</v>
      </c>
      <c r="BN973" s="37">
        <v>15.906033690846799</v>
      </c>
      <c r="BO973" s="37">
        <v>17.223080779789701</v>
      </c>
      <c r="BP973" s="37">
        <v>1.1125220994E-2</v>
      </c>
    </row>
    <row r="974" spans="1:68">
      <c r="A974" s="16">
        <v>973</v>
      </c>
      <c r="B974" s="29" t="s">
        <v>85</v>
      </c>
      <c r="C974" s="16">
        <v>300</v>
      </c>
      <c r="D974" s="16">
        <v>1105</v>
      </c>
      <c r="E974" s="16">
        <v>0.20139405632652299</v>
      </c>
      <c r="F974" s="16">
        <v>0.34811803040457301</v>
      </c>
      <c r="G974" s="16">
        <v>0.45537195608644998</v>
      </c>
      <c r="H974" s="16">
        <v>1.2290228629617801</v>
      </c>
      <c r="I974" s="16">
        <v>2.3112799569067701</v>
      </c>
      <c r="J974" s="16">
        <v>0.375255814178516</v>
      </c>
      <c r="K974" s="16">
        <v>0.43230418269434601</v>
      </c>
      <c r="L974" s="16">
        <v>0.54647557907564703</v>
      </c>
      <c r="M974" s="16">
        <v>0.14353863272751199</v>
      </c>
      <c r="N974" s="16">
        <v>0.69974381643303396</v>
      </c>
      <c r="O974" s="16">
        <v>1.55484856198903</v>
      </c>
      <c r="P974" s="16">
        <v>0.135992028621819</v>
      </c>
      <c r="Q974" s="16">
        <v>0.25159075349956</v>
      </c>
      <c r="R974" s="16">
        <v>0.66797488226059698</v>
      </c>
      <c r="S974" s="16">
        <v>0.69638999999999995</v>
      </c>
      <c r="T974" s="16">
        <v>1.3033440866430801</v>
      </c>
      <c r="U974" s="16">
        <v>1.13469440488981</v>
      </c>
      <c r="V974" s="16">
        <v>0.570958597052596</v>
      </c>
      <c r="W974" s="16">
        <v>2.9670428519452798</v>
      </c>
      <c r="X974" s="16">
        <v>1.35904335856848</v>
      </c>
      <c r="Y974" s="16">
        <v>2.3142977864739498</v>
      </c>
      <c r="Z974" s="16">
        <v>1.0198303995184399</v>
      </c>
      <c r="AA974" s="16">
        <v>1.3724883058389401</v>
      </c>
      <c r="AB974" s="16">
        <v>1.2899965529675299</v>
      </c>
      <c r="AC974" s="16">
        <v>0.60645887953335698</v>
      </c>
      <c r="AD974" s="16">
        <v>2.0818654899033602</v>
      </c>
      <c r="AE974" s="16">
        <v>0.69638999999999995</v>
      </c>
      <c r="AF974" s="16">
        <v>1.4346958699210199</v>
      </c>
      <c r="AG974" s="16">
        <v>1.4321909614967501</v>
      </c>
      <c r="AH974" s="16">
        <v>1.2973257083373799</v>
      </c>
      <c r="AI974" s="37">
        <v>0.32023707724852102</v>
      </c>
      <c r="AJ974" s="16">
        <v>1.0033989444173199</v>
      </c>
      <c r="AK974" s="16">
        <v>0.46803415340086801</v>
      </c>
      <c r="AL974" s="37">
        <v>0.75149562830310002</v>
      </c>
      <c r="AM974" s="37">
        <v>3070.6543936087</v>
      </c>
      <c r="AN974" s="37">
        <v>21.1417602874353</v>
      </c>
      <c r="AO974" s="37">
        <v>1.1434016815389001</v>
      </c>
      <c r="AP974" s="37">
        <v>7.2495534321540003</v>
      </c>
      <c r="AQ974" s="37">
        <v>641.26709943000003</v>
      </c>
      <c r="AR974" s="37">
        <v>1.7712374948073</v>
      </c>
      <c r="AS974" s="37">
        <v>1.40783649825</v>
      </c>
      <c r="AT974" s="37">
        <v>7.7600873370221999</v>
      </c>
      <c r="AU974" s="37">
        <v>314066.72485809698</v>
      </c>
      <c r="AV974" s="37">
        <v>2095.3628484682699</v>
      </c>
      <c r="AW974" s="37">
        <v>958472.69794789504</v>
      </c>
      <c r="AX974" s="37">
        <v>8.74404001815833</v>
      </c>
      <c r="AY974" s="37">
        <v>7.7289680285999998</v>
      </c>
      <c r="AZ974" s="37">
        <v>17.409749999999999</v>
      </c>
      <c r="BA974" s="37">
        <v>23608.690234289999</v>
      </c>
      <c r="BB974" s="37">
        <v>8.4275115200650497</v>
      </c>
      <c r="BC974" s="37">
        <v>8.2528863631147493E-3</v>
      </c>
      <c r="BD974" s="37">
        <v>371.91233572289502</v>
      </c>
      <c r="BE974" s="37">
        <v>28692.245699999999</v>
      </c>
      <c r="BF974" s="37">
        <v>0.9682564912428</v>
      </c>
      <c r="BG974" s="37">
        <v>3.7362976140770399</v>
      </c>
      <c r="BH974" s="37">
        <v>4.7956884223451999</v>
      </c>
      <c r="BI974" s="37">
        <v>5.9130360247980001</v>
      </c>
      <c r="BJ974" s="37">
        <v>4429.86648176772</v>
      </c>
      <c r="BK974" s="37">
        <v>495.697615078833</v>
      </c>
      <c r="BL974" s="37">
        <v>17.409749999999999</v>
      </c>
      <c r="BM974" s="37">
        <v>15.9613290142435</v>
      </c>
      <c r="BN974" s="37">
        <v>15.933461318832499</v>
      </c>
      <c r="BO974" s="37">
        <v>17.280478034640701</v>
      </c>
      <c r="BP974" s="37">
        <v>1.18079005365E-2</v>
      </c>
    </row>
    <row r="975" spans="1:68">
      <c r="A975" s="16">
        <v>974</v>
      </c>
      <c r="B975" s="29" t="s">
        <v>86</v>
      </c>
      <c r="C975" s="16">
        <v>400</v>
      </c>
      <c r="D975" s="16">
        <v>1105</v>
      </c>
      <c r="E975" s="16">
        <v>0.20935558169978</v>
      </c>
      <c r="F975" s="16">
        <v>0.35825067607965</v>
      </c>
      <c r="G975" s="16">
        <v>0.46367211416966297</v>
      </c>
      <c r="H975" s="16">
        <v>1.2305783698435699</v>
      </c>
      <c r="I975" s="16">
        <v>2.3048541674186902</v>
      </c>
      <c r="J975" s="16">
        <v>0.38423416447266501</v>
      </c>
      <c r="K975" s="16">
        <v>0.43605424510375201</v>
      </c>
      <c r="L975" s="16">
        <v>0.55023756288429304</v>
      </c>
      <c r="M975" s="16">
        <v>0.144462480445057</v>
      </c>
      <c r="N975" s="16">
        <v>0.70127084980876297</v>
      </c>
      <c r="O975" s="16">
        <v>1.5548961010845399</v>
      </c>
      <c r="P975" s="16">
        <v>0.136581619471527</v>
      </c>
      <c r="Q975" s="16">
        <v>0.25491985640133702</v>
      </c>
      <c r="R975" s="16">
        <v>0.67479043044174403</v>
      </c>
      <c r="S975" s="16">
        <v>0.69952000000000003</v>
      </c>
      <c r="T975" s="16">
        <v>1.30246505893002</v>
      </c>
      <c r="U975" s="16">
        <v>1.1333254887645601</v>
      </c>
      <c r="V975" s="16">
        <v>0.56920934586730099</v>
      </c>
      <c r="W975" s="16">
        <v>2.9597203327886401</v>
      </c>
      <c r="X975" s="16">
        <v>1.3575790921595601</v>
      </c>
      <c r="Y975" s="16">
        <v>2.3090236598671701</v>
      </c>
      <c r="Z975" s="16">
        <v>1.0204744313665599</v>
      </c>
      <c r="AA975" s="16">
        <v>1.37157833679535</v>
      </c>
      <c r="AB975" s="16">
        <v>1.2890701443819499</v>
      </c>
      <c r="AC975" s="16">
        <v>0.61190701242637502</v>
      </c>
      <c r="AD975" s="16">
        <v>2.0739511926476299</v>
      </c>
      <c r="AE975" s="16">
        <v>0.69952000000000003</v>
      </c>
      <c r="AF975" s="16">
        <v>1.4389132910050499</v>
      </c>
      <c r="AG975" s="16">
        <v>1.43557234484104</v>
      </c>
      <c r="AH975" s="16">
        <v>1.2906836973176501</v>
      </c>
      <c r="AI975" s="37">
        <v>0.34088819034561202</v>
      </c>
      <c r="AJ975" s="16">
        <v>1.0024443226601301</v>
      </c>
      <c r="AK975" s="16">
        <v>0.46858002894355999</v>
      </c>
      <c r="AL975" s="37">
        <v>0.78077276733440004</v>
      </c>
      <c r="AM975" s="37">
        <v>3158.1625345110801</v>
      </c>
      <c r="AN975" s="37">
        <v>21.503425586227198</v>
      </c>
      <c r="AO975" s="37">
        <v>1.1452272500736</v>
      </c>
      <c r="AP975" s="37">
        <v>7.2453105320960001</v>
      </c>
      <c r="AQ975" s="37">
        <v>656.17170432</v>
      </c>
      <c r="AR975" s="37">
        <v>1.7807079063552</v>
      </c>
      <c r="AS975" s="37">
        <v>1.413796608</v>
      </c>
      <c r="AT975" s="37">
        <v>7.7859008182527996</v>
      </c>
      <c r="AU975" s="37">
        <v>314655.74176255497</v>
      </c>
      <c r="AV975" s="37">
        <v>2097.9995801052501</v>
      </c>
      <c r="AW975" s="37">
        <v>958671.23563648004</v>
      </c>
      <c r="AX975" s="37">
        <v>8.7178608528926702</v>
      </c>
      <c r="AY975" s="37">
        <v>7.7888350464</v>
      </c>
      <c r="AZ975" s="37">
        <v>17.488</v>
      </c>
      <c r="BA975" s="37">
        <v>23630.415176959999</v>
      </c>
      <c r="BB975" s="37">
        <v>8.4236964398912004</v>
      </c>
      <c r="BC975" s="37">
        <v>8.2000000374536103E-3</v>
      </c>
      <c r="BD975" s="37">
        <v>372.92650544343002</v>
      </c>
      <c r="BE975" s="37">
        <v>28700.7968</v>
      </c>
      <c r="BF975" s="37">
        <v>0.96830465310720004</v>
      </c>
      <c r="BG975" s="37">
        <v>3.7395808309529599</v>
      </c>
      <c r="BH975" s="37">
        <v>4.7973064898048001</v>
      </c>
      <c r="BI975" s="37">
        <v>5.9149953899519998</v>
      </c>
      <c r="BJ975" s="37">
        <v>4421.9502832972803</v>
      </c>
      <c r="BK975" s="37">
        <v>495.44397129779202</v>
      </c>
      <c r="BL975" s="37">
        <v>17.488</v>
      </c>
      <c r="BM975" s="37">
        <v>15.998013201795001</v>
      </c>
      <c r="BN975" s="37">
        <v>15.960868155479501</v>
      </c>
      <c r="BO975" s="37">
        <v>17.337741992678001</v>
      </c>
      <c r="BP975" s="37">
        <v>1.2485787776E-2</v>
      </c>
    </row>
    <row r="976" spans="1:68">
      <c r="A976" s="16">
        <v>975</v>
      </c>
      <c r="B976" s="29" t="s">
        <v>69</v>
      </c>
      <c r="C976" s="16">
        <v>330</v>
      </c>
      <c r="D976" s="16">
        <v>1105</v>
      </c>
      <c r="E976" s="16">
        <v>0.21732150302879599</v>
      </c>
      <c r="F976" s="16">
        <v>0.36838931968122202</v>
      </c>
      <c r="G976" s="16">
        <v>0.47198141889484502</v>
      </c>
      <c r="H976" s="16">
        <v>1.23213336276775</v>
      </c>
      <c r="I976" s="16">
        <v>2.2984424825627898</v>
      </c>
      <c r="J976" s="16">
        <v>0.39321851322892198</v>
      </c>
      <c r="K976" s="16">
        <v>0.43981673094681401</v>
      </c>
      <c r="L976" s="16">
        <v>0.55400948258091098</v>
      </c>
      <c r="M976" s="16">
        <v>0.145389193830612</v>
      </c>
      <c r="N976" s="16">
        <v>0.70279835087286202</v>
      </c>
      <c r="O976" s="16">
        <v>1.55494358190322</v>
      </c>
      <c r="P976" s="16">
        <v>0.13717364636568999</v>
      </c>
      <c r="Q976" s="16">
        <v>0.25830336231347001</v>
      </c>
      <c r="R976" s="16">
        <v>0.68162260925942297</v>
      </c>
      <c r="S976" s="16">
        <v>0.70265</v>
      </c>
      <c r="T976" s="16">
        <v>1.3015874311122799</v>
      </c>
      <c r="U976" s="16">
        <v>1.1319576046980699</v>
      </c>
      <c r="V976" s="16">
        <v>0.56757708671739804</v>
      </c>
      <c r="W976" s="16">
        <v>2.9524357006189601</v>
      </c>
      <c r="X976" s="16">
        <v>1.35611683848797</v>
      </c>
      <c r="Y976" s="16">
        <v>2.3037618072222301</v>
      </c>
      <c r="Z976" s="16">
        <v>1.0211183041424801</v>
      </c>
      <c r="AA976" s="16">
        <v>1.37066927755691</v>
      </c>
      <c r="AB976" s="16">
        <v>1.2881447074962</v>
      </c>
      <c r="AC976" s="16">
        <v>0.61741408902599904</v>
      </c>
      <c r="AD976" s="16">
        <v>2.0660629241758999</v>
      </c>
      <c r="AE976" s="16">
        <v>0.70265</v>
      </c>
      <c r="AF976" s="16">
        <v>1.4431334108492799</v>
      </c>
      <c r="AG976" s="16">
        <v>1.4389558919585399</v>
      </c>
      <c r="AH976" s="16">
        <v>1.2840974002934999</v>
      </c>
      <c r="AI976" s="37">
        <v>0.36167775488484499</v>
      </c>
      <c r="AJ976" s="16">
        <v>1.0014904103107201</v>
      </c>
      <c r="AK976" s="16">
        <v>0.46912590448625202</v>
      </c>
      <c r="AL976" s="37">
        <v>0.81003363099750003</v>
      </c>
      <c r="AM976" s="37">
        <v>3245.6183536082399</v>
      </c>
      <c r="AN976" s="37">
        <v>21.864679739342499</v>
      </c>
      <c r="AO976" s="37">
        <v>1.1470533594525001</v>
      </c>
      <c r="AP976" s="37">
        <v>7.2410407866500002</v>
      </c>
      <c r="AQ976" s="37">
        <v>671.06621174999998</v>
      </c>
      <c r="AR976" s="37">
        <v>1.7901373240425</v>
      </c>
      <c r="AS976" s="37">
        <v>1.41973610625</v>
      </c>
      <c r="AT976" s="37">
        <v>7.8115971935950004</v>
      </c>
      <c r="AU976" s="37">
        <v>315244.56357152399</v>
      </c>
      <c r="AV976" s="37">
        <v>2100.6379687049198</v>
      </c>
      <c r="AW976" s="37">
        <v>958860.82393637497</v>
      </c>
      <c r="AX976" s="37">
        <v>8.6909665692878004</v>
      </c>
      <c r="AY976" s="37">
        <v>7.8485332349999997</v>
      </c>
      <c r="AZ976" s="37">
        <v>17.56625</v>
      </c>
      <c r="BA976" s="37">
        <v>23652.14473525</v>
      </c>
      <c r="BB976" s="37">
        <v>8.4198760845362504</v>
      </c>
      <c r="BC976" s="37">
        <v>8.1489909702639699E-3</v>
      </c>
      <c r="BD976" s="37">
        <v>373.94091908608499</v>
      </c>
      <c r="BE976" s="37">
        <v>28709.3325</v>
      </c>
      <c r="BF976" s="37">
        <v>0.96835029603</v>
      </c>
      <c r="BG976" s="37">
        <v>3.7428647448539998</v>
      </c>
      <c r="BH976" s="37">
        <v>4.7989237752699996</v>
      </c>
      <c r="BI976" s="37">
        <v>5.91695355355</v>
      </c>
      <c r="BJ976" s="37">
        <v>4413.8641620970002</v>
      </c>
      <c r="BK976" s="37">
        <v>495.186797841425</v>
      </c>
      <c r="BL976" s="37">
        <v>17.56625</v>
      </c>
      <c r="BM976" s="37">
        <v>16.034670657558099</v>
      </c>
      <c r="BN976" s="37">
        <v>15.988254200787599</v>
      </c>
      <c r="BO976" s="37">
        <v>17.3948726539017</v>
      </c>
      <c r="BP976" s="37">
        <v>1.31588827125E-2</v>
      </c>
    </row>
    <row r="977" spans="1:68">
      <c r="A977" s="16">
        <v>976</v>
      </c>
      <c r="B977" s="29" t="s">
        <v>458</v>
      </c>
      <c r="C977" s="16">
        <v>250</v>
      </c>
      <c r="D977" s="16">
        <v>1105</v>
      </c>
      <c r="E977" s="16">
        <v>0.21074895746455399</v>
      </c>
      <c r="F977" s="16">
        <v>0.36231107020863701</v>
      </c>
      <c r="G977" s="16">
        <v>0.47199043348281</v>
      </c>
      <c r="H977" s="16">
        <v>1.24804037005887</v>
      </c>
      <c r="I977" s="16">
        <v>2.32398089171974</v>
      </c>
      <c r="J977" s="16">
        <v>0.38765624999999998</v>
      </c>
      <c r="K977" s="16">
        <v>0.43692185640618803</v>
      </c>
      <c r="L977" s="16">
        <v>0.55402010050251205</v>
      </c>
      <c r="M977" s="16">
        <v>0.14108338211036001</v>
      </c>
      <c r="N977" s="16">
        <v>0.70782016972853101</v>
      </c>
      <c r="O977" s="16">
        <v>1.56976847939586</v>
      </c>
      <c r="P977" s="16">
        <v>0.133212092653404</v>
      </c>
      <c r="Q977" s="16">
        <v>0.25054062411767097</v>
      </c>
      <c r="R977" s="16">
        <v>0.69725060827250596</v>
      </c>
      <c r="S977" s="16">
        <v>0.69952000000000003</v>
      </c>
      <c r="T977" s="16">
        <v>1.3049390062481401</v>
      </c>
      <c r="U977" s="16">
        <v>1.1184348077897599</v>
      </c>
      <c r="V977" s="16">
        <v>0.56418457697858604</v>
      </c>
      <c r="W977" s="16">
        <v>3.0319464116229802</v>
      </c>
      <c r="X977" s="16">
        <v>1.3575790921595601</v>
      </c>
      <c r="Y977" s="16">
        <v>2.3247388059701501</v>
      </c>
      <c r="Z977" s="16">
        <v>1.02168155477919</v>
      </c>
      <c r="AA977" s="16">
        <v>1.3761416309012899</v>
      </c>
      <c r="AB977" s="16">
        <v>1.29347573543189</v>
      </c>
      <c r="AC977" s="16">
        <v>0.61635053794018702</v>
      </c>
      <c r="AD977" s="16">
        <v>2.0303430453509002</v>
      </c>
      <c r="AE977" s="16">
        <v>0.69952000000000003</v>
      </c>
      <c r="AF977" s="16">
        <v>1.45493614874044</v>
      </c>
      <c r="AG977" s="16">
        <v>1.4515579998447401</v>
      </c>
      <c r="AH977" s="16">
        <v>1.4019325577370401</v>
      </c>
      <c r="AI977" s="37">
        <v>0.38741092636579599</v>
      </c>
      <c r="AJ977" s="16">
        <v>1.00461117051066</v>
      </c>
      <c r="AK977" s="16">
        <v>0.46541244573082502</v>
      </c>
      <c r="AL977" s="37">
        <v>0.77561065472000001</v>
      </c>
      <c r="AM977" s="37">
        <v>3122.7692339251198</v>
      </c>
      <c r="AN977" s="37">
        <v>21.12445104</v>
      </c>
      <c r="AO977" s="37">
        <v>1.1292037632</v>
      </c>
      <c r="AP977" s="37">
        <v>7.1856804992000001</v>
      </c>
      <c r="AQ977" s="37">
        <v>650.37926400000003</v>
      </c>
      <c r="AR977" s="37">
        <v>1.7771718912000001</v>
      </c>
      <c r="AS977" s="37">
        <v>1.4041440000000001</v>
      </c>
      <c r="AT977" s="37">
        <v>7.9723814944000004</v>
      </c>
      <c r="AU977" s="37">
        <v>311744.29446911998</v>
      </c>
      <c r="AV977" s="37">
        <v>2078.1226085251401</v>
      </c>
      <c r="AW977" s="37">
        <v>982920.29871999996</v>
      </c>
      <c r="AX977" s="37">
        <v>8.8702414810879997</v>
      </c>
      <c r="AY977" s="37">
        <v>7.5379372800000004</v>
      </c>
      <c r="AZ977" s="37">
        <v>17.488</v>
      </c>
      <c r="BA977" s="37">
        <v>23585.615839999999</v>
      </c>
      <c r="BB977" s="37">
        <v>8.5358483288000002</v>
      </c>
      <c r="BC977" s="37">
        <v>8.2730312877871796E-3</v>
      </c>
      <c r="BD977" s="37">
        <v>364.04276690559999</v>
      </c>
      <c r="BE977" s="37">
        <v>28700.7968</v>
      </c>
      <c r="BF977" s="37">
        <v>0.96175895040000003</v>
      </c>
      <c r="BG977" s="37">
        <v>3.7351624918400002</v>
      </c>
      <c r="BH977" s="37">
        <v>4.7813985920000004</v>
      </c>
      <c r="BI977" s="37">
        <v>5.8948488576000004</v>
      </c>
      <c r="BJ977" s="37">
        <v>4390.0706179199997</v>
      </c>
      <c r="BK977" s="37">
        <v>506.08522412799999</v>
      </c>
      <c r="BL977" s="37">
        <v>17.488</v>
      </c>
      <c r="BM977" s="37">
        <v>15.8218309756518</v>
      </c>
      <c r="BN977" s="37">
        <v>15.7850949986918</v>
      </c>
      <c r="BO977" s="37">
        <v>15.9619239989478</v>
      </c>
      <c r="BP977" s="37">
        <v>1.0986416000000001E-2</v>
      </c>
    </row>
    <row r="978" spans="1:68">
      <c r="A978" s="16">
        <v>977</v>
      </c>
      <c r="B978" s="29" t="s">
        <v>251</v>
      </c>
      <c r="C978" s="16">
        <v>360</v>
      </c>
      <c r="D978" s="16">
        <v>1105</v>
      </c>
      <c r="E978" s="16">
        <v>0.21001329787233999</v>
      </c>
      <c r="F978" s="16">
        <v>0.360162615498751</v>
      </c>
      <c r="G978" s="16">
        <v>0.46757551418830401</v>
      </c>
      <c r="H978" s="16">
        <v>1.2387885263966301</v>
      </c>
      <c r="I978" s="16">
        <v>2.31387479615872</v>
      </c>
      <c r="J978" s="16">
        <v>0.38584758942457198</v>
      </c>
      <c r="K978" s="16">
        <v>0.43646478895563501</v>
      </c>
      <c r="L978" s="16">
        <v>0.55202283196475099</v>
      </c>
      <c r="M978" s="16">
        <v>0.14284190405589201</v>
      </c>
      <c r="N978" s="16">
        <v>0.70435798481258505</v>
      </c>
      <c r="O978" s="16">
        <v>1.5619056249262799</v>
      </c>
      <c r="P978" s="16">
        <v>0.13496453083850701</v>
      </c>
      <c r="Q978" s="16">
        <v>0.25282655663451797</v>
      </c>
      <c r="R978" s="16">
        <v>0.68524629363940703</v>
      </c>
      <c r="S978" s="16">
        <v>0.69952000000000003</v>
      </c>
      <c r="T978" s="16">
        <v>1.30363575836117</v>
      </c>
      <c r="U978" s="16">
        <v>1.12622289225135</v>
      </c>
      <c r="V978" s="16">
        <v>0.56682919218317296</v>
      </c>
      <c r="W978" s="16">
        <v>2.9934988452322902</v>
      </c>
      <c r="X978" s="16">
        <v>1.3575790921595601</v>
      </c>
      <c r="Y978" s="16">
        <v>2.3164411064842398</v>
      </c>
      <c r="Z978" s="16">
        <v>1.02104587089981</v>
      </c>
      <c r="AA978" s="16">
        <v>1.3737361187277199</v>
      </c>
      <c r="AB978" s="16">
        <v>1.2911532562750201</v>
      </c>
      <c r="AC978" s="16">
        <v>0.61400382631621697</v>
      </c>
      <c r="AD978" s="16">
        <v>2.0530635459045099</v>
      </c>
      <c r="AE978" s="16">
        <v>0.69952000000000003</v>
      </c>
      <c r="AF978" s="16">
        <v>1.44645884327346</v>
      </c>
      <c r="AG978" s="16">
        <v>1.4431003774409099</v>
      </c>
      <c r="AH978" s="16">
        <v>1.3410936710027499</v>
      </c>
      <c r="AI978" s="37">
        <v>0.36144845315131602</v>
      </c>
      <c r="AJ978" s="16">
        <v>1.0034695578988599</v>
      </c>
      <c r="AK978" s="16">
        <v>0.46707959479015898</v>
      </c>
      <c r="AL978" s="37">
        <v>0.77832755609600002</v>
      </c>
      <c r="AM978" s="37">
        <v>3141.3972868650999</v>
      </c>
      <c r="AN978" s="37">
        <v>21.323911327487998</v>
      </c>
      <c r="AO978" s="37">
        <v>1.1376371773439999</v>
      </c>
      <c r="AP978" s="37">
        <v>7.2170647270400003</v>
      </c>
      <c r="AQ978" s="37">
        <v>653.42791680000005</v>
      </c>
      <c r="AR978" s="37">
        <v>1.7790329518079999</v>
      </c>
      <c r="AS978" s="37">
        <v>1.4092243200000001</v>
      </c>
      <c r="AT978" s="37">
        <v>7.8742337701120002</v>
      </c>
      <c r="AU978" s="37">
        <v>313276.63514987502</v>
      </c>
      <c r="AV978" s="37">
        <v>2088.5841725146702</v>
      </c>
      <c r="AW978" s="37">
        <v>970157.63393919996</v>
      </c>
      <c r="AX978" s="37">
        <v>8.7900411504588796</v>
      </c>
      <c r="AY978" s="37">
        <v>7.6699887359999996</v>
      </c>
      <c r="AZ978" s="37">
        <v>17.488</v>
      </c>
      <c r="BA978" s="37">
        <v>23609.194438400002</v>
      </c>
      <c r="BB978" s="37">
        <v>8.4768210188479998</v>
      </c>
      <c r="BC978" s="37">
        <v>8.2344323859779092E-3</v>
      </c>
      <c r="BD978" s="37">
        <v>368.71841876761601</v>
      </c>
      <c r="BE978" s="37">
        <v>28700.7968</v>
      </c>
      <c r="BF978" s="37">
        <v>0.96520405708799994</v>
      </c>
      <c r="BG978" s="37">
        <v>3.7374879334784001</v>
      </c>
      <c r="BH978" s="37">
        <v>4.789771169792</v>
      </c>
      <c r="BI978" s="37">
        <v>5.90545229568</v>
      </c>
      <c r="BJ978" s="37">
        <v>4406.8493891711996</v>
      </c>
      <c r="BK978" s="37">
        <v>500.48456474367998</v>
      </c>
      <c r="BL978" s="37">
        <v>17.488</v>
      </c>
      <c r="BM978" s="37">
        <v>15.914558463095601</v>
      </c>
      <c r="BN978" s="37">
        <v>15.877607186474799</v>
      </c>
      <c r="BO978" s="37">
        <v>16.686038732490001</v>
      </c>
      <c r="BP978" s="37">
        <v>1.177555904E-2</v>
      </c>
    </row>
    <row r="979" spans="1:68">
      <c r="A979" s="16">
        <v>978</v>
      </c>
      <c r="B979" s="29" t="s">
        <v>383</v>
      </c>
      <c r="C979" s="16">
        <v>400</v>
      </c>
      <c r="D979" s="16">
        <v>1105</v>
      </c>
      <c r="E979" s="16">
        <v>0.20928275633592799</v>
      </c>
      <c r="F979" s="16">
        <v>0.35803949066680701</v>
      </c>
      <c r="G979" s="16">
        <v>0.46324242232190399</v>
      </c>
      <c r="H979" s="16">
        <v>1.2296728429845201</v>
      </c>
      <c r="I979" s="16">
        <v>2.3038562150459998</v>
      </c>
      <c r="J979" s="16">
        <v>0.38405572755417999</v>
      </c>
      <c r="K979" s="16">
        <v>0.43600867678958799</v>
      </c>
      <c r="L979" s="16">
        <v>0.55003991219317505</v>
      </c>
      <c r="M979" s="16">
        <v>0.14464481720955699</v>
      </c>
      <c r="N979" s="16">
        <v>0.70092950444255997</v>
      </c>
      <c r="O979" s="16">
        <v>1.5541211467909899</v>
      </c>
      <c r="P979" s="16">
        <v>0.136763691184946</v>
      </c>
      <c r="Q979" s="16">
        <v>0.255154586945675</v>
      </c>
      <c r="R979" s="16">
        <v>0.67364833098260501</v>
      </c>
      <c r="S979" s="16">
        <v>0.69952000000000003</v>
      </c>
      <c r="T979" s="16">
        <v>1.3023351109949799</v>
      </c>
      <c r="U979" s="16">
        <v>1.13412020002995</v>
      </c>
      <c r="V979" s="16">
        <v>0.56947380738775999</v>
      </c>
      <c r="W979" s="16">
        <v>2.9560141620233402</v>
      </c>
      <c r="X979" s="16">
        <v>1.3575790921595601</v>
      </c>
      <c r="Y979" s="16">
        <v>2.3082024303497302</v>
      </c>
      <c r="Z979" s="16">
        <v>1.02041097756564</v>
      </c>
      <c r="AA979" s="16">
        <v>1.3713390016081</v>
      </c>
      <c r="AB979" s="16">
        <v>1.28883910234868</v>
      </c>
      <c r="AC979" s="16">
        <v>0.61167491679319397</v>
      </c>
      <c r="AD979" s="16">
        <v>2.0762983076141799</v>
      </c>
      <c r="AE979" s="16">
        <v>0.69952000000000003</v>
      </c>
      <c r="AF979" s="16">
        <v>1.4380797529865701</v>
      </c>
      <c r="AG979" s="16">
        <v>1.4347407421759</v>
      </c>
      <c r="AH979" s="16">
        <v>1.2853155477295699</v>
      </c>
      <c r="AI979" s="37">
        <v>0.33874719614521898</v>
      </c>
      <c r="AJ979" s="16">
        <v>1.00233053693659</v>
      </c>
      <c r="AK979" s="16">
        <v>0.468746743849493</v>
      </c>
      <c r="AL979" s="37">
        <v>0.78104445747200002</v>
      </c>
      <c r="AM979" s="37">
        <v>3160.02533980508</v>
      </c>
      <c r="AN979" s="37">
        <v>21.523371614976</v>
      </c>
      <c r="AO979" s="37">
        <v>1.1460705914880001</v>
      </c>
      <c r="AP979" s="37">
        <v>7.2484489548799997</v>
      </c>
      <c r="AQ979" s="37">
        <v>656.47656959999995</v>
      </c>
      <c r="AR979" s="37">
        <v>1.780894012416</v>
      </c>
      <c r="AS979" s="37">
        <v>1.4143046399999999</v>
      </c>
      <c r="AT979" s="37">
        <v>7.776086045824</v>
      </c>
      <c r="AU979" s="37">
        <v>314808.97583062999</v>
      </c>
      <c r="AV979" s="37">
        <v>2099.0457365042098</v>
      </c>
      <c r="AW979" s="37">
        <v>957394.96915839997</v>
      </c>
      <c r="AX979" s="37">
        <v>8.7098408198297594</v>
      </c>
      <c r="AY979" s="37">
        <v>7.8020401919999998</v>
      </c>
      <c r="AZ979" s="37">
        <v>17.488</v>
      </c>
      <c r="BA979" s="37">
        <v>23632.773036800001</v>
      </c>
      <c r="BB979" s="37">
        <v>8.4177937088959993</v>
      </c>
      <c r="BC979" s="37">
        <v>8.1961919879006105E-3</v>
      </c>
      <c r="BD979" s="37">
        <v>373.39407062963198</v>
      </c>
      <c r="BE979" s="37">
        <v>28700.7968</v>
      </c>
      <c r="BF979" s="37">
        <v>0.96864916377599997</v>
      </c>
      <c r="BG979" s="37">
        <v>3.7398133751168001</v>
      </c>
      <c r="BH979" s="37">
        <v>4.7981437475839996</v>
      </c>
      <c r="BI979" s="37">
        <v>5.9160557337600004</v>
      </c>
      <c r="BJ979" s="37">
        <v>4423.6281604223996</v>
      </c>
      <c r="BK979" s="37">
        <v>494.88390535936003</v>
      </c>
      <c r="BL979" s="37">
        <v>17.488</v>
      </c>
      <c r="BM979" s="37">
        <v>16.007285950539401</v>
      </c>
      <c r="BN979" s="37">
        <v>15.9701193742578</v>
      </c>
      <c r="BO979" s="37">
        <v>17.410153466032199</v>
      </c>
      <c r="BP979" s="37">
        <v>1.256470208E-2</v>
      </c>
    </row>
    <row r="980" spans="1:68">
      <c r="A980" s="16">
        <v>979</v>
      </c>
      <c r="B980" s="29" t="s">
        <v>217</v>
      </c>
      <c r="C980" s="16">
        <v>350</v>
      </c>
      <c r="D980" s="16">
        <v>1105</v>
      </c>
      <c r="E980" s="16">
        <v>0.20855727963024101</v>
      </c>
      <c r="F980" s="16">
        <v>0.355941250386201</v>
      </c>
      <c r="G980" s="16">
        <v>0.458988903851208</v>
      </c>
      <c r="H980" s="16">
        <v>1.2206903359547201</v>
      </c>
      <c r="I980" s="16">
        <v>2.2939240165259598</v>
      </c>
      <c r="J980" s="16">
        <v>0.38228043143297402</v>
      </c>
      <c r="K980" s="16">
        <v>0.435553516916312</v>
      </c>
      <c r="L980" s="16">
        <v>0.54807118711473501</v>
      </c>
      <c r="M980" s="16">
        <v>0.14649382394087601</v>
      </c>
      <c r="N980" s="16">
        <v>0.69753423882931798</v>
      </c>
      <c r="O980" s="16">
        <v>1.5464138789276201</v>
      </c>
      <c r="P980" s="16">
        <v>0.13861146744316799</v>
      </c>
      <c r="Q980" s="16">
        <v>0.257525888769915</v>
      </c>
      <c r="R980" s="16">
        <v>0.66243643088303295</v>
      </c>
      <c r="S980" s="16">
        <v>0.69952000000000003</v>
      </c>
      <c r="T980" s="16">
        <v>1.30103705637362</v>
      </c>
      <c r="U980" s="16">
        <v>1.14212904504068</v>
      </c>
      <c r="V980" s="16">
        <v>0.57211842259234702</v>
      </c>
      <c r="W980" s="16">
        <v>2.9194566375812299</v>
      </c>
      <c r="X980" s="16">
        <v>1.3575790921595601</v>
      </c>
      <c r="Y980" s="16">
        <v>2.3000221500295299</v>
      </c>
      <c r="Z980" s="16">
        <v>1.01977687330289</v>
      </c>
      <c r="AA980" s="16">
        <v>1.3689502356718399</v>
      </c>
      <c r="AB980" s="16">
        <v>1.28653322896865</v>
      </c>
      <c r="AC980" s="16">
        <v>0.60936360756705898</v>
      </c>
      <c r="AD980" s="16">
        <v>2.1000649901990598</v>
      </c>
      <c r="AE980" s="16">
        <v>0.69952000000000003</v>
      </c>
      <c r="AF980" s="16">
        <v>1.42979718087868</v>
      </c>
      <c r="AG980" s="16">
        <v>1.4264774009887899</v>
      </c>
      <c r="AH980" s="16">
        <v>1.23399194784018</v>
      </c>
      <c r="AI980" s="37">
        <v>0.31872899241772801</v>
      </c>
      <c r="AJ980" s="16">
        <v>1.0011940988086201</v>
      </c>
      <c r="AK980" s="16">
        <v>0.47041389290882801</v>
      </c>
      <c r="AL980" s="37">
        <v>0.78376135884800002</v>
      </c>
      <c r="AM980" s="37">
        <v>3178.65339274506</v>
      </c>
      <c r="AN980" s="37">
        <v>21.722831902464002</v>
      </c>
      <c r="AO980" s="37">
        <v>1.154504005632</v>
      </c>
      <c r="AP980" s="37">
        <v>7.27983318272</v>
      </c>
      <c r="AQ980" s="37">
        <v>659.52522239999996</v>
      </c>
      <c r="AR980" s="37">
        <v>1.782755073024</v>
      </c>
      <c r="AS980" s="37">
        <v>1.4193849599999999</v>
      </c>
      <c r="AT980" s="37">
        <v>7.6779383215359998</v>
      </c>
      <c r="AU980" s="37">
        <v>316341.31651138503</v>
      </c>
      <c r="AV980" s="37">
        <v>2109.5073004937399</v>
      </c>
      <c r="AW980" s="37">
        <v>944632.30437759997</v>
      </c>
      <c r="AX980" s="37">
        <v>8.6296404892006393</v>
      </c>
      <c r="AY980" s="37">
        <v>7.9340916479999999</v>
      </c>
      <c r="AZ980" s="37">
        <v>17.488</v>
      </c>
      <c r="BA980" s="37">
        <v>23656.351635200001</v>
      </c>
      <c r="BB980" s="37">
        <v>8.3587663989440006</v>
      </c>
      <c r="BC980" s="37">
        <v>8.1583051220089301E-3</v>
      </c>
      <c r="BD980" s="37">
        <v>378.06972249164801</v>
      </c>
      <c r="BE980" s="37">
        <v>28700.7968</v>
      </c>
      <c r="BF980" s="37">
        <v>0.97209427046399999</v>
      </c>
      <c r="BG980" s="37">
        <v>3.7421388167552001</v>
      </c>
      <c r="BH980" s="37">
        <v>4.8065163253760002</v>
      </c>
      <c r="BI980" s="37">
        <v>5.9266591718399999</v>
      </c>
      <c r="BJ980" s="37">
        <v>4440.4069316736004</v>
      </c>
      <c r="BK980" s="37">
        <v>489.28324597504002</v>
      </c>
      <c r="BL980" s="37">
        <v>17.488</v>
      </c>
      <c r="BM980" s="37">
        <v>16.100013437983101</v>
      </c>
      <c r="BN980" s="37">
        <v>16.0626315620407</v>
      </c>
      <c r="BO980" s="37">
        <v>18.1342681995744</v>
      </c>
      <c r="BP980" s="37">
        <v>1.3353845120000001E-2</v>
      </c>
    </row>
    <row r="981" spans="1:68">
      <c r="A981" s="16">
        <v>980</v>
      </c>
      <c r="B981" s="29" t="s">
        <v>219</v>
      </c>
      <c r="C981" s="16">
        <v>40</v>
      </c>
      <c r="D981" s="16">
        <v>1105</v>
      </c>
      <c r="E981" s="16">
        <v>0.20783681526566899</v>
      </c>
      <c r="F981" s="16">
        <v>0.353867459708603</v>
      </c>
      <c r="G981" s="16">
        <v>0.454812786777195</v>
      </c>
      <c r="H981" s="16">
        <v>1.21183810799334</v>
      </c>
      <c r="I981" s="16">
        <v>2.2840770881774302</v>
      </c>
      <c r="J981" s="16">
        <v>0.380521472392638</v>
      </c>
      <c r="K981" s="16">
        <v>0.43509930635655503</v>
      </c>
      <c r="L981" s="16">
        <v>0.54611650485436902</v>
      </c>
      <c r="M981" s="16">
        <v>0.14839071479261901</v>
      </c>
      <c r="N981" s="16">
        <v>0.69417170762802405</v>
      </c>
      <c r="O981" s="16">
        <v>1.5387826782907901</v>
      </c>
      <c r="P981" s="16">
        <v>0.14050985710904099</v>
      </c>
      <c r="Q981" s="16">
        <v>0.25994167986755801</v>
      </c>
      <c r="R981" s="16">
        <v>0.65159163256025499</v>
      </c>
      <c r="S981" s="16">
        <v>0.69952000000000003</v>
      </c>
      <c r="T981" s="16">
        <v>1.29974158675217</v>
      </c>
      <c r="U981" s="16">
        <v>1.1502518070243899</v>
      </c>
      <c r="V981" s="16">
        <v>0.57476303779693405</v>
      </c>
      <c r="W981" s="16">
        <v>2.8837922931417102</v>
      </c>
      <c r="X981" s="16">
        <v>1.3575790921595601</v>
      </c>
      <c r="Y981" s="16">
        <v>2.2918996468510899</v>
      </c>
      <c r="Z981" s="16">
        <v>1.01914355664144</v>
      </c>
      <c r="AA981" s="16">
        <v>1.36656977735347</v>
      </c>
      <c r="AB981" s="16">
        <v>1.28423559176991</v>
      </c>
      <c r="AC981" s="16">
        <v>0.60706969987246495</v>
      </c>
      <c r="AD981" s="16">
        <v>2.1243820713202601</v>
      </c>
      <c r="AE981" s="16">
        <v>0.69952000000000003</v>
      </c>
      <c r="AF981" s="16">
        <v>1.42160946882007</v>
      </c>
      <c r="AG981" s="16">
        <v>1.4183086995998</v>
      </c>
      <c r="AH981" s="16">
        <v>1.1866097436675</v>
      </c>
      <c r="AI981" s="37">
        <v>0.30094471916746601</v>
      </c>
      <c r="AJ981" s="16">
        <v>1.0000602347396901</v>
      </c>
      <c r="AK981" s="16">
        <v>0.47208104196816197</v>
      </c>
      <c r="AL981" s="37">
        <v>0.78647826022400003</v>
      </c>
      <c r="AM981" s="37">
        <v>3197.2814456850401</v>
      </c>
      <c r="AN981" s="37">
        <v>21.922292189952</v>
      </c>
      <c r="AO981" s="37">
        <v>1.1629374197760001</v>
      </c>
      <c r="AP981" s="37">
        <v>7.3112174105600003</v>
      </c>
      <c r="AQ981" s="37">
        <v>662.57387519999997</v>
      </c>
      <c r="AR981" s="37">
        <v>1.7846161336319999</v>
      </c>
      <c r="AS981" s="37">
        <v>1.4244652799999999</v>
      </c>
      <c r="AT981" s="37">
        <v>7.5797905972480004</v>
      </c>
      <c r="AU981" s="37">
        <v>317873.65719214099</v>
      </c>
      <c r="AV981" s="37">
        <v>2119.96886448328</v>
      </c>
      <c r="AW981" s="37">
        <v>931869.63959679997</v>
      </c>
      <c r="AX981" s="37">
        <v>8.5494401585715192</v>
      </c>
      <c r="AY981" s="37">
        <v>8.066143104</v>
      </c>
      <c r="AZ981" s="37">
        <v>17.488</v>
      </c>
      <c r="BA981" s="37">
        <v>23679.9302336</v>
      </c>
      <c r="BB981" s="37">
        <v>8.2997390889920002</v>
      </c>
      <c r="BC981" s="37">
        <v>8.1207669082573597E-3</v>
      </c>
      <c r="BD981" s="37">
        <v>382.74537435366398</v>
      </c>
      <c r="BE981" s="37">
        <v>28700.7968</v>
      </c>
      <c r="BF981" s="37">
        <v>0.97553937715200001</v>
      </c>
      <c r="BG981" s="37">
        <v>3.7444642583936001</v>
      </c>
      <c r="BH981" s="37">
        <v>4.8148889031679998</v>
      </c>
      <c r="BI981" s="37">
        <v>5.9372626099200003</v>
      </c>
      <c r="BJ981" s="37">
        <v>4457.1857029248004</v>
      </c>
      <c r="BK981" s="37">
        <v>483.68258659072001</v>
      </c>
      <c r="BL981" s="37">
        <v>17.488</v>
      </c>
      <c r="BM981" s="37">
        <v>16.1927409254269</v>
      </c>
      <c r="BN981" s="37">
        <v>16.155143749823701</v>
      </c>
      <c r="BO981" s="37">
        <v>18.858382933116602</v>
      </c>
      <c r="BP981" s="37">
        <v>1.414298816E-2</v>
      </c>
    </row>
    <row r="982" spans="1:68">
      <c r="A982" s="16">
        <v>981</v>
      </c>
      <c r="B982" s="29" t="s">
        <v>459</v>
      </c>
      <c r="C982" s="16">
        <v>60</v>
      </c>
      <c r="D982" s="16">
        <v>1095</v>
      </c>
      <c r="E982" s="16">
        <v>0.19106379418531699</v>
      </c>
      <c r="F982" s="16">
        <v>0.341503904414237</v>
      </c>
      <c r="G982" s="16">
        <v>0.454199544991918</v>
      </c>
      <c r="H982" s="16">
        <v>1.25352780117944</v>
      </c>
      <c r="I982" s="16">
        <v>2.36263224037473</v>
      </c>
      <c r="J982" s="16">
        <v>0.371516785101691</v>
      </c>
      <c r="K982" s="16">
        <v>0.42078686584824698</v>
      </c>
      <c r="L982" s="16">
        <v>0.53626016260162601</v>
      </c>
      <c r="M982" s="16">
        <v>0.13652940552579901</v>
      </c>
      <c r="N982" s="16">
        <v>0.69341265130125895</v>
      </c>
      <c r="O982" s="16">
        <v>1.5866893952251599</v>
      </c>
      <c r="P982" s="16">
        <v>0.13015682859359201</v>
      </c>
      <c r="Q982" s="16">
        <v>0.22295223818351101</v>
      </c>
      <c r="R982" s="16">
        <v>0.67318478096104295</v>
      </c>
      <c r="S982" s="16">
        <v>0.69943887775551095</v>
      </c>
      <c r="T982" s="16">
        <v>1.32314375279893</v>
      </c>
      <c r="U982" s="16">
        <v>1.13876549923863</v>
      </c>
      <c r="V982" s="16">
        <v>0.55020076032182597</v>
      </c>
      <c r="W982" s="16">
        <v>3.1675069495109902</v>
      </c>
      <c r="X982" s="16">
        <v>1.3722525008623701</v>
      </c>
      <c r="Y982" s="16">
        <v>2.3559759243336198</v>
      </c>
      <c r="Z982" s="16">
        <v>1.02517015350464</v>
      </c>
      <c r="AA982" s="16">
        <v>1.3904280950844401</v>
      </c>
      <c r="AB982" s="16">
        <v>1.30209192056711</v>
      </c>
      <c r="AC982" s="16">
        <v>0.59654857517503002</v>
      </c>
      <c r="AD982" s="16">
        <v>2.11568984638919</v>
      </c>
      <c r="AE982" s="16">
        <v>0.69943887775551095</v>
      </c>
      <c r="AF982" s="16">
        <v>1.4545432563398899</v>
      </c>
      <c r="AG982" s="16">
        <v>1.4536985244338301</v>
      </c>
      <c r="AH982" s="16">
        <v>1.4418459796798699</v>
      </c>
      <c r="AI982" s="37">
        <v>0.31469555035128799</v>
      </c>
      <c r="AJ982" s="16">
        <v>1.01047732834464</v>
      </c>
      <c r="AK982" s="16">
        <v>0.46284370477568698</v>
      </c>
      <c r="AL982" s="37">
        <v>0.69877260096000005</v>
      </c>
      <c r="AM982" s="37">
        <v>2919.1889737796</v>
      </c>
      <c r="AN982" s="37">
        <v>20.274756157599999</v>
      </c>
      <c r="AO982" s="37">
        <v>1.1303563599999999</v>
      </c>
      <c r="AP982" s="37">
        <v>7.2405236143999998</v>
      </c>
      <c r="AQ982" s="37">
        <v>618.74489600000004</v>
      </c>
      <c r="AR982" s="37">
        <v>1.7311175405999999</v>
      </c>
      <c r="AS982" s="37">
        <v>1.37111052</v>
      </c>
      <c r="AT982" s="37">
        <v>7.7676810392000002</v>
      </c>
      <c r="AU982" s="37">
        <v>305485.3306482</v>
      </c>
      <c r="AV982" s="37">
        <v>2082.0260936592099</v>
      </c>
      <c r="AW982" s="37">
        <v>972122.05394400004</v>
      </c>
      <c r="AX982" s="37">
        <v>8.2700426362500004</v>
      </c>
      <c r="AY982" s="37">
        <v>7.3243192500000003</v>
      </c>
      <c r="AZ982" s="37">
        <v>17.416098000000002</v>
      </c>
      <c r="BA982" s="37">
        <v>23751.277704</v>
      </c>
      <c r="BB982" s="37">
        <v>8.6633489826000005</v>
      </c>
      <c r="BC982" s="37">
        <v>8.2260072493592004E-3</v>
      </c>
      <c r="BD982" s="37">
        <v>371.38306170419997</v>
      </c>
      <c r="BE982" s="37">
        <v>28831.714599999999</v>
      </c>
      <c r="BF982" s="37">
        <v>0.96395255000000002</v>
      </c>
      <c r="BG982" s="37">
        <v>3.7400798846400001</v>
      </c>
      <c r="BH982" s="37">
        <v>4.8072221028</v>
      </c>
      <c r="BI982" s="37">
        <v>5.9080155385999999</v>
      </c>
      <c r="BJ982" s="37">
        <v>4352.1507904</v>
      </c>
      <c r="BK982" s="37">
        <v>520.76588696199997</v>
      </c>
      <c r="BL982" s="37">
        <v>17.416098000000002</v>
      </c>
      <c r="BM982" s="37">
        <v>15.8102684485699</v>
      </c>
      <c r="BN982" s="37">
        <v>15.8010865709299</v>
      </c>
      <c r="BO982" s="37">
        <v>15.837610675229501</v>
      </c>
      <c r="BP982" s="37">
        <v>9.1804999999999994E-3</v>
      </c>
    </row>
    <row r="983" spans="1:68">
      <c r="A983" s="16">
        <v>982</v>
      </c>
      <c r="B983" s="29" t="s">
        <v>84</v>
      </c>
      <c r="C983" s="16">
        <v>145</v>
      </c>
      <c r="D983" s="16">
        <v>1100</v>
      </c>
      <c r="E983" s="16">
        <v>0.20629692404268701</v>
      </c>
      <c r="F983" s="16">
        <v>0.36025401103222499</v>
      </c>
      <c r="G983" s="16">
        <v>0.46945028609089001</v>
      </c>
      <c r="H983" s="16">
        <v>1.25471479688487</v>
      </c>
      <c r="I983" s="16">
        <v>2.3443936630955098</v>
      </c>
      <c r="J983" s="16">
        <v>0.38766364304976703</v>
      </c>
      <c r="K983" s="16">
        <v>0.428686748775783</v>
      </c>
      <c r="L983" s="16">
        <v>0.54441379310344795</v>
      </c>
      <c r="M983" s="16">
        <v>0.13868367835666001</v>
      </c>
      <c r="N983" s="16">
        <v>0.69753716477866901</v>
      </c>
      <c r="O983" s="16">
        <v>1.5825632108908501</v>
      </c>
      <c r="P983" s="16">
        <v>0.13150724104976799</v>
      </c>
      <c r="Q983" s="16">
        <v>0.232086873968676</v>
      </c>
      <c r="R983" s="16">
        <v>0.68659073652239899</v>
      </c>
      <c r="S983" s="16">
        <v>0.70372745490982003</v>
      </c>
      <c r="T983" s="16">
        <v>1.3178196721311499</v>
      </c>
      <c r="U983" s="16">
        <v>1.13262148940025</v>
      </c>
      <c r="V983" s="16">
        <v>0.55016683120070198</v>
      </c>
      <c r="W983" s="16">
        <v>3.1302349452345299</v>
      </c>
      <c r="X983" s="16">
        <v>1.3666482948673799</v>
      </c>
      <c r="Y983" s="16">
        <v>2.34053801169591</v>
      </c>
      <c r="Z983" s="16">
        <v>1.02476446696257</v>
      </c>
      <c r="AA983" s="16">
        <v>1.3856162028580601</v>
      </c>
      <c r="AB983" s="16">
        <v>1.2982358733880399</v>
      </c>
      <c r="AC983" s="16">
        <v>0.607943250662628</v>
      </c>
      <c r="AD983" s="16">
        <v>2.0898477086379001</v>
      </c>
      <c r="AE983" s="16">
        <v>0.70372745490982003</v>
      </c>
      <c r="AF983" s="16">
        <v>1.4597499890761301</v>
      </c>
      <c r="AG983" s="16">
        <v>1.45721474139563</v>
      </c>
      <c r="AH983" s="16">
        <v>1.4204263509333901</v>
      </c>
      <c r="AI983" s="37">
        <v>0.36029411764705899</v>
      </c>
      <c r="AJ983" s="16">
        <v>1.0075358587812999</v>
      </c>
      <c r="AK983" s="16">
        <v>0.46400144717800301</v>
      </c>
      <c r="AL983" s="37">
        <v>0.75385322351999995</v>
      </c>
      <c r="AM983" s="37">
        <v>3077.2251105772398</v>
      </c>
      <c r="AN983" s="37">
        <v>20.924172172799999</v>
      </c>
      <c r="AO983" s="37">
        <v>1.132856946</v>
      </c>
      <c r="AP983" s="37">
        <v>7.2191454216000004</v>
      </c>
      <c r="AQ983" s="37">
        <v>645.00411199999996</v>
      </c>
      <c r="AR983" s="37">
        <v>1.7521588692000001</v>
      </c>
      <c r="AS983" s="37">
        <v>1.3850023</v>
      </c>
      <c r="AT983" s="37">
        <v>7.8351103927999999</v>
      </c>
      <c r="AU983" s="37">
        <v>307232.02961219999</v>
      </c>
      <c r="AV983" s="37">
        <v>2082.6133551696498</v>
      </c>
      <c r="AW983" s="37">
        <v>973372.45915999997</v>
      </c>
      <c r="AX983" s="37">
        <v>8.3370623126499996</v>
      </c>
      <c r="AY983" s="37">
        <v>7.4430255000000001</v>
      </c>
      <c r="AZ983" s="37">
        <v>17.522884000000001</v>
      </c>
      <c r="BA983" s="37">
        <v>23733.457880000002</v>
      </c>
      <c r="BB983" s="37">
        <v>8.6247317055000003</v>
      </c>
      <c r="BC983" s="37">
        <v>8.1676998673149495E-3</v>
      </c>
      <c r="BD983" s="37">
        <v>371.35068233139998</v>
      </c>
      <c r="BE983" s="37">
        <v>28793.26035</v>
      </c>
      <c r="BF983" s="37">
        <v>0.9624328875</v>
      </c>
      <c r="BG983" s="37">
        <v>3.74063574944</v>
      </c>
      <c r="BH983" s="37">
        <v>4.8008968204000002</v>
      </c>
      <c r="BI983" s="37">
        <v>5.9038006599999999</v>
      </c>
      <c r="BJ983" s="37">
        <v>4342.099792</v>
      </c>
      <c r="BK983" s="37">
        <v>517.29433774200004</v>
      </c>
      <c r="BL983" s="37">
        <v>17.522884000000001</v>
      </c>
      <c r="BM983" s="37">
        <v>15.853698731831001</v>
      </c>
      <c r="BN983" s="37">
        <v>15.826164528551001</v>
      </c>
      <c r="BO983" s="37">
        <v>15.9519951525211</v>
      </c>
      <c r="BP983" s="37">
        <v>1.04125E-2</v>
      </c>
    </row>
    <row r="984" spans="1:68">
      <c r="A984" s="16">
        <v>983</v>
      </c>
      <c r="B984" s="29" t="s">
        <v>85</v>
      </c>
      <c r="C984" s="16">
        <v>275</v>
      </c>
      <c r="D984" s="16">
        <v>1105</v>
      </c>
      <c r="E984" s="16">
        <v>0.21391827124319801</v>
      </c>
      <c r="F984" s="16">
        <v>0.36963418380901902</v>
      </c>
      <c r="G984" s="16">
        <v>0.47708422614142099</v>
      </c>
      <c r="H984" s="16">
        <v>1.25530773277223</v>
      </c>
      <c r="I984" s="16">
        <v>2.3353070749615799</v>
      </c>
      <c r="J984" s="16">
        <v>0.39574301128003903</v>
      </c>
      <c r="K984" s="16">
        <v>0.43265606420927499</v>
      </c>
      <c r="L984" s="16">
        <v>0.54850596359070902</v>
      </c>
      <c r="M984" s="16">
        <v>0.139766499626826</v>
      </c>
      <c r="N984" s="16">
        <v>0.69959977577799604</v>
      </c>
      <c r="O984" s="16">
        <v>1.5805045777110001</v>
      </c>
      <c r="P984" s="16">
        <v>0.13218704410486101</v>
      </c>
      <c r="Q984" s="16">
        <v>0.23676588085886599</v>
      </c>
      <c r="R984" s="16">
        <v>0.69331205350357195</v>
      </c>
      <c r="S984" s="16">
        <v>0.70587174348697401</v>
      </c>
      <c r="T984" s="16">
        <v>1.3151641724369001</v>
      </c>
      <c r="U984" s="16">
        <v>1.12955165480137</v>
      </c>
      <c r="V984" s="16">
        <v>0.55021043777773904</v>
      </c>
      <c r="W984" s="16">
        <v>3.1117622072905</v>
      </c>
      <c r="X984" s="16">
        <v>1.36385197934595</v>
      </c>
      <c r="Y984" s="16">
        <v>2.3328479090413499</v>
      </c>
      <c r="Z984" s="16">
        <v>1.0245617064924999</v>
      </c>
      <c r="AA984" s="16">
        <v>1.3832141323024101</v>
      </c>
      <c r="AB984" s="16">
        <v>1.29631110277921</v>
      </c>
      <c r="AC984" s="16">
        <v>0.61373228964680404</v>
      </c>
      <c r="AD984" s="16">
        <v>2.0769807680101602</v>
      </c>
      <c r="AE984" s="16">
        <v>0.70587174348697401</v>
      </c>
      <c r="AF984" s="16">
        <v>1.4623549767941</v>
      </c>
      <c r="AG984" s="16">
        <v>1.45897394480845</v>
      </c>
      <c r="AH984" s="16">
        <v>1.4098926089928101</v>
      </c>
      <c r="AI984" s="37">
        <v>0.383254716981132</v>
      </c>
      <c r="AJ984" s="16">
        <v>1.00606686791083</v>
      </c>
      <c r="AK984" s="16">
        <v>0.46458031837916097</v>
      </c>
      <c r="AL984" s="37">
        <v>0.78137615471999999</v>
      </c>
      <c r="AM984" s="37">
        <v>3156.1997472063299</v>
      </c>
      <c r="AN984" s="37">
        <v>21.248506882899999</v>
      </c>
      <c r="AO984" s="37">
        <v>1.134108085</v>
      </c>
      <c r="AP984" s="37">
        <v>7.2083867669000004</v>
      </c>
      <c r="AQ984" s="37">
        <v>658.12395200000003</v>
      </c>
      <c r="AR984" s="37">
        <v>1.7626142231999999</v>
      </c>
      <c r="AS984" s="37">
        <v>1.3919156100000001</v>
      </c>
      <c r="AT984" s="37">
        <v>7.8685758271999999</v>
      </c>
      <c r="AU984" s="37">
        <v>308105.22607199999</v>
      </c>
      <c r="AV984" s="37">
        <v>2082.9043697421998</v>
      </c>
      <c r="AW984" s="37">
        <v>973978.53127200005</v>
      </c>
      <c r="AX984" s="37">
        <v>8.3681632042499992</v>
      </c>
      <c r="AY984" s="37">
        <v>7.5021981750000002</v>
      </c>
      <c r="AZ984" s="37">
        <v>17.576277000000001</v>
      </c>
      <c r="BA984" s="37">
        <v>23724.478106999999</v>
      </c>
      <c r="BB984" s="37">
        <v>8.6054079798000007</v>
      </c>
      <c r="BC984" s="37">
        <v>8.1395001408488508E-3</v>
      </c>
      <c r="BD984" s="37">
        <v>371.32473717840003</v>
      </c>
      <c r="BE984" s="37">
        <v>28773.952375000001</v>
      </c>
      <c r="BF984" s="37">
        <v>0.96166570024999998</v>
      </c>
      <c r="BG984" s="37">
        <v>3.7409135874600001</v>
      </c>
      <c r="BH984" s="37">
        <v>4.7977249151999999</v>
      </c>
      <c r="BI984" s="37">
        <v>5.9016840442999996</v>
      </c>
      <c r="BJ984" s="37">
        <v>4336.7868479500003</v>
      </c>
      <c r="BK984" s="37">
        <v>515.54821816000003</v>
      </c>
      <c r="BL984" s="37">
        <v>17.576277000000001</v>
      </c>
      <c r="BM984" s="37">
        <v>15.8753983099034</v>
      </c>
      <c r="BN984" s="37">
        <v>15.8386936586234</v>
      </c>
      <c r="BO984" s="37">
        <v>16.008674105429801</v>
      </c>
      <c r="BP984" s="37">
        <v>1.1024000000000001E-2</v>
      </c>
    </row>
    <row r="985" spans="1:68">
      <c r="A985" s="16">
        <v>984</v>
      </c>
      <c r="B985" s="29" t="s">
        <v>314</v>
      </c>
      <c r="C985" s="16">
        <v>310</v>
      </c>
      <c r="D985" s="16">
        <v>1110</v>
      </c>
      <c r="E985" s="16">
        <v>0.21773014128728399</v>
      </c>
      <c r="F985" s="16">
        <v>0.374325550879825</v>
      </c>
      <c r="G985" s="16">
        <v>0.48090334135137802</v>
      </c>
      <c r="H985" s="16">
        <v>1.25560406037974</v>
      </c>
      <c r="I985" s="16">
        <v>2.3307719218407801</v>
      </c>
      <c r="J985" s="16">
        <v>0.399784181483752</v>
      </c>
      <c r="K985" s="16">
        <v>0.434645593157308</v>
      </c>
      <c r="L985" s="16">
        <v>0.55055590452261305</v>
      </c>
      <c r="M985" s="16">
        <v>0.14030934023423999</v>
      </c>
      <c r="N985" s="16">
        <v>0.70063116986056595</v>
      </c>
      <c r="O985" s="16">
        <v>1.5794763730580399</v>
      </c>
      <c r="P985" s="16">
        <v>0.13252810397733999</v>
      </c>
      <c r="Q985" s="16">
        <v>0.23913410642444799</v>
      </c>
      <c r="R985" s="16">
        <v>0.69667731143552303</v>
      </c>
      <c r="S985" s="16">
        <v>0.70694388777555095</v>
      </c>
      <c r="T985" s="16">
        <v>1.31383805306441</v>
      </c>
      <c r="U985" s="16">
        <v>1.12801727963485</v>
      </c>
      <c r="V985" s="16">
        <v>0.55024642933309198</v>
      </c>
      <c r="W985" s="16">
        <v>3.1025662378025101</v>
      </c>
      <c r="X985" s="16">
        <v>1.36245526496903</v>
      </c>
      <c r="Y985" s="16">
        <v>2.3290100396917999</v>
      </c>
      <c r="Z985" s="16">
        <v>1.0244603469478499</v>
      </c>
      <c r="AA985" s="16">
        <v>1.38201406409362</v>
      </c>
      <c r="AB985" s="16">
        <v>1.29534952911962</v>
      </c>
      <c r="AC985" s="16">
        <v>0.61665016609908696</v>
      </c>
      <c r="AD985" s="16">
        <v>2.0705607636686501</v>
      </c>
      <c r="AE985" s="16">
        <v>0.70694388777555095</v>
      </c>
      <c r="AF985" s="16">
        <v>1.46365787628509</v>
      </c>
      <c r="AG985" s="16">
        <v>1.4598538204467399</v>
      </c>
      <c r="AH985" s="16">
        <v>1.4046689141556301</v>
      </c>
      <c r="AI985" s="37">
        <v>0.39477567886658799</v>
      </c>
      <c r="AJ985" s="16">
        <v>1.00533280785041</v>
      </c>
      <c r="AK985" s="16">
        <v>0.46486975397974001</v>
      </c>
      <c r="AL985" s="37">
        <v>0.7951332753</v>
      </c>
      <c r="AM985" s="37">
        <v>3195.67620757844</v>
      </c>
      <c r="AN985" s="37">
        <v>21.410580913575</v>
      </c>
      <c r="AO985" s="37">
        <v>1.1347338659999999</v>
      </c>
      <c r="AP985" s="37">
        <v>7.2029900499749999</v>
      </c>
      <c r="AQ985" s="37">
        <v>664.68142999999998</v>
      </c>
      <c r="AR985" s="37">
        <v>1.7678255726250001</v>
      </c>
      <c r="AS985" s="37">
        <v>1.39536412</v>
      </c>
      <c r="AT985" s="37">
        <v>7.8852462338000002</v>
      </c>
      <c r="AU985" s="37">
        <v>308541.78604635003</v>
      </c>
      <c r="AV985" s="37">
        <v>2083.0492229828001</v>
      </c>
      <c r="AW985" s="37">
        <v>974276.78470399999</v>
      </c>
      <c r="AX985" s="37">
        <v>8.3831114134</v>
      </c>
      <c r="AY985" s="37">
        <v>7.5317394000000002</v>
      </c>
      <c r="AZ985" s="37">
        <v>17.602973500000001</v>
      </c>
      <c r="BA985" s="37">
        <v>23719.97075525</v>
      </c>
      <c r="BB985" s="37">
        <v>8.5957423451625008</v>
      </c>
      <c r="BC985" s="37">
        <v>8.1256219238741208E-3</v>
      </c>
      <c r="BD985" s="37">
        <v>371.30932573525001</v>
      </c>
      <c r="BE985" s="37">
        <v>28764.278174999999</v>
      </c>
      <c r="BF985" s="37">
        <v>0.96128026762499996</v>
      </c>
      <c r="BG985" s="37">
        <v>3.7410524828749998</v>
      </c>
      <c r="BH985" s="37">
        <v>4.7961366465999999</v>
      </c>
      <c r="BI985" s="37">
        <v>5.9006234423499997</v>
      </c>
      <c r="BJ985" s="37">
        <v>4334.0585147125003</v>
      </c>
      <c r="BK985" s="37">
        <v>514.67257212599998</v>
      </c>
      <c r="BL985" s="37">
        <v>17.602973500000001</v>
      </c>
      <c r="BM985" s="37">
        <v>15.886244208050099</v>
      </c>
      <c r="BN985" s="37">
        <v>15.8449557614751</v>
      </c>
      <c r="BO985" s="37">
        <v>16.0368852604498</v>
      </c>
      <c r="BP985" s="37">
        <v>1.1328625E-2</v>
      </c>
    </row>
    <row r="986" spans="1:68">
      <c r="A986" s="16">
        <v>985</v>
      </c>
      <c r="B986" s="29" t="s">
        <v>86</v>
      </c>
      <c r="C986" s="16">
        <v>260</v>
      </c>
      <c r="D986" s="16">
        <v>1120</v>
      </c>
      <c r="E986" s="16">
        <v>0.22154280929453599</v>
      </c>
      <c r="F986" s="16">
        <v>0.37901777204978199</v>
      </c>
      <c r="G986" s="16">
        <v>0.48472388775632602</v>
      </c>
      <c r="H986" s="16">
        <v>1.25590029448885</v>
      </c>
      <c r="I986" s="16">
        <v>2.32624218305856</v>
      </c>
      <c r="J986" s="16">
        <v>0.403826342899191</v>
      </c>
      <c r="K986" s="16">
        <v>0.43663838022926899</v>
      </c>
      <c r="L986" s="16">
        <v>0.55260842237586405</v>
      </c>
      <c r="M986" s="16">
        <v>0.14085313751668899</v>
      </c>
      <c r="N986" s="16">
        <v>0.70166262300516902</v>
      </c>
      <c r="O986" s="16">
        <v>1.5784489086290601</v>
      </c>
      <c r="P986" s="16">
        <v>0.132869939592657</v>
      </c>
      <c r="Q986" s="16">
        <v>0.24152179480004499</v>
      </c>
      <c r="R986" s="16">
        <v>0.70004564125969904</v>
      </c>
      <c r="S986" s="16">
        <v>0.708016032064128</v>
      </c>
      <c r="T986" s="16">
        <v>1.3125130188959999</v>
      </c>
      <c r="U986" s="16">
        <v>1.1264832657200801</v>
      </c>
      <c r="V986" s="16">
        <v>0.55029154518950396</v>
      </c>
      <c r="W986" s="16">
        <v>3.09339704446087</v>
      </c>
      <c r="X986" s="16">
        <v>1.3610595115239099</v>
      </c>
      <c r="Y986" s="16">
        <v>2.3251769464105201</v>
      </c>
      <c r="Z986" s="16">
        <v>1.0243590011930399</v>
      </c>
      <c r="AA986" s="16">
        <v>1.3808146399055501</v>
      </c>
      <c r="AB986" s="16">
        <v>1.2943884959482901</v>
      </c>
      <c r="AC986" s="16">
        <v>0.61958378184427698</v>
      </c>
      <c r="AD986" s="16">
        <v>2.0641497116054999</v>
      </c>
      <c r="AE986" s="16">
        <v>0.708016032064128</v>
      </c>
      <c r="AF986" s="16">
        <v>1.46496104630972</v>
      </c>
      <c r="AG986" s="16">
        <v>1.46073387878214</v>
      </c>
      <c r="AH986" s="16">
        <v>1.39947368964749</v>
      </c>
      <c r="AI986" s="37">
        <v>0.40632387706855799</v>
      </c>
      <c r="AJ986" s="16">
        <v>1.0045990378105001</v>
      </c>
      <c r="AK986" s="16">
        <v>0.46515918958031799</v>
      </c>
      <c r="AL986" s="37">
        <v>0.80888749920000003</v>
      </c>
      <c r="AM986" s="37">
        <v>3235.14542932227</v>
      </c>
      <c r="AN986" s="37">
        <v>21.572592728</v>
      </c>
      <c r="AO986" s="37">
        <v>1.1353597879999999</v>
      </c>
      <c r="AP986" s="37">
        <v>7.1975817400000004</v>
      </c>
      <c r="AQ986" s="37">
        <v>671.23728000000006</v>
      </c>
      <c r="AR986" s="37">
        <v>1.7730260369999999</v>
      </c>
      <c r="AS986" s="37">
        <v>1.3988072</v>
      </c>
      <c r="AT986" s="37">
        <v>7.9018750999999998</v>
      </c>
      <c r="AU986" s="37">
        <v>308978.32051699999</v>
      </c>
      <c r="AV986" s="37">
        <v>2083.1936401929602</v>
      </c>
      <c r="AW986" s="37">
        <v>974571.84972000006</v>
      </c>
      <c r="AX986" s="37">
        <v>8.3976581314499992</v>
      </c>
      <c r="AY986" s="37">
        <v>7.5612505499999996</v>
      </c>
      <c r="AZ986" s="37">
        <v>17.629670000000001</v>
      </c>
      <c r="BA986" s="37">
        <v>23715.45176</v>
      </c>
      <c r="BB986" s="37">
        <v>8.5860741960000002</v>
      </c>
      <c r="BC986" s="37">
        <v>8.1118855615409206E-3</v>
      </c>
      <c r="BD986" s="37">
        <v>371.29228838099999</v>
      </c>
      <c r="BE986" s="37">
        <v>28754.590499999998</v>
      </c>
      <c r="BF986" s="37">
        <v>0.96089360899999998</v>
      </c>
      <c r="BG986" s="37">
        <v>3.74119136256</v>
      </c>
      <c r="BH986" s="37">
        <v>4.7945468340000001</v>
      </c>
      <c r="BI986" s="37">
        <v>5.8995613110000003</v>
      </c>
      <c r="BJ986" s="37">
        <v>4331.2822740000001</v>
      </c>
      <c r="BK986" s="37">
        <v>513.79520192999996</v>
      </c>
      <c r="BL986" s="37">
        <v>17.629670000000001</v>
      </c>
      <c r="BM986" s="37">
        <v>15.897087512270399</v>
      </c>
      <c r="BN986" s="37">
        <v>15.8512162228704</v>
      </c>
      <c r="BO986" s="37">
        <v>16.065010867847</v>
      </c>
      <c r="BP986" s="37">
        <v>1.16325E-2</v>
      </c>
    </row>
    <row r="987" spans="1:68">
      <c r="A987" s="16">
        <v>986</v>
      </c>
      <c r="B987" s="29" t="s">
        <v>87</v>
      </c>
      <c r="C987" s="16">
        <v>70</v>
      </c>
      <c r="D987" s="16">
        <v>1145</v>
      </c>
      <c r="E987" s="16">
        <v>0.23680146596858601</v>
      </c>
      <c r="F987" s="16">
        <v>0.39779520238766403</v>
      </c>
      <c r="G987" s="16">
        <v>0.5000204014281</v>
      </c>
      <c r="H987" s="16">
        <v>1.2570842968257301</v>
      </c>
      <c r="I987" s="16">
        <v>2.3081771778584401</v>
      </c>
      <c r="J987" s="16">
        <v>0.42000490797545997</v>
      </c>
      <c r="K987" s="16">
        <v>0.44464227035100801</v>
      </c>
      <c r="L987" s="16">
        <v>0.56084436042848196</v>
      </c>
      <c r="M987" s="16">
        <v>0.14303794415563501</v>
      </c>
      <c r="N987" s="16">
        <v>0.70578902630539797</v>
      </c>
      <c r="O987" s="16">
        <v>1.5743464371888201</v>
      </c>
      <c r="P987" s="16">
        <v>0.134245092657161</v>
      </c>
      <c r="Q987" s="16">
        <v>0.251272055134171</v>
      </c>
      <c r="R987" s="16">
        <v>0.71354976375552503</v>
      </c>
      <c r="S987" s="16">
        <v>0.71230460921843697</v>
      </c>
      <c r="T987" s="16">
        <v>1.3072237076648801</v>
      </c>
      <c r="U987" s="16">
        <v>1.1203508200282399</v>
      </c>
      <c r="V987" s="16">
        <v>0.55055861996908795</v>
      </c>
      <c r="W987" s="16">
        <v>3.0569857071555</v>
      </c>
      <c r="X987" s="16">
        <v>1.3554860872552399</v>
      </c>
      <c r="Y987" s="16">
        <v>2.3098921561021002</v>
      </c>
      <c r="Z987" s="16">
        <v>1.0239537560159</v>
      </c>
      <c r="AA987" s="16">
        <v>1.37602337300311</v>
      </c>
      <c r="AB987" s="16">
        <v>1.29054975904178</v>
      </c>
      <c r="AC987" s="16">
        <v>0.63147821250665004</v>
      </c>
      <c r="AD987" s="16">
        <v>2.0385946526768199</v>
      </c>
      <c r="AE987" s="16">
        <v>0.71230460921843697</v>
      </c>
      <c r="AF987" s="16">
        <v>1.4701764334305201</v>
      </c>
      <c r="AG987" s="16">
        <v>1.46425594023324</v>
      </c>
      <c r="AH987" s="16">
        <v>1.3789728900070599</v>
      </c>
      <c r="AI987" s="37">
        <v>0.452790973871734</v>
      </c>
      <c r="AJ987" s="16">
        <v>1.0016668544212399</v>
      </c>
      <c r="AK987" s="16">
        <v>0.46631693198263402</v>
      </c>
      <c r="AL987" s="37">
        <v>0.86387542799999995</v>
      </c>
      <c r="AM987" s="37">
        <v>3392.9499300146899</v>
      </c>
      <c r="AN987" s="37">
        <v>22.220017823199999</v>
      </c>
      <c r="AO987" s="37">
        <v>1.137864886</v>
      </c>
      <c r="AP987" s="37">
        <v>7.1758325695999998</v>
      </c>
      <c r="AQ987" s="37">
        <v>697.44439999999997</v>
      </c>
      <c r="AR987" s="37">
        <v>1.7937190439999999</v>
      </c>
      <c r="AS987" s="37">
        <v>1.41252522</v>
      </c>
      <c r="AT987" s="37">
        <v>7.9679751608</v>
      </c>
      <c r="AU987" s="37">
        <v>310724.2033626</v>
      </c>
      <c r="AV987" s="37">
        <v>2083.76694872915</v>
      </c>
      <c r="AW987" s="37">
        <v>975720.22562399996</v>
      </c>
      <c r="AX987" s="37">
        <v>8.4518300926500007</v>
      </c>
      <c r="AY987" s="37">
        <v>7.6789943999999997</v>
      </c>
      <c r="AZ987" s="37">
        <v>17.736456</v>
      </c>
      <c r="BA987" s="37">
        <v>23697.259343999998</v>
      </c>
      <c r="BB987" s="37">
        <v>8.5473764541000001</v>
      </c>
      <c r="BC987" s="37">
        <v>8.0582767601259705E-3</v>
      </c>
      <c r="BD987" s="37">
        <v>371.20787985300001</v>
      </c>
      <c r="BE987" s="37">
        <v>28715.70505</v>
      </c>
      <c r="BF987" s="37">
        <v>0.95933471449999996</v>
      </c>
      <c r="BG987" s="37">
        <v>3.741746724</v>
      </c>
      <c r="BH987" s="37">
        <v>4.7881721435999998</v>
      </c>
      <c r="BI987" s="37">
        <v>5.8952974916000001</v>
      </c>
      <c r="BJ987" s="37">
        <v>4319.6982363999996</v>
      </c>
      <c r="BK987" s="37">
        <v>510.26847952600002</v>
      </c>
      <c r="BL987" s="37">
        <v>17.736456</v>
      </c>
      <c r="BM987" s="37">
        <v>15.940434789888</v>
      </c>
      <c r="BN987" s="37">
        <v>15.876241653888</v>
      </c>
      <c r="BO987" s="37">
        <v>16.176657821207101</v>
      </c>
      <c r="BP987" s="37">
        <v>1.2840499999999999E-2</v>
      </c>
    </row>
    <row r="988" spans="1:68">
      <c r="A988" s="16">
        <v>987</v>
      </c>
      <c r="B988" s="29" t="s">
        <v>460</v>
      </c>
      <c r="C988" s="16">
        <v>321</v>
      </c>
      <c r="D988" s="16">
        <v>1200</v>
      </c>
      <c r="E988" s="16">
        <v>0.26628469301934399</v>
      </c>
      <c r="F988" s="16">
        <v>0.42390671600784702</v>
      </c>
      <c r="G988" s="16">
        <v>0.50630321629509301</v>
      </c>
      <c r="H988" s="16">
        <v>1.2798107255520501</v>
      </c>
      <c r="I988" s="16">
        <v>2.3165324866764898</v>
      </c>
      <c r="J988" s="16">
        <v>0.444280078895464</v>
      </c>
      <c r="K988" s="16">
        <v>0.43482160653777202</v>
      </c>
      <c r="L988" s="16">
        <v>0.54539722572509497</v>
      </c>
      <c r="M988" s="16">
        <v>0.14664353719541701</v>
      </c>
      <c r="N988" s="16">
        <v>0.69804930545507204</v>
      </c>
      <c r="O988" s="16">
        <v>1.5939558412956201</v>
      </c>
      <c r="P988" s="16">
        <v>0.14715314671785901</v>
      </c>
      <c r="Q988" s="16">
        <v>0.231118497763701</v>
      </c>
      <c r="R988" s="16">
        <v>0.69258920402561797</v>
      </c>
      <c r="S988" s="16">
        <v>0.73493975903614495</v>
      </c>
      <c r="T988" s="16">
        <v>1.3285544495617301</v>
      </c>
      <c r="U988" s="16">
        <v>1.1435677281454899</v>
      </c>
      <c r="V988" s="16">
        <v>0.50323488806475203</v>
      </c>
      <c r="W988" s="16">
        <v>3.1498783764159199</v>
      </c>
      <c r="X988" s="16">
        <v>1.37422680412371</v>
      </c>
      <c r="Y988" s="16">
        <v>2.3417171246700801</v>
      </c>
      <c r="Z988" s="16">
        <v>1.0365427291378799</v>
      </c>
      <c r="AA988" s="16">
        <v>1.39173101673102</v>
      </c>
      <c r="AB988" s="16">
        <v>1.30055207261158</v>
      </c>
      <c r="AC988" s="16">
        <v>0.59744635140743596</v>
      </c>
      <c r="AD988" s="16">
        <v>2.1349715370019</v>
      </c>
      <c r="AE988" s="16">
        <v>0.73493975903614495</v>
      </c>
      <c r="AF988" s="16">
        <v>1.4678108195533199</v>
      </c>
      <c r="AG988" s="16">
        <v>1.4661174522026501</v>
      </c>
      <c r="AH988" s="16">
        <v>1.3941605712062399</v>
      </c>
      <c r="AI988" s="37">
        <v>0.33983451536643</v>
      </c>
      <c r="AJ988" s="16">
        <v>1.00871167744113</v>
      </c>
      <c r="AK988" s="16">
        <v>0.46606367583212699</v>
      </c>
      <c r="AL988" s="37">
        <v>0.96371779199999996</v>
      </c>
      <c r="AM988" s="37">
        <v>3580.4858380549999</v>
      </c>
      <c r="AN988" s="37">
        <v>22.372489439999999</v>
      </c>
      <c r="AO988" s="37">
        <v>1.1574621</v>
      </c>
      <c r="AP988" s="37">
        <v>7.2067104200000003</v>
      </c>
      <c r="AQ988" s="37">
        <v>730.89120000000003</v>
      </c>
      <c r="AR988" s="37">
        <v>1.7511336799999999</v>
      </c>
      <c r="AS988" s="37">
        <v>1.3718900000000001</v>
      </c>
      <c r="AT988" s="37">
        <v>8.1093942000000006</v>
      </c>
      <c r="AU988" s="37">
        <v>307263.06</v>
      </c>
      <c r="AV988" s="37">
        <v>2103.2385853916599</v>
      </c>
      <c r="AW988" s="37">
        <v>1063137.1764</v>
      </c>
      <c r="AX988" s="37">
        <v>7.6309931830000002</v>
      </c>
      <c r="AY988" s="37">
        <v>7.4466089999999996</v>
      </c>
      <c r="AZ988" s="37">
        <v>18.226800000000001</v>
      </c>
      <c r="BA988" s="37">
        <v>24076.787</v>
      </c>
      <c r="BB988" s="37">
        <v>8.7131353770000004</v>
      </c>
      <c r="BC988" s="37">
        <v>7.40465886030643E-3</v>
      </c>
      <c r="BD988" s="37">
        <v>382.35589216</v>
      </c>
      <c r="BE988" s="37">
        <v>29092.724999999999</v>
      </c>
      <c r="BF988" s="37">
        <v>0.97149602999999995</v>
      </c>
      <c r="BG988" s="37">
        <v>3.7839460944000001</v>
      </c>
      <c r="BH988" s="37">
        <v>4.83971544</v>
      </c>
      <c r="BI988" s="37">
        <v>5.9415445199999999</v>
      </c>
      <c r="BJ988" s="37">
        <v>4009.5903680000001</v>
      </c>
      <c r="BK988" s="37">
        <v>533.64915900000005</v>
      </c>
      <c r="BL988" s="37">
        <v>18.226800000000001</v>
      </c>
      <c r="BM988" s="37">
        <v>15.881009699104</v>
      </c>
      <c r="BN988" s="37">
        <v>15.862688275824</v>
      </c>
      <c r="BO988" s="37">
        <v>16.487370037647999</v>
      </c>
      <c r="BP988" s="37">
        <v>9.7289999999999998E-3</v>
      </c>
    </row>
    <row r="989" spans="1:68">
      <c r="A989" s="16">
        <v>988</v>
      </c>
      <c r="B989" s="29" t="s">
        <v>461</v>
      </c>
      <c r="C989" s="16">
        <v>335</v>
      </c>
      <c r="D989" s="16">
        <v>1065</v>
      </c>
      <c r="E989" s="16">
        <v>0.20913683340223199</v>
      </c>
      <c r="F989" s="16">
        <v>0.35883811754621198</v>
      </c>
      <c r="G989" s="16">
        <v>0.46118996717251398</v>
      </c>
      <c r="H989" s="16">
        <v>1.24360138705416</v>
      </c>
      <c r="I989" s="16">
        <v>2.2996714671467098</v>
      </c>
      <c r="J989" s="16">
        <v>0.38528957528957503</v>
      </c>
      <c r="K989" s="16">
        <v>0.43209368570976397</v>
      </c>
      <c r="L989" s="16">
        <v>0.54526892430278895</v>
      </c>
      <c r="M989" s="16">
        <v>0.145330668804146</v>
      </c>
      <c r="N989" s="16">
        <v>0.69210209180307602</v>
      </c>
      <c r="O989" s="16">
        <v>1.5447759147368501</v>
      </c>
      <c r="P989" s="16">
        <v>0.13714138736100701</v>
      </c>
      <c r="Q989" s="16">
        <v>0.24628314152949701</v>
      </c>
      <c r="R989" s="16">
        <v>0.65967365967365998</v>
      </c>
      <c r="S989" s="16">
        <v>0.70016</v>
      </c>
      <c r="T989" s="16">
        <v>1.30527096812489</v>
      </c>
      <c r="U989" s="16">
        <v>1.1401673763463001</v>
      </c>
      <c r="V989" s="16">
        <v>0.56513840355068201</v>
      </c>
      <c r="W989" s="16">
        <v>2.9821748910644601</v>
      </c>
      <c r="X989" s="16">
        <v>1.35716643741403</v>
      </c>
      <c r="Y989" s="16">
        <v>2.28889299802761</v>
      </c>
      <c r="Z989" s="16">
        <v>1.01857321296532</v>
      </c>
      <c r="AA989" s="16">
        <v>1.37095547389112</v>
      </c>
      <c r="AB989" s="16">
        <v>1.28639432941615</v>
      </c>
      <c r="AC989" s="16">
        <v>0.60712374299315497</v>
      </c>
      <c r="AD989" s="16">
        <v>2.1281093334722998</v>
      </c>
      <c r="AE989" s="16">
        <v>0.70016</v>
      </c>
      <c r="AF989" s="16">
        <v>1.43476314030254</v>
      </c>
      <c r="AG989" s="16">
        <v>1.43143377272219</v>
      </c>
      <c r="AH989" s="16">
        <v>1.2598760781621501</v>
      </c>
      <c r="AI989" s="37">
        <v>0.32722513089005201</v>
      </c>
      <c r="AJ989" s="16">
        <v>0.99832492238857795</v>
      </c>
      <c r="AK989" s="16">
        <v>0.46958031837916098</v>
      </c>
      <c r="AL989" s="37">
        <v>0.78321724031999995</v>
      </c>
      <c r="AM989" s="37">
        <v>3185.7710687714298</v>
      </c>
      <c r="AN989" s="37">
        <v>21.627046160639999</v>
      </c>
      <c r="AO989" s="37">
        <v>1.1675968000000001</v>
      </c>
      <c r="AP989" s="37">
        <v>7.2666439295999998</v>
      </c>
      <c r="AQ989" s="37">
        <v>661.64761599999997</v>
      </c>
      <c r="AR989" s="37">
        <v>1.76674791424</v>
      </c>
      <c r="AS989" s="37">
        <v>1.4070778880000001</v>
      </c>
      <c r="AT989" s="37">
        <v>7.7146553990399998</v>
      </c>
      <c r="AU989" s="37">
        <v>312359.19738048001</v>
      </c>
      <c r="AV989" s="37">
        <v>2096.8353803441601</v>
      </c>
      <c r="AW989" s="37">
        <v>947283.71803520003</v>
      </c>
      <c r="AX989" s="37">
        <v>8.3297755472000006</v>
      </c>
      <c r="AY989" s="37">
        <v>7.7700480000000001</v>
      </c>
      <c r="AZ989" s="37">
        <v>17.504000000000001</v>
      </c>
      <c r="BA989" s="37">
        <v>23709.6860992</v>
      </c>
      <c r="BB989" s="37">
        <v>8.4034397204799998</v>
      </c>
      <c r="BC989" s="37">
        <v>8.0961524993993193E-3</v>
      </c>
      <c r="BD989" s="37">
        <v>381.43040671232001</v>
      </c>
      <c r="BE989" s="37">
        <v>28692.072800000002</v>
      </c>
      <c r="BF989" s="37">
        <v>0.96396518399999997</v>
      </c>
      <c r="BG989" s="37">
        <v>3.7353995693440001</v>
      </c>
      <c r="BH989" s="37">
        <v>4.8051757196800002</v>
      </c>
      <c r="BI989" s="37">
        <v>5.9154217536000004</v>
      </c>
      <c r="BJ989" s="37">
        <v>4407.3838281600001</v>
      </c>
      <c r="BK989" s="37">
        <v>501.50884403840001</v>
      </c>
      <c r="BL989" s="37">
        <v>17.504000000000001</v>
      </c>
      <c r="BM989" s="37">
        <v>16.063016299073499</v>
      </c>
      <c r="BN989" s="37">
        <v>16.025742072961499</v>
      </c>
      <c r="BO989" s="37">
        <v>17.782727884996099</v>
      </c>
      <c r="BP989" s="37">
        <v>1.2911600000000001E-2</v>
      </c>
    </row>
    <row r="990" spans="1:68">
      <c r="A990" s="16">
        <v>989</v>
      </c>
      <c r="B990" s="29" t="s">
        <v>462</v>
      </c>
      <c r="C990" s="16">
        <v>380</v>
      </c>
      <c r="D990" s="16">
        <v>1065</v>
      </c>
      <c r="E990" s="16">
        <v>0.210159983464242</v>
      </c>
      <c r="F990" s="16">
        <v>0.36054130684033397</v>
      </c>
      <c r="G990" s="16">
        <v>0.46298613301557301</v>
      </c>
      <c r="H990" s="16">
        <v>1.23658355350066</v>
      </c>
      <c r="I990" s="16">
        <v>2.3034405940594098</v>
      </c>
      <c r="J990" s="16">
        <v>0.38722007722007701</v>
      </c>
      <c r="K990" s="16">
        <v>0.432044231682228</v>
      </c>
      <c r="L990" s="16">
        <v>0.54464641434262995</v>
      </c>
      <c r="M990" s="16">
        <v>0.14461695562900101</v>
      </c>
      <c r="N990" s="16">
        <v>0.69173889019879697</v>
      </c>
      <c r="O990" s="16">
        <v>1.5509806816709599</v>
      </c>
      <c r="P990" s="16">
        <v>0.13682938485281099</v>
      </c>
      <c r="Q990" s="16">
        <v>0.24449486765397699</v>
      </c>
      <c r="R990" s="16">
        <v>0.66229603729603703</v>
      </c>
      <c r="S990" s="16">
        <v>0.70216000000000001</v>
      </c>
      <c r="T990" s="16">
        <v>1.3075710809046099</v>
      </c>
      <c r="U990" s="16">
        <v>1.14399817300467</v>
      </c>
      <c r="V990" s="16">
        <v>0.56232088234442701</v>
      </c>
      <c r="W990" s="16">
        <v>2.9916890668326599</v>
      </c>
      <c r="X990" s="16">
        <v>1.35957359009629</v>
      </c>
      <c r="Y990" s="16">
        <v>2.2986008382643002</v>
      </c>
      <c r="Z990" s="16">
        <v>1.02031732371949</v>
      </c>
      <c r="AA990" s="16">
        <v>1.37319887189129</v>
      </c>
      <c r="AB990" s="16">
        <v>1.2879332214139201</v>
      </c>
      <c r="AC990" s="16">
        <v>0.60633738016769501</v>
      </c>
      <c r="AD990" s="16">
        <v>2.1279660222002201</v>
      </c>
      <c r="AE990" s="16">
        <v>0.70216000000000001</v>
      </c>
      <c r="AF990" s="16">
        <v>1.4370960885370301</v>
      </c>
      <c r="AG990" s="16">
        <v>1.43376672095668</v>
      </c>
      <c r="AH990" s="16">
        <v>1.26195382806388</v>
      </c>
      <c r="AI990" s="37">
        <v>0.32722513089005201</v>
      </c>
      <c r="AJ990" s="16">
        <v>1.00051835442145</v>
      </c>
      <c r="AK990" s="16">
        <v>0.46958031837916098</v>
      </c>
      <c r="AL990" s="37">
        <v>0.78704893631999995</v>
      </c>
      <c r="AM990" s="37">
        <v>3200.89201304279</v>
      </c>
      <c r="AN990" s="37">
        <v>21.711275576639999</v>
      </c>
      <c r="AO990" s="37">
        <v>1.1610078720000001</v>
      </c>
      <c r="AP990" s="37">
        <v>7.2785538495999997</v>
      </c>
      <c r="AQ990" s="37">
        <v>664.96281599999998</v>
      </c>
      <c r="AR990" s="37">
        <v>1.7665457062400001</v>
      </c>
      <c r="AS990" s="37">
        <v>1.4054714880000001</v>
      </c>
      <c r="AT990" s="37">
        <v>7.6767690310400001</v>
      </c>
      <c r="AU990" s="37">
        <v>312195.27739968</v>
      </c>
      <c r="AV990" s="37">
        <v>2105.2575564734698</v>
      </c>
      <c r="AW990" s="37">
        <v>945128.60715519998</v>
      </c>
      <c r="AX990" s="37">
        <v>8.2692926415999999</v>
      </c>
      <c r="AY990" s="37">
        <v>7.8009360000000001</v>
      </c>
      <c r="AZ990" s="37">
        <v>17.553999999999998</v>
      </c>
      <c r="BA990" s="37">
        <v>23751.466659199999</v>
      </c>
      <c r="BB990" s="37">
        <v>8.4316740564800003</v>
      </c>
      <c r="BC990" s="37">
        <v>8.0557887916547794E-3</v>
      </c>
      <c r="BD990" s="37">
        <v>382.64730245632001</v>
      </c>
      <c r="BE990" s="37">
        <v>28742.962800000001</v>
      </c>
      <c r="BF990" s="37">
        <v>0.96805363200000005</v>
      </c>
      <c r="BG990" s="37">
        <v>3.741795722784</v>
      </c>
      <c r="BH990" s="37">
        <v>4.8130387916800004</v>
      </c>
      <c r="BI990" s="37">
        <v>5.9224982735999996</v>
      </c>
      <c r="BJ990" s="37">
        <v>4401.6752673600004</v>
      </c>
      <c r="BK990" s="37">
        <v>501.47507139840002</v>
      </c>
      <c r="BL990" s="37">
        <v>17.553999999999998</v>
      </c>
      <c r="BM990" s="37">
        <v>16.089135025198299</v>
      </c>
      <c r="BN990" s="37">
        <v>16.051860799086299</v>
      </c>
      <c r="BO990" s="37">
        <v>17.812054627328902</v>
      </c>
      <c r="BP990" s="37">
        <v>1.2911600000000001E-2</v>
      </c>
    </row>
    <row r="991" spans="1:68">
      <c r="A991" s="16">
        <v>990</v>
      </c>
      <c r="B991" s="29" t="s">
        <v>463</v>
      </c>
      <c r="C991" s="16">
        <v>375</v>
      </c>
      <c r="D991" s="16">
        <v>1065</v>
      </c>
      <c r="E991" s="16">
        <v>0.21094543199669299</v>
      </c>
      <c r="F991" s="16">
        <v>0.36225097012167901</v>
      </c>
      <c r="G991" s="16">
        <v>0.46443182747461997</v>
      </c>
      <c r="H991" s="16">
        <v>1.23916363936592</v>
      </c>
      <c r="I991" s="16">
        <v>2.3083348334833498</v>
      </c>
      <c r="J991" s="16">
        <v>0.38915057915057899</v>
      </c>
      <c r="K991" s="16">
        <v>0.43159914543440397</v>
      </c>
      <c r="L991" s="16">
        <v>0.54402390438246995</v>
      </c>
      <c r="M991" s="16">
        <v>0.144369901068374</v>
      </c>
      <c r="N991" s="16">
        <v>0.69059272120168502</v>
      </c>
      <c r="O991" s="16">
        <v>1.5545944456263301</v>
      </c>
      <c r="P991" s="16">
        <v>0.136700017959169</v>
      </c>
      <c r="Q991" s="16">
        <v>0.241356790901263</v>
      </c>
      <c r="R991" s="16">
        <v>0.66229603729603703</v>
      </c>
      <c r="S991" s="16">
        <v>0.70416000000000001</v>
      </c>
      <c r="T991" s="16">
        <v>1.3112067430403</v>
      </c>
      <c r="U991" s="16">
        <v>1.1478289696630399</v>
      </c>
      <c r="V991" s="16">
        <v>0.55953131551069102</v>
      </c>
      <c r="W991" s="16">
        <v>3.0112833172995299</v>
      </c>
      <c r="X991" s="16">
        <v>1.3623246217331499</v>
      </c>
      <c r="Y991" s="16">
        <v>2.3024531558185402</v>
      </c>
      <c r="Z991" s="16">
        <v>1.02204054691971</v>
      </c>
      <c r="AA991" s="16">
        <v>1.3761900692248501</v>
      </c>
      <c r="AB991" s="16">
        <v>1.2899384443200901</v>
      </c>
      <c r="AC991" s="16">
        <v>0.60580922603119103</v>
      </c>
      <c r="AD991" s="16">
        <v>2.1405318151024</v>
      </c>
      <c r="AE991" s="16">
        <v>0.70416000000000001</v>
      </c>
      <c r="AF991" s="16">
        <v>1.44019652473798</v>
      </c>
      <c r="AG991" s="16">
        <v>1.4368671571576299</v>
      </c>
      <c r="AH991" s="16">
        <v>1.2647151113691</v>
      </c>
      <c r="AI991" s="37">
        <v>0.32722513089005201</v>
      </c>
      <c r="AJ991" s="16">
        <v>1.0013887639582999</v>
      </c>
      <c r="AK991" s="16">
        <v>0.46958031837916098</v>
      </c>
      <c r="AL991" s="37">
        <v>0.78999044031999999</v>
      </c>
      <c r="AM991" s="37">
        <v>3216.07043348567</v>
      </c>
      <c r="AN991" s="37">
        <v>21.77906998464</v>
      </c>
      <c r="AO991" s="37">
        <v>1.163430272</v>
      </c>
      <c r="AP991" s="37">
        <v>7.2940189695999997</v>
      </c>
      <c r="AQ991" s="37">
        <v>668.27801599999998</v>
      </c>
      <c r="AR991" s="37">
        <v>1.7647258342400001</v>
      </c>
      <c r="AS991" s="37">
        <v>1.4038650880000001</v>
      </c>
      <c r="AT991" s="37">
        <v>7.6636545190399996</v>
      </c>
      <c r="AU991" s="37">
        <v>311677.98893568001</v>
      </c>
      <c r="AV991" s="37">
        <v>2110.1627780305498</v>
      </c>
      <c r="AW991" s="37">
        <v>944235.02459519997</v>
      </c>
      <c r="AX991" s="37">
        <v>8.1631567736000008</v>
      </c>
      <c r="AY991" s="37">
        <v>7.8009360000000001</v>
      </c>
      <c r="AZ991" s="37">
        <v>17.603999999999999</v>
      </c>
      <c r="BA991" s="37">
        <v>23817.506899200001</v>
      </c>
      <c r="BB991" s="37">
        <v>8.4599083924799992</v>
      </c>
      <c r="BC991" s="37">
        <v>8.0158255572483194E-3</v>
      </c>
      <c r="BD991" s="37">
        <v>385.15347436031999</v>
      </c>
      <c r="BE991" s="37">
        <v>28801.122800000001</v>
      </c>
      <c r="BF991" s="37">
        <v>0.96967603199999997</v>
      </c>
      <c r="BG991" s="37">
        <v>3.7481152755839999</v>
      </c>
      <c r="BH991" s="37">
        <v>4.8235228876800003</v>
      </c>
      <c r="BI991" s="37">
        <v>5.9317191936000002</v>
      </c>
      <c r="BJ991" s="37">
        <v>4397.8411593600003</v>
      </c>
      <c r="BK991" s="37">
        <v>504.43631787840002</v>
      </c>
      <c r="BL991" s="37">
        <v>17.603999999999999</v>
      </c>
      <c r="BM991" s="37">
        <v>16.123846230017499</v>
      </c>
      <c r="BN991" s="37">
        <v>16.086572003905498</v>
      </c>
      <c r="BO991" s="37">
        <v>17.851029214180102</v>
      </c>
      <c r="BP991" s="37">
        <v>1.2911600000000001E-2</v>
      </c>
    </row>
    <row r="992" spans="1:68">
      <c r="A992" s="16">
        <v>991</v>
      </c>
      <c r="B992" s="29" t="s">
        <v>464</v>
      </c>
      <c r="C992" s="16">
        <v>385</v>
      </c>
      <c r="D992" s="16">
        <v>1065</v>
      </c>
      <c r="E992" s="16">
        <v>0.210301364200083</v>
      </c>
      <c r="F992" s="16">
        <v>0.36084904623097602</v>
      </c>
      <c r="G992" s="16">
        <v>0.46324635801820102</v>
      </c>
      <c r="H992" s="16">
        <v>1.23704796895641</v>
      </c>
      <c r="I992" s="16">
        <v>2.3043215571557201</v>
      </c>
      <c r="J992" s="16">
        <v>0.38756756756756799</v>
      </c>
      <c r="K992" s="16">
        <v>0.43196411615761998</v>
      </c>
      <c r="L992" s="16">
        <v>0.54453436254980103</v>
      </c>
      <c r="M992" s="16">
        <v>0.14457248580808801</v>
      </c>
      <c r="N992" s="16">
        <v>0.69153257977931604</v>
      </c>
      <c r="O992" s="16">
        <v>1.5516311591829299</v>
      </c>
      <c r="P992" s="16">
        <v>0.13680609881195499</v>
      </c>
      <c r="Q992" s="16">
        <v>0.243930013838489</v>
      </c>
      <c r="R992" s="16">
        <v>0.66229603729603703</v>
      </c>
      <c r="S992" s="16">
        <v>0.70252000000000003</v>
      </c>
      <c r="T992" s="16">
        <v>1.3082255000890399</v>
      </c>
      <c r="U992" s="16">
        <v>1.1446877164031799</v>
      </c>
      <c r="V992" s="16">
        <v>0.56181670940747697</v>
      </c>
      <c r="W992" s="16">
        <v>2.9952160319167001</v>
      </c>
      <c r="X992" s="16">
        <v>1.36006877579092</v>
      </c>
      <c r="Y992" s="16">
        <v>2.2992942554240599</v>
      </c>
      <c r="Z992" s="16">
        <v>1.0206275038955299</v>
      </c>
      <c r="AA992" s="16">
        <v>1.3737372874113301</v>
      </c>
      <c r="AB992" s="16">
        <v>1.28829416153703</v>
      </c>
      <c r="AC992" s="16">
        <v>0.60624231242312399</v>
      </c>
      <c r="AD992" s="16">
        <v>2.1302278649226101</v>
      </c>
      <c r="AE992" s="16">
        <v>0.70252000000000003</v>
      </c>
      <c r="AF992" s="16">
        <v>1.4376541670531999</v>
      </c>
      <c r="AG992" s="16">
        <v>1.4343247994728501</v>
      </c>
      <c r="AH992" s="16">
        <v>1.2624508590588199</v>
      </c>
      <c r="AI992" s="37">
        <v>0.32722513089005201</v>
      </c>
      <c r="AJ992" s="16">
        <v>1.0006750281380801</v>
      </c>
      <c r="AK992" s="16">
        <v>0.46958031837916098</v>
      </c>
      <c r="AL992" s="37">
        <v>0.78757840704000004</v>
      </c>
      <c r="AM992" s="37">
        <v>3203.6241287225098</v>
      </c>
      <c r="AN992" s="37">
        <v>21.723478570080001</v>
      </c>
      <c r="AO992" s="37">
        <v>1.161443904</v>
      </c>
      <c r="AP992" s="37">
        <v>7.2813375711999999</v>
      </c>
      <c r="AQ992" s="37">
        <v>665.55955200000005</v>
      </c>
      <c r="AR992" s="37">
        <v>1.7662181292800001</v>
      </c>
      <c r="AS992" s="37">
        <v>1.405182336</v>
      </c>
      <c r="AT992" s="37">
        <v>7.6744084188799997</v>
      </c>
      <c r="AU992" s="37">
        <v>312102.16547616001</v>
      </c>
      <c r="AV992" s="37">
        <v>2106.1404963537502</v>
      </c>
      <c r="AW992" s="37">
        <v>944967.76229440002</v>
      </c>
      <c r="AX992" s="37">
        <v>8.2501881853600008</v>
      </c>
      <c r="AY992" s="37">
        <v>7.8009360000000001</v>
      </c>
      <c r="AZ992" s="37">
        <v>17.562999999999999</v>
      </c>
      <c r="BA992" s="37">
        <v>23763.353902399998</v>
      </c>
      <c r="BB992" s="37">
        <v>8.4367562369600009</v>
      </c>
      <c r="BC992" s="37">
        <v>8.0485660282432602E-3</v>
      </c>
      <c r="BD992" s="37">
        <v>383.09841339904</v>
      </c>
      <c r="BE992" s="37">
        <v>28753.4316</v>
      </c>
      <c r="BF992" s="37">
        <v>0.96834566399999999</v>
      </c>
      <c r="BG992" s="37">
        <v>3.7429332422880002</v>
      </c>
      <c r="BH992" s="37">
        <v>4.8149259289600002</v>
      </c>
      <c r="BI992" s="37">
        <v>5.9241580391999999</v>
      </c>
      <c r="BJ992" s="37">
        <v>4400.9851279200002</v>
      </c>
      <c r="BK992" s="37">
        <v>502.00809576479998</v>
      </c>
      <c r="BL992" s="37">
        <v>17.562999999999999</v>
      </c>
      <c r="BM992" s="37">
        <v>16.095383042065802</v>
      </c>
      <c r="BN992" s="37">
        <v>16.058108815953801</v>
      </c>
      <c r="BO992" s="37">
        <v>17.8190700529621</v>
      </c>
      <c r="BP992" s="37">
        <v>1.2911600000000001E-2</v>
      </c>
    </row>
    <row r="993" spans="1:68">
      <c r="A993" s="16">
        <v>992</v>
      </c>
      <c r="B993" s="29" t="s">
        <v>465</v>
      </c>
      <c r="C993" s="16">
        <v>390</v>
      </c>
      <c r="D993" s="16">
        <v>1065</v>
      </c>
      <c r="E993" s="16">
        <v>0.21973005374121499</v>
      </c>
      <c r="F993" s="16">
        <v>0.36954959473264498</v>
      </c>
      <c r="G993" s="16">
        <v>0.47104697484783697</v>
      </c>
      <c r="H993" s="16">
        <v>1.2389572324967</v>
      </c>
      <c r="I993" s="16">
        <v>2.2987713771377098</v>
      </c>
      <c r="J993" s="16">
        <v>0.39590733590733601</v>
      </c>
      <c r="K993" s="16">
        <v>0.43293440417787599</v>
      </c>
      <c r="L993" s="16">
        <v>0.55087151394422296</v>
      </c>
      <c r="M993" s="16">
        <v>0.147142402248746</v>
      </c>
      <c r="N993" s="16">
        <v>0.69523991549906305</v>
      </c>
      <c r="O993" s="16">
        <v>1.5486356118697699</v>
      </c>
      <c r="P993" s="16">
        <v>0.14011302100614001</v>
      </c>
      <c r="Q993" s="16">
        <v>0.24049016586927999</v>
      </c>
      <c r="R993" s="16">
        <v>0.66812354312354305</v>
      </c>
      <c r="S993" s="16">
        <v>0.70616000000000001</v>
      </c>
      <c r="T993" s="16">
        <v>1.3060871371757601</v>
      </c>
      <c r="U993" s="16">
        <v>1.1429852219651999</v>
      </c>
      <c r="V993" s="16">
        <v>0.60090633395622195</v>
      </c>
      <c r="W993" s="16">
        <v>2.9797432940976698</v>
      </c>
      <c r="X993" s="16">
        <v>1.3581980742778501</v>
      </c>
      <c r="Y993" s="16">
        <v>2.2949026134122299</v>
      </c>
      <c r="Z993" s="16">
        <v>1.0203434331619201</v>
      </c>
      <c r="AA993" s="16">
        <v>1.37026108879583</v>
      </c>
      <c r="AB993" s="16">
        <v>1.2858813654168999</v>
      </c>
      <c r="AC993" s="16">
        <v>0.61487000366186895</v>
      </c>
      <c r="AD993" s="16">
        <v>2.1169505966960198</v>
      </c>
      <c r="AE993" s="16">
        <v>0.70616000000000001</v>
      </c>
      <c r="AF993" s="16">
        <v>1.43648251657631</v>
      </c>
      <c r="AG993" s="16">
        <v>1.4331531489959499</v>
      </c>
      <c r="AH993" s="16">
        <v>1.26140737398391</v>
      </c>
      <c r="AI993" s="37">
        <v>0.34232782923882399</v>
      </c>
      <c r="AJ993" s="16">
        <v>0.99968276126606803</v>
      </c>
      <c r="AK993" s="16">
        <v>0.46958031837916098</v>
      </c>
      <c r="AL993" s="37">
        <v>0.82288884031999998</v>
      </c>
      <c r="AM993" s="37">
        <v>3280.8677501320699</v>
      </c>
      <c r="AN993" s="37">
        <v>22.089280760640001</v>
      </c>
      <c r="AO993" s="37">
        <v>1.1632364799999999</v>
      </c>
      <c r="AP993" s="37">
        <v>7.2637997696000003</v>
      </c>
      <c r="AQ993" s="37">
        <v>679.88121599999999</v>
      </c>
      <c r="AR993" s="37">
        <v>1.7701854502400001</v>
      </c>
      <c r="AS993" s="37">
        <v>1.421535488</v>
      </c>
      <c r="AT993" s="37">
        <v>7.8108284870400002</v>
      </c>
      <c r="AU993" s="37">
        <v>313775.35852607997</v>
      </c>
      <c r="AV993" s="37">
        <v>2102.0744246796598</v>
      </c>
      <c r="AW993" s="37">
        <v>967809.83507519995</v>
      </c>
      <c r="AX993" s="37">
        <v>8.13384582704</v>
      </c>
      <c r="AY993" s="37">
        <v>7.8695760000000003</v>
      </c>
      <c r="AZ993" s="37">
        <v>17.654</v>
      </c>
      <c r="BA993" s="37">
        <v>23724.511459199999</v>
      </c>
      <c r="BB993" s="37">
        <v>8.4242082464799992</v>
      </c>
      <c r="BC993" s="37">
        <v>8.6085625874976392E-3</v>
      </c>
      <c r="BD993" s="37">
        <v>381.11939711231997</v>
      </c>
      <c r="BE993" s="37">
        <v>28713.882799999999</v>
      </c>
      <c r="BF993" s="37">
        <v>0.96649612799999995</v>
      </c>
      <c r="BG993" s="37">
        <v>3.7418914735839999</v>
      </c>
      <c r="BH993" s="37">
        <v>4.8027419116800001</v>
      </c>
      <c r="BI993" s="37">
        <v>5.9130629136000001</v>
      </c>
      <c r="BJ993" s="37">
        <v>4463.6174121599997</v>
      </c>
      <c r="BK993" s="37">
        <v>498.87918347840002</v>
      </c>
      <c r="BL993" s="37">
        <v>17.654</v>
      </c>
      <c r="BM993" s="37">
        <v>16.082265726615901</v>
      </c>
      <c r="BN993" s="37">
        <v>16.044991500503901</v>
      </c>
      <c r="BO993" s="37">
        <v>17.804341611442499</v>
      </c>
      <c r="BP993" s="37">
        <v>1.350752E-2</v>
      </c>
    </row>
    <row r="994" spans="1:68">
      <c r="A994" s="16">
        <v>993</v>
      </c>
      <c r="B994" s="29" t="s">
        <v>466</v>
      </c>
      <c r="C994" s="16">
        <v>485</v>
      </c>
      <c r="D994" s="16">
        <v>1065</v>
      </c>
      <c r="E994" s="16">
        <v>0.220753203803225</v>
      </c>
      <c r="F994" s="16">
        <v>0.37125278402676698</v>
      </c>
      <c r="G994" s="16">
        <v>0.472843140690896</v>
      </c>
      <c r="H994" s="16">
        <v>1.2319393989431999</v>
      </c>
      <c r="I994" s="16">
        <v>2.3025405040504001</v>
      </c>
      <c r="J994" s="16">
        <v>0.39783783783783799</v>
      </c>
      <c r="K994" s="16">
        <v>0.43288495015034001</v>
      </c>
      <c r="L994" s="16">
        <v>0.55024900398406396</v>
      </c>
      <c r="M994" s="16">
        <v>0.14642868907359999</v>
      </c>
      <c r="N994" s="16">
        <v>0.694876713894784</v>
      </c>
      <c r="O994" s="16">
        <v>1.55484037880389</v>
      </c>
      <c r="P994" s="16">
        <v>0.13980101849794399</v>
      </c>
      <c r="Q994" s="16">
        <v>0.23870189199375999</v>
      </c>
      <c r="R994" s="16">
        <v>0.67074592074592099</v>
      </c>
      <c r="S994" s="16">
        <v>0.70816000000000001</v>
      </c>
      <c r="T994" s="16">
        <v>1.3083872499554801</v>
      </c>
      <c r="U994" s="16">
        <v>1.1468160186235701</v>
      </c>
      <c r="V994" s="16">
        <v>0.59799044530154299</v>
      </c>
      <c r="W994" s="16">
        <v>2.9892574698658798</v>
      </c>
      <c r="X994" s="16">
        <v>1.3606052269601101</v>
      </c>
      <c r="Y994" s="16">
        <v>2.3046104536489098</v>
      </c>
      <c r="Z994" s="16">
        <v>1.0220875439160799</v>
      </c>
      <c r="AA994" s="16">
        <v>1.3725044867959999</v>
      </c>
      <c r="AB994" s="16">
        <v>1.28742025741466</v>
      </c>
      <c r="AC994" s="16">
        <v>0.61408364083640798</v>
      </c>
      <c r="AD994" s="16">
        <v>2.1168072854239401</v>
      </c>
      <c r="AE994" s="16">
        <v>0.70816000000000001</v>
      </c>
      <c r="AF994" s="16">
        <v>1.4388154648108</v>
      </c>
      <c r="AG994" s="16">
        <v>1.43548609723044</v>
      </c>
      <c r="AH994" s="16">
        <v>1.2634851238856399</v>
      </c>
      <c r="AI994" s="37">
        <v>0.34232782923882399</v>
      </c>
      <c r="AJ994" s="16">
        <v>1.00187619329894</v>
      </c>
      <c r="AK994" s="16">
        <v>0.46958031837916098</v>
      </c>
      <c r="AL994" s="37">
        <v>0.82672053631999998</v>
      </c>
      <c r="AM994" s="37">
        <v>3295.9886944034301</v>
      </c>
      <c r="AN994" s="37">
        <v>22.173510176640001</v>
      </c>
      <c r="AO994" s="37">
        <v>1.1566475519999999</v>
      </c>
      <c r="AP994" s="37">
        <v>7.2757096896000002</v>
      </c>
      <c r="AQ994" s="37">
        <v>683.196416</v>
      </c>
      <c r="AR994" s="37">
        <v>1.7699832422399999</v>
      </c>
      <c r="AS994" s="37">
        <v>1.419929088</v>
      </c>
      <c r="AT994" s="37">
        <v>7.7729421190399997</v>
      </c>
      <c r="AU994" s="37">
        <v>313611.43854528002</v>
      </c>
      <c r="AV994" s="37">
        <v>2110.49660080898</v>
      </c>
      <c r="AW994" s="37">
        <v>965654.72419520002</v>
      </c>
      <c r="AX994" s="37">
        <v>8.0733629214399993</v>
      </c>
      <c r="AY994" s="37">
        <v>7.9004640000000004</v>
      </c>
      <c r="AZ994" s="37">
        <v>17.704000000000001</v>
      </c>
      <c r="BA994" s="37">
        <v>23766.292019199998</v>
      </c>
      <c r="BB994" s="37">
        <v>8.4524425824799998</v>
      </c>
      <c r="BC994" s="37">
        <v>8.5667896712151408E-3</v>
      </c>
      <c r="BD994" s="37">
        <v>382.33629285631997</v>
      </c>
      <c r="BE994" s="37">
        <v>28764.772799999999</v>
      </c>
      <c r="BF994" s="37">
        <v>0.97058457600000003</v>
      </c>
      <c r="BG994" s="37">
        <v>3.7482876270240002</v>
      </c>
      <c r="BH994" s="37">
        <v>4.8106049836800002</v>
      </c>
      <c r="BI994" s="37">
        <v>5.9201394336000002</v>
      </c>
      <c r="BJ994" s="37">
        <v>4457.90885136</v>
      </c>
      <c r="BK994" s="37">
        <v>498.84541083840003</v>
      </c>
      <c r="BL994" s="37">
        <v>17.704000000000001</v>
      </c>
      <c r="BM994" s="37">
        <v>16.108384452740701</v>
      </c>
      <c r="BN994" s="37">
        <v>16.071110226628701</v>
      </c>
      <c r="BO994" s="37">
        <v>17.833668353775298</v>
      </c>
      <c r="BP994" s="37">
        <v>1.350752E-2</v>
      </c>
    </row>
    <row r="995" spans="1:68">
      <c r="A995" s="16">
        <v>994</v>
      </c>
      <c r="B995" s="29" t="s">
        <v>467</v>
      </c>
      <c r="C995" s="16">
        <v>480</v>
      </c>
      <c r="D995" s="16">
        <v>1065</v>
      </c>
      <c r="E995" s="16">
        <v>0.22153865233567599</v>
      </c>
      <c r="F995" s="16">
        <v>0.37296244730811201</v>
      </c>
      <c r="G995" s="16">
        <v>0.47428883514994302</v>
      </c>
      <c r="H995" s="16">
        <v>1.23451948480845</v>
      </c>
      <c r="I995" s="16">
        <v>2.3074347434743498</v>
      </c>
      <c r="J995" s="16">
        <v>0.39976833976833998</v>
      </c>
      <c r="K995" s="16">
        <v>0.43243986390251599</v>
      </c>
      <c r="L995" s="16">
        <v>0.54962649402390495</v>
      </c>
      <c r="M995" s="16">
        <v>0.146181634512973</v>
      </c>
      <c r="N995" s="16">
        <v>0.69373054489767305</v>
      </c>
      <c r="O995" s="16">
        <v>1.55845414275925</v>
      </c>
      <c r="P995" s="16">
        <v>0.13967165160430201</v>
      </c>
      <c r="Q995" s="16">
        <v>0.235563815241046</v>
      </c>
      <c r="R995" s="16">
        <v>0.67074592074592099</v>
      </c>
      <c r="S995" s="16">
        <v>0.71016000000000001</v>
      </c>
      <c r="T995" s="16">
        <v>1.3120229120911699</v>
      </c>
      <c r="U995" s="16">
        <v>1.15064681528193</v>
      </c>
      <c r="V995" s="16">
        <v>0.59510271860025998</v>
      </c>
      <c r="W995" s="16">
        <v>3.0088517203327498</v>
      </c>
      <c r="X995" s="16">
        <v>1.3633562585969701</v>
      </c>
      <c r="Y995" s="16">
        <v>2.3084627712031498</v>
      </c>
      <c r="Z995" s="16">
        <v>1.0238107671163099</v>
      </c>
      <c r="AA995" s="16">
        <v>1.37549568412956</v>
      </c>
      <c r="AB995" s="16">
        <v>1.28942548032084</v>
      </c>
      <c r="AC995" s="16">
        <v>0.61355548669990501</v>
      </c>
      <c r="AD995" s="16">
        <v>2.12937307832612</v>
      </c>
      <c r="AE995" s="16">
        <v>0.71016000000000001</v>
      </c>
      <c r="AF995" s="16">
        <v>1.4419159010117499</v>
      </c>
      <c r="AG995" s="16">
        <v>1.4385865334313901</v>
      </c>
      <c r="AH995" s="16">
        <v>1.2662464071908599</v>
      </c>
      <c r="AI995" s="37">
        <v>0.34232782923882399</v>
      </c>
      <c r="AJ995" s="16">
        <v>1.0027466028357901</v>
      </c>
      <c r="AK995" s="16">
        <v>0.46958031837916098</v>
      </c>
      <c r="AL995" s="37">
        <v>0.82966204032000002</v>
      </c>
      <c r="AM995" s="37">
        <v>3311.1671148463101</v>
      </c>
      <c r="AN995" s="37">
        <v>22.241304584640002</v>
      </c>
      <c r="AO995" s="37">
        <v>1.1590699520000001</v>
      </c>
      <c r="AP995" s="37">
        <v>7.2911748096000002</v>
      </c>
      <c r="AQ995" s="37">
        <v>686.511616</v>
      </c>
      <c r="AR995" s="37">
        <v>1.7681633702399999</v>
      </c>
      <c r="AS995" s="37">
        <v>1.4183226879999999</v>
      </c>
      <c r="AT995" s="37">
        <v>7.7598276070400001</v>
      </c>
      <c r="AU995" s="37">
        <v>313094.15008127998</v>
      </c>
      <c r="AV995" s="37">
        <v>2115.4018223660601</v>
      </c>
      <c r="AW995" s="37">
        <v>964761.14163520001</v>
      </c>
      <c r="AX995" s="37">
        <v>7.9672270534400003</v>
      </c>
      <c r="AY995" s="37">
        <v>7.9004640000000004</v>
      </c>
      <c r="AZ995" s="37">
        <v>17.754000000000001</v>
      </c>
      <c r="BA995" s="37">
        <v>23832.3322592</v>
      </c>
      <c r="BB995" s="37">
        <v>8.4806769184800004</v>
      </c>
      <c r="BC995" s="37">
        <v>8.5254202020669106E-3</v>
      </c>
      <c r="BD995" s="37">
        <v>384.84246476032001</v>
      </c>
      <c r="BE995" s="37">
        <v>28822.932799999999</v>
      </c>
      <c r="BF995" s="37">
        <v>0.97220697599999994</v>
      </c>
      <c r="BG995" s="37">
        <v>3.7546071798240002</v>
      </c>
      <c r="BH995" s="37">
        <v>4.8210890796800001</v>
      </c>
      <c r="BI995" s="37">
        <v>5.9293603535999999</v>
      </c>
      <c r="BJ995" s="37">
        <v>4454.07474336</v>
      </c>
      <c r="BK995" s="37">
        <v>501.80665731840003</v>
      </c>
      <c r="BL995" s="37">
        <v>17.754000000000001</v>
      </c>
      <c r="BM995" s="37">
        <v>16.143095657559901</v>
      </c>
      <c r="BN995" s="37">
        <v>16.1058214314479</v>
      </c>
      <c r="BO995" s="37">
        <v>17.872642940626498</v>
      </c>
      <c r="BP995" s="37">
        <v>1.350752E-2</v>
      </c>
    </row>
    <row r="996" spans="1:68">
      <c r="A996" s="16">
        <v>995</v>
      </c>
      <c r="B996" s="29" t="s">
        <v>468</v>
      </c>
      <c r="C996" s="16">
        <v>450</v>
      </c>
      <c r="D996" s="16">
        <v>1065</v>
      </c>
      <c r="E996" s="16">
        <v>0.22089458453906599</v>
      </c>
      <c r="F996" s="16">
        <v>0.37156052341740903</v>
      </c>
      <c r="G996" s="16">
        <v>0.47310336569352401</v>
      </c>
      <c r="H996" s="16">
        <v>1.23240381439894</v>
      </c>
      <c r="I996" s="16">
        <v>2.3034214671467099</v>
      </c>
      <c r="J996" s="16">
        <v>0.39818532818532798</v>
      </c>
      <c r="K996" s="16">
        <v>0.43280483462573199</v>
      </c>
      <c r="L996" s="16">
        <v>0.55013695219123504</v>
      </c>
      <c r="M996" s="16">
        <v>0.14638421925268699</v>
      </c>
      <c r="N996" s="16">
        <v>0.69467040347530395</v>
      </c>
      <c r="O996" s="16">
        <v>1.55549085631585</v>
      </c>
      <c r="P996" s="16">
        <v>0.13977773245708799</v>
      </c>
      <c r="Q996" s="16">
        <v>0.238137038178272</v>
      </c>
      <c r="R996" s="16">
        <v>0.67074592074592099</v>
      </c>
      <c r="S996" s="16">
        <v>0.70852000000000004</v>
      </c>
      <c r="T996" s="16">
        <v>1.30904166913991</v>
      </c>
      <c r="U996" s="16">
        <v>1.14750556202207</v>
      </c>
      <c r="V996" s="16">
        <v>0.59746858803326797</v>
      </c>
      <c r="W996" s="16">
        <v>2.99278443494992</v>
      </c>
      <c r="X996" s="16">
        <v>1.3611004126547499</v>
      </c>
      <c r="Y996" s="16">
        <v>2.3053038708086802</v>
      </c>
      <c r="Z996" s="16">
        <v>1.02239772409212</v>
      </c>
      <c r="AA996" s="16">
        <v>1.37304290231604</v>
      </c>
      <c r="AB996" s="16">
        <v>1.28778119753777</v>
      </c>
      <c r="AC996" s="16">
        <v>0.61398857309183796</v>
      </c>
      <c r="AD996" s="16">
        <v>2.1190691281463301</v>
      </c>
      <c r="AE996" s="16">
        <v>0.70852000000000004</v>
      </c>
      <c r="AF996" s="16">
        <v>1.4393735433269701</v>
      </c>
      <c r="AG996" s="16">
        <v>1.43604417574662</v>
      </c>
      <c r="AH996" s="16">
        <v>1.2639821548805801</v>
      </c>
      <c r="AI996" s="37">
        <v>0.34232782923882399</v>
      </c>
      <c r="AJ996" s="16">
        <v>1.00203286701557</v>
      </c>
      <c r="AK996" s="16">
        <v>0.46958031837916098</v>
      </c>
      <c r="AL996" s="37">
        <v>0.82725000703999996</v>
      </c>
      <c r="AM996" s="37">
        <v>3298.7208100831499</v>
      </c>
      <c r="AN996" s="37">
        <v>22.18571317008</v>
      </c>
      <c r="AO996" s="37">
        <v>1.157083584</v>
      </c>
      <c r="AP996" s="37">
        <v>7.2784934112000004</v>
      </c>
      <c r="AQ996" s="37">
        <v>683.79315199999996</v>
      </c>
      <c r="AR996" s="37">
        <v>1.76965566528</v>
      </c>
      <c r="AS996" s="37">
        <v>1.419639936</v>
      </c>
      <c r="AT996" s="37">
        <v>7.7705815068800002</v>
      </c>
      <c r="AU996" s="37">
        <v>313518.32662175997</v>
      </c>
      <c r="AV996" s="37">
        <v>2111.37954068925</v>
      </c>
      <c r="AW996" s="37">
        <v>965493.87933439994</v>
      </c>
      <c r="AX996" s="37">
        <v>8.0542584652000002</v>
      </c>
      <c r="AY996" s="37">
        <v>7.9004640000000004</v>
      </c>
      <c r="AZ996" s="37">
        <v>17.713000000000001</v>
      </c>
      <c r="BA996" s="37">
        <v>23778.179262400001</v>
      </c>
      <c r="BB996" s="37">
        <v>8.4575247629600003</v>
      </c>
      <c r="BC996" s="37">
        <v>8.5593135627073397E-3</v>
      </c>
      <c r="BD996" s="37">
        <v>382.78740379904002</v>
      </c>
      <c r="BE996" s="37">
        <v>28775.241600000001</v>
      </c>
      <c r="BF996" s="37">
        <v>0.97087660799999997</v>
      </c>
      <c r="BG996" s="37">
        <v>3.749425146528</v>
      </c>
      <c r="BH996" s="37">
        <v>4.81249212096</v>
      </c>
      <c r="BI996" s="37">
        <v>5.9217991991999996</v>
      </c>
      <c r="BJ996" s="37">
        <v>4457.2187119199998</v>
      </c>
      <c r="BK996" s="37">
        <v>499.37843520479998</v>
      </c>
      <c r="BL996" s="37">
        <v>17.713000000000001</v>
      </c>
      <c r="BM996" s="37">
        <v>16.1146324696082</v>
      </c>
      <c r="BN996" s="37">
        <v>16.077358243496199</v>
      </c>
      <c r="BO996" s="37">
        <v>17.840683779408501</v>
      </c>
      <c r="BP996" s="37">
        <v>1.350752E-2</v>
      </c>
    </row>
    <row r="997" spans="1:68">
      <c r="A997" s="16">
        <v>996</v>
      </c>
      <c r="B997" s="29" t="s">
        <v>469</v>
      </c>
      <c r="C997" s="16">
        <v>490</v>
      </c>
      <c r="D997" s="16">
        <v>1085</v>
      </c>
      <c r="E997" s="16">
        <v>0.20988797023563499</v>
      </c>
      <c r="F997" s="16">
        <v>0.36011239138984302</v>
      </c>
      <c r="G997" s="16">
        <v>0.461377177303473</v>
      </c>
      <c r="H997" s="16">
        <v>1.2189873678995999</v>
      </c>
      <c r="I997" s="16">
        <v>2.2871073357335701</v>
      </c>
      <c r="J997" s="16">
        <v>0.38684362934362898</v>
      </c>
      <c r="K997" s="16">
        <v>0.42751325367937998</v>
      </c>
      <c r="L997" s="16">
        <v>0.53830926294820702</v>
      </c>
      <c r="M997" s="16">
        <v>0.14233526950907499</v>
      </c>
      <c r="N997" s="16">
        <v>0.68378924065857405</v>
      </c>
      <c r="O997" s="16">
        <v>1.5439604315014199</v>
      </c>
      <c r="P997" s="16">
        <v>0.13508247519960601</v>
      </c>
      <c r="Q997" s="16">
        <v>0.23833134101282299</v>
      </c>
      <c r="R997" s="16">
        <v>0.65850815850815902</v>
      </c>
      <c r="S997" s="16">
        <v>0.69852000000000003</v>
      </c>
      <c r="T997" s="16">
        <v>1.29909924615659</v>
      </c>
      <c r="U997" s="16">
        <v>1.1387573484993601</v>
      </c>
      <c r="V997" s="16">
        <v>0.557656350235474</v>
      </c>
      <c r="W997" s="16">
        <v>2.9837035255503399</v>
      </c>
      <c r="X997" s="16">
        <v>1.35009628610729</v>
      </c>
      <c r="Y997" s="16">
        <v>2.2875832100591702</v>
      </c>
      <c r="Z997" s="16">
        <v>1.0129722153757501</v>
      </c>
      <c r="AA997" s="16">
        <v>1.36358858217246</v>
      </c>
      <c r="AB997" s="16">
        <v>1.2778483491885799</v>
      </c>
      <c r="AC997" s="16">
        <v>0.59924720430410405</v>
      </c>
      <c r="AD997" s="16">
        <v>2.11437894105998</v>
      </c>
      <c r="AE997" s="16">
        <v>0.69852000000000003</v>
      </c>
      <c r="AF997" s="16">
        <v>1.42716396938082</v>
      </c>
      <c r="AG997" s="16">
        <v>1.4238346018004699</v>
      </c>
      <c r="AH997" s="16">
        <v>1.25310817118402</v>
      </c>
      <c r="AI997" s="37">
        <v>0.32470801449858999</v>
      </c>
      <c r="AJ997" s="16">
        <v>0.99802898314604804</v>
      </c>
      <c r="AK997" s="16">
        <v>0.46958031837916098</v>
      </c>
      <c r="AL997" s="37">
        <v>0.78603024704000002</v>
      </c>
      <c r="AM997" s="37">
        <v>3197.0840941893898</v>
      </c>
      <c r="AN997" s="37">
        <v>21.635825194079999</v>
      </c>
      <c r="AO997" s="37">
        <v>1.144487104</v>
      </c>
      <c r="AP997" s="37">
        <v>7.2269430112000004</v>
      </c>
      <c r="AQ997" s="37">
        <v>664.31635200000005</v>
      </c>
      <c r="AR997" s="37">
        <v>1.7480194092800001</v>
      </c>
      <c r="AS997" s="37">
        <v>1.3891183359999999</v>
      </c>
      <c r="AT997" s="37">
        <v>7.55564922688</v>
      </c>
      <c r="AU997" s="37">
        <v>308607.44522976002</v>
      </c>
      <c r="AV997" s="37">
        <v>2095.7284663355899</v>
      </c>
      <c r="AW997" s="37">
        <v>933062.08877439995</v>
      </c>
      <c r="AX997" s="37">
        <v>8.0608301655200005</v>
      </c>
      <c r="AY997" s="37">
        <v>7.7563199999999997</v>
      </c>
      <c r="AZ997" s="37">
        <v>17.463000000000001</v>
      </c>
      <c r="BA997" s="37">
        <v>23597.579422399998</v>
      </c>
      <c r="BB997" s="37">
        <v>8.3930473129600003</v>
      </c>
      <c r="BC997" s="37">
        <v>7.9889648719651003E-3</v>
      </c>
      <c r="BD997" s="37">
        <v>381.62592431104002</v>
      </c>
      <c r="BE997" s="37">
        <v>28542.601600000002</v>
      </c>
      <c r="BF997" s="37">
        <v>0.963413568</v>
      </c>
      <c r="BG997" s="37">
        <v>3.714859107728</v>
      </c>
      <c r="BH997" s="37">
        <v>4.7793548889600004</v>
      </c>
      <c r="BI997" s="37">
        <v>5.8761234792000003</v>
      </c>
      <c r="BJ997" s="37">
        <v>4350.2044975199997</v>
      </c>
      <c r="BK997" s="37">
        <v>498.27314880479997</v>
      </c>
      <c r="BL997" s="37">
        <v>17.463000000000001</v>
      </c>
      <c r="BM997" s="37">
        <v>15.9779391159858</v>
      </c>
      <c r="BN997" s="37">
        <v>15.940664889873799</v>
      </c>
      <c r="BO997" s="37">
        <v>17.6872011500821</v>
      </c>
      <c r="BP997" s="37">
        <v>1.2812280000000001E-2</v>
      </c>
    </row>
    <row r="998" spans="1:68">
      <c r="A998" s="16">
        <v>997</v>
      </c>
      <c r="B998" s="29" t="s">
        <v>470</v>
      </c>
      <c r="C998" s="16">
        <v>450</v>
      </c>
      <c r="D998" s="16">
        <v>1085</v>
      </c>
      <c r="E998" s="16">
        <v>0.23032327408019901</v>
      </c>
      <c r="F998" s="16">
        <v>0.38026107191907799</v>
      </c>
      <c r="G998" s="16">
        <v>0.48090398252316002</v>
      </c>
      <c r="H998" s="16">
        <v>1.23431307793923</v>
      </c>
      <c r="I998" s="16">
        <v>2.2978712871287099</v>
      </c>
      <c r="J998" s="16">
        <v>0.406525096525097</v>
      </c>
      <c r="K998" s="16">
        <v>0.433775122645988</v>
      </c>
      <c r="L998" s="16">
        <v>0.55647410358565697</v>
      </c>
      <c r="M998" s="16">
        <v>0.14895413569334501</v>
      </c>
      <c r="N998" s="16">
        <v>0.69837773919504997</v>
      </c>
      <c r="O998" s="16">
        <v>1.5524953090026901</v>
      </c>
      <c r="P998" s="16">
        <v>0.14308465465127301</v>
      </c>
      <c r="Q998" s="16">
        <v>0.23469719020906299</v>
      </c>
      <c r="R998" s="16">
        <v>0.67657342657342701</v>
      </c>
      <c r="S998" s="16">
        <v>0.71216000000000002</v>
      </c>
      <c r="T998" s="16">
        <v>1.30690330622663</v>
      </c>
      <c r="U998" s="16">
        <v>1.14580306758409</v>
      </c>
      <c r="V998" s="16">
        <v>0.63480586643954195</v>
      </c>
      <c r="W998" s="16">
        <v>2.9773116971308902</v>
      </c>
      <c r="X998" s="16">
        <v>1.35922971114168</v>
      </c>
      <c r="Y998" s="16">
        <v>2.30091222879684</v>
      </c>
      <c r="Z998" s="16">
        <v>1.02211365335851</v>
      </c>
      <c r="AA998" s="16">
        <v>1.3695667037005399</v>
      </c>
      <c r="AB998" s="16">
        <v>1.2853684014176501</v>
      </c>
      <c r="AC998" s="16">
        <v>0.62261626433058204</v>
      </c>
      <c r="AD998" s="16">
        <v>2.10579185991975</v>
      </c>
      <c r="AE998" s="16">
        <v>0.71216000000000002</v>
      </c>
      <c r="AF998" s="16">
        <v>1.4382018928500699</v>
      </c>
      <c r="AG998" s="16">
        <v>1.4348725252697201</v>
      </c>
      <c r="AH998" s="16">
        <v>1.2629386698056699</v>
      </c>
      <c r="AI998" s="37">
        <v>0.35743052758759603</v>
      </c>
      <c r="AJ998" s="16">
        <v>1.0010406001435601</v>
      </c>
      <c r="AK998" s="16">
        <v>0.46958031837916098</v>
      </c>
      <c r="AL998" s="37">
        <v>0.86256044032000001</v>
      </c>
      <c r="AM998" s="37">
        <v>3375.96443149271</v>
      </c>
      <c r="AN998" s="37">
        <v>22.55151536064</v>
      </c>
      <c r="AO998" s="37">
        <v>1.1588761599999999</v>
      </c>
      <c r="AP998" s="37">
        <v>7.2609556095999999</v>
      </c>
      <c r="AQ998" s="37">
        <v>698.11481600000002</v>
      </c>
      <c r="AR998" s="37">
        <v>1.7736229862399999</v>
      </c>
      <c r="AS998" s="37">
        <v>1.435993088</v>
      </c>
      <c r="AT998" s="37">
        <v>7.9070015750399998</v>
      </c>
      <c r="AU998" s="37">
        <v>315191.51967168</v>
      </c>
      <c r="AV998" s="37">
        <v>2107.3134690151601</v>
      </c>
      <c r="AW998" s="37">
        <v>988335.95211519999</v>
      </c>
      <c r="AX998" s="37">
        <v>7.9379161068800004</v>
      </c>
      <c r="AY998" s="37">
        <v>7.9691039999999997</v>
      </c>
      <c r="AZ998" s="37">
        <v>17.803999999999998</v>
      </c>
      <c r="BA998" s="37">
        <v>23739.336819200002</v>
      </c>
      <c r="BB998" s="37">
        <v>8.4449767724800004</v>
      </c>
      <c r="BC998" s="37">
        <v>9.0942060739762406E-3</v>
      </c>
      <c r="BD998" s="37">
        <v>380.80838751232</v>
      </c>
      <c r="BE998" s="37">
        <v>28735.692800000001</v>
      </c>
      <c r="BF998" s="37">
        <v>0.96902707200000004</v>
      </c>
      <c r="BG998" s="37">
        <v>3.7483833778240001</v>
      </c>
      <c r="BH998" s="37">
        <v>4.8003081036799999</v>
      </c>
      <c r="BI998" s="37">
        <v>5.9107040735999998</v>
      </c>
      <c r="BJ998" s="37">
        <v>4519.8509961600002</v>
      </c>
      <c r="BK998" s="37">
        <v>496.24952291839998</v>
      </c>
      <c r="BL998" s="37">
        <v>17.803999999999998</v>
      </c>
      <c r="BM998" s="37">
        <v>16.101515154158299</v>
      </c>
      <c r="BN998" s="37">
        <v>16.064240928046299</v>
      </c>
      <c r="BO998" s="37">
        <v>17.8259553378889</v>
      </c>
      <c r="BP998" s="37">
        <v>1.410344E-2</v>
      </c>
    </row>
    <row r="999" spans="1:68">
      <c r="A999" s="16">
        <v>998</v>
      </c>
      <c r="B999" s="29" t="s">
        <v>471</v>
      </c>
      <c r="C999" s="16">
        <v>480</v>
      </c>
      <c r="D999" s="16">
        <v>1085</v>
      </c>
      <c r="E999" s="16">
        <v>0.212754030591153</v>
      </c>
      <c r="F999" s="16">
        <v>0.36566382269714498</v>
      </c>
      <c r="G999" s="16">
        <v>0.46767368777672602</v>
      </c>
      <c r="H999" s="16">
        <v>1.23472589167768</v>
      </c>
      <c r="I999" s="16">
        <v>2.31699819981998</v>
      </c>
      <c r="J999" s="16">
        <v>0.39301158301158301</v>
      </c>
      <c r="K999" s="16">
        <v>0.43110460515904397</v>
      </c>
      <c r="L999" s="16">
        <v>0.54277888446215194</v>
      </c>
      <c r="M999" s="16">
        <v>0.143409133332601</v>
      </c>
      <c r="N999" s="16">
        <v>0.68908335060029502</v>
      </c>
      <c r="O999" s="16">
        <v>1.5644129765158099</v>
      </c>
      <c r="P999" s="16">
        <v>0.136258648557331</v>
      </c>
      <c r="Q999" s="16">
        <v>0.23643044027302801</v>
      </c>
      <c r="R999" s="16">
        <v>0.66491841491841497</v>
      </c>
      <c r="S999" s="16">
        <v>0.70816000000000001</v>
      </c>
      <c r="T999" s="16">
        <v>1.3171425179557199</v>
      </c>
      <c r="U999" s="16">
        <v>1.15549056297977</v>
      </c>
      <c r="V999" s="16">
        <v>0.55403439719346304</v>
      </c>
      <c r="W999" s="16">
        <v>3.0403917435346002</v>
      </c>
      <c r="X999" s="16">
        <v>1.3674828060522699</v>
      </c>
      <c r="Y999" s="16">
        <v>2.3160133136094698</v>
      </c>
      <c r="Z999" s="16">
        <v>1.0255078808741001</v>
      </c>
      <c r="AA999" s="16">
        <v>1.3814246645585799</v>
      </c>
      <c r="AB999" s="16">
        <v>1.29348255922403</v>
      </c>
      <c r="AC999" s="16">
        <v>0.60449470906922798</v>
      </c>
      <c r="AD999" s="16">
        <v>2.1529542967325002</v>
      </c>
      <c r="AE999" s="16">
        <v>0.70816000000000001</v>
      </c>
      <c r="AF999" s="16">
        <v>1.4456299091734199</v>
      </c>
      <c r="AG999" s="16">
        <v>1.4423005415930701</v>
      </c>
      <c r="AH999" s="16">
        <v>1.2695541445760501</v>
      </c>
      <c r="AI999" s="37">
        <v>0.32722513089005201</v>
      </c>
      <c r="AJ999" s="16">
        <v>1.0044526055280201</v>
      </c>
      <c r="AK999" s="16">
        <v>0.46958031837916098</v>
      </c>
      <c r="AL999" s="37">
        <v>0.79676364032000002</v>
      </c>
      <c r="AM999" s="37">
        <v>3246.3697981999098</v>
      </c>
      <c r="AN999" s="37">
        <v>21.93109380864</v>
      </c>
      <c r="AO999" s="37">
        <v>1.159263744</v>
      </c>
      <c r="AP999" s="37">
        <v>7.3213940095999996</v>
      </c>
      <c r="AQ999" s="37">
        <v>674.90841599999999</v>
      </c>
      <c r="AR999" s="37">
        <v>1.7627037542399999</v>
      </c>
      <c r="AS999" s="37">
        <v>1.4006522880000001</v>
      </c>
      <c r="AT999" s="37">
        <v>7.6126536390400004</v>
      </c>
      <c r="AU999" s="37">
        <v>310996.78049088002</v>
      </c>
      <c r="AV999" s="37">
        <v>2123.49017571695</v>
      </c>
      <c r="AW999" s="37">
        <v>941186.33115520002</v>
      </c>
      <c r="AX999" s="37">
        <v>7.9965380000000001</v>
      </c>
      <c r="AY999" s="37">
        <v>7.8318240000000001</v>
      </c>
      <c r="AZ999" s="37">
        <v>17.704000000000001</v>
      </c>
      <c r="BA999" s="37">
        <v>23925.327699199999</v>
      </c>
      <c r="BB999" s="37">
        <v>8.5163770644800003</v>
      </c>
      <c r="BC999" s="37">
        <v>7.93707690259415E-3</v>
      </c>
      <c r="BD999" s="37">
        <v>388.87654200831997</v>
      </c>
      <c r="BE999" s="37">
        <v>28910.1728</v>
      </c>
      <c r="BF999" s="37">
        <v>0.97538687999999996</v>
      </c>
      <c r="BG999" s="37">
        <v>3.7608309818240002</v>
      </c>
      <c r="BH999" s="37">
        <v>4.8418700556800003</v>
      </c>
      <c r="BI999" s="37">
        <v>5.9480166336</v>
      </c>
      <c r="BJ999" s="37">
        <v>4388.2984905599997</v>
      </c>
      <c r="BK999" s="37">
        <v>507.36379171840002</v>
      </c>
      <c r="BL999" s="37">
        <v>17.704000000000001</v>
      </c>
      <c r="BM999" s="37">
        <v>16.184676160961502</v>
      </c>
      <c r="BN999" s="37">
        <v>16.147401934849501</v>
      </c>
      <c r="BO999" s="37">
        <v>17.919330543364101</v>
      </c>
      <c r="BP999" s="37">
        <v>1.2911600000000001E-2</v>
      </c>
    </row>
    <row r="1000" spans="1:68">
      <c r="A1000" s="16">
        <v>999</v>
      </c>
      <c r="B1000" s="29" t="s">
        <v>472</v>
      </c>
      <c r="C1000" s="16">
        <v>484</v>
      </c>
      <c r="D1000" s="16">
        <v>1085</v>
      </c>
      <c r="E1000" s="16">
        <v>0.21118313352625101</v>
      </c>
      <c r="F1000" s="16">
        <v>0.36224449613445597</v>
      </c>
      <c r="G1000" s="16">
        <v>0.46478229885863198</v>
      </c>
      <c r="H1000" s="16">
        <v>1.2295657199471599</v>
      </c>
      <c r="I1000" s="16">
        <v>2.3072097209721001</v>
      </c>
      <c r="J1000" s="16">
        <v>0.38915057915057899</v>
      </c>
      <c r="K1000" s="16">
        <v>0.43199477765469202</v>
      </c>
      <c r="L1000" s="16">
        <v>0.54402390438246995</v>
      </c>
      <c r="M1000" s="16">
        <v>0.143903242453856</v>
      </c>
      <c r="N1000" s="16">
        <v>0.69137568859451703</v>
      </c>
      <c r="O1000" s="16">
        <v>1.55718544860508</v>
      </c>
      <c r="P1000" s="16">
        <v>0.136517382344615</v>
      </c>
      <c r="Q1000" s="16">
        <v>0.24270659377845799</v>
      </c>
      <c r="R1000" s="16">
        <v>0.66491841491841497</v>
      </c>
      <c r="S1000" s="16">
        <v>0.70416000000000001</v>
      </c>
      <c r="T1000" s="16">
        <v>1.3098711936843399</v>
      </c>
      <c r="U1000" s="16">
        <v>1.1478289696630399</v>
      </c>
      <c r="V1000" s="16">
        <v>0.55953131551069102</v>
      </c>
      <c r="W1000" s="16">
        <v>3.0012032426008699</v>
      </c>
      <c r="X1000" s="16">
        <v>1.36198074277854</v>
      </c>
      <c r="Y1000" s="16">
        <v>2.3083086785009899</v>
      </c>
      <c r="Z1000" s="16">
        <v>1.0220614344736501</v>
      </c>
      <c r="AA1000" s="16">
        <v>1.3754422698914599</v>
      </c>
      <c r="AB1000" s="16">
        <v>1.28947211341168</v>
      </c>
      <c r="AC1000" s="16">
        <v>0.60555101734223404</v>
      </c>
      <c r="AD1000" s="16">
        <v>2.12782271092814</v>
      </c>
      <c r="AE1000" s="16">
        <v>0.70416000000000001</v>
      </c>
      <c r="AF1000" s="16">
        <v>1.4394290367715199</v>
      </c>
      <c r="AG1000" s="16">
        <v>1.43609966919117</v>
      </c>
      <c r="AH1000" s="16">
        <v>1.2640315779656099</v>
      </c>
      <c r="AI1000" s="37">
        <v>0.32722513089005201</v>
      </c>
      <c r="AJ1000" s="16">
        <v>1.00271178645432</v>
      </c>
      <c r="AK1000" s="16">
        <v>0.46958031837916098</v>
      </c>
      <c r="AL1000" s="37">
        <v>0.79088063232000005</v>
      </c>
      <c r="AM1000" s="37">
        <v>3216.0129573141498</v>
      </c>
      <c r="AN1000" s="37">
        <v>21.795504992640002</v>
      </c>
      <c r="AO1000" s="37">
        <v>1.1544189439999999</v>
      </c>
      <c r="AP1000" s="37">
        <v>7.2904637695999996</v>
      </c>
      <c r="AQ1000" s="37">
        <v>668.27801599999998</v>
      </c>
      <c r="AR1000" s="37">
        <v>1.7663434982399999</v>
      </c>
      <c r="AS1000" s="37">
        <v>1.4038650880000001</v>
      </c>
      <c r="AT1000" s="37">
        <v>7.6388826630400004</v>
      </c>
      <c r="AU1000" s="37">
        <v>312031.35741887998</v>
      </c>
      <c r="AV1000" s="37">
        <v>2113.67973260279</v>
      </c>
      <c r="AW1000" s="37">
        <v>942973.49627520004</v>
      </c>
      <c r="AX1000" s="37">
        <v>8.2088097359999992</v>
      </c>
      <c r="AY1000" s="37">
        <v>7.8318240000000001</v>
      </c>
      <c r="AZ1000" s="37">
        <v>17.603999999999999</v>
      </c>
      <c r="BA1000" s="37">
        <v>23793.247219199999</v>
      </c>
      <c r="BB1000" s="37">
        <v>8.4599083924799992</v>
      </c>
      <c r="BC1000" s="37">
        <v>8.0158255572483194E-3</v>
      </c>
      <c r="BD1000" s="37">
        <v>383.86419820032</v>
      </c>
      <c r="BE1000" s="37">
        <v>28793.852800000001</v>
      </c>
      <c r="BF1000" s="37">
        <v>0.97214208000000002</v>
      </c>
      <c r="BG1000" s="37">
        <v>3.7481918762239999</v>
      </c>
      <c r="BH1000" s="37">
        <v>4.8209018636799996</v>
      </c>
      <c r="BI1000" s="37">
        <v>5.9295747935999996</v>
      </c>
      <c r="BJ1000" s="37">
        <v>4395.9667065599997</v>
      </c>
      <c r="BK1000" s="37">
        <v>501.44129875840002</v>
      </c>
      <c r="BL1000" s="37">
        <v>17.603999999999999</v>
      </c>
      <c r="BM1000" s="37">
        <v>16.115253751323099</v>
      </c>
      <c r="BN1000" s="37">
        <v>16.077979525211099</v>
      </c>
      <c r="BO1000" s="37">
        <v>17.841381369661701</v>
      </c>
      <c r="BP1000" s="37">
        <v>1.2911600000000001E-2</v>
      </c>
    </row>
    <row r="1001" spans="1:68">
      <c r="A1001" s="16">
        <v>1000</v>
      </c>
      <c r="B1001" s="29" t="s">
        <v>473</v>
      </c>
      <c r="C1001" s="16">
        <v>175</v>
      </c>
      <c r="D1001" s="16">
        <v>1090</v>
      </c>
      <c r="E1001" s="16">
        <v>0.17518097207859401</v>
      </c>
      <c r="F1001" s="16">
        <v>0.31291383265277301</v>
      </c>
      <c r="G1001" s="16">
        <v>0.42537619298553803</v>
      </c>
      <c r="H1001" s="16">
        <v>1.21268656716418</v>
      </c>
      <c r="I1001" s="16">
        <v>2.30917327293318</v>
      </c>
      <c r="J1001" s="16">
        <v>0.34299516908212602</v>
      </c>
      <c r="K1001" s="16">
        <v>0.419779787652379</v>
      </c>
      <c r="L1001" s="16">
        <v>0.53349875930521096</v>
      </c>
      <c r="M1001" s="16">
        <v>0.14070379005584799</v>
      </c>
      <c r="N1001" s="16">
        <v>0.69341302363867396</v>
      </c>
      <c r="O1001" s="16">
        <v>1.5396612974366399</v>
      </c>
      <c r="P1001" s="16">
        <v>0.13398212571977</v>
      </c>
      <c r="Q1001" s="16">
        <v>0.246356052467539</v>
      </c>
      <c r="R1001" s="16">
        <v>0.64327485380117</v>
      </c>
      <c r="S1001" s="16">
        <v>0.68</v>
      </c>
      <c r="T1001" s="16">
        <v>1.2928209711051499</v>
      </c>
      <c r="U1001" s="16">
        <v>1.1271230056613499</v>
      </c>
      <c r="V1001" s="16">
        <v>0.583098591549296</v>
      </c>
      <c r="W1001" s="16">
        <v>2.9347669735327999</v>
      </c>
      <c r="X1001" s="16">
        <v>1.3517241379310301</v>
      </c>
      <c r="Y1001" s="16">
        <v>2.3107940446650099</v>
      </c>
      <c r="Z1001" s="16">
        <v>1.0096787005874099</v>
      </c>
      <c r="AA1001" s="16">
        <v>1.36275980287122</v>
      </c>
      <c r="AB1001" s="16">
        <v>1.2825070159027101</v>
      </c>
      <c r="AC1001" s="16">
        <v>0.58822175154249901</v>
      </c>
      <c r="AD1001" s="16">
        <v>2.0752477829942602</v>
      </c>
      <c r="AE1001" s="16">
        <v>0.68</v>
      </c>
      <c r="AF1001" s="16">
        <v>1.40857027225725</v>
      </c>
      <c r="AG1001" s="16">
        <v>1.40857027225725</v>
      </c>
      <c r="AH1001" s="16">
        <v>1.30012842248123</v>
      </c>
      <c r="AI1001" s="37">
        <v>0.25614754098360698</v>
      </c>
      <c r="AJ1001" s="16">
        <v>1.00197882157478</v>
      </c>
      <c r="AK1001" s="16">
        <v>0.46657018813314</v>
      </c>
      <c r="AL1001" s="37">
        <v>0.65523920000000002</v>
      </c>
      <c r="AM1001" s="37">
        <v>2768.4232921759999</v>
      </c>
      <c r="AN1001" s="37">
        <v>19.8526296</v>
      </c>
      <c r="AO1001" s="37">
        <v>1.128816</v>
      </c>
      <c r="AP1001" s="37">
        <v>7.2017480000000003</v>
      </c>
      <c r="AQ1001" s="37">
        <v>587.88</v>
      </c>
      <c r="AR1001" s="37">
        <v>1.7373776000000001</v>
      </c>
      <c r="AS1001" s="37">
        <v>1.38632</v>
      </c>
      <c r="AT1001" s="37">
        <v>7.6575335999999998</v>
      </c>
      <c r="AU1001" s="37">
        <v>311827.14</v>
      </c>
      <c r="AV1001" s="37">
        <v>2069.4164152807498</v>
      </c>
      <c r="AW1001" s="37">
        <v>953371.64800000004</v>
      </c>
      <c r="AX1001" s="37">
        <v>8.9634331199999995</v>
      </c>
      <c r="AY1001" s="37">
        <v>7.524</v>
      </c>
      <c r="AZ1001" s="37">
        <v>17</v>
      </c>
      <c r="BA1001" s="37">
        <v>23311.008000000002</v>
      </c>
      <c r="BB1001" s="37">
        <v>8.3401332000000004</v>
      </c>
      <c r="BC1001" s="37">
        <v>8.5051371028101001E-3</v>
      </c>
      <c r="BD1001" s="37">
        <v>363.10574079999998</v>
      </c>
      <c r="BE1001" s="37">
        <v>28420</v>
      </c>
      <c r="BF1001" s="37">
        <v>0.96075200000000005</v>
      </c>
      <c r="BG1001" s="37">
        <v>3.6968433599999999</v>
      </c>
      <c r="BH1001" s="37">
        <v>4.7491392000000001</v>
      </c>
      <c r="BI1001" s="37">
        <v>5.8623960000000004</v>
      </c>
      <c r="BJ1001" s="37">
        <v>4439.1592000000001</v>
      </c>
      <c r="BK1001" s="37">
        <v>488.08353599999998</v>
      </c>
      <c r="BL1001" s="37">
        <v>17</v>
      </c>
      <c r="BM1001" s="37">
        <v>15.71969489184</v>
      </c>
      <c r="BN1001" s="37">
        <v>15.71969489184</v>
      </c>
      <c r="BO1001" s="37">
        <v>17.03085213024</v>
      </c>
      <c r="BP1001" s="37">
        <v>9.7599999999999996E-3</v>
      </c>
    </row>
    <row r="1002" spans="1:68">
      <c r="A1002" s="16">
        <v>1001</v>
      </c>
      <c r="B1002" s="29" t="s">
        <v>84</v>
      </c>
      <c r="C1002" s="16">
        <v>295</v>
      </c>
      <c r="D1002" s="16">
        <v>1090</v>
      </c>
      <c r="E1002" s="16">
        <v>0.19105107465712301</v>
      </c>
      <c r="F1002" s="16">
        <v>0.33303623726839998</v>
      </c>
      <c r="G1002" s="16">
        <v>0.44166959035726799</v>
      </c>
      <c r="H1002" s="16">
        <v>1.2149521100165199</v>
      </c>
      <c r="I1002" s="16">
        <v>2.2958499005964201</v>
      </c>
      <c r="J1002" s="16">
        <v>0.36084267491302702</v>
      </c>
      <c r="K1002" s="16">
        <v>0.42716432158227102</v>
      </c>
      <c r="L1002" s="16">
        <v>0.54073208335405598</v>
      </c>
      <c r="M1002" s="16">
        <v>0.14266164936321099</v>
      </c>
      <c r="N1002" s="16">
        <v>0.69639677337449302</v>
      </c>
      <c r="O1002" s="16">
        <v>1.5390452931196099</v>
      </c>
      <c r="P1002" s="16">
        <v>0.13531996477313701</v>
      </c>
      <c r="Q1002" s="16">
        <v>0.25293955550683</v>
      </c>
      <c r="R1002" s="16">
        <v>0.65585764874593899</v>
      </c>
      <c r="S1002" s="16">
        <v>0.68640000000000001</v>
      </c>
      <c r="T1002" s="16">
        <v>1.2914360327294501</v>
      </c>
      <c r="U1002" s="16">
        <v>1.1254018701620301</v>
      </c>
      <c r="V1002" s="16">
        <v>0.57874346878676997</v>
      </c>
      <c r="W1002" s="16">
        <v>2.9201292796251201</v>
      </c>
      <c r="X1002" s="16">
        <v>1.3492216558754599</v>
      </c>
      <c r="Y1002" s="16">
        <v>2.3008337408161599</v>
      </c>
      <c r="Z1002" s="16">
        <v>1.01116764296982</v>
      </c>
      <c r="AA1002" s="16">
        <v>1.3611533859467699</v>
      </c>
      <c r="AB1002" s="16">
        <v>1.2808178216341499</v>
      </c>
      <c r="AC1002" s="16">
        <v>0.59780717707728004</v>
      </c>
      <c r="AD1002" s="16">
        <v>2.0627140968108</v>
      </c>
      <c r="AE1002" s="16">
        <v>0.68640000000000001</v>
      </c>
      <c r="AF1002" s="16">
        <v>1.41504396256409</v>
      </c>
      <c r="AG1002" s="16">
        <v>1.4133781384395701</v>
      </c>
      <c r="AH1002" s="16">
        <v>1.2884975130554699</v>
      </c>
      <c r="AI1002" s="37">
        <v>0.29557511206152098</v>
      </c>
      <c r="AJ1002" s="16">
        <v>1.00018471374553</v>
      </c>
      <c r="AK1002" s="16">
        <v>0.46761505065122999</v>
      </c>
      <c r="AL1002" s="37">
        <v>0.71433302336000004</v>
      </c>
      <c r="AM1002" s="37">
        <v>2946.3417924794298</v>
      </c>
      <c r="AN1002" s="37">
        <v>20.598984483039999</v>
      </c>
      <c r="AO1002" s="37">
        <v>1.1336553504</v>
      </c>
      <c r="AP1002" s="37">
        <v>7.1972201664000002</v>
      </c>
      <c r="AQ1002" s="37">
        <v>618.23091199999999</v>
      </c>
      <c r="AR1002" s="37">
        <v>1.7569593350399999</v>
      </c>
      <c r="AS1002" s="37">
        <v>1.3991254879999999</v>
      </c>
      <c r="AT1002" s="37">
        <v>7.70365939624</v>
      </c>
      <c r="AU1002" s="37">
        <v>313061.78973888</v>
      </c>
      <c r="AV1002" s="37">
        <v>2076.4099541421301</v>
      </c>
      <c r="AW1002" s="37">
        <v>952745.73903519998</v>
      </c>
      <c r="AX1002" s="37">
        <v>8.9022862868879997</v>
      </c>
      <c r="AY1002" s="37">
        <v>7.6572728999999997</v>
      </c>
      <c r="AZ1002" s="37">
        <v>17.16</v>
      </c>
      <c r="BA1002" s="37">
        <v>23356.981623200001</v>
      </c>
      <c r="BB1002" s="37">
        <v>8.3286589892999991</v>
      </c>
      <c r="BC1002" s="37">
        <v>8.3774523393615099E-3</v>
      </c>
      <c r="BD1002" s="37">
        <v>365.36467030711998</v>
      </c>
      <c r="BE1002" s="37">
        <v>28437.858400000001</v>
      </c>
      <c r="BF1002" s="37">
        <v>0.96090020359999995</v>
      </c>
      <c r="BG1002" s="37">
        <v>3.7038677944640002</v>
      </c>
      <c r="BH1002" s="37">
        <v>4.75332374088</v>
      </c>
      <c r="BI1002" s="37">
        <v>5.8673876352000001</v>
      </c>
      <c r="BJ1002" s="37">
        <v>4432.3248809999996</v>
      </c>
      <c r="BK1002" s="37">
        <v>487.09137146239999</v>
      </c>
      <c r="BL1002" s="37">
        <v>17.16</v>
      </c>
      <c r="BM1002" s="37">
        <v>15.820566425941999</v>
      </c>
      <c r="BN1002" s="37">
        <v>15.801942070859599</v>
      </c>
      <c r="BO1002" s="37">
        <v>17.1277254900711</v>
      </c>
      <c r="BP1002" s="37">
        <v>1.1185820000000001E-2</v>
      </c>
    </row>
    <row r="1003" spans="1:68">
      <c r="A1003" s="16">
        <v>1002</v>
      </c>
      <c r="B1003" s="29" t="s">
        <v>85</v>
      </c>
      <c r="C1003" s="16">
        <v>425</v>
      </c>
      <c r="D1003" s="16">
        <v>1090</v>
      </c>
      <c r="E1003" s="16">
        <v>0.19898834214310099</v>
      </c>
      <c r="F1003" s="16">
        <v>0.34309771927885402</v>
      </c>
      <c r="G1003" s="16">
        <v>0.44982046255313701</v>
      </c>
      <c r="H1003" s="16">
        <v>1.2160828351677</v>
      </c>
      <c r="I1003" s="16">
        <v>2.2892139166534999</v>
      </c>
      <c r="J1003" s="16">
        <v>0.36976901517347999</v>
      </c>
      <c r="K1003" s="16">
        <v>0.430873896493075</v>
      </c>
      <c r="L1003" s="16">
        <v>0.54436035946329397</v>
      </c>
      <c r="M1003" s="16">
        <v>0.14364633802805399</v>
      </c>
      <c r="N1003" s="16">
        <v>0.69788903116702705</v>
      </c>
      <c r="O1003" s="16">
        <v>1.5387381611068101</v>
      </c>
      <c r="P1003" s="16">
        <v>0.135994226689063</v>
      </c>
      <c r="Q1003" s="16">
        <v>0.25631469890608399</v>
      </c>
      <c r="R1003" s="16">
        <v>0.662157611957779</v>
      </c>
      <c r="S1003" s="16">
        <v>0.68959999999999999</v>
      </c>
      <c r="T1003" s="16">
        <v>1.2907451410467301</v>
      </c>
      <c r="U1003" s="16">
        <v>1.1245414001570999</v>
      </c>
      <c r="V1003" s="16">
        <v>0.57679164374643099</v>
      </c>
      <c r="W1003" s="16">
        <v>2.9128715794736402</v>
      </c>
      <c r="X1003" s="16">
        <v>1.3479727404144</v>
      </c>
      <c r="Y1003" s="16">
        <v>2.29587026211578</v>
      </c>
      <c r="Z1003" s="16">
        <v>1.0119118770615501</v>
      </c>
      <c r="AA1003" s="16">
        <v>1.3603514172968101</v>
      </c>
      <c r="AB1003" s="16">
        <v>1.2799745970076799</v>
      </c>
      <c r="AC1003" s="16">
        <v>0.60266409903277396</v>
      </c>
      <c r="AD1003" s="16">
        <v>2.05646612474581</v>
      </c>
      <c r="AE1003" s="16">
        <v>0.68959999999999999</v>
      </c>
      <c r="AF1003" s="16">
        <v>1.4182764152810201</v>
      </c>
      <c r="AG1003" s="16">
        <v>1.4157788093655801</v>
      </c>
      <c r="AH1003" s="16">
        <v>1.2827455260527101</v>
      </c>
      <c r="AI1003" s="37">
        <v>0.315390002265659</v>
      </c>
      <c r="AJ1003" s="16">
        <v>0.99928861747079401</v>
      </c>
      <c r="AK1003" s="16">
        <v>0.46813748191027499</v>
      </c>
      <c r="AL1003" s="37">
        <v>0.74387166656000003</v>
      </c>
      <c r="AM1003" s="37">
        <v>3035.2985688630001</v>
      </c>
      <c r="AN1003" s="37">
        <v>20.971969044840002</v>
      </c>
      <c r="AO1003" s="37">
        <v>1.1360781684000001</v>
      </c>
      <c r="AP1003" s="37">
        <v>7.1949115843999998</v>
      </c>
      <c r="AQ1003" s="37">
        <v>633.40195200000005</v>
      </c>
      <c r="AR1003" s="37">
        <v>1.7666917318399999</v>
      </c>
      <c r="AS1003" s="37">
        <v>1.4055029480000001</v>
      </c>
      <c r="AT1003" s="37">
        <v>7.7264992295399999</v>
      </c>
      <c r="AU1003" s="37">
        <v>313678.94932547997</v>
      </c>
      <c r="AV1003" s="37">
        <v>2079.9110853255802</v>
      </c>
      <c r="AW1003" s="37">
        <v>952415.22086919995</v>
      </c>
      <c r="AX1003" s="37">
        <v>8.8706264080979995</v>
      </c>
      <c r="AY1003" s="37">
        <v>7.7238140250000002</v>
      </c>
      <c r="AZ1003" s="37">
        <v>17.239999999999998</v>
      </c>
      <c r="BA1003" s="37">
        <v>23379.980392199999</v>
      </c>
      <c r="BB1003" s="37">
        <v>8.3229211964249998</v>
      </c>
      <c r="BC1003" s="37">
        <v>8.3173093852416807E-3</v>
      </c>
      <c r="BD1003" s="37">
        <v>366.49505439502002</v>
      </c>
      <c r="BE1003" s="37">
        <v>28446.771400000001</v>
      </c>
      <c r="BF1003" s="37">
        <v>0.96097094810000006</v>
      </c>
      <c r="BG1003" s="37">
        <v>3.7073810053440002</v>
      </c>
      <c r="BH1003" s="37">
        <v>4.7554154629800003</v>
      </c>
      <c r="BI1003" s="37">
        <v>5.8698823392000001</v>
      </c>
      <c r="BJ1003" s="37">
        <v>4428.6923852500004</v>
      </c>
      <c r="BK1003" s="37">
        <v>486.59231267040002</v>
      </c>
      <c r="BL1003" s="37">
        <v>17.239999999999998</v>
      </c>
      <c r="BM1003" s="37">
        <v>15.8710609992327</v>
      </c>
      <c r="BN1003" s="37">
        <v>15.843111824157299</v>
      </c>
      <c r="BO1003" s="37">
        <v>17.176006596941299</v>
      </c>
      <c r="BP1003" s="37">
        <v>1.1894995E-2</v>
      </c>
    </row>
    <row r="1004" spans="1:68">
      <c r="A1004" s="16">
        <v>1003</v>
      </c>
      <c r="B1004" s="29" t="s">
        <v>86</v>
      </c>
      <c r="C1004" s="16">
        <v>450</v>
      </c>
      <c r="D1004" s="16">
        <v>1090</v>
      </c>
      <c r="E1004" s="16">
        <v>0.206927087643797</v>
      </c>
      <c r="F1004" s="16">
        <v>0.353159387764646</v>
      </c>
      <c r="G1004" s="16">
        <v>0.45797411898983698</v>
      </c>
      <c r="H1004" s="16">
        <v>1.2172121994193099</v>
      </c>
      <c r="I1004" s="16">
        <v>2.2825949794943399</v>
      </c>
      <c r="J1004" s="16">
        <v>0.378697080997487</v>
      </c>
      <c r="K1004" s="16">
        <v>0.434595082265608</v>
      </c>
      <c r="L1004" s="16">
        <v>0.54799641148325395</v>
      </c>
      <c r="M1004" s="16">
        <v>0.14463489620846401</v>
      </c>
      <c r="N1004" s="16">
        <v>0.69938154433001598</v>
      </c>
      <c r="O1004" s="16">
        <v>1.5384316070080799</v>
      </c>
      <c r="P1004" s="16">
        <v>0.13667208822572</v>
      </c>
      <c r="Q1004" s="16">
        <v>0.259747330765141</v>
      </c>
      <c r="R1004" s="16">
        <v>0.66846329603374499</v>
      </c>
      <c r="S1004" s="16">
        <v>0.69279999999999997</v>
      </c>
      <c r="T1004" s="16">
        <v>1.29005529784214</v>
      </c>
      <c r="U1004" s="16">
        <v>1.1236809953054701</v>
      </c>
      <c r="V1004" s="16">
        <v>0.57497653509855295</v>
      </c>
      <c r="W1004" s="16">
        <v>2.9056541910173301</v>
      </c>
      <c r="X1004" s="16">
        <v>1.34672537149147</v>
      </c>
      <c r="Y1004" s="16">
        <v>2.2909178493348601</v>
      </c>
      <c r="Z1004" s="16">
        <v>1.01265595315408</v>
      </c>
      <c r="AA1004" s="16">
        <v>1.35955027348812</v>
      </c>
      <c r="AB1004" s="16">
        <v>1.2791322854049201</v>
      </c>
      <c r="AC1004" s="16">
        <v>0.60756459518972905</v>
      </c>
      <c r="AD1004" s="16">
        <v>2.0502306829045298</v>
      </c>
      <c r="AE1004" s="16">
        <v>0.69279999999999997</v>
      </c>
      <c r="AF1004" s="16">
        <v>1.42150594500286</v>
      </c>
      <c r="AG1004" s="16">
        <v>1.4181773094479899</v>
      </c>
      <c r="AH1004" s="16">
        <v>1.2770352373879901</v>
      </c>
      <c r="AI1004" s="37">
        <v>0.33527275728315598</v>
      </c>
      <c r="AJ1004" s="16">
        <v>0.99839315871425005</v>
      </c>
      <c r="AK1004" s="16">
        <v>0.46865991316931999</v>
      </c>
      <c r="AL1004" s="37">
        <v>0.77340479744000001</v>
      </c>
      <c r="AM1004" s="37">
        <v>3124.2536960677999</v>
      </c>
      <c r="AN1004" s="37">
        <v>21.344825020159998</v>
      </c>
      <c r="AO1004" s="37">
        <v>1.1385030815999999</v>
      </c>
      <c r="AP1004" s="37">
        <v>7.1925732256000003</v>
      </c>
      <c r="AQ1004" s="37">
        <v>648.57004800000004</v>
      </c>
      <c r="AR1004" s="37">
        <v>1.7763851481599999</v>
      </c>
      <c r="AS1004" s="37">
        <v>1.411863552</v>
      </c>
      <c r="AT1004" s="37">
        <v>7.7491903529600004</v>
      </c>
      <c r="AU1004" s="37">
        <v>314295.99872352002</v>
      </c>
      <c r="AV1004" s="37">
        <v>2083.4151243442202</v>
      </c>
      <c r="AW1004" s="37">
        <v>952072.99358080002</v>
      </c>
      <c r="AX1004" s="37">
        <v>8.8382422211520009</v>
      </c>
      <c r="AY1004" s="37">
        <v>7.7902915999999998</v>
      </c>
      <c r="AZ1004" s="37">
        <v>17.32</v>
      </c>
      <c r="BA1004" s="37">
        <v>23402.987132800001</v>
      </c>
      <c r="BB1004" s="37">
        <v>8.3171829452000008</v>
      </c>
      <c r="BC1004" s="37">
        <v>8.2594008411563304E-3</v>
      </c>
      <c r="BD1004" s="37">
        <v>367.62605137247999</v>
      </c>
      <c r="BE1004" s="37">
        <v>28455.673599999998</v>
      </c>
      <c r="BF1004" s="37">
        <v>0.96103945440000005</v>
      </c>
      <c r="BG1004" s="37">
        <v>3.7108948786560001</v>
      </c>
      <c r="BH1004" s="37">
        <v>4.7575068195199997</v>
      </c>
      <c r="BI1004" s="37">
        <v>5.8723763008000001</v>
      </c>
      <c r="BJ1004" s="37">
        <v>4424.9163319999998</v>
      </c>
      <c r="BK1004" s="37">
        <v>486.09126952960003</v>
      </c>
      <c r="BL1004" s="37">
        <v>17.32</v>
      </c>
      <c r="BM1004" s="37">
        <v>15.9215947766833</v>
      </c>
      <c r="BN1004" s="37">
        <v>15.8843123533137</v>
      </c>
      <c r="BO1004" s="37">
        <v>17.224183988447699</v>
      </c>
      <c r="BP1004" s="37">
        <v>1.2601680000000001E-2</v>
      </c>
    </row>
    <row r="1005" spans="1:68">
      <c r="A1005" s="16">
        <v>1004</v>
      </c>
      <c r="B1005" s="29" t="s">
        <v>69</v>
      </c>
      <c r="C1005" s="16">
        <v>355</v>
      </c>
      <c r="D1005" s="16">
        <v>1090</v>
      </c>
      <c r="E1005" s="16">
        <v>0.21486731157208599</v>
      </c>
      <c r="F1005" s="16">
        <v>0.36322124273096001</v>
      </c>
      <c r="G1005" s="16">
        <v>0.46613056109420598</v>
      </c>
      <c r="H1005" s="16">
        <v>1.21834020522677</v>
      </c>
      <c r="I1005" s="16">
        <v>2.2759930235175001</v>
      </c>
      <c r="J1005" s="16">
        <v>0.387626872885452</v>
      </c>
      <c r="K1005" s="16">
        <v>0.43832793349780502</v>
      </c>
      <c r="L1005" s="16">
        <v>0.55164026443806902</v>
      </c>
      <c r="M1005" s="16">
        <v>0.14562734675830799</v>
      </c>
      <c r="N1005" s="16">
        <v>0.70087431292901803</v>
      </c>
      <c r="O1005" s="16">
        <v>1.5381256291937999</v>
      </c>
      <c r="P1005" s="16">
        <v>0.13735357828570799</v>
      </c>
      <c r="Q1005" s="16">
        <v>0.263238932492601</v>
      </c>
      <c r="R1005" s="16">
        <v>0.674774708769873</v>
      </c>
      <c r="S1005" s="16">
        <v>0.69599999999999995</v>
      </c>
      <c r="T1005" s="16">
        <v>1.28936650073076</v>
      </c>
      <c r="U1005" s="16">
        <v>1.12282065559972</v>
      </c>
      <c r="V1005" s="16">
        <v>0.57328899972291503</v>
      </c>
      <c r="W1005" s="16">
        <v>2.8984767793293802</v>
      </c>
      <c r="X1005" s="16">
        <v>1.34547954623582</v>
      </c>
      <c r="Y1005" s="16">
        <v>2.2859764655079302</v>
      </c>
      <c r="Z1005" s="16">
        <v>1.0133998712977199</v>
      </c>
      <c r="AA1005" s="16">
        <v>1.3587499532488101</v>
      </c>
      <c r="AB1005" s="16">
        <v>1.27829088534378</v>
      </c>
      <c r="AC1005" s="16">
        <v>0.61250925458374095</v>
      </c>
      <c r="AD1005" s="16">
        <v>2.0440077336309099</v>
      </c>
      <c r="AE1005" s="16">
        <v>0.69599999999999995</v>
      </c>
      <c r="AF1005" s="16">
        <v>1.4247325556925601</v>
      </c>
      <c r="AG1005" s="16">
        <v>1.4205736416299699</v>
      </c>
      <c r="AH1005" s="16">
        <v>1.27136619526828</v>
      </c>
      <c r="AI1005" s="37">
        <v>0.35522372636147598</v>
      </c>
      <c r="AJ1005" s="16">
        <v>0.99749833679580402</v>
      </c>
      <c r="AK1005" s="16">
        <v>0.46918234442836498</v>
      </c>
      <c r="AL1005" s="37">
        <v>0.80293241599999998</v>
      </c>
      <c r="AM1005" s="37">
        <v>3213.20717409384</v>
      </c>
      <c r="AN1005" s="37">
        <v>21.717552409</v>
      </c>
      <c r="AO1005" s="37">
        <v>1.1409300899999999</v>
      </c>
      <c r="AP1005" s="37">
        <v>7.1902050900000001</v>
      </c>
      <c r="AQ1005" s="37">
        <v>663.73519999999996</v>
      </c>
      <c r="AR1005" s="37">
        <v>1.7860395840000001</v>
      </c>
      <c r="AS1005" s="37">
        <v>1.4182072999999999</v>
      </c>
      <c r="AT1005" s="37">
        <v>7.7717327664999996</v>
      </c>
      <c r="AU1005" s="37">
        <v>314912.93793299998</v>
      </c>
      <c r="AV1005" s="37">
        <v>2086.9220711980402</v>
      </c>
      <c r="AW1005" s="37">
        <v>951719.05717000004</v>
      </c>
      <c r="AX1005" s="37">
        <v>8.8051337260500002</v>
      </c>
      <c r="AY1005" s="37">
        <v>7.856705625</v>
      </c>
      <c r="AZ1005" s="37">
        <v>17.399999999999999</v>
      </c>
      <c r="BA1005" s="37">
        <v>23426.001844999999</v>
      </c>
      <c r="BB1005" s="37">
        <v>8.3114442356250002</v>
      </c>
      <c r="BC1005" s="37">
        <v>8.2035727500967305E-3</v>
      </c>
      <c r="BD1005" s="37">
        <v>368.75766123950001</v>
      </c>
      <c r="BE1005" s="37">
        <v>28464.564999999999</v>
      </c>
      <c r="BF1005" s="37">
        <v>0.96110572250000004</v>
      </c>
      <c r="BG1005" s="37">
        <v>3.7144094143999999</v>
      </c>
      <c r="BH1005" s="37">
        <v>4.7595978104999999</v>
      </c>
      <c r="BI1005" s="37">
        <v>5.8748695199999998</v>
      </c>
      <c r="BJ1005" s="37">
        <v>4420.9967212499996</v>
      </c>
      <c r="BK1005" s="37">
        <v>485.58824204000001</v>
      </c>
      <c r="BL1005" s="37">
        <v>17.399999999999999</v>
      </c>
      <c r="BM1005" s="37">
        <v>15.972167758293599</v>
      </c>
      <c r="BN1005" s="37">
        <v>15.9255436583286</v>
      </c>
      <c r="BO1005" s="37">
        <v>17.272257664590601</v>
      </c>
      <c r="BP1005" s="37">
        <v>1.3305875E-2</v>
      </c>
    </row>
    <row r="1006" spans="1:68">
      <c r="A1006" s="16">
        <v>1005</v>
      </c>
      <c r="B1006" s="29" t="s">
        <v>474</v>
      </c>
      <c r="C1006" s="16">
        <v>300</v>
      </c>
      <c r="D1006" s="16">
        <v>1090</v>
      </c>
      <c r="E1006" s="16">
        <v>0.207081331787312</v>
      </c>
      <c r="F1006" s="16">
        <v>0.35357268497267602</v>
      </c>
      <c r="G1006" s="16">
        <v>0.45868630889087603</v>
      </c>
      <c r="H1006" s="16">
        <v>1.21938082137293</v>
      </c>
      <c r="I1006" s="16">
        <v>2.28434511997113</v>
      </c>
      <c r="J1006" s="16">
        <v>0.37906346749226</v>
      </c>
      <c r="K1006" s="16">
        <v>0.43474990895704402</v>
      </c>
      <c r="L1006" s="16">
        <v>0.54854320494911202</v>
      </c>
      <c r="M1006" s="16">
        <v>0.14438950196069</v>
      </c>
      <c r="N1006" s="16">
        <v>0.69958441723392395</v>
      </c>
      <c r="O1006" s="16">
        <v>1.5404885949689999</v>
      </c>
      <c r="P1006" s="16">
        <v>0.136337358198928</v>
      </c>
      <c r="Q1006" s="16">
        <v>0.25933138386932603</v>
      </c>
      <c r="R1006" s="16">
        <v>0.67054536906440998</v>
      </c>
      <c r="S1006" s="16">
        <v>0.69279999999999997</v>
      </c>
      <c r="T1006" s="16">
        <v>1.28986376539617</v>
      </c>
      <c r="U1006" s="16">
        <v>1.1221219266537299</v>
      </c>
      <c r="V1006" s="16">
        <v>0.57442078743269298</v>
      </c>
      <c r="W1006" s="16">
        <v>2.9080016570763099</v>
      </c>
      <c r="X1006" s="16">
        <v>1.34635488308116</v>
      </c>
      <c r="Y1006" s="16">
        <v>2.2904934795495002</v>
      </c>
      <c r="Z1006" s="16">
        <v>1.0125882460115401</v>
      </c>
      <c r="AA1006" s="16">
        <v>1.35963749272933</v>
      </c>
      <c r="AB1006" s="16">
        <v>1.2792278107613599</v>
      </c>
      <c r="AC1006" s="16">
        <v>0.60970504621764099</v>
      </c>
      <c r="AD1006" s="16">
        <v>2.0448124695567498</v>
      </c>
      <c r="AE1006" s="16">
        <v>0.69279999999999997</v>
      </c>
      <c r="AF1006" s="16">
        <v>1.4259367358041299</v>
      </c>
      <c r="AG1006" s="16">
        <v>1.42259772499346</v>
      </c>
      <c r="AH1006" s="16">
        <v>1.2743078231158</v>
      </c>
      <c r="AI1006" s="37">
        <v>0.337501038464734</v>
      </c>
      <c r="AJ1006" s="16">
        <v>0.99833413481689304</v>
      </c>
      <c r="AK1006" s="16">
        <v>0.468746743849493</v>
      </c>
      <c r="AL1006" s="37">
        <v>0.77282872832000005</v>
      </c>
      <c r="AM1006" s="37">
        <v>3120.6017020517402</v>
      </c>
      <c r="AN1006" s="37">
        <v>21.31168348416</v>
      </c>
      <c r="AO1006" s="37">
        <v>1.1364782976000001</v>
      </c>
      <c r="AP1006" s="37">
        <v>7.1870626688000003</v>
      </c>
      <c r="AQ1006" s="37">
        <v>647.94316800000001</v>
      </c>
      <c r="AR1006" s="37">
        <v>1.7757525273600001</v>
      </c>
      <c r="AS1006" s="37">
        <v>1.4104561920000001</v>
      </c>
      <c r="AT1006" s="37">
        <v>7.7623603321600001</v>
      </c>
      <c r="AU1006" s="37">
        <v>314204.85583871999</v>
      </c>
      <c r="AV1006" s="37">
        <v>2080.6331759141099</v>
      </c>
      <c r="AW1006" s="37">
        <v>954410.48510080006</v>
      </c>
      <c r="AX1006" s="37">
        <v>8.8524180581120007</v>
      </c>
      <c r="AY1006" s="37">
        <v>7.7661024000000003</v>
      </c>
      <c r="AZ1006" s="37">
        <v>17.32</v>
      </c>
      <c r="BA1006" s="37">
        <v>23406.4622528</v>
      </c>
      <c r="BB1006" s="37">
        <v>8.3287387832000004</v>
      </c>
      <c r="BC1006" s="37">
        <v>8.2673917475428894E-3</v>
      </c>
      <c r="BD1006" s="37">
        <v>367.32928755327998</v>
      </c>
      <c r="BE1006" s="37">
        <v>28463.504000000001</v>
      </c>
      <c r="BF1006" s="37">
        <v>0.96121751040000003</v>
      </c>
      <c r="BG1006" s="37">
        <v>3.7111430092159998</v>
      </c>
      <c r="BH1006" s="37">
        <v>4.75720163072</v>
      </c>
      <c r="BI1006" s="37">
        <v>5.8719377856000001</v>
      </c>
      <c r="BJ1006" s="37">
        <v>4409.3820720000003</v>
      </c>
      <c r="BK1006" s="37">
        <v>487.37928309760002</v>
      </c>
      <c r="BL1006" s="37">
        <v>17.32</v>
      </c>
      <c r="BM1006" s="37">
        <v>15.8721218555453</v>
      </c>
      <c r="BN1006" s="37">
        <v>15.834955279263699</v>
      </c>
      <c r="BO1006" s="37">
        <v>17.261049088374801</v>
      </c>
      <c r="BP1006" s="37">
        <v>1.251848E-2</v>
      </c>
    </row>
    <row r="1007" spans="1:68">
      <c r="A1007" s="16">
        <v>1006</v>
      </c>
      <c r="B1007" s="29" t="s">
        <v>475</v>
      </c>
      <c r="C1007" s="16">
        <v>450</v>
      </c>
      <c r="D1007" s="16">
        <v>1090</v>
      </c>
      <c r="E1007" s="16">
        <v>0.206927087643797</v>
      </c>
      <c r="F1007" s="16">
        <v>0.353159387764646</v>
      </c>
      <c r="G1007" s="16">
        <v>0.45797411898983698</v>
      </c>
      <c r="H1007" s="16">
        <v>1.2172121994193099</v>
      </c>
      <c r="I1007" s="16">
        <v>2.2825949794943399</v>
      </c>
      <c r="J1007" s="16">
        <v>0.378697080997487</v>
      </c>
      <c r="K1007" s="16">
        <v>0.434595082265608</v>
      </c>
      <c r="L1007" s="16">
        <v>0.54799641148325395</v>
      </c>
      <c r="M1007" s="16">
        <v>0.14463489620846401</v>
      </c>
      <c r="N1007" s="16">
        <v>0.69938154433001598</v>
      </c>
      <c r="O1007" s="16">
        <v>1.5384316070080799</v>
      </c>
      <c r="P1007" s="16">
        <v>0.13667208822572</v>
      </c>
      <c r="Q1007" s="16">
        <v>0.259747330765141</v>
      </c>
      <c r="R1007" s="16">
        <v>0.66846329603374499</v>
      </c>
      <c r="S1007" s="16">
        <v>0.69279999999999997</v>
      </c>
      <c r="T1007" s="16">
        <v>1.29005529784214</v>
      </c>
      <c r="U1007" s="16">
        <v>1.1236809953054701</v>
      </c>
      <c r="V1007" s="16">
        <v>0.57497653509855295</v>
      </c>
      <c r="W1007" s="16">
        <v>2.9056541910173301</v>
      </c>
      <c r="X1007" s="16">
        <v>1.34672537149147</v>
      </c>
      <c r="Y1007" s="16">
        <v>2.2909178493348601</v>
      </c>
      <c r="Z1007" s="16">
        <v>1.01265595315408</v>
      </c>
      <c r="AA1007" s="16">
        <v>1.35955027348812</v>
      </c>
      <c r="AB1007" s="16">
        <v>1.2791322854049201</v>
      </c>
      <c r="AC1007" s="16">
        <v>0.60756459518972905</v>
      </c>
      <c r="AD1007" s="16">
        <v>2.0502306829045298</v>
      </c>
      <c r="AE1007" s="16">
        <v>0.69279999999999997</v>
      </c>
      <c r="AF1007" s="16">
        <v>1.42150594500286</v>
      </c>
      <c r="AG1007" s="16">
        <v>1.4181773094479899</v>
      </c>
      <c r="AH1007" s="16">
        <v>1.2770352373879901</v>
      </c>
      <c r="AI1007" s="37">
        <v>0.33527275728315598</v>
      </c>
      <c r="AJ1007" s="16">
        <v>0.99839315871425005</v>
      </c>
      <c r="AK1007" s="16">
        <v>0.46865991316931999</v>
      </c>
      <c r="AL1007" s="37">
        <v>0.77340479744000001</v>
      </c>
      <c r="AM1007" s="37">
        <v>3124.2536960677999</v>
      </c>
      <c r="AN1007" s="37">
        <v>21.344825020159998</v>
      </c>
      <c r="AO1007" s="37">
        <v>1.1385030815999999</v>
      </c>
      <c r="AP1007" s="37">
        <v>7.1925732256000003</v>
      </c>
      <c r="AQ1007" s="37">
        <v>648.57004800000004</v>
      </c>
      <c r="AR1007" s="37">
        <v>1.7763851481599999</v>
      </c>
      <c r="AS1007" s="37">
        <v>1.411863552</v>
      </c>
      <c r="AT1007" s="37">
        <v>7.7491903529600004</v>
      </c>
      <c r="AU1007" s="37">
        <v>314295.99872352002</v>
      </c>
      <c r="AV1007" s="37">
        <v>2083.4151243442202</v>
      </c>
      <c r="AW1007" s="37">
        <v>952072.99358080002</v>
      </c>
      <c r="AX1007" s="37">
        <v>8.8382422211520009</v>
      </c>
      <c r="AY1007" s="37">
        <v>7.7902915999999998</v>
      </c>
      <c r="AZ1007" s="37">
        <v>17.32</v>
      </c>
      <c r="BA1007" s="37">
        <v>23402.987132800001</v>
      </c>
      <c r="BB1007" s="37">
        <v>8.3171829452000008</v>
      </c>
      <c r="BC1007" s="37">
        <v>8.2594008411563304E-3</v>
      </c>
      <c r="BD1007" s="37">
        <v>367.62605137247999</v>
      </c>
      <c r="BE1007" s="37">
        <v>28455.673599999998</v>
      </c>
      <c r="BF1007" s="37">
        <v>0.96103945440000005</v>
      </c>
      <c r="BG1007" s="37">
        <v>3.7108948786560001</v>
      </c>
      <c r="BH1007" s="37">
        <v>4.7575068195199997</v>
      </c>
      <c r="BI1007" s="37">
        <v>5.8723763008000001</v>
      </c>
      <c r="BJ1007" s="37">
        <v>4424.9163319999998</v>
      </c>
      <c r="BK1007" s="37">
        <v>486.09126952960003</v>
      </c>
      <c r="BL1007" s="37">
        <v>17.32</v>
      </c>
      <c r="BM1007" s="37">
        <v>15.9215947766833</v>
      </c>
      <c r="BN1007" s="37">
        <v>15.8843123533137</v>
      </c>
      <c r="BO1007" s="37">
        <v>17.224183988447699</v>
      </c>
      <c r="BP1007" s="37">
        <v>1.2601680000000001E-2</v>
      </c>
    </row>
    <row r="1008" spans="1:68">
      <c r="A1008" s="16">
        <v>1007</v>
      </c>
      <c r="B1008" s="29" t="s">
        <v>476</v>
      </c>
      <c r="C1008" s="16">
        <v>350</v>
      </c>
      <c r="D1008" s="16">
        <v>1090</v>
      </c>
      <c r="E1008" s="16">
        <v>0.20677307310618601</v>
      </c>
      <c r="F1008" s="16">
        <v>0.35274705564896802</v>
      </c>
      <c r="G1008" s="16">
        <v>0.45726413725646198</v>
      </c>
      <c r="H1008" s="16">
        <v>1.2150512773933599</v>
      </c>
      <c r="I1008" s="16">
        <v>2.2808475186886401</v>
      </c>
      <c r="J1008" s="16">
        <v>0.378331402085747</v>
      </c>
      <c r="K1008" s="16">
        <v>0.43444036581120898</v>
      </c>
      <c r="L1008" s="16">
        <v>0.54745070703047205</v>
      </c>
      <c r="M1008" s="16">
        <v>0.14488112598587299</v>
      </c>
      <c r="N1008" s="16">
        <v>0.69917878905446595</v>
      </c>
      <c r="O1008" s="16">
        <v>1.53638010504318</v>
      </c>
      <c r="P1008" s="16">
        <v>0.137008465929359</v>
      </c>
      <c r="Q1008" s="16">
        <v>0.26016461409591002</v>
      </c>
      <c r="R1008" s="16">
        <v>0.666394112837285</v>
      </c>
      <c r="S1008" s="16">
        <v>0.69279999999999997</v>
      </c>
      <c r="T1008" s="16">
        <v>1.2902468871780299</v>
      </c>
      <c r="U1008" s="16">
        <v>1.1252444023038599</v>
      </c>
      <c r="V1008" s="16">
        <v>0.57553228276441204</v>
      </c>
      <c r="W1008" s="16">
        <v>2.90331051185585</v>
      </c>
      <c r="X1008" s="16">
        <v>1.3470960638590701</v>
      </c>
      <c r="Y1008" s="16">
        <v>2.2913423763990801</v>
      </c>
      <c r="Z1008" s="16">
        <v>1.0127236693517701</v>
      </c>
      <c r="AA1008" s="16">
        <v>1.3594630654362301</v>
      </c>
      <c r="AB1008" s="16">
        <v>1.2790367743139801</v>
      </c>
      <c r="AC1008" s="16">
        <v>0.60543912026484703</v>
      </c>
      <c r="AD1008" s="16">
        <v>2.05567768620873</v>
      </c>
      <c r="AE1008" s="16">
        <v>0.69279999999999997</v>
      </c>
      <c r="AF1008" s="16">
        <v>1.41710260435934</v>
      </c>
      <c r="AG1008" s="16">
        <v>1.41378427978226</v>
      </c>
      <c r="AH1008" s="16">
        <v>1.2797743517281599</v>
      </c>
      <c r="AI1008" s="37">
        <v>0.33307370664917602</v>
      </c>
      <c r="AJ1008" s="16">
        <v>0.99845218959128701</v>
      </c>
      <c r="AK1008" s="16">
        <v>0.46857308248914598</v>
      </c>
      <c r="AL1008" s="37">
        <v>0.77398086655999998</v>
      </c>
      <c r="AM1008" s="37">
        <v>3127.90569008387</v>
      </c>
      <c r="AN1008" s="37">
        <v>21.377966556160001</v>
      </c>
      <c r="AO1008" s="37">
        <v>1.1405278656</v>
      </c>
      <c r="AP1008" s="37">
        <v>7.1980837824000004</v>
      </c>
      <c r="AQ1008" s="37">
        <v>649.19692799999996</v>
      </c>
      <c r="AR1008" s="37">
        <v>1.77701776896</v>
      </c>
      <c r="AS1008" s="37">
        <v>1.413270912</v>
      </c>
      <c r="AT1008" s="37">
        <v>7.7360203737599997</v>
      </c>
      <c r="AU1008" s="37">
        <v>314387.14160832</v>
      </c>
      <c r="AV1008" s="37">
        <v>2086.1970727743301</v>
      </c>
      <c r="AW1008" s="37">
        <v>949735.50206079998</v>
      </c>
      <c r="AX1008" s="37">
        <v>8.8240663841919993</v>
      </c>
      <c r="AY1008" s="37">
        <v>7.8144808000000001</v>
      </c>
      <c r="AZ1008" s="37">
        <v>17.32</v>
      </c>
      <c r="BA1008" s="37">
        <v>23399.512012800002</v>
      </c>
      <c r="BB1008" s="37">
        <v>8.3056271071999994</v>
      </c>
      <c r="BC1008" s="37">
        <v>8.2514253671884304E-3</v>
      </c>
      <c r="BD1008" s="37">
        <v>367.92281519168</v>
      </c>
      <c r="BE1008" s="37">
        <v>28447.843199999999</v>
      </c>
      <c r="BF1008" s="37">
        <v>0.96086139839999996</v>
      </c>
      <c r="BG1008" s="37">
        <v>3.7106467480959999</v>
      </c>
      <c r="BH1008" s="37">
        <v>4.7578120083200002</v>
      </c>
      <c r="BI1008" s="37">
        <v>5.872814816</v>
      </c>
      <c r="BJ1008" s="37">
        <v>4440.4505920000001</v>
      </c>
      <c r="BK1008" s="37">
        <v>484.80325596159997</v>
      </c>
      <c r="BL1008" s="37">
        <v>17.32</v>
      </c>
      <c r="BM1008" s="37">
        <v>15.9710676978212</v>
      </c>
      <c r="BN1008" s="37">
        <v>15.933669427363601</v>
      </c>
      <c r="BO1008" s="37">
        <v>17.1873188885207</v>
      </c>
      <c r="BP1008" s="37">
        <v>1.2684880000000001E-2</v>
      </c>
    </row>
    <row r="1009" spans="1:68">
      <c r="A1009" s="16">
        <v>1008</v>
      </c>
      <c r="B1009" s="29" t="s">
        <v>477</v>
      </c>
      <c r="C1009" s="16">
        <v>300</v>
      </c>
      <c r="D1009" s="16">
        <v>1090</v>
      </c>
      <c r="E1009" s="16">
        <v>0.20646573080099101</v>
      </c>
      <c r="F1009" s="16">
        <v>0.35192527320461903</v>
      </c>
      <c r="G1009" s="16">
        <v>0.45585075734071101</v>
      </c>
      <c r="H1009" s="16">
        <v>1.2107523696682501</v>
      </c>
      <c r="I1009" s="16">
        <v>2.2773606115107898</v>
      </c>
      <c r="J1009" s="16">
        <v>0.37760215882806503</v>
      </c>
      <c r="K1009" s="16">
        <v>0.434131263142916</v>
      </c>
      <c r="L1009" s="16">
        <v>0.54636255217650598</v>
      </c>
      <c r="M1009" s="16">
        <v>0.145376109257009</v>
      </c>
      <c r="N1009" s="16">
        <v>0.69877363097946399</v>
      </c>
      <c r="O1009" s="16">
        <v>1.5322934715479399</v>
      </c>
      <c r="P1009" s="16">
        <v>0.137686213271106</v>
      </c>
      <c r="Q1009" s="16">
        <v>0.26100321590910303</v>
      </c>
      <c r="R1009" s="16">
        <v>0.66229394009751597</v>
      </c>
      <c r="S1009" s="16">
        <v>0.69279999999999997</v>
      </c>
      <c r="T1009" s="16">
        <v>1.2906302366209901</v>
      </c>
      <c r="U1009" s="16">
        <v>1.12838430397539</v>
      </c>
      <c r="V1009" s="16">
        <v>0.57664377809613199</v>
      </c>
      <c r="W1009" s="16">
        <v>2.8986344776305799</v>
      </c>
      <c r="X1009" s="16">
        <v>1.3478380611401799</v>
      </c>
      <c r="Y1009" s="16">
        <v>2.2921919027139301</v>
      </c>
      <c r="Z1009" s="16">
        <v>1.0128591289198301</v>
      </c>
      <c r="AA1009" s="16">
        <v>1.3592886828917901</v>
      </c>
      <c r="AB1009" s="16">
        <v>1.2788457949158201</v>
      </c>
      <c r="AC1009" s="16">
        <v>0.60123247439225103</v>
      </c>
      <c r="AD1009" s="16">
        <v>2.0666589854510802</v>
      </c>
      <c r="AE1009" s="16">
        <v>0.69279999999999997</v>
      </c>
      <c r="AF1009" s="16">
        <v>1.40837725945346</v>
      </c>
      <c r="AG1009" s="16">
        <v>1.40507936637255</v>
      </c>
      <c r="AH1009" s="16">
        <v>1.28528798305573</v>
      </c>
      <c r="AI1009" s="37">
        <v>0.32876102613903102</v>
      </c>
      <c r="AJ1009" s="16">
        <v>0.99857027228935302</v>
      </c>
      <c r="AK1009" s="16">
        <v>0.46839942112879901</v>
      </c>
      <c r="AL1009" s="37">
        <v>0.77513300480000003</v>
      </c>
      <c r="AM1009" s="37">
        <v>3135.2096781159898</v>
      </c>
      <c r="AN1009" s="37">
        <v>21.444249628160001</v>
      </c>
      <c r="AO1009" s="37">
        <v>1.1445774336000001</v>
      </c>
      <c r="AP1009" s="37">
        <v>7.2091048960000004</v>
      </c>
      <c r="AQ1009" s="37">
        <v>650.45068800000001</v>
      </c>
      <c r="AR1009" s="37">
        <v>1.77828301056</v>
      </c>
      <c r="AS1009" s="37">
        <v>1.4160856319999999</v>
      </c>
      <c r="AT1009" s="37">
        <v>7.7096804153600003</v>
      </c>
      <c r="AU1009" s="37">
        <v>314569.42737792002</v>
      </c>
      <c r="AV1009" s="37">
        <v>2091.7609696345498</v>
      </c>
      <c r="AW1009" s="37">
        <v>945060.51902080001</v>
      </c>
      <c r="AX1009" s="37">
        <v>8.7957147102719997</v>
      </c>
      <c r="AY1009" s="37">
        <v>7.8628591999999999</v>
      </c>
      <c r="AZ1009" s="37">
        <v>17.32</v>
      </c>
      <c r="BA1009" s="37">
        <v>23392.5617728</v>
      </c>
      <c r="BB1009" s="37">
        <v>8.2825154312000002</v>
      </c>
      <c r="BC1009" s="37">
        <v>8.2355205380303907E-3</v>
      </c>
      <c r="BD1009" s="37">
        <v>368.51634283008002</v>
      </c>
      <c r="BE1009" s="37">
        <v>28432.182400000002</v>
      </c>
      <c r="BF1009" s="37">
        <v>0.96050528639999999</v>
      </c>
      <c r="BG1009" s="37">
        <v>3.710150486976</v>
      </c>
      <c r="BH1009" s="37">
        <v>4.7584223859200003</v>
      </c>
      <c r="BI1009" s="37">
        <v>5.8736918463999999</v>
      </c>
      <c r="BJ1009" s="37">
        <v>4471.519112</v>
      </c>
      <c r="BK1009" s="37">
        <v>482.22722882559998</v>
      </c>
      <c r="BL1009" s="37">
        <v>17.32</v>
      </c>
      <c r="BM1009" s="37">
        <v>16.070013540097001</v>
      </c>
      <c r="BN1009" s="37">
        <v>16.032383575463399</v>
      </c>
      <c r="BO1009" s="37">
        <v>17.113588688666599</v>
      </c>
      <c r="BP1009" s="37">
        <v>1.285128E-2</v>
      </c>
    </row>
    <row r="1010" spans="1:68">
      <c r="A1010" s="16">
        <v>1009</v>
      </c>
      <c r="B1010" s="29" t="s">
        <v>324</v>
      </c>
      <c r="C1010" s="16">
        <v>0</v>
      </c>
      <c r="D1010" s="16">
        <v>1090</v>
      </c>
      <c r="E1010" s="16">
        <v>0.206159300791557</v>
      </c>
      <c r="F1010" s="16">
        <v>0.35110731081629898</v>
      </c>
      <c r="G1010" s="16">
        <v>0.45444608787058499</v>
      </c>
      <c r="H1010" s="16">
        <v>1.2064837741665699</v>
      </c>
      <c r="I1010" s="16">
        <v>2.2738843494657401</v>
      </c>
      <c r="J1010" s="16">
        <v>0.37687572143131998</v>
      </c>
      <c r="K1010" s="16">
        <v>0.43382260001264</v>
      </c>
      <c r="L1010" s="16">
        <v>0.54527871454076604</v>
      </c>
      <c r="M1010" s="16">
        <v>0.14587448632250999</v>
      </c>
      <c r="N1010" s="16">
        <v>0.69836894219214796</v>
      </c>
      <c r="O1010" s="16">
        <v>1.5282285205374999</v>
      </c>
      <c r="P1010" s="16">
        <v>0.138370699247608</v>
      </c>
      <c r="Q1010" s="16">
        <v>0.261847241420405</v>
      </c>
      <c r="R1010" s="16">
        <v>0.65824391369562696</v>
      </c>
      <c r="S1010" s="16">
        <v>0.69279999999999997</v>
      </c>
      <c r="T1010" s="16">
        <v>1.29101381392805</v>
      </c>
      <c r="U1010" s="16">
        <v>1.1315417779541299</v>
      </c>
      <c r="V1010" s="16">
        <v>0.57775527342785205</v>
      </c>
      <c r="W1010" s="16">
        <v>2.8939734815052001</v>
      </c>
      <c r="X1010" s="16">
        <v>1.34858087627446</v>
      </c>
      <c r="Y1010" s="16">
        <v>2.2930420591944198</v>
      </c>
      <c r="Z1010" s="16">
        <v>1.0129946247302499</v>
      </c>
      <c r="AA1010" s="16">
        <v>1.3591143450787899</v>
      </c>
      <c r="AB1010" s="16">
        <v>1.27865487254134</v>
      </c>
      <c r="AC1010" s="16">
        <v>0.59708388147591296</v>
      </c>
      <c r="AD1010" s="16">
        <v>2.0777582375922701</v>
      </c>
      <c r="AE1010" s="16">
        <v>0.69279999999999997</v>
      </c>
      <c r="AF1010" s="16">
        <v>1.3997587039309101</v>
      </c>
      <c r="AG1010" s="16">
        <v>1.39648099228536</v>
      </c>
      <c r="AH1010" s="16">
        <v>1.29084932852835</v>
      </c>
      <c r="AI1010" s="37">
        <v>0.32455860030358702</v>
      </c>
      <c r="AJ1010" s="16">
        <v>0.99868838292100104</v>
      </c>
      <c r="AK1010" s="16">
        <v>0.46822575976845099</v>
      </c>
      <c r="AL1010" s="37">
        <v>0.77628514303999996</v>
      </c>
      <c r="AM1010" s="37">
        <v>3142.5136661481201</v>
      </c>
      <c r="AN1010" s="37">
        <v>21.510532700159999</v>
      </c>
      <c r="AO1010" s="37">
        <v>1.1486270016</v>
      </c>
      <c r="AP1010" s="37">
        <v>7.2201260096000004</v>
      </c>
      <c r="AQ1010" s="37">
        <v>651.70444799999996</v>
      </c>
      <c r="AR1010" s="37">
        <v>1.7795482521599999</v>
      </c>
      <c r="AS1010" s="37">
        <v>1.4189003520000001</v>
      </c>
      <c r="AT1010" s="37">
        <v>7.6833404569599999</v>
      </c>
      <c r="AU1010" s="37">
        <v>314751.71314751997</v>
      </c>
      <c r="AV1010" s="37">
        <v>2097.32486649477</v>
      </c>
      <c r="AW1010" s="37">
        <v>940385.53598080005</v>
      </c>
      <c r="AX1010" s="37">
        <v>8.7673630363520001</v>
      </c>
      <c r="AY1010" s="37">
        <v>7.9112375999999998</v>
      </c>
      <c r="AZ1010" s="37">
        <v>17.32</v>
      </c>
      <c r="BA1010" s="37">
        <v>23385.611532800001</v>
      </c>
      <c r="BB1010" s="37">
        <v>8.2594037551999993</v>
      </c>
      <c r="BC1010" s="37">
        <v>8.2196769048290992E-3</v>
      </c>
      <c r="BD1010" s="37">
        <v>369.10987046847998</v>
      </c>
      <c r="BE1010" s="37">
        <v>28416.5216</v>
      </c>
      <c r="BF1010" s="37">
        <v>0.96014917440000003</v>
      </c>
      <c r="BG1010" s="37">
        <v>3.7096542258560001</v>
      </c>
      <c r="BH1010" s="37">
        <v>4.7590327635199996</v>
      </c>
      <c r="BI1010" s="37">
        <v>5.8745688767999997</v>
      </c>
      <c r="BJ1010" s="37">
        <v>4502.5876319999998</v>
      </c>
      <c r="BK1010" s="37">
        <v>479.65120168959999</v>
      </c>
      <c r="BL1010" s="37">
        <v>17.32</v>
      </c>
      <c r="BM1010" s="37">
        <v>16.168959382372901</v>
      </c>
      <c r="BN1010" s="37">
        <v>16.1310977235633</v>
      </c>
      <c r="BO1010" s="37">
        <v>17.039858488812499</v>
      </c>
      <c r="BP1010" s="37">
        <v>1.301768E-2</v>
      </c>
    </row>
    <row r="1011" spans="1:68">
      <c r="A1011" s="16">
        <v>1010</v>
      </c>
      <c r="B1011" s="29" t="s">
        <v>478</v>
      </c>
      <c r="C1011" s="16">
        <v>0</v>
      </c>
      <c r="D1011" s="16">
        <v>1090</v>
      </c>
      <c r="E1011" s="16">
        <v>0.20554916146004601</v>
      </c>
      <c r="F1011" s="16">
        <v>0.34948274015553898</v>
      </c>
      <c r="G1011" s="16">
        <v>0.45166256015310402</v>
      </c>
      <c r="H1011" s="16">
        <v>1.19803624639734</v>
      </c>
      <c r="I1011" s="16">
        <v>2.2669635663772301</v>
      </c>
      <c r="J1011" s="16">
        <v>0.37543119969336902</v>
      </c>
      <c r="K1011" s="16">
        <v>0.43320658862137501</v>
      </c>
      <c r="L1011" s="16">
        <v>0.54312388855957305</v>
      </c>
      <c r="M1011" s="16">
        <v>0.14688156241536801</v>
      </c>
      <c r="N1011" s="16">
        <v>0.69756096922293898</v>
      </c>
      <c r="O1011" s="16">
        <v>1.52016297936832</v>
      </c>
      <c r="P1011" s="16">
        <v>0.139760293143112</v>
      </c>
      <c r="Q1011" s="16">
        <v>0.26355177537559898</v>
      </c>
      <c r="R1011" s="16">
        <v>0.65029066453892603</v>
      </c>
      <c r="S1011" s="16">
        <v>0.69279999999999997</v>
      </c>
      <c r="T1011" s="16">
        <v>1.29178165294761</v>
      </c>
      <c r="U1011" s="16">
        <v>1.1379100362094401</v>
      </c>
      <c r="V1011" s="16">
        <v>0.57997826409129105</v>
      </c>
      <c r="W1011" s="16">
        <v>2.88469631430964</v>
      </c>
      <c r="X1011" s="16">
        <v>1.35006896551724</v>
      </c>
      <c r="Y1011" s="16">
        <v>2.2947442654591299</v>
      </c>
      <c r="Z1011" s="16">
        <v>1.0132657251363799</v>
      </c>
      <c r="AA1011" s="16">
        <v>1.3587658035782999</v>
      </c>
      <c r="AB1011" s="16">
        <v>1.2782731987612399</v>
      </c>
      <c r="AC1011" s="16">
        <v>0.58895611305776496</v>
      </c>
      <c r="AD1011" s="16">
        <v>2.1003182848809399</v>
      </c>
      <c r="AE1011" s="16">
        <v>0.69279999999999997</v>
      </c>
      <c r="AF1011" s="16">
        <v>1.38283421388978</v>
      </c>
      <c r="AG1011" s="16">
        <v>1.3795961330734301</v>
      </c>
      <c r="AH1011" s="16">
        <v>1.3021176610021501</v>
      </c>
      <c r="AI1011" s="37">
        <v>0.31646802212354902</v>
      </c>
      <c r="AJ1011" s="16">
        <v>0.99892468802469903</v>
      </c>
      <c r="AK1011" s="16">
        <v>0.467878437047757</v>
      </c>
      <c r="AL1011" s="37">
        <v>0.77858941952000005</v>
      </c>
      <c r="AM1011" s="37">
        <v>3157.1216422123798</v>
      </c>
      <c r="AN1011" s="37">
        <v>21.643098844160001</v>
      </c>
      <c r="AO1011" s="37">
        <v>1.1567261376</v>
      </c>
      <c r="AP1011" s="37">
        <v>7.2421682368000004</v>
      </c>
      <c r="AQ1011" s="37">
        <v>654.21196799999996</v>
      </c>
      <c r="AR1011" s="37">
        <v>1.7820787353600001</v>
      </c>
      <c r="AS1011" s="37">
        <v>1.424529792</v>
      </c>
      <c r="AT1011" s="37">
        <v>7.6306605401600001</v>
      </c>
      <c r="AU1011" s="37">
        <v>315116.28468672</v>
      </c>
      <c r="AV1011" s="37">
        <v>2108.45266021521</v>
      </c>
      <c r="AW1011" s="37">
        <v>931035.56990080001</v>
      </c>
      <c r="AX1011" s="37">
        <v>8.7106596885119991</v>
      </c>
      <c r="AY1011" s="37">
        <v>8.0079943999999994</v>
      </c>
      <c r="AZ1011" s="37">
        <v>17.32</v>
      </c>
      <c r="BA1011" s="37">
        <v>23371.711052800001</v>
      </c>
      <c r="BB1011" s="37">
        <v>8.2131804032000009</v>
      </c>
      <c r="BC1011" s="37">
        <v>8.1881718189539404E-3</v>
      </c>
      <c r="BD1011" s="37">
        <v>370.29692574528002</v>
      </c>
      <c r="BE1011" s="37">
        <v>28385.200000000001</v>
      </c>
      <c r="BF1011" s="37">
        <v>0.95943695039999999</v>
      </c>
      <c r="BG1011" s="37">
        <v>3.7086617036159999</v>
      </c>
      <c r="BH1011" s="37">
        <v>4.7602535187199999</v>
      </c>
      <c r="BI1011" s="37">
        <v>5.8763229376000004</v>
      </c>
      <c r="BJ1011" s="37">
        <v>4564.7246720000003</v>
      </c>
      <c r="BK1011" s="37">
        <v>474.4991474176</v>
      </c>
      <c r="BL1011" s="37">
        <v>17.32</v>
      </c>
      <c r="BM1011" s="37">
        <v>16.3668510669245</v>
      </c>
      <c r="BN1011" s="37">
        <v>16.328526019762901</v>
      </c>
      <c r="BO1011" s="37">
        <v>16.8923980891044</v>
      </c>
      <c r="BP1011" s="37">
        <v>1.335048E-2</v>
      </c>
    </row>
    <row r="1012" spans="1:68">
      <c r="A1012" s="16">
        <v>1011</v>
      </c>
      <c r="B1012" s="29" t="s">
        <v>479</v>
      </c>
      <c r="C1012" s="16">
        <v>380</v>
      </c>
      <c r="D1012" s="16">
        <v>1125</v>
      </c>
      <c r="E1012" s="16">
        <v>0.21129268292682901</v>
      </c>
      <c r="F1012" s="16">
        <v>0.36258772358816999</v>
      </c>
      <c r="G1012" s="16">
        <v>0.46500134347363897</v>
      </c>
      <c r="H1012" s="16">
        <v>1.23200132100396</v>
      </c>
      <c r="I1012" s="16">
        <v>2.3084135913591401</v>
      </c>
      <c r="J1012" s="16">
        <v>0.38953667953667998</v>
      </c>
      <c r="K1012" s="16">
        <v>0.43182663396107002</v>
      </c>
      <c r="L1012" s="16">
        <v>0.54389940239043799</v>
      </c>
      <c r="M1012" s="16">
        <v>0.143947163264634</v>
      </c>
      <c r="N1012" s="16">
        <v>0.69098986131652895</v>
      </c>
      <c r="O1012" s="16">
        <v>1.5573900008004</v>
      </c>
      <c r="P1012" s="16">
        <v>0.13652803608879699</v>
      </c>
      <c r="Q1012" s="16">
        <v>0.24180901785247599</v>
      </c>
      <c r="R1012" s="16">
        <v>0.66439393939393898</v>
      </c>
      <c r="S1012" s="16">
        <v>0.70455999999999996</v>
      </c>
      <c r="T1012" s="16">
        <v>1.3108654359826699</v>
      </c>
      <c r="U1012" s="16">
        <v>1.1485951289947101</v>
      </c>
      <c r="V1012" s="16">
        <v>0.55897672009438604</v>
      </c>
      <c r="W1012" s="16">
        <v>3.0071381076339798</v>
      </c>
      <c r="X1012" s="16">
        <v>1.36259972489684</v>
      </c>
      <c r="Y1012" s="16">
        <v>2.30790803747534</v>
      </c>
      <c r="Z1012" s="16">
        <v>1.02240190160291</v>
      </c>
      <c r="AA1012" s="16">
        <v>1.3761900692248501</v>
      </c>
      <c r="AB1012" s="16">
        <v>1.2899664241745901</v>
      </c>
      <c r="AC1012" s="16">
        <v>0.605497028252725</v>
      </c>
      <c r="AD1012" s="16">
        <v>2.1328776903434301</v>
      </c>
      <c r="AE1012" s="16">
        <v>0.70455999999999996</v>
      </c>
      <c r="AF1012" s="16">
        <v>1.4402026216049999</v>
      </c>
      <c r="AG1012" s="16">
        <v>1.43687325402465</v>
      </c>
      <c r="AH1012" s="16">
        <v>1.2647205413073499</v>
      </c>
      <c r="AI1012" s="37">
        <v>0.32722513089005201</v>
      </c>
      <c r="AJ1012" s="16">
        <v>1.0026212638624801</v>
      </c>
      <c r="AK1012" s="16">
        <v>0.46958031837916098</v>
      </c>
      <c r="AL1012" s="37">
        <v>0.79129089472000003</v>
      </c>
      <c r="AM1012" s="37">
        <v>3219.0601366370302</v>
      </c>
      <c r="AN1012" s="37">
        <v>21.805776872639999</v>
      </c>
      <c r="AO1012" s="37">
        <v>1.1567056896000001</v>
      </c>
      <c r="AP1012" s="37">
        <v>7.2942678336000002</v>
      </c>
      <c r="AQ1012" s="37">
        <v>668.941056</v>
      </c>
      <c r="AR1012" s="37">
        <v>1.76565599104</v>
      </c>
      <c r="AS1012" s="37">
        <v>1.403543808</v>
      </c>
      <c r="AT1012" s="37">
        <v>7.64121413184</v>
      </c>
      <c r="AU1012" s="37">
        <v>311857.22602944</v>
      </c>
      <c r="AV1012" s="37">
        <v>2113.9573859997599</v>
      </c>
      <c r="AW1012" s="37">
        <v>943047.08542719996</v>
      </c>
      <c r="AX1012" s="37">
        <v>8.1784519699199993</v>
      </c>
      <c r="AY1012" s="37">
        <v>7.8256464000000001</v>
      </c>
      <c r="AZ1012" s="37">
        <v>17.614000000000001</v>
      </c>
      <c r="BA1012" s="37">
        <v>23811.307203199998</v>
      </c>
      <c r="BB1012" s="37">
        <v>8.4655552596800003</v>
      </c>
      <c r="BC1012" s="37">
        <v>8.0078804432060502E-3</v>
      </c>
      <c r="BD1012" s="37">
        <v>384.62328781311999</v>
      </c>
      <c r="BE1012" s="37">
        <v>28806.9388</v>
      </c>
      <c r="BF1012" s="37">
        <v>0.97197335039999999</v>
      </c>
      <c r="BG1012" s="37">
        <v>3.7494404666559999</v>
      </c>
      <c r="BH1012" s="37">
        <v>4.8235228876800003</v>
      </c>
      <c r="BI1012" s="37">
        <v>5.9318478576000002</v>
      </c>
      <c r="BJ1012" s="37">
        <v>4395.57477552</v>
      </c>
      <c r="BK1012" s="37">
        <v>502.63255187840002</v>
      </c>
      <c r="BL1012" s="37">
        <v>17.614000000000001</v>
      </c>
      <c r="BM1012" s="37">
        <v>16.1239144880259</v>
      </c>
      <c r="BN1012" s="37">
        <v>16.0866402619139</v>
      </c>
      <c r="BO1012" s="37">
        <v>17.8511058559356</v>
      </c>
      <c r="BP1012" s="37">
        <v>1.2911600000000001E-2</v>
      </c>
    </row>
    <row r="1013" spans="1:68">
      <c r="A1013" s="16">
        <v>1012</v>
      </c>
      <c r="B1013" s="29" t="s">
        <v>480</v>
      </c>
      <c r="C1013" s="16">
        <v>155</v>
      </c>
      <c r="D1013" s="16">
        <v>1105</v>
      </c>
      <c r="E1013" s="16">
        <v>0.18114064516129</v>
      </c>
      <c r="F1013" s="16">
        <v>0.32561638695809803</v>
      </c>
      <c r="G1013" s="16">
        <v>0.43487508194333202</v>
      </c>
      <c r="H1013" s="16">
        <v>1.2287041817243201</v>
      </c>
      <c r="I1013" s="16">
        <v>2.3432768361581902</v>
      </c>
      <c r="J1013" s="16">
        <v>0.35759036144578299</v>
      </c>
      <c r="K1013" s="16">
        <v>0.41601572095308298</v>
      </c>
      <c r="L1013" s="16">
        <v>0.52755417956656303</v>
      </c>
      <c r="M1013" s="16">
        <v>0.139664347114204</v>
      </c>
      <c r="N1013" s="16">
        <v>0.68249801054596604</v>
      </c>
      <c r="O1013" s="16">
        <v>1.5646426681312</v>
      </c>
      <c r="P1013" s="16">
        <v>0.133884453503954</v>
      </c>
      <c r="Q1013" s="16">
        <v>0.223188260963707</v>
      </c>
      <c r="R1013" s="16">
        <v>0.63768115942029002</v>
      </c>
      <c r="S1013" s="16">
        <v>0.69599999999999995</v>
      </c>
      <c r="T1013" s="16">
        <v>1.32132489765538</v>
      </c>
      <c r="U1013" s="16">
        <v>1.1619592288534299</v>
      </c>
      <c r="V1013" s="16">
        <v>0.559299191374663</v>
      </c>
      <c r="W1013" s="16">
        <v>3.0738891617916302</v>
      </c>
      <c r="X1013" s="16">
        <v>1.37379310344828</v>
      </c>
      <c r="Y1013" s="16">
        <v>2.3374613003096001</v>
      </c>
      <c r="Z1013" s="16">
        <v>1.0231440363617399</v>
      </c>
      <c r="AA1013" s="16">
        <v>1.38549638747659</v>
      </c>
      <c r="AB1013" s="16">
        <v>1.2973831775700899</v>
      </c>
      <c r="AC1013" s="16">
        <v>0.58295036764705899</v>
      </c>
      <c r="AD1013" s="16">
        <v>2.1888619219416201</v>
      </c>
      <c r="AE1013" s="16">
        <v>0.69599999999999995</v>
      </c>
      <c r="AF1013" s="16">
        <v>1.4291070900967899</v>
      </c>
      <c r="AG1013" s="16">
        <v>1.4291070900967899</v>
      </c>
      <c r="AH1013" s="16">
        <v>1.2945426233363899</v>
      </c>
      <c r="AI1013" s="37">
        <v>0.24813895781637699</v>
      </c>
      <c r="AJ1013" s="16">
        <v>1.0083593743547801</v>
      </c>
      <c r="AK1013" s="16">
        <v>0.46743849493487699</v>
      </c>
      <c r="AL1013" s="37">
        <v>0.67998499999999995</v>
      </c>
      <c r="AM1013" s="37">
        <v>2898.5012436239999</v>
      </c>
      <c r="AN1013" s="37">
        <v>20.4919054</v>
      </c>
      <c r="AO1013" s="37">
        <v>1.152515</v>
      </c>
      <c r="AP1013" s="37">
        <v>7.3412519999999999</v>
      </c>
      <c r="AQ1013" s="37">
        <v>615.86</v>
      </c>
      <c r="AR1013" s="37">
        <v>1.7236613999999999</v>
      </c>
      <c r="AS1013" s="37">
        <v>1.37598</v>
      </c>
      <c r="AT1013" s="37">
        <v>7.5019644000000003</v>
      </c>
      <c r="AU1013" s="37">
        <v>308475.83779999998</v>
      </c>
      <c r="AV1013" s="37">
        <v>2113.9519936362799</v>
      </c>
      <c r="AW1013" s="37">
        <v>939600.522</v>
      </c>
      <c r="AX1013" s="37">
        <v>8.0452259999999995</v>
      </c>
      <c r="AY1013" s="37">
        <v>7.59</v>
      </c>
      <c r="AZ1013" s="37">
        <v>17.399999999999999</v>
      </c>
      <c r="BA1013" s="37">
        <v>23849.812000000002</v>
      </c>
      <c r="BB1013" s="37">
        <v>8.5351192999999999</v>
      </c>
      <c r="BC1013" s="37">
        <v>8.1187282824018506E-3</v>
      </c>
      <c r="BD1013" s="37">
        <v>385.34770120000002</v>
      </c>
      <c r="BE1013" s="37">
        <v>28884</v>
      </c>
      <c r="BF1013" s="37">
        <v>0.97545999999999999</v>
      </c>
      <c r="BG1013" s="37">
        <v>3.7485734399999999</v>
      </c>
      <c r="BH1013" s="37">
        <v>4.8371728000000003</v>
      </c>
      <c r="BI1013" s="37">
        <v>5.9414959999999999</v>
      </c>
      <c r="BJ1013" s="37">
        <v>4416.4096</v>
      </c>
      <c r="BK1013" s="37">
        <v>508.71345400000001</v>
      </c>
      <c r="BL1013" s="37">
        <v>17.399999999999999</v>
      </c>
      <c r="BM1013" s="37">
        <v>16.045144842959999</v>
      </c>
      <c r="BN1013" s="37">
        <v>16.045144842959999</v>
      </c>
      <c r="BO1013" s="37">
        <v>17.712997504560001</v>
      </c>
      <c r="BP1013" s="37">
        <v>1.0075000000000001E-2</v>
      </c>
    </row>
    <row r="1014" spans="1:68">
      <c r="A1014" s="16">
        <v>1013</v>
      </c>
      <c r="B1014" s="29" t="s">
        <v>85</v>
      </c>
      <c r="C1014" s="16">
        <v>305</v>
      </c>
      <c r="D1014" s="16">
        <v>1105</v>
      </c>
      <c r="E1014" s="16">
        <v>0.203877826710232</v>
      </c>
      <c r="F1014" s="16">
        <v>0.35353981923446898</v>
      </c>
      <c r="G1014" s="16">
        <v>0.45768202724288198</v>
      </c>
      <c r="H1014" s="16">
        <v>1.2300471179600501</v>
      </c>
      <c r="I1014" s="16">
        <v>2.3175204144844299</v>
      </c>
      <c r="J1014" s="16">
        <v>0.38177300687492499</v>
      </c>
      <c r="K1014" s="16">
        <v>0.42786018805836801</v>
      </c>
      <c r="L1014" s="16">
        <v>0.53972210997482195</v>
      </c>
      <c r="M1014" s="16">
        <v>0.14277221128109799</v>
      </c>
      <c r="N1014" s="16">
        <v>0.688845641742028</v>
      </c>
      <c r="O1014" s="16">
        <v>1.5600227883303399</v>
      </c>
      <c r="P1014" s="16">
        <v>0.135820360211443</v>
      </c>
      <c r="Q1014" s="16">
        <v>0.23686902826553499</v>
      </c>
      <c r="R1014" s="16">
        <v>0.65808235122944903</v>
      </c>
      <c r="S1014" s="16">
        <v>0.70265999999999995</v>
      </c>
      <c r="T1014" s="16">
        <v>1.31371023134414</v>
      </c>
      <c r="U1014" s="16">
        <v>1.1523918056301501</v>
      </c>
      <c r="V1014" s="16">
        <v>0.55865573057207896</v>
      </c>
      <c r="W1014" s="16">
        <v>3.0245419704721299</v>
      </c>
      <c r="X1014" s="16">
        <v>1.3656710254645601</v>
      </c>
      <c r="Y1014" s="16">
        <v>2.3166131868809998</v>
      </c>
      <c r="Z1014" s="16">
        <v>1.02279731374821</v>
      </c>
      <c r="AA1014" s="16">
        <v>1.37876013028759</v>
      </c>
      <c r="AB1014" s="16">
        <v>1.29198852237204</v>
      </c>
      <c r="AC1014" s="16">
        <v>0.59966811344146398</v>
      </c>
      <c r="AD1014" s="16">
        <v>2.1464018427827098</v>
      </c>
      <c r="AE1014" s="16">
        <v>0.70265999999999995</v>
      </c>
      <c r="AF1014" s="16">
        <v>1.43768262490312</v>
      </c>
      <c r="AG1014" s="16">
        <v>1.43518648495724</v>
      </c>
      <c r="AH1014" s="16">
        <v>1.27231923437925</v>
      </c>
      <c r="AI1014" s="37">
        <v>0.30724085174688398</v>
      </c>
      <c r="AJ1014" s="16">
        <v>1.00435723578633</v>
      </c>
      <c r="AK1014" s="16">
        <v>0.46904486251809002</v>
      </c>
      <c r="AL1014" s="37">
        <v>0.76397605873999996</v>
      </c>
      <c r="AM1014" s="37">
        <v>3140.8144750281999</v>
      </c>
      <c r="AN1014" s="37">
        <v>21.488534928355001</v>
      </c>
      <c r="AO1014" s="37">
        <v>1.1545968076249999</v>
      </c>
      <c r="AP1014" s="37">
        <v>7.3073979296999996</v>
      </c>
      <c r="AQ1014" s="37">
        <v>656.08341199999995</v>
      </c>
      <c r="AR1014" s="37">
        <v>1.7552480473050001</v>
      </c>
      <c r="AS1014" s="37">
        <v>1.3964948534999999</v>
      </c>
      <c r="AT1014" s="37">
        <v>7.6013080822800001</v>
      </c>
      <c r="AU1014" s="37">
        <v>311003.30307641003</v>
      </c>
      <c r="AV1014" s="37">
        <v>2115.0736988869899</v>
      </c>
      <c r="AW1014" s="37">
        <v>941904.67217639997</v>
      </c>
      <c r="AX1014" s="37">
        <v>8.1415487732925005</v>
      </c>
      <c r="AY1014" s="37">
        <v>7.7716447500000001</v>
      </c>
      <c r="AZ1014" s="37">
        <v>17.566500000000001</v>
      </c>
      <c r="BA1014" s="37">
        <v>23825.283530649998</v>
      </c>
      <c r="BB1014" s="37">
        <v>8.4863595926225006</v>
      </c>
      <c r="BC1014" s="37">
        <v>8.0297716778731792E-3</v>
      </c>
      <c r="BD1014" s="37">
        <v>384.92010701599003</v>
      </c>
      <c r="BE1014" s="37">
        <v>28832.169600000001</v>
      </c>
      <c r="BF1014" s="37">
        <v>0.9734157685</v>
      </c>
      <c r="BG1014" s="37">
        <v>3.7499935374929998</v>
      </c>
      <c r="BH1014" s="37">
        <v>4.8278083575100004</v>
      </c>
      <c r="BI1014" s="37">
        <v>5.9350527526999999</v>
      </c>
      <c r="BJ1014" s="37">
        <v>4400.3310225699997</v>
      </c>
      <c r="BK1014" s="37">
        <v>504.07152102505</v>
      </c>
      <c r="BL1014" s="37">
        <v>17.566500000000001</v>
      </c>
      <c r="BM1014" s="37">
        <v>16.1071265857471</v>
      </c>
      <c r="BN1014" s="37">
        <v>16.0791609962716</v>
      </c>
      <c r="BO1014" s="37">
        <v>17.820198575433501</v>
      </c>
      <c r="BP1014" s="37">
        <v>1.2210493750000001E-2</v>
      </c>
    </row>
    <row r="1015" spans="1:68">
      <c r="A1015" s="16">
        <v>1014</v>
      </c>
      <c r="B1015" s="29" t="s">
        <v>86</v>
      </c>
      <c r="C1015" s="16">
        <v>495</v>
      </c>
      <c r="D1015" s="16">
        <v>1105</v>
      </c>
      <c r="E1015" s="16">
        <v>0.211465894997933</v>
      </c>
      <c r="F1015" s="16">
        <v>0.36285997491574001</v>
      </c>
      <c r="G1015" s="16">
        <v>0.465302748863889</v>
      </c>
      <c r="H1015" s="16">
        <v>1.23049455085865</v>
      </c>
      <c r="I1015" s="16">
        <v>2.3089716471647201</v>
      </c>
      <c r="J1015" s="16">
        <v>0.38984555984556002</v>
      </c>
      <c r="K1015" s="16">
        <v>0.43183454660547599</v>
      </c>
      <c r="L1015" s="16">
        <v>0.543799800796813</v>
      </c>
      <c r="M1015" s="16">
        <v>0.14381430281203</v>
      </c>
      <c r="N1015" s="16">
        <v>0.69096306775555705</v>
      </c>
      <c r="O1015" s="16">
        <v>1.55848640362901</v>
      </c>
      <c r="P1015" s="16">
        <v>0.136470810262904</v>
      </c>
      <c r="Q1015" s="16">
        <v>0.24157688614747999</v>
      </c>
      <c r="R1015" s="16">
        <v>0.66491841491841497</v>
      </c>
      <c r="S1015" s="16">
        <v>0.70487999999999995</v>
      </c>
      <c r="T1015" s="16">
        <v>1.3111800320531799</v>
      </c>
      <c r="U1015" s="16">
        <v>1.14920805646005</v>
      </c>
      <c r="V1015" s="16">
        <v>0.55853383470657203</v>
      </c>
      <c r="W1015" s="16">
        <v>3.00825717276894</v>
      </c>
      <c r="X1015" s="16">
        <v>1.36297111416781</v>
      </c>
      <c r="Y1015" s="16">
        <v>2.3096955128205101</v>
      </c>
      <c r="Z1015" s="16">
        <v>1.0226817948257401</v>
      </c>
      <c r="AA1015" s="16">
        <v>1.3765191009315401</v>
      </c>
      <c r="AB1015" s="16">
        <v>1.2901939936579001</v>
      </c>
      <c r="AC1015" s="16">
        <v>0.605360881853093</v>
      </c>
      <c r="AD1015" s="16">
        <v>2.1323463963729199</v>
      </c>
      <c r="AE1015" s="16">
        <v>0.70487999999999995</v>
      </c>
      <c r="AF1015" s="16">
        <v>1.44054519380386</v>
      </c>
      <c r="AG1015" s="16">
        <v>1.43721582622351</v>
      </c>
      <c r="AH1015" s="16">
        <v>1.26502563995549</v>
      </c>
      <c r="AI1015" s="37">
        <v>0.32722513089005201</v>
      </c>
      <c r="AJ1015" s="16">
        <v>1.00302513388758</v>
      </c>
      <c r="AK1015" s="16">
        <v>0.46958031837916098</v>
      </c>
      <c r="AL1015" s="37">
        <v>0.79193957376000002</v>
      </c>
      <c r="AM1015" s="37">
        <v>3221.4771886735898</v>
      </c>
      <c r="AN1015" s="37">
        <v>21.819910979519999</v>
      </c>
      <c r="AO1015" s="37">
        <v>1.1552910080000001</v>
      </c>
      <c r="AP1015" s="37">
        <v>7.2960312128</v>
      </c>
      <c r="AQ1015" s="37">
        <v>669.47148800000002</v>
      </c>
      <c r="AR1015" s="37">
        <v>1.76568834432</v>
      </c>
      <c r="AS1015" s="37">
        <v>1.4032867840000001</v>
      </c>
      <c r="AT1015" s="37">
        <v>7.6341614387199996</v>
      </c>
      <c r="AU1015" s="37">
        <v>311845.13357184001</v>
      </c>
      <c r="AV1015" s="37">
        <v>2115.4456123633399</v>
      </c>
      <c r="AW1015" s="37">
        <v>942651.80655360001</v>
      </c>
      <c r="AX1015" s="37">
        <v>8.1706008235199992</v>
      </c>
      <c r="AY1015" s="37">
        <v>7.8318240000000001</v>
      </c>
      <c r="AZ1015" s="37">
        <v>17.622</v>
      </c>
      <c r="BA1015" s="37">
        <v>23817.0217056</v>
      </c>
      <c r="BB1015" s="37">
        <v>8.4700727534400002</v>
      </c>
      <c r="BC1015" s="37">
        <v>8.0015356830252394E-3</v>
      </c>
      <c r="BD1015" s="37">
        <v>384.76642008575999</v>
      </c>
      <c r="BE1015" s="37">
        <v>28814.790400000002</v>
      </c>
      <c r="BF1015" s="37">
        <v>0.97272614400000001</v>
      </c>
      <c r="BG1015" s="37">
        <v>3.7504669152319998</v>
      </c>
      <c r="BH1015" s="37">
        <v>4.8246761382400001</v>
      </c>
      <c r="BI1015" s="37">
        <v>5.9328943248000003</v>
      </c>
      <c r="BJ1015" s="37">
        <v>4394.5864276800003</v>
      </c>
      <c r="BK1015" s="37">
        <v>502.50734749119999</v>
      </c>
      <c r="BL1015" s="37">
        <v>17.622</v>
      </c>
      <c r="BM1015" s="37">
        <v>16.127749785058</v>
      </c>
      <c r="BN1015" s="37">
        <v>16.090475558946</v>
      </c>
      <c r="BO1015" s="37">
        <v>17.855412220928098</v>
      </c>
      <c r="BP1015" s="37">
        <v>1.2911600000000001E-2</v>
      </c>
    </row>
    <row r="1016" spans="1:68">
      <c r="A1016" s="16">
        <v>1015</v>
      </c>
      <c r="B1016" s="29" t="s">
        <v>69</v>
      </c>
      <c r="C1016" s="16">
        <v>195</v>
      </c>
      <c r="D1016" s="16">
        <v>1105</v>
      </c>
      <c r="E1016" s="16">
        <v>0.21905847386444399</v>
      </c>
      <c r="F1016" s="16">
        <v>0.37218631329479301</v>
      </c>
      <c r="G1016" s="16">
        <v>0.472932701615702</v>
      </c>
      <c r="H1016" s="16">
        <v>1.23094187756366</v>
      </c>
      <c r="I1016" s="16">
        <v>2.30044113515032</v>
      </c>
      <c r="J1016" s="16">
        <v>0.39792395896198002</v>
      </c>
      <c r="K1016" s="16">
        <v>0.435822115444154</v>
      </c>
      <c r="L1016" s="16">
        <v>0.54788842138070704</v>
      </c>
      <c r="M1016" s="16">
        <v>0.14485948550181801</v>
      </c>
      <c r="N1016" s="16">
        <v>0.69308126895200495</v>
      </c>
      <c r="O1016" s="16">
        <v>1.55695180135908</v>
      </c>
      <c r="P1016" s="16">
        <v>0.13712385993974299</v>
      </c>
      <c r="Q1016" s="16">
        <v>0.24636155535003701</v>
      </c>
      <c r="R1016" s="16">
        <v>0.671772428884026</v>
      </c>
      <c r="S1016" s="16">
        <v>0.70709999999999995</v>
      </c>
      <c r="T1016" s="16">
        <v>1.3086538283320699</v>
      </c>
      <c r="U1016" s="16">
        <v>1.1460269975469299</v>
      </c>
      <c r="V1016" s="16">
        <v>0.55845398905335797</v>
      </c>
      <c r="W1016" s="16">
        <v>2.9920534853927299</v>
      </c>
      <c r="X1016" s="16">
        <v>1.36027491408935</v>
      </c>
      <c r="Y1016" s="16">
        <v>2.3027935970447899</v>
      </c>
      <c r="Z1016" s="16">
        <v>1.0225663035277499</v>
      </c>
      <c r="AA1016" s="16">
        <v>1.37428026106803</v>
      </c>
      <c r="AB1016" s="16">
        <v>1.2884013050570999</v>
      </c>
      <c r="AC1016" s="16">
        <v>0.611115372361139</v>
      </c>
      <c r="AD1016" s="16">
        <v>2.1183394839947298</v>
      </c>
      <c r="AE1016" s="16">
        <v>0.70709999999999995</v>
      </c>
      <c r="AF1016" s="16">
        <v>1.44340979495446</v>
      </c>
      <c r="AG1016" s="16">
        <v>1.4392466081986801</v>
      </c>
      <c r="AH1016" s="16">
        <v>1.2577880503369001</v>
      </c>
      <c r="AI1016" s="37">
        <v>0.34735379562965801</v>
      </c>
      <c r="AJ1016" s="16">
        <v>1.0016940023637999</v>
      </c>
      <c r="AK1016" s="16">
        <v>0.47011577424023199</v>
      </c>
      <c r="AL1016" s="37">
        <v>0.81988633649999998</v>
      </c>
      <c r="AM1016" s="37">
        <v>3302.0857205743</v>
      </c>
      <c r="AN1016" s="37">
        <v>22.150870134874999</v>
      </c>
      <c r="AO1016" s="37">
        <v>1.155985340625</v>
      </c>
      <c r="AP1016" s="37">
        <v>7.2846234824999998</v>
      </c>
      <c r="AQ1016" s="37">
        <v>682.84969999999998</v>
      </c>
      <c r="AR1016" s="37">
        <v>1.776084348625</v>
      </c>
      <c r="AS1016" s="37">
        <v>1.4100555374999999</v>
      </c>
      <c r="AT1016" s="37">
        <v>7.6668841929999996</v>
      </c>
      <c r="AU1016" s="37">
        <v>312686.63510224997</v>
      </c>
      <c r="AV1016" s="37">
        <v>2115.8165317027501</v>
      </c>
      <c r="AW1016" s="37">
        <v>943388.48308999999</v>
      </c>
      <c r="AX1016" s="37">
        <v>8.1981251033125009</v>
      </c>
      <c r="AY1016" s="37">
        <v>7.8918187499999997</v>
      </c>
      <c r="AZ1016" s="37">
        <v>17.677499999999998</v>
      </c>
      <c r="BA1016" s="37">
        <v>23808.71704625</v>
      </c>
      <c r="BB1016" s="37">
        <v>8.4537691125624992</v>
      </c>
      <c r="BC1016" s="37">
        <v>7.9739362849540699E-3</v>
      </c>
      <c r="BD1016" s="37">
        <v>384.60715538775003</v>
      </c>
      <c r="BE1016" s="37">
        <v>28797.360000000001</v>
      </c>
      <c r="BF1016" s="37">
        <v>0.97203241250000005</v>
      </c>
      <c r="BG1016" s="37">
        <v>3.7509402989249998</v>
      </c>
      <c r="BH1016" s="37">
        <v>4.8215385497499996</v>
      </c>
      <c r="BI1016" s="37">
        <v>5.9307305575000004</v>
      </c>
      <c r="BJ1016" s="37">
        <v>4388.6492982500004</v>
      </c>
      <c r="BK1016" s="37">
        <v>500.93474268624999</v>
      </c>
      <c r="BL1016" s="37">
        <v>17.677499999999998</v>
      </c>
      <c r="BM1016" s="37">
        <v>16.148354293560001</v>
      </c>
      <c r="BN1016" s="37">
        <v>16.1017780440725</v>
      </c>
      <c r="BO1016" s="37">
        <v>17.890365844024501</v>
      </c>
      <c r="BP1016" s="37">
        <v>1.3607343750000001E-2</v>
      </c>
    </row>
    <row r="1017" spans="1:68">
      <c r="A1017" s="16">
        <v>1016</v>
      </c>
      <c r="B1017" s="29" t="s">
        <v>481</v>
      </c>
      <c r="C1017" s="16">
        <v>200</v>
      </c>
      <c r="D1017" s="16">
        <v>1105</v>
      </c>
      <c r="E1017" s="16">
        <v>0.213317764804003</v>
      </c>
      <c r="F1017" s="16">
        <v>0.36827133764877401</v>
      </c>
      <c r="G1017" s="16">
        <v>0.47628639760837099</v>
      </c>
      <c r="H1017" s="16">
        <v>1.2534693019344001</v>
      </c>
      <c r="I1017" s="16">
        <v>2.3341833484986299</v>
      </c>
      <c r="J1017" s="16">
        <v>0.3944140625</v>
      </c>
      <c r="K1017" s="16">
        <v>0.43296509321697801</v>
      </c>
      <c r="L1017" s="16">
        <v>0.54871859296482395</v>
      </c>
      <c r="M1017" s="16">
        <v>0.13938807002607401</v>
      </c>
      <c r="N1017" s="16">
        <v>0.69945392738319101</v>
      </c>
      <c r="O1017" s="16">
        <v>1.57810050769041</v>
      </c>
      <c r="P1017" s="16">
        <v>0.13204081933175299</v>
      </c>
      <c r="Q1017" s="16">
        <v>0.23611633972868001</v>
      </c>
      <c r="R1017" s="16">
        <v>0.69403892944038903</v>
      </c>
      <c r="S1017" s="16">
        <v>0.70487999999999995</v>
      </c>
      <c r="T1017" s="16">
        <v>1.3144570068432</v>
      </c>
      <c r="U1017" s="16">
        <v>1.1293404763628501</v>
      </c>
      <c r="V1017" s="16">
        <v>0.552064330829662</v>
      </c>
      <c r="W1017" s="16">
        <v>3.1048499671460901</v>
      </c>
      <c r="X1017" s="16">
        <v>1.36297111416781</v>
      </c>
      <c r="Y1017" s="16">
        <v>2.3303793532338299</v>
      </c>
      <c r="Z1017" s="16">
        <v>1.02427355076254</v>
      </c>
      <c r="AA1017" s="16">
        <v>1.38254506437768</v>
      </c>
      <c r="AB1017" s="16">
        <v>1.29599587783399</v>
      </c>
      <c r="AC1017" s="16">
        <v>0.61114507796577999</v>
      </c>
      <c r="AD1017" s="16">
        <v>2.0733516594882202</v>
      </c>
      <c r="AE1017" s="16">
        <v>0.70487999999999995</v>
      </c>
      <c r="AF1017" s="16">
        <v>1.4616518117067101</v>
      </c>
      <c r="AG1017" s="16">
        <v>1.45827366281101</v>
      </c>
      <c r="AH1017" s="16">
        <v>1.40849576678055</v>
      </c>
      <c r="AI1017" s="37">
        <v>0.38598574821852699</v>
      </c>
      <c r="AJ1017" s="16">
        <v>1.0058779014024899</v>
      </c>
      <c r="AK1017" s="16">
        <v>0.46541244573082502</v>
      </c>
      <c r="AL1017" s="37">
        <v>0.78506452991999998</v>
      </c>
      <c r="AM1017" s="37">
        <v>3174.1409454693098</v>
      </c>
      <c r="AN1017" s="37">
        <v>21.316721640000001</v>
      </c>
      <c r="AO1017" s="37">
        <v>1.13411576</v>
      </c>
      <c r="AP1017" s="37">
        <v>7.2172261952000003</v>
      </c>
      <c r="AQ1017" s="37">
        <v>661.716992</v>
      </c>
      <c r="AR1017" s="37">
        <v>1.7610778272000001</v>
      </c>
      <c r="AS1017" s="37">
        <v>1.3907075200000001</v>
      </c>
      <c r="AT1017" s="37">
        <v>7.8765822975999997</v>
      </c>
      <c r="AU1017" s="37">
        <v>308059.56149759999</v>
      </c>
      <c r="AV1017" s="37">
        <v>2089.1528824802199</v>
      </c>
      <c r="AW1017" s="37">
        <v>974277.92774399999</v>
      </c>
      <c r="AX1017" s="37">
        <v>8.3595582888000006</v>
      </c>
      <c r="AY1017" s="37">
        <v>7.5032160000000001</v>
      </c>
      <c r="AZ1017" s="37">
        <v>17.622</v>
      </c>
      <c r="BA1017" s="37">
        <v>23757.645263999999</v>
      </c>
      <c r="BB1017" s="37">
        <v>8.6190799416000008</v>
      </c>
      <c r="BC1017" s="37">
        <v>8.0953036793106892E-3</v>
      </c>
      <c r="BD1017" s="37">
        <v>372.79622375039997</v>
      </c>
      <c r="BE1017" s="37">
        <v>28814.790400000002</v>
      </c>
      <c r="BF1017" s="37">
        <v>0.96409248000000003</v>
      </c>
      <c r="BG1017" s="37">
        <v>3.74463856208</v>
      </c>
      <c r="BH1017" s="37">
        <v>4.8036472960000003</v>
      </c>
      <c r="BI1017" s="37">
        <v>5.9063340815999998</v>
      </c>
      <c r="BJ1017" s="37">
        <v>4352.9937671999996</v>
      </c>
      <c r="BK1017" s="37">
        <v>516.80559188799998</v>
      </c>
      <c r="BL1017" s="37">
        <v>17.622</v>
      </c>
      <c r="BM1017" s="37">
        <v>15.894861042595799</v>
      </c>
      <c r="BN1017" s="37">
        <v>15.8581250656358</v>
      </c>
      <c r="BO1017" s="37">
        <v>16.036650449491798</v>
      </c>
      <c r="BP1017" s="37">
        <v>1.0946000000000001E-2</v>
      </c>
    </row>
    <row r="1018" spans="1:68">
      <c r="A1018" s="16">
        <v>1017</v>
      </c>
      <c r="B1018" s="29" t="s">
        <v>482</v>
      </c>
      <c r="C1018" s="16">
        <v>395</v>
      </c>
      <c r="D1018" s="16">
        <v>1105</v>
      </c>
      <c r="E1018" s="16">
        <v>0.212573138297872</v>
      </c>
      <c r="F1018" s="16">
        <v>0.36608753937445698</v>
      </c>
      <c r="G1018" s="16">
        <v>0.47183129458648099</v>
      </c>
      <c r="H1018" s="16">
        <v>1.2441772130764399</v>
      </c>
      <c r="I1018" s="16">
        <v>2.3240328863924602</v>
      </c>
      <c r="J1018" s="16">
        <v>0.39257387247278402</v>
      </c>
      <c r="K1018" s="16">
        <v>0.432512164968062</v>
      </c>
      <c r="L1018" s="16">
        <v>0.54674043661125604</v>
      </c>
      <c r="M1018" s="16">
        <v>0.141125460896774</v>
      </c>
      <c r="N1018" s="16">
        <v>0.69603266455351798</v>
      </c>
      <c r="O1018" s="16">
        <v>1.57019591870598</v>
      </c>
      <c r="P1018" s="16">
        <v>0.133777849125221</v>
      </c>
      <c r="Q1018" s="16">
        <v>0.23827066508268399</v>
      </c>
      <c r="R1018" s="16">
        <v>0.68208990913438505</v>
      </c>
      <c r="S1018" s="16">
        <v>0.70487999999999995</v>
      </c>
      <c r="T1018" s="16">
        <v>1.3131442532903701</v>
      </c>
      <c r="U1018" s="16">
        <v>1.1372045011182801</v>
      </c>
      <c r="V1018" s="16">
        <v>0.55465213238042599</v>
      </c>
      <c r="W1018" s="16">
        <v>3.0654779238977801</v>
      </c>
      <c r="X1018" s="16">
        <v>1.36297111416781</v>
      </c>
      <c r="Y1018" s="16">
        <v>2.3220615209200899</v>
      </c>
      <c r="Z1018" s="16">
        <v>1.0236362541594599</v>
      </c>
      <c r="AA1018" s="16">
        <v>1.3801283589251401</v>
      </c>
      <c r="AB1018" s="16">
        <v>1.2936688736767299</v>
      </c>
      <c r="AC1018" s="16">
        <v>0.60881818576708602</v>
      </c>
      <c r="AD1018" s="16">
        <v>2.0965534468093798</v>
      </c>
      <c r="AE1018" s="16">
        <v>0.70487999999999995</v>
      </c>
      <c r="AF1018" s="16">
        <v>1.4531353768755799</v>
      </c>
      <c r="AG1018" s="16">
        <v>1.4497769110430301</v>
      </c>
      <c r="AH1018" s="16">
        <v>1.3473720601172201</v>
      </c>
      <c r="AI1018" s="37">
        <v>0.36011878379576301</v>
      </c>
      <c r="AJ1018" s="16">
        <v>1.00473484931242</v>
      </c>
      <c r="AK1018" s="16">
        <v>0.46707959479015898</v>
      </c>
      <c r="AL1018" s="37">
        <v>0.78781454745599999</v>
      </c>
      <c r="AM1018" s="37">
        <v>3193.0754427510201</v>
      </c>
      <c r="AN1018" s="37">
        <v>21.517997375808001</v>
      </c>
      <c r="AO1018" s="37">
        <v>1.1425858592</v>
      </c>
      <c r="AP1018" s="37">
        <v>7.2487482022399998</v>
      </c>
      <c r="AQ1018" s="37">
        <v>664.81879040000001</v>
      </c>
      <c r="AR1018" s="37">
        <v>1.7629220340480001</v>
      </c>
      <c r="AS1018" s="37">
        <v>1.3957392256000001</v>
      </c>
      <c r="AT1018" s="37">
        <v>7.779613954048</v>
      </c>
      <c r="AU1018" s="37">
        <v>309573.79032729601</v>
      </c>
      <c r="AV1018" s="37">
        <v>2099.6699744334701</v>
      </c>
      <c r="AW1018" s="37">
        <v>961627.47926784004</v>
      </c>
      <c r="AX1018" s="37">
        <v>8.2839753026880008</v>
      </c>
      <c r="AY1018" s="37">
        <v>7.6346591999999998</v>
      </c>
      <c r="AZ1018" s="37">
        <v>17.622</v>
      </c>
      <c r="BA1018" s="37">
        <v>23781.395840640002</v>
      </c>
      <c r="BB1018" s="37">
        <v>8.5594770663359991</v>
      </c>
      <c r="BC1018" s="37">
        <v>8.0575339887384804E-3</v>
      </c>
      <c r="BD1018" s="37">
        <v>377.58430228454398</v>
      </c>
      <c r="BE1018" s="37">
        <v>28814.790400000002</v>
      </c>
      <c r="BF1018" s="37">
        <v>0.96754594559999996</v>
      </c>
      <c r="BG1018" s="37">
        <v>3.7469699033407999</v>
      </c>
      <c r="BH1018" s="37">
        <v>4.8120588328959997</v>
      </c>
      <c r="BI1018" s="37">
        <v>5.9169581788799999</v>
      </c>
      <c r="BJ1018" s="37">
        <v>4369.6308313919999</v>
      </c>
      <c r="BK1018" s="37">
        <v>511.08629412928002</v>
      </c>
      <c r="BL1018" s="37">
        <v>17.622</v>
      </c>
      <c r="BM1018" s="37">
        <v>15.9880165395807</v>
      </c>
      <c r="BN1018" s="37">
        <v>15.951065262959901</v>
      </c>
      <c r="BO1018" s="37">
        <v>16.764155158066401</v>
      </c>
      <c r="BP1018" s="37">
        <v>1.173224E-2</v>
      </c>
    </row>
    <row r="1019" spans="1:68">
      <c r="A1019" s="16">
        <v>1018</v>
      </c>
      <c r="B1019" s="29" t="s">
        <v>483</v>
      </c>
      <c r="C1019" s="16">
        <v>495</v>
      </c>
      <c r="D1019" s="16">
        <v>1105</v>
      </c>
      <c r="E1019" s="16">
        <v>0.211465894997933</v>
      </c>
      <c r="F1019" s="16">
        <v>0.36285997491574001</v>
      </c>
      <c r="G1019" s="16">
        <v>0.465302748863889</v>
      </c>
      <c r="H1019" s="16">
        <v>1.23049455085865</v>
      </c>
      <c r="I1019" s="16">
        <v>2.3089716471647201</v>
      </c>
      <c r="J1019" s="16">
        <v>0.38984555984556002</v>
      </c>
      <c r="K1019" s="16">
        <v>0.43183454660547599</v>
      </c>
      <c r="L1019" s="16">
        <v>0.543799800796813</v>
      </c>
      <c r="M1019" s="16">
        <v>0.14381430281203</v>
      </c>
      <c r="N1019" s="16">
        <v>0.69096306775555705</v>
      </c>
      <c r="O1019" s="16">
        <v>1.55848640362901</v>
      </c>
      <c r="P1019" s="16">
        <v>0.136470810262904</v>
      </c>
      <c r="Q1019" s="16">
        <v>0.24157688614747999</v>
      </c>
      <c r="R1019" s="16">
        <v>0.66491841491841497</v>
      </c>
      <c r="S1019" s="16">
        <v>0.70487999999999995</v>
      </c>
      <c r="T1019" s="16">
        <v>1.3111800320531799</v>
      </c>
      <c r="U1019" s="16">
        <v>1.14920805646005</v>
      </c>
      <c r="V1019" s="16">
        <v>0.55853383470657203</v>
      </c>
      <c r="W1019" s="16">
        <v>3.00825717276894</v>
      </c>
      <c r="X1019" s="16">
        <v>1.36297111416781</v>
      </c>
      <c r="Y1019" s="16">
        <v>2.3096955128205101</v>
      </c>
      <c r="Z1019" s="16">
        <v>1.0226817948257401</v>
      </c>
      <c r="AA1019" s="16">
        <v>1.3765191009315401</v>
      </c>
      <c r="AB1019" s="16">
        <v>1.2901939936579001</v>
      </c>
      <c r="AC1019" s="16">
        <v>0.605360881853093</v>
      </c>
      <c r="AD1019" s="16">
        <v>2.1323463963729199</v>
      </c>
      <c r="AE1019" s="16">
        <v>0.70487999999999995</v>
      </c>
      <c r="AF1019" s="16">
        <v>1.44054519380386</v>
      </c>
      <c r="AG1019" s="16">
        <v>1.43721582622351</v>
      </c>
      <c r="AH1019" s="16">
        <v>1.26502563995549</v>
      </c>
      <c r="AI1019" s="37">
        <v>0.32722513089005201</v>
      </c>
      <c r="AJ1019" s="16">
        <v>1.00302513388758</v>
      </c>
      <c r="AK1019" s="16">
        <v>0.46958031837916098</v>
      </c>
      <c r="AL1019" s="37">
        <v>0.79193957376000002</v>
      </c>
      <c r="AM1019" s="37">
        <v>3221.4771886735898</v>
      </c>
      <c r="AN1019" s="37">
        <v>21.819910979519999</v>
      </c>
      <c r="AO1019" s="37">
        <v>1.1552910080000001</v>
      </c>
      <c r="AP1019" s="37">
        <v>7.2960312128</v>
      </c>
      <c r="AQ1019" s="37">
        <v>669.47148800000002</v>
      </c>
      <c r="AR1019" s="37">
        <v>1.76568834432</v>
      </c>
      <c r="AS1019" s="37">
        <v>1.4032867840000001</v>
      </c>
      <c r="AT1019" s="37">
        <v>7.6341614387199996</v>
      </c>
      <c r="AU1019" s="37">
        <v>311845.13357184001</v>
      </c>
      <c r="AV1019" s="37">
        <v>2115.4456123633399</v>
      </c>
      <c r="AW1019" s="37">
        <v>942651.80655360001</v>
      </c>
      <c r="AX1019" s="37">
        <v>8.1706008235199992</v>
      </c>
      <c r="AY1019" s="37">
        <v>7.8318240000000001</v>
      </c>
      <c r="AZ1019" s="37">
        <v>17.622</v>
      </c>
      <c r="BA1019" s="37">
        <v>23817.0217056</v>
      </c>
      <c r="BB1019" s="37">
        <v>8.4700727534400002</v>
      </c>
      <c r="BC1019" s="37">
        <v>8.0015356830252394E-3</v>
      </c>
      <c r="BD1019" s="37">
        <v>384.76642008575999</v>
      </c>
      <c r="BE1019" s="37">
        <v>28814.790400000002</v>
      </c>
      <c r="BF1019" s="37">
        <v>0.97272614400000001</v>
      </c>
      <c r="BG1019" s="37">
        <v>3.7504669152319998</v>
      </c>
      <c r="BH1019" s="37">
        <v>4.8246761382400001</v>
      </c>
      <c r="BI1019" s="37">
        <v>5.9328943248000003</v>
      </c>
      <c r="BJ1019" s="37">
        <v>4394.5864276800003</v>
      </c>
      <c r="BK1019" s="37">
        <v>502.50734749119999</v>
      </c>
      <c r="BL1019" s="37">
        <v>17.622</v>
      </c>
      <c r="BM1019" s="37">
        <v>16.127749785058</v>
      </c>
      <c r="BN1019" s="37">
        <v>16.090475558946</v>
      </c>
      <c r="BO1019" s="37">
        <v>17.855412220928098</v>
      </c>
      <c r="BP1019" s="37">
        <v>1.2911600000000001E-2</v>
      </c>
    </row>
    <row r="1020" spans="1:68">
      <c r="A1020" s="16">
        <v>1019</v>
      </c>
      <c r="B1020" s="29" t="s">
        <v>484</v>
      </c>
      <c r="C1020" s="16">
        <v>300</v>
      </c>
      <c r="D1020" s="16">
        <v>1105</v>
      </c>
      <c r="E1020" s="16">
        <v>0.21109937273027399</v>
      </c>
      <c r="F1020" s="16">
        <v>0.361796729889095</v>
      </c>
      <c r="G1020" s="16">
        <v>0.46316653061034602</v>
      </c>
      <c r="H1020" s="16">
        <v>1.2260002961403</v>
      </c>
      <c r="I1020" s="16">
        <v>2.3039945212861501</v>
      </c>
      <c r="J1020" s="16">
        <v>0.38894453004622498</v>
      </c>
      <c r="K1020" s="16">
        <v>0.43160914540594397</v>
      </c>
      <c r="L1020" s="16">
        <v>0.54282660568701502</v>
      </c>
      <c r="M1020" s="16">
        <v>0.14473349791037299</v>
      </c>
      <c r="N1020" s="16">
        <v>0.689289573396209</v>
      </c>
      <c r="O1020" s="16">
        <v>1.5546219455077801</v>
      </c>
      <c r="P1020" s="16">
        <v>0.137392719875606</v>
      </c>
      <c r="Q1020" s="16">
        <v>0.24269944427522799</v>
      </c>
      <c r="R1020" s="16">
        <v>0.65938511326860805</v>
      </c>
      <c r="S1020" s="16">
        <v>0.70487999999999995</v>
      </c>
      <c r="T1020" s="16">
        <v>1.3105265968176401</v>
      </c>
      <c r="U1020" s="16">
        <v>1.1532657521121601</v>
      </c>
      <c r="V1020" s="16">
        <v>0.55982773548195397</v>
      </c>
      <c r="W1020" s="16">
        <v>2.9896553614964301</v>
      </c>
      <c r="X1020" s="16">
        <v>1.36297111416781</v>
      </c>
      <c r="Y1020" s="16">
        <v>2.3056027269147501</v>
      </c>
      <c r="Z1020" s="16">
        <v>1.0223640371281999</v>
      </c>
      <c r="AA1020" s="16">
        <v>1.3753202062982399</v>
      </c>
      <c r="AB1020" s="16">
        <v>1.2890398449439</v>
      </c>
      <c r="AC1020" s="16">
        <v>0.604217156523711</v>
      </c>
      <c r="AD1020" s="16">
        <v>2.1445505193974799</v>
      </c>
      <c r="AE1020" s="16">
        <v>0.70487999999999995</v>
      </c>
      <c r="AF1020" s="16">
        <v>1.43639680793806</v>
      </c>
      <c r="AG1020" s="16">
        <v>1.4330770280481699</v>
      </c>
      <c r="AH1020" s="16">
        <v>1.2397689355183601</v>
      </c>
      <c r="AI1020" s="37">
        <v>0.31755647619792099</v>
      </c>
      <c r="AJ1020" s="16">
        <v>1.0024565210580501</v>
      </c>
      <c r="AK1020" s="16">
        <v>0.47041389290882801</v>
      </c>
      <c r="AL1020" s="37">
        <v>0.79331458252800002</v>
      </c>
      <c r="AM1020" s="37">
        <v>3230.9444373144402</v>
      </c>
      <c r="AN1020" s="37">
        <v>21.920548847424001</v>
      </c>
      <c r="AO1020" s="37">
        <v>1.1595260575999999</v>
      </c>
      <c r="AP1020" s="37">
        <v>7.3117922163199998</v>
      </c>
      <c r="AQ1020" s="37">
        <v>671.02238720000003</v>
      </c>
      <c r="AR1020" s="37">
        <v>1.7666104477439999</v>
      </c>
      <c r="AS1020" s="37">
        <v>1.4058026368000001</v>
      </c>
      <c r="AT1020" s="37">
        <v>7.5856772669439998</v>
      </c>
      <c r="AU1020" s="37">
        <v>312602.24798668799</v>
      </c>
      <c r="AV1020" s="37">
        <v>2120.70415833997</v>
      </c>
      <c r="AW1020" s="37">
        <v>936326.58231552003</v>
      </c>
      <c r="AX1020" s="37">
        <v>8.1328093304639992</v>
      </c>
      <c r="AY1020" s="37">
        <v>7.8975455999999999</v>
      </c>
      <c r="AZ1020" s="37">
        <v>17.622</v>
      </c>
      <c r="BA1020" s="37">
        <v>23828.89699392</v>
      </c>
      <c r="BB1020" s="37">
        <v>8.4402713158079994</v>
      </c>
      <c r="BC1020" s="37">
        <v>7.9830421490891205E-3</v>
      </c>
      <c r="BD1020" s="37">
        <v>387.16045935283199</v>
      </c>
      <c r="BE1020" s="37">
        <v>28814.790400000002</v>
      </c>
      <c r="BF1020" s="37">
        <v>0.97445287680000003</v>
      </c>
      <c r="BG1020" s="37">
        <v>3.7516325858623998</v>
      </c>
      <c r="BH1020" s="37">
        <v>4.8288819066880002</v>
      </c>
      <c r="BI1020" s="37">
        <v>5.9382063734399999</v>
      </c>
      <c r="BJ1020" s="37">
        <v>4402.9049597760004</v>
      </c>
      <c r="BK1020" s="37">
        <v>499.64769861183999</v>
      </c>
      <c r="BL1020" s="37">
        <v>17.622</v>
      </c>
      <c r="BM1020" s="37">
        <v>16.1743275335505</v>
      </c>
      <c r="BN1020" s="37">
        <v>16.136945657608099</v>
      </c>
      <c r="BO1020" s="37">
        <v>18.219164575215402</v>
      </c>
      <c r="BP1020" s="37">
        <v>1.3304720000000001E-2</v>
      </c>
    </row>
    <row r="1021" spans="1:68">
      <c r="A1021" s="16">
        <v>1020</v>
      </c>
      <c r="B1021" s="29" t="s">
        <v>485</v>
      </c>
      <c r="C1021" s="16">
        <v>80</v>
      </c>
      <c r="D1021" s="16">
        <v>1105</v>
      </c>
      <c r="E1021" s="16">
        <v>0.21037012666557001</v>
      </c>
      <c r="F1021" s="16">
        <v>0.35968882392198598</v>
      </c>
      <c r="G1021" s="16">
        <v>0.45895240333980902</v>
      </c>
      <c r="H1021" s="16">
        <v>1.21710956129749</v>
      </c>
      <c r="I1021" s="16">
        <v>2.2941043641566798</v>
      </c>
      <c r="J1021" s="16">
        <v>0.38715490797545998</v>
      </c>
      <c r="K1021" s="16">
        <v>0.43115904817582801</v>
      </c>
      <c r="L1021" s="16">
        <v>0.54089062809589905</v>
      </c>
      <c r="M1021" s="16">
        <v>0.14660759499338499</v>
      </c>
      <c r="N1021" s="16">
        <v>0.68596678640132103</v>
      </c>
      <c r="O1021" s="16">
        <v>1.5469502399299599</v>
      </c>
      <c r="P1021" s="16">
        <v>0.13927441786488001</v>
      </c>
      <c r="Q1021" s="16">
        <v>0.24497615190910299</v>
      </c>
      <c r="R1021" s="16">
        <v>0.64859026830377398</v>
      </c>
      <c r="S1021" s="16">
        <v>0.70487999999999995</v>
      </c>
      <c r="T1021" s="16">
        <v>1.3092216782636501</v>
      </c>
      <c r="U1021" s="16">
        <v>1.1614677177736099</v>
      </c>
      <c r="V1021" s="16">
        <v>0.56241553703271796</v>
      </c>
      <c r="W1021" s="16">
        <v>2.9531334631420201</v>
      </c>
      <c r="X1021" s="16">
        <v>1.36297111416781</v>
      </c>
      <c r="Y1021" s="16">
        <v>2.2974605159897998</v>
      </c>
      <c r="Z1021" s="16">
        <v>1.0217291137486499</v>
      </c>
      <c r="AA1021" s="16">
        <v>1.3729286712809801</v>
      </c>
      <c r="AB1021" s="16">
        <v>1.2867377311455901</v>
      </c>
      <c r="AC1021" s="16">
        <v>0.60194262229268103</v>
      </c>
      <c r="AD1021" s="16">
        <v>2.1693827075402701</v>
      </c>
      <c r="AE1021" s="16">
        <v>0.70487999999999995</v>
      </c>
      <c r="AF1021" s="16">
        <v>1.4281713032143299</v>
      </c>
      <c r="AG1021" s="16">
        <v>1.4248705339940599</v>
      </c>
      <c r="AH1021" s="16">
        <v>1.1921649094690101</v>
      </c>
      <c r="AI1021" s="37">
        <v>0.29983762639309203</v>
      </c>
      <c r="AJ1021" s="16">
        <v>1.0013212272811101</v>
      </c>
      <c r="AK1021" s="16">
        <v>0.47208104196816197</v>
      </c>
      <c r="AL1021" s="37">
        <v>0.79606460006400004</v>
      </c>
      <c r="AM1021" s="37">
        <v>3249.87893459615</v>
      </c>
      <c r="AN1021" s="37">
        <v>22.121824583232002</v>
      </c>
      <c r="AO1021" s="37">
        <v>1.1679961567999999</v>
      </c>
      <c r="AP1021" s="37">
        <v>7.3433142233600002</v>
      </c>
      <c r="AQ1021" s="37">
        <v>674.12418560000003</v>
      </c>
      <c r="AR1021" s="37">
        <v>1.7684546545919999</v>
      </c>
      <c r="AS1021" s="37">
        <v>1.4108343424000001</v>
      </c>
      <c r="AT1021" s="37">
        <v>7.4887089233920001</v>
      </c>
      <c r="AU1021" s="37">
        <v>314116.47681638401</v>
      </c>
      <c r="AV1021" s="37">
        <v>2131.2212502932198</v>
      </c>
      <c r="AW1021" s="37">
        <v>923676.13383935997</v>
      </c>
      <c r="AX1021" s="37">
        <v>8.0572263443519994</v>
      </c>
      <c r="AY1021" s="37">
        <v>8.0289888000000005</v>
      </c>
      <c r="AZ1021" s="37">
        <v>17.622</v>
      </c>
      <c r="BA1021" s="37">
        <v>23852.647570559999</v>
      </c>
      <c r="BB1021" s="37">
        <v>8.3806684405439995</v>
      </c>
      <c r="BC1021" s="37">
        <v>7.9463103600595705E-3</v>
      </c>
      <c r="BD1021" s="37">
        <v>391.948537886976</v>
      </c>
      <c r="BE1021" s="37">
        <v>28814.790400000002</v>
      </c>
      <c r="BF1021" s="37">
        <v>0.97790634239999996</v>
      </c>
      <c r="BG1021" s="37">
        <v>3.7539639271232002</v>
      </c>
      <c r="BH1021" s="37">
        <v>4.8372934435839996</v>
      </c>
      <c r="BI1021" s="37">
        <v>5.9488304707199999</v>
      </c>
      <c r="BJ1021" s="37">
        <v>4419.5420239679997</v>
      </c>
      <c r="BK1021" s="37">
        <v>493.92840085312002</v>
      </c>
      <c r="BL1021" s="37">
        <v>17.622</v>
      </c>
      <c r="BM1021" s="37">
        <v>16.267483030535399</v>
      </c>
      <c r="BN1021" s="37">
        <v>16.229885854932199</v>
      </c>
      <c r="BO1021" s="37">
        <v>18.946669283789898</v>
      </c>
      <c r="BP1021" s="37">
        <v>1.409096E-2</v>
      </c>
    </row>
    <row r="1022" spans="1:68">
      <c r="A1022" s="16">
        <v>1021</v>
      </c>
      <c r="B1022" s="29" t="s">
        <v>486</v>
      </c>
      <c r="C1022" s="16">
        <v>200</v>
      </c>
      <c r="D1022" s="16">
        <v>1105</v>
      </c>
      <c r="E1022" s="16">
        <v>0.21749813972716001</v>
      </c>
      <c r="F1022" s="16">
        <v>0.37599018891646602</v>
      </c>
      <c r="G1022" s="16">
        <v>0.47640568230937302</v>
      </c>
      <c r="H1022" s="16">
        <v>1.25030961030383</v>
      </c>
      <c r="I1022" s="16">
        <v>2.3465594059405901</v>
      </c>
      <c r="J1022" s="16">
        <v>0.40467181467181501</v>
      </c>
      <c r="K1022" s="16">
        <v>0.42841628422218703</v>
      </c>
      <c r="L1022" s="16">
        <v>0.53901892430278897</v>
      </c>
      <c r="M1022" s="16">
        <v>0.14191692378641299</v>
      </c>
      <c r="N1022" s="16">
        <v>0.68216048985774402</v>
      </c>
      <c r="O1022" s="16">
        <v>1.5862401108062101</v>
      </c>
      <c r="P1022" s="16">
        <v>0.13547727251973199</v>
      </c>
      <c r="Q1022" s="16">
        <v>0.21747645668663099</v>
      </c>
      <c r="R1022" s="16">
        <v>0.66491841491841497</v>
      </c>
      <c r="S1022" s="16">
        <v>0.72023999999999999</v>
      </c>
      <c r="T1022" s="16">
        <v>1.3391019172553</v>
      </c>
      <c r="U1022" s="16">
        <v>1.1786285747963099</v>
      </c>
      <c r="V1022" s="16">
        <v>0.53807042543958195</v>
      </c>
      <c r="W1022" s="16">
        <v>3.15874101635448</v>
      </c>
      <c r="X1022" s="16">
        <v>1.3840990371389299</v>
      </c>
      <c r="Y1022" s="16">
        <v>2.3392813116370799</v>
      </c>
      <c r="Z1022" s="16">
        <v>1.0359161490034501</v>
      </c>
      <c r="AA1022" s="16">
        <v>1.3994914964532901</v>
      </c>
      <c r="AB1022" s="16">
        <v>1.3055941055773199</v>
      </c>
      <c r="AC1022" s="16">
        <v>0.60130465808474898</v>
      </c>
      <c r="AD1022" s="16">
        <v>2.2288516858616898</v>
      </c>
      <c r="AE1022" s="16">
        <v>0.72023999999999999</v>
      </c>
      <c r="AF1022" s="16">
        <v>1.46435654382715</v>
      </c>
      <c r="AG1022" s="16">
        <v>1.4610271762467999</v>
      </c>
      <c r="AH1022" s="16">
        <v>1.28623229573956</v>
      </c>
      <c r="AI1022" s="37">
        <v>0.32722513089005201</v>
      </c>
      <c r="AJ1022" s="16">
        <v>1.0097098791306101</v>
      </c>
      <c r="AK1022" s="16">
        <v>0.46958031837916098</v>
      </c>
      <c r="AL1022" s="37">
        <v>0.81453032447999996</v>
      </c>
      <c r="AM1022" s="37">
        <v>3338.0474576749102</v>
      </c>
      <c r="AN1022" s="37">
        <v>22.340572032960001</v>
      </c>
      <c r="AO1022" s="37">
        <v>1.1738950399999999</v>
      </c>
      <c r="AP1022" s="37">
        <v>7.4148033344000002</v>
      </c>
      <c r="AQ1022" s="37">
        <v>694.93222400000002</v>
      </c>
      <c r="AR1022" s="37">
        <v>1.75171172736</v>
      </c>
      <c r="AS1022" s="37">
        <v>1.3909496320000001</v>
      </c>
      <c r="AT1022" s="37">
        <v>7.5334419865599997</v>
      </c>
      <c r="AU1022" s="37">
        <v>307872.35816831997</v>
      </c>
      <c r="AV1022" s="37">
        <v>2153.1177139216902</v>
      </c>
      <c r="AW1022" s="37">
        <v>935789.09249279997</v>
      </c>
      <c r="AX1022" s="37">
        <v>7.3554773572799999</v>
      </c>
      <c r="AY1022" s="37">
        <v>7.8318240000000001</v>
      </c>
      <c r="AZ1022" s="37">
        <v>18.006</v>
      </c>
      <c r="BA1022" s="37">
        <v>24324.2107488</v>
      </c>
      <c r="BB1022" s="37">
        <v>8.6869124539199998</v>
      </c>
      <c r="BC1022" s="37">
        <v>7.7083776158291999E-3</v>
      </c>
      <c r="BD1022" s="37">
        <v>404.01382030847998</v>
      </c>
      <c r="BE1022" s="37">
        <v>29261.459200000001</v>
      </c>
      <c r="BF1022" s="37">
        <v>0.98518617600000002</v>
      </c>
      <c r="BG1022" s="37">
        <v>3.7990010807360002</v>
      </c>
      <c r="BH1022" s="37">
        <v>4.9051939955200003</v>
      </c>
      <c r="BI1022" s="37">
        <v>6.0037109904000001</v>
      </c>
      <c r="BJ1022" s="37">
        <v>4365.1404782400004</v>
      </c>
      <c r="BK1022" s="37">
        <v>525.24972045760001</v>
      </c>
      <c r="BL1022" s="37">
        <v>18.006</v>
      </c>
      <c r="BM1022" s="37">
        <v>16.394331838069501</v>
      </c>
      <c r="BN1022" s="37">
        <v>16.357057611957501</v>
      </c>
      <c r="BO1022" s="37">
        <v>18.1547370479453</v>
      </c>
      <c r="BP1022" s="37">
        <v>1.2911600000000001E-2</v>
      </c>
    </row>
    <row r="1023" spans="1:68">
      <c r="A1023" s="16">
        <v>1022</v>
      </c>
      <c r="B1023" s="29" t="s">
        <v>487</v>
      </c>
      <c r="C1023" s="16">
        <v>500</v>
      </c>
      <c r="D1023" s="16">
        <v>1105</v>
      </c>
      <c r="E1023" s="16">
        <v>0.211465894997933</v>
      </c>
      <c r="F1023" s="16">
        <v>0.36285997491574001</v>
      </c>
      <c r="G1023" s="16">
        <v>0.465302748863889</v>
      </c>
      <c r="H1023" s="16">
        <v>1.23049455085865</v>
      </c>
      <c r="I1023" s="16">
        <v>2.3089716471647201</v>
      </c>
      <c r="J1023" s="16">
        <v>0.38984555984556002</v>
      </c>
      <c r="K1023" s="16">
        <v>0.43183454660547599</v>
      </c>
      <c r="L1023" s="16">
        <v>0.543799800796813</v>
      </c>
      <c r="M1023" s="16">
        <v>0.14381430281203</v>
      </c>
      <c r="N1023" s="16">
        <v>0.69096306775555705</v>
      </c>
      <c r="O1023" s="16">
        <v>1.55848640362901</v>
      </c>
      <c r="P1023" s="16">
        <v>0.136470810262904</v>
      </c>
      <c r="Q1023" s="16">
        <v>0.24157688614747999</v>
      </c>
      <c r="R1023" s="16">
        <v>0.66491841491841497</v>
      </c>
      <c r="S1023" s="16">
        <v>0.70487999999999995</v>
      </c>
      <c r="T1023" s="16">
        <v>1.3111800320531799</v>
      </c>
      <c r="U1023" s="16">
        <v>1.14920805646005</v>
      </c>
      <c r="V1023" s="16">
        <v>0.55853383470657203</v>
      </c>
      <c r="W1023" s="16">
        <v>3.00825717276894</v>
      </c>
      <c r="X1023" s="16">
        <v>1.36297111416781</v>
      </c>
      <c r="Y1023" s="16">
        <v>2.3096955128205101</v>
      </c>
      <c r="Z1023" s="16">
        <v>1.0226817948257401</v>
      </c>
      <c r="AA1023" s="16">
        <v>1.3765191009315401</v>
      </c>
      <c r="AB1023" s="16">
        <v>1.2901939936579001</v>
      </c>
      <c r="AC1023" s="16">
        <v>0.605360881853093</v>
      </c>
      <c r="AD1023" s="16">
        <v>2.1323463963729199</v>
      </c>
      <c r="AE1023" s="16">
        <v>0.70487999999999995</v>
      </c>
      <c r="AF1023" s="16">
        <v>1.44054519380386</v>
      </c>
      <c r="AG1023" s="16">
        <v>1.43721582622351</v>
      </c>
      <c r="AH1023" s="16">
        <v>1.26502563995549</v>
      </c>
      <c r="AI1023" s="37">
        <v>0.32722513089005201</v>
      </c>
      <c r="AJ1023" s="16">
        <v>1.00302513388758</v>
      </c>
      <c r="AK1023" s="16">
        <v>0.46958031837916098</v>
      </c>
      <c r="AL1023" s="37">
        <v>0.79193957376000002</v>
      </c>
      <c r="AM1023" s="37">
        <v>3221.4771886735898</v>
      </c>
      <c r="AN1023" s="37">
        <v>21.819910979519999</v>
      </c>
      <c r="AO1023" s="37">
        <v>1.1552910080000001</v>
      </c>
      <c r="AP1023" s="37">
        <v>7.2960312128</v>
      </c>
      <c r="AQ1023" s="37">
        <v>669.47148800000002</v>
      </c>
      <c r="AR1023" s="37">
        <v>1.76568834432</v>
      </c>
      <c r="AS1023" s="37">
        <v>1.4032867840000001</v>
      </c>
      <c r="AT1023" s="37">
        <v>7.6341614387199996</v>
      </c>
      <c r="AU1023" s="37">
        <v>311845.13357184001</v>
      </c>
      <c r="AV1023" s="37">
        <v>2115.4456123633399</v>
      </c>
      <c r="AW1023" s="37">
        <v>942651.80655360001</v>
      </c>
      <c r="AX1023" s="37">
        <v>8.1706008235199992</v>
      </c>
      <c r="AY1023" s="37">
        <v>7.8318240000000001</v>
      </c>
      <c r="AZ1023" s="37">
        <v>17.622</v>
      </c>
      <c r="BA1023" s="37">
        <v>23817.0217056</v>
      </c>
      <c r="BB1023" s="37">
        <v>8.4700727534400002</v>
      </c>
      <c r="BC1023" s="37">
        <v>8.0015356830252394E-3</v>
      </c>
      <c r="BD1023" s="37">
        <v>384.76642008575999</v>
      </c>
      <c r="BE1023" s="37">
        <v>28814.790400000002</v>
      </c>
      <c r="BF1023" s="37">
        <v>0.97272614400000001</v>
      </c>
      <c r="BG1023" s="37">
        <v>3.7504669152319998</v>
      </c>
      <c r="BH1023" s="37">
        <v>4.8246761382400001</v>
      </c>
      <c r="BI1023" s="37">
        <v>5.9328943248000003</v>
      </c>
      <c r="BJ1023" s="37">
        <v>4394.5864276800003</v>
      </c>
      <c r="BK1023" s="37">
        <v>502.50734749119999</v>
      </c>
      <c r="BL1023" s="37">
        <v>17.622</v>
      </c>
      <c r="BM1023" s="37">
        <v>16.127749785058</v>
      </c>
      <c r="BN1023" s="37">
        <v>16.090475558946</v>
      </c>
      <c r="BO1023" s="37">
        <v>17.855412220928098</v>
      </c>
      <c r="BP1023" s="37">
        <v>1.2911600000000001E-2</v>
      </c>
    </row>
    <row r="1024" spans="1:68">
      <c r="A1024" s="16">
        <v>1023</v>
      </c>
      <c r="B1024" s="29" t="s">
        <v>324</v>
      </c>
      <c r="C1024" s="16">
        <v>475</v>
      </c>
      <c r="D1024" s="16">
        <v>1105</v>
      </c>
      <c r="E1024" s="16">
        <v>0.205433650268706</v>
      </c>
      <c r="F1024" s="16">
        <v>0.34972976091501501</v>
      </c>
      <c r="G1024" s="16">
        <v>0.45419981541840398</v>
      </c>
      <c r="H1024" s="16">
        <v>1.21067949141347</v>
      </c>
      <c r="I1024" s="16">
        <v>2.27138388838884</v>
      </c>
      <c r="J1024" s="16">
        <v>0.37501930501930503</v>
      </c>
      <c r="K1024" s="16">
        <v>0.43525280898876401</v>
      </c>
      <c r="L1024" s="16">
        <v>0.54858067729083704</v>
      </c>
      <c r="M1024" s="16">
        <v>0.14571168183764699</v>
      </c>
      <c r="N1024" s="16">
        <v>0.69976564565336996</v>
      </c>
      <c r="O1024" s="16">
        <v>1.53073269645181</v>
      </c>
      <c r="P1024" s="16">
        <v>0.13746434800607599</v>
      </c>
      <c r="Q1024" s="16">
        <v>0.26567731560833002</v>
      </c>
      <c r="R1024" s="16">
        <v>0.66491841491841497</v>
      </c>
      <c r="S1024" s="16">
        <v>0.68952000000000002</v>
      </c>
      <c r="T1024" s="16">
        <v>1.28325814685107</v>
      </c>
      <c r="U1024" s="16">
        <v>1.1197875381237901</v>
      </c>
      <c r="V1024" s="16">
        <v>0.58061527118627199</v>
      </c>
      <c r="W1024" s="16">
        <v>2.8577733291834102</v>
      </c>
      <c r="X1024" s="16">
        <v>1.3418431911966999</v>
      </c>
      <c r="Y1024" s="16">
        <v>2.2801097140039399</v>
      </c>
      <c r="Z1024" s="16">
        <v>1.0094474406480201</v>
      </c>
      <c r="AA1024" s="16">
        <v>1.3535467054097901</v>
      </c>
      <c r="AB1024" s="16">
        <v>1.2747938817384801</v>
      </c>
      <c r="AC1024" s="16">
        <v>0.60941710562143803</v>
      </c>
      <c r="AD1024" s="16">
        <v>2.03584110688415</v>
      </c>
      <c r="AE1024" s="16">
        <v>0.68952000000000002</v>
      </c>
      <c r="AF1024" s="16">
        <v>1.4167338437805701</v>
      </c>
      <c r="AG1024" s="16">
        <v>1.41340447620022</v>
      </c>
      <c r="AH1024" s="16">
        <v>1.24381898417141</v>
      </c>
      <c r="AI1024" s="37">
        <v>0.32722513089005201</v>
      </c>
      <c r="AJ1024" s="16">
        <v>0.99634038864455399</v>
      </c>
      <c r="AK1024" s="16">
        <v>0.46958031837916098</v>
      </c>
      <c r="AL1024" s="37">
        <v>0.76934882303999996</v>
      </c>
      <c r="AM1024" s="37">
        <v>3104.9069196722699</v>
      </c>
      <c r="AN1024" s="37">
        <v>21.299249926080002</v>
      </c>
      <c r="AO1024" s="37">
        <v>1.136686976</v>
      </c>
      <c r="AP1024" s="37">
        <v>7.1772590911999998</v>
      </c>
      <c r="AQ1024" s="37">
        <v>644.01075200000002</v>
      </c>
      <c r="AR1024" s="37">
        <v>1.77966496128</v>
      </c>
      <c r="AS1024" s="37">
        <v>1.415623936</v>
      </c>
      <c r="AT1024" s="37">
        <v>7.7348808908800004</v>
      </c>
      <c r="AU1024" s="37">
        <v>315817.90897535998</v>
      </c>
      <c r="AV1024" s="37">
        <v>2077.7735108049901</v>
      </c>
      <c r="AW1024" s="37">
        <v>949514.52061440004</v>
      </c>
      <c r="AX1024" s="37">
        <v>8.9857242897600003</v>
      </c>
      <c r="AY1024" s="37">
        <v>7.8318240000000001</v>
      </c>
      <c r="AZ1024" s="37">
        <v>17.238</v>
      </c>
      <c r="BA1024" s="37">
        <v>23309.8326624</v>
      </c>
      <c r="BB1024" s="37">
        <v>8.2532330529600006</v>
      </c>
      <c r="BC1024" s="37">
        <v>8.3178735500366308E-3</v>
      </c>
      <c r="BD1024" s="37">
        <v>365.51901986304</v>
      </c>
      <c r="BE1024" s="37">
        <v>28368.121599999999</v>
      </c>
      <c r="BF1024" s="37">
        <v>0.96026611200000001</v>
      </c>
      <c r="BG1024" s="37">
        <v>3.7019327497279999</v>
      </c>
      <c r="BH1024" s="37">
        <v>4.7441582809599998</v>
      </c>
      <c r="BI1024" s="37">
        <v>5.8620776591999997</v>
      </c>
      <c r="BJ1024" s="37">
        <v>4424.0323771200001</v>
      </c>
      <c r="BK1024" s="37">
        <v>479.76497452479998</v>
      </c>
      <c r="BL1024" s="37">
        <v>17.238</v>
      </c>
      <c r="BM1024" s="37">
        <v>15.861167732046599</v>
      </c>
      <c r="BN1024" s="37">
        <v>15.823893505934601</v>
      </c>
      <c r="BO1024" s="37">
        <v>17.5560873939109</v>
      </c>
      <c r="BP1024" s="37">
        <v>1.2911600000000001E-2</v>
      </c>
    </row>
    <row r="1025" spans="1:68">
      <c r="A1025" s="16">
        <v>1024</v>
      </c>
      <c r="B1025" s="29" t="s">
        <v>488</v>
      </c>
      <c r="C1025" s="16">
        <v>95</v>
      </c>
      <c r="D1025" s="16">
        <v>1105</v>
      </c>
      <c r="E1025" s="16">
        <v>0.19940140553947899</v>
      </c>
      <c r="F1025" s="16">
        <v>0.33659954691429</v>
      </c>
      <c r="G1025" s="16">
        <v>0.44309688197292002</v>
      </c>
      <c r="H1025" s="16">
        <v>1.1908644319682999</v>
      </c>
      <c r="I1025" s="16">
        <v>2.2337961296129598</v>
      </c>
      <c r="J1025" s="16">
        <v>0.36019305019304998</v>
      </c>
      <c r="K1025" s="16">
        <v>0.43867107137205302</v>
      </c>
      <c r="L1025" s="16">
        <v>0.55336155378486096</v>
      </c>
      <c r="M1025" s="16">
        <v>0.147609060863264</v>
      </c>
      <c r="N1025" s="16">
        <v>0.70856822355118299</v>
      </c>
      <c r="O1025" s="16">
        <v>1.5029789892746099</v>
      </c>
      <c r="P1025" s="16">
        <v>0.138457885749247</v>
      </c>
      <c r="Q1025" s="16">
        <v>0.28977774506917903</v>
      </c>
      <c r="R1025" s="16">
        <v>0.66491841491841497</v>
      </c>
      <c r="S1025" s="16">
        <v>0.67415999999999998</v>
      </c>
      <c r="T1025" s="16">
        <v>1.2553362616489601</v>
      </c>
      <c r="U1025" s="16">
        <v>1.0903670197875399</v>
      </c>
      <c r="V1025" s="16">
        <v>0.60451453843201397</v>
      </c>
      <c r="W1025" s="16">
        <v>2.7072894855978702</v>
      </c>
      <c r="X1025" s="16">
        <v>1.3207152682255801</v>
      </c>
      <c r="Y1025" s="16">
        <v>2.2505239151873799</v>
      </c>
      <c r="Z1025" s="16">
        <v>0.99621308647029605</v>
      </c>
      <c r="AA1025" s="16">
        <v>1.33057430988804</v>
      </c>
      <c r="AB1025" s="16">
        <v>1.25939376981906</v>
      </c>
      <c r="AC1025" s="16">
        <v>0.61347332938978205</v>
      </c>
      <c r="AD1025" s="16">
        <v>1.9393358173953801</v>
      </c>
      <c r="AE1025" s="16">
        <v>0.67415999999999998</v>
      </c>
      <c r="AF1025" s="16">
        <v>1.3929224937572899</v>
      </c>
      <c r="AG1025" s="16">
        <v>1.3895931261769301</v>
      </c>
      <c r="AH1025" s="16">
        <v>1.22261232838733</v>
      </c>
      <c r="AI1025" s="37">
        <v>0.32722513089005201</v>
      </c>
      <c r="AJ1025" s="16">
        <v>0.98965564340152501</v>
      </c>
      <c r="AK1025" s="16">
        <v>0.46958031837916098</v>
      </c>
      <c r="AL1025" s="37">
        <v>0.74675807232000002</v>
      </c>
      <c r="AM1025" s="37">
        <v>2988.3366506709499</v>
      </c>
      <c r="AN1025" s="37">
        <v>20.77858887264</v>
      </c>
      <c r="AO1025" s="37">
        <v>1.118082944</v>
      </c>
      <c r="AP1025" s="37">
        <v>7.0584869695999997</v>
      </c>
      <c r="AQ1025" s="37">
        <v>618.55001600000003</v>
      </c>
      <c r="AR1025" s="37">
        <v>1.7936415782399999</v>
      </c>
      <c r="AS1025" s="37">
        <v>1.427961088</v>
      </c>
      <c r="AT1025" s="37">
        <v>7.8356003430400003</v>
      </c>
      <c r="AU1025" s="37">
        <v>319790.68437888002</v>
      </c>
      <c r="AV1025" s="37">
        <v>2040.1014092466401</v>
      </c>
      <c r="AW1025" s="37">
        <v>956377.23467519996</v>
      </c>
      <c r="AX1025" s="37">
        <v>9.8008477559999996</v>
      </c>
      <c r="AY1025" s="37">
        <v>7.8318240000000001</v>
      </c>
      <c r="AZ1025" s="37">
        <v>16.853999999999999</v>
      </c>
      <c r="BA1025" s="37">
        <v>22802.6436192</v>
      </c>
      <c r="BB1025" s="37">
        <v>8.0363933524799993</v>
      </c>
      <c r="BC1025" s="37">
        <v>8.6602535954020607E-3</v>
      </c>
      <c r="BD1025" s="37">
        <v>346.27161964032001</v>
      </c>
      <c r="BE1025" s="37">
        <v>27921.452799999999</v>
      </c>
      <c r="BF1025" s="37">
        <v>0.94780608</v>
      </c>
      <c r="BG1025" s="37">
        <v>3.653398584224</v>
      </c>
      <c r="BH1025" s="37">
        <v>4.6636404236800004</v>
      </c>
      <c r="BI1025" s="37">
        <v>5.7912609935999999</v>
      </c>
      <c r="BJ1025" s="37">
        <v>4453.4783265599999</v>
      </c>
      <c r="BK1025" s="37">
        <v>457.02260155840003</v>
      </c>
      <c r="BL1025" s="37">
        <v>16.853999999999999</v>
      </c>
      <c r="BM1025" s="37">
        <v>15.594585679035101</v>
      </c>
      <c r="BN1025" s="37">
        <v>15.5573114529231</v>
      </c>
      <c r="BO1025" s="37">
        <v>17.256762566893698</v>
      </c>
      <c r="BP1025" s="37">
        <v>1.2911600000000001E-2</v>
      </c>
    </row>
    <row r="1026" spans="1:68">
      <c r="A1026" s="16">
        <v>1025</v>
      </c>
      <c r="B1026" s="29" t="s">
        <v>489</v>
      </c>
      <c r="C1026" s="16">
        <v>140</v>
      </c>
      <c r="D1026" s="16">
        <v>1110</v>
      </c>
      <c r="E1026" s="16">
        <v>0.19945810754481</v>
      </c>
      <c r="F1026" s="16">
        <v>0.352551824891712</v>
      </c>
      <c r="G1026" s="16">
        <v>0.463539955190441</v>
      </c>
      <c r="H1026" s="16">
        <v>1.2577319587628899</v>
      </c>
      <c r="I1026" s="16">
        <v>2.36090525595713</v>
      </c>
      <c r="J1026" s="16">
        <v>0.38164958516349401</v>
      </c>
      <c r="K1026" s="16">
        <v>0.42423643372541298</v>
      </c>
      <c r="L1026" s="16">
        <v>0.53947368421052599</v>
      </c>
      <c r="M1026" s="16">
        <v>0.13687098997826</v>
      </c>
      <c r="N1026" s="16">
        <v>0.69327762744755395</v>
      </c>
      <c r="O1026" s="16">
        <v>1.5881749062818999</v>
      </c>
      <c r="P1026" s="16">
        <v>0.13049166630018899</v>
      </c>
      <c r="Q1026" s="16">
        <v>0.221591247345826</v>
      </c>
      <c r="R1026" s="16">
        <v>0.68032786885245899</v>
      </c>
      <c r="S1026" s="16">
        <v>0.70399999999999996</v>
      </c>
      <c r="T1026" s="16">
        <v>1.3261063924899399</v>
      </c>
      <c r="U1026" s="16">
        <v>1.1418788251910299</v>
      </c>
      <c r="V1026" s="16">
        <v>0.54719132283610095</v>
      </c>
      <c r="W1026" s="16">
        <v>3.1773761221979502</v>
      </c>
      <c r="X1026" s="16">
        <v>1.3732782369145999</v>
      </c>
      <c r="Y1026" s="16">
        <v>2.3517768079800501</v>
      </c>
      <c r="Z1026" s="16">
        <v>1.0276115342763901</v>
      </c>
      <c r="AA1026" s="16">
        <v>1.39253490870032</v>
      </c>
      <c r="AB1026" s="16">
        <v>1.3033202025886299</v>
      </c>
      <c r="AC1026" s="16">
        <v>0.59882998429037004</v>
      </c>
      <c r="AD1026" s="16">
        <v>2.1211255081300799</v>
      </c>
      <c r="AE1026" s="16">
        <v>0.70399999999999996</v>
      </c>
      <c r="AF1026" s="16">
        <v>1.4618712398061</v>
      </c>
      <c r="AG1026" s="16">
        <v>1.4601828657618401</v>
      </c>
      <c r="AH1026" s="16">
        <v>1.4349965781049101</v>
      </c>
      <c r="AI1026" s="37">
        <v>0.33983451536643</v>
      </c>
      <c r="AJ1026" s="16">
        <v>1.01016752012858</v>
      </c>
      <c r="AK1026" s="16">
        <v>0.46425470332850899</v>
      </c>
      <c r="AL1026" s="37">
        <v>0.73466975999999995</v>
      </c>
      <c r="AM1026" s="37">
        <v>3040.8565302751999</v>
      </c>
      <c r="AN1026" s="37">
        <v>20.777263000000001</v>
      </c>
      <c r="AO1026" s="37">
        <v>1.1365373599999999</v>
      </c>
      <c r="AP1026" s="37">
        <v>7.2650192999999996</v>
      </c>
      <c r="AQ1026" s="37">
        <v>640.92719999999997</v>
      </c>
      <c r="AR1026" s="37">
        <v>1.7368865600000001</v>
      </c>
      <c r="AS1026" s="37">
        <v>1.3741559999999999</v>
      </c>
      <c r="AT1026" s="37">
        <v>7.788767</v>
      </c>
      <c r="AU1026" s="37">
        <v>305409.27997999999</v>
      </c>
      <c r="AV1026" s="37">
        <v>2096.4489415677099</v>
      </c>
      <c r="AW1026" s="37">
        <v>971601.08759999997</v>
      </c>
      <c r="AX1026" s="37">
        <v>8.1029662584000004</v>
      </c>
      <c r="AY1026" s="37">
        <v>7.3818539999999997</v>
      </c>
      <c r="AZ1026" s="37">
        <v>17.600000000000001</v>
      </c>
      <c r="BA1026" s="37">
        <v>23889.817800000001</v>
      </c>
      <c r="BB1026" s="37">
        <v>8.7065721909999993</v>
      </c>
      <c r="BC1026" s="37">
        <v>8.0807929512119302E-3</v>
      </c>
      <c r="BD1026" s="37">
        <v>377.07472505999999</v>
      </c>
      <c r="BE1026" s="37">
        <v>28952.880000000001</v>
      </c>
      <c r="BF1026" s="37">
        <v>0.96811024000000001</v>
      </c>
      <c r="BG1026" s="37">
        <v>3.7547987360000001</v>
      </c>
      <c r="BH1026" s="37">
        <v>4.8279797999999996</v>
      </c>
      <c r="BI1026" s="37">
        <v>5.9263660800000002</v>
      </c>
      <c r="BJ1026" s="37">
        <v>4356.9365420000004</v>
      </c>
      <c r="BK1026" s="37">
        <v>525.77088000000003</v>
      </c>
      <c r="BL1026" s="37">
        <v>17.600000000000001</v>
      </c>
      <c r="BM1026" s="37">
        <v>15.910439568319999</v>
      </c>
      <c r="BN1026" s="37">
        <v>15.89206396008</v>
      </c>
      <c r="BO1026" s="37">
        <v>15.982683187919999</v>
      </c>
      <c r="BP1026" s="37">
        <v>9.7289999999999998E-3</v>
      </c>
    </row>
    <row r="1027" spans="1:68">
      <c r="A1027" s="16">
        <v>1026</v>
      </c>
      <c r="B1027" s="29" t="s">
        <v>86</v>
      </c>
      <c r="C1027" s="16">
        <v>250</v>
      </c>
      <c r="D1027" s="16">
        <v>1110</v>
      </c>
      <c r="E1027" s="16">
        <v>0.21455379482902401</v>
      </c>
      <c r="F1027" s="16">
        <v>0.370978186687623</v>
      </c>
      <c r="G1027" s="16">
        <v>0.47859491778774299</v>
      </c>
      <c r="H1027" s="16">
        <v>1.2575693860386901</v>
      </c>
      <c r="I1027" s="16">
        <v>2.3419017288444</v>
      </c>
      <c r="J1027" s="16">
        <v>0.3974609375</v>
      </c>
      <c r="K1027" s="16">
        <v>0.43226894089647</v>
      </c>
      <c r="L1027" s="16">
        <v>0.54773869346733695</v>
      </c>
      <c r="M1027" s="16">
        <v>0.13901452668546799</v>
      </c>
      <c r="N1027" s="16">
        <v>0.697643931722841</v>
      </c>
      <c r="O1027" s="16">
        <v>1.58380892904217</v>
      </c>
      <c r="P1027" s="16">
        <v>0.131845558026182</v>
      </c>
      <c r="Q1027" s="16">
        <v>0.23133159444451901</v>
      </c>
      <c r="R1027" s="16">
        <v>0.69403892944038903</v>
      </c>
      <c r="S1027" s="16">
        <v>0.70799999999999996</v>
      </c>
      <c r="T1027" s="16">
        <v>1.3201428146384999</v>
      </c>
      <c r="U1027" s="16">
        <v>1.13521320495186</v>
      </c>
      <c r="V1027" s="16">
        <v>0.54783228976777398</v>
      </c>
      <c r="W1027" s="16">
        <v>3.13639848141929</v>
      </c>
      <c r="X1027" s="16">
        <v>1.3672627235213199</v>
      </c>
      <c r="Y1027" s="16">
        <v>2.3364427860696502</v>
      </c>
      <c r="Z1027" s="16">
        <v>1.02696596305517</v>
      </c>
      <c r="AA1027" s="16">
        <v>1.3872317596566499</v>
      </c>
      <c r="AB1027" s="16">
        <v>1.29913809256136</v>
      </c>
      <c r="AC1027" s="16">
        <v>0.61031328498980997</v>
      </c>
      <c r="AD1027" s="16">
        <v>2.09241195844946</v>
      </c>
      <c r="AE1027" s="16">
        <v>0.70799999999999996</v>
      </c>
      <c r="AF1027" s="16">
        <v>1.4665593583821801</v>
      </c>
      <c r="AG1027" s="16">
        <v>1.46318120948647</v>
      </c>
      <c r="AH1027" s="16">
        <v>1.41329190602751</v>
      </c>
      <c r="AI1027" s="37">
        <v>0.38598574821852699</v>
      </c>
      <c r="AJ1027" s="16">
        <v>1.0072396021958101</v>
      </c>
      <c r="AK1027" s="16">
        <v>0.46541244573082502</v>
      </c>
      <c r="AL1027" s="37">
        <v>0.78961344</v>
      </c>
      <c r="AM1027" s="37">
        <v>3197.4713529408</v>
      </c>
      <c r="AN1027" s="37">
        <v>21.420041999999999</v>
      </c>
      <c r="AO1027" s="37">
        <v>1.1378254400000001</v>
      </c>
      <c r="AP1027" s="37">
        <v>7.2410911999999996</v>
      </c>
      <c r="AQ1027" s="37">
        <v>666.8288</v>
      </c>
      <c r="AR1027" s="37">
        <v>1.7582462400000001</v>
      </c>
      <c r="AS1027" s="37">
        <v>1.3882239999999999</v>
      </c>
      <c r="AT1027" s="37">
        <v>7.8554740000000001</v>
      </c>
      <c r="AU1027" s="37">
        <v>307262.38751999999</v>
      </c>
      <c r="AV1027" s="37">
        <v>2096.7099201107899</v>
      </c>
      <c r="AW1027" s="37">
        <v>972837.17039999994</v>
      </c>
      <c r="AX1027" s="37">
        <v>8.1901572336000008</v>
      </c>
      <c r="AY1027" s="37">
        <v>7.5032160000000001</v>
      </c>
      <c r="AZ1027" s="37">
        <v>17.7</v>
      </c>
      <c r="BA1027" s="37">
        <v>23860.411199999999</v>
      </c>
      <c r="BB1027" s="37">
        <v>8.6639003639999999</v>
      </c>
      <c r="BC1027" s="37">
        <v>8.0332463144963204E-3</v>
      </c>
      <c r="BD1027" s="37">
        <v>376.58422223999997</v>
      </c>
      <c r="BE1027" s="37">
        <v>28905.52</v>
      </c>
      <c r="BF1027" s="37">
        <v>0.96660095999999995</v>
      </c>
      <c r="BG1027" s="37">
        <v>3.754481744</v>
      </c>
      <c r="BH1027" s="37">
        <v>4.8199312000000001</v>
      </c>
      <c r="BI1027" s="37">
        <v>5.9206543199999997</v>
      </c>
      <c r="BJ1027" s="37">
        <v>4347.069168</v>
      </c>
      <c r="BK1027" s="37">
        <v>521.55658000000005</v>
      </c>
      <c r="BL1027" s="37">
        <v>17.7</v>
      </c>
      <c r="BM1027" s="37">
        <v>15.948228590079999</v>
      </c>
      <c r="BN1027" s="37">
        <v>15.91149261312</v>
      </c>
      <c r="BO1027" s="37">
        <v>16.091257648479999</v>
      </c>
      <c r="BP1027" s="37">
        <v>1.0946000000000001E-2</v>
      </c>
    </row>
    <row r="1028" spans="1:68">
      <c r="A1028" s="16">
        <v>1027</v>
      </c>
      <c r="B1028" s="29" t="s">
        <v>69</v>
      </c>
      <c r="C1028" s="16">
        <v>360</v>
      </c>
      <c r="D1028" s="16">
        <v>1110</v>
      </c>
      <c r="E1028" s="16">
        <v>0.22210636079249199</v>
      </c>
      <c r="F1028" s="16">
        <v>0.38019637607073298</v>
      </c>
      <c r="G1028" s="16">
        <v>0.48613084112149502</v>
      </c>
      <c r="H1028" s="16">
        <v>1.2574881765633199</v>
      </c>
      <c r="I1028" s="16">
        <v>2.3324339676228298</v>
      </c>
      <c r="J1028" s="16">
        <v>0.40537240537240499</v>
      </c>
      <c r="K1028" s="16">
        <v>0.43630494164390399</v>
      </c>
      <c r="L1028" s="16">
        <v>0.55188679245283001</v>
      </c>
      <c r="M1028" s="16">
        <v>0.14009195095948801</v>
      </c>
      <c r="N1028" s="16">
        <v>0.69982745889905196</v>
      </c>
      <c r="O1028" s="16">
        <v>1.58163064451661</v>
      </c>
      <c r="P1028" s="16">
        <v>0.13252711976975901</v>
      </c>
      <c r="Q1028" s="16">
        <v>0.236321737804361</v>
      </c>
      <c r="R1028" s="16">
        <v>0.70091324200913196</v>
      </c>
      <c r="S1028" s="16">
        <v>0.71</v>
      </c>
      <c r="T1028" s="16">
        <v>1.31716833890747</v>
      </c>
      <c r="U1028" s="16">
        <v>1.1318827467655801</v>
      </c>
      <c r="V1028" s="16">
        <v>0.54819277108433695</v>
      </c>
      <c r="W1028" s="16">
        <v>3.1160880840802601</v>
      </c>
      <c r="X1028" s="16">
        <v>1.36426116838488</v>
      </c>
      <c r="Y1028" s="16">
        <v>2.32880434782609</v>
      </c>
      <c r="Z1028" s="16">
        <v>1.02664330910422</v>
      </c>
      <c r="AA1028" s="16">
        <v>1.3845844504021401</v>
      </c>
      <c r="AB1028" s="16">
        <v>1.2970505617977499</v>
      </c>
      <c r="AC1028" s="16">
        <v>0.61614747751503995</v>
      </c>
      <c r="AD1028" s="16">
        <v>2.07811511701455</v>
      </c>
      <c r="AE1028" s="16">
        <v>0.71</v>
      </c>
      <c r="AF1028" s="16">
        <v>1.46890487658403</v>
      </c>
      <c r="AG1028" s="16">
        <v>1.4646813144150099</v>
      </c>
      <c r="AH1028" s="16">
        <v>1.4026167717442899</v>
      </c>
      <c r="AI1028" s="37">
        <v>0.40922619047619002</v>
      </c>
      <c r="AJ1028" s="16">
        <v>1.0057773774355101</v>
      </c>
      <c r="AK1028" s="16">
        <v>0.46599131693198298</v>
      </c>
      <c r="AL1028" s="37">
        <v>0.81706800000000002</v>
      </c>
      <c r="AM1028" s="37">
        <v>3275.7359030450002</v>
      </c>
      <c r="AN1028" s="37">
        <v>21.741062500000002</v>
      </c>
      <c r="AO1028" s="37">
        <v>1.1384697500000001</v>
      </c>
      <c r="AP1028" s="37">
        <v>7.2290531250000001</v>
      </c>
      <c r="AQ1028" s="37">
        <v>679.77</v>
      </c>
      <c r="AR1028" s="37">
        <v>1.7688597500000001</v>
      </c>
      <c r="AS1028" s="37">
        <v>1.3952249999999999</v>
      </c>
      <c r="AT1028" s="37">
        <v>7.8885800000000001</v>
      </c>
      <c r="AU1028" s="37">
        <v>308188.779125</v>
      </c>
      <c r="AV1028" s="37">
        <v>2096.8374364481001</v>
      </c>
      <c r="AW1028" s="37">
        <v>973436.08499999996</v>
      </c>
      <c r="AX1028" s="37">
        <v>8.2311009899999998</v>
      </c>
      <c r="AY1028" s="37">
        <v>7.5637125000000003</v>
      </c>
      <c r="AZ1028" s="37">
        <v>17.75</v>
      </c>
      <c r="BA1028" s="37">
        <v>23845.623749999999</v>
      </c>
      <c r="BB1028" s="37">
        <v>8.6425479437499995</v>
      </c>
      <c r="BC1028" s="37">
        <v>8.0100622269297008E-3</v>
      </c>
      <c r="BD1028" s="37">
        <v>376.327185375</v>
      </c>
      <c r="BE1028" s="37">
        <v>28881.75</v>
      </c>
      <c r="BF1028" s="37">
        <v>0.965839</v>
      </c>
      <c r="BG1028" s="37">
        <v>3.754322975</v>
      </c>
      <c r="BH1028" s="37">
        <v>4.8158962499999998</v>
      </c>
      <c r="BI1028" s="37">
        <v>5.9177879999999998</v>
      </c>
      <c r="BJ1028" s="37">
        <v>4341.8452625</v>
      </c>
      <c r="BK1028" s="37">
        <v>519.43754999999999</v>
      </c>
      <c r="BL1028" s="37">
        <v>17.75</v>
      </c>
      <c r="BM1028" s="37">
        <v>15.967109291</v>
      </c>
      <c r="BN1028" s="37">
        <v>15.921198844499999</v>
      </c>
      <c r="BO1028" s="37">
        <v>16.144984251</v>
      </c>
      <c r="BP1028" s="37">
        <v>1.155E-2</v>
      </c>
    </row>
    <row r="1029" spans="1:68">
      <c r="A1029" s="16">
        <v>1028</v>
      </c>
      <c r="B1029" s="29" t="s">
        <v>87</v>
      </c>
      <c r="C1029" s="16">
        <v>65</v>
      </c>
      <c r="D1029" s="16">
        <v>1110</v>
      </c>
      <c r="E1029" s="16">
        <v>0.229662077596996</v>
      </c>
      <c r="F1029" s="16">
        <v>0.389417906864581</v>
      </c>
      <c r="G1029" s="16">
        <v>0.493672400897532</v>
      </c>
      <c r="H1029" s="16">
        <v>1.2574070182811501</v>
      </c>
      <c r="I1029" s="16">
        <v>2.3229887665948001</v>
      </c>
      <c r="J1029" s="16">
        <v>0.41328773815339498</v>
      </c>
      <c r="K1029" s="16">
        <v>0.44035419361257599</v>
      </c>
      <c r="L1029" s="16">
        <v>0.55604534005037798</v>
      </c>
      <c r="M1029" s="16">
        <v>0.14117317242484101</v>
      </c>
      <c r="N1029" s="16">
        <v>0.70201123615824701</v>
      </c>
      <c r="O1029" s="16">
        <v>1.57945548704989</v>
      </c>
      <c r="P1029" s="16">
        <v>0.13321178680788701</v>
      </c>
      <c r="Q1029" s="16">
        <v>0.241394509707444</v>
      </c>
      <c r="R1029" s="16">
        <v>0.707800121876904</v>
      </c>
      <c r="S1029" s="16">
        <v>0.71199999999999997</v>
      </c>
      <c r="T1029" s="16">
        <v>1.3141987227090499</v>
      </c>
      <c r="U1029" s="16">
        <v>1.1285538550598799</v>
      </c>
      <c r="V1029" s="16">
        <v>0.54857821039232002</v>
      </c>
      <c r="W1029" s="16">
        <v>3.0958952583156401</v>
      </c>
      <c r="X1029" s="16">
        <v>1.3612637362637401</v>
      </c>
      <c r="Y1029" s="16">
        <v>2.3211848635235701</v>
      </c>
      <c r="Z1029" s="16">
        <v>1.02632074287865</v>
      </c>
      <c r="AA1029" s="16">
        <v>1.38193997856377</v>
      </c>
      <c r="AB1029" s="16">
        <v>1.29496537525735</v>
      </c>
      <c r="AC1029" s="16">
        <v>0.62204469782259797</v>
      </c>
      <c r="AD1029" s="16">
        <v>2.0638580090955001</v>
      </c>
      <c r="AE1029" s="16">
        <v>0.71199999999999997</v>
      </c>
      <c r="AF1029" s="16">
        <v>1.47125136820237</v>
      </c>
      <c r="AG1029" s="16">
        <v>1.4661820419039999</v>
      </c>
      <c r="AH1029" s="16">
        <v>1.3920572139507701</v>
      </c>
      <c r="AI1029" s="37">
        <v>0.43257756563245803</v>
      </c>
      <c r="AJ1029" s="16">
        <v>1.0043163069872301</v>
      </c>
      <c r="AK1029" s="16">
        <v>0.46657018813314</v>
      </c>
      <c r="AL1029" s="37">
        <v>0.84451103999999999</v>
      </c>
      <c r="AM1029" s="37">
        <v>3353.9718789968001</v>
      </c>
      <c r="AN1029" s="37">
        <v>22.061837000000001</v>
      </c>
      <c r="AO1029" s="37">
        <v>1.1391142400000001</v>
      </c>
      <c r="AP1029" s="37">
        <v>7.2169657000000003</v>
      </c>
      <c r="AQ1029" s="37">
        <v>692.70479999999998</v>
      </c>
      <c r="AR1029" s="37">
        <v>1.7794290399999999</v>
      </c>
      <c r="AS1029" s="37">
        <v>1.402204</v>
      </c>
      <c r="AT1029" s="37">
        <v>7.9215210000000003</v>
      </c>
      <c r="AU1029" s="37">
        <v>309115.06261999998</v>
      </c>
      <c r="AV1029" s="37">
        <v>2096.96297082926</v>
      </c>
      <c r="AW1029" s="37">
        <v>974022.24840000004</v>
      </c>
      <c r="AX1029" s="37">
        <v>8.2702769255999993</v>
      </c>
      <c r="AY1029" s="37">
        <v>7.6240860000000001</v>
      </c>
      <c r="AZ1029" s="37">
        <v>17.8</v>
      </c>
      <c r="BA1029" s="37">
        <v>23830.780200000001</v>
      </c>
      <c r="BB1029" s="37">
        <v>8.6211845189999998</v>
      </c>
      <c r="BC1029" s="37">
        <v>7.9872407409332206E-3</v>
      </c>
      <c r="BD1029" s="37">
        <v>376.06229153999999</v>
      </c>
      <c r="BE1029" s="37">
        <v>28857.919999999998</v>
      </c>
      <c r="BF1029" s="37">
        <v>0.96507215999999996</v>
      </c>
      <c r="BG1029" s="37">
        <v>3.754164024</v>
      </c>
      <c r="BH1029" s="37">
        <v>4.8118542</v>
      </c>
      <c r="BI1029" s="37">
        <v>5.9149147199999996</v>
      </c>
      <c r="BJ1029" s="37">
        <v>4336.4278780000004</v>
      </c>
      <c r="BK1029" s="37">
        <v>517.31060000000002</v>
      </c>
      <c r="BL1029" s="37">
        <v>17.8</v>
      </c>
      <c r="BM1029" s="37">
        <v>15.985980785280001</v>
      </c>
      <c r="BN1029" s="37">
        <v>15.930899679119999</v>
      </c>
      <c r="BO1029" s="37">
        <v>16.19833710168</v>
      </c>
      <c r="BP1029" s="37">
        <v>1.2151E-2</v>
      </c>
    </row>
    <row r="1030" spans="1:68">
      <c r="A1030" s="16">
        <v>1029</v>
      </c>
      <c r="B1030" s="29" t="s">
        <v>490</v>
      </c>
      <c r="C1030" s="16">
        <v>170</v>
      </c>
      <c r="D1030" s="16">
        <v>1080</v>
      </c>
      <c r="E1030" s="16">
        <v>0.193535721730068</v>
      </c>
      <c r="F1030" s="16">
        <v>0.33670178632289499</v>
      </c>
      <c r="G1030" s="16">
        <v>0.44932881419234399</v>
      </c>
      <c r="H1030" s="16">
        <v>1.2409755456218801</v>
      </c>
      <c r="I1030" s="16">
        <v>2.2993372738926099</v>
      </c>
      <c r="J1030" s="16">
        <v>0.36256741915802299</v>
      </c>
      <c r="K1030" s="16">
        <v>0.43091269939408899</v>
      </c>
      <c r="L1030" s="16">
        <v>0.548932601880878</v>
      </c>
      <c r="M1030" s="16">
        <v>0.140882711954359</v>
      </c>
      <c r="N1030" s="16">
        <v>0.70689696476597297</v>
      </c>
      <c r="O1030" s="16">
        <v>1.5400245268214501</v>
      </c>
      <c r="P1030" s="16">
        <v>0.13255820736718499</v>
      </c>
      <c r="Q1030" s="16">
        <v>0.25783868932482101</v>
      </c>
      <c r="R1030" s="16">
        <v>0.67975322703113095</v>
      </c>
      <c r="S1030" s="16">
        <v>0.68140500000000004</v>
      </c>
      <c r="T1030" s="16">
        <v>1.28352243530069</v>
      </c>
      <c r="U1030" s="16">
        <v>1.09578364187752</v>
      </c>
      <c r="V1030" s="16">
        <v>0.58211318841619997</v>
      </c>
      <c r="W1030" s="16">
        <v>2.9427369096450402</v>
      </c>
      <c r="X1030" s="16">
        <v>1.3397874354561099</v>
      </c>
      <c r="Y1030" s="16">
        <v>2.2933391744548302</v>
      </c>
      <c r="Z1030" s="16">
        <v>1.0070539847775499</v>
      </c>
      <c r="AA1030" s="16">
        <v>1.35683570469799</v>
      </c>
      <c r="AB1030" s="16">
        <v>1.2791763947491801</v>
      </c>
      <c r="AC1030" s="16">
        <v>0.60829659995885899</v>
      </c>
      <c r="AD1030" s="16">
        <v>1.98759733417963</v>
      </c>
      <c r="AE1030" s="16">
        <v>0.68140500000000004</v>
      </c>
      <c r="AF1030" s="16">
        <v>1.42707966950517</v>
      </c>
      <c r="AG1030" s="16">
        <v>1.42496898314179</v>
      </c>
      <c r="AH1030" s="16">
        <v>1.39407674286918</v>
      </c>
      <c r="AI1030" s="37">
        <v>0.351331360946746</v>
      </c>
      <c r="AJ1030" s="16">
        <v>0.99718956488479005</v>
      </c>
      <c r="AK1030" s="16">
        <v>0.46454413892908802</v>
      </c>
      <c r="AL1030" s="37">
        <v>0.71270710095000001</v>
      </c>
      <c r="AM1030" s="37">
        <v>2903.6196424095101</v>
      </c>
      <c r="AN1030" s="37">
        <v>20.132756732812499</v>
      </c>
      <c r="AO1030" s="37">
        <v>1.1217495181249999</v>
      </c>
      <c r="AP1030" s="37">
        <v>7.0840340991874999</v>
      </c>
      <c r="AQ1030" s="37">
        <v>608.73279500000001</v>
      </c>
      <c r="AR1030" s="37">
        <v>1.7613440510625</v>
      </c>
      <c r="AS1030" s="37">
        <v>1.3964982625</v>
      </c>
      <c r="AT1030" s="37">
        <v>8.0030353210000005</v>
      </c>
      <c r="AU1030" s="37">
        <v>311391.17174025002</v>
      </c>
      <c r="AV1030" s="37">
        <v>2034.35231228264</v>
      </c>
      <c r="AW1030" s="37">
        <v>984761.05163999996</v>
      </c>
      <c r="AX1030" s="37">
        <v>9.3530268076875007</v>
      </c>
      <c r="AY1030" s="37">
        <v>7.3689030937500002</v>
      </c>
      <c r="AZ1030" s="37">
        <v>17.035125000000001</v>
      </c>
      <c r="BA1030" s="37">
        <v>23141.621518125001</v>
      </c>
      <c r="BB1030" s="37">
        <v>8.3570735431875001</v>
      </c>
      <c r="BC1030" s="37">
        <v>8.5813513628750695E-3</v>
      </c>
      <c r="BD1030" s="37">
        <v>350.25233070899998</v>
      </c>
      <c r="BE1030" s="37">
        <v>28266.24915625</v>
      </c>
      <c r="BF1030" s="37">
        <v>0.9452318475</v>
      </c>
      <c r="BG1030" s="37">
        <v>3.6801838448374999</v>
      </c>
      <c r="BH1030" s="37">
        <v>4.7067358562499999</v>
      </c>
      <c r="BI1030" s="37">
        <v>5.8198547722500003</v>
      </c>
      <c r="BJ1030" s="37">
        <v>4402.4433876562498</v>
      </c>
      <c r="BK1030" s="37">
        <v>493.36145998000001</v>
      </c>
      <c r="BL1030" s="37">
        <v>17.035125000000001</v>
      </c>
      <c r="BM1030" s="37">
        <v>15.5285615191001</v>
      </c>
      <c r="BN1030" s="37">
        <v>15.5055943899751</v>
      </c>
      <c r="BO1030" s="37">
        <v>15.6129587166758</v>
      </c>
      <c r="BP1030" s="37">
        <v>1.0034375E-2</v>
      </c>
    </row>
    <row r="1031" spans="1:68">
      <c r="A1031" s="16">
        <v>1030</v>
      </c>
      <c r="B1031" s="29" t="s">
        <v>86</v>
      </c>
      <c r="C1031" s="16">
        <v>345</v>
      </c>
      <c r="D1031" s="16">
        <v>1080</v>
      </c>
      <c r="E1031" s="16">
        <v>0.192168809665485</v>
      </c>
      <c r="F1031" s="16">
        <v>0.33267193424804198</v>
      </c>
      <c r="G1031" s="16">
        <v>0.44087779204521799</v>
      </c>
      <c r="H1031" s="16">
        <v>1.22242224248327</v>
      </c>
      <c r="I1031" s="16">
        <v>2.2790816557020599</v>
      </c>
      <c r="J1031" s="16">
        <v>0.35914903904266898</v>
      </c>
      <c r="K1031" s="16">
        <v>0.430000271465519</v>
      </c>
      <c r="L1031" s="16">
        <v>0.54493527105246797</v>
      </c>
      <c r="M1031" s="16">
        <v>0.14448633967522201</v>
      </c>
      <c r="N1031" s="16">
        <v>0.69990941789811001</v>
      </c>
      <c r="O1031" s="16">
        <v>1.52441959532848</v>
      </c>
      <c r="P1031" s="16">
        <v>0.13613658774426299</v>
      </c>
      <c r="Q1031" s="16">
        <v>0.26260333855747398</v>
      </c>
      <c r="R1031" s="16">
        <v>0.65642689543921395</v>
      </c>
      <c r="S1031" s="16">
        <v>0.68140500000000004</v>
      </c>
      <c r="T1031" s="16">
        <v>1.2809181481701699</v>
      </c>
      <c r="U1031" s="16">
        <v>1.1114004965440201</v>
      </c>
      <c r="V1031" s="16">
        <v>0.58765374103321799</v>
      </c>
      <c r="W1031" s="16">
        <v>2.8675967923169998</v>
      </c>
      <c r="X1031" s="16">
        <v>1.3397874354561099</v>
      </c>
      <c r="Y1031" s="16">
        <v>2.2767423609822499</v>
      </c>
      <c r="Z1031" s="16">
        <v>1.0057817956310899</v>
      </c>
      <c r="AA1031" s="16">
        <v>1.3520228662532801</v>
      </c>
      <c r="AB1031" s="16">
        <v>1.27451571842302</v>
      </c>
      <c r="AC1031" s="16">
        <v>0.60364750833161296</v>
      </c>
      <c r="AD1031" s="16">
        <v>2.0334021207654498</v>
      </c>
      <c r="AE1031" s="16">
        <v>0.68140500000000004</v>
      </c>
      <c r="AF1031" s="16">
        <v>1.4102958707497899</v>
      </c>
      <c r="AG1031" s="16">
        <v>1.40821000804267</v>
      </c>
      <c r="AH1031" s="16">
        <v>1.2755633703426199</v>
      </c>
      <c r="AI1031" s="37">
        <v>0.30673658108177898</v>
      </c>
      <c r="AJ1031" s="16">
        <v>0.99488912954572195</v>
      </c>
      <c r="AK1031" s="16">
        <v>0.467930535455861</v>
      </c>
      <c r="AL1031" s="37">
        <v>0.71777664338250002</v>
      </c>
      <c r="AM1031" s="37">
        <v>2938.7929060243</v>
      </c>
      <c r="AN1031" s="37">
        <v>20.518674046185001</v>
      </c>
      <c r="AO1031" s="37">
        <v>1.13877486185</v>
      </c>
      <c r="AP1031" s="37">
        <v>7.1469943224875001</v>
      </c>
      <c r="AQ1031" s="37">
        <v>614.52671299999997</v>
      </c>
      <c r="AR1031" s="37">
        <v>1.76508148941</v>
      </c>
      <c r="AS1031" s="37">
        <v>1.4067421682500001</v>
      </c>
      <c r="AT1031" s="37">
        <v>7.8034319536599996</v>
      </c>
      <c r="AU1031" s="37">
        <v>314499.94603465497</v>
      </c>
      <c r="AV1031" s="37">
        <v>2055.17724038185</v>
      </c>
      <c r="AW1031" s="37">
        <v>958876.38917205005</v>
      </c>
      <c r="AX1031" s="37">
        <v>9.1833264061350004</v>
      </c>
      <c r="AY1031" s="37">
        <v>7.6307593312500002</v>
      </c>
      <c r="AZ1031" s="37">
        <v>17.035125000000001</v>
      </c>
      <c r="BA1031" s="37">
        <v>23188.6716963</v>
      </c>
      <c r="BB1031" s="37">
        <v>8.2396440446699994</v>
      </c>
      <c r="BC1031" s="37">
        <v>8.5004441458674303E-3</v>
      </c>
      <c r="BD1031" s="37">
        <v>359.43005098487998</v>
      </c>
      <c r="BE1031" s="37">
        <v>28266.24915625</v>
      </c>
      <c r="BF1031" s="37">
        <v>0.95212232264999996</v>
      </c>
      <c r="BG1031" s="37">
        <v>3.6848388206629998</v>
      </c>
      <c r="BH1031" s="37">
        <v>4.7234905723449998</v>
      </c>
      <c r="BI1031" s="37">
        <v>5.8411369416000003</v>
      </c>
      <c r="BJ1031" s="37">
        <v>4436.3495372062498</v>
      </c>
      <c r="BK1031" s="37">
        <v>482.24790985959999</v>
      </c>
      <c r="BL1031" s="37">
        <v>17.035125000000001</v>
      </c>
      <c r="BM1031" s="37">
        <v>15.713365471875299</v>
      </c>
      <c r="BN1031" s="37">
        <v>15.690125013102801</v>
      </c>
      <c r="BO1031" s="37">
        <v>17.0635682556861</v>
      </c>
      <c r="BP1031" s="37">
        <v>1.1493218750000001E-2</v>
      </c>
    </row>
    <row r="1032" spans="1:68">
      <c r="A1032" s="16">
        <v>1031</v>
      </c>
      <c r="B1032" s="29" t="s">
        <v>87</v>
      </c>
      <c r="C1032" s="16">
        <v>390</v>
      </c>
      <c r="D1032" s="16">
        <v>1080</v>
      </c>
      <c r="E1032" s="16">
        <v>0.19149256886528601</v>
      </c>
      <c r="F1032" s="16">
        <v>0.33069296681662502</v>
      </c>
      <c r="G1032" s="16">
        <v>0.43677038111647698</v>
      </c>
      <c r="H1032" s="16">
        <v>1.21335208428674</v>
      </c>
      <c r="I1032" s="16">
        <v>2.2690870885221899</v>
      </c>
      <c r="J1032" s="16">
        <v>0.35746390760346503</v>
      </c>
      <c r="K1032" s="16">
        <v>0.42954550497119398</v>
      </c>
      <c r="L1032" s="16">
        <v>0.54295835788037605</v>
      </c>
      <c r="M1032" s="16">
        <v>0.14635818184073701</v>
      </c>
      <c r="N1032" s="16">
        <v>0.696467192656538</v>
      </c>
      <c r="O1032" s="16">
        <v>1.51673512430366</v>
      </c>
      <c r="P1032" s="16">
        <v>0.137999217381988</v>
      </c>
      <c r="Q1032" s="16">
        <v>0.26505231413296598</v>
      </c>
      <c r="R1032" s="16">
        <v>0.64535395040369103</v>
      </c>
      <c r="S1032" s="16">
        <v>0.68140500000000004</v>
      </c>
      <c r="T1032" s="16">
        <v>1.27961996369293</v>
      </c>
      <c r="U1032" s="16">
        <v>1.11937704775529</v>
      </c>
      <c r="V1032" s="16">
        <v>0.590424017341727</v>
      </c>
      <c r="W1032" s="16">
        <v>2.8314475698182</v>
      </c>
      <c r="X1032" s="16">
        <v>1.3397874354561099</v>
      </c>
      <c r="Y1032" s="16">
        <v>2.2685337123663398</v>
      </c>
      <c r="Z1032" s="16">
        <v>1.0051469056434099</v>
      </c>
      <c r="AA1032" s="16">
        <v>1.3496292280948201</v>
      </c>
      <c r="AB1032" s="16">
        <v>1.27219809297338</v>
      </c>
      <c r="AC1032" s="16">
        <v>0.60134951014057203</v>
      </c>
      <c r="AD1032" s="16">
        <v>2.0571054317086701</v>
      </c>
      <c r="AE1032" s="16">
        <v>0.68140500000000004</v>
      </c>
      <c r="AF1032" s="16">
        <v>1.4020511508287199</v>
      </c>
      <c r="AG1032" s="16">
        <v>1.3999774822676401</v>
      </c>
      <c r="AH1032" s="16">
        <v>1.22355489318921</v>
      </c>
      <c r="AI1032" s="37">
        <v>0.28843117728498202</v>
      </c>
      <c r="AJ1032" s="16">
        <v>0.99374288747861494</v>
      </c>
      <c r="AK1032" s="16">
        <v>0.46962373371924798</v>
      </c>
      <c r="AL1032" s="37">
        <v>0.72031141459875003</v>
      </c>
      <c r="AM1032" s="37">
        <v>2956.37953783169</v>
      </c>
      <c r="AN1032" s="37">
        <v>20.711632702871199</v>
      </c>
      <c r="AO1032" s="37">
        <v>1.1472875337124999</v>
      </c>
      <c r="AP1032" s="37">
        <v>7.1784744341374997</v>
      </c>
      <c r="AQ1032" s="37">
        <v>617.42367200000001</v>
      </c>
      <c r="AR1032" s="37">
        <v>1.7669502085837501</v>
      </c>
      <c r="AS1032" s="37">
        <v>1.411864121125</v>
      </c>
      <c r="AT1032" s="37">
        <v>7.7036302699899997</v>
      </c>
      <c r="AU1032" s="37">
        <v>316054.33318185702</v>
      </c>
      <c r="AV1032" s="37">
        <v>2065.5897044314502</v>
      </c>
      <c r="AW1032" s="37">
        <v>945934.05793807504</v>
      </c>
      <c r="AX1032" s="37">
        <v>9.0984762053587502</v>
      </c>
      <c r="AY1032" s="37">
        <v>7.7616874500000002</v>
      </c>
      <c r="AZ1032" s="37">
        <v>17.035125000000001</v>
      </c>
      <c r="BA1032" s="37">
        <v>23212.196785387499</v>
      </c>
      <c r="BB1032" s="37">
        <v>8.18092929541125</v>
      </c>
      <c r="BC1032" s="37">
        <v>8.4605599637585602E-3</v>
      </c>
      <c r="BD1032" s="37">
        <v>364.01891112281999</v>
      </c>
      <c r="BE1032" s="37">
        <v>28266.24915625</v>
      </c>
      <c r="BF1032" s="37">
        <v>0.955567560225</v>
      </c>
      <c r="BG1032" s="37">
        <v>3.6871663085757498</v>
      </c>
      <c r="BH1032" s="37">
        <v>4.7318679303925002</v>
      </c>
      <c r="BI1032" s="37">
        <v>5.8517780262750003</v>
      </c>
      <c r="BJ1032" s="37">
        <v>4453.3026119812503</v>
      </c>
      <c r="BK1032" s="37">
        <v>476.6911347994</v>
      </c>
      <c r="BL1032" s="37">
        <v>17.035125000000001</v>
      </c>
      <c r="BM1032" s="37">
        <v>15.8057674482629</v>
      </c>
      <c r="BN1032" s="37">
        <v>15.7823903246667</v>
      </c>
      <c r="BO1032" s="37">
        <v>17.7888730251913</v>
      </c>
      <c r="BP1032" s="37">
        <v>1.2222640625E-2</v>
      </c>
    </row>
    <row r="1033" spans="1:68">
      <c r="A1033" s="16">
        <v>1032</v>
      </c>
      <c r="B1033" s="29" t="s">
        <v>215</v>
      </c>
      <c r="C1033" s="16">
        <v>350</v>
      </c>
      <c r="D1033" s="16">
        <v>1080</v>
      </c>
      <c r="E1033" s="16">
        <v>0.19082107074962701</v>
      </c>
      <c r="F1033" s="16">
        <v>0.32873740474329999</v>
      </c>
      <c r="G1033" s="16">
        <v>0.43273879663960302</v>
      </c>
      <c r="H1033" s="16">
        <v>1.2044155327120001</v>
      </c>
      <c r="I1033" s="16">
        <v>2.25917979792326</v>
      </c>
      <c r="J1033" s="16">
        <v>0.35579451562687098</v>
      </c>
      <c r="K1033" s="16">
        <v>0.429091699378919</v>
      </c>
      <c r="L1033" s="16">
        <v>0.54099573652990596</v>
      </c>
      <c r="M1033" s="16">
        <v>0.14827916056885601</v>
      </c>
      <c r="N1033" s="16">
        <v>0.69305866013390505</v>
      </c>
      <c r="O1033" s="16">
        <v>1.50912773824484</v>
      </c>
      <c r="P1033" s="16">
        <v>0.13991352329732201</v>
      </c>
      <c r="Q1033" s="16">
        <v>0.26754739680657103</v>
      </c>
      <c r="R1033" s="16">
        <v>0.63464837657734297</v>
      </c>
      <c r="S1033" s="16">
        <v>0.68140500000000004</v>
      </c>
      <c r="T1033" s="16">
        <v>1.27832440791865</v>
      </c>
      <c r="U1033" s="16">
        <v>1.1274689224911201</v>
      </c>
      <c r="V1033" s="16">
        <v>0.59319429365023602</v>
      </c>
      <c r="W1033" s="16">
        <v>2.79619840282054</v>
      </c>
      <c r="X1033" s="16">
        <v>1.3397874354561099</v>
      </c>
      <c r="Y1033" s="16">
        <v>2.26038404261852</v>
      </c>
      <c r="Z1033" s="16">
        <v>1.0045128166863699</v>
      </c>
      <c r="AA1033" s="16">
        <v>1.3472440504115699</v>
      </c>
      <c r="AB1033" s="16">
        <v>1.2698888811319</v>
      </c>
      <c r="AC1033" s="16">
        <v>0.59906894188548898</v>
      </c>
      <c r="AD1033" s="16">
        <v>2.08136787812724</v>
      </c>
      <c r="AE1033" s="16">
        <v>0.68140500000000004</v>
      </c>
      <c r="AF1033" s="16">
        <v>1.3939022694152301</v>
      </c>
      <c r="AG1033" s="16">
        <v>1.3918406532526499</v>
      </c>
      <c r="AH1033" s="16">
        <v>1.17562134682153</v>
      </c>
      <c r="AI1033" s="37">
        <v>0.27218758595397502</v>
      </c>
      <c r="AJ1033" s="16">
        <v>0.99259928361274696</v>
      </c>
      <c r="AK1033" s="16">
        <v>0.47131693198263402</v>
      </c>
      <c r="AL1033" s="37">
        <v>0.72284618581500004</v>
      </c>
      <c r="AM1033" s="37">
        <v>2973.9661696390899</v>
      </c>
      <c r="AN1033" s="37">
        <v>20.9045913595575</v>
      </c>
      <c r="AO1033" s="37">
        <v>1.1558002055750001</v>
      </c>
      <c r="AP1033" s="37">
        <v>7.2099545457875003</v>
      </c>
      <c r="AQ1033" s="37">
        <v>620.32063100000005</v>
      </c>
      <c r="AR1033" s="37">
        <v>1.7688189277574999</v>
      </c>
      <c r="AS1033" s="37">
        <v>1.416986074</v>
      </c>
      <c r="AT1033" s="37">
        <v>7.6038285863199997</v>
      </c>
      <c r="AU1033" s="37">
        <v>317608.72032905999</v>
      </c>
      <c r="AV1033" s="37">
        <v>2076.0021684810499</v>
      </c>
      <c r="AW1033" s="37">
        <v>932991.72670410003</v>
      </c>
      <c r="AX1033" s="37">
        <v>9.0136260045825001</v>
      </c>
      <c r="AY1033" s="37">
        <v>7.8926155687500001</v>
      </c>
      <c r="AZ1033" s="37">
        <v>17.035125000000001</v>
      </c>
      <c r="BA1033" s="37">
        <v>23235.721874474999</v>
      </c>
      <c r="BB1033" s="37">
        <v>8.1222145461525006</v>
      </c>
      <c r="BC1033" s="37">
        <v>8.4210483078387306E-3</v>
      </c>
      <c r="BD1033" s="37">
        <v>368.60777126075999</v>
      </c>
      <c r="BE1033" s="37">
        <v>28266.24915625</v>
      </c>
      <c r="BF1033" s="37">
        <v>0.95901279780000004</v>
      </c>
      <c r="BG1033" s="37">
        <v>3.6894937964885002</v>
      </c>
      <c r="BH1033" s="37">
        <v>4.7402452884399997</v>
      </c>
      <c r="BI1033" s="37">
        <v>5.8624191109500003</v>
      </c>
      <c r="BJ1033" s="37">
        <v>4470.2556867562498</v>
      </c>
      <c r="BK1033" s="37">
        <v>471.13435973920002</v>
      </c>
      <c r="BL1033" s="37">
        <v>17.035125000000001</v>
      </c>
      <c r="BM1033" s="37">
        <v>15.898169424650501</v>
      </c>
      <c r="BN1033" s="37">
        <v>15.8746556362305</v>
      </c>
      <c r="BO1033" s="37">
        <v>18.514177794696501</v>
      </c>
      <c r="BP1033" s="37">
        <v>1.29520625E-2</v>
      </c>
    </row>
    <row r="1034" spans="1:68">
      <c r="A1034" s="16">
        <v>1033</v>
      </c>
      <c r="B1034" s="29" t="s">
        <v>293</v>
      </c>
      <c r="C1034" s="16">
        <v>85</v>
      </c>
      <c r="D1034" s="16">
        <v>1080</v>
      </c>
      <c r="E1034" s="16">
        <v>0.189492104390418</v>
      </c>
      <c r="F1034" s="16">
        <v>0.32489485518600802</v>
      </c>
      <c r="G1034" s="16">
        <v>0.424894860341194</v>
      </c>
      <c r="H1034" s="16">
        <v>1.18693161240996</v>
      </c>
      <c r="I1034" s="16">
        <v>2.2396225132488001</v>
      </c>
      <c r="J1034" s="16">
        <v>0.35250207616561902</v>
      </c>
      <c r="K1034" s="16">
        <v>0.42818695874413898</v>
      </c>
      <c r="L1034" s="16">
        <v>0.53711275381878398</v>
      </c>
      <c r="M1034" s="16">
        <v>0.152276475464143</v>
      </c>
      <c r="N1034" s="16">
        <v>0.686340713706727</v>
      </c>
      <c r="O1034" s="16">
        <v>1.4941396275452401</v>
      </c>
      <c r="P1034" s="16">
        <v>0.14390601158017099</v>
      </c>
      <c r="Q1034" s="16">
        <v>0.27268119176486999</v>
      </c>
      <c r="R1034" s="16">
        <v>0.61426856045011702</v>
      </c>
      <c r="S1034" s="16">
        <v>0.68140500000000004</v>
      </c>
      <c r="T1034" s="16">
        <v>1.2757411506062399</v>
      </c>
      <c r="U1034" s="16">
        <v>1.1440087932527101</v>
      </c>
      <c r="V1034" s="16">
        <v>0.59873484626725404</v>
      </c>
      <c r="W1034" s="16">
        <v>2.7282690425040101</v>
      </c>
      <c r="X1034" s="16">
        <v>1.3397874354561099</v>
      </c>
      <c r="Y1034" s="16">
        <v>2.2442591152978499</v>
      </c>
      <c r="Z1034" s="16">
        <v>1.0032470358079399</v>
      </c>
      <c r="AA1034" s="16">
        <v>1.3424988976779499</v>
      </c>
      <c r="AB1034" s="16">
        <v>1.26529551567427</v>
      </c>
      <c r="AC1034" s="16">
        <v>0.59455930793526002</v>
      </c>
      <c r="AD1034" s="16">
        <v>2.1316512256386901</v>
      </c>
      <c r="AE1034" s="16">
        <v>0.68140500000000004</v>
      </c>
      <c r="AF1034" s="16">
        <v>1.37788541462569</v>
      </c>
      <c r="AG1034" s="16">
        <v>1.3758474877901501</v>
      </c>
      <c r="AH1034" s="16">
        <v>1.09020257869449</v>
      </c>
      <c r="AI1034" s="37">
        <v>0.24463351324626101</v>
      </c>
      <c r="AJ1034" s="16">
        <v>0.99031995413574603</v>
      </c>
      <c r="AK1034" s="16">
        <v>0.474703328509407</v>
      </c>
      <c r="AL1034" s="37">
        <v>0.72791572824749995</v>
      </c>
      <c r="AM1034" s="37">
        <v>3009.1394332538798</v>
      </c>
      <c r="AN1034" s="37">
        <v>21.290508672929999</v>
      </c>
      <c r="AO1034" s="37">
        <v>1.1728255492999999</v>
      </c>
      <c r="AP1034" s="37">
        <v>7.2729147690874996</v>
      </c>
      <c r="AQ1034" s="37">
        <v>626.11454900000001</v>
      </c>
      <c r="AR1034" s="37">
        <v>1.7725563661049999</v>
      </c>
      <c r="AS1034" s="37">
        <v>1.4272299797500001</v>
      </c>
      <c r="AT1034" s="37">
        <v>7.4042252189799997</v>
      </c>
      <c r="AU1034" s="37">
        <v>320717.494623465</v>
      </c>
      <c r="AV1034" s="37">
        <v>2096.8270965802599</v>
      </c>
      <c r="AW1034" s="37">
        <v>907107.06423615001</v>
      </c>
      <c r="AX1034" s="37">
        <v>8.8439256030299997</v>
      </c>
      <c r="AY1034" s="37">
        <v>8.1544718062499992</v>
      </c>
      <c r="AZ1034" s="37">
        <v>17.035125000000001</v>
      </c>
      <c r="BA1034" s="37">
        <v>23282.772052650002</v>
      </c>
      <c r="BB1034" s="37">
        <v>8.004785047635</v>
      </c>
      <c r="BC1034" s="37">
        <v>8.3431218909433193E-3</v>
      </c>
      <c r="BD1034" s="37">
        <v>377.78549153664</v>
      </c>
      <c r="BE1034" s="37">
        <v>28266.24915625</v>
      </c>
      <c r="BF1034" s="37">
        <v>0.96590327295</v>
      </c>
      <c r="BG1034" s="37">
        <v>3.6941487723140001</v>
      </c>
      <c r="BH1034" s="37">
        <v>4.7570000045349996</v>
      </c>
      <c r="BI1034" s="37">
        <v>5.8837012803000004</v>
      </c>
      <c r="BJ1034" s="37">
        <v>4504.1618363062498</v>
      </c>
      <c r="BK1034" s="37">
        <v>460.0208096188</v>
      </c>
      <c r="BL1034" s="37">
        <v>17.035125000000001</v>
      </c>
      <c r="BM1034" s="37">
        <v>16.082973377425699</v>
      </c>
      <c r="BN1034" s="37">
        <v>16.059186259358199</v>
      </c>
      <c r="BO1034" s="37">
        <v>19.964787333706798</v>
      </c>
      <c r="BP1034" s="37">
        <v>1.4410906249999999E-2</v>
      </c>
    </row>
    <row r="1035" spans="1:68">
      <c r="A1035" s="16">
        <v>1034</v>
      </c>
      <c r="B1035" s="29" t="s">
        <v>491</v>
      </c>
      <c r="C1035" s="16">
        <v>170</v>
      </c>
      <c r="D1035" s="16">
        <v>1080</v>
      </c>
      <c r="E1035" s="16">
        <v>0.17254920144255501</v>
      </c>
      <c r="F1035" s="16">
        <v>0.30744145185205202</v>
      </c>
      <c r="G1035" s="16">
        <v>0.417782062806275</v>
      </c>
      <c r="H1035" s="16">
        <v>1.2124048549681099</v>
      </c>
      <c r="I1035" s="16">
        <v>2.2901521984216502</v>
      </c>
      <c r="J1035" s="16">
        <v>0.33730769230769198</v>
      </c>
      <c r="K1035" s="16">
        <v>0.41966512815476797</v>
      </c>
      <c r="L1035" s="16">
        <v>0.53281829419035898</v>
      </c>
      <c r="M1035" s="16">
        <v>0.14378639709922</v>
      </c>
      <c r="N1035" s="16">
        <v>0.69114561850698997</v>
      </c>
      <c r="O1035" s="16">
        <v>1.52021761675842</v>
      </c>
      <c r="P1035" s="16">
        <v>0.13639833053315001</v>
      </c>
      <c r="Q1035" s="16">
        <v>0.253109165512025</v>
      </c>
      <c r="R1035" s="16">
        <v>0.62830459770114899</v>
      </c>
      <c r="S1035" s="16">
        <v>0.67579999999999996</v>
      </c>
      <c r="T1035" s="16">
        <v>1.28582800178545</v>
      </c>
      <c r="U1035" s="16">
        <v>1.1273414065103899</v>
      </c>
      <c r="V1035" s="16">
        <v>0.59293044469783396</v>
      </c>
      <c r="W1035" s="16">
        <v>2.8704715256703799</v>
      </c>
      <c r="X1035" s="16">
        <v>1.3464482758620699</v>
      </c>
      <c r="Y1035" s="16">
        <v>2.28530593325093</v>
      </c>
      <c r="Z1035" s="16">
        <v>1.0053741539232901</v>
      </c>
      <c r="AA1035" s="16">
        <v>1.35511709977543</v>
      </c>
      <c r="AB1035" s="16">
        <v>1.2765966386554599</v>
      </c>
      <c r="AC1035" s="16">
        <v>0.58741743876708596</v>
      </c>
      <c r="AD1035" s="16">
        <v>2.0927517487132099</v>
      </c>
      <c r="AE1035" s="16">
        <v>0.67579999999999996</v>
      </c>
      <c r="AF1035" s="16">
        <v>1.3947965303457901</v>
      </c>
      <c r="AG1035" s="16">
        <v>1.3947965303457901</v>
      </c>
      <c r="AH1035" s="16">
        <v>1.2405211132976</v>
      </c>
      <c r="AI1035" s="37">
        <v>0.240615976900866</v>
      </c>
      <c r="AJ1035" s="16">
        <v>0.99697804864664497</v>
      </c>
      <c r="AK1035" s="16">
        <v>0.46830680173661399</v>
      </c>
      <c r="AL1035" s="37">
        <v>0.65007583800000002</v>
      </c>
      <c r="AM1035" s="37">
        <v>2753.4744286806399</v>
      </c>
      <c r="AN1035" s="37">
        <v>19.875616814000001</v>
      </c>
      <c r="AO1035" s="37">
        <v>1.14593214</v>
      </c>
      <c r="AP1035" s="37">
        <v>7.2072830200000002</v>
      </c>
      <c r="AQ1035" s="37">
        <v>583.73119999999994</v>
      </c>
      <c r="AR1035" s="37">
        <v>1.7406616539999999</v>
      </c>
      <c r="AS1035" s="37">
        <v>1.3948777999999999</v>
      </c>
      <c r="AT1035" s="37">
        <v>7.6221239040000004</v>
      </c>
      <c r="AU1035" s="37">
        <v>313965.27703200001</v>
      </c>
      <c r="AV1035" s="37">
        <v>2064.6056703436302</v>
      </c>
      <c r="AW1035" s="37">
        <v>944013.31052000006</v>
      </c>
      <c r="AX1035" s="37">
        <v>9.0388172939999993</v>
      </c>
      <c r="AY1035" s="37">
        <v>7.6090200000000001</v>
      </c>
      <c r="AZ1035" s="37">
        <v>16.895</v>
      </c>
      <c r="BA1035" s="37">
        <v>23233.287219999998</v>
      </c>
      <c r="BB1035" s="37">
        <v>8.2201452479999997</v>
      </c>
      <c r="BC1035" s="37">
        <v>8.5655863520743801E-3</v>
      </c>
      <c r="BD1035" s="37">
        <v>364.57397287200001</v>
      </c>
      <c r="BE1035" s="37">
        <v>28309.075000000001</v>
      </c>
      <c r="BF1035" s="37">
        <v>0.95724116000000004</v>
      </c>
      <c r="BG1035" s="37">
        <v>3.6858551471999998</v>
      </c>
      <c r="BH1035" s="37">
        <v>4.7397226679999998</v>
      </c>
      <c r="BI1035" s="37">
        <v>5.85723474</v>
      </c>
      <c r="BJ1035" s="37">
        <v>4467.4478200000003</v>
      </c>
      <c r="BK1035" s="37">
        <v>480.58728824000002</v>
      </c>
      <c r="BL1035" s="37">
        <v>16.895</v>
      </c>
      <c r="BM1035" s="37">
        <v>15.7541567267736</v>
      </c>
      <c r="BN1035" s="37">
        <v>15.7541567267736</v>
      </c>
      <c r="BO1035" s="37">
        <v>17.713397140509599</v>
      </c>
      <c r="BP1035" s="37">
        <v>1.039E-2</v>
      </c>
    </row>
    <row r="1036" spans="1:68">
      <c r="A1036" s="16">
        <v>1035</v>
      </c>
      <c r="B1036" s="29" t="s">
        <v>368</v>
      </c>
      <c r="C1036" s="16">
        <v>225</v>
      </c>
      <c r="D1036" s="16">
        <v>1080</v>
      </c>
      <c r="E1036" s="16">
        <v>0.18391164820098099</v>
      </c>
      <c r="F1036" s="16">
        <v>0.32138732734733599</v>
      </c>
      <c r="G1036" s="16">
        <v>0.42916765652897698</v>
      </c>
      <c r="H1036" s="16">
        <v>1.2129732381517599</v>
      </c>
      <c r="I1036" s="16">
        <v>2.2774999015077699</v>
      </c>
      <c r="J1036" s="16">
        <v>0.34939676736578801</v>
      </c>
      <c r="K1036" s="16">
        <v>0.42558353199107501</v>
      </c>
      <c r="L1036" s="16">
        <v>0.53889411852136304</v>
      </c>
      <c r="M1036" s="16">
        <v>0.14532727864828901</v>
      </c>
      <c r="N1036" s="16">
        <v>0.69433789984563199</v>
      </c>
      <c r="O1036" s="16">
        <v>1.51812696389871</v>
      </c>
      <c r="P1036" s="16">
        <v>0.13735701063280401</v>
      </c>
      <c r="Q1036" s="16">
        <v>0.26021829409284802</v>
      </c>
      <c r="R1036" s="16">
        <v>0.63852007026030899</v>
      </c>
      <c r="S1036" s="16">
        <v>0.67916299999999996</v>
      </c>
      <c r="T1036" s="16">
        <v>1.28210025063402</v>
      </c>
      <c r="U1036" s="16">
        <v>1.1225605860178001</v>
      </c>
      <c r="V1036" s="16">
        <v>0.59136168069472494</v>
      </c>
      <c r="W1036" s="16">
        <v>2.8470002218184298</v>
      </c>
      <c r="X1036" s="16">
        <v>1.3424490182569799</v>
      </c>
      <c r="Y1036" s="16">
        <v>2.2752313000931701</v>
      </c>
      <c r="Z1036" s="16">
        <v>1.0052377890923401</v>
      </c>
      <c r="AA1036" s="16">
        <v>1.3518227968626999</v>
      </c>
      <c r="AB1036" s="16">
        <v>1.2739561815993501</v>
      </c>
      <c r="AC1036" s="16">
        <v>0.59573213188069096</v>
      </c>
      <c r="AD1036" s="16">
        <v>2.0713253075479798</v>
      </c>
      <c r="AE1036" s="16">
        <v>0.67916299999999996</v>
      </c>
      <c r="AF1036" s="16">
        <v>1.3991476335603801</v>
      </c>
      <c r="AG1036" s="16">
        <v>1.39790390951398</v>
      </c>
      <c r="AH1036" s="16">
        <v>1.2303047207111899</v>
      </c>
      <c r="AI1036" s="37">
        <v>0.26919707887897898</v>
      </c>
      <c r="AJ1036" s="16">
        <v>0.99503625592850597</v>
      </c>
      <c r="AK1036" s="16">
        <v>0.46909696092619402</v>
      </c>
      <c r="AL1036" s="37">
        <v>0.69223053455954997</v>
      </c>
      <c r="AM1036" s="37">
        <v>2875.2619724430801</v>
      </c>
      <c r="AN1036" s="37">
        <v>20.3775648092256</v>
      </c>
      <c r="AO1036" s="37">
        <v>1.1467453220565</v>
      </c>
      <c r="AP1036" s="37">
        <v>7.1900277976495</v>
      </c>
      <c r="AQ1036" s="37">
        <v>603.95459552</v>
      </c>
      <c r="AR1036" s="37">
        <v>1.7564681258021499</v>
      </c>
      <c r="AS1036" s="37">
        <v>1.4050871820049999</v>
      </c>
      <c r="AT1036" s="37">
        <v>7.6711202049083997</v>
      </c>
      <c r="AU1036" s="37">
        <v>315218.99141776498</v>
      </c>
      <c r="AV1036" s="37">
        <v>2065.1967143756201</v>
      </c>
      <c r="AW1036" s="37">
        <v>945173.24446426705</v>
      </c>
      <c r="AX1036" s="37">
        <v>9.0757458221611493</v>
      </c>
      <c r="AY1036" s="37">
        <v>7.7007690420000001</v>
      </c>
      <c r="AZ1036" s="37">
        <v>16.979075000000002</v>
      </c>
      <c r="BA1036" s="37">
        <v>23220.6644468995</v>
      </c>
      <c r="BB1036" s="37">
        <v>8.1966291563920493</v>
      </c>
      <c r="BC1036" s="37">
        <v>8.5015496828518902E-3</v>
      </c>
      <c r="BD1036" s="37">
        <v>364.24498053063098</v>
      </c>
      <c r="BE1036" s="37">
        <v>28283.41734625</v>
      </c>
      <c r="BF1036" s="37">
        <v>0.95623993816099995</v>
      </c>
      <c r="BG1036" s="37">
        <v>3.6866418273488701</v>
      </c>
      <c r="BH1036" s="37">
        <v>4.7350137228453004</v>
      </c>
      <c r="BI1036" s="37">
        <v>5.8539645911790004</v>
      </c>
      <c r="BJ1036" s="37">
        <v>4459.1050535732502</v>
      </c>
      <c r="BK1036" s="37">
        <v>478.25616950650402</v>
      </c>
      <c r="BL1036" s="37">
        <v>16.979075000000002</v>
      </c>
      <c r="BM1036" s="37">
        <v>15.785138512280501</v>
      </c>
      <c r="BN1036" s="37">
        <v>15.7711068576698</v>
      </c>
      <c r="BO1036" s="37">
        <v>17.7588653989229</v>
      </c>
      <c r="BP1036" s="37">
        <v>1.1493960625000001E-2</v>
      </c>
    </row>
    <row r="1037" spans="1:68">
      <c r="A1037" s="16">
        <v>1036</v>
      </c>
      <c r="B1037" s="29" t="s">
        <v>492</v>
      </c>
      <c r="C1037" s="16">
        <v>170</v>
      </c>
      <c r="D1037" s="16">
        <v>1080</v>
      </c>
      <c r="E1037" s="16">
        <v>0.20666872521933399</v>
      </c>
      <c r="F1037" s="16">
        <v>0.349324412413893</v>
      </c>
      <c r="G1037" s="16">
        <v>0.452005505966251</v>
      </c>
      <c r="H1037" s="16">
        <v>1.2141095942526401</v>
      </c>
      <c r="I1037" s="16">
        <v>2.25231413791749</v>
      </c>
      <c r="J1037" s="16">
        <v>0.37361683683298003</v>
      </c>
      <c r="K1037" s="16">
        <v>0.437509034343119</v>
      </c>
      <c r="L1037" s="16">
        <v>0.55111989255001004</v>
      </c>
      <c r="M1037" s="16">
        <v>0.148428801558772</v>
      </c>
      <c r="N1037" s="16">
        <v>0.70072843336341595</v>
      </c>
      <c r="O1037" s="16">
        <v>1.51395606314057</v>
      </c>
      <c r="P1037" s="16">
        <v>0.13929110356864999</v>
      </c>
      <c r="Q1037" s="16">
        <v>0.27495568632009598</v>
      </c>
      <c r="R1037" s="16">
        <v>0.65907862017117702</v>
      </c>
      <c r="S1037" s="16">
        <v>0.68588899999999997</v>
      </c>
      <c r="T1037" s="16">
        <v>1.2746710616541199</v>
      </c>
      <c r="U1037" s="16">
        <v>1.1130187738956001</v>
      </c>
      <c r="V1037" s="16">
        <v>0.58878454255429202</v>
      </c>
      <c r="W1037" s="16">
        <v>2.80056751362766</v>
      </c>
      <c r="X1037" s="16">
        <v>1.3344752492265399</v>
      </c>
      <c r="Y1037" s="16">
        <v>2.25518351176677</v>
      </c>
      <c r="Z1037" s="16">
        <v>1.00496520216445</v>
      </c>
      <c r="AA1037" s="16">
        <v>1.3452483965509201</v>
      </c>
      <c r="AB1037" s="16">
        <v>1.2686872222687999</v>
      </c>
      <c r="AC1037" s="16">
        <v>0.61276680855422405</v>
      </c>
      <c r="AD1037" s="16">
        <v>2.0288190333934</v>
      </c>
      <c r="AE1037" s="16">
        <v>0.68588899999999997</v>
      </c>
      <c r="AF1037" s="16">
        <v>1.4078648731995</v>
      </c>
      <c r="AG1037" s="16">
        <v>1.4041294039513299</v>
      </c>
      <c r="AH1037" s="16">
        <v>1.2101995291557199</v>
      </c>
      <c r="AI1037" s="37">
        <v>0.32733885138938501</v>
      </c>
      <c r="AJ1037" s="16">
        <v>0.99115893016067602</v>
      </c>
      <c r="AK1037" s="16">
        <v>0.47067727930535502</v>
      </c>
      <c r="AL1037" s="37">
        <v>0.77641977227595005</v>
      </c>
      <c r="AM1037" s="37">
        <v>3118.43675552171</v>
      </c>
      <c r="AN1037" s="37">
        <v>21.378414642550801</v>
      </c>
      <c r="AO1037" s="37">
        <v>1.1483721737085</v>
      </c>
      <c r="AP1037" s="37">
        <v>7.1552479904455</v>
      </c>
      <c r="AQ1037" s="37">
        <v>644.33017568000002</v>
      </c>
      <c r="AR1037" s="37">
        <v>1.7877810179393501</v>
      </c>
      <c r="AS1037" s="37">
        <v>1.425347642045</v>
      </c>
      <c r="AT1037" s="37">
        <v>7.7682804748956</v>
      </c>
      <c r="AU1037" s="37">
        <v>317723.89392664202</v>
      </c>
      <c r="AV1037" s="37">
        <v>2066.3731902259201</v>
      </c>
      <c r="AW1037" s="37">
        <v>947425.74291200296</v>
      </c>
      <c r="AX1037" s="37">
        <v>9.1394042463703506</v>
      </c>
      <c r="AY1037" s="37">
        <v>7.8829299779999999</v>
      </c>
      <c r="AZ1037" s="37">
        <v>17.147224999999999</v>
      </c>
      <c r="BA1037" s="37">
        <v>23195.135511695498</v>
      </c>
      <c r="BB1037" s="37">
        <v>8.1494756536684498</v>
      </c>
      <c r="BC1037" s="37">
        <v>8.3822707733656205E-3</v>
      </c>
      <c r="BD1037" s="37">
        <v>363.550593474641</v>
      </c>
      <c r="BE1037" s="37">
        <v>28231.761366250001</v>
      </c>
      <c r="BF1037" s="37">
        <v>0.95421105224900005</v>
      </c>
      <c r="BG1037" s="37">
        <v>3.68821533773583</v>
      </c>
      <c r="BH1037" s="37">
        <v>4.7255607558476997</v>
      </c>
      <c r="BI1037" s="37">
        <v>5.8473893788110001</v>
      </c>
      <c r="BJ1037" s="37">
        <v>4441.1202952592503</v>
      </c>
      <c r="BK1037" s="37">
        <v>473.53477206173602</v>
      </c>
      <c r="BL1037" s="37">
        <v>17.147224999999999</v>
      </c>
      <c r="BM1037" s="37">
        <v>15.846963909774599</v>
      </c>
      <c r="BN1037" s="37">
        <v>15.804917370018799</v>
      </c>
      <c r="BO1037" s="37">
        <v>17.848157367311</v>
      </c>
      <c r="BP1037" s="37">
        <v>1.3662495625E-2</v>
      </c>
    </row>
    <row r="1038" spans="1:68">
      <c r="A1038" s="16">
        <v>1037</v>
      </c>
      <c r="B1038" s="29" t="s">
        <v>493</v>
      </c>
      <c r="C1038" s="16">
        <v>225</v>
      </c>
      <c r="D1038" s="16">
        <v>1105</v>
      </c>
      <c r="E1038" s="16">
        <v>0.18240771537393299</v>
      </c>
      <c r="F1038" s="16">
        <v>0.32184813792660499</v>
      </c>
      <c r="G1038" s="16">
        <v>0.43309706373715001</v>
      </c>
      <c r="H1038" s="16">
        <v>1.2189025153135</v>
      </c>
      <c r="I1038" s="16">
        <v>2.3011676368660701</v>
      </c>
      <c r="J1038" s="16">
        <v>0.35048927703119498</v>
      </c>
      <c r="K1038" s="16">
        <v>0.42386364223989897</v>
      </c>
      <c r="L1038" s="16">
        <v>0.53836277780022901</v>
      </c>
      <c r="M1038" s="16">
        <v>0.14163737060351</v>
      </c>
      <c r="N1038" s="16">
        <v>0.69658504025171897</v>
      </c>
      <c r="O1038" s="16">
        <v>1.53691644397312</v>
      </c>
      <c r="P1038" s="16">
        <v>0.13432637714616799</v>
      </c>
      <c r="Q1038" s="16">
        <v>0.25133406531123098</v>
      </c>
      <c r="R1038" s="16">
        <v>0.65158264602537497</v>
      </c>
      <c r="S1038" s="16">
        <v>0.68120000000000003</v>
      </c>
      <c r="T1038" s="16">
        <v>1.2894358908707</v>
      </c>
      <c r="U1038" s="16">
        <v>1.12002236101466</v>
      </c>
      <c r="V1038" s="16">
        <v>0.58320990407097995</v>
      </c>
      <c r="W1038" s="16">
        <v>2.9227732619927802</v>
      </c>
      <c r="X1038" s="16">
        <v>1.3477946243969701</v>
      </c>
      <c r="Y1038" s="16">
        <v>2.3010025459022101</v>
      </c>
      <c r="Z1038" s="16">
        <v>1.0088332950160199</v>
      </c>
      <c r="AA1038" s="16">
        <v>1.3599672824946101</v>
      </c>
      <c r="AB1038" s="16">
        <v>1.28050212101229</v>
      </c>
      <c r="AC1038" s="16">
        <v>0.59472760228293098</v>
      </c>
      <c r="AD1038" s="16">
        <v>2.0553668748338798</v>
      </c>
      <c r="AE1038" s="16">
        <v>0.68120000000000003</v>
      </c>
      <c r="AF1038" s="16">
        <v>1.41229289848116</v>
      </c>
      <c r="AG1038" s="16">
        <v>1.41145771452062</v>
      </c>
      <c r="AH1038" s="16">
        <v>1.3052634824285301</v>
      </c>
      <c r="AI1038" s="37">
        <v>0.28078222008624598</v>
      </c>
      <c r="AJ1038" s="16">
        <v>0.99982505321753301</v>
      </c>
      <c r="AK1038" s="16">
        <v>0.46668451519536902</v>
      </c>
      <c r="AL1038" s="37">
        <v>0.68066736535500005</v>
      </c>
      <c r="AM1038" s="37">
        <v>2837.11509763922</v>
      </c>
      <c r="AN1038" s="37">
        <v>20.094193034940002</v>
      </c>
      <c r="AO1038" s="37">
        <v>1.1306553109749999</v>
      </c>
      <c r="AP1038" s="37">
        <v>7.1764552691999999</v>
      </c>
      <c r="AQ1038" s="37">
        <v>598.88321199999996</v>
      </c>
      <c r="AR1038" s="37">
        <v>1.74758002759</v>
      </c>
      <c r="AS1038" s="37">
        <v>1.3927092305</v>
      </c>
      <c r="AT1038" s="37">
        <v>7.7346683592899996</v>
      </c>
      <c r="AU1038" s="37">
        <v>312369.51123386202</v>
      </c>
      <c r="AV1038" s="37">
        <v>2062.9238047039698</v>
      </c>
      <c r="AW1038" s="37">
        <v>958451.61952744995</v>
      </c>
      <c r="AX1038" s="37">
        <v>9.0433542520804995</v>
      </c>
      <c r="AY1038" s="37">
        <v>7.5365051999999997</v>
      </c>
      <c r="AZ1038" s="37">
        <v>17.03</v>
      </c>
      <c r="BA1038" s="37">
        <v>23275.101409449999</v>
      </c>
      <c r="BB1038" s="37">
        <v>8.3240292472187498</v>
      </c>
      <c r="BC1038" s="37">
        <v>8.4988189650572494E-3</v>
      </c>
      <c r="BD1038" s="37">
        <v>361.14630585624502</v>
      </c>
      <c r="BE1038" s="37">
        <v>28376.481500000002</v>
      </c>
      <c r="BF1038" s="37">
        <v>0.95714991989999998</v>
      </c>
      <c r="BG1038" s="37">
        <v>3.6934711755729999</v>
      </c>
      <c r="BH1038" s="37">
        <v>4.739866959355</v>
      </c>
      <c r="BI1038" s="37">
        <v>5.8539433644000001</v>
      </c>
      <c r="BJ1038" s="37">
        <v>4432.5418597199996</v>
      </c>
      <c r="BK1038" s="37">
        <v>487.87409581715002</v>
      </c>
      <c r="BL1038" s="37">
        <v>17.03</v>
      </c>
      <c r="BM1038" s="37">
        <v>15.7040215971964</v>
      </c>
      <c r="BN1038" s="37">
        <v>15.6947347509848</v>
      </c>
      <c r="BO1038" s="37">
        <v>16.870352075249301</v>
      </c>
      <c r="BP1038" s="37">
        <v>1.0289335625E-2</v>
      </c>
    </row>
    <row r="1039" spans="1:68">
      <c r="A1039" s="16">
        <v>1038</v>
      </c>
      <c r="B1039" s="29" t="s">
        <v>85</v>
      </c>
      <c r="C1039" s="16">
        <v>400</v>
      </c>
      <c r="D1039" s="16">
        <v>1105</v>
      </c>
      <c r="E1039" s="16">
        <v>0.19655536319410399</v>
      </c>
      <c r="F1039" s="16">
        <v>0.338770254749577</v>
      </c>
      <c r="G1039" s="16">
        <v>0.44650686477189</v>
      </c>
      <c r="H1039" s="16">
        <v>1.22667070765153</v>
      </c>
      <c r="I1039" s="16">
        <v>2.27999073383506</v>
      </c>
      <c r="J1039" s="16">
        <v>0.36466188164949997</v>
      </c>
      <c r="K1039" s="16">
        <v>0.43184361171825097</v>
      </c>
      <c r="L1039" s="16">
        <v>0.54713140940726901</v>
      </c>
      <c r="M1039" s="16">
        <v>0.14443389706819601</v>
      </c>
      <c r="N1039" s="16">
        <v>0.70117203926921901</v>
      </c>
      <c r="O1039" s="16">
        <v>1.5274328316408801</v>
      </c>
      <c r="P1039" s="16">
        <v>0.135944392840286</v>
      </c>
      <c r="Q1039" s="16">
        <v>0.26269959775164298</v>
      </c>
      <c r="R1039" s="16">
        <v>0.66256981593645503</v>
      </c>
      <c r="S1039" s="16">
        <v>0.68359999999999999</v>
      </c>
      <c r="T1039" s="16">
        <v>1.2820094576965599</v>
      </c>
      <c r="U1039" s="16">
        <v>1.1099474290410301</v>
      </c>
      <c r="V1039" s="16">
        <v>0.58486968010933404</v>
      </c>
      <c r="W1039" s="16">
        <v>2.8797240086595002</v>
      </c>
      <c r="X1039" s="16">
        <v>1.3399518238128001</v>
      </c>
      <c r="Y1039" s="16">
        <v>2.2771990830257698</v>
      </c>
      <c r="Z1039" s="16">
        <v>1.00681603162238</v>
      </c>
      <c r="AA1039" s="16">
        <v>1.35315098715921</v>
      </c>
      <c r="AB1039" s="16">
        <v>1.2753002957405</v>
      </c>
      <c r="AC1039" s="16">
        <v>0.60679117219263101</v>
      </c>
      <c r="AD1039" s="16">
        <v>2.0280169799486401</v>
      </c>
      <c r="AE1039" s="16">
        <v>0.68359999999999999</v>
      </c>
      <c r="AF1039" s="16">
        <v>1.41549046065282</v>
      </c>
      <c r="AG1039" s="16">
        <v>1.4129833504748599</v>
      </c>
      <c r="AH1039" s="16">
        <v>1.28681777861216</v>
      </c>
      <c r="AI1039" s="37">
        <v>0.32204891462943303</v>
      </c>
      <c r="AJ1039" s="16">
        <v>0.99492959708804996</v>
      </c>
      <c r="AK1039" s="16">
        <v>0.46778147612156301</v>
      </c>
      <c r="AL1039" s="37">
        <v>0.73266697919500001</v>
      </c>
      <c r="AM1039" s="37">
        <v>2982.86143111929</v>
      </c>
      <c r="AN1039" s="37">
        <v>20.671962432459999</v>
      </c>
      <c r="AO1039" s="37">
        <v>1.1386669737749999</v>
      </c>
      <c r="AP1039" s="37">
        <v>7.1420144627999997</v>
      </c>
      <c r="AQ1039" s="37">
        <v>622.28630799999996</v>
      </c>
      <c r="AR1039" s="37">
        <v>1.76879087631</v>
      </c>
      <c r="AS1039" s="37">
        <v>1.4079931745000001</v>
      </c>
      <c r="AT1039" s="37">
        <v>7.83830737161</v>
      </c>
      <c r="AU1039" s="37">
        <v>314243.430522262</v>
      </c>
      <c r="AV1039" s="37">
        <v>2055.3044841594701</v>
      </c>
      <c r="AW1039" s="37">
        <v>961999.41723705002</v>
      </c>
      <c r="AX1039" s="37">
        <v>9.1554012058245</v>
      </c>
      <c r="AY1039" s="37">
        <v>7.6271268000000001</v>
      </c>
      <c r="AZ1039" s="37">
        <v>17.09</v>
      </c>
      <c r="BA1039" s="37">
        <v>23215.207275050001</v>
      </c>
      <c r="BB1039" s="37">
        <v>8.2612390242187494</v>
      </c>
      <c r="BC1039" s="37">
        <v>8.4658780568895291E-3</v>
      </c>
      <c r="BD1039" s="37">
        <v>359.59299704520498</v>
      </c>
      <c r="BE1039" s="37">
        <v>28289.183499999999</v>
      </c>
      <c r="BF1039" s="37">
        <v>0.95170669910000005</v>
      </c>
      <c r="BG1039" s="37">
        <v>3.6879222303570001</v>
      </c>
      <c r="BH1039" s="37">
        <v>4.7256185551950001</v>
      </c>
      <c r="BI1039" s="37">
        <v>5.8424941596000002</v>
      </c>
      <c r="BJ1039" s="37">
        <v>4427.2244774800001</v>
      </c>
      <c r="BK1039" s="37">
        <v>484.53493078435002</v>
      </c>
      <c r="BL1039" s="37">
        <v>17.09</v>
      </c>
      <c r="BM1039" s="37">
        <v>15.7200171465711</v>
      </c>
      <c r="BN1039" s="37">
        <v>15.6921739246763</v>
      </c>
      <c r="BO1039" s="37">
        <v>16.923286100178899</v>
      </c>
      <c r="BP1039" s="37">
        <v>1.1649045625E-2</v>
      </c>
    </row>
    <row r="1040" spans="1:68">
      <c r="A1040" s="16">
        <v>1039</v>
      </c>
      <c r="B1040" s="29" t="s">
        <v>69</v>
      </c>
      <c r="C1040" s="16">
        <v>245</v>
      </c>
      <c r="D1040" s="16">
        <v>1105</v>
      </c>
      <c r="E1040" s="16">
        <v>0.21071833440218701</v>
      </c>
      <c r="F1040" s="16">
        <v>0.35571179835293398</v>
      </c>
      <c r="G1040" s="16">
        <v>0.45994548243921801</v>
      </c>
      <c r="H1040" s="16">
        <v>1.23443340310904</v>
      </c>
      <c r="I1040" s="16">
        <v>2.2589074303754599</v>
      </c>
      <c r="J1040" s="16">
        <v>0.37885302488948103</v>
      </c>
      <c r="K1040" s="16">
        <v>0.43987641024560598</v>
      </c>
      <c r="L1040" s="16">
        <v>0.55594618665916695</v>
      </c>
      <c r="M1040" s="16">
        <v>0.147247960336259</v>
      </c>
      <c r="N1040" s="16">
        <v>0.70576171032694501</v>
      </c>
      <c r="O1040" s="16">
        <v>1.51797278350147</v>
      </c>
      <c r="P1040" s="16">
        <v>0.13757588723575101</v>
      </c>
      <c r="Q1040" s="16">
        <v>0.27443674035795801</v>
      </c>
      <c r="R1040" s="16">
        <v>0.67360957234655405</v>
      </c>
      <c r="S1040" s="16">
        <v>0.68600000000000005</v>
      </c>
      <c r="T1040" s="16">
        <v>1.2746067282348801</v>
      </c>
      <c r="U1040" s="16">
        <v>1.0998872321419999</v>
      </c>
      <c r="V1040" s="16">
        <v>0.58656578573458396</v>
      </c>
      <c r="W1040" s="16">
        <v>2.8371244315689501</v>
      </c>
      <c r="X1040" s="16">
        <v>1.33213058419244</v>
      </c>
      <c r="Y1040" s="16">
        <v>2.2535069985647902</v>
      </c>
      <c r="Z1040" s="16">
        <v>1.0047997726657201</v>
      </c>
      <c r="AA1040" s="16">
        <v>1.3463483998230601</v>
      </c>
      <c r="AB1040" s="16">
        <v>1.2701094439129099</v>
      </c>
      <c r="AC1040" s="16">
        <v>0.61911563531021097</v>
      </c>
      <c r="AD1040" s="16">
        <v>2.0008447566246499</v>
      </c>
      <c r="AE1040" s="16">
        <v>0.68600000000000005</v>
      </c>
      <c r="AF1040" s="16">
        <v>1.41869200266649</v>
      </c>
      <c r="AG1040" s="16">
        <v>1.4145108853100901</v>
      </c>
      <c r="AH1040" s="16">
        <v>1.2686882711895799</v>
      </c>
      <c r="AI1040" s="37">
        <v>0.36385768533587398</v>
      </c>
      <c r="AJ1040" s="16">
        <v>0.99004145282856804</v>
      </c>
      <c r="AK1040" s="16">
        <v>0.468878437047757</v>
      </c>
      <c r="AL1040" s="37">
        <v>0.78460990387499996</v>
      </c>
      <c r="AM1040" s="37">
        <v>3128.43867581219</v>
      </c>
      <c r="AN1040" s="37">
        <v>21.248445333500001</v>
      </c>
      <c r="AO1040" s="37">
        <v>1.1466840243750001</v>
      </c>
      <c r="AP1040" s="37">
        <v>7.1073505299999997</v>
      </c>
      <c r="AQ1040" s="37">
        <v>645.65830000000005</v>
      </c>
      <c r="AR1040" s="37">
        <v>1.7898238497500001</v>
      </c>
      <c r="AS1040" s="37">
        <v>1.4231777624999999</v>
      </c>
      <c r="AT1040" s="37">
        <v>7.9411478422500004</v>
      </c>
      <c r="AU1040" s="37">
        <v>316116.20557156199</v>
      </c>
      <c r="AV1040" s="37">
        <v>2047.6598162134601</v>
      </c>
      <c r="AW1040" s="37">
        <v>965484.93848625</v>
      </c>
      <c r="AX1040" s="37">
        <v>9.2592380390124998</v>
      </c>
      <c r="AY1040" s="37">
        <v>7.7172299999999998</v>
      </c>
      <c r="AZ1040" s="37">
        <v>17.149999999999999</v>
      </c>
      <c r="BA1040" s="37">
        <v>23155.002536249998</v>
      </c>
      <c r="BB1040" s="37">
        <v>8.1983479779687496</v>
      </c>
      <c r="BC1040" s="37">
        <v>8.4332533168086001E-3</v>
      </c>
      <c r="BD1040" s="37">
        <v>358.00336273612498</v>
      </c>
      <c r="BE1040" s="37">
        <v>28201.537499999999</v>
      </c>
      <c r="BF1040" s="37">
        <v>0.94622739749999996</v>
      </c>
      <c r="BG1040" s="37">
        <v>3.6823700633250001</v>
      </c>
      <c r="BH1040" s="37">
        <v>4.7113318538750004</v>
      </c>
      <c r="BI1040" s="37">
        <v>5.8310077099999997</v>
      </c>
      <c r="BJ1040" s="37">
        <v>4421.0170930000004</v>
      </c>
      <c r="BK1040" s="37">
        <v>481.16360752874999</v>
      </c>
      <c r="BL1040" s="37">
        <v>17.149999999999999</v>
      </c>
      <c r="BM1040" s="37">
        <v>15.735980658214901</v>
      </c>
      <c r="BN1040" s="37">
        <v>15.6896041496236</v>
      </c>
      <c r="BO1040" s="37">
        <v>16.974591669576402</v>
      </c>
      <c r="BP1040" s="37">
        <v>1.2990140625E-2</v>
      </c>
    </row>
    <row r="1041" spans="1:68">
      <c r="A1041" s="16">
        <v>1040</v>
      </c>
      <c r="B1041" s="29" t="s">
        <v>494</v>
      </c>
      <c r="C1041" s="16">
        <v>205</v>
      </c>
      <c r="D1041" s="16">
        <v>1150</v>
      </c>
      <c r="E1041" s="16">
        <v>0.15740831626867999</v>
      </c>
      <c r="F1041" s="16">
        <v>0.27239403484099101</v>
      </c>
      <c r="G1041" s="16">
        <v>0.38816770290546299</v>
      </c>
      <c r="H1041" s="16">
        <v>1.25386636570441</v>
      </c>
      <c r="I1041" s="16">
        <v>2.26037992518097</v>
      </c>
      <c r="J1041" s="16">
        <v>0.30268615062599302</v>
      </c>
      <c r="K1041" s="16">
        <v>0.42103696648610101</v>
      </c>
      <c r="L1041" s="16">
        <v>0.53795979469632205</v>
      </c>
      <c r="M1041" s="16">
        <v>0.149789508119996</v>
      </c>
      <c r="N1041" s="16">
        <v>0.68150464976754899</v>
      </c>
      <c r="O1041" s="16">
        <v>1.4522222446498201</v>
      </c>
      <c r="P1041" s="16">
        <v>0.138044531000165</v>
      </c>
      <c r="Q1041" s="16">
        <v>0.28265402293313402</v>
      </c>
      <c r="R1041" s="16">
        <v>0.59979499194611197</v>
      </c>
      <c r="S1041" s="16">
        <v>0.65093378607809804</v>
      </c>
      <c r="T1041" s="16">
        <v>1.2692663141140801</v>
      </c>
      <c r="U1041" s="16">
        <v>1.1079825199353801</v>
      </c>
      <c r="V1041" s="16">
        <v>0.66075041618645103</v>
      </c>
      <c r="W1041" s="16">
        <v>2.7732052203518101</v>
      </c>
      <c r="X1041" s="16">
        <v>1.3301173247573099</v>
      </c>
      <c r="Y1041" s="16">
        <v>2.2091310359498002</v>
      </c>
      <c r="Z1041" s="16">
        <v>0.99245700239058299</v>
      </c>
      <c r="AA1041" s="16">
        <v>1.3370805152682299</v>
      </c>
      <c r="AB1041" s="16">
        <v>1.26395808349497</v>
      </c>
      <c r="AC1041" s="16">
        <v>0.62446481776679796</v>
      </c>
      <c r="AD1041" s="16">
        <v>2.1550031024269201</v>
      </c>
      <c r="AE1041" s="16">
        <v>0.65093378607809804</v>
      </c>
      <c r="AF1041" s="16">
        <v>1.3712034689770001</v>
      </c>
      <c r="AG1041" s="16">
        <v>1.3712034689770001</v>
      </c>
      <c r="AH1041" s="16">
        <v>1.17829842014558</v>
      </c>
      <c r="AI1041" s="37">
        <v>0.22721921356251501</v>
      </c>
      <c r="AJ1041" s="16">
        <v>0.96645093853792496</v>
      </c>
      <c r="AK1041" s="16">
        <v>0.435403762662808</v>
      </c>
      <c r="AL1041" s="37">
        <v>0.56278292264959995</v>
      </c>
      <c r="AM1041" s="37">
        <v>2470.5023053949399</v>
      </c>
      <c r="AN1041" s="37">
        <v>17.297251862016001</v>
      </c>
      <c r="AO1041" s="37">
        <v>1.0322016821760001</v>
      </c>
      <c r="AP1041" s="37">
        <v>6.1288467724800002</v>
      </c>
      <c r="AQ1041" s="37">
        <v>515.74884096000005</v>
      </c>
      <c r="AR1041" s="37">
        <v>1.490469637888</v>
      </c>
      <c r="AS1041" s="37">
        <v>1.2044777471999999</v>
      </c>
      <c r="AT1041" s="37">
        <v>6.7250466173439998</v>
      </c>
      <c r="AU1041" s="37">
        <v>275015.232237875</v>
      </c>
      <c r="AV1041" s="37">
        <v>1751.1743295392</v>
      </c>
      <c r="AW1041" s="37">
        <v>826327.04049408005</v>
      </c>
      <c r="AX1041" s="37">
        <v>7.5879595038105601</v>
      </c>
      <c r="AY1041" s="37">
        <v>6.4446529536000003</v>
      </c>
      <c r="AZ1041" s="37">
        <v>14.452646400000001</v>
      </c>
      <c r="BA1041" s="37">
        <v>19722.26684928</v>
      </c>
      <c r="BB1041" s="37">
        <v>6.84772542336</v>
      </c>
      <c r="BC1041" s="37">
        <v>8.3201055614835692E-3</v>
      </c>
      <c r="BD1041" s="37">
        <v>310.070622528</v>
      </c>
      <c r="BE1041" s="37">
        <v>24000.652416000001</v>
      </c>
      <c r="BF1041" s="37">
        <v>0.79987462348799998</v>
      </c>
      <c r="BG1041" s="37">
        <v>3.1290925552640001</v>
      </c>
      <c r="BH1041" s="37">
        <v>4.031485646848</v>
      </c>
      <c r="BI1041" s="37">
        <v>4.9951031349759996</v>
      </c>
      <c r="BJ1041" s="37">
        <v>3672.1406288896001</v>
      </c>
      <c r="BK1041" s="37">
        <v>402.50983209728003</v>
      </c>
      <c r="BL1041" s="37">
        <v>14.452646400000001</v>
      </c>
      <c r="BM1041" s="37">
        <v>13.4476957306826</v>
      </c>
      <c r="BN1041" s="37">
        <v>13.4476957306826</v>
      </c>
      <c r="BO1041" s="37">
        <v>15.6492843581857</v>
      </c>
      <c r="BP1041" s="37">
        <v>9.4426099199999992E-3</v>
      </c>
    </row>
    <row r="1042" spans="1:68">
      <c r="A1042" s="16">
        <v>1041</v>
      </c>
      <c r="B1042" s="29" t="s">
        <v>84</v>
      </c>
      <c r="C1042" s="16">
        <v>275</v>
      </c>
      <c r="D1042" s="16">
        <v>1150</v>
      </c>
      <c r="E1042" s="16">
        <v>0.18466406343660599</v>
      </c>
      <c r="F1042" s="16">
        <v>0.30553325150221</v>
      </c>
      <c r="G1042" s="16">
        <v>0.41083403489418502</v>
      </c>
      <c r="H1042" s="16">
        <v>1.24620888368036</v>
      </c>
      <c r="I1042" s="16">
        <v>2.2567754746222399</v>
      </c>
      <c r="J1042" s="16">
        <v>0.333700982805822</v>
      </c>
      <c r="K1042" s="16">
        <v>0.42403212467922202</v>
      </c>
      <c r="L1042" s="16">
        <v>0.53734139943251802</v>
      </c>
      <c r="M1042" s="16">
        <v>0.15143162087889001</v>
      </c>
      <c r="N1042" s="16">
        <v>0.68313871625880396</v>
      </c>
      <c r="O1042" s="16">
        <v>1.4754920990468801</v>
      </c>
      <c r="P1042" s="16">
        <v>0.14384959733612701</v>
      </c>
      <c r="Q1042" s="16">
        <v>0.27478459869424399</v>
      </c>
      <c r="R1042" s="16">
        <v>0.610369446685738</v>
      </c>
      <c r="S1042" s="16">
        <v>0.67075873827791999</v>
      </c>
      <c r="T1042" s="16">
        <v>1.2790423534989199</v>
      </c>
      <c r="U1042" s="16">
        <v>1.12208311953198</v>
      </c>
      <c r="V1042" s="16">
        <v>0.61493320878601199</v>
      </c>
      <c r="W1042" s="16">
        <v>2.8039438208584802</v>
      </c>
      <c r="X1042" s="16">
        <v>1.3385466222645099</v>
      </c>
      <c r="Y1042" s="16">
        <v>2.2314495597751098</v>
      </c>
      <c r="Z1042" s="16">
        <v>1.00154641938371</v>
      </c>
      <c r="AA1042" s="16">
        <v>1.3450158093125399</v>
      </c>
      <c r="AB1042" s="16">
        <v>1.26856355056794</v>
      </c>
      <c r="AC1042" s="16">
        <v>0.61096537960484998</v>
      </c>
      <c r="AD1042" s="16">
        <v>2.1623068695722898</v>
      </c>
      <c r="AE1042" s="16">
        <v>0.67075873827791999</v>
      </c>
      <c r="AF1042" s="16">
        <v>1.3815094704267501</v>
      </c>
      <c r="AG1042" s="16">
        <v>1.3815094704267501</v>
      </c>
      <c r="AH1042" s="16">
        <v>1.1747301559733401</v>
      </c>
      <c r="AI1042" s="37">
        <v>0.228114411787881</v>
      </c>
      <c r="AJ1042" s="16">
        <v>0.971726889805681</v>
      </c>
      <c r="AK1042" s="16">
        <v>0.43656150506512298</v>
      </c>
      <c r="AL1042" s="37">
        <v>0.64468032936959996</v>
      </c>
      <c r="AM1042" s="37">
        <v>2667.6163342270702</v>
      </c>
      <c r="AN1042" s="37">
        <v>17.970976751616</v>
      </c>
      <c r="AO1042" s="37">
        <v>1.0272552165760001</v>
      </c>
      <c r="AP1042" s="37">
        <v>6.1577820108800001</v>
      </c>
      <c r="AQ1042" s="37">
        <v>550.55804095999997</v>
      </c>
      <c r="AR1042" s="37">
        <v>1.4934232698879999</v>
      </c>
      <c r="AS1042" s="37">
        <v>1.1998791872000001</v>
      </c>
      <c r="AT1042" s="37">
        <v>6.7238939277440002</v>
      </c>
      <c r="AU1042" s="37">
        <v>273919.03080059501</v>
      </c>
      <c r="AV1042" s="37">
        <v>1774.00404193603</v>
      </c>
      <c r="AW1042" s="37">
        <v>844990.36027008004</v>
      </c>
      <c r="AX1042" s="37">
        <v>7.31748000419456</v>
      </c>
      <c r="AY1042" s="37">
        <v>6.5342859936000002</v>
      </c>
      <c r="AZ1042" s="37">
        <v>14.7666624</v>
      </c>
      <c r="BA1042" s="37">
        <v>19944.383921280001</v>
      </c>
      <c r="BB1042" s="37">
        <v>6.9387780342400003</v>
      </c>
      <c r="BC1042" s="37">
        <v>7.9279503254355704E-3</v>
      </c>
      <c r="BD1042" s="37">
        <v>317.27824073279999</v>
      </c>
      <c r="BE1042" s="37">
        <v>24224.726016000001</v>
      </c>
      <c r="BF1042" s="37">
        <v>0.81225807308800002</v>
      </c>
      <c r="BG1042" s="37">
        <v>3.158959761792</v>
      </c>
      <c r="BH1042" s="37">
        <v>4.0638238564479998</v>
      </c>
      <c r="BI1042" s="37">
        <v>5.0254158805760003</v>
      </c>
      <c r="BJ1042" s="37">
        <v>3611.5227028096001</v>
      </c>
      <c r="BK1042" s="37">
        <v>409.56786732927998</v>
      </c>
      <c r="BL1042" s="37">
        <v>14.7666624</v>
      </c>
      <c r="BM1042" s="37">
        <v>13.5367788346403</v>
      </c>
      <c r="BN1042" s="37">
        <v>13.5367788346403</v>
      </c>
      <c r="BO1042" s="37">
        <v>15.919560814911399</v>
      </c>
      <c r="BP1042" s="37">
        <v>9.4055539200000003E-3</v>
      </c>
    </row>
    <row r="1043" spans="1:68">
      <c r="A1043" s="16">
        <v>1042</v>
      </c>
      <c r="B1043" s="29" t="s">
        <v>284</v>
      </c>
      <c r="C1043" s="16">
        <v>365</v>
      </c>
      <c r="D1043" s="16">
        <v>1150</v>
      </c>
      <c r="E1043" s="16">
        <v>0.191580418799602</v>
      </c>
      <c r="F1043" s="16">
        <v>0.31401789850079798</v>
      </c>
      <c r="G1043" s="16">
        <v>0.41656674381640202</v>
      </c>
      <c r="H1043" s="16">
        <v>1.24429609431955</v>
      </c>
      <c r="I1043" s="16">
        <v>2.2558779050776101</v>
      </c>
      <c r="J1043" s="16">
        <v>0.34161281870003501</v>
      </c>
      <c r="K1043" s="16">
        <v>0.42478330973058798</v>
      </c>
      <c r="L1043" s="16">
        <v>0.53718654188590298</v>
      </c>
      <c r="M1043" s="16">
        <v>0.151845002424016</v>
      </c>
      <c r="N1043" s="16">
        <v>0.68354886800321302</v>
      </c>
      <c r="O1043" s="16">
        <v>1.4813202787566899</v>
      </c>
      <c r="P1043" s="16">
        <v>0.14531809003377799</v>
      </c>
      <c r="Q1043" s="16">
        <v>0.27280730129730602</v>
      </c>
      <c r="R1043" s="16">
        <v>0.61301912292610705</v>
      </c>
      <c r="S1043" s="16">
        <v>0.67574141241732399</v>
      </c>
      <c r="T1043" s="16">
        <v>1.2814809834160199</v>
      </c>
      <c r="U1043" s="16">
        <v>1.1256070291329801</v>
      </c>
      <c r="V1043" s="16">
        <v>0.60452014245260299</v>
      </c>
      <c r="W1043" s="16">
        <v>2.8115713045314799</v>
      </c>
      <c r="X1043" s="16">
        <v>1.34065003195173</v>
      </c>
      <c r="Y1043" s="16">
        <v>2.23701070680836</v>
      </c>
      <c r="Z1043" s="16">
        <v>1.00381822987147</v>
      </c>
      <c r="AA1043" s="16">
        <v>1.3469970655663599</v>
      </c>
      <c r="AB1043" s="16">
        <v>1.26971318243735</v>
      </c>
      <c r="AC1043" s="16">
        <v>0.60760148677778503</v>
      </c>
      <c r="AD1043" s="16">
        <v>2.1641169183097899</v>
      </c>
      <c r="AE1043" s="16">
        <v>0.67574141241732399</v>
      </c>
      <c r="AF1043" s="16">
        <v>1.38408739695753</v>
      </c>
      <c r="AG1043" s="16">
        <v>1.38408739695753</v>
      </c>
      <c r="AH1043" s="16">
        <v>1.17384924351016</v>
      </c>
      <c r="AI1043" s="37">
        <v>0.228339314587688</v>
      </c>
      <c r="AJ1043" s="16">
        <v>0.97304454915485705</v>
      </c>
      <c r="AK1043" s="16">
        <v>0.43685094066570201</v>
      </c>
      <c r="AL1043" s="37">
        <v>0.66482288104959997</v>
      </c>
      <c r="AM1043" s="37">
        <v>2715.4324972520999</v>
      </c>
      <c r="AN1043" s="37">
        <v>18.136982474016001</v>
      </c>
      <c r="AO1043" s="37">
        <v>1.0260174376760001</v>
      </c>
      <c r="AP1043" s="37">
        <v>6.1650252454799999</v>
      </c>
      <c r="AQ1043" s="37">
        <v>559.04171596000003</v>
      </c>
      <c r="AR1043" s="37">
        <v>1.494156277888</v>
      </c>
      <c r="AS1043" s="37">
        <v>1.1987307972000001</v>
      </c>
      <c r="AT1043" s="37">
        <v>6.7235433178440003</v>
      </c>
      <c r="AU1043" s="37">
        <v>273645.19950252498</v>
      </c>
      <c r="AV1043" s="37">
        <v>1779.6997747000801</v>
      </c>
      <c r="AW1043" s="37">
        <v>849577.98271408002</v>
      </c>
      <c r="AX1043" s="37">
        <v>7.2501629605405604</v>
      </c>
      <c r="AY1043" s="37">
        <v>6.5566361286000001</v>
      </c>
      <c r="AZ1043" s="37">
        <v>14.844666399999999</v>
      </c>
      <c r="BA1043" s="37">
        <v>20000.016314280001</v>
      </c>
      <c r="BB1043" s="37">
        <v>6.9615490269600002</v>
      </c>
      <c r="BC1043" s="37">
        <v>7.8403805563476408E-3</v>
      </c>
      <c r="BD1043" s="37">
        <v>319.09010700900001</v>
      </c>
      <c r="BE1043" s="37">
        <v>24280.831915999999</v>
      </c>
      <c r="BF1043" s="37">
        <v>0.81536243548800003</v>
      </c>
      <c r="BG1043" s="37">
        <v>3.166428314424</v>
      </c>
      <c r="BH1043" s="37">
        <v>4.0719175213480003</v>
      </c>
      <c r="BI1043" s="37">
        <v>5.0330032169759997</v>
      </c>
      <c r="BJ1043" s="37">
        <v>3596.3111587896001</v>
      </c>
      <c r="BK1043" s="37">
        <v>411.34159813728002</v>
      </c>
      <c r="BL1043" s="37">
        <v>14.844666399999999</v>
      </c>
      <c r="BM1043" s="37">
        <v>13.5590364609548</v>
      </c>
      <c r="BN1043" s="37">
        <v>13.5590364609548</v>
      </c>
      <c r="BO1043" s="37">
        <v>15.987480150667899</v>
      </c>
      <c r="BP1043" s="37">
        <v>9.3962899200000002E-3</v>
      </c>
    </row>
    <row r="1044" spans="1:68">
      <c r="A1044" s="16">
        <v>1043</v>
      </c>
      <c r="B1044" s="29" t="s">
        <v>86</v>
      </c>
      <c r="C1044" s="16">
        <v>175</v>
      </c>
      <c r="D1044" s="16">
        <v>1150</v>
      </c>
      <c r="E1044" s="16">
        <v>0.21258125465860001</v>
      </c>
      <c r="F1044" s="16">
        <v>0.33997024497787098</v>
      </c>
      <c r="G1044" s="16">
        <v>0.43392655684543102</v>
      </c>
      <c r="H1044" s="16">
        <v>1.2385615159733701</v>
      </c>
      <c r="I1044" s="16">
        <v>2.2531936465022002</v>
      </c>
      <c r="J1044" s="16">
        <v>0.36574036998478399</v>
      </c>
      <c r="K1044" s="16">
        <v>0.42704264357696597</v>
      </c>
      <c r="L1044" s="16">
        <v>0.53672134662806903</v>
      </c>
      <c r="M1044" s="16">
        <v>0.153092071586552</v>
      </c>
      <c r="N1044" s="16">
        <v>0.68478327272045203</v>
      </c>
      <c r="O1044" s="16">
        <v>1.49883061243579</v>
      </c>
      <c r="P1044" s="16">
        <v>0.14976570159226901</v>
      </c>
      <c r="Q1044" s="16">
        <v>0.26685135640803298</v>
      </c>
      <c r="R1044" s="16">
        <v>0.62098275524201496</v>
      </c>
      <c r="S1044" s="16">
        <v>0.69075342465753398</v>
      </c>
      <c r="T1044" s="16">
        <v>1.28878400675339</v>
      </c>
      <c r="U1044" s="16">
        <v>1.1361757828957699</v>
      </c>
      <c r="V1044" s="16">
        <v>0.57541627598077105</v>
      </c>
      <c r="W1044" s="16">
        <v>2.8343181818181802</v>
      </c>
      <c r="X1044" s="16">
        <v>1.3469508936523999</v>
      </c>
      <c r="Y1044" s="16">
        <v>2.2536500211595398</v>
      </c>
      <c r="Z1044" s="16">
        <v>1.01063235680907</v>
      </c>
      <c r="AA1044" s="16">
        <v>1.35293468565806</v>
      </c>
      <c r="AB1044" s="16">
        <v>1.27315792431773</v>
      </c>
      <c r="AC1044" s="16">
        <v>0.59753599183022799</v>
      </c>
      <c r="AD1044" s="16">
        <v>2.16950944964614</v>
      </c>
      <c r="AE1044" s="16">
        <v>0.69075342465753398</v>
      </c>
      <c r="AF1044" s="16">
        <v>1.3918246023863301</v>
      </c>
      <c r="AG1044" s="16">
        <v>1.3918246023863301</v>
      </c>
      <c r="AH1044" s="16">
        <v>1.17123274319562</v>
      </c>
      <c r="AI1044" s="37">
        <v>0.229016691717427</v>
      </c>
      <c r="AJ1044" s="16">
        <v>0.97699434401463203</v>
      </c>
      <c r="AK1044" s="16">
        <v>0.43771924746743801</v>
      </c>
      <c r="AL1044" s="37">
        <v>0.72445421608960003</v>
      </c>
      <c r="AM1044" s="37">
        <v>2855.3713602879898</v>
      </c>
      <c r="AN1044" s="37">
        <v>18.629178441215998</v>
      </c>
      <c r="AO1044" s="37">
        <v>1.022301310976</v>
      </c>
      <c r="AP1044" s="37">
        <v>6.1867775692800002</v>
      </c>
      <c r="AQ1044" s="37">
        <v>583.96804096000005</v>
      </c>
      <c r="AR1044" s="37">
        <v>1.496342341888</v>
      </c>
      <c r="AS1044" s="37">
        <v>1.1952886272000001</v>
      </c>
      <c r="AT1044" s="37">
        <v>6.722341638144</v>
      </c>
      <c r="AU1044" s="37">
        <v>272824.23135531502</v>
      </c>
      <c r="AV1044" s="37">
        <v>1796.75890418785</v>
      </c>
      <c r="AW1044" s="37">
        <v>863153.15204607998</v>
      </c>
      <c r="AX1044" s="37">
        <v>7.0489386245785601</v>
      </c>
      <c r="AY1044" s="37">
        <v>6.6235470336000004</v>
      </c>
      <c r="AZ1044" s="37">
        <v>15.0774784</v>
      </c>
      <c r="BA1044" s="37">
        <v>20167.160993279998</v>
      </c>
      <c r="BB1044" s="37">
        <v>7.0298808211199999</v>
      </c>
      <c r="BC1044" s="37">
        <v>7.5992323016594197E-3</v>
      </c>
      <c r="BD1044" s="37">
        <v>324.54961397760002</v>
      </c>
      <c r="BE1044" s="37">
        <v>24449.359616000002</v>
      </c>
      <c r="BF1044" s="37">
        <v>0.82469592268799996</v>
      </c>
      <c r="BG1044" s="37">
        <v>3.1888381747199999</v>
      </c>
      <c r="BH1044" s="37">
        <v>4.0962203860480004</v>
      </c>
      <c r="BI1044" s="37">
        <v>5.0557871861760004</v>
      </c>
      <c r="BJ1044" s="37">
        <v>3550.5395767296</v>
      </c>
      <c r="BK1044" s="37">
        <v>416.68492336128003</v>
      </c>
      <c r="BL1044" s="37">
        <v>15.0774784</v>
      </c>
      <c r="BM1044" s="37">
        <v>13.625777780678099</v>
      </c>
      <c r="BN1044" s="37">
        <v>13.625777780678099</v>
      </c>
      <c r="BO1044" s="37">
        <v>16.192078689717199</v>
      </c>
      <c r="BP1044" s="37">
        <v>9.3684979199999997E-3</v>
      </c>
    </row>
    <row r="1045" spans="1:68">
      <c r="A1045" s="16">
        <v>1044</v>
      </c>
      <c r="B1045" s="29" t="s">
        <v>87</v>
      </c>
      <c r="C1045" s="16">
        <v>50</v>
      </c>
      <c r="D1045" s="16">
        <v>1150</v>
      </c>
      <c r="E1045" s="16">
        <v>0.24118426362982301</v>
      </c>
      <c r="F1045" s="16">
        <v>0.375782771853577</v>
      </c>
      <c r="G1045" s="16">
        <v>0.45745740317109701</v>
      </c>
      <c r="H1045" s="16">
        <v>1.2309242425575699</v>
      </c>
      <c r="I1045" s="16">
        <v>2.2496342285109301</v>
      </c>
      <c r="J1045" s="16">
        <v>0.398855933065977</v>
      </c>
      <c r="K1045" s="16">
        <v>0.43006864164945602</v>
      </c>
      <c r="L1045" s="16">
        <v>0.536099629609748</v>
      </c>
      <c r="M1045" s="16">
        <v>0.15477116914556099</v>
      </c>
      <c r="N1045" s="16">
        <v>0.68643842048908299</v>
      </c>
      <c r="O1045" s="16">
        <v>1.5222380891387399</v>
      </c>
      <c r="P1045" s="16">
        <v>0.15579606039215699</v>
      </c>
      <c r="Q1045" s="16">
        <v>0.25885351660363498</v>
      </c>
      <c r="R1045" s="16">
        <v>0.63163513215048195</v>
      </c>
      <c r="S1045" s="16">
        <v>0.71092003439380902</v>
      </c>
      <c r="T1045" s="16">
        <v>1.29849145498305</v>
      </c>
      <c r="U1045" s="16">
        <v>1.150260516725</v>
      </c>
      <c r="V1045" s="16">
        <v>0.54091719242490199</v>
      </c>
      <c r="W1045" s="16">
        <v>2.8643347392281799</v>
      </c>
      <c r="X1045" s="16">
        <v>1.35533025020752</v>
      </c>
      <c r="Y1045" s="16">
        <v>2.2757333544370599</v>
      </c>
      <c r="Z1045" s="16">
        <v>1.01971481666432</v>
      </c>
      <c r="AA1045" s="16">
        <v>1.3608371952031699</v>
      </c>
      <c r="AB1045" s="16">
        <v>1.27774124477734</v>
      </c>
      <c r="AC1045" s="16">
        <v>0.58417611060274199</v>
      </c>
      <c r="AD1045" s="16">
        <v>2.1766129309652902</v>
      </c>
      <c r="AE1045" s="16">
        <v>0.71092003439380902</v>
      </c>
      <c r="AF1045" s="16">
        <v>1.4021488769947701</v>
      </c>
      <c r="AG1045" s="16">
        <v>1.4021488769947701</v>
      </c>
      <c r="AH1045" s="16">
        <v>1.16780409232069</v>
      </c>
      <c r="AI1045" s="37">
        <v>0.22992613771741699</v>
      </c>
      <c r="AJ1045" s="16">
        <v>0.98225332167536805</v>
      </c>
      <c r="AK1045" s="16">
        <v>0.43887698986975399</v>
      </c>
      <c r="AL1045" s="37">
        <v>0.80210458280959995</v>
      </c>
      <c r="AM1045" s="37">
        <v>3033.76738357772</v>
      </c>
      <c r="AN1045" s="37">
        <v>19.271856930816</v>
      </c>
      <c r="AO1045" s="37">
        <v>1.017339965376</v>
      </c>
      <c r="AP1045" s="37">
        <v>6.2158334476799997</v>
      </c>
      <c r="AQ1045" s="37">
        <v>615.97884095999996</v>
      </c>
      <c r="AR1045" s="37">
        <v>1.499226853888</v>
      </c>
      <c r="AS1045" s="37">
        <v>1.1907060672000001</v>
      </c>
      <c r="AT1045" s="37">
        <v>6.7203897485440001</v>
      </c>
      <c r="AU1045" s="37">
        <v>271730.83390203502</v>
      </c>
      <c r="AV1045" s="37">
        <v>1819.43891629464</v>
      </c>
      <c r="AW1045" s="37">
        <v>880815.41582207999</v>
      </c>
      <c r="AX1045" s="37">
        <v>6.7823353649625604</v>
      </c>
      <c r="AY1045" s="37">
        <v>6.7124360736000002</v>
      </c>
      <c r="AZ1045" s="37">
        <v>15.3850944</v>
      </c>
      <c r="BA1045" s="37">
        <v>20390.598065279999</v>
      </c>
      <c r="BB1045" s="37">
        <v>7.1210337839999998</v>
      </c>
      <c r="BC1045" s="37">
        <v>7.3213891453990003E-3</v>
      </c>
      <c r="BD1045" s="37">
        <v>331.88474226239998</v>
      </c>
      <c r="BE1045" s="37">
        <v>24674.553216</v>
      </c>
      <c r="BF1045" s="37">
        <v>0.83718817228800002</v>
      </c>
      <c r="BG1045" s="37">
        <v>3.2187277940480001</v>
      </c>
      <c r="BH1045" s="37">
        <v>4.1286752356480001</v>
      </c>
      <c r="BI1045" s="37">
        <v>5.0862170517759999</v>
      </c>
      <c r="BJ1045" s="37">
        <v>3489.1912506496001</v>
      </c>
      <c r="BK1045" s="37">
        <v>423.86100019328001</v>
      </c>
      <c r="BL1045" s="37">
        <v>15.3850944</v>
      </c>
      <c r="BM1045" s="37">
        <v>13.7146925687959</v>
      </c>
      <c r="BN1045" s="37">
        <v>13.7146925687959</v>
      </c>
      <c r="BO1045" s="37">
        <v>16.466837982603</v>
      </c>
      <c r="BP1045" s="37">
        <v>9.3314419199999991E-3</v>
      </c>
    </row>
    <row r="1046" spans="1:68">
      <c r="A1046" s="16">
        <v>1045</v>
      </c>
      <c r="B1046" s="29" t="s">
        <v>495</v>
      </c>
      <c r="C1046" s="16">
        <v>400</v>
      </c>
      <c r="D1046" s="16">
        <v>1090</v>
      </c>
      <c r="E1046" s="16">
        <v>0.17161147235243701</v>
      </c>
      <c r="F1046" s="16">
        <v>0.30319577857747099</v>
      </c>
      <c r="G1046" s="16">
        <v>0.41217342183307398</v>
      </c>
      <c r="H1046" s="16">
        <v>1.2233296043933699</v>
      </c>
      <c r="I1046" s="16">
        <v>2.2983468758756</v>
      </c>
      <c r="J1046" s="16">
        <v>0.33504433037797499</v>
      </c>
      <c r="K1046" s="16">
        <v>0.41714117416061303</v>
      </c>
      <c r="L1046" s="16">
        <v>0.52832512315270896</v>
      </c>
      <c r="M1046" s="16">
        <v>0.14605500482375799</v>
      </c>
      <c r="N1046" s="16">
        <v>0.67723044620654105</v>
      </c>
      <c r="O1046" s="16">
        <v>1.51302742902702</v>
      </c>
      <c r="P1046" s="16">
        <v>0.13819873978924499</v>
      </c>
      <c r="Q1046" s="16">
        <v>0.24680236080101101</v>
      </c>
      <c r="R1046" s="16">
        <v>0.60868347338935602</v>
      </c>
      <c r="S1046" s="16">
        <v>0.67992047713717696</v>
      </c>
      <c r="T1046" s="16">
        <v>1.3007502042635399</v>
      </c>
      <c r="U1046" s="16">
        <v>1.15552061691654</v>
      </c>
      <c r="V1046" s="16">
        <v>0.59693593314763205</v>
      </c>
      <c r="W1046" s="16">
        <v>2.9093409223431901</v>
      </c>
      <c r="X1046" s="16">
        <v>1.3582758620689701</v>
      </c>
      <c r="Y1046" s="16">
        <v>2.2796558082360199</v>
      </c>
      <c r="Z1046" s="16">
        <v>1.0112841380389701</v>
      </c>
      <c r="AA1046" s="16">
        <v>1.3645766687993199</v>
      </c>
      <c r="AB1046" s="16">
        <v>1.28193668528864</v>
      </c>
      <c r="AC1046" s="16">
        <v>0.59349980827106996</v>
      </c>
      <c r="AD1046" s="16">
        <v>2.2155711680064898</v>
      </c>
      <c r="AE1046" s="16">
        <v>0.67992047713717696</v>
      </c>
      <c r="AF1046" s="16">
        <v>1.3960432565884999</v>
      </c>
      <c r="AG1046" s="16">
        <v>1.3960432565884999</v>
      </c>
      <c r="AH1046" s="16">
        <v>1.1782125311818601</v>
      </c>
      <c r="AI1046" s="37">
        <v>0.220555800617556</v>
      </c>
      <c r="AJ1046" s="16">
        <v>0.99679515553333797</v>
      </c>
      <c r="AK1046" s="16">
        <v>0.47091172214182397</v>
      </c>
      <c r="AL1046" s="37">
        <v>0.67543859399999995</v>
      </c>
      <c r="AM1046" s="37">
        <v>2920.4095216842002</v>
      </c>
      <c r="AN1046" s="37">
        <v>20.666606600000001</v>
      </c>
      <c r="AO1046" s="37">
        <v>1.1828115699999999</v>
      </c>
      <c r="AP1046" s="37">
        <v>7.3189482999999997</v>
      </c>
      <c r="AQ1046" s="37">
        <v>615.46960000000001</v>
      </c>
      <c r="AR1046" s="37">
        <v>1.7312125599999999</v>
      </c>
      <c r="AS1046" s="37">
        <v>1.393392</v>
      </c>
      <c r="AT1046" s="37">
        <v>7.4710836599999997</v>
      </c>
      <c r="AU1046" s="37">
        <v>315010.91411200003</v>
      </c>
      <c r="AV1046" s="37">
        <v>2104.3451750118102</v>
      </c>
      <c r="AW1046" s="37">
        <v>928218.20079999999</v>
      </c>
      <c r="AX1046" s="37">
        <v>8.2387113149999998</v>
      </c>
      <c r="AY1046" s="37">
        <v>7.7576099999999997</v>
      </c>
      <c r="AZ1046" s="37">
        <v>17.2026</v>
      </c>
      <c r="BA1046" s="37">
        <v>23576.405599999998</v>
      </c>
      <c r="BB1046" s="37">
        <v>8.2459231800000001</v>
      </c>
      <c r="BC1046" s="37">
        <v>8.1238780924354406E-3</v>
      </c>
      <c r="BD1046" s="37">
        <v>384.11153675999998</v>
      </c>
      <c r="BE1046" s="37">
        <v>28557.75</v>
      </c>
      <c r="BF1046" s="37">
        <v>0.96552687999999998</v>
      </c>
      <c r="BG1046" s="37">
        <v>3.715775388</v>
      </c>
      <c r="BH1046" s="37">
        <v>4.80041064</v>
      </c>
      <c r="BI1046" s="37">
        <v>5.9147328000000003</v>
      </c>
      <c r="BJ1046" s="37">
        <v>4395.5494840000001</v>
      </c>
      <c r="BK1046" s="37">
        <v>485.49547130000002</v>
      </c>
      <c r="BL1046" s="37">
        <v>17.2026</v>
      </c>
      <c r="BM1046" s="37">
        <v>16.053134106251999</v>
      </c>
      <c r="BN1046" s="37">
        <v>16.053134106251999</v>
      </c>
      <c r="BO1046" s="37">
        <v>19.021075589532</v>
      </c>
      <c r="BP1046" s="37">
        <v>1.1335E-2</v>
      </c>
    </row>
    <row r="1047" spans="1:68">
      <c r="A1047" s="16">
        <v>1046</v>
      </c>
      <c r="B1047" s="29" t="s">
        <v>496</v>
      </c>
      <c r="C1047" s="16">
        <v>304</v>
      </c>
      <c r="D1047" s="16">
        <v>1090</v>
      </c>
      <c r="E1047" s="16">
        <v>0.16961382319080601</v>
      </c>
      <c r="F1047" s="16">
        <v>0.29984566699731702</v>
      </c>
      <c r="G1047" s="16">
        <v>0.415593194013194</v>
      </c>
      <c r="H1047" s="16">
        <v>1.25258084577114</v>
      </c>
      <c r="I1047" s="16">
        <v>2.3139042435581301</v>
      </c>
      <c r="J1047" s="16">
        <v>0.33083972320927602</v>
      </c>
      <c r="K1047" s="16">
        <v>0.41915165006180699</v>
      </c>
      <c r="L1047" s="16">
        <v>0.53529887416806599</v>
      </c>
      <c r="M1047" s="16">
        <v>0.14239208431362699</v>
      </c>
      <c r="N1047" s="16">
        <v>0.68643760230057305</v>
      </c>
      <c r="O1047" s="16">
        <v>1.5170878739629701</v>
      </c>
      <c r="P1047" s="16">
        <v>0.133685896053964</v>
      </c>
      <c r="Q1047" s="16">
        <v>0.24933678098163201</v>
      </c>
      <c r="R1047" s="16">
        <v>0.63195906432748505</v>
      </c>
      <c r="S1047" s="16">
        <v>0.67301209597461797</v>
      </c>
      <c r="T1047" s="16">
        <v>1.29639559130176</v>
      </c>
      <c r="U1047" s="16">
        <v>1.12429588203521</v>
      </c>
      <c r="V1047" s="16">
        <v>0.60452232899943503</v>
      </c>
      <c r="W1047" s="16">
        <v>2.96665426112409</v>
      </c>
      <c r="X1047" s="16">
        <v>1.35155172413793</v>
      </c>
      <c r="Y1047" s="16">
        <v>2.2831265508684901</v>
      </c>
      <c r="Z1047" s="16">
        <v>1.00835011001287</v>
      </c>
      <c r="AA1047" s="16">
        <v>1.3638705462101599</v>
      </c>
      <c r="AB1047" s="16">
        <v>1.2833115060804501</v>
      </c>
      <c r="AC1047" s="16">
        <v>0.60615341284952995</v>
      </c>
      <c r="AD1047" s="16">
        <v>2.1379901735394999</v>
      </c>
      <c r="AE1047" s="16">
        <v>0.67301209597461797</v>
      </c>
      <c r="AF1047" s="16">
        <v>1.4099961663754199</v>
      </c>
      <c r="AG1047" s="16">
        <v>1.4099961663754199</v>
      </c>
      <c r="AH1047" s="16">
        <v>1.30144570172921</v>
      </c>
      <c r="AI1047" s="37">
        <v>0.25614754098360698</v>
      </c>
      <c r="AJ1047" s="16">
        <v>0.99575483056611303</v>
      </c>
      <c r="AK1047" s="16">
        <v>0.46657018813314</v>
      </c>
      <c r="AL1047" s="37">
        <v>0.66524960040000003</v>
      </c>
      <c r="AM1047" s="37">
        <v>2870.64888943506</v>
      </c>
      <c r="AN1047" s="37">
        <v>20.093200244599998</v>
      </c>
      <c r="AO1047" s="37">
        <v>1.1659511520000001</v>
      </c>
      <c r="AP1047" s="37">
        <v>7.1989421130000002</v>
      </c>
      <c r="AQ1047" s="37">
        <v>605.36595199999999</v>
      </c>
      <c r="AR1047" s="37">
        <v>1.7281840829999999</v>
      </c>
      <c r="AS1047" s="37">
        <v>1.38358662</v>
      </c>
      <c r="AT1047" s="37">
        <v>7.7973694629999999</v>
      </c>
      <c r="AU1047" s="37">
        <v>312562.16815769998</v>
      </c>
      <c r="AV1047" s="37">
        <v>2063.877059942</v>
      </c>
      <c r="AW1047" s="37">
        <v>967649.34852799994</v>
      </c>
      <c r="AX1047" s="37">
        <v>8.5865374518599999</v>
      </c>
      <c r="AY1047" s="37">
        <v>7.3916459999999997</v>
      </c>
      <c r="AZ1047" s="37">
        <v>17.115942</v>
      </c>
      <c r="BA1047" s="37">
        <v>23375.4624</v>
      </c>
      <c r="BB1047" s="37">
        <v>8.3271062423999993</v>
      </c>
      <c r="BC1047" s="37">
        <v>8.2594668290825804E-3</v>
      </c>
      <c r="BD1047" s="37">
        <v>367.10777383440001</v>
      </c>
      <c r="BE1047" s="37">
        <v>28416.375</v>
      </c>
      <c r="BF1047" s="37">
        <v>0.94924876800000002</v>
      </c>
      <c r="BG1047" s="37">
        <v>3.6934724022159999</v>
      </c>
      <c r="BH1047" s="37">
        <v>4.7551999517999999</v>
      </c>
      <c r="BI1047" s="37">
        <v>5.8660733599999997</v>
      </c>
      <c r="BJ1047" s="37">
        <v>4328.36349832</v>
      </c>
      <c r="BK1047" s="37">
        <v>495.53537839799998</v>
      </c>
      <c r="BL1047" s="37">
        <v>17.115942</v>
      </c>
      <c r="BM1047" s="37">
        <v>15.7359725026206</v>
      </c>
      <c r="BN1047" s="37">
        <v>15.7359725026206</v>
      </c>
      <c r="BO1047" s="37">
        <v>17.0484722285406</v>
      </c>
      <c r="BP1047" s="37">
        <v>9.7599999999999996E-3</v>
      </c>
    </row>
    <row r="1048" spans="1:68">
      <c r="A1048" s="16">
        <v>1047</v>
      </c>
      <c r="B1048" s="29" t="s">
        <v>497</v>
      </c>
      <c r="C1048" s="16">
        <v>328</v>
      </c>
      <c r="D1048" s="16">
        <v>1090</v>
      </c>
      <c r="E1048" s="16">
        <v>0.169821590565467</v>
      </c>
      <c r="F1048" s="16">
        <v>0.29987310296264202</v>
      </c>
      <c r="G1048" s="16">
        <v>0.41314580777679499</v>
      </c>
      <c r="H1048" s="16">
        <v>1.2417198107385301</v>
      </c>
      <c r="I1048" s="16">
        <v>2.3058690744921</v>
      </c>
      <c r="J1048" s="16">
        <v>0.33115671641791</v>
      </c>
      <c r="K1048" s="16">
        <v>0.41849483521888797</v>
      </c>
      <c r="L1048" s="16">
        <v>0.53283767038413898</v>
      </c>
      <c r="M1048" s="16">
        <v>0.144015338263489</v>
      </c>
      <c r="N1048" s="16">
        <v>0.68284422048284799</v>
      </c>
      <c r="O1048" s="16">
        <v>1.5128404136386799</v>
      </c>
      <c r="P1048" s="16">
        <v>0.13548713075873101</v>
      </c>
      <c r="Q1048" s="16">
        <v>0.249771623635752</v>
      </c>
      <c r="R1048" s="16">
        <v>0.62183908045976999</v>
      </c>
      <c r="S1048" s="16">
        <v>0.67460317460317498</v>
      </c>
      <c r="T1048" s="16">
        <v>1.29683082874572</v>
      </c>
      <c r="U1048" s="16">
        <v>1.1349250416435299</v>
      </c>
      <c r="V1048" s="16">
        <v>0.60394366197183103</v>
      </c>
      <c r="W1048" s="16">
        <v>2.9368445335651998</v>
      </c>
      <c r="X1048" s="16">
        <v>1.3531034482758599</v>
      </c>
      <c r="Y1048" s="16">
        <v>2.2787391841779998</v>
      </c>
      <c r="Z1048" s="16">
        <v>1.0087515926227599</v>
      </c>
      <c r="AA1048" s="16">
        <v>1.3629851384582501</v>
      </c>
      <c r="AB1048" s="16">
        <v>1.2819794584500499</v>
      </c>
      <c r="AC1048" s="16">
        <v>0.60218342666227498</v>
      </c>
      <c r="AD1048" s="16">
        <v>2.16653820598007</v>
      </c>
      <c r="AE1048" s="16">
        <v>0.67460317460317498</v>
      </c>
      <c r="AF1048" s="16">
        <v>1.4031739759678601</v>
      </c>
      <c r="AG1048" s="16">
        <v>1.4031739759678601</v>
      </c>
      <c r="AH1048" s="16">
        <v>1.24797342642834</v>
      </c>
      <c r="AI1048" s="37">
        <v>0.240615976900866</v>
      </c>
      <c r="AJ1048" s="16">
        <v>0.99549706903889601</v>
      </c>
      <c r="AK1048" s="16">
        <v>0.46830680173661399</v>
      </c>
      <c r="AL1048" s="37">
        <v>0.66859603199999995</v>
      </c>
      <c r="AM1048" s="37">
        <v>2889.2940755328</v>
      </c>
      <c r="AN1048" s="37">
        <v>20.305501840000002</v>
      </c>
      <c r="AO1048" s="37">
        <v>1.1736398400000001</v>
      </c>
      <c r="AP1048" s="37">
        <v>7.2403919999999999</v>
      </c>
      <c r="AQ1048" s="37">
        <v>608.89599999999996</v>
      </c>
      <c r="AR1048" s="37">
        <v>1.7296764</v>
      </c>
      <c r="AS1048" s="37">
        <v>1.3880399999999999</v>
      </c>
      <c r="AT1048" s="37">
        <v>7.6787831999999998</v>
      </c>
      <c r="AU1048" s="37">
        <v>313794.42102399998</v>
      </c>
      <c r="AV1048" s="37">
        <v>2077.7072877148998</v>
      </c>
      <c r="AW1048" s="37">
        <v>952938.19920000003</v>
      </c>
      <c r="AX1048" s="37">
        <v>8.4711831120000003</v>
      </c>
      <c r="AY1048" s="37">
        <v>7.5307199999999996</v>
      </c>
      <c r="AZ1048" s="37">
        <v>17.135999999999999</v>
      </c>
      <c r="BA1048" s="37">
        <v>23432.094400000002</v>
      </c>
      <c r="BB1048" s="37">
        <v>8.2827990000000007</v>
      </c>
      <c r="BC1048" s="37">
        <v>8.2115829304183294E-3</v>
      </c>
      <c r="BD1048" s="37">
        <v>373.05685999999997</v>
      </c>
      <c r="BE1048" s="37">
        <v>28449</v>
      </c>
      <c r="BF1048" s="37">
        <v>0.95449055999999999</v>
      </c>
      <c r="BG1048" s="37">
        <v>3.6996281471999999</v>
      </c>
      <c r="BH1048" s="37">
        <v>4.7692817600000001</v>
      </c>
      <c r="BI1048" s="37">
        <v>5.8819319999999999</v>
      </c>
      <c r="BJ1048" s="37">
        <v>4351.1847520000001</v>
      </c>
      <c r="BK1048" s="37">
        <v>490.72631999999999</v>
      </c>
      <c r="BL1048" s="37">
        <v>17.135999999999999</v>
      </c>
      <c r="BM1048" s="37">
        <v>15.849119092224001</v>
      </c>
      <c r="BN1048" s="37">
        <v>15.849119092224001</v>
      </c>
      <c r="BO1048" s="37">
        <v>17.820148234944</v>
      </c>
      <c r="BP1048" s="37">
        <v>1.039E-2</v>
      </c>
    </row>
    <row r="1049" spans="1:68">
      <c r="A1049" s="16">
        <v>1048</v>
      </c>
      <c r="B1049" s="29" t="s">
        <v>498</v>
      </c>
      <c r="C1049" s="16">
        <v>376</v>
      </c>
      <c r="D1049" s="16">
        <v>1090</v>
      </c>
      <c r="E1049" s="16">
        <v>0.16989439275836099</v>
      </c>
      <c r="F1049" s="16">
        <v>0.29960314711161801</v>
      </c>
      <c r="G1049" s="16">
        <v>0.41049888072765101</v>
      </c>
      <c r="H1049" s="16">
        <v>1.2312423438138</v>
      </c>
      <c r="I1049" s="16">
        <v>2.2975071975282599</v>
      </c>
      <c r="J1049" s="16">
        <v>0.33116279069767501</v>
      </c>
      <c r="K1049" s="16">
        <v>0.417873417099623</v>
      </c>
      <c r="L1049" s="16">
        <v>0.53047369233143005</v>
      </c>
      <c r="M1049" s="16">
        <v>0.145725975202224</v>
      </c>
      <c r="N1049" s="16">
        <v>0.67930943218780804</v>
      </c>
      <c r="O1049" s="16">
        <v>1.5080425038798</v>
      </c>
      <c r="P1049" s="16">
        <v>0.13734941602684</v>
      </c>
      <c r="Q1049" s="16">
        <v>0.25054351683084702</v>
      </c>
      <c r="R1049" s="16">
        <v>0.61193502824858803</v>
      </c>
      <c r="S1049" s="16">
        <v>0.67593052109181195</v>
      </c>
      <c r="T1049" s="16">
        <v>1.29696789536266</v>
      </c>
      <c r="U1049" s="16">
        <v>1.1453184288790901</v>
      </c>
      <c r="V1049" s="16">
        <v>0.60393258426966301</v>
      </c>
      <c r="W1049" s="16">
        <v>2.90635578931695</v>
      </c>
      <c r="X1049" s="16">
        <v>1.3543965517241401</v>
      </c>
      <c r="Y1049" s="16">
        <v>2.2737068965517202</v>
      </c>
      <c r="Z1049" s="16">
        <v>1.00897694642925</v>
      </c>
      <c r="AA1049" s="16">
        <v>1.36183780466655</v>
      </c>
      <c r="AB1049" s="16">
        <v>1.2804753028891001</v>
      </c>
      <c r="AC1049" s="16">
        <v>0.59851832786894799</v>
      </c>
      <c r="AD1049" s="16">
        <v>2.1953057245621701</v>
      </c>
      <c r="AE1049" s="16">
        <v>0.67593052109181195</v>
      </c>
      <c r="AF1049" s="16">
        <v>1.39616397612307</v>
      </c>
      <c r="AG1049" s="16">
        <v>1.39616397612307</v>
      </c>
      <c r="AH1049" s="16">
        <v>1.19860011133141</v>
      </c>
      <c r="AI1049" s="37">
        <v>0.22686025408348501</v>
      </c>
      <c r="AJ1049" s="16">
        <v>0.99508677269754797</v>
      </c>
      <c r="AK1049" s="16">
        <v>0.47004341534008698</v>
      </c>
      <c r="AL1049" s="37">
        <v>0.67178489750000003</v>
      </c>
      <c r="AM1049" s="37">
        <v>2907.71563670359</v>
      </c>
      <c r="AN1049" s="37">
        <v>20.514827683749999</v>
      </c>
      <c r="AO1049" s="37">
        <v>1.18152005</v>
      </c>
      <c r="AP1049" s="37">
        <v>7.2804442312499997</v>
      </c>
      <c r="AQ1049" s="37">
        <v>612.32000000000005</v>
      </c>
      <c r="AR1049" s="37">
        <v>1.7312307337499999</v>
      </c>
      <c r="AS1049" s="37">
        <v>1.392604875</v>
      </c>
      <c r="AT1049" s="37">
        <v>7.56340810875</v>
      </c>
      <c r="AU1049" s="37">
        <v>315081.86500062502</v>
      </c>
      <c r="AV1049" s="37">
        <v>2091.0472439574701</v>
      </c>
      <c r="AW1049" s="37">
        <v>938500.8297</v>
      </c>
      <c r="AX1049" s="37">
        <v>8.3621214506250006</v>
      </c>
      <c r="AY1049" s="37">
        <v>7.6685249999999998</v>
      </c>
      <c r="AZ1049" s="37">
        <v>17.152687499999999</v>
      </c>
      <c r="BA1049" s="37">
        <v>23483.411199999999</v>
      </c>
      <c r="BB1049" s="37">
        <v>8.2354995800000008</v>
      </c>
      <c r="BC1049" s="37">
        <v>8.1656650117585602E-3</v>
      </c>
      <c r="BD1049" s="37">
        <v>378.84729644499998</v>
      </c>
      <c r="BE1049" s="37">
        <v>28476.1875</v>
      </c>
      <c r="BF1049" s="37">
        <v>0.95945919999999996</v>
      </c>
      <c r="BG1049" s="37">
        <v>3.7051612162500001</v>
      </c>
      <c r="BH1049" s="37">
        <v>4.7824778987499998</v>
      </c>
      <c r="BI1049" s="37">
        <v>5.8969934000000004</v>
      </c>
      <c r="BJ1049" s="37">
        <v>4373.04169</v>
      </c>
      <c r="BK1049" s="37">
        <v>485.71303858750002</v>
      </c>
      <c r="BL1049" s="37">
        <v>17.152687499999999</v>
      </c>
      <c r="BM1049" s="37">
        <v>15.9594140825797</v>
      </c>
      <c r="BN1049" s="37">
        <v>15.9594140825797</v>
      </c>
      <c r="BO1049" s="37">
        <v>18.589985777139699</v>
      </c>
      <c r="BP1049" s="37">
        <v>1.102E-2</v>
      </c>
    </row>
    <row r="1050" spans="1:68">
      <c r="A1050" s="16">
        <v>1049</v>
      </c>
      <c r="B1050" s="29" t="s">
        <v>499</v>
      </c>
      <c r="C1050" s="16">
        <v>150</v>
      </c>
      <c r="D1050" s="16">
        <v>1065</v>
      </c>
      <c r="E1050" s="16">
        <v>0.189336568561873</v>
      </c>
      <c r="F1050" s="16">
        <v>0.335197965673177</v>
      </c>
      <c r="G1050" s="16">
        <v>0.447356408077278</v>
      </c>
      <c r="H1050" s="16">
        <v>1.26805803195963</v>
      </c>
      <c r="I1050" s="16">
        <v>2.3253963414077798</v>
      </c>
      <c r="J1050" s="16">
        <v>0.36290476003917699</v>
      </c>
      <c r="K1050" s="16">
        <v>0.42488538030171402</v>
      </c>
      <c r="L1050" s="16">
        <v>0.54296264396594895</v>
      </c>
      <c r="M1050" s="16">
        <v>0.140220407816843</v>
      </c>
      <c r="N1050" s="16">
        <v>0.69988544793844398</v>
      </c>
      <c r="O1050" s="16">
        <v>1.55062496251577</v>
      </c>
      <c r="P1050" s="16">
        <v>0.13179082459262001</v>
      </c>
      <c r="Q1050" s="16">
        <v>0.238560966860378</v>
      </c>
      <c r="R1050" s="16">
        <v>0.66762251334303802</v>
      </c>
      <c r="S1050" s="16">
        <v>0.687025</v>
      </c>
      <c r="T1050" s="16">
        <v>1.30134823389022</v>
      </c>
      <c r="U1050" s="16">
        <v>1.1111300153627599</v>
      </c>
      <c r="V1050" s="16">
        <v>0.57057008648405105</v>
      </c>
      <c r="W1050" s="16">
        <v>3.05106175326971</v>
      </c>
      <c r="X1050" s="16">
        <v>1.3522515986769601</v>
      </c>
      <c r="Y1050" s="16">
        <v>2.3021871293926699</v>
      </c>
      <c r="Z1050" s="16">
        <v>1.01323976500442</v>
      </c>
      <c r="AA1050" s="16">
        <v>1.37069734330668</v>
      </c>
      <c r="AB1050" s="16">
        <v>1.2888008558558599</v>
      </c>
      <c r="AC1050" s="16">
        <v>0.60076042551999198</v>
      </c>
      <c r="AD1050" s="16">
        <v>2.0664694309274201</v>
      </c>
      <c r="AE1050" s="16">
        <v>0.687025</v>
      </c>
      <c r="AF1050" s="16">
        <v>1.4359725542989501</v>
      </c>
      <c r="AG1050" s="16">
        <v>1.43462244306627</v>
      </c>
      <c r="AH1050" s="16">
        <v>1.42103808170791</v>
      </c>
      <c r="AI1050" s="37">
        <v>0.33034450212364302</v>
      </c>
      <c r="AJ1050" s="16">
        <v>0.998813531802896</v>
      </c>
      <c r="AK1050" s="16">
        <v>0.46370477568740998</v>
      </c>
      <c r="AL1050" s="37">
        <v>0.69332494606336004</v>
      </c>
      <c r="AM1050" s="37">
        <v>2869.4268223498102</v>
      </c>
      <c r="AN1050" s="37">
        <v>19.982681662369298</v>
      </c>
      <c r="AO1050" s="37">
        <v>1.14731537216</v>
      </c>
      <c r="AP1050" s="37">
        <v>7.1515088918860803</v>
      </c>
      <c r="AQ1050" s="37">
        <v>605.29088153600003</v>
      </c>
      <c r="AR1050" s="37">
        <v>1.7436036552140799</v>
      </c>
      <c r="AS1050" s="37">
        <v>1.3858175429120001</v>
      </c>
      <c r="AT1050" s="37">
        <v>7.9731078896742398</v>
      </c>
      <c r="AU1050" s="37">
        <v>308147.06740207103</v>
      </c>
      <c r="AV1050" s="37">
        <v>2039.48022036934</v>
      </c>
      <c r="AW1050" s="37">
        <v>984792.96834109398</v>
      </c>
      <c r="AX1050" s="37">
        <v>8.9726898309216008</v>
      </c>
      <c r="AY1050" s="37">
        <v>7.2598378751999997</v>
      </c>
      <c r="AZ1050" s="37">
        <v>17.1207069696</v>
      </c>
      <c r="BA1050" s="37">
        <v>23394.918122496001</v>
      </c>
      <c r="BB1050" s="37">
        <v>8.4636533371238407</v>
      </c>
      <c r="BC1050" s="37">
        <v>8.4975474716350707E-3</v>
      </c>
      <c r="BD1050" s="37">
        <v>360.063701247099</v>
      </c>
      <c r="BE1050" s="37">
        <v>28478.16769024</v>
      </c>
      <c r="BF1050" s="37">
        <v>0.94545278422400003</v>
      </c>
      <c r="BG1050" s="37">
        <v>3.6983510143465002</v>
      </c>
      <c r="BH1050" s="37">
        <v>4.7469608264908798</v>
      </c>
      <c r="BI1050" s="37">
        <v>5.8537508087808003</v>
      </c>
      <c r="BJ1050" s="37">
        <v>4407.6670722828803</v>
      </c>
      <c r="BK1050" s="37">
        <v>510.45473722383298</v>
      </c>
      <c r="BL1050" s="37">
        <v>17.1207069696</v>
      </c>
      <c r="BM1050" s="37">
        <v>15.642184445865</v>
      </c>
      <c r="BN1050" s="37">
        <v>15.627477556892201</v>
      </c>
      <c r="BO1050" s="37">
        <v>15.6272567009286</v>
      </c>
      <c r="BP1050" s="37">
        <v>9.4931200000000007E-3</v>
      </c>
    </row>
    <row r="1051" spans="1:68">
      <c r="A1051" s="16">
        <v>1050</v>
      </c>
      <c r="B1051" s="29" t="s">
        <v>84</v>
      </c>
      <c r="C1051" s="16">
        <v>250</v>
      </c>
      <c r="D1051" s="16">
        <v>1075</v>
      </c>
      <c r="E1051" s="16">
        <v>0.18865199526800699</v>
      </c>
      <c r="F1051" s="16">
        <v>0.333137460374614</v>
      </c>
      <c r="G1051" s="16">
        <v>0.44302957411024202</v>
      </c>
      <c r="H1051" s="16">
        <v>1.2583468538845699</v>
      </c>
      <c r="I1051" s="16">
        <v>2.3149205365982102</v>
      </c>
      <c r="J1051" s="16">
        <v>0.36115029825724199</v>
      </c>
      <c r="K1051" s="16">
        <v>0.42442813365902299</v>
      </c>
      <c r="L1051" s="16">
        <v>0.54094729700065902</v>
      </c>
      <c r="M1051" s="16">
        <v>0.142021494339726</v>
      </c>
      <c r="N1051" s="16">
        <v>0.69634795311984798</v>
      </c>
      <c r="O1051" s="16">
        <v>1.5425744516573301</v>
      </c>
      <c r="P1051" s="16">
        <v>0.13357170772613799</v>
      </c>
      <c r="Q1051" s="16">
        <v>0.240743205306444</v>
      </c>
      <c r="R1051" s="16">
        <v>0.65578591173386702</v>
      </c>
      <c r="S1051" s="16">
        <v>0.687025</v>
      </c>
      <c r="T1051" s="16">
        <v>1.3000016927573801</v>
      </c>
      <c r="U1051" s="16">
        <v>1.11913481862792</v>
      </c>
      <c r="V1051" s="16">
        <v>0.57334190590516898</v>
      </c>
      <c r="W1051" s="16">
        <v>3.01075691680188</v>
      </c>
      <c r="X1051" s="16">
        <v>1.3522515986769601</v>
      </c>
      <c r="Y1051" s="16">
        <v>2.2936658764766298</v>
      </c>
      <c r="Z1051" s="16">
        <v>1.0125878092836</v>
      </c>
      <c r="AA1051" s="16">
        <v>1.3682175886193699</v>
      </c>
      <c r="AB1051" s="16">
        <v>1.28640574605839</v>
      </c>
      <c r="AC1051" s="16">
        <v>0.59843173469497901</v>
      </c>
      <c r="AD1051" s="16">
        <v>2.0904834956375602</v>
      </c>
      <c r="AE1051" s="16">
        <v>0.687025</v>
      </c>
      <c r="AF1051" s="16">
        <v>1.42733582854018</v>
      </c>
      <c r="AG1051" s="16">
        <v>1.42599383761623</v>
      </c>
      <c r="AH1051" s="16">
        <v>1.35634280194298</v>
      </c>
      <c r="AI1051" s="37">
        <v>0.30765985126843798</v>
      </c>
      <c r="AJ1051" s="16">
        <v>0.99763935106343504</v>
      </c>
      <c r="AK1051" s="16">
        <v>0.46542749638205499</v>
      </c>
      <c r="AL1051" s="37">
        <v>0.69584085765693404</v>
      </c>
      <c r="AM1051" s="37">
        <v>2887.1746588274</v>
      </c>
      <c r="AN1051" s="37">
        <v>20.177841874738501</v>
      </c>
      <c r="AO1051" s="37">
        <v>1.15616967481344</v>
      </c>
      <c r="AP1051" s="37">
        <v>7.1838719082665001</v>
      </c>
      <c r="AQ1051" s="37">
        <v>608.23137396736001</v>
      </c>
      <c r="AR1051" s="37">
        <v>1.7454820813934599</v>
      </c>
      <c r="AS1051" s="37">
        <v>1.3909805286502399</v>
      </c>
      <c r="AT1051" s="37">
        <v>7.8719946234581002</v>
      </c>
      <c r="AU1051" s="37">
        <v>309712.47539877199</v>
      </c>
      <c r="AV1051" s="37">
        <v>2050.12402277514</v>
      </c>
      <c r="AW1051" s="37">
        <v>971662.93341692304</v>
      </c>
      <c r="AX1051" s="37">
        <v>8.8913560766055202</v>
      </c>
      <c r="AY1051" s="37">
        <v>7.3908742502400004</v>
      </c>
      <c r="AZ1051" s="37">
        <v>17.1207069696</v>
      </c>
      <c r="BA1051" s="37">
        <v>23419.150567520301</v>
      </c>
      <c r="BB1051" s="37">
        <v>8.4031156085674006</v>
      </c>
      <c r="BC1051" s="37">
        <v>8.4564661083662198E-3</v>
      </c>
      <c r="BD1051" s="37">
        <v>364.88385411821798</v>
      </c>
      <c r="BE1051" s="37">
        <v>28478.16769024</v>
      </c>
      <c r="BF1051" s="37">
        <v>0.94896525845888002</v>
      </c>
      <c r="BG1051" s="37">
        <v>3.7007322015179098</v>
      </c>
      <c r="BH1051" s="37">
        <v>4.75556420833444</v>
      </c>
      <c r="BI1051" s="37">
        <v>5.8646496841605096</v>
      </c>
      <c r="BJ1051" s="37">
        <v>4424.8187259734495</v>
      </c>
      <c r="BK1051" s="37">
        <v>504.59097742047999</v>
      </c>
      <c r="BL1051" s="37">
        <v>17.1207069696</v>
      </c>
      <c r="BM1051" s="37">
        <v>15.7368343906262</v>
      </c>
      <c r="BN1051" s="37">
        <v>15.722038511127</v>
      </c>
      <c r="BO1051" s="37">
        <v>16.372650669751799</v>
      </c>
      <c r="BP1051" s="37">
        <v>1.01930752E-2</v>
      </c>
    </row>
    <row r="1052" spans="1:68">
      <c r="A1052" s="16">
        <v>1051</v>
      </c>
      <c r="B1052" s="29" t="s">
        <v>284</v>
      </c>
      <c r="C1052" s="16">
        <v>325</v>
      </c>
      <c r="D1052" s="16">
        <v>1075</v>
      </c>
      <c r="E1052" s="16">
        <v>0.18848162473729099</v>
      </c>
      <c r="F1052" s="16">
        <v>0.33262628616171203</v>
      </c>
      <c r="G1052" s="16">
        <v>0.44196091193655901</v>
      </c>
      <c r="H1052" s="16">
        <v>1.25594225594975</v>
      </c>
      <c r="I1052" s="16">
        <v>2.3123163166250902</v>
      </c>
      <c r="J1052" s="16">
        <v>0.36071433021806898</v>
      </c>
      <c r="K1052" s="16">
        <v>0.42431397572970603</v>
      </c>
      <c r="L1052" s="16">
        <v>0.54044579574340801</v>
      </c>
      <c r="M1052" s="16">
        <v>0.142479018755161</v>
      </c>
      <c r="N1052" s="16">
        <v>0.69546915982709301</v>
      </c>
      <c r="O1052" s="16">
        <v>1.5405748684237399</v>
      </c>
      <c r="P1052" s="16">
        <v>0.13402447431007</v>
      </c>
      <c r="Q1052" s="16">
        <v>0.241295017355421</v>
      </c>
      <c r="R1052" s="16">
        <v>0.65289205219454305</v>
      </c>
      <c r="S1052" s="16">
        <v>0.687025</v>
      </c>
      <c r="T1052" s="16">
        <v>1.29966549276891</v>
      </c>
      <c r="U1052" s="16">
        <v>1.1211540732746299</v>
      </c>
      <c r="V1052" s="16">
        <v>0.57403486076044796</v>
      </c>
      <c r="W1052" s="16">
        <v>3.0008465446896802</v>
      </c>
      <c r="X1052" s="16">
        <v>1.3522515986769601</v>
      </c>
      <c r="Y1052" s="16">
        <v>2.2915454104899502</v>
      </c>
      <c r="Z1052" s="16">
        <v>1.0124249514236501</v>
      </c>
      <c r="AA1052" s="16">
        <v>1.3675990512423499</v>
      </c>
      <c r="AB1052" s="16">
        <v>1.28580835892443</v>
      </c>
      <c r="AC1052" s="16">
        <v>0.59785238005833297</v>
      </c>
      <c r="AD1052" s="16">
        <v>2.0965744731174998</v>
      </c>
      <c r="AE1052" s="16">
        <v>0.687025</v>
      </c>
      <c r="AF1052" s="16">
        <v>1.4251928558537399</v>
      </c>
      <c r="AG1052" s="16">
        <v>1.4238528797673899</v>
      </c>
      <c r="AH1052" s="16">
        <v>1.34107905118219</v>
      </c>
      <c r="AI1052" s="37">
        <v>0.30246726872056401</v>
      </c>
      <c r="AJ1052" s="16">
        <v>0.99734623710750103</v>
      </c>
      <c r="AK1052" s="16">
        <v>0.46585817655571599</v>
      </c>
      <c r="AL1052" s="37">
        <v>0.69646983555532804</v>
      </c>
      <c r="AM1052" s="37">
        <v>2891.6116179467999</v>
      </c>
      <c r="AN1052" s="37">
        <v>20.226631927830802</v>
      </c>
      <c r="AO1052" s="37">
        <v>1.1583832504767999</v>
      </c>
      <c r="AP1052" s="37">
        <v>7.1919626623616004</v>
      </c>
      <c r="AQ1052" s="37">
        <v>608.96649707519998</v>
      </c>
      <c r="AR1052" s="37">
        <v>1.7459516879382999</v>
      </c>
      <c r="AS1052" s="37">
        <v>1.3922712750848001</v>
      </c>
      <c r="AT1052" s="37">
        <v>7.8467163069040602</v>
      </c>
      <c r="AU1052" s="37">
        <v>310103.82739794801</v>
      </c>
      <c r="AV1052" s="37">
        <v>2052.7849733765802</v>
      </c>
      <c r="AW1052" s="37">
        <v>968380.42468587996</v>
      </c>
      <c r="AX1052" s="37">
        <v>8.8710226380264992</v>
      </c>
      <c r="AY1052" s="37">
        <v>7.4236333439999997</v>
      </c>
      <c r="AZ1052" s="37">
        <v>17.1207069696</v>
      </c>
      <c r="BA1052" s="37">
        <v>23425.2086787763</v>
      </c>
      <c r="BB1052" s="37">
        <v>8.3879811764282906</v>
      </c>
      <c r="BC1052" s="37">
        <v>8.4462577575344696E-3</v>
      </c>
      <c r="BD1052" s="37">
        <v>366.08889233599803</v>
      </c>
      <c r="BE1052" s="37">
        <v>28478.16769024</v>
      </c>
      <c r="BF1052" s="37">
        <v>0.94984337701760002</v>
      </c>
      <c r="BG1052" s="37">
        <v>3.7013274983107598</v>
      </c>
      <c r="BH1052" s="37">
        <v>4.7577150537953301</v>
      </c>
      <c r="BI1052" s="37">
        <v>5.8673744030054404</v>
      </c>
      <c r="BJ1052" s="37">
        <v>4429.1066393961</v>
      </c>
      <c r="BK1052" s="37">
        <v>503.125037469642</v>
      </c>
      <c r="BL1052" s="37">
        <v>17.1207069696</v>
      </c>
      <c r="BM1052" s="37">
        <v>15.7604968768165</v>
      </c>
      <c r="BN1052" s="37">
        <v>15.745678749685601</v>
      </c>
      <c r="BO1052" s="37">
        <v>16.558999161957601</v>
      </c>
      <c r="BP1052" s="37">
        <v>1.0368064E-2</v>
      </c>
    </row>
    <row r="1053" spans="1:68">
      <c r="A1053" s="16">
        <v>1052</v>
      </c>
      <c r="B1053" s="29" t="s">
        <v>86</v>
      </c>
      <c r="C1053" s="16">
        <v>315</v>
      </c>
      <c r="D1053" s="16">
        <v>1085</v>
      </c>
      <c r="E1053" s="16">
        <v>0.18797235448417801</v>
      </c>
      <c r="F1053" s="16">
        <v>0.33110213269174299</v>
      </c>
      <c r="G1053" s="16">
        <v>0.43878563669741</v>
      </c>
      <c r="H1053" s="16">
        <v>1.24878328772388</v>
      </c>
      <c r="I1053" s="16">
        <v>2.3045386945396298</v>
      </c>
      <c r="J1053" s="16">
        <v>0.35941271873666197</v>
      </c>
      <c r="K1053" s="16">
        <v>0.42397187010374898</v>
      </c>
      <c r="L1053" s="16">
        <v>0.53894685567727696</v>
      </c>
      <c r="M1053" s="16">
        <v>0.143869451669844</v>
      </c>
      <c r="N1053" s="16">
        <v>0.69284603823142199</v>
      </c>
      <c r="O1053" s="16">
        <v>1.53460710208061</v>
      </c>
      <c r="P1053" s="16">
        <v>0.13540138012453301</v>
      </c>
      <c r="Q1053" s="16">
        <v>0.24296573641900601</v>
      </c>
      <c r="R1053" s="16">
        <v>0.64436171209141202</v>
      </c>
      <c r="S1053" s="16">
        <v>0.687025</v>
      </c>
      <c r="T1053" s="16">
        <v>1.2986579353511101</v>
      </c>
      <c r="U1053" s="16">
        <v>1.12725579524241</v>
      </c>
      <c r="V1053" s="16">
        <v>0.57611372532628602</v>
      </c>
      <c r="W1053" s="16">
        <v>2.9715030587900499</v>
      </c>
      <c r="X1053" s="16">
        <v>1.3522515986769601</v>
      </c>
      <c r="Y1053" s="16">
        <v>2.2852074716047799</v>
      </c>
      <c r="Z1053" s="16">
        <v>1.0119366920078601</v>
      </c>
      <c r="AA1053" s="16">
        <v>1.36574679007227</v>
      </c>
      <c r="AB1053" s="16">
        <v>1.28401952190043</v>
      </c>
      <c r="AC1053" s="16">
        <v>0.596121027285058</v>
      </c>
      <c r="AD1053" s="16">
        <v>2.1150622486277402</v>
      </c>
      <c r="AE1053" s="16">
        <v>0.687025</v>
      </c>
      <c r="AF1053" s="16">
        <v>1.4188023736559201</v>
      </c>
      <c r="AG1053" s="16">
        <v>1.4174684059447</v>
      </c>
      <c r="AH1053" s="16">
        <v>1.2972817487928601</v>
      </c>
      <c r="AI1053" s="37">
        <v>0.28789050290358098</v>
      </c>
      <c r="AJ1053" s="16">
        <v>0.99646792775867299</v>
      </c>
      <c r="AK1053" s="16">
        <v>0.46715021707670001</v>
      </c>
      <c r="AL1053" s="37">
        <v>0.69835676925050905</v>
      </c>
      <c r="AM1053" s="37">
        <v>2904.9224953050002</v>
      </c>
      <c r="AN1053" s="37">
        <v>20.3730020871077</v>
      </c>
      <c r="AO1053" s="37">
        <v>1.16502397746688</v>
      </c>
      <c r="AP1053" s="37">
        <v>7.2162349246469102</v>
      </c>
      <c r="AQ1053" s="37">
        <v>611.17186639872</v>
      </c>
      <c r="AR1053" s="37">
        <v>1.74736050757284</v>
      </c>
      <c r="AS1053" s="37">
        <v>1.3961435143884799</v>
      </c>
      <c r="AT1053" s="37">
        <v>7.7708813572419597</v>
      </c>
      <c r="AU1053" s="37">
        <v>311277.883395474</v>
      </c>
      <c r="AV1053" s="37">
        <v>2060.7678251809298</v>
      </c>
      <c r="AW1053" s="37">
        <v>958532.89849275199</v>
      </c>
      <c r="AX1053" s="37">
        <v>8.8100223222894307</v>
      </c>
      <c r="AY1053" s="37">
        <v>7.5219106252800003</v>
      </c>
      <c r="AZ1053" s="37">
        <v>17.1207069696</v>
      </c>
      <c r="BA1053" s="37">
        <v>23443.383012544498</v>
      </c>
      <c r="BB1053" s="37">
        <v>8.3425778800109498</v>
      </c>
      <c r="BC1053" s="37">
        <v>8.4157800494115993E-3</v>
      </c>
      <c r="BD1053" s="37">
        <v>369.70400698933702</v>
      </c>
      <c r="BE1053" s="37">
        <v>28478.16769024</v>
      </c>
      <c r="BF1053" s="37">
        <v>0.95247773269376002</v>
      </c>
      <c r="BG1053" s="37">
        <v>3.7031133886893199</v>
      </c>
      <c r="BH1053" s="37">
        <v>4.7641675901780003</v>
      </c>
      <c r="BI1053" s="37">
        <v>5.8755485595402197</v>
      </c>
      <c r="BJ1053" s="37">
        <v>4441.9703796640297</v>
      </c>
      <c r="BK1053" s="37">
        <v>498.727217617127</v>
      </c>
      <c r="BL1053" s="37">
        <v>17.1207069696</v>
      </c>
      <c r="BM1053" s="37">
        <v>15.831484335387399</v>
      </c>
      <c r="BN1053" s="37">
        <v>15.816599465361699</v>
      </c>
      <c r="BO1053" s="37">
        <v>17.118044638574901</v>
      </c>
      <c r="BP1053" s="37">
        <v>1.08930304E-2</v>
      </c>
    </row>
    <row r="1054" spans="1:68">
      <c r="A1054" s="16">
        <v>1053</v>
      </c>
      <c r="B1054" s="29" t="s">
        <v>221</v>
      </c>
      <c r="C1054" s="16">
        <v>250</v>
      </c>
      <c r="D1054" s="16">
        <v>1100</v>
      </c>
      <c r="E1054" s="16">
        <v>0.186962025776303</v>
      </c>
      <c r="F1054" s="16">
        <v>0.32809534889083902</v>
      </c>
      <c r="G1054" s="16">
        <v>0.43257002418554402</v>
      </c>
      <c r="H1054" s="16">
        <v>1.2347074315626001</v>
      </c>
      <c r="I1054" s="16">
        <v>2.2891393646545302</v>
      </c>
      <c r="J1054" s="16">
        <v>0.35683747447898601</v>
      </c>
      <c r="K1054" s="16">
        <v>0.42328931113548601</v>
      </c>
      <c r="L1054" s="16">
        <v>0.53597378203100299</v>
      </c>
      <c r="M1054" s="16">
        <v>0.146733352399088</v>
      </c>
      <c r="N1054" s="16">
        <v>0.68765871282789603</v>
      </c>
      <c r="O1054" s="16">
        <v>1.52280920802827</v>
      </c>
      <c r="P1054" s="16">
        <v>0.138241846436988</v>
      </c>
      <c r="Q1054" s="16">
        <v>0.24637755723674601</v>
      </c>
      <c r="R1054" s="16">
        <v>0.62795271997079205</v>
      </c>
      <c r="S1054" s="16">
        <v>0.687025</v>
      </c>
      <c r="T1054" s="16">
        <v>1.29664749987515</v>
      </c>
      <c r="U1054" s="16">
        <v>1.13966067832226</v>
      </c>
      <c r="V1054" s="16">
        <v>0.58027145445796202</v>
      </c>
      <c r="W1054" s="16">
        <v>2.91450465845457</v>
      </c>
      <c r="X1054" s="16">
        <v>1.3522515986769601</v>
      </c>
      <c r="Y1054" s="16">
        <v>2.2726361917812898</v>
      </c>
      <c r="Z1054" s="16">
        <v>1.01096158464409</v>
      </c>
      <c r="AA1054" s="16">
        <v>1.36205727916287</v>
      </c>
      <c r="AB1054" s="16">
        <v>1.2804567383715699</v>
      </c>
      <c r="AC1054" s="16">
        <v>0.59268823200516296</v>
      </c>
      <c r="AD1054" s="16">
        <v>2.15303352121221</v>
      </c>
      <c r="AE1054" s="16">
        <v>0.687025</v>
      </c>
      <c r="AF1054" s="16">
        <v>1.40619180845174</v>
      </c>
      <c r="AG1054" s="16">
        <v>1.4048696972803101</v>
      </c>
      <c r="AH1054" s="16">
        <v>1.2177430230678099</v>
      </c>
      <c r="AI1054" s="37">
        <v>0.262581400234073</v>
      </c>
      <c r="AJ1054" s="16">
        <v>0.994715941781108</v>
      </c>
      <c r="AK1054" s="16">
        <v>0.46973429811866901</v>
      </c>
      <c r="AL1054" s="37">
        <v>0.70213063664087005</v>
      </c>
      <c r="AM1054" s="37">
        <v>2931.5442500213999</v>
      </c>
      <c r="AN1054" s="37">
        <v>20.665742405661501</v>
      </c>
      <c r="AO1054" s="37">
        <v>1.17830543144704</v>
      </c>
      <c r="AP1054" s="37">
        <v>7.2647794492175404</v>
      </c>
      <c r="AQ1054" s="37">
        <v>615.58260504576003</v>
      </c>
      <c r="AR1054" s="37">
        <v>1.75017814684191</v>
      </c>
      <c r="AS1054" s="37">
        <v>1.4038879929958401</v>
      </c>
      <c r="AT1054" s="37">
        <v>7.6192114579177499</v>
      </c>
      <c r="AU1054" s="37">
        <v>313625.99539052602</v>
      </c>
      <c r="AV1054" s="37">
        <v>2076.7335287896199</v>
      </c>
      <c r="AW1054" s="37">
        <v>938837.84610649501</v>
      </c>
      <c r="AX1054" s="37">
        <v>8.6880216908153098</v>
      </c>
      <c r="AY1054" s="37">
        <v>7.7184651878399997</v>
      </c>
      <c r="AZ1054" s="37">
        <v>17.1207069696</v>
      </c>
      <c r="BA1054" s="37">
        <v>23479.731680080899</v>
      </c>
      <c r="BB1054" s="37">
        <v>8.2517712871762896</v>
      </c>
      <c r="BC1054" s="37">
        <v>8.3554797647630904E-3</v>
      </c>
      <c r="BD1054" s="37">
        <v>376.93423629601602</v>
      </c>
      <c r="BE1054" s="37">
        <v>28478.16769024</v>
      </c>
      <c r="BF1054" s="37">
        <v>0.95774644404608</v>
      </c>
      <c r="BG1054" s="37">
        <v>3.70668516944643</v>
      </c>
      <c r="BH1054" s="37">
        <v>4.77707266294333</v>
      </c>
      <c r="BI1054" s="37">
        <v>5.8918968726097898</v>
      </c>
      <c r="BJ1054" s="37">
        <v>4467.6978601998899</v>
      </c>
      <c r="BK1054" s="37">
        <v>489.93157791209802</v>
      </c>
      <c r="BL1054" s="37">
        <v>17.1207069696</v>
      </c>
      <c r="BM1054" s="37">
        <v>15.973459252529199</v>
      </c>
      <c r="BN1054" s="37">
        <v>15.9584408967138</v>
      </c>
      <c r="BO1054" s="37">
        <v>18.236135591809699</v>
      </c>
      <c r="BP1054" s="37">
        <v>1.19429632E-2</v>
      </c>
    </row>
    <row r="1055" spans="1:68">
      <c r="A1055" s="16">
        <v>1054</v>
      </c>
      <c r="B1055" s="29" t="s">
        <v>500</v>
      </c>
      <c r="C1055" s="16">
        <v>262</v>
      </c>
      <c r="D1055" s="16">
        <v>1120</v>
      </c>
      <c r="E1055" s="16">
        <v>0.16467415730337101</v>
      </c>
      <c r="F1055" s="16">
        <v>0.28029986816197699</v>
      </c>
      <c r="G1055" s="16">
        <v>0.41183491604734401</v>
      </c>
      <c r="H1055" s="16">
        <v>1.2910394736842099</v>
      </c>
      <c r="I1055" s="16">
        <v>2.3955761494252901</v>
      </c>
      <c r="J1055" s="16">
        <v>0.31573839662447301</v>
      </c>
      <c r="K1055" s="16">
        <v>0.41877857852882699</v>
      </c>
      <c r="L1055" s="16">
        <v>0.53824367088607605</v>
      </c>
      <c r="M1055" s="16">
        <v>0.13453165711307999</v>
      </c>
      <c r="N1055" s="16">
        <v>0.66703680667349596</v>
      </c>
      <c r="O1055" s="16">
        <v>1.53795781013191</v>
      </c>
      <c r="P1055" s="16">
        <v>0.12496470464283201</v>
      </c>
      <c r="Q1055" s="16">
        <v>0.23847920381929</v>
      </c>
      <c r="R1055" s="16">
        <v>0.65712121212121199</v>
      </c>
      <c r="S1055" s="16">
        <v>0.67225961538461498</v>
      </c>
      <c r="T1055" s="16">
        <v>1.33523694029851</v>
      </c>
      <c r="U1055" s="16">
        <v>1.1444613159797501</v>
      </c>
      <c r="V1055" s="16">
        <v>0.63343578778564702</v>
      </c>
      <c r="W1055" s="16">
        <v>3.2457836440834398</v>
      </c>
      <c r="X1055" s="16">
        <v>1.3793448275862099</v>
      </c>
      <c r="Y1055" s="16">
        <v>2.34474609375</v>
      </c>
      <c r="Z1055" s="16">
        <v>1.02648342743622</v>
      </c>
      <c r="AA1055" s="16">
        <v>1.3977013963480101</v>
      </c>
      <c r="AB1055" s="16">
        <v>1.3082969483568101</v>
      </c>
      <c r="AC1055" s="16">
        <v>0.67499501197126899</v>
      </c>
      <c r="AD1055" s="16">
        <v>2.2632323781291199</v>
      </c>
      <c r="AE1055" s="16">
        <v>0.67225961538461498</v>
      </c>
      <c r="AF1055" s="16">
        <v>1.4584948857473501</v>
      </c>
      <c r="AG1055" s="16">
        <v>1.4584948857473501</v>
      </c>
      <c r="AH1055" s="16">
        <v>1.4584948857473501</v>
      </c>
      <c r="AI1055" s="37">
        <v>0.29411764705882398</v>
      </c>
      <c r="AJ1055" s="16">
        <v>1.00807741046124</v>
      </c>
      <c r="AK1055" s="16">
        <v>0.46309696092619401</v>
      </c>
      <c r="AL1055" s="37">
        <v>0.75132518400000003</v>
      </c>
      <c r="AM1055" s="37">
        <v>3423.4235496482002</v>
      </c>
      <c r="AN1055" s="37">
        <v>21.742723904999998</v>
      </c>
      <c r="AO1055" s="37">
        <v>1.1651631250000001</v>
      </c>
      <c r="AP1055" s="37">
        <v>7.2528463500000004</v>
      </c>
      <c r="AQ1055" s="37">
        <v>709.38840000000005</v>
      </c>
      <c r="AR1055" s="37">
        <v>1.6952759900000001</v>
      </c>
      <c r="AS1055" s="37">
        <v>1.3436714999999999</v>
      </c>
      <c r="AT1055" s="37">
        <v>7.9267365400000003</v>
      </c>
      <c r="AU1055" s="37">
        <v>311438.74462499999</v>
      </c>
      <c r="AV1055" s="37">
        <v>2141.3362569022102</v>
      </c>
      <c r="AW1055" s="37">
        <v>1013174.6813000001</v>
      </c>
      <c r="AX1055" s="37">
        <v>6.910851225</v>
      </c>
      <c r="AY1055" s="37">
        <v>7.1560499999999996</v>
      </c>
      <c r="AZ1055" s="37">
        <v>18.177900000000001</v>
      </c>
      <c r="BA1055" s="37">
        <v>23975.514500000001</v>
      </c>
      <c r="BB1055" s="37">
        <v>8.7559942799999995</v>
      </c>
      <c r="BC1055" s="37">
        <v>7.0483250078518297E-3</v>
      </c>
      <c r="BD1055" s="37">
        <v>380.97565988000002</v>
      </c>
      <c r="BE1055" s="37">
        <v>29000.724999999999</v>
      </c>
      <c r="BF1055" s="37">
        <v>0.96040800000000004</v>
      </c>
      <c r="BG1055" s="37">
        <v>3.7557015059999999</v>
      </c>
      <c r="BH1055" s="37">
        <v>4.8458922400000004</v>
      </c>
      <c r="BI1055" s="37">
        <v>5.9356124250000004</v>
      </c>
      <c r="BJ1055" s="37">
        <v>3815.0936775</v>
      </c>
      <c r="BK1055" s="37">
        <v>521.52206865000005</v>
      </c>
      <c r="BL1055" s="37">
        <v>18.177900000000001</v>
      </c>
      <c r="BM1055" s="37">
        <v>15.888592914848999</v>
      </c>
      <c r="BN1055" s="37">
        <v>15.888592914848999</v>
      </c>
      <c r="BO1055" s="37">
        <v>15.888592914848999</v>
      </c>
      <c r="BP1055" s="37">
        <v>8.5000000000000006E-3</v>
      </c>
    </row>
    <row r="1056" spans="1:68">
      <c r="A1056" s="16">
        <v>1055</v>
      </c>
      <c r="B1056" s="29" t="s">
        <v>501</v>
      </c>
      <c r="C1056" s="16">
        <v>210</v>
      </c>
      <c r="D1056" s="16">
        <v>1105</v>
      </c>
      <c r="E1056" s="16">
        <v>0.164658150430643</v>
      </c>
      <c r="F1056" s="16">
        <v>0.27704913544177001</v>
      </c>
      <c r="G1056" s="16">
        <v>0.410214158304543</v>
      </c>
      <c r="H1056" s="16">
        <v>1.28217581401215</v>
      </c>
      <c r="I1056" s="16">
        <v>2.3851261536342299</v>
      </c>
      <c r="J1056" s="16">
        <v>0.31099848267723201</v>
      </c>
      <c r="K1056" s="16">
        <v>0.427376522075679</v>
      </c>
      <c r="L1056" s="16">
        <v>0.54873074008587996</v>
      </c>
      <c r="M1056" s="16">
        <v>0.137537998271859</v>
      </c>
      <c r="N1056" s="16">
        <v>0.68178151119143104</v>
      </c>
      <c r="O1056" s="16">
        <v>1.5318803709281199</v>
      </c>
      <c r="P1056" s="16">
        <v>0.12708322226181801</v>
      </c>
      <c r="Q1056" s="16">
        <v>0.26508498378342199</v>
      </c>
      <c r="R1056" s="16">
        <v>0.66725321239607005</v>
      </c>
      <c r="S1056" s="16">
        <v>0.66756912442396299</v>
      </c>
      <c r="T1056" s="16">
        <v>1.3236947970677599</v>
      </c>
      <c r="U1056" s="16">
        <v>1.1308571160413301</v>
      </c>
      <c r="V1056" s="16">
        <v>0.653667091666147</v>
      </c>
      <c r="W1056" s="16">
        <v>3.1386077664640499</v>
      </c>
      <c r="X1056" s="16">
        <v>1.3741740088105701</v>
      </c>
      <c r="Y1056" s="16">
        <v>2.3441277614454301</v>
      </c>
      <c r="Z1056" s="16">
        <v>1.0255124671375</v>
      </c>
      <c r="AA1056" s="16">
        <v>1.3911864043317399</v>
      </c>
      <c r="AB1056" s="16">
        <v>1.3074890342655801</v>
      </c>
      <c r="AC1056" s="16">
        <v>0.68741613638358001</v>
      </c>
      <c r="AD1056" s="16">
        <v>2.1943232127816401</v>
      </c>
      <c r="AE1056" s="16">
        <v>0.66756912442396299</v>
      </c>
      <c r="AF1056" s="16">
        <v>1.45332951236014</v>
      </c>
      <c r="AG1056" s="16">
        <v>1.45299258116216</v>
      </c>
      <c r="AH1056" s="16">
        <v>1.4512909878768301</v>
      </c>
      <c r="AI1056" s="37">
        <v>0.305770811318539</v>
      </c>
      <c r="AJ1056" s="16">
        <v>1.0083227120049101</v>
      </c>
      <c r="AK1056" s="16">
        <v>0.46396164978292298</v>
      </c>
      <c r="AL1056" s="37">
        <v>0.753124413948</v>
      </c>
      <c r="AM1056" s="37">
        <v>3390.56407666939</v>
      </c>
      <c r="AN1056" s="37">
        <v>21.72194375706</v>
      </c>
      <c r="AO1056" s="37">
        <v>1.1607231609399999</v>
      </c>
      <c r="AP1056" s="37">
        <v>7.2404773349599996</v>
      </c>
      <c r="AQ1056" s="37">
        <v>700.27288999999996</v>
      </c>
      <c r="AR1056" s="37">
        <v>1.73583048006</v>
      </c>
      <c r="AS1056" s="37">
        <v>1.376100892</v>
      </c>
      <c r="AT1056" s="37">
        <v>8.12195747064</v>
      </c>
      <c r="AU1056" s="37">
        <v>319739.51704587601</v>
      </c>
      <c r="AV1056" s="37">
        <v>2139.0917362720902</v>
      </c>
      <c r="AW1056" s="37">
        <v>1032969.5683608</v>
      </c>
      <c r="AX1056" s="37">
        <v>7.6823696558160002</v>
      </c>
      <c r="AY1056" s="37">
        <v>7.2994540499999996</v>
      </c>
      <c r="AZ1056" s="37">
        <v>18.106653600000001</v>
      </c>
      <c r="BA1056" s="37">
        <v>23850.6370704</v>
      </c>
      <c r="BB1056" s="37">
        <v>8.6783319090600006</v>
      </c>
      <c r="BC1056" s="37">
        <v>7.3040314326604898E-3</v>
      </c>
      <c r="BD1056" s="37">
        <v>369.36080700875999</v>
      </c>
      <c r="BE1056" s="37">
        <v>29003.699199999999</v>
      </c>
      <c r="BF1056" s="37">
        <v>0.96374365638500004</v>
      </c>
      <c r="BG1056" s="37">
        <v>3.7659634641439999</v>
      </c>
      <c r="BH1056" s="37">
        <v>4.8404161940000003</v>
      </c>
      <c r="BI1056" s="37">
        <v>5.9538011118399998</v>
      </c>
      <c r="BJ1056" s="37">
        <v>3888.5444534419998</v>
      </c>
      <c r="BK1056" s="37">
        <v>506.76299378879997</v>
      </c>
      <c r="BL1056" s="37">
        <v>18.106653600000001</v>
      </c>
      <c r="BM1056" s="37">
        <v>15.887370447347401</v>
      </c>
      <c r="BN1056" s="37">
        <v>15.8836872146654</v>
      </c>
      <c r="BO1056" s="37">
        <v>15.865085897727401</v>
      </c>
      <c r="BP1056" s="37">
        <v>8.8721588999999997E-3</v>
      </c>
    </row>
    <row r="1057" spans="1:68">
      <c r="A1057" s="16">
        <v>1056</v>
      </c>
      <c r="B1057" s="29" t="s">
        <v>89</v>
      </c>
      <c r="C1057" s="16">
        <v>235</v>
      </c>
      <c r="D1057" s="16">
        <v>1105</v>
      </c>
      <c r="E1057" s="16">
        <v>0.168985975310947</v>
      </c>
      <c r="F1057" s="16">
        <v>0.28228881289073998</v>
      </c>
      <c r="G1057" s="16">
        <v>0.41478524368757003</v>
      </c>
      <c r="H1057" s="16">
        <v>1.2835725895244601</v>
      </c>
      <c r="I1057" s="16">
        <v>2.3842381716118699</v>
      </c>
      <c r="J1057" s="16">
        <v>0.31572690932042902</v>
      </c>
      <c r="K1057" s="16">
        <v>0.42949439453560001</v>
      </c>
      <c r="L1057" s="16">
        <v>0.55045311516677098</v>
      </c>
      <c r="M1057" s="16">
        <v>0.13815820926546599</v>
      </c>
      <c r="N1057" s="16">
        <v>0.682591979438114</v>
      </c>
      <c r="O1057" s="16">
        <v>1.5331005652640901</v>
      </c>
      <c r="P1057" s="16">
        <v>0.12741324865917</v>
      </c>
      <c r="Q1057" s="16">
        <v>0.26732239280042402</v>
      </c>
      <c r="R1057" s="16">
        <v>0.670686252354049</v>
      </c>
      <c r="S1057" s="16">
        <v>0.66948275862068996</v>
      </c>
      <c r="T1057" s="16">
        <v>1.3236602764155101</v>
      </c>
      <c r="U1057" s="16">
        <v>1.1304366930183101</v>
      </c>
      <c r="V1057" s="16">
        <v>0.65023795244283</v>
      </c>
      <c r="W1057" s="16">
        <v>3.1383475704842501</v>
      </c>
      <c r="X1057" s="16">
        <v>1.37350720658888</v>
      </c>
      <c r="Y1057" s="16">
        <v>2.3423985691790299</v>
      </c>
      <c r="Z1057" s="16">
        <v>1.02591232803999</v>
      </c>
      <c r="AA1057" s="16">
        <v>1.39098516241144</v>
      </c>
      <c r="AB1057" s="16">
        <v>1.3072889989718699</v>
      </c>
      <c r="AC1057" s="16">
        <v>0.69062537786429401</v>
      </c>
      <c r="AD1057" s="16">
        <v>2.19214892918145</v>
      </c>
      <c r="AE1057" s="16">
        <v>0.66948275862068996</v>
      </c>
      <c r="AF1057" s="16">
        <v>1.4555992835406699</v>
      </c>
      <c r="AG1057" s="16">
        <v>1.4547591407013001</v>
      </c>
      <c r="AH1057" s="16">
        <v>1.4505161931121899</v>
      </c>
      <c r="AI1057" s="37">
        <v>0.31890547263681601</v>
      </c>
      <c r="AJ1057" s="16">
        <v>1.00850915339904</v>
      </c>
      <c r="AK1057" s="16">
        <v>0.46525868306801699</v>
      </c>
      <c r="AL1057" s="37">
        <v>0.77580599816999996</v>
      </c>
      <c r="AM1057" s="37">
        <v>3465.1599794694498</v>
      </c>
      <c r="AN1057" s="37">
        <v>22.062442426650001</v>
      </c>
      <c r="AO1057" s="37">
        <v>1.16734293835</v>
      </c>
      <c r="AP1057" s="37">
        <v>7.2667231574000004</v>
      </c>
      <c r="AQ1057" s="37">
        <v>713.25894500000004</v>
      </c>
      <c r="AR1057" s="37">
        <v>1.75311628515</v>
      </c>
      <c r="AS1057" s="37">
        <v>1.38985063</v>
      </c>
      <c r="AT1057" s="37">
        <v>8.1858693066000008</v>
      </c>
      <c r="AU1057" s="37">
        <v>322252.76585303998</v>
      </c>
      <c r="AV1057" s="37">
        <v>2150.1458722498</v>
      </c>
      <c r="AW1057" s="37">
        <v>1039596.482052</v>
      </c>
      <c r="AX1057" s="37">
        <v>7.7479886472299997</v>
      </c>
      <c r="AY1057" s="37">
        <v>7.3870065</v>
      </c>
      <c r="AZ1057" s="37">
        <v>18.242334</v>
      </c>
      <c r="BA1057" s="37">
        <v>23973.838956</v>
      </c>
      <c r="BB1057" s="37">
        <v>8.7147963567000009</v>
      </c>
      <c r="BC1057" s="37">
        <v>7.3113531019228899E-3</v>
      </c>
      <c r="BD1057" s="37">
        <v>370.77989577839998</v>
      </c>
      <c r="BE1057" s="37">
        <v>29157.484</v>
      </c>
      <c r="BF1057" s="37">
        <v>0.96842469233749995</v>
      </c>
      <c r="BG1057" s="37">
        <v>3.7882093238599999</v>
      </c>
      <c r="BH1057" s="37">
        <v>4.8654366724999996</v>
      </c>
      <c r="BI1057" s="37">
        <v>5.9857417126000003</v>
      </c>
      <c r="BJ1057" s="37">
        <v>3911.5928986550002</v>
      </c>
      <c r="BK1057" s="37">
        <v>507.94125880199999</v>
      </c>
      <c r="BL1057" s="37">
        <v>18.242334</v>
      </c>
      <c r="BM1057" s="37">
        <v>15.9950636182772</v>
      </c>
      <c r="BN1057" s="37">
        <v>15.9858315869648</v>
      </c>
      <c r="BO1057" s="37">
        <v>15.9392073426522</v>
      </c>
      <c r="BP1057" s="37">
        <v>9.3087622499999998E-3</v>
      </c>
    </row>
    <row r="1058" spans="1:68">
      <c r="A1058" s="16">
        <v>1057</v>
      </c>
      <c r="B1058" s="29" t="s">
        <v>502</v>
      </c>
      <c r="C1058" s="16">
        <v>190</v>
      </c>
      <c r="D1058" s="16">
        <v>1105</v>
      </c>
      <c r="E1058" s="16">
        <v>0.17186224834639299</v>
      </c>
      <c r="F1058" s="16">
        <v>0.28577313629356799</v>
      </c>
      <c r="G1058" s="16">
        <v>0.41782130637827702</v>
      </c>
      <c r="H1058" s="16">
        <v>1.28450021463496</v>
      </c>
      <c r="I1058" s="16">
        <v>2.38364814772441</v>
      </c>
      <c r="J1058" s="16">
        <v>0.31887058131226098</v>
      </c>
      <c r="K1058" s="16">
        <v>0.43090048376974699</v>
      </c>
      <c r="L1058" s="16">
        <v>0.55159487630290105</v>
      </c>
      <c r="M1058" s="16">
        <v>0.13857053501445599</v>
      </c>
      <c r="N1058" s="16">
        <v>0.68312931273217803</v>
      </c>
      <c r="O1058" s="16">
        <v>1.5339110813169801</v>
      </c>
      <c r="P1058" s="16">
        <v>0.127632570830781</v>
      </c>
      <c r="Q1058" s="16">
        <v>0.26881387413792801</v>
      </c>
      <c r="R1058" s="16">
        <v>0.67296204434423101</v>
      </c>
      <c r="S1058" s="16">
        <v>0.67075363427696999</v>
      </c>
      <c r="T1058" s="16">
        <v>1.3236373616592001</v>
      </c>
      <c r="U1058" s="16">
        <v>1.13015747436861</v>
      </c>
      <c r="V1058" s="16">
        <v>0.64799264419096003</v>
      </c>
      <c r="W1058" s="16">
        <v>3.13817467150206</v>
      </c>
      <c r="X1058" s="16">
        <v>1.37306480339773</v>
      </c>
      <c r="Y1058" s="16">
        <v>2.34125112060635</v>
      </c>
      <c r="Z1058" s="16">
        <v>1.02617768411517</v>
      </c>
      <c r="AA1058" s="16">
        <v>1.39085159189773</v>
      </c>
      <c r="AB1058" s="16">
        <v>1.3071562517493001</v>
      </c>
      <c r="AC1058" s="16">
        <v>0.69276264146983801</v>
      </c>
      <c r="AD1058" s="16">
        <v>2.1907034018426601</v>
      </c>
      <c r="AE1058" s="16">
        <v>0.67075363427696999</v>
      </c>
      <c r="AF1058" s="16">
        <v>1.4571059331687199</v>
      </c>
      <c r="AG1058" s="16">
        <v>1.4559317638694</v>
      </c>
      <c r="AH1058" s="16">
        <v>1.4500018927042899</v>
      </c>
      <c r="AI1058" s="37">
        <v>0.32761843565628801</v>
      </c>
      <c r="AJ1058" s="16">
        <v>1.00863326439642</v>
      </c>
      <c r="AK1058" s="16">
        <v>0.46612337192474701</v>
      </c>
      <c r="AL1058" s="37">
        <v>0.79097107731799998</v>
      </c>
      <c r="AM1058" s="37">
        <v>3515.0072903967598</v>
      </c>
      <c r="AN1058" s="37">
        <v>22.290165901710001</v>
      </c>
      <c r="AO1058" s="37">
        <v>1.17176619729</v>
      </c>
      <c r="AP1058" s="37">
        <v>7.2842464723599996</v>
      </c>
      <c r="AQ1058" s="37">
        <v>721.93789500000003</v>
      </c>
      <c r="AR1058" s="37">
        <v>1.76467589321</v>
      </c>
      <c r="AS1058" s="37">
        <v>1.399051322</v>
      </c>
      <c r="AT1058" s="37">
        <v>8.2285705012400001</v>
      </c>
      <c r="AU1058" s="37">
        <v>323933.60521471599</v>
      </c>
      <c r="AV1058" s="37">
        <v>2157.5307455359598</v>
      </c>
      <c r="AW1058" s="37">
        <v>1044024.2600328</v>
      </c>
      <c r="AX1058" s="37">
        <v>7.7917382766059999</v>
      </c>
      <c r="AY1058" s="37">
        <v>7.4456110500000001</v>
      </c>
      <c r="AZ1058" s="37">
        <v>18.333027600000001</v>
      </c>
      <c r="BA1058" s="37">
        <v>24056.149866399999</v>
      </c>
      <c r="BB1058" s="37">
        <v>8.7391481251599998</v>
      </c>
      <c r="BC1058" s="37">
        <v>7.3164232499528196E-3</v>
      </c>
      <c r="BD1058" s="37">
        <v>371.72746583716003</v>
      </c>
      <c r="BE1058" s="37">
        <v>29260.231199999998</v>
      </c>
      <c r="BF1058" s="37">
        <v>0.97155153722249998</v>
      </c>
      <c r="BG1058" s="37">
        <v>3.8030761324040001</v>
      </c>
      <c r="BH1058" s="37">
        <v>4.8821527964999998</v>
      </c>
      <c r="BI1058" s="37">
        <v>6.0070828784400003</v>
      </c>
      <c r="BJ1058" s="37">
        <v>3926.9728628970001</v>
      </c>
      <c r="BK1058" s="37">
        <v>508.72739041080001</v>
      </c>
      <c r="BL1058" s="37">
        <v>18.333027600000001</v>
      </c>
      <c r="BM1058" s="37">
        <v>16.0670503757738</v>
      </c>
      <c r="BN1058" s="37">
        <v>16.054103178969299</v>
      </c>
      <c r="BO1058" s="37">
        <v>15.988716348428801</v>
      </c>
      <c r="BP1058" s="37">
        <v>9.6011911500000005E-3</v>
      </c>
    </row>
    <row r="1059" spans="1:68">
      <c r="A1059" s="16">
        <v>1058</v>
      </c>
      <c r="B1059" s="29" t="s">
        <v>503</v>
      </c>
      <c r="C1059" s="16">
        <v>180</v>
      </c>
      <c r="D1059" s="16">
        <v>1090</v>
      </c>
      <c r="E1059" s="16">
        <v>0.16544158819037899</v>
      </c>
      <c r="F1059" s="16">
        <v>0.29366851632715901</v>
      </c>
      <c r="G1059" s="16">
        <v>0.40224937817670597</v>
      </c>
      <c r="H1059" s="16">
        <v>1.18528652555498</v>
      </c>
      <c r="I1059" s="16">
        <v>2.2191378091872802</v>
      </c>
      <c r="J1059" s="16">
        <v>0.32340425531914901</v>
      </c>
      <c r="K1059" s="16">
        <v>0.40196729374154699</v>
      </c>
      <c r="L1059" s="16">
        <v>0.51162790697674398</v>
      </c>
      <c r="M1059" s="16">
        <v>0.13672920426299801</v>
      </c>
      <c r="N1059" s="16">
        <v>0.65896188489512497</v>
      </c>
      <c r="O1059" s="16">
        <v>1.4647694467306001</v>
      </c>
      <c r="P1059" s="16">
        <v>0.12924186369697099</v>
      </c>
      <c r="Q1059" s="16">
        <v>0.236255246412131</v>
      </c>
      <c r="R1059" s="16">
        <v>0.60565217391304405</v>
      </c>
      <c r="S1059" s="16">
        <v>0.65074626865671603</v>
      </c>
      <c r="T1059" s="16">
        <v>1.24599925567547</v>
      </c>
      <c r="U1059" s="16">
        <v>1.08801180376245</v>
      </c>
      <c r="V1059" s="16">
        <v>0.59368421052631604</v>
      </c>
      <c r="W1059" s="16">
        <v>2.83613467893186</v>
      </c>
      <c r="X1059" s="16">
        <v>1.3001724137930999</v>
      </c>
      <c r="Y1059" s="16">
        <v>2.2018575851393201</v>
      </c>
      <c r="Z1059" s="16">
        <v>0.96984576809057998</v>
      </c>
      <c r="AA1059" s="16">
        <v>1.31055518394649</v>
      </c>
      <c r="AB1059" s="16">
        <v>1.2324299065420601</v>
      </c>
      <c r="AC1059" s="16">
        <v>0.572992849846782</v>
      </c>
      <c r="AD1059" s="16">
        <v>2.0524670619235801</v>
      </c>
      <c r="AE1059" s="16">
        <v>0.65074626865671603</v>
      </c>
      <c r="AF1059" s="16">
        <v>1.3519297530927801</v>
      </c>
      <c r="AG1059" s="16">
        <v>1.3519297530927801</v>
      </c>
      <c r="AH1059" s="16">
        <v>1.2246330648186301</v>
      </c>
      <c r="AI1059" s="37">
        <v>0.238213399503722</v>
      </c>
      <c r="AJ1059" s="16">
        <v>0.97781570865855705</v>
      </c>
      <c r="AK1059" s="16">
        <v>0.46743849493487699</v>
      </c>
      <c r="AL1059" s="37">
        <v>0.638482145</v>
      </c>
      <c r="AM1059" s="37">
        <v>2737.5067461437502</v>
      </c>
      <c r="AN1059" s="37">
        <v>19.347266925</v>
      </c>
      <c r="AO1059" s="37">
        <v>1.111789575</v>
      </c>
      <c r="AP1059" s="37">
        <v>6.9425206250000002</v>
      </c>
      <c r="AQ1059" s="37">
        <v>578.66399999999999</v>
      </c>
      <c r="AR1059" s="37">
        <v>1.661775225</v>
      </c>
      <c r="AS1059" s="37">
        <v>1.3303125</v>
      </c>
      <c r="AT1059" s="37">
        <v>7.3708847750000004</v>
      </c>
      <c r="AU1059" s="37">
        <v>300001.58834750002</v>
      </c>
      <c r="AV1059" s="37">
        <v>1992.95603506771</v>
      </c>
      <c r="AW1059" s="37">
        <v>916149.04500000004</v>
      </c>
      <c r="AX1059" s="37">
        <v>8.2485961680000006</v>
      </c>
      <c r="AY1059" s="37">
        <v>7.2087750000000002</v>
      </c>
      <c r="AZ1059" s="37">
        <v>16.431750000000001</v>
      </c>
      <c r="BA1059" s="37">
        <v>22490.19</v>
      </c>
      <c r="BB1059" s="37">
        <v>7.9963655999999999</v>
      </c>
      <c r="BC1059" s="37">
        <v>8.2949691012401006E-3</v>
      </c>
      <c r="BD1059" s="37">
        <v>355.57417140000001</v>
      </c>
      <c r="BE1059" s="37">
        <v>27336.125</v>
      </c>
      <c r="BF1059" s="37">
        <v>0.91887039999999998</v>
      </c>
      <c r="BG1059" s="37">
        <v>3.5541357950000001</v>
      </c>
      <c r="BH1059" s="37">
        <v>4.5767556249999997</v>
      </c>
      <c r="BI1059" s="37">
        <v>5.6440359999999998</v>
      </c>
      <c r="BJ1059" s="37">
        <v>4204.6581500000002</v>
      </c>
      <c r="BK1059" s="37">
        <v>472.95491099999998</v>
      </c>
      <c r="BL1059" s="37">
        <v>16.431750000000001</v>
      </c>
      <c r="BM1059" s="37">
        <v>15.178848511455</v>
      </c>
      <c r="BN1059" s="37">
        <v>15.178848511455</v>
      </c>
      <c r="BO1059" s="37">
        <v>16.756641242055</v>
      </c>
      <c r="BP1059" s="37">
        <v>9.672E-3</v>
      </c>
    </row>
    <row r="1060" spans="1:68">
      <c r="A1060" s="16">
        <v>1059</v>
      </c>
      <c r="B1060" s="29" t="s">
        <v>504</v>
      </c>
      <c r="C1060" s="16">
        <v>210</v>
      </c>
      <c r="D1060" s="16">
        <v>1090</v>
      </c>
      <c r="E1060" s="16">
        <v>0.16210060667340701</v>
      </c>
      <c r="F1060" s="16">
        <v>0.28624246702053302</v>
      </c>
      <c r="G1060" s="16">
        <v>0.39622702411907101</v>
      </c>
      <c r="H1060" s="16">
        <v>1.19083634486319</v>
      </c>
      <c r="I1060" s="16">
        <v>2.2090349946977699</v>
      </c>
      <c r="J1060" s="16">
        <v>0.31569086651053901</v>
      </c>
      <c r="K1060" s="16">
        <v>0.40280494556191199</v>
      </c>
      <c r="L1060" s="16">
        <v>0.51357641582622204</v>
      </c>
      <c r="M1060" s="16">
        <v>0.13779660152064099</v>
      </c>
      <c r="N1060" s="16">
        <v>0.65964890219523997</v>
      </c>
      <c r="O1060" s="16">
        <v>1.44997079498255</v>
      </c>
      <c r="P1060" s="16">
        <v>0.129463114907647</v>
      </c>
      <c r="Q1060" s="16">
        <v>0.24428193644700399</v>
      </c>
      <c r="R1060" s="16">
        <v>0.60239130434782595</v>
      </c>
      <c r="S1060" s="16">
        <v>0.64416873449131495</v>
      </c>
      <c r="T1060" s="16">
        <v>1.23855601042054</v>
      </c>
      <c r="U1060" s="16">
        <v>1.0782720944170401</v>
      </c>
      <c r="V1060" s="16">
        <v>0.60818991097922803</v>
      </c>
      <c r="W1060" s="16">
        <v>2.7993212619169898</v>
      </c>
      <c r="X1060" s="16">
        <v>1.29370689655172</v>
      </c>
      <c r="Y1060" s="16">
        <v>2.1848297213622301</v>
      </c>
      <c r="Z1060" s="16">
        <v>0.96545329894551302</v>
      </c>
      <c r="AA1060" s="16">
        <v>1.3039127817537299</v>
      </c>
      <c r="AB1060" s="16">
        <v>1.22799065420561</v>
      </c>
      <c r="AC1060" s="16">
        <v>0.57928477912296406</v>
      </c>
      <c r="AD1060" s="16">
        <v>2.04113385047037</v>
      </c>
      <c r="AE1060" s="16">
        <v>0.64416873449131495</v>
      </c>
      <c r="AF1060" s="16">
        <v>1.34514317817841</v>
      </c>
      <c r="AG1060" s="16">
        <v>1.34514317817841</v>
      </c>
      <c r="AH1060" s="16">
        <v>1.2184858938968</v>
      </c>
      <c r="AI1060" s="37">
        <v>0.238213399503722</v>
      </c>
      <c r="AJ1060" s="16">
        <v>0.97398031684738695</v>
      </c>
      <c r="AK1060" s="16">
        <v>0.46743849493487699</v>
      </c>
      <c r="AL1060" s="37">
        <v>0.63421603000000004</v>
      </c>
      <c r="AM1060" s="37">
        <v>2729.45890653469</v>
      </c>
      <c r="AN1060" s="37">
        <v>19.252517718749999</v>
      </c>
      <c r="AO1060" s="37">
        <v>1.1169952624999999</v>
      </c>
      <c r="AP1060" s="37">
        <v>6.9060310312500004</v>
      </c>
      <c r="AQ1060" s="37">
        <v>575.596</v>
      </c>
      <c r="AR1060" s="37">
        <v>1.66339591875</v>
      </c>
      <c r="AS1060" s="37">
        <v>1.333309375</v>
      </c>
      <c r="AT1060" s="37">
        <v>7.4418382687499998</v>
      </c>
      <c r="AU1060" s="37">
        <v>301400.240838125</v>
      </c>
      <c r="AV1060" s="37">
        <v>1979.7390286150401</v>
      </c>
      <c r="AW1060" s="37">
        <v>922307.505</v>
      </c>
      <c r="AX1060" s="37">
        <v>8.3921230968750002</v>
      </c>
      <c r="AY1060" s="37">
        <v>7.1699624999999996</v>
      </c>
      <c r="AZ1060" s="37">
        <v>16.346687500000002</v>
      </c>
      <c r="BA1060" s="37">
        <v>22355.84</v>
      </c>
      <c r="BB1060" s="37">
        <v>7.9269759500000001</v>
      </c>
      <c r="BC1060" s="37">
        <v>8.3391823431712506E-3</v>
      </c>
      <c r="BD1060" s="37">
        <v>350.97444207500001</v>
      </c>
      <c r="BE1060" s="37">
        <v>27200.1875</v>
      </c>
      <c r="BF1060" s="37">
        <v>0.91176440000000003</v>
      </c>
      <c r="BG1060" s="37">
        <v>3.5384548312500002</v>
      </c>
      <c r="BH1060" s="37">
        <v>4.5541680437499998</v>
      </c>
      <c r="BI1060" s="37">
        <v>5.6237060000000003</v>
      </c>
      <c r="BJ1060" s="37">
        <v>4182.7478700000001</v>
      </c>
      <c r="BK1060" s="37">
        <v>468.33154106249998</v>
      </c>
      <c r="BL1060" s="37">
        <v>16.346687500000002</v>
      </c>
      <c r="BM1060" s="37">
        <v>15.102753367533801</v>
      </c>
      <c r="BN1060" s="37">
        <v>15.102753367533801</v>
      </c>
      <c r="BO1060" s="37">
        <v>16.672630980633802</v>
      </c>
      <c r="BP1060" s="37">
        <v>9.672E-3</v>
      </c>
    </row>
    <row r="1061" spans="1:68">
      <c r="A1061" s="16">
        <v>1060</v>
      </c>
      <c r="B1061" s="29" t="s">
        <v>237</v>
      </c>
      <c r="C1061" s="16">
        <v>320</v>
      </c>
      <c r="D1061" s="16">
        <v>1090</v>
      </c>
      <c r="E1061" s="16">
        <v>0.159460478680611</v>
      </c>
      <c r="F1061" s="16">
        <v>0.28042106787670501</v>
      </c>
      <c r="G1061" s="16">
        <v>0.39145297313515998</v>
      </c>
      <c r="H1061" s="16">
        <v>1.1952762003097599</v>
      </c>
      <c r="I1061" s="16">
        <v>2.2009475991796901</v>
      </c>
      <c r="J1061" s="16">
        <v>0.30962343096234302</v>
      </c>
      <c r="K1061" s="16">
        <v>0.40347573508597001</v>
      </c>
      <c r="L1061" s="16">
        <v>0.51513740102468597</v>
      </c>
      <c r="M1061" s="16">
        <v>0.13864913467520201</v>
      </c>
      <c r="N1061" s="16">
        <v>0.66019673487326003</v>
      </c>
      <c r="O1061" s="16">
        <v>1.4381690867472099</v>
      </c>
      <c r="P1061" s="16">
        <v>0.12963932366643999</v>
      </c>
      <c r="Q1061" s="16">
        <v>0.25079767001361802</v>
      </c>
      <c r="R1061" s="16">
        <v>0.59978260869565203</v>
      </c>
      <c r="S1061" s="16">
        <v>0.63893016344725095</v>
      </c>
      <c r="T1061" s="16">
        <v>1.2326014142166</v>
      </c>
      <c r="U1061" s="16">
        <v>1.0704822664958</v>
      </c>
      <c r="V1061" s="16">
        <v>0.62010810810810801</v>
      </c>
      <c r="W1061" s="16">
        <v>2.7698717118629701</v>
      </c>
      <c r="X1061" s="16">
        <v>1.28853448275862</v>
      </c>
      <c r="Y1061" s="16">
        <v>2.17120743034056</v>
      </c>
      <c r="Z1061" s="16">
        <v>0.96193969530340995</v>
      </c>
      <c r="AA1061" s="16">
        <v>1.2985994997257899</v>
      </c>
      <c r="AB1061" s="16">
        <v>1.22443925233645</v>
      </c>
      <c r="AC1061" s="16">
        <v>0.58439224024329905</v>
      </c>
      <c r="AD1061" s="16">
        <v>2.0320322057996898</v>
      </c>
      <c r="AE1061" s="16">
        <v>0.63893016344725095</v>
      </c>
      <c r="AF1061" s="16">
        <v>1.3397139510580101</v>
      </c>
      <c r="AG1061" s="16">
        <v>1.3397139510580101</v>
      </c>
      <c r="AH1061" s="16">
        <v>1.21356818408073</v>
      </c>
      <c r="AI1061" s="37">
        <v>0.238213399503722</v>
      </c>
      <c r="AJ1061" s="16">
        <v>0.97091200339845196</v>
      </c>
      <c r="AK1061" s="16">
        <v>0.46743849493487699</v>
      </c>
      <c r="AL1061" s="37">
        <v>0.63071808799999995</v>
      </c>
      <c r="AM1061" s="37">
        <v>2722.38362236379</v>
      </c>
      <c r="AN1061" s="37">
        <v>19.175304768749999</v>
      </c>
      <c r="AO1061" s="37">
        <v>1.1211598125</v>
      </c>
      <c r="AP1061" s="37">
        <v>6.8768566812499996</v>
      </c>
      <c r="AQ1061" s="37">
        <v>573.02639999999997</v>
      </c>
      <c r="AR1061" s="37">
        <v>1.6646904487500001</v>
      </c>
      <c r="AS1061" s="37">
        <v>1.3357023750000001</v>
      </c>
      <c r="AT1061" s="37">
        <v>7.4986845387500001</v>
      </c>
      <c r="AU1061" s="37">
        <v>302521.38729312498</v>
      </c>
      <c r="AV1061" s="37">
        <v>1969.1233496401701</v>
      </c>
      <c r="AW1061" s="37">
        <v>927248.15819999995</v>
      </c>
      <c r="AX1061" s="37">
        <v>8.5044924864749998</v>
      </c>
      <c r="AY1061" s="37">
        <v>7.1389125</v>
      </c>
      <c r="AZ1061" s="37">
        <v>16.278187500000001</v>
      </c>
      <c r="BA1061" s="37">
        <v>22248.36</v>
      </c>
      <c r="BB1061" s="37">
        <v>7.87145019</v>
      </c>
      <c r="BC1061" s="37">
        <v>8.3765774142343201E-3</v>
      </c>
      <c r="BD1061" s="37">
        <v>347.29451047499998</v>
      </c>
      <c r="BE1061" s="37">
        <v>27091.4375</v>
      </c>
      <c r="BF1061" s="37">
        <v>0.90607959999999999</v>
      </c>
      <c r="BG1061" s="37">
        <v>3.52590871565</v>
      </c>
      <c r="BH1061" s="37">
        <v>4.5360957737499996</v>
      </c>
      <c r="BI1061" s="37">
        <v>5.6074419999999998</v>
      </c>
      <c r="BJ1061" s="37">
        <v>4165.0807940000004</v>
      </c>
      <c r="BK1061" s="37">
        <v>464.64400106250002</v>
      </c>
      <c r="BL1061" s="37">
        <v>16.278187500000001</v>
      </c>
      <c r="BM1061" s="37">
        <v>15.0418768842517</v>
      </c>
      <c r="BN1061" s="37">
        <v>15.0418768842517</v>
      </c>
      <c r="BO1061" s="37">
        <v>16.6054224033517</v>
      </c>
      <c r="BP1061" s="37">
        <v>9.672E-3</v>
      </c>
    </row>
    <row r="1062" spans="1:68">
      <c r="A1062" s="16">
        <v>1061</v>
      </c>
      <c r="B1062" s="29" t="s">
        <v>89</v>
      </c>
      <c r="C1062" s="16">
        <v>300</v>
      </c>
      <c r="D1062" s="16">
        <v>1090</v>
      </c>
      <c r="E1062" s="16">
        <v>0.17088373050594499</v>
      </c>
      <c r="F1062" s="16">
        <v>0.30590886586239802</v>
      </c>
      <c r="G1062" s="16">
        <v>0.41201398530234901</v>
      </c>
      <c r="H1062" s="16">
        <v>1.17640681466185</v>
      </c>
      <c r="I1062" s="16">
        <v>2.2352874699816399</v>
      </c>
      <c r="J1062" s="16">
        <v>0.33605376860297698</v>
      </c>
      <c r="K1062" s="16">
        <v>0.40062897717500801</v>
      </c>
      <c r="L1062" s="16">
        <v>0.50851656859708905</v>
      </c>
      <c r="M1062" s="16">
        <v>0.13501735625677699</v>
      </c>
      <c r="N1062" s="16">
        <v>0.65785747994336996</v>
      </c>
      <c r="O1062" s="16">
        <v>1.48855543632363</v>
      </c>
      <c r="P1062" s="16">
        <v>0.12888555364072099</v>
      </c>
      <c r="Q1062" s="16">
        <v>0.223677834810389</v>
      </c>
      <c r="R1062" s="16">
        <v>0.610869565217391</v>
      </c>
      <c r="S1062" s="16">
        <v>0.66133866133866104</v>
      </c>
      <c r="T1062" s="16">
        <v>1.25790844808336</v>
      </c>
      <c r="U1062" s="16">
        <v>1.1036009445100401</v>
      </c>
      <c r="V1062" s="16">
        <v>0.57133714285714299</v>
      </c>
      <c r="W1062" s="16">
        <v>2.8950395655824099</v>
      </c>
      <c r="X1062" s="16">
        <v>1.31051724137931</v>
      </c>
      <c r="Y1062" s="16">
        <v>2.2291021671826599</v>
      </c>
      <c r="Z1062" s="16">
        <v>0.97687479266199795</v>
      </c>
      <c r="AA1062" s="16">
        <v>1.32118487597335</v>
      </c>
      <c r="AB1062" s="16">
        <v>1.2395327102803699</v>
      </c>
      <c r="AC1062" s="16">
        <v>0.563133539638908</v>
      </c>
      <c r="AD1062" s="16">
        <v>2.0704996060924401</v>
      </c>
      <c r="AE1062" s="16">
        <v>0.66133866133866104</v>
      </c>
      <c r="AF1062" s="16">
        <v>1.3627883677444499</v>
      </c>
      <c r="AG1062" s="16">
        <v>1.3627883677444499</v>
      </c>
      <c r="AH1062" s="16">
        <v>1.23446861606725</v>
      </c>
      <c r="AI1062" s="37">
        <v>0.238213399503722</v>
      </c>
      <c r="AJ1062" s="16">
        <v>0.98395233555642903</v>
      </c>
      <c r="AK1062" s="16">
        <v>0.46743849493487699</v>
      </c>
      <c r="AL1062" s="37">
        <v>0.64506222899999999</v>
      </c>
      <c r="AM1062" s="37">
        <v>2748.54303123215</v>
      </c>
      <c r="AN1062" s="37">
        <v>19.494781965000001</v>
      </c>
      <c r="AO1062" s="37">
        <v>1.1034604750000001</v>
      </c>
      <c r="AP1062" s="37">
        <v>7.0009540250000004</v>
      </c>
      <c r="AQ1062" s="37">
        <v>583.24</v>
      </c>
      <c r="AR1062" s="37">
        <v>1.6591762649999999</v>
      </c>
      <c r="AS1062" s="37">
        <v>1.3255045000000001</v>
      </c>
      <c r="AT1062" s="37">
        <v>7.2576003350000002</v>
      </c>
      <c r="AU1062" s="37">
        <v>297770.17058749998</v>
      </c>
      <c r="AV1062" s="37">
        <v>2013.9816988219</v>
      </c>
      <c r="AW1062" s="37">
        <v>906335.62179999996</v>
      </c>
      <c r="AX1062" s="37">
        <v>8.0118690828000005</v>
      </c>
      <c r="AY1062" s="37">
        <v>7.2708750000000002</v>
      </c>
      <c r="AZ1062" s="37">
        <v>16.566549999999999</v>
      </c>
      <c r="BA1062" s="37">
        <v>22705.15</v>
      </c>
      <c r="BB1062" s="37">
        <v>8.1073484800000006</v>
      </c>
      <c r="BC1062" s="37">
        <v>8.2298882106851406E-3</v>
      </c>
      <c r="BD1062" s="37">
        <v>362.93331036000001</v>
      </c>
      <c r="BE1062" s="37">
        <v>27553.625</v>
      </c>
      <c r="BF1062" s="37">
        <v>0.93023999999999996</v>
      </c>
      <c r="BG1062" s="37">
        <v>3.5792214526000001</v>
      </c>
      <c r="BH1062" s="37">
        <v>4.6128893849999999</v>
      </c>
      <c r="BI1062" s="37">
        <v>5.6765639999999999</v>
      </c>
      <c r="BJ1062" s="37">
        <v>4239.3134700000001</v>
      </c>
      <c r="BK1062" s="37">
        <v>480.38453120000003</v>
      </c>
      <c r="BL1062" s="37">
        <v>16.566549999999999</v>
      </c>
      <c r="BM1062" s="37">
        <v>15.300599678198999</v>
      </c>
      <c r="BN1062" s="37">
        <v>15.300599678198999</v>
      </c>
      <c r="BO1062" s="37">
        <v>16.891056596799</v>
      </c>
      <c r="BP1062" s="37">
        <v>9.672E-3</v>
      </c>
    </row>
    <row r="1063" spans="1:68">
      <c r="A1063" s="16">
        <v>1062</v>
      </c>
      <c r="B1063" s="29" t="s">
        <v>505</v>
      </c>
      <c r="C1063" s="16">
        <v>142</v>
      </c>
      <c r="D1063" s="16">
        <v>1150</v>
      </c>
      <c r="E1063" s="16">
        <v>0.189351323300467</v>
      </c>
      <c r="F1063" s="16">
        <v>0.32722633277879298</v>
      </c>
      <c r="G1063" s="16">
        <v>0.43412456767861901</v>
      </c>
      <c r="H1063" s="16">
        <v>1.2504700229789001</v>
      </c>
      <c r="I1063" s="16">
        <v>2.28248009101251</v>
      </c>
      <c r="J1063" s="16">
        <v>0.35631067961165003</v>
      </c>
      <c r="K1063" s="16">
        <v>0.411376832988879</v>
      </c>
      <c r="L1063" s="16">
        <v>0.52428393524283901</v>
      </c>
      <c r="M1063" s="16">
        <v>0.13888888888888901</v>
      </c>
      <c r="N1063" s="16">
        <v>0.67823045033108598</v>
      </c>
      <c r="O1063" s="16">
        <v>1.5171795805988</v>
      </c>
      <c r="P1063" s="16">
        <v>0.13484650144586699</v>
      </c>
      <c r="Q1063" s="16">
        <v>0.22195283806069699</v>
      </c>
      <c r="R1063" s="16">
        <v>0.63482142857142898</v>
      </c>
      <c r="S1063" s="16">
        <v>0.68</v>
      </c>
      <c r="T1063" s="16">
        <v>1.2895482331892101</v>
      </c>
      <c r="U1063" s="16">
        <v>1.11127331119302</v>
      </c>
      <c r="V1063" s="16">
        <v>0.56130790190735702</v>
      </c>
      <c r="W1063" s="16">
        <v>3.03106608603757</v>
      </c>
      <c r="X1063" s="16">
        <v>1.3365517241379301</v>
      </c>
      <c r="Y1063" s="16">
        <v>2.2618306351183102</v>
      </c>
      <c r="Z1063" s="16">
        <v>0.99820106262812203</v>
      </c>
      <c r="AA1063" s="16">
        <v>1.3526886336803701</v>
      </c>
      <c r="AB1063" s="16">
        <v>1.2686972820993401</v>
      </c>
      <c r="AC1063" s="16">
        <v>0.56719284459646802</v>
      </c>
      <c r="AD1063" s="16">
        <v>2.0967779353009401</v>
      </c>
      <c r="AE1063" s="16">
        <v>0.68</v>
      </c>
      <c r="AF1063" s="16">
        <v>1.41141660432726</v>
      </c>
      <c r="AG1063" s="16">
        <v>1.41141660432726</v>
      </c>
      <c r="AH1063" s="16">
        <v>1.3545822191238199</v>
      </c>
      <c r="AI1063" s="37">
        <v>0.26834611171960598</v>
      </c>
      <c r="AJ1063" s="16">
        <v>0.99024289896456297</v>
      </c>
      <c r="AK1063" s="16">
        <v>0.464833574529667</v>
      </c>
      <c r="AL1063" s="37">
        <v>0.70312375999999999</v>
      </c>
      <c r="AM1063" s="37">
        <v>2859.6469081728001</v>
      </c>
      <c r="AN1063" s="37">
        <v>19.872507760000001</v>
      </c>
      <c r="AO1063" s="37">
        <v>1.14619928</v>
      </c>
      <c r="AP1063" s="37">
        <v>7.0541508000000004</v>
      </c>
      <c r="AQ1063" s="37">
        <v>604.81600000000003</v>
      </c>
      <c r="AR1063" s="37">
        <v>1.6989192</v>
      </c>
      <c r="AS1063" s="37">
        <v>1.352252</v>
      </c>
      <c r="AT1063" s="37">
        <v>7.7575968</v>
      </c>
      <c r="AU1063" s="37">
        <v>301916.435772</v>
      </c>
      <c r="AV1063" s="37">
        <v>2018.0294600033401</v>
      </c>
      <c r="AW1063" s="37">
        <v>986135.45160000003</v>
      </c>
      <c r="AX1063" s="37">
        <v>8.2262950704000009</v>
      </c>
      <c r="AY1063" s="37">
        <v>7.1668799999999999</v>
      </c>
      <c r="AZ1063" s="37">
        <v>17</v>
      </c>
      <c r="BA1063" s="37">
        <v>23203.537199999999</v>
      </c>
      <c r="BB1063" s="37">
        <v>8.3436044999999996</v>
      </c>
      <c r="BC1063" s="37">
        <v>8.2669770640988304E-3</v>
      </c>
      <c r="BD1063" s="37">
        <v>365.20026328</v>
      </c>
      <c r="BE1063" s="37">
        <v>28101</v>
      </c>
      <c r="BF1063" s="37">
        <v>0.93340719999999999</v>
      </c>
      <c r="BG1063" s="37">
        <v>3.6500837119999998</v>
      </c>
      <c r="BH1063" s="37">
        <v>4.6968860399999999</v>
      </c>
      <c r="BI1063" s="37">
        <v>5.7775916</v>
      </c>
      <c r="BJ1063" s="37">
        <v>4247.4118736</v>
      </c>
      <c r="BK1063" s="37">
        <v>504.92158039999998</v>
      </c>
      <c r="BL1063" s="37">
        <v>17</v>
      </c>
      <c r="BM1063" s="37">
        <v>15.562184579927999</v>
      </c>
      <c r="BN1063" s="37">
        <v>15.562184579927999</v>
      </c>
      <c r="BO1063" s="37">
        <v>16.215129215208002</v>
      </c>
      <c r="BP1063" s="37">
        <v>8.9473999999999995E-3</v>
      </c>
    </row>
    <row r="1064" spans="1:68">
      <c r="A1064" s="16">
        <v>1063</v>
      </c>
      <c r="B1064" s="29" t="s">
        <v>506</v>
      </c>
      <c r="C1064" s="16">
        <v>76</v>
      </c>
      <c r="D1064" s="16">
        <v>1050</v>
      </c>
      <c r="E1064" s="16">
        <v>0.156404871902562</v>
      </c>
      <c r="F1064" s="16">
        <v>0.300809997519706</v>
      </c>
      <c r="G1064" s="16">
        <v>0.41926332853025899</v>
      </c>
      <c r="H1064" s="16">
        <v>1.20343447113359</v>
      </c>
      <c r="I1064" s="16">
        <v>2.2925422567382401</v>
      </c>
      <c r="J1064" s="16">
        <v>0.33431806991629698</v>
      </c>
      <c r="K1064" s="16">
        <v>0.39795716964373801</v>
      </c>
      <c r="L1064" s="16">
        <v>0.51001251564455596</v>
      </c>
      <c r="M1064" s="16">
        <v>0.12794720315078001</v>
      </c>
      <c r="N1064" s="16">
        <v>0.66009727520928696</v>
      </c>
      <c r="O1064" s="16">
        <v>1.5296447589755799</v>
      </c>
      <c r="P1064" s="16">
        <v>0.119992366524273</v>
      </c>
      <c r="Q1064" s="16">
        <v>0.20852065477748399</v>
      </c>
      <c r="R1064" s="16">
        <v>0.63663936912344599</v>
      </c>
      <c r="S1064" s="16">
        <v>0.66465863453815199</v>
      </c>
      <c r="T1064" s="16">
        <v>1.2762765004479</v>
      </c>
      <c r="U1064" s="16">
        <v>1.1023654041503399</v>
      </c>
      <c r="V1064" s="16">
        <v>0.56459712191919398</v>
      </c>
      <c r="W1064" s="16">
        <v>3.08507140086087</v>
      </c>
      <c r="X1064" s="16">
        <v>1.3229813664596299</v>
      </c>
      <c r="Y1064" s="16">
        <v>2.2720162677929001</v>
      </c>
      <c r="Z1064" s="16">
        <v>0.98471515075324201</v>
      </c>
      <c r="AA1064" s="16">
        <v>1.3416182483322601</v>
      </c>
      <c r="AB1064" s="16">
        <v>1.2544831471223401</v>
      </c>
      <c r="AC1064" s="16">
        <v>0.58323486316585504</v>
      </c>
      <c r="AD1064" s="16">
        <v>2.0593124122974902</v>
      </c>
      <c r="AE1064" s="16">
        <v>0.66465863453815199</v>
      </c>
      <c r="AF1064" s="16">
        <v>1.4005413237594599</v>
      </c>
      <c r="AG1064" s="16">
        <v>1.4005413237594599</v>
      </c>
      <c r="AH1064" s="16">
        <v>1.3859412962703701</v>
      </c>
      <c r="AI1064" s="37">
        <v>0.27972027972028002</v>
      </c>
      <c r="AJ1064" s="16">
        <v>0.99158668741565803</v>
      </c>
      <c r="AK1064" s="16">
        <v>0.46259044862518101</v>
      </c>
      <c r="AL1064" s="37">
        <v>0.56747801600000003</v>
      </c>
      <c r="AM1064" s="37">
        <v>2546.3447491898</v>
      </c>
      <c r="AN1064" s="37">
        <v>18.610081919999999</v>
      </c>
      <c r="AO1064" s="37">
        <v>1.0842711599999999</v>
      </c>
      <c r="AP1064" s="37">
        <v>7.0305426400000002</v>
      </c>
      <c r="AQ1064" s="37">
        <v>551.61959999999999</v>
      </c>
      <c r="AR1064" s="37">
        <v>1.6344529000000001</v>
      </c>
      <c r="AS1064" s="37">
        <v>1.30237</v>
      </c>
      <c r="AT1064" s="37">
        <v>7.2270009599999998</v>
      </c>
      <c r="AU1064" s="37">
        <v>290757.30566399998</v>
      </c>
      <c r="AV1064" s="37">
        <v>2000.9786411586199</v>
      </c>
      <c r="AW1064" s="37">
        <v>890913.68640000001</v>
      </c>
      <c r="AX1064" s="37">
        <v>7.5992597365999996</v>
      </c>
      <c r="AY1064" s="37">
        <v>6.9204030000000003</v>
      </c>
      <c r="AZ1064" s="37">
        <v>16.483799999999999</v>
      </c>
      <c r="BA1064" s="37">
        <v>22903.141199999998</v>
      </c>
      <c r="BB1064" s="37">
        <v>8.3754867839999996</v>
      </c>
      <c r="BC1064" s="37">
        <v>8.4862829384597695E-3</v>
      </c>
      <c r="BD1064" s="37">
        <v>361.59074951999997</v>
      </c>
      <c r="BE1064" s="37">
        <v>27777.33</v>
      </c>
      <c r="BF1064" s="37">
        <v>0.92858324999999997</v>
      </c>
      <c r="BG1064" s="37">
        <v>3.5888794919999998</v>
      </c>
      <c r="BH1064" s="37">
        <v>4.6354754399999996</v>
      </c>
      <c r="BI1064" s="37">
        <v>5.6925334599999999</v>
      </c>
      <c r="BJ1064" s="37">
        <v>4177.0688239999999</v>
      </c>
      <c r="BK1064" s="37">
        <v>506.17834019999998</v>
      </c>
      <c r="BL1064" s="37">
        <v>16.483799999999999</v>
      </c>
      <c r="BM1064" s="37">
        <v>15.191022244032</v>
      </c>
      <c r="BN1064" s="37">
        <v>15.191022244032</v>
      </c>
      <c r="BO1064" s="37">
        <v>15.351050192508</v>
      </c>
      <c r="BP1064" s="37">
        <v>8.2368000000000007E-3</v>
      </c>
    </row>
    <row r="1065" spans="1:68">
      <c r="A1065" s="16">
        <v>1064</v>
      </c>
      <c r="B1065" s="29" t="s">
        <v>85</v>
      </c>
      <c r="C1065" s="16">
        <v>133</v>
      </c>
      <c r="D1065" s="16">
        <v>1050</v>
      </c>
      <c r="E1065" s="16">
        <v>0.14225173940544</v>
      </c>
      <c r="F1065" s="16">
        <v>0.283899658816471</v>
      </c>
      <c r="G1065" s="16">
        <v>0.40451712926726502</v>
      </c>
      <c r="H1065" s="16">
        <v>1.1761698988195599</v>
      </c>
      <c r="I1065" s="16">
        <v>2.24885831715949</v>
      </c>
      <c r="J1065" s="16">
        <v>0.31832797427652698</v>
      </c>
      <c r="K1065" s="16">
        <v>0.388784631339819</v>
      </c>
      <c r="L1065" s="16">
        <v>0.49937382592360702</v>
      </c>
      <c r="M1065" s="16">
        <v>0.124512579456226</v>
      </c>
      <c r="N1065" s="16">
        <v>0.64568597372616499</v>
      </c>
      <c r="O1065" s="16">
        <v>1.4980442277370101</v>
      </c>
      <c r="P1065" s="16">
        <v>0.115372723391098</v>
      </c>
      <c r="Q1065" s="16">
        <v>0.206653028684887</v>
      </c>
      <c r="R1065" s="16">
        <v>0.62160521923835499</v>
      </c>
      <c r="S1065" s="16">
        <v>0.646881287726358</v>
      </c>
      <c r="T1065" s="16">
        <v>1.24835747349559</v>
      </c>
      <c r="U1065" s="16">
        <v>1.07922747404342</v>
      </c>
      <c r="V1065" s="16">
        <v>0.57518850476596906</v>
      </c>
      <c r="W1065" s="16">
        <v>3.0181535988470398</v>
      </c>
      <c r="X1065" s="16">
        <v>1.2947877114256101</v>
      </c>
      <c r="Y1065" s="16">
        <v>2.2243524532436001</v>
      </c>
      <c r="Z1065" s="16">
        <v>0.96291113766429803</v>
      </c>
      <c r="AA1065" s="16">
        <v>1.3134754063071801</v>
      </c>
      <c r="AB1065" s="16">
        <v>1.22797258602075</v>
      </c>
      <c r="AC1065" s="16">
        <v>0.58099759070632895</v>
      </c>
      <c r="AD1065" s="16">
        <v>2.0138731090827902</v>
      </c>
      <c r="AE1065" s="16">
        <v>0.646881287726358</v>
      </c>
      <c r="AF1065" s="16">
        <v>1.37212819066285</v>
      </c>
      <c r="AG1065" s="16">
        <v>1.37212819066285</v>
      </c>
      <c r="AH1065" s="16">
        <v>1.3507613661831901</v>
      </c>
      <c r="AI1065" s="37">
        <v>0.27262180974478001</v>
      </c>
      <c r="AJ1065" s="16">
        <v>0.98082440652227398</v>
      </c>
      <c r="AK1065" s="16">
        <v>0.46233719247467397</v>
      </c>
      <c r="AL1065" s="37">
        <v>0.51201633599999996</v>
      </c>
      <c r="AM1065" s="37">
        <v>2379.7283899695499</v>
      </c>
      <c r="AN1065" s="37">
        <v>17.854342819999999</v>
      </c>
      <c r="AO1065" s="37">
        <v>1.05881336</v>
      </c>
      <c r="AP1065" s="37">
        <v>6.9013036899999998</v>
      </c>
      <c r="AQ1065" s="37">
        <v>520.33410000000003</v>
      </c>
      <c r="AR1065" s="37">
        <v>1.594102525</v>
      </c>
      <c r="AS1065" s="37">
        <v>1.2736075</v>
      </c>
      <c r="AT1065" s="37">
        <v>6.9821841600000001</v>
      </c>
      <c r="AU1065" s="37">
        <v>284359.75924400002</v>
      </c>
      <c r="AV1065" s="37">
        <v>1953.5838143692999</v>
      </c>
      <c r="AW1065" s="37">
        <v>851541.25439999998</v>
      </c>
      <c r="AX1065" s="37">
        <v>7.3981286698500002</v>
      </c>
      <c r="AY1065" s="37">
        <v>6.7508317499999997</v>
      </c>
      <c r="AZ1065" s="37">
        <v>15.97855</v>
      </c>
      <c r="BA1065" s="37">
        <v>22395.437699999999</v>
      </c>
      <c r="BB1065" s="37">
        <v>8.1889850640000006</v>
      </c>
      <c r="BC1065" s="37">
        <v>8.6919154443270193E-3</v>
      </c>
      <c r="BD1065" s="37">
        <v>353.62338641999997</v>
      </c>
      <c r="BE1065" s="37">
        <v>27166.6175</v>
      </c>
      <c r="BF1065" s="37">
        <v>0.90810768750000004</v>
      </c>
      <c r="BG1065" s="37">
        <v>3.5058842819999998</v>
      </c>
      <c r="BH1065" s="37">
        <v>4.5353087399999996</v>
      </c>
      <c r="BI1065" s="37">
        <v>5.5727582849999999</v>
      </c>
      <c r="BJ1065" s="37">
        <v>4084.111504</v>
      </c>
      <c r="BK1065" s="37">
        <v>494.31500045000001</v>
      </c>
      <c r="BL1065" s="37">
        <v>15.97855</v>
      </c>
      <c r="BM1065" s="37">
        <v>14.851258242071999</v>
      </c>
      <c r="BN1065" s="37">
        <v>14.851258242071999</v>
      </c>
      <c r="BO1065" s="37">
        <v>15.086180735493</v>
      </c>
      <c r="BP1065" s="37">
        <v>8.1028000000000003E-3</v>
      </c>
    </row>
    <row r="1066" spans="1:68">
      <c r="A1066" s="16">
        <v>1065</v>
      </c>
      <c r="B1066" s="29" t="s">
        <v>87</v>
      </c>
      <c r="C1066" s="16">
        <v>150</v>
      </c>
      <c r="D1066" s="16">
        <v>1050</v>
      </c>
      <c r="E1066" s="16">
        <v>9.9103713188220199E-2</v>
      </c>
      <c r="F1066" s="16">
        <v>0.23215543582156201</v>
      </c>
      <c r="G1066" s="16">
        <v>0.35977350012144799</v>
      </c>
      <c r="H1066" s="16">
        <v>1.0942380751371901</v>
      </c>
      <c r="I1066" s="16">
        <v>2.1179858576642299</v>
      </c>
      <c r="J1066" s="16">
        <v>0.26944305067737101</v>
      </c>
      <c r="K1066" s="16">
        <v>0.36117437370036598</v>
      </c>
      <c r="L1066" s="16">
        <v>0.46737766624843202</v>
      </c>
      <c r="M1066" s="16">
        <v>0.114057352702922</v>
      </c>
      <c r="N1066" s="16">
        <v>0.60243695097761396</v>
      </c>
      <c r="O1066" s="16">
        <v>1.40265247732885</v>
      </c>
      <c r="P1066" s="16">
        <v>0.101347436602142</v>
      </c>
      <c r="Q1066" s="16">
        <v>0.200843955772183</v>
      </c>
      <c r="R1066" s="16">
        <v>0.57642054086903705</v>
      </c>
      <c r="S1066" s="16">
        <v>0.59311740890688303</v>
      </c>
      <c r="T1066" s="16">
        <v>1.1645503435912801</v>
      </c>
      <c r="U1066" s="16">
        <v>1.0096318929143</v>
      </c>
      <c r="V1066" s="16">
        <v>0.61605560958692396</v>
      </c>
      <c r="W1066" s="16">
        <v>2.8172591647717802</v>
      </c>
      <c r="X1066" s="16">
        <v>1.2100898410504499</v>
      </c>
      <c r="Y1066" s="16">
        <v>2.0810471860793198</v>
      </c>
      <c r="Z1066" s="16">
        <v>0.89736726081753504</v>
      </c>
      <c r="AA1066" s="16">
        <v>1.2289377289377299</v>
      </c>
      <c r="AB1066" s="16">
        <v>1.1484558340373601</v>
      </c>
      <c r="AC1066" s="16">
        <v>0.57402680280791296</v>
      </c>
      <c r="AD1066" s="16">
        <v>1.8771715491876699</v>
      </c>
      <c r="AE1066" s="16">
        <v>0.59311740890688303</v>
      </c>
      <c r="AF1066" s="16">
        <v>1.28652531664097</v>
      </c>
      <c r="AG1066" s="16">
        <v>1.28652531664097</v>
      </c>
      <c r="AH1066" s="16">
        <v>1.24694976157867</v>
      </c>
      <c r="AI1066" s="37">
        <v>0.25171624713958801</v>
      </c>
      <c r="AJ1066" s="16">
        <v>0.94851518571461502</v>
      </c>
      <c r="AK1066" s="16">
        <v>0.46157742402315499</v>
      </c>
      <c r="AL1066" s="37">
        <v>0.34818854399999999</v>
      </c>
      <c r="AM1066" s="37">
        <v>1888.9791990481999</v>
      </c>
      <c r="AN1066" s="37">
        <v>15.611005280000001</v>
      </c>
      <c r="AO1066" s="37">
        <v>0.98256644000000004</v>
      </c>
      <c r="AP1066" s="37">
        <v>6.5130457599999998</v>
      </c>
      <c r="AQ1066" s="37">
        <v>428.09640000000002</v>
      </c>
      <c r="AR1066" s="37">
        <v>1.4734441</v>
      </c>
      <c r="AS1066" s="37">
        <v>1.18753</v>
      </c>
      <c r="AT1066" s="37">
        <v>6.2572646399999998</v>
      </c>
      <c r="AU1066" s="37">
        <v>265173.80297600001</v>
      </c>
      <c r="AV1066" s="37">
        <v>1812.2228149268201</v>
      </c>
      <c r="AW1066" s="37">
        <v>734734.85759999999</v>
      </c>
      <c r="AX1066" s="37">
        <v>6.8090997293999997</v>
      </c>
      <c r="AY1066" s="37">
        <v>6.2430269999999997</v>
      </c>
      <c r="AZ1066" s="37">
        <v>14.4742</v>
      </c>
      <c r="BA1066" s="37">
        <v>20873.230800000001</v>
      </c>
      <c r="BB1066" s="37">
        <v>7.6308994559999999</v>
      </c>
      <c r="BC1066" s="37">
        <v>9.4623547406612104E-3</v>
      </c>
      <c r="BD1066" s="37">
        <v>329.73794568</v>
      </c>
      <c r="BE1066" s="37">
        <v>25336.97</v>
      </c>
      <c r="BF1066" s="37">
        <v>0.84681225000000004</v>
      </c>
      <c r="BG1066" s="37">
        <v>3.2573888279999998</v>
      </c>
      <c r="BH1066" s="37">
        <v>4.2351909599999997</v>
      </c>
      <c r="BI1066" s="37">
        <v>5.2133651399999996</v>
      </c>
      <c r="BJ1066" s="37">
        <v>3811.3326160000001</v>
      </c>
      <c r="BK1066" s="37">
        <v>458.82194179999999</v>
      </c>
      <c r="BL1066" s="37">
        <v>14.4742</v>
      </c>
      <c r="BM1066" s="37">
        <v>13.836093180288</v>
      </c>
      <c r="BN1066" s="37">
        <v>13.836093180288</v>
      </c>
      <c r="BO1066" s="37">
        <v>14.275221591372</v>
      </c>
      <c r="BP1066" s="37">
        <v>7.6911999999999996E-3</v>
      </c>
    </row>
    <row r="1067" spans="1:68">
      <c r="A1067" s="16">
        <v>1066</v>
      </c>
      <c r="B1067" s="29" t="s">
        <v>70</v>
      </c>
      <c r="C1067" s="16">
        <v>55</v>
      </c>
      <c r="D1067" s="16">
        <v>1050</v>
      </c>
      <c r="E1067" s="16">
        <v>3.9913232104121503E-2</v>
      </c>
      <c r="F1067" s="16">
        <v>0.160702630367378</v>
      </c>
      <c r="G1067" s="16">
        <v>0.298909705159705</v>
      </c>
      <c r="H1067" s="16">
        <v>0.98467230443974696</v>
      </c>
      <c r="I1067" s="16">
        <v>1.94390660592255</v>
      </c>
      <c r="J1067" s="16">
        <v>0.20204603580562699</v>
      </c>
      <c r="K1067" s="16">
        <v>0.32414307004470899</v>
      </c>
      <c r="L1067" s="16">
        <v>0.42452830188679203</v>
      </c>
      <c r="M1067" s="16">
        <v>9.9753357084132604E-2</v>
      </c>
      <c r="N1067" s="16">
        <v>0.54473628660173101</v>
      </c>
      <c r="O1067" s="16">
        <v>1.27406919256675</v>
      </c>
      <c r="P1067" s="16">
        <v>8.2249454928200905E-2</v>
      </c>
      <c r="Q1067" s="16">
        <v>0.192580639409447</v>
      </c>
      <c r="R1067" s="16">
        <v>0.51598173515981705</v>
      </c>
      <c r="S1067" s="16">
        <v>0.52040816326530603</v>
      </c>
      <c r="T1067" s="16">
        <v>1.05269058295964</v>
      </c>
      <c r="U1067" s="16">
        <v>0.91641137855579902</v>
      </c>
      <c r="V1067" s="16">
        <v>0.70705244122965605</v>
      </c>
      <c r="W1067" s="16">
        <v>2.5490703912681498</v>
      </c>
      <c r="X1067" s="16">
        <v>1.09688581314879</v>
      </c>
      <c r="Y1067" s="16">
        <v>1.8892380204241901</v>
      </c>
      <c r="Z1067" s="16">
        <v>0.80966656148101401</v>
      </c>
      <c r="AA1067" s="16">
        <v>1.11596548004315</v>
      </c>
      <c r="AB1067" s="16">
        <v>1.04246832473017</v>
      </c>
      <c r="AC1067" s="16">
        <v>0.56407965279550698</v>
      </c>
      <c r="AD1067" s="16">
        <v>1.6940025657472699</v>
      </c>
      <c r="AE1067" s="16">
        <v>0.52040816326530603</v>
      </c>
      <c r="AF1067" s="16">
        <v>1.17153277965603</v>
      </c>
      <c r="AG1067" s="16">
        <v>1.17153277965603</v>
      </c>
      <c r="AH1067" s="16">
        <v>1.11243678956414</v>
      </c>
      <c r="AI1067" s="37">
        <v>0.224719101123596</v>
      </c>
      <c r="AJ1067" s="16">
        <v>0.90538393657499705</v>
      </c>
      <c r="AK1067" s="16">
        <v>0.46056439942112898</v>
      </c>
      <c r="AL1067" s="37">
        <v>0.13571839999999999</v>
      </c>
      <c r="AM1067" s="37">
        <v>1255.8800135450001</v>
      </c>
      <c r="AN1067" s="37">
        <v>12.675608</v>
      </c>
      <c r="AO1067" s="37">
        <v>0.88119899999999995</v>
      </c>
      <c r="AP1067" s="37">
        <v>5.9941060000000004</v>
      </c>
      <c r="AQ1067" s="37">
        <v>308.89</v>
      </c>
      <c r="AR1067" s="37">
        <v>1.3134825000000001</v>
      </c>
      <c r="AS1067" s="37">
        <v>1.07325</v>
      </c>
      <c r="AT1067" s="37">
        <v>5.3129439999999999</v>
      </c>
      <c r="AU1067" s="37">
        <v>239608.12160000001</v>
      </c>
      <c r="AV1067" s="37">
        <v>1625.6629378296</v>
      </c>
      <c r="AW1067" s="37">
        <v>582051.76</v>
      </c>
      <c r="AX1067" s="37">
        <v>6.0572444150000004</v>
      </c>
      <c r="AY1067" s="37">
        <v>5.5680750000000003</v>
      </c>
      <c r="AZ1067" s="37">
        <v>12.494999999999999</v>
      </c>
      <c r="BA1067" s="37">
        <v>18845.73</v>
      </c>
      <c r="BB1067" s="37">
        <v>6.8900975999999998</v>
      </c>
      <c r="BC1067" s="37">
        <v>1.1104276603321601E-2</v>
      </c>
      <c r="BD1067" s="37">
        <v>297.92953799999998</v>
      </c>
      <c r="BE1067" s="37">
        <v>22903.25</v>
      </c>
      <c r="BF1067" s="37">
        <v>0.76539124999999997</v>
      </c>
      <c r="BG1067" s="37">
        <v>2.9272052999999998</v>
      </c>
      <c r="BH1067" s="37">
        <v>3.8359260000000002</v>
      </c>
      <c r="BI1067" s="37">
        <v>4.7340165000000001</v>
      </c>
      <c r="BJ1067" s="37">
        <v>3461.8445999999999</v>
      </c>
      <c r="BK1067" s="37">
        <v>411.72410500000001</v>
      </c>
      <c r="BL1067" s="37">
        <v>12.494999999999999</v>
      </c>
      <c r="BM1067" s="37">
        <v>12.492169300800001</v>
      </c>
      <c r="BN1067" s="37">
        <v>12.492169300800001</v>
      </c>
      <c r="BO1067" s="37">
        <v>13.1557909287</v>
      </c>
      <c r="BP1067" s="37">
        <v>7.1199999999999996E-3</v>
      </c>
    </row>
    <row r="1068" spans="1:68">
      <c r="A1068" s="16">
        <v>1067</v>
      </c>
      <c r="B1068" s="29" t="s">
        <v>507</v>
      </c>
      <c r="C1068" s="16">
        <v>133</v>
      </c>
      <c r="D1068" s="16">
        <v>1050</v>
      </c>
      <c r="E1068" s="16">
        <v>0.20102897942041201</v>
      </c>
      <c r="F1068" s="16">
        <v>0.34970874478643699</v>
      </c>
      <c r="G1068" s="16">
        <v>0.46023955331412097</v>
      </c>
      <c r="H1068" s="16">
        <v>1.2630636325326601</v>
      </c>
      <c r="I1068" s="16">
        <v>2.3641502969392398</v>
      </c>
      <c r="J1068" s="16">
        <v>0.38060068931560798</v>
      </c>
      <c r="K1068" s="16">
        <v>0.41976709760189501</v>
      </c>
      <c r="L1068" s="16">
        <v>0.53379224030037598</v>
      </c>
      <c r="M1068" s="16">
        <v>0.13758049922827201</v>
      </c>
      <c r="N1068" s="16">
        <v>0.691811163143906</v>
      </c>
      <c r="O1068" s="16">
        <v>1.5944700249833299</v>
      </c>
      <c r="P1068" s="16">
        <v>0.13497306263854</v>
      </c>
      <c r="Q1068" s="16">
        <v>0.215212875567762</v>
      </c>
      <c r="R1068" s="16">
        <v>0.67121625720351796</v>
      </c>
      <c r="S1068" s="16">
        <v>0.708835341365462</v>
      </c>
      <c r="T1068" s="16">
        <v>1.3345028366676599</v>
      </c>
      <c r="U1068" s="16">
        <v>1.1503410245247401</v>
      </c>
      <c r="V1068" s="16">
        <v>0.53814741501581997</v>
      </c>
      <c r="W1068" s="16">
        <v>3.2182667972141701</v>
      </c>
      <c r="X1068" s="16">
        <v>1.3802622498274699</v>
      </c>
      <c r="Y1068" s="16">
        <v>2.3674331299859199</v>
      </c>
      <c r="Z1068" s="16">
        <v>1.0308944622540701</v>
      </c>
      <c r="AA1068" s="16">
        <v>1.3990746718312901</v>
      </c>
      <c r="AB1068" s="16">
        <v>1.30734203361187</v>
      </c>
      <c r="AC1068" s="16">
        <v>0.58772037623481599</v>
      </c>
      <c r="AD1068" s="16">
        <v>2.14248628651614</v>
      </c>
      <c r="AE1068" s="16">
        <v>0.708835341365462</v>
      </c>
      <c r="AF1068" s="16">
        <v>1.46802704068248</v>
      </c>
      <c r="AG1068" s="16">
        <v>1.46802704068248</v>
      </c>
      <c r="AH1068" s="16">
        <v>1.4527235042676001</v>
      </c>
      <c r="AI1068" s="37">
        <v>0.291375291375291</v>
      </c>
      <c r="AJ1068" s="16">
        <v>1.01292617866009</v>
      </c>
      <c r="AK1068" s="16">
        <v>0.46259044862518101</v>
      </c>
      <c r="AL1068" s="37">
        <v>0.72938601599999997</v>
      </c>
      <c r="AM1068" s="37">
        <v>2960.2707136566</v>
      </c>
      <c r="AN1068" s="37">
        <v>20.428917120000001</v>
      </c>
      <c r="AO1068" s="37">
        <v>1.1379958800000001</v>
      </c>
      <c r="AP1068" s="37">
        <v>7.2501431199999997</v>
      </c>
      <c r="AQ1068" s="37">
        <v>627.98519999999996</v>
      </c>
      <c r="AR1068" s="37">
        <v>1.7240286199999999</v>
      </c>
      <c r="AS1068" s="37">
        <v>1.363094</v>
      </c>
      <c r="AT1068" s="37">
        <v>7.7711303999999997</v>
      </c>
      <c r="AU1068" s="37">
        <v>304726.52649600001</v>
      </c>
      <c r="AV1068" s="37">
        <v>2085.77870465558</v>
      </c>
      <c r="AW1068" s="37">
        <v>1002141.6552</v>
      </c>
      <c r="AX1068" s="37">
        <v>7.8431488806000003</v>
      </c>
      <c r="AY1068" s="37">
        <v>7.2962610000000003</v>
      </c>
      <c r="AZ1068" s="37">
        <v>17.5794</v>
      </c>
      <c r="BA1068" s="37">
        <v>23948.029200000001</v>
      </c>
      <c r="BB1068" s="37">
        <v>8.7399931199999994</v>
      </c>
      <c r="BC1068" s="37">
        <v>8.0887256578658206E-3</v>
      </c>
      <c r="BD1068" s="37">
        <v>377.20212992</v>
      </c>
      <c r="BE1068" s="37">
        <v>28980</v>
      </c>
      <c r="BF1068" s="37">
        <v>0.96758054999999998</v>
      </c>
      <c r="BG1068" s="37">
        <v>3.7571839848000002</v>
      </c>
      <c r="BH1068" s="37">
        <v>4.8339952799999999</v>
      </c>
      <c r="BI1068" s="37">
        <v>5.9323939799999996</v>
      </c>
      <c r="BJ1068" s="37">
        <v>4209.1936127999998</v>
      </c>
      <c r="BK1068" s="37">
        <v>526.6224522</v>
      </c>
      <c r="BL1068" s="37">
        <v>17.5794</v>
      </c>
      <c r="BM1068" s="37">
        <v>15.923008519295999</v>
      </c>
      <c r="BN1068" s="37">
        <v>15.923008519295999</v>
      </c>
      <c r="BO1068" s="37">
        <v>16.090747486824</v>
      </c>
      <c r="BP1068" s="37">
        <v>8.5800000000000008E-3</v>
      </c>
    </row>
    <row r="1069" spans="1:68">
      <c r="A1069" s="16">
        <v>1068</v>
      </c>
      <c r="B1069" s="29" t="s">
        <v>85</v>
      </c>
      <c r="C1069" s="16">
        <v>137</v>
      </c>
      <c r="D1069" s="16">
        <v>1050</v>
      </c>
      <c r="E1069" s="16">
        <v>0.20945604048070801</v>
      </c>
      <c r="F1069" s="16">
        <v>0.35760860459246102</v>
      </c>
      <c r="G1069" s="16">
        <v>0.46615539767595898</v>
      </c>
      <c r="H1069" s="16">
        <v>1.2656513490725101</v>
      </c>
      <c r="I1069" s="16">
        <v>2.3562335883091698</v>
      </c>
      <c r="J1069" s="16">
        <v>0.38807815978234</v>
      </c>
      <c r="K1069" s="16">
        <v>0.421526988987111</v>
      </c>
      <c r="L1069" s="16">
        <v>0.535065748278021</v>
      </c>
      <c r="M1069" s="16">
        <v>0.13901500988195101</v>
      </c>
      <c r="N1069" s="16">
        <v>0.69326096325339903</v>
      </c>
      <c r="O1069" s="16">
        <v>1.5954327542674001</v>
      </c>
      <c r="P1069" s="16">
        <v>0.13791059939045</v>
      </c>
      <c r="Q1069" s="16">
        <v>0.21678123574154001</v>
      </c>
      <c r="R1069" s="16">
        <v>0.67349415870125895</v>
      </c>
      <c r="S1069" s="16">
        <v>0.71327967806841097</v>
      </c>
      <c r="T1069" s="16">
        <v>1.33571001941168</v>
      </c>
      <c r="U1069" s="16">
        <v>1.1512379292819299</v>
      </c>
      <c r="V1069" s="16">
        <v>0.53402505536725797</v>
      </c>
      <c r="W1069" s="16">
        <v>3.2179817632549002</v>
      </c>
      <c r="X1069" s="16">
        <v>1.38073869520193</v>
      </c>
      <c r="Y1069" s="16">
        <v>2.3675561468033499</v>
      </c>
      <c r="Z1069" s="16">
        <v>1.0322149550342701</v>
      </c>
      <c r="AA1069" s="16">
        <v>1.3996878699816999</v>
      </c>
      <c r="AB1069" s="16">
        <v>1.30725719382247</v>
      </c>
      <c r="AC1069" s="16">
        <v>0.58778893633262597</v>
      </c>
      <c r="AD1069" s="16">
        <v>2.1387215165634799</v>
      </c>
      <c r="AE1069" s="16">
        <v>0.71327967806841097</v>
      </c>
      <c r="AF1069" s="16">
        <v>1.4734643358241799</v>
      </c>
      <c r="AG1069" s="16">
        <v>1.4734643358241799</v>
      </c>
      <c r="AH1069" s="16">
        <v>1.4505195016207599</v>
      </c>
      <c r="AI1069" s="37">
        <v>0.29002320185614799</v>
      </c>
      <c r="AJ1069" s="16">
        <v>1.0128391869367199</v>
      </c>
      <c r="AK1069" s="16">
        <v>0.46233719247467397</v>
      </c>
      <c r="AL1069" s="37">
        <v>0.75390933599999999</v>
      </c>
      <c r="AM1069" s="37">
        <v>2997.5779202898502</v>
      </c>
      <c r="AN1069" s="37">
        <v>20.574897020000002</v>
      </c>
      <c r="AO1069" s="37">
        <v>1.1393664800000001</v>
      </c>
      <c r="AP1069" s="37">
        <v>7.2308172700000002</v>
      </c>
      <c r="AQ1069" s="37">
        <v>634.34670000000006</v>
      </c>
      <c r="AR1069" s="37">
        <v>1.7283533950000001</v>
      </c>
      <c r="AS1069" s="37">
        <v>1.3646365</v>
      </c>
      <c r="AT1069" s="37">
        <v>7.7954243999999999</v>
      </c>
      <c r="AU1069" s="37">
        <v>305311.75931599998</v>
      </c>
      <c r="AV1069" s="37">
        <v>2080.5871735574601</v>
      </c>
      <c r="AW1069" s="37">
        <v>1017888.4692000001</v>
      </c>
      <c r="AX1069" s="37">
        <v>7.7607160438499996</v>
      </c>
      <c r="AY1069" s="37">
        <v>7.3143622500000003</v>
      </c>
      <c r="AZ1069" s="37">
        <v>17.618649999999999</v>
      </c>
      <c r="BA1069" s="37">
        <v>23962.5357</v>
      </c>
      <c r="BB1069" s="37">
        <v>8.7353875199999997</v>
      </c>
      <c r="BC1069" s="37">
        <v>8.06987724536125E-3</v>
      </c>
      <c r="BD1069" s="37">
        <v>377.03634732</v>
      </c>
      <c r="BE1069" s="37">
        <v>28970</v>
      </c>
      <c r="BF1069" s="37">
        <v>0.96657161250000001</v>
      </c>
      <c r="BG1069" s="37">
        <v>3.7582140707999998</v>
      </c>
      <c r="BH1069" s="37">
        <v>4.8329923800000003</v>
      </c>
      <c r="BI1069" s="37">
        <v>5.9325659550000003</v>
      </c>
      <c r="BJ1069" s="37">
        <v>4131.8511387999997</v>
      </c>
      <c r="BK1069" s="37">
        <v>524.95965245000002</v>
      </c>
      <c r="BL1069" s="37">
        <v>17.618649999999999</v>
      </c>
      <c r="BM1069" s="37">
        <v>15.948072134016</v>
      </c>
      <c r="BN1069" s="37">
        <v>15.948072134016</v>
      </c>
      <c r="BO1069" s="37">
        <v>16.200344420303999</v>
      </c>
      <c r="BP1069" s="37">
        <v>8.6199999999999992E-3</v>
      </c>
    </row>
    <row r="1070" spans="1:68">
      <c r="A1070" s="16">
        <v>1069</v>
      </c>
      <c r="B1070" s="29" t="s">
        <v>86</v>
      </c>
      <c r="C1070" s="16">
        <v>155</v>
      </c>
      <c r="D1070" s="16">
        <v>1050</v>
      </c>
      <c r="E1070" s="16">
        <v>0.21795088907705301</v>
      </c>
      <c r="F1070" s="16">
        <v>0.36558657294858499</v>
      </c>
      <c r="G1070" s="16">
        <v>0.47210481825866402</v>
      </c>
      <c r="H1070" s="16">
        <v>1.26824124841839</v>
      </c>
      <c r="I1070" s="16">
        <v>2.34832230084456</v>
      </c>
      <c r="J1070" s="16">
        <v>0.395626242544732</v>
      </c>
      <c r="K1070" s="16">
        <v>0.423289837880585</v>
      </c>
      <c r="L1070" s="16">
        <v>0.53634085213032601</v>
      </c>
      <c r="M1070" s="16">
        <v>0.14045997962794199</v>
      </c>
      <c r="N1070" s="16">
        <v>0.69471101680611502</v>
      </c>
      <c r="O1070" s="16">
        <v>1.5963984708333401</v>
      </c>
      <c r="P1070" s="16">
        <v>0.14086566150301999</v>
      </c>
      <c r="Q1070" s="16">
        <v>0.21837793352805901</v>
      </c>
      <c r="R1070" s="16">
        <v>0.67577413479052795</v>
      </c>
      <c r="S1070" s="16">
        <v>0.717741935483871</v>
      </c>
      <c r="T1070" s="16">
        <v>1.33691756272401</v>
      </c>
      <c r="U1070" s="16">
        <v>1.15213600697472</v>
      </c>
      <c r="V1070" s="16">
        <v>0.52998865294213005</v>
      </c>
      <c r="W1070" s="16">
        <v>3.2176966292134801</v>
      </c>
      <c r="X1070" s="16">
        <v>1.3812154696132599</v>
      </c>
      <c r="Y1070" s="16">
        <v>2.36767929846539</v>
      </c>
      <c r="Z1070" s="16">
        <v>1.0335367771975099</v>
      </c>
      <c r="AA1070" s="16">
        <v>1.4003014642549501</v>
      </c>
      <c r="AB1070" s="16">
        <v>1.30717236199775</v>
      </c>
      <c r="AC1070" s="16">
        <v>0.58785879406665398</v>
      </c>
      <c r="AD1070" s="16">
        <v>2.13495145631068</v>
      </c>
      <c r="AE1070" s="16">
        <v>0.717741935483871</v>
      </c>
      <c r="AF1070" s="16">
        <v>1.4789131990594</v>
      </c>
      <c r="AG1070" s="16">
        <v>1.4789131990594</v>
      </c>
      <c r="AH1070" s="16">
        <v>1.44833369290936</v>
      </c>
      <c r="AI1070" s="37">
        <v>0.28868360277136301</v>
      </c>
      <c r="AJ1070" s="16">
        <v>1.01275216507664</v>
      </c>
      <c r="AK1070" s="16">
        <v>0.462083936324168</v>
      </c>
      <c r="AL1070" s="37">
        <v>0.778212864</v>
      </c>
      <c r="AM1070" s="37">
        <v>3034.3754971264002</v>
      </c>
      <c r="AN1070" s="37">
        <v>20.71972448</v>
      </c>
      <c r="AO1070" s="37">
        <v>1.14073552</v>
      </c>
      <c r="AP1070" s="37">
        <v>7.21147648</v>
      </c>
      <c r="AQ1070" s="37">
        <v>640.62080000000003</v>
      </c>
      <c r="AR1070" s="37">
        <v>1.7326684800000001</v>
      </c>
      <c r="AS1070" s="37">
        <v>1.3661760000000001</v>
      </c>
      <c r="AT1070" s="37">
        <v>7.8193375999999999</v>
      </c>
      <c r="AU1070" s="37">
        <v>305896.88518400001</v>
      </c>
      <c r="AV1070" s="37">
        <v>2075.4017319087402</v>
      </c>
      <c r="AW1070" s="37">
        <v>1033523.9408</v>
      </c>
      <c r="AX1070" s="37">
        <v>7.6785130223999998</v>
      </c>
      <c r="AY1070" s="37">
        <v>7.3324439999999997</v>
      </c>
      <c r="AZ1070" s="37">
        <v>17.657599999999999</v>
      </c>
      <c r="BA1070" s="37">
        <v>23977.036800000002</v>
      </c>
      <c r="BB1070" s="37">
        <v>8.73078048</v>
      </c>
      <c r="BC1070" s="37">
        <v>8.0521893763049798E-3</v>
      </c>
      <c r="BD1070" s="37">
        <v>376.87059968</v>
      </c>
      <c r="BE1070" s="37">
        <v>28960</v>
      </c>
      <c r="BF1070" s="37">
        <v>0.96556319999999995</v>
      </c>
      <c r="BG1070" s="37">
        <v>3.7592412192000002</v>
      </c>
      <c r="BH1070" s="37">
        <v>4.8319891200000002</v>
      </c>
      <c r="BI1070" s="37">
        <v>5.9327379200000001</v>
      </c>
      <c r="BJ1070" s="37">
        <v>4055.2258112</v>
      </c>
      <c r="BK1070" s="37">
        <v>523.29866879999997</v>
      </c>
      <c r="BL1070" s="37">
        <v>17.657599999999999</v>
      </c>
      <c r="BM1070" s="37">
        <v>15.973046558784</v>
      </c>
      <c r="BN1070" s="37">
        <v>15.973046558784</v>
      </c>
      <c r="BO1070" s="37">
        <v>16.310294720496</v>
      </c>
      <c r="BP1070" s="37">
        <v>8.6599999999999993E-3</v>
      </c>
    </row>
    <row r="1071" spans="1:68">
      <c r="A1071" s="16">
        <v>1070</v>
      </c>
      <c r="B1071" s="29" t="s">
        <v>69</v>
      </c>
      <c r="C1071" s="16">
        <v>195</v>
      </c>
      <c r="D1071" s="16">
        <v>1050</v>
      </c>
      <c r="E1071" s="16">
        <v>0.22651434643995799</v>
      </c>
      <c r="F1071" s="16">
        <v>0.37364381403809299</v>
      </c>
      <c r="G1071" s="16">
        <v>0.47808810172570398</v>
      </c>
      <c r="H1071" s="16">
        <v>1.2708333333333299</v>
      </c>
      <c r="I1071" s="16">
        <v>2.34041642897889</v>
      </c>
      <c r="J1071" s="16">
        <v>0.40324594257178498</v>
      </c>
      <c r="K1071" s="16">
        <v>0.42505565174375498</v>
      </c>
      <c r="L1071" s="16">
        <v>0.53761755485893403</v>
      </c>
      <c r="M1071" s="16">
        <v>0.14191552327145501</v>
      </c>
      <c r="N1071" s="16">
        <v>0.69616132386851803</v>
      </c>
      <c r="O1071" s="16">
        <v>1.59736718860676</v>
      </c>
      <c r="P1071" s="16">
        <v>0.14383840628008601</v>
      </c>
      <c r="Q1071" s="16">
        <v>0.22000374394799299</v>
      </c>
      <c r="R1071" s="16">
        <v>0.67805618830675796</v>
      </c>
      <c r="S1071" s="16">
        <v>0.72222222222222199</v>
      </c>
      <c r="T1071" s="16">
        <v>1.3381254667662399</v>
      </c>
      <c r="U1071" s="16">
        <v>1.1530352599054901</v>
      </c>
      <c r="V1071" s="16">
        <v>0.52603433717984804</v>
      </c>
      <c r="W1071" s="16">
        <v>3.2174113950372001</v>
      </c>
      <c r="X1071" s="16">
        <v>1.3816925734024199</v>
      </c>
      <c r="Y1071" s="16">
        <v>2.36780258519389</v>
      </c>
      <c r="Z1071" s="16">
        <v>1.0348599307522801</v>
      </c>
      <c r="AA1071" s="16">
        <v>1.400915455035</v>
      </c>
      <c r="AB1071" s="16">
        <v>1.3070875381365901</v>
      </c>
      <c r="AC1071" s="16">
        <v>0.587929986629391</v>
      </c>
      <c r="AD1071" s="16">
        <v>2.13117609459891</v>
      </c>
      <c r="AE1071" s="16">
        <v>0.72222222222222199</v>
      </c>
      <c r="AF1071" s="16">
        <v>1.4843736673449199</v>
      </c>
      <c r="AG1071" s="16">
        <v>1.4843736673449199</v>
      </c>
      <c r="AH1071" s="16">
        <v>1.44616585377435</v>
      </c>
      <c r="AI1071" s="37">
        <v>0.28735632183908</v>
      </c>
      <c r="AJ1071" s="16">
        <v>1.0126651130642099</v>
      </c>
      <c r="AK1071" s="16">
        <v>0.46183068017366102</v>
      </c>
      <c r="AL1071" s="37">
        <v>0.80229660000000003</v>
      </c>
      <c r="AM1071" s="37">
        <v>3070.66344416625</v>
      </c>
      <c r="AN1071" s="37">
        <v>20.8633995</v>
      </c>
      <c r="AO1071" s="37">
        <v>1.1421030000000001</v>
      </c>
      <c r="AP1071" s="37">
        <v>7.19212075</v>
      </c>
      <c r="AQ1071" s="37">
        <v>646.8075</v>
      </c>
      <c r="AR1071" s="37">
        <v>1.7369738749999999</v>
      </c>
      <c r="AS1071" s="37">
        <v>1.3677125000000001</v>
      </c>
      <c r="AT1071" s="37">
        <v>7.8428699999999996</v>
      </c>
      <c r="AU1071" s="37">
        <v>306481.90409999999</v>
      </c>
      <c r="AV1071" s="37">
        <v>2070.2223797093998</v>
      </c>
      <c r="AW1071" s="37">
        <v>1049048.07</v>
      </c>
      <c r="AX1071" s="37">
        <v>7.59653981625</v>
      </c>
      <c r="AY1071" s="37">
        <v>7.3505062499999996</v>
      </c>
      <c r="AZ1071" s="37">
        <v>17.696249999999999</v>
      </c>
      <c r="BA1071" s="37">
        <v>23991.532500000001</v>
      </c>
      <c r="BB1071" s="37">
        <v>8.726172</v>
      </c>
      <c r="BC1071" s="37">
        <v>8.0356211082895593E-3</v>
      </c>
      <c r="BD1071" s="37">
        <v>376.70488699999999</v>
      </c>
      <c r="BE1071" s="37">
        <v>28950</v>
      </c>
      <c r="BF1071" s="37">
        <v>0.96455531250000004</v>
      </c>
      <c r="BG1071" s="37">
        <v>3.76026543</v>
      </c>
      <c r="BH1071" s="37">
        <v>4.8309854999999997</v>
      </c>
      <c r="BI1071" s="37">
        <v>5.932909875</v>
      </c>
      <c r="BJ1071" s="37">
        <v>3979.31763</v>
      </c>
      <c r="BK1071" s="37">
        <v>521.63950124999997</v>
      </c>
      <c r="BL1071" s="37">
        <v>17.696249999999999</v>
      </c>
      <c r="BM1071" s="37">
        <v>15.997931793599999</v>
      </c>
      <c r="BN1071" s="37">
        <v>15.997931793599999</v>
      </c>
      <c r="BO1071" s="37">
        <v>16.420598387399998</v>
      </c>
      <c r="BP1071" s="37">
        <v>8.6999999999999994E-3</v>
      </c>
    </row>
    <row r="1072" spans="1:68">
      <c r="A1072" s="16">
        <v>1071</v>
      </c>
      <c r="B1072" s="29" t="s">
        <v>70</v>
      </c>
      <c r="C1072" s="16">
        <v>104</v>
      </c>
      <c r="D1072" s="16">
        <v>1050</v>
      </c>
      <c r="E1072" s="16">
        <v>0.27039045553145302</v>
      </c>
      <c r="F1072" s="16">
        <v>0.41516151765625497</v>
      </c>
      <c r="G1072" s="16">
        <v>0.50852272727272696</v>
      </c>
      <c r="H1072" s="16">
        <v>1.2838266384778001</v>
      </c>
      <c r="I1072" s="16">
        <v>2.3009681093394101</v>
      </c>
      <c r="J1072" s="16">
        <v>0.44245524296675198</v>
      </c>
      <c r="K1072" s="16">
        <v>0.433929458519622</v>
      </c>
      <c r="L1072" s="16">
        <v>0.54402515723270395</v>
      </c>
      <c r="M1072" s="16">
        <v>0.149355987941902</v>
      </c>
      <c r="N1072" s="16">
        <v>0.70341666415367499</v>
      </c>
      <c r="O1072" s="16">
        <v>1.60225628908809</v>
      </c>
      <c r="P1072" s="16">
        <v>0.15897300954815399</v>
      </c>
      <c r="Q1072" s="16">
        <v>0.22859868409321901</v>
      </c>
      <c r="R1072" s="16">
        <v>0.68949771689497696</v>
      </c>
      <c r="S1072" s="16">
        <v>0.74489795918367296</v>
      </c>
      <c r="T1072" s="16">
        <v>1.34417040358744</v>
      </c>
      <c r="U1072" s="16">
        <v>1.1575492341356699</v>
      </c>
      <c r="V1072" s="16">
        <v>0.50737289135307295</v>
      </c>
      <c r="W1072" s="16">
        <v>3.21598372028489</v>
      </c>
      <c r="X1072" s="16">
        <v>1.3840830449827</v>
      </c>
      <c r="Y1072" s="16">
        <v>2.3684210526315801</v>
      </c>
      <c r="Z1072" s="16">
        <v>1.04149573998107</v>
      </c>
      <c r="AA1072" s="16">
        <v>1.40399137001079</v>
      </c>
      <c r="AB1072" s="16">
        <v>1.3066635382449601</v>
      </c>
      <c r="AC1072" s="16">
        <v>0.58830737809548095</v>
      </c>
      <c r="AD1072" s="16">
        <v>2.11221937139192</v>
      </c>
      <c r="AE1072" s="16">
        <v>0.74489795918367296</v>
      </c>
      <c r="AF1072" s="16">
        <v>1.5118513890930501</v>
      </c>
      <c r="AG1072" s="16">
        <v>1.5118513890930501</v>
      </c>
      <c r="AH1072" s="16">
        <v>1.43558860220244</v>
      </c>
      <c r="AI1072" s="37">
        <v>0.28089887640449401</v>
      </c>
      <c r="AJ1072" s="16">
        <v>1.0122294001677099</v>
      </c>
      <c r="AK1072" s="16">
        <v>0.46056439942112898</v>
      </c>
      <c r="AL1072" s="37">
        <v>0.91941839999999997</v>
      </c>
      <c r="AM1072" s="37">
        <v>3244.4587324150002</v>
      </c>
      <c r="AN1072" s="37">
        <v>21.564488000000001</v>
      </c>
      <c r="AO1072" s="37">
        <v>1.148917</v>
      </c>
      <c r="AP1072" s="37">
        <v>7.0951180000000003</v>
      </c>
      <c r="AQ1072" s="37">
        <v>676.43</v>
      </c>
      <c r="AR1072" s="37">
        <v>1.7583555</v>
      </c>
      <c r="AS1072" s="37">
        <v>1.3753500000000001</v>
      </c>
      <c r="AT1072" s="37">
        <v>7.9548199999999998</v>
      </c>
      <c r="AU1072" s="37">
        <v>309405.39439999999</v>
      </c>
      <c r="AV1072" s="37">
        <v>2044.4169604536</v>
      </c>
      <c r="AW1072" s="37">
        <v>1124998.58</v>
      </c>
      <c r="AX1072" s="37">
        <v>7.1901210149999999</v>
      </c>
      <c r="AY1072" s="37">
        <v>7.4405250000000001</v>
      </c>
      <c r="AZ1072" s="37">
        <v>17.885000000000002</v>
      </c>
      <c r="BA1072" s="37">
        <v>24063.93</v>
      </c>
      <c r="BB1072" s="37">
        <v>8.7031080000000003</v>
      </c>
      <c r="BC1072" s="37">
        <v>7.9683041852076295E-3</v>
      </c>
      <c r="BD1072" s="37">
        <v>375.876848</v>
      </c>
      <c r="BE1072" s="37">
        <v>28900</v>
      </c>
      <c r="BF1072" s="37">
        <v>0.95952375000000001</v>
      </c>
      <c r="BG1072" s="37">
        <v>3.7653424200000001</v>
      </c>
      <c r="BH1072" s="37">
        <v>4.8259619999999996</v>
      </c>
      <c r="BI1072" s="37">
        <v>5.9337695000000004</v>
      </c>
      <c r="BJ1072" s="37">
        <v>3610.5339199999999</v>
      </c>
      <c r="BK1072" s="37">
        <v>513.37090499999999</v>
      </c>
      <c r="BL1072" s="37">
        <v>17.885000000000002</v>
      </c>
      <c r="BM1072" s="37">
        <v>16.121020118400001</v>
      </c>
      <c r="BN1072" s="37">
        <v>16.121020118400001</v>
      </c>
      <c r="BO1072" s="37">
        <v>16.9774172226</v>
      </c>
      <c r="BP1072" s="37">
        <v>8.8999999999999999E-3</v>
      </c>
    </row>
    <row r="1073" spans="1:68">
      <c r="A1073" s="16">
        <v>1072</v>
      </c>
      <c r="B1073" s="29" t="s">
        <v>508</v>
      </c>
      <c r="C1073" s="16">
        <v>185</v>
      </c>
      <c r="D1073" s="16">
        <v>1080</v>
      </c>
      <c r="E1073" s="16">
        <v>0.20038660467060199</v>
      </c>
      <c r="F1073" s="16">
        <v>0.35470599849290102</v>
      </c>
      <c r="G1073" s="16">
        <v>0.46481390097647801</v>
      </c>
      <c r="H1073" s="16">
        <v>1.26276640641486</v>
      </c>
      <c r="I1073" s="16">
        <v>2.3770712688492601</v>
      </c>
      <c r="J1073" s="16">
        <v>0.38384332925336601</v>
      </c>
      <c r="K1073" s="16">
        <v>0.42338630082905598</v>
      </c>
      <c r="L1073" s="16">
        <v>0.53714107365792796</v>
      </c>
      <c r="M1073" s="16">
        <v>0.13686961828820099</v>
      </c>
      <c r="N1073" s="16">
        <v>0.69162322961090905</v>
      </c>
      <c r="O1073" s="16">
        <v>1.59630692853468</v>
      </c>
      <c r="P1073" s="16">
        <v>0.13028660123660599</v>
      </c>
      <c r="Q1073" s="16">
        <v>0.218766129801133</v>
      </c>
      <c r="R1073" s="16">
        <v>0.67816613708579199</v>
      </c>
      <c r="S1073" s="16">
        <v>0.70641282565130303</v>
      </c>
      <c r="T1073" s="16">
        <v>1.33190106112689</v>
      </c>
      <c r="U1073" s="16">
        <v>1.1470019974577801</v>
      </c>
      <c r="V1073" s="16">
        <v>0.53865582018095504</v>
      </c>
      <c r="W1073" s="16">
        <v>3.21743602097734</v>
      </c>
      <c r="X1073" s="16">
        <v>1.3770265608830601</v>
      </c>
      <c r="Y1073" s="16">
        <v>2.36117734433022</v>
      </c>
      <c r="Z1073" s="16">
        <v>1.0295734964493</v>
      </c>
      <c r="AA1073" s="16">
        <v>1.3971150223370501</v>
      </c>
      <c r="AB1073" s="16">
        <v>1.3068411408166101</v>
      </c>
      <c r="AC1073" s="16">
        <v>0.59718696999824505</v>
      </c>
      <c r="AD1073" s="16">
        <v>2.14317847315544</v>
      </c>
      <c r="AE1073" s="16">
        <v>0.70641282565130303</v>
      </c>
      <c r="AF1073" s="16">
        <v>1.4647626363711099</v>
      </c>
      <c r="AG1073" s="16">
        <v>1.4630727404620201</v>
      </c>
      <c r="AH1073" s="16">
        <v>1.4545383110324701</v>
      </c>
      <c r="AI1073" s="37">
        <v>0.33823529411764702</v>
      </c>
      <c r="AJ1073" s="16">
        <v>1.01161662427002</v>
      </c>
      <c r="AK1073" s="16">
        <v>0.462789435600579</v>
      </c>
      <c r="AL1073" s="37">
        <v>0.73417219600000005</v>
      </c>
      <c r="AM1073" s="37">
        <v>3037.2772701496501</v>
      </c>
      <c r="AN1073" s="37">
        <v>20.786468955</v>
      </c>
      <c r="AO1073" s="37">
        <v>1.13437443</v>
      </c>
      <c r="AP1073" s="37">
        <v>7.2307769850000003</v>
      </c>
      <c r="AQ1073" s="37">
        <v>640.52800000000002</v>
      </c>
      <c r="AR1073" s="37">
        <v>1.7385498800000001</v>
      </c>
      <c r="AS1073" s="37">
        <v>1.3785210000000001</v>
      </c>
      <c r="AT1073" s="37">
        <v>7.7752723599999998</v>
      </c>
      <c r="AU1073" s="37">
        <v>305627.75880000001</v>
      </c>
      <c r="AV1073" s="37">
        <v>2090.5844840271602</v>
      </c>
      <c r="AW1073" s="37">
        <v>972201.353</v>
      </c>
      <c r="AX1073" s="37">
        <v>8.0962031582999998</v>
      </c>
      <c r="AY1073" s="37">
        <v>7.4053845000000003</v>
      </c>
      <c r="AZ1073" s="37">
        <v>17.589749999999999</v>
      </c>
      <c r="BA1073" s="37">
        <v>23851.4077</v>
      </c>
      <c r="BB1073" s="37">
        <v>8.6962964449999998</v>
      </c>
      <c r="BC1073" s="37">
        <v>8.1670122149226903E-3</v>
      </c>
      <c r="BD1073" s="37">
        <v>374.76763870000002</v>
      </c>
      <c r="BE1073" s="37">
        <v>28932.02</v>
      </c>
      <c r="BF1073" s="37">
        <v>0.96585418624999997</v>
      </c>
      <c r="BG1073" s="37">
        <v>3.7539422060000001</v>
      </c>
      <c r="BH1073" s="37">
        <v>4.8225510299999996</v>
      </c>
      <c r="BI1073" s="37">
        <v>5.9195472049999998</v>
      </c>
      <c r="BJ1073" s="37">
        <v>4365.0754674999998</v>
      </c>
      <c r="BK1073" s="37">
        <v>523.37088915000004</v>
      </c>
      <c r="BL1073" s="37">
        <v>17.589749999999999</v>
      </c>
      <c r="BM1073" s="37">
        <v>15.913207816767001</v>
      </c>
      <c r="BN1073" s="37">
        <v>15.894848756997</v>
      </c>
      <c r="BO1073" s="37">
        <v>15.802130561067001</v>
      </c>
      <c r="BP1073" s="37">
        <v>9.7750000000000007E-3</v>
      </c>
    </row>
    <row r="1074" spans="1:68">
      <c r="A1074" s="16">
        <v>1073</v>
      </c>
      <c r="B1074" s="29" t="s">
        <v>316</v>
      </c>
      <c r="C1074" s="16">
        <v>325</v>
      </c>
      <c r="D1074" s="16">
        <v>1120</v>
      </c>
      <c r="E1074" s="16">
        <v>0.167843302861685</v>
      </c>
      <c r="F1074" s="16">
        <v>0.293697468079339</v>
      </c>
      <c r="G1074" s="16">
        <v>0.40683443151549098</v>
      </c>
      <c r="H1074" s="16">
        <v>1.2312423438138</v>
      </c>
      <c r="I1074" s="16">
        <v>2.2989600899381699</v>
      </c>
      <c r="J1074" s="16">
        <v>0.32570905763952401</v>
      </c>
      <c r="K1074" s="16">
        <v>0.41828956427658098</v>
      </c>
      <c r="L1074" s="16">
        <v>0.53121137206427704</v>
      </c>
      <c r="M1074" s="16">
        <v>0.14548515839361401</v>
      </c>
      <c r="N1074" s="16">
        <v>0.67712830885689101</v>
      </c>
      <c r="O1074" s="16">
        <v>1.5033468077613801</v>
      </c>
      <c r="P1074" s="16">
        <v>0.13672333165775599</v>
      </c>
      <c r="Q1074" s="16">
        <v>0.25431117787616803</v>
      </c>
      <c r="R1074" s="16">
        <v>0.61193502824858803</v>
      </c>
      <c r="S1074" s="16">
        <v>0.67292490118577097</v>
      </c>
      <c r="T1074" s="16">
        <v>1.29696789536266</v>
      </c>
      <c r="U1074" s="16">
        <v>1.1450301990903</v>
      </c>
      <c r="V1074" s="16">
        <v>0.61404494382022501</v>
      </c>
      <c r="W1074" s="16">
        <v>2.9062412415919301</v>
      </c>
      <c r="X1074" s="16">
        <v>1.3543965517241401</v>
      </c>
      <c r="Y1074" s="16">
        <v>2.2737068965517202</v>
      </c>
      <c r="Z1074" s="16">
        <v>1.0088703365509999</v>
      </c>
      <c r="AA1074" s="16">
        <v>1.3616743143741299</v>
      </c>
      <c r="AB1074" s="16">
        <v>1.2804753028891001</v>
      </c>
      <c r="AC1074" s="16">
        <v>0.60732685961205202</v>
      </c>
      <c r="AD1074" s="16">
        <v>2.2039737446004302</v>
      </c>
      <c r="AE1074" s="16">
        <v>0.67292490118577097</v>
      </c>
      <c r="AF1074" s="16">
        <v>1.3961556139606801</v>
      </c>
      <c r="AG1074" s="16">
        <v>1.3961556139606801</v>
      </c>
      <c r="AH1074" s="16">
        <v>1.1985939482949599</v>
      </c>
      <c r="AI1074" s="37">
        <v>0.22686025408348501</v>
      </c>
      <c r="AJ1074" s="16">
        <v>0.99508677269754797</v>
      </c>
      <c r="AK1074" s="16">
        <v>0.47004341534008698</v>
      </c>
      <c r="AL1074" s="37">
        <v>0.67999428799999995</v>
      </c>
      <c r="AM1074" s="37">
        <v>2966.1840851372999</v>
      </c>
      <c r="AN1074" s="37">
        <v>20.699609349999999</v>
      </c>
      <c r="AO1074" s="37">
        <v>1.18152005</v>
      </c>
      <c r="AP1074" s="37">
        <v>7.27584315</v>
      </c>
      <c r="AQ1074" s="37">
        <v>622.57280000000003</v>
      </c>
      <c r="AR1074" s="37">
        <v>1.72950837</v>
      </c>
      <c r="AS1074" s="37">
        <v>1.390671</v>
      </c>
      <c r="AT1074" s="37">
        <v>7.5759275700000002</v>
      </c>
      <c r="AU1074" s="37">
        <v>316096.78698500001</v>
      </c>
      <c r="AV1074" s="37">
        <v>2097.5786194033699</v>
      </c>
      <c r="AW1074" s="37">
        <v>942798.41879999998</v>
      </c>
      <c r="AX1074" s="37">
        <v>8.2382352749999992</v>
      </c>
      <c r="AY1074" s="37">
        <v>7.6685249999999998</v>
      </c>
      <c r="AZ1074" s="37">
        <v>17.229299999999999</v>
      </c>
      <c r="BA1074" s="37">
        <v>23483.411199999999</v>
      </c>
      <c r="BB1074" s="37">
        <v>8.2375726399999998</v>
      </c>
      <c r="BC1074" s="37">
        <v>8.0311892842090098E-3</v>
      </c>
      <c r="BD1074" s="37">
        <v>378.86222848</v>
      </c>
      <c r="BE1074" s="37">
        <v>28476.1875</v>
      </c>
      <c r="BF1074" s="37">
        <v>0.95945919999999996</v>
      </c>
      <c r="BG1074" s="37">
        <v>3.7055527499999998</v>
      </c>
      <c r="BH1074" s="37">
        <v>4.7830521099999999</v>
      </c>
      <c r="BI1074" s="37">
        <v>5.8969934000000004</v>
      </c>
      <c r="BJ1074" s="37">
        <v>4309.6160799999998</v>
      </c>
      <c r="BK1074" s="37">
        <v>483.80277519999999</v>
      </c>
      <c r="BL1074" s="37">
        <v>17.229299999999999</v>
      </c>
      <c r="BM1074" s="37">
        <v>15.959509670214</v>
      </c>
      <c r="BN1074" s="37">
        <v>15.959509670214</v>
      </c>
      <c r="BO1074" s="37">
        <v>18.590081364774001</v>
      </c>
      <c r="BP1074" s="37">
        <v>1.102E-2</v>
      </c>
    </row>
    <row r="1075" spans="1:68">
      <c r="A1075" s="16">
        <v>1074</v>
      </c>
      <c r="B1075" s="34" t="s">
        <v>509</v>
      </c>
      <c r="C1075" s="16">
        <v>287</v>
      </c>
      <c r="D1075" s="16">
        <v>1120</v>
      </c>
      <c r="E1075" s="16">
        <v>0.16338028169014099</v>
      </c>
      <c r="F1075" s="16">
        <v>0.28586012898801599</v>
      </c>
      <c r="G1075" s="16">
        <v>0.40400969439703999</v>
      </c>
      <c r="H1075" s="16">
        <v>1.2305140961857399</v>
      </c>
      <c r="I1075" s="16">
        <v>2.2775163028069199</v>
      </c>
      <c r="J1075" s="16">
        <v>0.31534883720930201</v>
      </c>
      <c r="K1075" s="16">
        <v>0.42268092024237702</v>
      </c>
      <c r="L1075" s="16">
        <v>0.54013690105787204</v>
      </c>
      <c r="M1075" s="16">
        <v>0.14398206302254299</v>
      </c>
      <c r="N1075" s="16">
        <v>0.694413231656133</v>
      </c>
      <c r="O1075" s="16">
        <v>1.48969095402672</v>
      </c>
      <c r="P1075" s="16">
        <v>0.134381542024854</v>
      </c>
      <c r="Q1075" s="16">
        <v>0.273994645412652</v>
      </c>
      <c r="R1075" s="16">
        <v>0.63274853801169595</v>
      </c>
      <c r="S1075" s="16">
        <v>0.65742574257425701</v>
      </c>
      <c r="T1075" s="16">
        <v>1.2689901697944601</v>
      </c>
      <c r="U1075" s="16">
        <v>1.09593268912812</v>
      </c>
      <c r="V1075" s="16">
        <v>0.63421828908554601</v>
      </c>
      <c r="W1075" s="16">
        <v>2.8161305981553699</v>
      </c>
      <c r="X1075" s="16">
        <v>1.33103448275862</v>
      </c>
      <c r="Y1075" s="16">
        <v>2.2562034739454102</v>
      </c>
      <c r="Z1075" s="16">
        <v>0.99556410109042603</v>
      </c>
      <c r="AA1075" s="16">
        <v>1.3414020243131799</v>
      </c>
      <c r="AB1075" s="16">
        <v>1.26828811973807</v>
      </c>
      <c r="AC1075" s="16">
        <v>0.61281310555535695</v>
      </c>
      <c r="AD1075" s="16">
        <v>2.04282520057872</v>
      </c>
      <c r="AE1075" s="16">
        <v>0.65742574257425701</v>
      </c>
      <c r="AF1075" s="16">
        <v>1.3867834642287</v>
      </c>
      <c r="AG1075" s="16">
        <v>1.3867834642287</v>
      </c>
      <c r="AH1075" s="16">
        <v>1.2800202467349799</v>
      </c>
      <c r="AI1075" s="37">
        <v>0.25614754098360698</v>
      </c>
      <c r="AJ1075" s="16">
        <v>0.98969830119893298</v>
      </c>
      <c r="AK1075" s="16">
        <v>0.46657018813314</v>
      </c>
      <c r="AL1075" s="37">
        <v>0.64570240000000001</v>
      </c>
      <c r="AM1075" s="37">
        <v>2771.3390193552</v>
      </c>
      <c r="AN1075" s="37">
        <v>19.644617319999998</v>
      </c>
      <c r="AO1075" s="37">
        <v>1.14541056</v>
      </c>
      <c r="AP1075" s="37">
        <v>7.0829214</v>
      </c>
      <c r="AQ1075" s="37">
        <v>583.08000000000004</v>
      </c>
      <c r="AR1075" s="37">
        <v>1.7416541999999999</v>
      </c>
      <c r="AS1075" s="37">
        <v>1.394876</v>
      </c>
      <c r="AT1075" s="37">
        <v>7.8923442000000001</v>
      </c>
      <c r="AU1075" s="37">
        <v>316833.72537599999</v>
      </c>
      <c r="AV1075" s="37">
        <v>2030.58412356859</v>
      </c>
      <c r="AW1075" s="37">
        <v>975379.20479999995</v>
      </c>
      <c r="AX1075" s="37">
        <v>9.350257032</v>
      </c>
      <c r="AY1075" s="37">
        <v>7.4008799999999999</v>
      </c>
      <c r="AZ1075" s="37">
        <v>16.765999999999998</v>
      </c>
      <c r="BA1075" s="37">
        <v>22881.312000000002</v>
      </c>
      <c r="BB1075" s="37">
        <v>8.1182867600000002</v>
      </c>
      <c r="BC1075" s="37">
        <v>8.5751526377169495E-3</v>
      </c>
      <c r="BD1075" s="37">
        <v>348.49003823999999</v>
      </c>
      <c r="BE1075" s="37">
        <v>27985</v>
      </c>
      <c r="BF1075" s="37">
        <v>0.93805503999999995</v>
      </c>
      <c r="BG1075" s="37">
        <v>3.6468787792000001</v>
      </c>
      <c r="BH1075" s="37">
        <v>4.6772130399999998</v>
      </c>
      <c r="BI1075" s="37">
        <v>5.7974008000000001</v>
      </c>
      <c r="BJ1075" s="37">
        <v>4336.0631160000003</v>
      </c>
      <c r="BK1075" s="37">
        <v>472.34701919999998</v>
      </c>
      <c r="BL1075" s="37">
        <v>16.765999999999998</v>
      </c>
      <c r="BM1075" s="37">
        <v>15.47697028356</v>
      </c>
      <c r="BN1075" s="37">
        <v>15.47697028356</v>
      </c>
      <c r="BO1075" s="37">
        <v>16.76786482116</v>
      </c>
      <c r="BP1075" s="37">
        <v>9.7599999999999996E-3</v>
      </c>
    </row>
    <row r="1076" spans="1:68">
      <c r="A1076" s="16">
        <v>1075</v>
      </c>
      <c r="B1076" s="29" t="s">
        <v>510</v>
      </c>
      <c r="C1076" s="16">
        <v>335</v>
      </c>
      <c r="D1076" s="16">
        <v>1120</v>
      </c>
      <c r="E1076" s="16">
        <v>0.16490945674044299</v>
      </c>
      <c r="F1076" s="16">
        <v>0.28913225892746702</v>
      </c>
      <c r="G1076" s="16">
        <v>0.406849177553742</v>
      </c>
      <c r="H1076" s="16">
        <v>1.23569651741294</v>
      </c>
      <c r="I1076" s="16">
        <v>2.2873830450808001</v>
      </c>
      <c r="J1076" s="16">
        <v>0.31906976744186</v>
      </c>
      <c r="K1076" s="16">
        <v>0.421794177053057</v>
      </c>
      <c r="L1076" s="16">
        <v>0.53889234598630997</v>
      </c>
      <c r="M1076" s="16">
        <v>0.143495819657739</v>
      </c>
      <c r="N1076" s="16">
        <v>0.69213334103166502</v>
      </c>
      <c r="O1076" s="16">
        <v>1.49690330409102</v>
      </c>
      <c r="P1076" s="16">
        <v>0.134129140498567</v>
      </c>
      <c r="Q1076" s="16">
        <v>0.26774648562409697</v>
      </c>
      <c r="R1076" s="16">
        <v>0.63274853801169595</v>
      </c>
      <c r="S1076" s="16">
        <v>0.66138613861386097</v>
      </c>
      <c r="T1076" s="16">
        <v>1.2762883526958599</v>
      </c>
      <c r="U1076" s="16">
        <v>1.1035749715251499</v>
      </c>
      <c r="V1076" s="16">
        <v>0.62682215743440195</v>
      </c>
      <c r="W1076" s="16">
        <v>2.8559716653781799</v>
      </c>
      <c r="X1076" s="16">
        <v>1.3365517241379301</v>
      </c>
      <c r="Y1076" s="16">
        <v>2.2639578163771699</v>
      </c>
      <c r="Z1076" s="16">
        <v>0.99901250306959999</v>
      </c>
      <c r="AA1076" s="16">
        <v>1.34739998928935</v>
      </c>
      <c r="AB1076" s="16">
        <v>1.2723105706267499</v>
      </c>
      <c r="AC1076" s="16">
        <v>0.611743167255133</v>
      </c>
      <c r="AD1076" s="16">
        <v>2.0681967644350898</v>
      </c>
      <c r="AE1076" s="16">
        <v>0.66138613861386097</v>
      </c>
      <c r="AF1076" s="16">
        <v>1.3929941219064601</v>
      </c>
      <c r="AG1076" s="16">
        <v>1.3929941219064601</v>
      </c>
      <c r="AH1076" s="16">
        <v>1.28575276935162</v>
      </c>
      <c r="AI1076" s="37">
        <v>0.25614754098360698</v>
      </c>
      <c r="AJ1076" s="16">
        <v>0.99144269329777501</v>
      </c>
      <c r="AK1076" s="16">
        <v>0.46657018813314</v>
      </c>
      <c r="AL1076" s="37">
        <v>0.65174591999999998</v>
      </c>
      <c r="AM1076" s="37">
        <v>2803.06146141</v>
      </c>
      <c r="AN1076" s="37">
        <v>19.782684700000001</v>
      </c>
      <c r="AO1076" s="37">
        <v>1.1502345599999999</v>
      </c>
      <c r="AP1076" s="37">
        <v>7.1136062999999998</v>
      </c>
      <c r="AQ1076" s="37">
        <v>589.96</v>
      </c>
      <c r="AR1076" s="37">
        <v>1.7380003799999999</v>
      </c>
      <c r="AS1076" s="37">
        <v>1.391662</v>
      </c>
      <c r="AT1076" s="37">
        <v>7.8656908799999998</v>
      </c>
      <c r="AU1076" s="37">
        <v>315793.50003599998</v>
      </c>
      <c r="AV1076" s="37">
        <v>2040.4152120199301</v>
      </c>
      <c r="AW1076" s="37">
        <v>973547.20319999999</v>
      </c>
      <c r="AX1076" s="37">
        <v>9.1370342519999994</v>
      </c>
      <c r="AY1076" s="37">
        <v>7.4008799999999999</v>
      </c>
      <c r="AZ1076" s="37">
        <v>16.867000000000001</v>
      </c>
      <c r="BA1076" s="37">
        <v>23012.9064</v>
      </c>
      <c r="BB1076" s="37">
        <v>8.1748981199999999</v>
      </c>
      <c r="BC1076" s="37">
        <v>8.4751508576852708E-3</v>
      </c>
      <c r="BD1076" s="37">
        <v>353.42028368000001</v>
      </c>
      <c r="BE1076" s="37">
        <v>28101</v>
      </c>
      <c r="BF1076" s="37">
        <v>0.94127903999999996</v>
      </c>
      <c r="BG1076" s="37">
        <v>3.6595107171999999</v>
      </c>
      <c r="BH1076" s="37">
        <v>4.6981267999999998</v>
      </c>
      <c r="BI1076" s="37">
        <v>5.8157876000000002</v>
      </c>
      <c r="BJ1076" s="37">
        <v>4328.4925860000003</v>
      </c>
      <c r="BK1076" s="37">
        <v>478.21349400000003</v>
      </c>
      <c r="BL1076" s="37">
        <v>16.867000000000001</v>
      </c>
      <c r="BM1076" s="37">
        <v>15.546283313891999</v>
      </c>
      <c r="BN1076" s="37">
        <v>15.546283313891999</v>
      </c>
      <c r="BO1076" s="37">
        <v>16.842959074212001</v>
      </c>
      <c r="BP1076" s="37">
        <v>9.7599999999999996E-3</v>
      </c>
    </row>
    <row r="1077" spans="1:68">
      <c r="A1077" s="16">
        <v>1076</v>
      </c>
      <c r="B1077" s="29" t="s">
        <v>511</v>
      </c>
      <c r="C1077" s="16">
        <v>275</v>
      </c>
      <c r="D1077" s="16">
        <v>1120</v>
      </c>
      <c r="E1077" s="16">
        <v>0.16720321931589499</v>
      </c>
      <c r="F1077" s="16">
        <v>0.29404045383664301</v>
      </c>
      <c r="G1077" s="16">
        <v>0.41110840228879603</v>
      </c>
      <c r="H1077" s="16">
        <v>1.2434701492537299</v>
      </c>
      <c r="I1077" s="16">
        <v>2.3021831584916401</v>
      </c>
      <c r="J1077" s="16">
        <v>0.324651162790698</v>
      </c>
      <c r="K1077" s="16">
        <v>0.42046406226907701</v>
      </c>
      <c r="L1077" s="16">
        <v>0.53702551337896698</v>
      </c>
      <c r="M1077" s="16">
        <v>0.142766454610533</v>
      </c>
      <c r="N1077" s="16">
        <v>0.68871350509496299</v>
      </c>
      <c r="O1077" s="16">
        <v>1.5077218291874701</v>
      </c>
      <c r="P1077" s="16">
        <v>0.13375053820913699</v>
      </c>
      <c r="Q1077" s="16">
        <v>0.25837424594126401</v>
      </c>
      <c r="R1077" s="16">
        <v>0.63274853801169595</v>
      </c>
      <c r="S1077" s="16">
        <v>0.66732673267326703</v>
      </c>
      <c r="T1077" s="16">
        <v>1.2872356270479599</v>
      </c>
      <c r="U1077" s="16">
        <v>1.1150383951206999</v>
      </c>
      <c r="V1077" s="16">
        <v>0.61604584527220596</v>
      </c>
      <c r="W1077" s="16">
        <v>2.9157332662124</v>
      </c>
      <c r="X1077" s="16">
        <v>1.3448275862068999</v>
      </c>
      <c r="Y1077" s="16">
        <v>2.2755893300248098</v>
      </c>
      <c r="Z1077" s="16">
        <v>1.00418510603836</v>
      </c>
      <c r="AA1077" s="16">
        <v>1.3563969367536</v>
      </c>
      <c r="AB1077" s="16">
        <v>1.2783442469597801</v>
      </c>
      <c r="AC1077" s="16">
        <v>0.61013825980479597</v>
      </c>
      <c r="AD1077" s="16">
        <v>2.1062541102196501</v>
      </c>
      <c r="AE1077" s="16">
        <v>0.66732673267326703</v>
      </c>
      <c r="AF1077" s="16">
        <v>1.40231010842309</v>
      </c>
      <c r="AG1077" s="16">
        <v>1.40231010842309</v>
      </c>
      <c r="AH1077" s="16">
        <v>1.2943515532765699</v>
      </c>
      <c r="AI1077" s="37">
        <v>0.25614754098360698</v>
      </c>
      <c r="AJ1077" s="16">
        <v>0.99405928144603795</v>
      </c>
      <c r="AK1077" s="16">
        <v>0.46657018813314</v>
      </c>
      <c r="AL1077" s="37">
        <v>0.66081120000000004</v>
      </c>
      <c r="AM1077" s="37">
        <v>2850.6451244922</v>
      </c>
      <c r="AN1077" s="37">
        <v>19.989785770000001</v>
      </c>
      <c r="AO1077" s="37">
        <v>1.1574705599999999</v>
      </c>
      <c r="AP1077" s="37">
        <v>7.15963365</v>
      </c>
      <c r="AQ1077" s="37">
        <v>600.28</v>
      </c>
      <c r="AR1077" s="37">
        <v>1.73251965</v>
      </c>
      <c r="AS1077" s="37">
        <v>1.386841</v>
      </c>
      <c r="AT1077" s="37">
        <v>7.8257108999999998</v>
      </c>
      <c r="AU1077" s="37">
        <v>314233.16202599998</v>
      </c>
      <c r="AV1077" s="37">
        <v>2055.1618446969301</v>
      </c>
      <c r="AW1077" s="37">
        <v>970799.20079999999</v>
      </c>
      <c r="AX1077" s="37">
        <v>8.8172000819999994</v>
      </c>
      <c r="AY1077" s="37">
        <v>7.4008799999999999</v>
      </c>
      <c r="AZ1077" s="37">
        <v>17.0185</v>
      </c>
      <c r="BA1077" s="37">
        <v>23210.297999999999</v>
      </c>
      <c r="BB1077" s="37">
        <v>8.2598151600000005</v>
      </c>
      <c r="BC1077" s="37">
        <v>8.3294462584127399E-3</v>
      </c>
      <c r="BD1077" s="37">
        <v>360.81565183999999</v>
      </c>
      <c r="BE1077" s="37">
        <v>28275</v>
      </c>
      <c r="BF1077" s="37">
        <v>0.94611504000000002</v>
      </c>
      <c r="BG1077" s="37">
        <v>3.6784586242000001</v>
      </c>
      <c r="BH1077" s="37">
        <v>4.7294974400000003</v>
      </c>
      <c r="BI1077" s="37">
        <v>5.8433678000000002</v>
      </c>
      <c r="BJ1077" s="37">
        <v>4317.1367909999999</v>
      </c>
      <c r="BK1077" s="37">
        <v>487.01320620000001</v>
      </c>
      <c r="BL1077" s="37">
        <v>17.0185</v>
      </c>
      <c r="BM1077" s="37">
        <v>15.650252859389999</v>
      </c>
      <c r="BN1077" s="37">
        <v>15.650252859389999</v>
      </c>
      <c r="BO1077" s="37">
        <v>16.955600453790002</v>
      </c>
      <c r="BP1077" s="37">
        <v>9.7599999999999996E-3</v>
      </c>
    </row>
    <row r="1078" spans="1:68">
      <c r="A1078" s="16">
        <v>1077</v>
      </c>
      <c r="B1078" s="29" t="s">
        <v>260</v>
      </c>
      <c r="C1078" s="16">
        <v>225</v>
      </c>
      <c r="D1078" s="16">
        <v>1120</v>
      </c>
      <c r="E1078" s="16">
        <v>0.16949698189134799</v>
      </c>
      <c r="F1078" s="16">
        <v>0.298948648745819</v>
      </c>
      <c r="G1078" s="16">
        <v>0.415367627023849</v>
      </c>
      <c r="H1078" s="16">
        <v>1.25124378109453</v>
      </c>
      <c r="I1078" s="16">
        <v>2.3169832719024699</v>
      </c>
      <c r="J1078" s="16">
        <v>0.330232558139535</v>
      </c>
      <c r="K1078" s="16">
        <v>0.41913394748509802</v>
      </c>
      <c r="L1078" s="16">
        <v>0.53515868077162398</v>
      </c>
      <c r="M1078" s="16">
        <v>0.142037089563326</v>
      </c>
      <c r="N1078" s="16">
        <v>0.68529366915826195</v>
      </c>
      <c r="O1078" s="16">
        <v>1.51854035428393</v>
      </c>
      <c r="P1078" s="16">
        <v>0.133371935919707</v>
      </c>
      <c r="Q1078" s="16">
        <v>0.249002006258431</v>
      </c>
      <c r="R1078" s="16">
        <v>0.63274853801169595</v>
      </c>
      <c r="S1078" s="16">
        <v>0.67326732673267298</v>
      </c>
      <c r="T1078" s="16">
        <v>1.2981829014000601</v>
      </c>
      <c r="U1078" s="16">
        <v>1.1265018187162401</v>
      </c>
      <c r="V1078" s="16">
        <v>0.60563380281690105</v>
      </c>
      <c r="W1078" s="16">
        <v>2.9754948670466201</v>
      </c>
      <c r="X1078" s="16">
        <v>1.3531034482758599</v>
      </c>
      <c r="Y1078" s="16">
        <v>2.2872208436724599</v>
      </c>
      <c r="Z1078" s="16">
        <v>1.00935770900712</v>
      </c>
      <c r="AA1078" s="16">
        <v>1.3653938842178499</v>
      </c>
      <c r="AB1078" s="16">
        <v>1.2843779232928001</v>
      </c>
      <c r="AC1078" s="16">
        <v>0.60853335235445905</v>
      </c>
      <c r="AD1078" s="16">
        <v>2.14431145600421</v>
      </c>
      <c r="AE1078" s="16">
        <v>0.67326732673267298</v>
      </c>
      <c r="AF1078" s="16">
        <v>1.4116260949397299</v>
      </c>
      <c r="AG1078" s="16">
        <v>1.4116260949397299</v>
      </c>
      <c r="AH1078" s="16">
        <v>1.3029503372015201</v>
      </c>
      <c r="AI1078" s="37">
        <v>0.25614754098360698</v>
      </c>
      <c r="AJ1078" s="16">
        <v>0.99667586959430099</v>
      </c>
      <c r="AK1078" s="16">
        <v>0.46657018813314</v>
      </c>
      <c r="AL1078" s="37">
        <v>0.66987648</v>
      </c>
      <c r="AM1078" s="37">
        <v>2898.2287875744</v>
      </c>
      <c r="AN1078" s="37">
        <v>20.196886840000001</v>
      </c>
      <c r="AO1078" s="37">
        <v>1.1647065599999999</v>
      </c>
      <c r="AP1078" s="37">
        <v>7.2056610000000001</v>
      </c>
      <c r="AQ1078" s="37">
        <v>610.6</v>
      </c>
      <c r="AR1078" s="37">
        <v>1.72703892</v>
      </c>
      <c r="AS1078" s="37">
        <v>1.38202</v>
      </c>
      <c r="AT1078" s="37">
        <v>7.7857309199999998</v>
      </c>
      <c r="AU1078" s="37">
        <v>312672.82401600003</v>
      </c>
      <c r="AV1078" s="37">
        <v>2069.9084773739401</v>
      </c>
      <c r="AW1078" s="37">
        <v>968051.19839999999</v>
      </c>
      <c r="AX1078" s="37">
        <v>8.4973659119999994</v>
      </c>
      <c r="AY1078" s="37">
        <v>7.4008799999999999</v>
      </c>
      <c r="AZ1078" s="37">
        <v>17.170000000000002</v>
      </c>
      <c r="BA1078" s="37">
        <v>23407.689600000002</v>
      </c>
      <c r="BB1078" s="37">
        <v>8.3447321999999993</v>
      </c>
      <c r="BC1078" s="37">
        <v>8.1886668850311203E-3</v>
      </c>
      <c r="BD1078" s="37">
        <v>368.21102000000002</v>
      </c>
      <c r="BE1078" s="37">
        <v>28449</v>
      </c>
      <c r="BF1078" s="37">
        <v>0.95095103999999997</v>
      </c>
      <c r="BG1078" s="37">
        <v>3.6974065312</v>
      </c>
      <c r="BH1078" s="37">
        <v>4.7608680799999998</v>
      </c>
      <c r="BI1078" s="37">
        <v>5.8709480000000003</v>
      </c>
      <c r="BJ1078" s="37">
        <v>4305.7809960000004</v>
      </c>
      <c r="BK1078" s="37">
        <v>495.8129184</v>
      </c>
      <c r="BL1078" s="37">
        <v>17.170000000000002</v>
      </c>
      <c r="BM1078" s="37">
        <v>15.754222404888001</v>
      </c>
      <c r="BN1078" s="37">
        <v>15.754222404888001</v>
      </c>
      <c r="BO1078" s="37">
        <v>17.068241833367999</v>
      </c>
      <c r="BP1078" s="37">
        <v>9.7599999999999996E-3</v>
      </c>
    </row>
    <row r="1079" spans="1:68">
      <c r="A1079" s="16">
        <v>1078</v>
      </c>
      <c r="B1079" s="29" t="s">
        <v>75</v>
      </c>
      <c r="C1079" s="16">
        <v>240</v>
      </c>
      <c r="D1079" s="16">
        <v>1120</v>
      </c>
      <c r="E1079" s="16">
        <v>0.17408450704225301</v>
      </c>
      <c r="F1079" s="16">
        <v>0.30876503856417098</v>
      </c>
      <c r="G1079" s="16">
        <v>0.42388607649395499</v>
      </c>
      <c r="H1079" s="16">
        <v>1.2667910447761199</v>
      </c>
      <c r="I1079" s="16">
        <v>2.3465834987241299</v>
      </c>
      <c r="J1079" s="16">
        <v>0.34139534883720901</v>
      </c>
      <c r="K1079" s="16">
        <v>0.416473717917139</v>
      </c>
      <c r="L1079" s="16">
        <v>0.531425015556938</v>
      </c>
      <c r="M1079" s="16">
        <v>0.140578359468914</v>
      </c>
      <c r="N1079" s="16">
        <v>0.678453997284857</v>
      </c>
      <c r="O1079" s="16">
        <v>1.5401774044768399</v>
      </c>
      <c r="P1079" s="16">
        <v>0.132614731340846</v>
      </c>
      <c r="Q1079" s="16">
        <v>0.23025752689276399</v>
      </c>
      <c r="R1079" s="16">
        <v>0.63274853801169595</v>
      </c>
      <c r="S1079" s="16">
        <v>0.68514851485148498</v>
      </c>
      <c r="T1079" s="16">
        <v>1.32007745010426</v>
      </c>
      <c r="U1079" s="16">
        <v>1.1494286659073401</v>
      </c>
      <c r="V1079" s="16">
        <v>0.58583106267030005</v>
      </c>
      <c r="W1079" s="16">
        <v>3.0950180687150501</v>
      </c>
      <c r="X1079" s="16">
        <v>1.36965517241379</v>
      </c>
      <c r="Y1079" s="16">
        <v>2.3104838709677402</v>
      </c>
      <c r="Z1079" s="16">
        <v>1.0197029149446399</v>
      </c>
      <c r="AA1079" s="16">
        <v>1.38338777914636</v>
      </c>
      <c r="AB1079" s="16">
        <v>1.2964452759588401</v>
      </c>
      <c r="AC1079" s="16">
        <v>0.60532353745378398</v>
      </c>
      <c r="AD1079" s="16">
        <v>2.2204261475733298</v>
      </c>
      <c r="AE1079" s="16">
        <v>0.68514851485148498</v>
      </c>
      <c r="AF1079" s="16">
        <v>1.4302580679729999</v>
      </c>
      <c r="AG1079" s="16">
        <v>1.4302580679729999</v>
      </c>
      <c r="AH1079" s="16">
        <v>1.32014790505143</v>
      </c>
      <c r="AI1079" s="37">
        <v>0.25614754098360698</v>
      </c>
      <c r="AJ1079" s="16">
        <v>1.00190904589083</v>
      </c>
      <c r="AK1079" s="16">
        <v>0.46657018813314</v>
      </c>
      <c r="AL1079" s="37">
        <v>0.68800704000000001</v>
      </c>
      <c r="AM1079" s="37">
        <v>2993.3961137388001</v>
      </c>
      <c r="AN1079" s="37">
        <v>20.611088980000002</v>
      </c>
      <c r="AO1079" s="37">
        <v>1.17917856</v>
      </c>
      <c r="AP1079" s="37">
        <v>7.2977157000000004</v>
      </c>
      <c r="AQ1079" s="37">
        <v>631.24</v>
      </c>
      <c r="AR1079" s="37">
        <v>1.7160774599999999</v>
      </c>
      <c r="AS1079" s="37">
        <v>1.3723780000000001</v>
      </c>
      <c r="AT1079" s="37">
        <v>7.7057709599999997</v>
      </c>
      <c r="AU1079" s="37">
        <v>309552.14799600001</v>
      </c>
      <c r="AV1079" s="37">
        <v>2099.40174272795</v>
      </c>
      <c r="AW1079" s="37">
        <v>962555.1936</v>
      </c>
      <c r="AX1079" s="37">
        <v>7.8576975720000002</v>
      </c>
      <c r="AY1079" s="37">
        <v>7.4008799999999999</v>
      </c>
      <c r="AZ1079" s="37">
        <v>17.472999999999999</v>
      </c>
      <c r="BA1079" s="37">
        <v>23802.4728</v>
      </c>
      <c r="BB1079" s="37">
        <v>8.5145662800000004</v>
      </c>
      <c r="BC1079" s="37">
        <v>7.9209175590900498E-3</v>
      </c>
      <c r="BD1079" s="37">
        <v>383.00175632000003</v>
      </c>
      <c r="BE1079" s="37">
        <v>28797</v>
      </c>
      <c r="BF1079" s="37">
        <v>0.96062303999999998</v>
      </c>
      <c r="BG1079" s="37">
        <v>3.7353023452</v>
      </c>
      <c r="BH1079" s="37">
        <v>4.8236093599999998</v>
      </c>
      <c r="BI1079" s="37">
        <v>5.9261084000000004</v>
      </c>
      <c r="BJ1079" s="37">
        <v>4283.0694059999996</v>
      </c>
      <c r="BK1079" s="37">
        <v>513.41234280000003</v>
      </c>
      <c r="BL1079" s="37">
        <v>17.472999999999999</v>
      </c>
      <c r="BM1079" s="37">
        <v>15.962161495884001</v>
      </c>
      <c r="BN1079" s="37">
        <v>15.962161495884001</v>
      </c>
      <c r="BO1079" s="37">
        <v>17.293524592524001</v>
      </c>
      <c r="BP1079" s="37">
        <v>9.7599999999999996E-3</v>
      </c>
    </row>
    <row r="1080" spans="1:68">
      <c r="A1080" s="16">
        <v>1079</v>
      </c>
      <c r="B1080" s="29" t="s">
        <v>512</v>
      </c>
      <c r="C1080" s="16">
        <v>285</v>
      </c>
      <c r="D1080" s="16">
        <v>1105</v>
      </c>
      <c r="E1080" s="16">
        <v>0.21391827124319801</v>
      </c>
      <c r="F1080" s="16">
        <v>0.36963418380901902</v>
      </c>
      <c r="G1080" s="16">
        <v>0.47708422614142099</v>
      </c>
      <c r="H1080" s="16">
        <v>1.25530773277223</v>
      </c>
      <c r="I1080" s="16">
        <v>2.3353070749615799</v>
      </c>
      <c r="J1080" s="16">
        <v>0.39574301128003903</v>
      </c>
      <c r="K1080" s="16">
        <v>0.43265606420927499</v>
      </c>
      <c r="L1080" s="16">
        <v>0.54850596359070902</v>
      </c>
      <c r="M1080" s="16">
        <v>0.139766499626826</v>
      </c>
      <c r="N1080" s="16">
        <v>0.69959977577799604</v>
      </c>
      <c r="O1080" s="16">
        <v>1.5805045777110001</v>
      </c>
      <c r="P1080" s="16">
        <v>0.13218704410486101</v>
      </c>
      <c r="Q1080" s="16">
        <v>0.23676588085886599</v>
      </c>
      <c r="R1080" s="16">
        <v>0.69331205350357195</v>
      </c>
      <c r="S1080" s="16">
        <v>0.70587174348697401</v>
      </c>
      <c r="T1080" s="16">
        <v>1.3151641724369001</v>
      </c>
      <c r="U1080" s="16">
        <v>1.12955165480137</v>
      </c>
      <c r="V1080" s="16">
        <v>0.55021043777773904</v>
      </c>
      <c r="W1080" s="16">
        <v>3.1117622072905</v>
      </c>
      <c r="X1080" s="16">
        <v>1.36385197934595</v>
      </c>
      <c r="Y1080" s="16">
        <v>2.3328479090413499</v>
      </c>
      <c r="Z1080" s="16">
        <v>1.0245617064924999</v>
      </c>
      <c r="AA1080" s="16">
        <v>1.3832141323024101</v>
      </c>
      <c r="AB1080" s="16">
        <v>1.29631110277921</v>
      </c>
      <c r="AC1080" s="16">
        <v>0.61373228964680404</v>
      </c>
      <c r="AD1080" s="16">
        <v>2.0769807680101602</v>
      </c>
      <c r="AE1080" s="16">
        <v>0.70587174348697401</v>
      </c>
      <c r="AF1080" s="16">
        <v>1.4623549767941</v>
      </c>
      <c r="AG1080" s="16">
        <v>1.45897394480845</v>
      </c>
      <c r="AH1080" s="16">
        <v>1.4098926089928101</v>
      </c>
      <c r="AI1080" s="37">
        <v>0.383254716981132</v>
      </c>
      <c r="AJ1080" s="16">
        <v>1.00606686791083</v>
      </c>
      <c r="AK1080" s="16">
        <v>0.46458031837916097</v>
      </c>
      <c r="AL1080" s="37">
        <v>0.78137615471999999</v>
      </c>
      <c r="AM1080" s="37">
        <v>3156.1997472063299</v>
      </c>
      <c r="AN1080" s="37">
        <v>21.248506882899999</v>
      </c>
      <c r="AO1080" s="37">
        <v>1.134108085</v>
      </c>
      <c r="AP1080" s="37">
        <v>7.2083867669000004</v>
      </c>
      <c r="AQ1080" s="37">
        <v>658.12395200000003</v>
      </c>
      <c r="AR1080" s="37">
        <v>1.7626142231999999</v>
      </c>
      <c r="AS1080" s="37">
        <v>1.3919156100000001</v>
      </c>
      <c r="AT1080" s="37">
        <v>7.8685758271999999</v>
      </c>
      <c r="AU1080" s="37">
        <v>308105.22607199999</v>
      </c>
      <c r="AV1080" s="37">
        <v>2082.9043697421998</v>
      </c>
      <c r="AW1080" s="37">
        <v>973978.53127200005</v>
      </c>
      <c r="AX1080" s="37">
        <v>8.3681632042499992</v>
      </c>
      <c r="AY1080" s="37">
        <v>7.5021981750000002</v>
      </c>
      <c r="AZ1080" s="37">
        <v>17.576277000000001</v>
      </c>
      <c r="BA1080" s="37">
        <v>23724.478106999999</v>
      </c>
      <c r="BB1080" s="37">
        <v>8.6054079798000007</v>
      </c>
      <c r="BC1080" s="37">
        <v>8.1395001408488508E-3</v>
      </c>
      <c r="BD1080" s="37">
        <v>371.32473717840003</v>
      </c>
      <c r="BE1080" s="37">
        <v>28773.952375000001</v>
      </c>
      <c r="BF1080" s="37">
        <v>0.96166570024999998</v>
      </c>
      <c r="BG1080" s="37">
        <v>3.7409135874600001</v>
      </c>
      <c r="BH1080" s="37">
        <v>4.7977249151999999</v>
      </c>
      <c r="BI1080" s="37">
        <v>5.9016840442999996</v>
      </c>
      <c r="BJ1080" s="37">
        <v>4336.7868479500003</v>
      </c>
      <c r="BK1080" s="37">
        <v>515.54821816000003</v>
      </c>
      <c r="BL1080" s="37">
        <v>17.576277000000001</v>
      </c>
      <c r="BM1080" s="37">
        <v>15.8753983099034</v>
      </c>
      <c r="BN1080" s="37">
        <v>15.8386936586234</v>
      </c>
      <c r="BO1080" s="37">
        <v>16.008674105429801</v>
      </c>
      <c r="BP1080" s="37">
        <v>1.1024000000000001E-2</v>
      </c>
    </row>
    <row r="1081" spans="1:68">
      <c r="A1081" s="16">
        <v>1080</v>
      </c>
      <c r="B1081" s="29" t="s">
        <v>513</v>
      </c>
      <c r="C1081" s="16">
        <v>192</v>
      </c>
      <c r="D1081" s="16">
        <v>1150</v>
      </c>
      <c r="E1081" s="16">
        <v>0.228541935483871</v>
      </c>
      <c r="F1081" s="16">
        <v>0.36974446783298498</v>
      </c>
      <c r="G1081" s="16">
        <v>0.47436084201325701</v>
      </c>
      <c r="H1081" s="16">
        <v>1.2392875580795</v>
      </c>
      <c r="I1081" s="16">
        <v>2.3173728813559298</v>
      </c>
      <c r="J1081" s="16">
        <v>0.4</v>
      </c>
      <c r="K1081" s="16">
        <v>0.420658314910341</v>
      </c>
      <c r="L1081" s="16">
        <v>0.55882352941176505</v>
      </c>
      <c r="M1081" s="16">
        <v>0.15234001910219699</v>
      </c>
      <c r="N1081" s="16">
        <v>0.70056299689868295</v>
      </c>
      <c r="O1081" s="16">
        <v>1.55107894707274</v>
      </c>
      <c r="P1081" s="16">
        <v>0.15023686842949599</v>
      </c>
      <c r="Q1081" s="16">
        <v>0.20531238028614701</v>
      </c>
      <c r="R1081" s="16">
        <v>0.66666666666666696</v>
      </c>
      <c r="S1081" s="16">
        <v>0.71499999999999997</v>
      </c>
      <c r="T1081" s="16">
        <v>1.3120580573129901</v>
      </c>
      <c r="U1081" s="16">
        <v>1.15496725394336</v>
      </c>
      <c r="V1081" s="16">
        <v>0.75</v>
      </c>
      <c r="W1081" s="16">
        <v>3.00366185861653</v>
      </c>
      <c r="X1081" s="16">
        <v>1.36551724137931</v>
      </c>
      <c r="Y1081" s="16">
        <v>2.3169504643962799</v>
      </c>
      <c r="Z1081" s="16">
        <v>1.02241262212006</v>
      </c>
      <c r="AA1081" s="16">
        <v>1.3692801712603699</v>
      </c>
      <c r="AB1081" s="16">
        <v>1.2860981308411199</v>
      </c>
      <c r="AC1081" s="16">
        <v>0.62497127757352899</v>
      </c>
      <c r="AD1081" s="16">
        <v>2.12707445063955</v>
      </c>
      <c r="AE1081" s="16">
        <v>0.71499999999999997</v>
      </c>
      <c r="AF1081" s="16">
        <v>1.42449555768445</v>
      </c>
      <c r="AG1081" s="16">
        <v>1.42449555768445</v>
      </c>
      <c r="AH1081" s="16">
        <v>1.2903653119872001</v>
      </c>
      <c r="AI1081" s="37">
        <v>0.32258064516128998</v>
      </c>
      <c r="AJ1081" s="16">
        <v>1.00373947058224</v>
      </c>
      <c r="AK1081" s="16">
        <v>0.46743849493487699</v>
      </c>
      <c r="AL1081" s="37">
        <v>0.85792500000000005</v>
      </c>
      <c r="AM1081" s="37">
        <v>3291.3110112449999</v>
      </c>
      <c r="AN1081" s="37">
        <v>22.352528124999999</v>
      </c>
      <c r="AO1081" s="37">
        <v>1.1624421250000001</v>
      </c>
      <c r="AP1081" s="37">
        <v>7.2600974999999996</v>
      </c>
      <c r="AQ1081" s="37">
        <v>688.9</v>
      </c>
      <c r="AR1081" s="37">
        <v>1.742896875</v>
      </c>
      <c r="AS1081" s="37">
        <v>1.4575374999999999</v>
      </c>
      <c r="AT1081" s="37">
        <v>8.1828284999999994</v>
      </c>
      <c r="AU1081" s="37">
        <v>316640.860575</v>
      </c>
      <c r="AV1081" s="37">
        <v>2095.6263683950101</v>
      </c>
      <c r="AW1081" s="37">
        <v>1054361.7</v>
      </c>
      <c r="AX1081" s="37">
        <v>7.4008574324999996</v>
      </c>
      <c r="AY1081" s="37">
        <v>7.9349999999999996</v>
      </c>
      <c r="AZ1081" s="37">
        <v>17.875</v>
      </c>
      <c r="BA1081" s="37">
        <v>23682.546249999999</v>
      </c>
      <c r="BB1081" s="37">
        <v>8.4837600625</v>
      </c>
      <c r="BC1081" s="37">
        <v>1.08869211786907E-2</v>
      </c>
      <c r="BD1081" s="37">
        <v>376.54389325</v>
      </c>
      <c r="BE1081" s="37">
        <v>28710</v>
      </c>
      <c r="BF1081" s="37">
        <v>0.96690050000000005</v>
      </c>
      <c r="BG1081" s="37">
        <v>3.7458936999999999</v>
      </c>
      <c r="BH1081" s="37">
        <v>4.7805572500000002</v>
      </c>
      <c r="BI1081" s="37">
        <v>5.8898149999999996</v>
      </c>
      <c r="BJ1081" s="37">
        <v>4734.7583999999997</v>
      </c>
      <c r="BK1081" s="37">
        <v>494.35342624999998</v>
      </c>
      <c r="BL1081" s="37">
        <v>17.875</v>
      </c>
      <c r="BM1081" s="37">
        <v>15.993369362999999</v>
      </c>
      <c r="BN1081" s="37">
        <v>15.993369362999999</v>
      </c>
      <c r="BO1081" s="37">
        <v>17.655840092999998</v>
      </c>
      <c r="BP1081" s="37">
        <v>1.30975E-2</v>
      </c>
    </row>
    <row r="1082" spans="1:68">
      <c r="A1082" s="16">
        <v>1081</v>
      </c>
      <c r="B1082" s="29" t="s">
        <v>514</v>
      </c>
      <c r="C1082" s="16">
        <v>200</v>
      </c>
      <c r="D1082" s="16">
        <v>1098</v>
      </c>
      <c r="E1082" s="16">
        <v>0.19707518215196401</v>
      </c>
      <c r="F1082" s="16">
        <v>0.34029222654609098</v>
      </c>
      <c r="G1082" s="16">
        <v>0.44967042738908702</v>
      </c>
      <c r="H1082" s="16">
        <v>1.2335634468174801</v>
      </c>
      <c r="I1082" s="16">
        <v>2.2875128963867399</v>
      </c>
      <c r="J1082" s="16">
        <v>0.36595083082304902</v>
      </c>
      <c r="K1082" s="16">
        <v>0.43218539496418301</v>
      </c>
      <c r="L1082" s="16">
        <v>0.54862422022477497</v>
      </c>
      <c r="M1082" s="16">
        <v>0.14307186389152901</v>
      </c>
      <c r="N1082" s="16">
        <v>0.703770803070775</v>
      </c>
      <c r="O1082" s="16">
        <v>1.53323454899676</v>
      </c>
      <c r="P1082" s="16">
        <v>0.13459205617574199</v>
      </c>
      <c r="Q1082" s="16">
        <v>0.26089785556529699</v>
      </c>
      <c r="R1082" s="16">
        <v>0.67120506389585599</v>
      </c>
      <c r="S1082" s="16">
        <v>0.68359999999999999</v>
      </c>
      <c r="T1082" s="16">
        <v>1.2829805050801</v>
      </c>
      <c r="U1082" s="16">
        <v>1.1040884955300501</v>
      </c>
      <c r="V1082" s="16">
        <v>0.58280965666543105</v>
      </c>
      <c r="W1082" s="16">
        <v>2.9074733404759101</v>
      </c>
      <c r="X1082" s="16">
        <v>1.3399518238128001</v>
      </c>
      <c r="Y1082" s="16">
        <v>2.2833660086113801</v>
      </c>
      <c r="Z1082" s="16">
        <v>1.00729081306952</v>
      </c>
      <c r="AA1082" s="16">
        <v>1.3549443872307601</v>
      </c>
      <c r="AB1082" s="16">
        <v>1.27703651028314</v>
      </c>
      <c r="AC1082" s="16">
        <v>0.60853261811383197</v>
      </c>
      <c r="AD1082" s="16">
        <v>2.0107925482986602</v>
      </c>
      <c r="AE1082" s="16">
        <v>0.68359999999999999</v>
      </c>
      <c r="AF1082" s="16">
        <v>1.4217388302427401</v>
      </c>
      <c r="AG1082" s="16">
        <v>1.41922065298136</v>
      </c>
      <c r="AH1082" s="16">
        <v>1.3293399266907699</v>
      </c>
      <c r="AI1082" s="37">
        <v>0.338356663830916</v>
      </c>
      <c r="AJ1082" s="16">
        <v>0.99578671608799196</v>
      </c>
      <c r="AK1082" s="16">
        <v>0.466518089725036</v>
      </c>
      <c r="AL1082" s="37">
        <v>0.73073444673999999</v>
      </c>
      <c r="AM1082" s="37">
        <v>2969.5204535214398</v>
      </c>
      <c r="AN1082" s="37">
        <v>20.526529147120002</v>
      </c>
      <c r="AO1082" s="37">
        <v>1.1323044843000001</v>
      </c>
      <c r="AP1082" s="37">
        <v>7.1185289585999998</v>
      </c>
      <c r="AQ1082" s="37">
        <v>620.09449600000005</v>
      </c>
      <c r="AR1082" s="37">
        <v>1.76739207132</v>
      </c>
      <c r="AS1082" s="37">
        <v>1.404162014</v>
      </c>
      <c r="AT1082" s="37">
        <v>7.9129274569200003</v>
      </c>
      <c r="AU1082" s="37">
        <v>313083.04641915002</v>
      </c>
      <c r="AV1082" s="37">
        <v>2047.5272685304799</v>
      </c>
      <c r="AW1082" s="37">
        <v>971665.27063259995</v>
      </c>
      <c r="AX1082" s="37">
        <v>9.2186277607139999</v>
      </c>
      <c r="AY1082" s="37">
        <v>7.5290016</v>
      </c>
      <c r="AZ1082" s="37">
        <v>17.09</v>
      </c>
      <c r="BA1082" s="37">
        <v>23197.636418599999</v>
      </c>
      <c r="BB1082" s="37">
        <v>8.3050779468750004</v>
      </c>
      <c r="BC1082" s="37">
        <v>8.4958019043600702E-3</v>
      </c>
      <c r="BD1082" s="37">
        <v>356.16099123625997</v>
      </c>
      <c r="BE1082" s="37">
        <v>28289.183499999999</v>
      </c>
      <c r="BF1082" s="37">
        <v>0.94913632520000002</v>
      </c>
      <c r="BG1082" s="37">
        <v>3.6861839468039999</v>
      </c>
      <c r="BH1082" s="37">
        <v>4.7193637415399996</v>
      </c>
      <c r="BI1082" s="37">
        <v>5.8345509071999997</v>
      </c>
      <c r="BJ1082" s="37">
        <v>4414.5550300599998</v>
      </c>
      <c r="BK1082" s="37">
        <v>488.68545282820003</v>
      </c>
      <c r="BL1082" s="37">
        <v>17.09</v>
      </c>
      <c r="BM1082" s="37">
        <v>15.650929579289301</v>
      </c>
      <c r="BN1082" s="37">
        <v>15.6232087249751</v>
      </c>
      <c r="BO1082" s="37">
        <v>16.381953922396601</v>
      </c>
      <c r="BP1082" s="37">
        <v>1.1087597500000001E-2</v>
      </c>
    </row>
    <row r="1083" spans="1:68">
      <c r="A1083" s="16">
        <v>1082</v>
      </c>
      <c r="B1083" s="29" t="s">
        <v>85</v>
      </c>
      <c r="C1083" s="16">
        <v>310</v>
      </c>
      <c r="D1083" s="16">
        <v>1098</v>
      </c>
      <c r="E1083" s="16">
        <v>0.19672833122082301</v>
      </c>
      <c r="F1083" s="16">
        <v>0.33927606373761598</v>
      </c>
      <c r="G1083" s="16">
        <v>0.447556428110442</v>
      </c>
      <c r="H1083" s="16">
        <v>1.22895971266561</v>
      </c>
      <c r="I1083" s="16">
        <v>2.2824926185277801</v>
      </c>
      <c r="J1083" s="16">
        <v>0.36509052131552799</v>
      </c>
      <c r="K1083" s="16">
        <v>0.43195747938640899</v>
      </c>
      <c r="L1083" s="16">
        <v>0.54762810953810104</v>
      </c>
      <c r="M1083" s="16">
        <v>0.143977013690407</v>
      </c>
      <c r="N1083" s="16">
        <v>0.70203615873763603</v>
      </c>
      <c r="O1083" s="16">
        <v>1.52936185270076</v>
      </c>
      <c r="P1083" s="16">
        <v>0.13549060451282699</v>
      </c>
      <c r="Q1083" s="16">
        <v>0.26209625832788103</v>
      </c>
      <c r="R1083" s="16">
        <v>0.66542343782375801</v>
      </c>
      <c r="S1083" s="16">
        <v>0.68359999999999999</v>
      </c>
      <c r="T1083" s="16">
        <v>1.2823329767931799</v>
      </c>
      <c r="U1083" s="16">
        <v>1.1079875543154001</v>
      </c>
      <c r="V1083" s="16">
        <v>0.58418300562803305</v>
      </c>
      <c r="W1083" s="16">
        <v>2.88891474398562</v>
      </c>
      <c r="X1083" s="16">
        <v>1.3399518238128001</v>
      </c>
      <c r="Y1083" s="16">
        <v>2.2792510202944101</v>
      </c>
      <c r="Z1083" s="16">
        <v>1.00697424236676</v>
      </c>
      <c r="AA1083" s="16">
        <v>1.3537482594527599</v>
      </c>
      <c r="AB1083" s="16">
        <v>1.27587850912864</v>
      </c>
      <c r="AC1083" s="16">
        <v>0.60737054566027804</v>
      </c>
      <c r="AD1083" s="16">
        <v>2.0222428084553501</v>
      </c>
      <c r="AE1083" s="16">
        <v>0.68359999999999999</v>
      </c>
      <c r="AF1083" s="16">
        <v>1.41756713915747</v>
      </c>
      <c r="AG1083" s="16">
        <v>1.41505635077611</v>
      </c>
      <c r="AH1083" s="16">
        <v>1.3006863095900101</v>
      </c>
      <c r="AI1083" s="37">
        <v>0.32730731618688302</v>
      </c>
      <c r="AJ1083" s="16">
        <v>0.99521513942733897</v>
      </c>
      <c r="AK1083" s="16">
        <v>0.46736034732272103</v>
      </c>
      <c r="AL1083" s="37">
        <v>0.73202280171</v>
      </c>
      <c r="AM1083" s="37">
        <v>2978.4144385866698</v>
      </c>
      <c r="AN1083" s="37">
        <v>20.62348467068</v>
      </c>
      <c r="AO1083" s="37">
        <v>1.13654614395</v>
      </c>
      <c r="AP1083" s="37">
        <v>7.1341859614000001</v>
      </c>
      <c r="AQ1083" s="37">
        <v>621.55570399999999</v>
      </c>
      <c r="AR1083" s="37">
        <v>1.7683246079799999</v>
      </c>
      <c r="AS1083" s="37">
        <v>1.4067161210000001</v>
      </c>
      <c r="AT1083" s="37">
        <v>7.8631807333800001</v>
      </c>
      <c r="AU1083" s="37">
        <v>313856.63582122501</v>
      </c>
      <c r="AV1083" s="37">
        <v>2052.7120789498099</v>
      </c>
      <c r="AW1083" s="37">
        <v>965221.36836890003</v>
      </c>
      <c r="AX1083" s="37">
        <v>9.1764767241210006</v>
      </c>
      <c r="AY1083" s="37">
        <v>7.5944184000000003</v>
      </c>
      <c r="AZ1083" s="37">
        <v>17.09</v>
      </c>
      <c r="BA1083" s="37">
        <v>23209.350322900002</v>
      </c>
      <c r="BB1083" s="37">
        <v>8.2758519984374992</v>
      </c>
      <c r="BC1083" s="37">
        <v>8.4758292235059297E-3</v>
      </c>
      <c r="BD1083" s="37">
        <v>358.44899510889002</v>
      </c>
      <c r="BE1083" s="37">
        <v>28289.183499999999</v>
      </c>
      <c r="BF1083" s="37">
        <v>0.9508499078</v>
      </c>
      <c r="BG1083" s="37">
        <v>3.687342802506</v>
      </c>
      <c r="BH1083" s="37">
        <v>4.7235336173100002</v>
      </c>
      <c r="BI1083" s="37">
        <v>5.8398464087999997</v>
      </c>
      <c r="BJ1083" s="37">
        <v>4423.0013283400003</v>
      </c>
      <c r="BK1083" s="37">
        <v>485.91843813230003</v>
      </c>
      <c r="BL1083" s="37">
        <v>17.09</v>
      </c>
      <c r="BM1083" s="37">
        <v>15.6969879574772</v>
      </c>
      <c r="BN1083" s="37">
        <v>15.6691855247759</v>
      </c>
      <c r="BO1083" s="37">
        <v>16.742842040918099</v>
      </c>
      <c r="BP1083" s="37">
        <v>1.1461896250000001E-2</v>
      </c>
    </row>
    <row r="1084" spans="1:68">
      <c r="A1084" s="16">
        <v>1083</v>
      </c>
      <c r="B1084" s="29" t="s">
        <v>86</v>
      </c>
      <c r="C1084" s="16">
        <v>395</v>
      </c>
      <c r="D1084" s="16">
        <v>1098</v>
      </c>
      <c r="E1084" s="16">
        <v>0.19638269905505101</v>
      </c>
      <c r="F1084" s="16">
        <v>0.33826595168491302</v>
      </c>
      <c r="G1084" s="16">
        <v>0.44546221257238799</v>
      </c>
      <c r="H1084" s="16">
        <v>1.2243902135806499</v>
      </c>
      <c r="I1084" s="16">
        <v>2.2774943278662598</v>
      </c>
      <c r="J1084" s="16">
        <v>0.36423424730402798</v>
      </c>
      <c r="K1084" s="16">
        <v>0.43172980406724498</v>
      </c>
      <c r="L1084" s="16">
        <v>0.54663560947659495</v>
      </c>
      <c r="M1084" s="16">
        <v>0.144893689339956</v>
      </c>
      <c r="N1084" s="16">
        <v>0.70031004443349598</v>
      </c>
      <c r="O1084" s="16">
        <v>1.52550867069258</v>
      </c>
      <c r="P1084" s="16">
        <v>0.13640123105964899</v>
      </c>
      <c r="Q1084" s="16">
        <v>0.26330572133079799</v>
      </c>
      <c r="R1084" s="16">
        <v>0.65974056465340103</v>
      </c>
      <c r="S1084" s="16">
        <v>0.68359999999999999</v>
      </c>
      <c r="T1084" s="16">
        <v>1.2816861017996799</v>
      </c>
      <c r="U1084" s="16">
        <v>1.1119142495402701</v>
      </c>
      <c r="V1084" s="16">
        <v>0.58555635459063504</v>
      </c>
      <c r="W1084" s="16">
        <v>2.8705915663226702</v>
      </c>
      <c r="X1084" s="16">
        <v>1.3399518238128001</v>
      </c>
      <c r="Y1084" s="16">
        <v>2.2751508370218301</v>
      </c>
      <c r="Z1084" s="16">
        <v>1.00665787058475</v>
      </c>
      <c r="AA1084" s="16">
        <v>1.35255424166504</v>
      </c>
      <c r="AB1084" s="16">
        <v>1.2747226061941901</v>
      </c>
      <c r="AC1084" s="16">
        <v>0.60621290300546804</v>
      </c>
      <c r="AD1084" s="16">
        <v>2.0338242201996799</v>
      </c>
      <c r="AE1084" s="16">
        <v>0.68359999999999999</v>
      </c>
      <c r="AF1084" s="16">
        <v>1.41341985774764</v>
      </c>
      <c r="AG1084" s="16">
        <v>1.4109164150119899</v>
      </c>
      <c r="AH1084" s="16">
        <v>1.2732418731613</v>
      </c>
      <c r="AI1084" s="37">
        <v>0.31695680072861299</v>
      </c>
      <c r="AJ1084" s="16">
        <v>0.99464421855463103</v>
      </c>
      <c r="AK1084" s="16">
        <v>0.468202604920405</v>
      </c>
      <c r="AL1084" s="37">
        <v>0.73331115668000002</v>
      </c>
      <c r="AM1084" s="37">
        <v>2987.3084236519098</v>
      </c>
      <c r="AN1084" s="37">
        <v>20.720440194239998</v>
      </c>
      <c r="AO1084" s="37">
        <v>1.1407878036000001</v>
      </c>
      <c r="AP1084" s="37">
        <v>7.1498429642000003</v>
      </c>
      <c r="AQ1084" s="37">
        <v>623.01691200000005</v>
      </c>
      <c r="AR1084" s="37">
        <v>1.7692571446400001</v>
      </c>
      <c r="AS1084" s="37">
        <v>1.409270228</v>
      </c>
      <c r="AT1084" s="37">
        <v>7.8134340098399999</v>
      </c>
      <c r="AU1084" s="37">
        <v>314630.22522329999</v>
      </c>
      <c r="AV1084" s="37">
        <v>2057.8968893691299</v>
      </c>
      <c r="AW1084" s="37">
        <v>958777.4661052</v>
      </c>
      <c r="AX1084" s="37">
        <v>9.1343256875279994</v>
      </c>
      <c r="AY1084" s="37">
        <v>7.6598351999999998</v>
      </c>
      <c r="AZ1084" s="37">
        <v>17.09</v>
      </c>
      <c r="BA1084" s="37">
        <v>23221.0642272</v>
      </c>
      <c r="BB1084" s="37">
        <v>8.2466260499999997</v>
      </c>
      <c r="BC1084" s="37">
        <v>8.4559502294859097E-3</v>
      </c>
      <c r="BD1084" s="37">
        <v>360.73699898152</v>
      </c>
      <c r="BE1084" s="37">
        <v>28289.183499999999</v>
      </c>
      <c r="BF1084" s="37">
        <v>0.95256349039999999</v>
      </c>
      <c r="BG1084" s="37">
        <v>3.6885016582080001</v>
      </c>
      <c r="BH1084" s="37">
        <v>4.7277034930799999</v>
      </c>
      <c r="BI1084" s="37">
        <v>5.8451419103999998</v>
      </c>
      <c r="BJ1084" s="37">
        <v>4431.4476266199999</v>
      </c>
      <c r="BK1084" s="37">
        <v>483.15142343640002</v>
      </c>
      <c r="BL1084" s="37">
        <v>17.09</v>
      </c>
      <c r="BM1084" s="37">
        <v>15.743046335665101</v>
      </c>
      <c r="BN1084" s="37">
        <v>15.715162324576699</v>
      </c>
      <c r="BO1084" s="37">
        <v>17.1037301594396</v>
      </c>
      <c r="BP1084" s="37">
        <v>1.1836195000000001E-2</v>
      </c>
    </row>
    <row r="1085" spans="1:68">
      <c r="A1085" s="16">
        <v>1084</v>
      </c>
      <c r="B1085" s="29" t="s">
        <v>87</v>
      </c>
      <c r="C1085" s="16">
        <v>400</v>
      </c>
      <c r="D1085" s="16">
        <v>1098</v>
      </c>
      <c r="E1085" s="16">
        <v>0.19569506541458501</v>
      </c>
      <c r="F1085" s="16">
        <v>0.33626366495055898</v>
      </c>
      <c r="G1085" s="16">
        <v>0.44133203214769101</v>
      </c>
      <c r="H1085" s="16">
        <v>1.21535240437911</v>
      </c>
      <c r="I1085" s="16">
        <v>2.26756313287405</v>
      </c>
      <c r="J1085" s="16">
        <v>0.36253369272237201</v>
      </c>
      <c r="K1085" s="16">
        <v>0.43127517268672799</v>
      </c>
      <c r="L1085" s="16">
        <v>0.54466136298760104</v>
      </c>
      <c r="M1085" s="16">
        <v>0.146762510145001</v>
      </c>
      <c r="N1085" s="16">
        <v>0.69688315546774704</v>
      </c>
      <c r="O1085" s="16">
        <v>1.51786026250964</v>
      </c>
      <c r="P1085" s="16">
        <v>0.138259706180585</v>
      </c>
      <c r="Q1085" s="16">
        <v>0.26575844622255901</v>
      </c>
      <c r="R1085" s="16">
        <v>0.64866112650046204</v>
      </c>
      <c r="S1085" s="16">
        <v>0.68359999999999999</v>
      </c>
      <c r="T1085" s="16">
        <v>1.2803943077423201</v>
      </c>
      <c r="U1085" s="16">
        <v>1.1198517330173601</v>
      </c>
      <c r="V1085" s="16">
        <v>0.58830305251583903</v>
      </c>
      <c r="W1085" s="16">
        <v>2.8346337739662801</v>
      </c>
      <c r="X1085" s="16">
        <v>1.3399518238128001</v>
      </c>
      <c r="Y1085" s="16">
        <v>2.2669945671590299</v>
      </c>
      <c r="Z1085" s="16">
        <v>1.0060257230335099</v>
      </c>
      <c r="AA1085" s="16">
        <v>1.3501725137674601</v>
      </c>
      <c r="AB1085" s="16">
        <v>1.2724170722157</v>
      </c>
      <c r="AC1085" s="16">
        <v>0.60391080615896897</v>
      </c>
      <c r="AD1085" s="16">
        <v>2.05738961616867</v>
      </c>
      <c r="AE1085" s="16">
        <v>0.68359999999999999</v>
      </c>
      <c r="AF1085" s="16">
        <v>1.40519767197437</v>
      </c>
      <c r="AG1085" s="16">
        <v>1.40270879233626</v>
      </c>
      <c r="AH1085" s="16">
        <v>1.2216867752238101</v>
      </c>
      <c r="AI1085" s="37">
        <v>0.29810284913319002</v>
      </c>
      <c r="AJ1085" s="16">
        <v>0.99350433966378804</v>
      </c>
      <c r="AK1085" s="16">
        <v>0.46988712011577399</v>
      </c>
      <c r="AL1085" s="37">
        <v>0.73588786662000005</v>
      </c>
      <c r="AM1085" s="37">
        <v>3005.0963937823699</v>
      </c>
      <c r="AN1085" s="37">
        <v>20.914351241359999</v>
      </c>
      <c r="AO1085" s="37">
        <v>1.1492711229000001</v>
      </c>
      <c r="AP1085" s="37">
        <v>7.1811569698</v>
      </c>
      <c r="AQ1085" s="37">
        <v>625.93932800000005</v>
      </c>
      <c r="AR1085" s="37">
        <v>1.7711222179599999</v>
      </c>
      <c r="AS1085" s="37">
        <v>1.4143784420000001</v>
      </c>
      <c r="AT1085" s="37">
        <v>7.7139405627600004</v>
      </c>
      <c r="AU1085" s="37">
        <v>316177.40402745001</v>
      </c>
      <c r="AV1085" s="37">
        <v>2068.2665102077899</v>
      </c>
      <c r="AW1085" s="37">
        <v>945889.66157780006</v>
      </c>
      <c r="AX1085" s="37">
        <v>9.0500236143420008</v>
      </c>
      <c r="AY1085" s="37">
        <v>7.7906687999999997</v>
      </c>
      <c r="AZ1085" s="37">
        <v>17.09</v>
      </c>
      <c r="BA1085" s="37">
        <v>23244.492035800002</v>
      </c>
      <c r="BB1085" s="37">
        <v>8.1881741531250007</v>
      </c>
      <c r="BC1085" s="37">
        <v>8.41647067749033E-3</v>
      </c>
      <c r="BD1085" s="37">
        <v>365.31300672677997</v>
      </c>
      <c r="BE1085" s="37">
        <v>28289.183499999999</v>
      </c>
      <c r="BF1085" s="37">
        <v>0.95599065559999996</v>
      </c>
      <c r="BG1085" s="37">
        <v>3.690819369612</v>
      </c>
      <c r="BH1085" s="37">
        <v>4.7360432446200003</v>
      </c>
      <c r="BI1085" s="37">
        <v>5.8557329135999998</v>
      </c>
      <c r="BJ1085" s="37">
        <v>4448.3402231800001</v>
      </c>
      <c r="BK1085" s="37">
        <v>477.61739404460002</v>
      </c>
      <c r="BL1085" s="37">
        <v>17.09</v>
      </c>
      <c r="BM1085" s="37">
        <v>15.8351630920408</v>
      </c>
      <c r="BN1085" s="37">
        <v>15.8071159241782</v>
      </c>
      <c r="BO1085" s="37">
        <v>17.825506396482599</v>
      </c>
      <c r="BP1085" s="37">
        <v>1.2584792500000001E-2</v>
      </c>
    </row>
    <row r="1086" spans="1:68">
      <c r="A1086" s="16">
        <v>1085</v>
      </c>
      <c r="B1086" s="29" t="s">
        <v>215</v>
      </c>
      <c r="C1086" s="16">
        <v>325</v>
      </c>
      <c r="D1086" s="16">
        <v>1098</v>
      </c>
      <c r="E1086" s="16">
        <v>0.19501223046722399</v>
      </c>
      <c r="F1086" s="16">
        <v>0.33428494287322602</v>
      </c>
      <c r="G1086" s="16">
        <v>0.43727773552621801</v>
      </c>
      <c r="H1086" s="16">
        <v>1.20644704229838</v>
      </c>
      <c r="I1086" s="16">
        <v>2.2577181733749598</v>
      </c>
      <c r="J1086" s="16">
        <v>0.36084894361136399</v>
      </c>
      <c r="K1086" s="16">
        <v>0.43082149779457701</v>
      </c>
      <c r="L1086" s="16">
        <v>0.54270132568262797</v>
      </c>
      <c r="M1086" s="16">
        <v>0.14868016848770199</v>
      </c>
      <c r="N1086" s="16">
        <v>0.69348964138237201</v>
      </c>
      <c r="O1086" s="16">
        <v>1.5102881650303399</v>
      </c>
      <c r="P1086" s="16">
        <v>0.14016952453068399</v>
      </c>
      <c r="Q1086" s="16">
        <v>0.26825729563254902</v>
      </c>
      <c r="R1086" s="16">
        <v>0.63794767012883802</v>
      </c>
      <c r="S1086" s="16">
        <v>0.68359999999999999</v>
      </c>
      <c r="T1086" s="16">
        <v>1.27910511502656</v>
      </c>
      <c r="U1086" s="16">
        <v>1.1279033559326801</v>
      </c>
      <c r="V1086" s="16">
        <v>0.59104975044104202</v>
      </c>
      <c r="W1086" s="16">
        <v>2.7995656708403698</v>
      </c>
      <c r="X1086" s="16">
        <v>1.3399518238128001</v>
      </c>
      <c r="Y1086" s="16">
        <v>2.25889656780909</v>
      </c>
      <c r="Z1086" s="16">
        <v>1.00539436891915</v>
      </c>
      <c r="AA1086" s="16">
        <v>1.3477991591478899</v>
      </c>
      <c r="AB1086" s="16">
        <v>1.2701198630137001</v>
      </c>
      <c r="AC1086" s="16">
        <v>0.60162612761733303</v>
      </c>
      <c r="AD1086" s="16">
        <v>2.0815075060558401</v>
      </c>
      <c r="AE1086" s="16">
        <v>0.68359999999999999</v>
      </c>
      <c r="AF1086" s="16">
        <v>1.39707059360061</v>
      </c>
      <c r="AG1086" s="16">
        <v>1.3945961086062399</v>
      </c>
      <c r="AH1086" s="16">
        <v>1.1741442591103</v>
      </c>
      <c r="AI1086" s="37">
        <v>0.28136599169453502</v>
      </c>
      <c r="AJ1086" s="16">
        <v>0.99236707042274697</v>
      </c>
      <c r="AK1086" s="16">
        <v>0.47157163531114299</v>
      </c>
      <c r="AL1086" s="37">
        <v>0.73846457655999997</v>
      </c>
      <c r="AM1086" s="37">
        <v>3022.8843639128299</v>
      </c>
      <c r="AN1086" s="37">
        <v>21.108262288479999</v>
      </c>
      <c r="AO1086" s="37">
        <v>1.1577544421999999</v>
      </c>
      <c r="AP1086" s="37">
        <v>7.2124709753999996</v>
      </c>
      <c r="AQ1086" s="37">
        <v>628.86174400000004</v>
      </c>
      <c r="AR1086" s="37">
        <v>1.77298729128</v>
      </c>
      <c r="AS1086" s="37">
        <v>1.4194866559999999</v>
      </c>
      <c r="AT1086" s="37">
        <v>7.61444711568</v>
      </c>
      <c r="AU1086" s="37">
        <v>317724.58283159998</v>
      </c>
      <c r="AV1086" s="37">
        <v>2078.6361310464499</v>
      </c>
      <c r="AW1086" s="37">
        <v>933001.85705039999</v>
      </c>
      <c r="AX1086" s="37">
        <v>8.9657215411560003</v>
      </c>
      <c r="AY1086" s="37">
        <v>7.9215023999999996</v>
      </c>
      <c r="AZ1086" s="37">
        <v>17.09</v>
      </c>
      <c r="BA1086" s="37">
        <v>23267.919844399999</v>
      </c>
      <c r="BB1086" s="37">
        <v>8.12972225625</v>
      </c>
      <c r="BC1086" s="37">
        <v>8.3773580604387995E-3</v>
      </c>
      <c r="BD1086" s="37">
        <v>369.88901447204</v>
      </c>
      <c r="BE1086" s="37">
        <v>28289.183499999999</v>
      </c>
      <c r="BF1086" s="37">
        <v>0.95941782080000004</v>
      </c>
      <c r="BG1086" s="37">
        <v>3.6931370810159998</v>
      </c>
      <c r="BH1086" s="37">
        <v>4.7443829961599997</v>
      </c>
      <c r="BI1086" s="37">
        <v>5.8663239167999999</v>
      </c>
      <c r="BJ1086" s="37">
        <v>4465.2328197400002</v>
      </c>
      <c r="BK1086" s="37">
        <v>472.08336465280001</v>
      </c>
      <c r="BL1086" s="37">
        <v>17.09</v>
      </c>
      <c r="BM1086" s="37">
        <v>15.9272798484165</v>
      </c>
      <c r="BN1086" s="37">
        <v>15.8990695237797</v>
      </c>
      <c r="BO1086" s="37">
        <v>18.547282633525601</v>
      </c>
      <c r="BP1086" s="37">
        <v>1.3333390000000001E-2</v>
      </c>
    </row>
    <row r="1087" spans="1:68">
      <c r="A1087" s="16">
        <v>1086</v>
      </c>
      <c r="B1087" s="29" t="s">
        <v>515</v>
      </c>
      <c r="C1087" s="16">
        <v>305</v>
      </c>
      <c r="D1087" s="16">
        <v>1090</v>
      </c>
      <c r="E1087" s="16">
        <v>0.17123947355151001</v>
      </c>
      <c r="F1087" s="16">
        <v>0.30258732905982999</v>
      </c>
      <c r="G1087" s="16">
        <v>0.41289549869422099</v>
      </c>
      <c r="H1087" s="16">
        <v>1.2290475704369099</v>
      </c>
      <c r="I1087" s="16">
        <v>2.3015095134451999</v>
      </c>
      <c r="J1087" s="16">
        <v>0.33426704014939301</v>
      </c>
      <c r="K1087" s="16">
        <v>0.417535457727022</v>
      </c>
      <c r="L1087" s="16">
        <v>0.52969304334413103</v>
      </c>
      <c r="M1087" s="16">
        <v>0.14529359693124799</v>
      </c>
      <c r="N1087" s="16">
        <v>0.67905106193679299</v>
      </c>
      <c r="O1087" s="16">
        <v>1.5139506060215699</v>
      </c>
      <c r="P1087" s="16">
        <v>0.13726721632271699</v>
      </c>
      <c r="Q1087" s="16">
        <v>0.24724992710754101</v>
      </c>
      <c r="R1087" s="16">
        <v>0.61320621468926595</v>
      </c>
      <c r="S1087" s="16">
        <v>0.67858917039244904</v>
      </c>
      <c r="T1087" s="16">
        <v>1.2999405469679</v>
      </c>
      <c r="U1087" s="16">
        <v>1.1492611067083101</v>
      </c>
      <c r="V1087" s="16">
        <v>0.59832402234636906</v>
      </c>
      <c r="W1087" s="16">
        <v>2.9207982797657901</v>
      </c>
      <c r="X1087" s="16">
        <v>1.35698275862069</v>
      </c>
      <c r="Y1087" s="16">
        <v>2.2804802955665</v>
      </c>
      <c r="Z1087" s="16">
        <v>1.0107331888673301</v>
      </c>
      <c r="AA1087" s="16">
        <v>1.36448897367824</v>
      </c>
      <c r="AB1087" s="16">
        <v>1.2822460391425901</v>
      </c>
      <c r="AC1087" s="16">
        <v>0.59594242783801199</v>
      </c>
      <c r="AD1087" s="16">
        <v>2.1997934508816099</v>
      </c>
      <c r="AE1087" s="16">
        <v>0.67858917039244904</v>
      </c>
      <c r="AF1087" s="16">
        <v>1.39885442207233</v>
      </c>
      <c r="AG1087" s="16">
        <v>1.39885442207233</v>
      </c>
      <c r="AH1087" s="16">
        <v>1.20090962016064</v>
      </c>
      <c r="AI1087" s="37">
        <v>0.22686025408348501</v>
      </c>
      <c r="AJ1087" s="16">
        <v>0.99661821089267599</v>
      </c>
      <c r="AK1087" s="16">
        <v>0.47004341534008698</v>
      </c>
      <c r="AL1087" s="37">
        <v>0.67343101350000001</v>
      </c>
      <c r="AM1087" s="37">
        <v>2910.4916185474899</v>
      </c>
      <c r="AN1087" s="37">
        <v>20.552077533750001</v>
      </c>
      <c r="AO1087" s="37">
        <v>1.1794139100000001</v>
      </c>
      <c r="AP1087" s="37">
        <v>7.2951755812499997</v>
      </c>
      <c r="AQ1087" s="37">
        <v>613.46879999999999</v>
      </c>
      <c r="AR1087" s="37">
        <v>1.73059554375</v>
      </c>
      <c r="AS1087" s="37">
        <v>1.391413875</v>
      </c>
      <c r="AT1087" s="37">
        <v>7.53542031875</v>
      </c>
      <c r="AU1087" s="37">
        <v>314511.28248162498</v>
      </c>
      <c r="AV1087" s="37">
        <v>2096.3262061317</v>
      </c>
      <c r="AW1087" s="37">
        <v>936031.23849999998</v>
      </c>
      <c r="AX1087" s="37">
        <v>8.3066210036250006</v>
      </c>
      <c r="AY1087" s="37">
        <v>7.6844549999999998</v>
      </c>
      <c r="AZ1087" s="37">
        <v>17.1859875</v>
      </c>
      <c r="BA1087" s="37">
        <v>23537.235199999999</v>
      </c>
      <c r="BB1087" s="37">
        <v>8.2629251999999997</v>
      </c>
      <c r="BC1087" s="37">
        <v>8.1503737435383809E-3</v>
      </c>
      <c r="BD1087" s="37">
        <v>380.72322464500002</v>
      </c>
      <c r="BE1087" s="37">
        <v>28530.5625</v>
      </c>
      <c r="BF1087" s="37">
        <v>0.96231743999999997</v>
      </c>
      <c r="BG1087" s="37">
        <v>3.71143616705</v>
      </c>
      <c r="BH1087" s="37">
        <v>4.7915325287500004</v>
      </c>
      <c r="BI1087" s="37">
        <v>5.9051482000000002</v>
      </c>
      <c r="BJ1087" s="37">
        <v>4382.3340879999996</v>
      </c>
      <c r="BK1087" s="37">
        <v>487.55706468749997</v>
      </c>
      <c r="BL1087" s="37">
        <v>17.1859875</v>
      </c>
      <c r="BM1087" s="37">
        <v>15.9901257422858</v>
      </c>
      <c r="BN1087" s="37">
        <v>15.9901257422858</v>
      </c>
      <c r="BO1087" s="37">
        <v>18.6257631120457</v>
      </c>
      <c r="BP1087" s="37">
        <v>1.102E-2</v>
      </c>
    </row>
    <row r="1088" spans="1:68">
      <c r="A1088" s="16">
        <v>1087</v>
      </c>
      <c r="B1088" s="29" t="s">
        <v>504</v>
      </c>
      <c r="C1088" s="16">
        <v>380</v>
      </c>
      <c r="D1088" s="16">
        <v>1090</v>
      </c>
      <c r="E1088" s="16">
        <v>0.16989439275836099</v>
      </c>
      <c r="F1088" s="16">
        <v>0.29960314711161801</v>
      </c>
      <c r="G1088" s="16">
        <v>0.41049888072765101</v>
      </c>
      <c r="H1088" s="16">
        <v>1.2312423438138</v>
      </c>
      <c r="I1088" s="16">
        <v>2.2975071975282599</v>
      </c>
      <c r="J1088" s="16">
        <v>0.33116279069767401</v>
      </c>
      <c r="K1088" s="16">
        <v>0.417873417099623</v>
      </c>
      <c r="L1088" s="16">
        <v>0.53047369233143005</v>
      </c>
      <c r="M1088" s="16">
        <v>0.145725975202224</v>
      </c>
      <c r="N1088" s="16">
        <v>0.67930943218780804</v>
      </c>
      <c r="O1088" s="16">
        <v>1.5080425038798</v>
      </c>
      <c r="P1088" s="16">
        <v>0.13734941602684</v>
      </c>
      <c r="Q1088" s="16">
        <v>0.25054351683084702</v>
      </c>
      <c r="R1088" s="16">
        <v>0.61193502824858803</v>
      </c>
      <c r="S1088" s="16">
        <v>0.67593052109181095</v>
      </c>
      <c r="T1088" s="16">
        <v>1.29696789536266</v>
      </c>
      <c r="U1088" s="16">
        <v>1.1453184288790901</v>
      </c>
      <c r="V1088" s="16">
        <v>0.60393258426966301</v>
      </c>
      <c r="W1088" s="16">
        <v>2.90635578931695</v>
      </c>
      <c r="X1088" s="16">
        <v>1.3543965517241401</v>
      </c>
      <c r="Y1088" s="16">
        <v>2.2737068965517202</v>
      </c>
      <c r="Z1088" s="16">
        <v>1.00897694642925</v>
      </c>
      <c r="AA1088" s="16">
        <v>1.36183780466655</v>
      </c>
      <c r="AB1088" s="16">
        <v>1.2804753028891001</v>
      </c>
      <c r="AC1088" s="16">
        <v>0.59851832786894799</v>
      </c>
      <c r="AD1088" s="16">
        <v>2.1953057245621701</v>
      </c>
      <c r="AE1088" s="16">
        <v>0.67593052109181095</v>
      </c>
      <c r="AF1088" s="16">
        <v>1.39616397612307</v>
      </c>
      <c r="AG1088" s="16">
        <v>1.39616397612307</v>
      </c>
      <c r="AH1088" s="16">
        <v>1.19860011133141</v>
      </c>
      <c r="AI1088" s="37">
        <v>0.22686025408348501</v>
      </c>
      <c r="AJ1088" s="16">
        <v>0.99508677269754797</v>
      </c>
      <c r="AK1088" s="16">
        <v>0.47004341534008698</v>
      </c>
      <c r="AL1088" s="37">
        <v>0.67178489750000003</v>
      </c>
      <c r="AM1088" s="37">
        <v>2907.71563670359</v>
      </c>
      <c r="AN1088" s="37">
        <v>20.514827683749999</v>
      </c>
      <c r="AO1088" s="37">
        <v>1.18152005</v>
      </c>
      <c r="AP1088" s="37">
        <v>7.2804442312499997</v>
      </c>
      <c r="AQ1088" s="37">
        <v>612.32000000000005</v>
      </c>
      <c r="AR1088" s="37">
        <v>1.7312307337499999</v>
      </c>
      <c r="AS1088" s="37">
        <v>1.392604875</v>
      </c>
      <c r="AT1088" s="37">
        <v>7.56340810875</v>
      </c>
      <c r="AU1088" s="37">
        <v>315081.86500062502</v>
      </c>
      <c r="AV1088" s="37">
        <v>2091.0472439574701</v>
      </c>
      <c r="AW1088" s="37">
        <v>938500.8297</v>
      </c>
      <c r="AX1088" s="37">
        <v>8.3621214506250006</v>
      </c>
      <c r="AY1088" s="37">
        <v>7.6685249999999998</v>
      </c>
      <c r="AZ1088" s="37">
        <v>17.152687499999999</v>
      </c>
      <c r="BA1088" s="37">
        <v>23483.411199999999</v>
      </c>
      <c r="BB1088" s="37">
        <v>8.2354995800000008</v>
      </c>
      <c r="BC1088" s="37">
        <v>8.1656650117585602E-3</v>
      </c>
      <c r="BD1088" s="37">
        <v>378.84729644499998</v>
      </c>
      <c r="BE1088" s="37">
        <v>28476.1875</v>
      </c>
      <c r="BF1088" s="37">
        <v>0.95945919999999996</v>
      </c>
      <c r="BG1088" s="37">
        <v>3.7051612162500001</v>
      </c>
      <c r="BH1088" s="37">
        <v>4.7824778987499998</v>
      </c>
      <c r="BI1088" s="37">
        <v>5.8969934000000004</v>
      </c>
      <c r="BJ1088" s="37">
        <v>4373.04169</v>
      </c>
      <c r="BK1088" s="37">
        <v>485.71303858750002</v>
      </c>
      <c r="BL1088" s="37">
        <v>17.152687499999999</v>
      </c>
      <c r="BM1088" s="37">
        <v>15.9594140825797</v>
      </c>
      <c r="BN1088" s="37">
        <v>15.9594140825797</v>
      </c>
      <c r="BO1088" s="37">
        <v>18.589985777139699</v>
      </c>
      <c r="BP1088" s="37">
        <v>1.102E-2</v>
      </c>
    </row>
    <row r="1089" spans="1:68">
      <c r="A1089" s="16">
        <v>1088</v>
      </c>
      <c r="B1089" s="29" t="s">
        <v>86</v>
      </c>
      <c r="C1089" s="16">
        <v>375</v>
      </c>
      <c r="D1089" s="16">
        <v>1090</v>
      </c>
      <c r="E1089" s="16">
        <v>0.16922458818802699</v>
      </c>
      <c r="F1089" s="16">
        <v>0.29812103484876701</v>
      </c>
      <c r="G1089" s="16">
        <v>0.409304165960093</v>
      </c>
      <c r="H1089" s="16">
        <v>1.2323397305022501</v>
      </c>
      <c r="I1089" s="16">
        <v>2.2955056179775299</v>
      </c>
      <c r="J1089" s="16">
        <v>0.32961931290622098</v>
      </c>
      <c r="K1089" s="16">
        <v>0.41804245283018898</v>
      </c>
      <c r="L1089" s="16">
        <v>0.530864197530864</v>
      </c>
      <c r="M1089" s="16">
        <v>0.14594204507605199</v>
      </c>
      <c r="N1089" s="16">
        <v>0.67943847865526097</v>
      </c>
      <c r="O1089" s="16">
        <v>1.5050915273963701</v>
      </c>
      <c r="P1089" s="16">
        <v>0.13739045317590201</v>
      </c>
      <c r="Q1089" s="16">
        <v>0.25219845761207299</v>
      </c>
      <c r="R1089" s="16">
        <v>0.61129943502824902</v>
      </c>
      <c r="S1089" s="16">
        <v>0.67460317460317498</v>
      </c>
      <c r="T1089" s="16">
        <v>1.2954815695600499</v>
      </c>
      <c r="U1089" s="16">
        <v>1.14334725536993</v>
      </c>
      <c r="V1089" s="16">
        <v>0.60676056338028195</v>
      </c>
      <c r="W1089" s="16">
        <v>2.8991346389657702</v>
      </c>
      <c r="X1089" s="16">
        <v>1.3531034482758599</v>
      </c>
      <c r="Y1089" s="16">
        <v>2.2703201970443301</v>
      </c>
      <c r="Z1089" s="16">
        <v>1.0080988561409401</v>
      </c>
      <c r="AA1089" s="16">
        <v>1.36051227321238</v>
      </c>
      <c r="AB1089" s="16">
        <v>1.2795899347623501</v>
      </c>
      <c r="AC1089" s="16">
        <v>0.59981251464729302</v>
      </c>
      <c r="AD1089" s="16">
        <v>2.1930589184826501</v>
      </c>
      <c r="AE1089" s="16">
        <v>0.67460317460317498</v>
      </c>
      <c r="AF1089" s="16">
        <v>1.3948187558341401</v>
      </c>
      <c r="AG1089" s="16">
        <v>1.3948187558341401</v>
      </c>
      <c r="AH1089" s="16">
        <v>1.1974453588959999</v>
      </c>
      <c r="AI1089" s="37">
        <v>0.22686025408348501</v>
      </c>
      <c r="AJ1089" s="16">
        <v>0.99432105359998502</v>
      </c>
      <c r="AK1089" s="16">
        <v>0.47004341534008698</v>
      </c>
      <c r="AL1089" s="37">
        <v>0.67095475199999999</v>
      </c>
      <c r="AM1089" s="37">
        <v>2906.274561408</v>
      </c>
      <c r="AN1089" s="37">
        <v>20.496084960000001</v>
      </c>
      <c r="AO1089" s="37">
        <v>1.18257312</v>
      </c>
      <c r="AP1089" s="37">
        <v>7.2730800000000002</v>
      </c>
      <c r="AQ1089" s="37">
        <v>611.73599999999999</v>
      </c>
      <c r="AR1089" s="37">
        <v>1.73154816</v>
      </c>
      <c r="AS1089" s="37">
        <v>1.3932</v>
      </c>
      <c r="AT1089" s="37">
        <v>7.5774089599999996</v>
      </c>
      <c r="AU1089" s="37">
        <v>315367.341632</v>
      </c>
      <c r="AV1089" s="37">
        <v>2088.4042567193001</v>
      </c>
      <c r="AW1089" s="37">
        <v>939736.78240000003</v>
      </c>
      <c r="AX1089" s="37">
        <v>8.3896673279999998</v>
      </c>
      <c r="AY1089" s="37">
        <v>7.6605600000000003</v>
      </c>
      <c r="AZ1089" s="37">
        <v>17.135999999999999</v>
      </c>
      <c r="BA1089" s="37">
        <v>23456.499199999998</v>
      </c>
      <c r="BB1089" s="37">
        <v>8.2217856000000005</v>
      </c>
      <c r="BC1089" s="37">
        <v>8.1734604469902092E-3</v>
      </c>
      <c r="BD1089" s="37">
        <v>377.90931999999998</v>
      </c>
      <c r="BE1089" s="37">
        <v>28449</v>
      </c>
      <c r="BF1089" s="37">
        <v>0.95803008000000001</v>
      </c>
      <c r="BG1089" s="37">
        <v>3.7020236288000001</v>
      </c>
      <c r="BH1089" s="37">
        <v>4.7779503999999999</v>
      </c>
      <c r="BI1089" s="37">
        <v>5.8929159999999996</v>
      </c>
      <c r="BJ1089" s="37">
        <v>4368.3839200000002</v>
      </c>
      <c r="BK1089" s="37">
        <v>484.79195520000002</v>
      </c>
      <c r="BL1089" s="37">
        <v>17.135999999999999</v>
      </c>
      <c r="BM1089" s="37">
        <v>15.944058222048</v>
      </c>
      <c r="BN1089" s="37">
        <v>15.944058222048</v>
      </c>
      <c r="BO1089" s="37">
        <v>18.572097079008</v>
      </c>
      <c r="BP1089" s="37">
        <v>1.102E-2</v>
      </c>
    </row>
    <row r="1090" spans="1:68">
      <c r="A1090" s="16">
        <v>1089</v>
      </c>
      <c r="B1090" s="29" t="s">
        <v>306</v>
      </c>
      <c r="C1090" s="16">
        <v>360</v>
      </c>
      <c r="D1090" s="16">
        <v>1090</v>
      </c>
      <c r="E1090" s="16">
        <v>0.16789041370329599</v>
      </c>
      <c r="F1090" s="16">
        <v>0.295176546282995</v>
      </c>
      <c r="G1090" s="16">
        <v>0.406921888993096</v>
      </c>
      <c r="H1090" s="16">
        <v>1.23453450387913</v>
      </c>
      <c r="I1090" s="16">
        <v>2.2915016153954202</v>
      </c>
      <c r="J1090" s="16">
        <v>0.32654949121184101</v>
      </c>
      <c r="K1090" s="16">
        <v>0.418380636441823</v>
      </c>
      <c r="L1090" s="16">
        <v>0.531645569620253</v>
      </c>
      <c r="M1090" s="16">
        <v>0.146373946519613</v>
      </c>
      <c r="N1090" s="16">
        <v>0.67969629476978999</v>
      </c>
      <c r="O1090" s="16">
        <v>1.499195712945</v>
      </c>
      <c r="P1090" s="16">
        <v>0.13747240238657299</v>
      </c>
      <c r="Q1090" s="16">
        <v>0.25552476577150202</v>
      </c>
      <c r="R1090" s="16">
        <v>0.61002824858757099</v>
      </c>
      <c r="S1090" s="16">
        <v>0.67195242814667999</v>
      </c>
      <c r="T1090" s="16">
        <v>1.2925089179548199</v>
      </c>
      <c r="U1090" s="16">
        <v>1.1394052391162499</v>
      </c>
      <c r="V1090" s="16">
        <v>0.61246458923512703</v>
      </c>
      <c r="W1090" s="16">
        <v>2.88469252800575</v>
      </c>
      <c r="X1090" s="16">
        <v>1.3505172413793101</v>
      </c>
      <c r="Y1090" s="16">
        <v>2.26354679802956</v>
      </c>
      <c r="Z1090" s="16">
        <v>1.0063427374221501</v>
      </c>
      <c r="AA1090" s="16">
        <v>1.3578613164003099</v>
      </c>
      <c r="AB1090" s="16">
        <v>1.2778191985088501</v>
      </c>
      <c r="AC1090" s="16">
        <v>0.60241346272534402</v>
      </c>
      <c r="AD1090" s="16">
        <v>2.1885594076068702</v>
      </c>
      <c r="AE1090" s="16">
        <v>0.67195242814667999</v>
      </c>
      <c r="AF1090" s="16">
        <v>1.39212832062765</v>
      </c>
      <c r="AG1090" s="16">
        <v>1.39212832062765</v>
      </c>
      <c r="AH1090" s="16">
        <v>1.19513585798357</v>
      </c>
      <c r="AI1090" s="37">
        <v>0.22686025408348501</v>
      </c>
      <c r="AJ1090" s="16">
        <v>0.992789615404857</v>
      </c>
      <c r="AK1090" s="16">
        <v>0.47004341534008698</v>
      </c>
      <c r="AL1090" s="37">
        <v>0.669280286</v>
      </c>
      <c r="AM1090" s="37">
        <v>2903.2862420695501</v>
      </c>
      <c r="AN1090" s="37">
        <v>20.458363915</v>
      </c>
      <c r="AO1090" s="37">
        <v>1.18467926</v>
      </c>
      <c r="AP1090" s="37">
        <v>7.2583544250000003</v>
      </c>
      <c r="AQ1090" s="37">
        <v>610.54880000000003</v>
      </c>
      <c r="AR1090" s="37">
        <v>1.732182675</v>
      </c>
      <c r="AS1090" s="37">
        <v>1.3943894999999999</v>
      </c>
      <c r="AT1090" s="37">
        <v>7.6054245749999998</v>
      </c>
      <c r="AU1090" s="37">
        <v>315938.66563850001</v>
      </c>
      <c r="AV1090" s="37">
        <v>2083.11126994083</v>
      </c>
      <c r="AW1090" s="37">
        <v>942211.00199999998</v>
      </c>
      <c r="AX1090" s="37">
        <v>8.4443503905000004</v>
      </c>
      <c r="AY1090" s="37">
        <v>7.6446300000000003</v>
      </c>
      <c r="AZ1090" s="37">
        <v>17.102550000000001</v>
      </c>
      <c r="BA1090" s="37">
        <v>23402.675200000001</v>
      </c>
      <c r="BB1090" s="37">
        <v>8.1943552999999998</v>
      </c>
      <c r="BC1090" s="37">
        <v>8.1893535782889097E-3</v>
      </c>
      <c r="BD1090" s="37">
        <v>376.03334242</v>
      </c>
      <c r="BE1090" s="37">
        <v>28394.625</v>
      </c>
      <c r="BF1090" s="37">
        <v>0.95517183999999999</v>
      </c>
      <c r="BG1090" s="37">
        <v>3.6957482298</v>
      </c>
      <c r="BH1090" s="37">
        <v>4.7688950349999999</v>
      </c>
      <c r="BI1090" s="37">
        <v>5.8847611999999998</v>
      </c>
      <c r="BJ1090" s="37">
        <v>4359.0452379999997</v>
      </c>
      <c r="BK1090" s="37">
        <v>482.95164775000001</v>
      </c>
      <c r="BL1090" s="37">
        <v>17.102550000000001</v>
      </c>
      <c r="BM1090" s="37">
        <v>15.913346439627</v>
      </c>
      <c r="BN1090" s="37">
        <v>15.913346439627</v>
      </c>
      <c r="BO1090" s="37">
        <v>18.536319621387001</v>
      </c>
      <c r="BP1090" s="37">
        <v>1.102E-2</v>
      </c>
    </row>
    <row r="1091" spans="1:68">
      <c r="A1091" s="16">
        <v>1090</v>
      </c>
      <c r="B1091" s="29" t="s">
        <v>516</v>
      </c>
      <c r="C1091" s="16">
        <v>170</v>
      </c>
      <c r="D1091" s="16">
        <v>1125</v>
      </c>
      <c r="E1091" s="16">
        <v>0.16483163072266399</v>
      </c>
      <c r="F1091" s="16">
        <v>0.28101562836195898</v>
      </c>
      <c r="G1091" s="16">
        <v>0.41203151441174002</v>
      </c>
      <c r="H1091" s="16">
        <v>1.26957894736842</v>
      </c>
      <c r="I1091" s="16">
        <v>2.3796094198736402</v>
      </c>
      <c r="J1091" s="16">
        <v>0.31565440547476498</v>
      </c>
      <c r="K1091" s="16">
        <v>0.42015095838712901</v>
      </c>
      <c r="L1091" s="16">
        <v>0.539190897597977</v>
      </c>
      <c r="M1091" s="16">
        <v>0.13465703029196099</v>
      </c>
      <c r="N1091" s="16">
        <v>0.67301386952373998</v>
      </c>
      <c r="O1091" s="16">
        <v>1.5368655520831001</v>
      </c>
      <c r="P1091" s="16">
        <v>0.12548823305461199</v>
      </c>
      <c r="Q1091" s="16">
        <v>0.24592070749256301</v>
      </c>
      <c r="R1091" s="16">
        <v>0.66121212121212103</v>
      </c>
      <c r="S1091" s="16">
        <v>0.66988416988416999</v>
      </c>
      <c r="T1091" s="16">
        <v>1.3238059701492499</v>
      </c>
      <c r="U1091" s="16">
        <v>1.1350256744051499</v>
      </c>
      <c r="V1091" s="16">
        <v>0.63360433604336097</v>
      </c>
      <c r="W1091" s="16">
        <v>3.1774479397430202</v>
      </c>
      <c r="X1091" s="16">
        <v>1.3717241379310301</v>
      </c>
      <c r="Y1091" s="16">
        <v>2.3435937500000001</v>
      </c>
      <c r="Z1091" s="16">
        <v>1.0221685436730801</v>
      </c>
      <c r="AA1091" s="16">
        <v>1.38897840799227</v>
      </c>
      <c r="AB1091" s="16">
        <v>1.30239436619718</v>
      </c>
      <c r="AC1091" s="16">
        <v>0.66633019585223296</v>
      </c>
      <c r="AD1091" s="16">
        <v>2.20368303571429</v>
      </c>
      <c r="AE1091" s="16">
        <v>0.66988416988416999</v>
      </c>
      <c r="AF1091" s="16">
        <v>1.4492422805570699</v>
      </c>
      <c r="AG1091" s="16">
        <v>1.4492422805570699</v>
      </c>
      <c r="AH1091" s="16">
        <v>1.4492422805570699</v>
      </c>
      <c r="AI1091" s="37">
        <v>0.29411764705882398</v>
      </c>
      <c r="AJ1091" s="16">
        <v>1.00781950183062</v>
      </c>
      <c r="AK1091" s="16">
        <v>0.46309696092619401</v>
      </c>
      <c r="AL1091" s="37">
        <v>0.73691068800000004</v>
      </c>
      <c r="AM1091" s="37">
        <v>3323.666486262</v>
      </c>
      <c r="AN1091" s="37">
        <v>21.4155227</v>
      </c>
      <c r="AO1091" s="37">
        <v>1.1457949999999999</v>
      </c>
      <c r="AP1091" s="37">
        <v>7.2127888999999996</v>
      </c>
      <c r="AQ1091" s="37">
        <v>690.17759999999998</v>
      </c>
      <c r="AR1091" s="37">
        <v>1.70387618</v>
      </c>
      <c r="AS1091" s="37">
        <v>1.3494459999999999</v>
      </c>
      <c r="AT1091" s="37">
        <v>7.9122258800000003</v>
      </c>
      <c r="AU1091" s="37">
        <v>312438.49329999997</v>
      </c>
      <c r="AV1091" s="37">
        <v>2127.9742324025701</v>
      </c>
      <c r="AW1091" s="37">
        <v>1009829.8247999999</v>
      </c>
      <c r="AX1091" s="37">
        <v>7.3293563639999997</v>
      </c>
      <c r="AY1091" s="37">
        <v>7.2005999999999997</v>
      </c>
      <c r="AZ1091" s="37">
        <v>17.974599999999999</v>
      </c>
      <c r="BA1091" s="37">
        <v>23770.26</v>
      </c>
      <c r="BB1091" s="37">
        <v>8.6800375200000008</v>
      </c>
      <c r="BC1091" s="37">
        <v>7.2445121371658497E-3</v>
      </c>
      <c r="BD1091" s="37">
        <v>372.92717951999998</v>
      </c>
      <c r="BE1091" s="37">
        <v>28840.5</v>
      </c>
      <c r="BF1091" s="37">
        <v>0.95993600000000001</v>
      </c>
      <c r="BG1091" s="37">
        <v>3.7392103524000002</v>
      </c>
      <c r="BH1091" s="37">
        <v>4.8146148000000002</v>
      </c>
      <c r="BI1091" s="37">
        <v>5.9088329999999996</v>
      </c>
      <c r="BJ1091" s="37">
        <v>3877.3377780000001</v>
      </c>
      <c r="BK1091" s="37">
        <v>511.28492799999998</v>
      </c>
      <c r="BL1091" s="37">
        <v>17.974599999999999</v>
      </c>
      <c r="BM1091" s="37">
        <v>15.787624422467999</v>
      </c>
      <c r="BN1091" s="37">
        <v>15.787624422467999</v>
      </c>
      <c r="BO1091" s="37">
        <v>15.787624422467999</v>
      </c>
      <c r="BP1091" s="37">
        <v>8.5000000000000006E-3</v>
      </c>
    </row>
    <row r="1092" spans="1:68">
      <c r="A1092" s="16">
        <v>1091</v>
      </c>
      <c r="B1092" s="29" t="s">
        <v>430</v>
      </c>
      <c r="C1092" s="16">
        <v>308</v>
      </c>
      <c r="D1092" s="16">
        <v>1125</v>
      </c>
      <c r="E1092" s="16">
        <v>0.164152320844029</v>
      </c>
      <c r="F1092" s="16">
        <v>0.27916460302320201</v>
      </c>
      <c r="G1092" s="16">
        <v>0.40738378830580202</v>
      </c>
      <c r="H1092" s="16">
        <v>1.25733646077665</v>
      </c>
      <c r="I1092" s="16">
        <v>2.3660194174757301</v>
      </c>
      <c r="J1092" s="16">
        <v>0.31397574984046001</v>
      </c>
      <c r="K1092" s="16">
        <v>0.41957799211524599</v>
      </c>
      <c r="L1092" s="16">
        <v>0.536646744259201</v>
      </c>
      <c r="M1092" s="16">
        <v>0.136807644899203</v>
      </c>
      <c r="N1092" s="16">
        <v>0.66884432921648695</v>
      </c>
      <c r="O1092" s="16">
        <v>1.5270779126630301</v>
      </c>
      <c r="P1092" s="16">
        <v>0.12755322331846899</v>
      </c>
      <c r="Q1092" s="16">
        <v>0.24911722082746501</v>
      </c>
      <c r="R1092" s="16">
        <v>0.64651851851851905</v>
      </c>
      <c r="S1092" s="16">
        <v>0.66988416988416999</v>
      </c>
      <c r="T1092" s="16">
        <v>1.3220793739519301</v>
      </c>
      <c r="U1092" s="16">
        <v>1.1453279937238301</v>
      </c>
      <c r="V1092" s="16">
        <v>0.63699186991869905</v>
      </c>
      <c r="W1092" s="16">
        <v>3.12459550597494</v>
      </c>
      <c r="X1092" s="16">
        <v>1.3717241379310301</v>
      </c>
      <c r="Y1092" s="16">
        <v>2.33265940902022</v>
      </c>
      <c r="Z1092" s="16">
        <v>1.0213408422449399</v>
      </c>
      <c r="AA1092" s="16">
        <v>1.3858149567267799</v>
      </c>
      <c r="AB1092" s="16">
        <v>1.2993442622950799</v>
      </c>
      <c r="AC1092" s="16">
        <v>0.66268154676540403</v>
      </c>
      <c r="AD1092" s="16">
        <v>2.2370955380052702</v>
      </c>
      <c r="AE1092" s="16">
        <v>0.66988416988416999</v>
      </c>
      <c r="AF1092" s="16">
        <v>1.43827620246641</v>
      </c>
      <c r="AG1092" s="16">
        <v>1.43827620246641</v>
      </c>
      <c r="AH1092" s="16">
        <v>1.3667091729223599</v>
      </c>
      <c r="AI1092" s="37">
        <v>0.26917900403768502</v>
      </c>
      <c r="AJ1092" s="16">
        <v>1.0063264359019799</v>
      </c>
      <c r="AK1092" s="16">
        <v>0.465267727930535</v>
      </c>
      <c r="AL1092" s="37">
        <v>0.73996023799999999</v>
      </c>
      <c r="AM1092" s="37">
        <v>3345.7043478569999</v>
      </c>
      <c r="AN1092" s="37">
        <v>21.659846325</v>
      </c>
      <c r="AO1092" s="37">
        <v>1.1569514249999999</v>
      </c>
      <c r="AP1092" s="37">
        <v>7.2542179000000004</v>
      </c>
      <c r="AQ1092" s="37">
        <v>693.86760000000004</v>
      </c>
      <c r="AR1092" s="37">
        <v>1.706202955</v>
      </c>
      <c r="AS1092" s="37">
        <v>1.3558435</v>
      </c>
      <c r="AT1092" s="37">
        <v>7.7878457799999996</v>
      </c>
      <c r="AU1092" s="37">
        <v>314386.21840499999</v>
      </c>
      <c r="AV1092" s="37">
        <v>2141.6132512825202</v>
      </c>
      <c r="AW1092" s="37">
        <v>993481.44330000004</v>
      </c>
      <c r="AX1092" s="37">
        <v>7.2353107364999998</v>
      </c>
      <c r="AY1092" s="37">
        <v>7.3642500000000002</v>
      </c>
      <c r="AZ1092" s="37">
        <v>17.974599999999999</v>
      </c>
      <c r="BA1092" s="37">
        <v>23801.303250000001</v>
      </c>
      <c r="BB1092" s="37">
        <v>8.60195987</v>
      </c>
      <c r="BC1092" s="37">
        <v>7.20598569525368E-3</v>
      </c>
      <c r="BD1092" s="37">
        <v>379.23523091999999</v>
      </c>
      <c r="BE1092" s="37">
        <v>28840.5</v>
      </c>
      <c r="BF1092" s="37">
        <v>0.96443570000000001</v>
      </c>
      <c r="BG1092" s="37">
        <v>3.7422406333999998</v>
      </c>
      <c r="BH1092" s="37">
        <v>4.8256053000000003</v>
      </c>
      <c r="BI1092" s="37">
        <v>5.9227034999999999</v>
      </c>
      <c r="BJ1092" s="37">
        <v>3898.685958</v>
      </c>
      <c r="BK1092" s="37">
        <v>503.64854924999997</v>
      </c>
      <c r="BL1092" s="37">
        <v>17.974599999999999</v>
      </c>
      <c r="BM1092" s="37">
        <v>15.907996519278001</v>
      </c>
      <c r="BN1092" s="37">
        <v>15.907996519278001</v>
      </c>
      <c r="BO1092" s="37">
        <v>16.741010652378002</v>
      </c>
      <c r="BP1092" s="37">
        <v>9.2875000000000006E-3</v>
      </c>
    </row>
    <row r="1093" spans="1:68">
      <c r="A1093" s="16">
        <v>1092</v>
      </c>
      <c r="B1093" s="29" t="s">
        <v>383</v>
      </c>
      <c r="C1093" s="16">
        <v>363</v>
      </c>
      <c r="D1093" s="16">
        <v>1125</v>
      </c>
      <c r="E1093" s="16">
        <v>0.163747415899267</v>
      </c>
      <c r="F1093" s="16">
        <v>0.27806564658295702</v>
      </c>
      <c r="G1093" s="16">
        <v>0.40464514371339</v>
      </c>
      <c r="H1093" s="16">
        <v>1.25010364842454</v>
      </c>
      <c r="I1093" s="16">
        <v>2.3579396698918602</v>
      </c>
      <c r="J1093" s="16">
        <v>0.31297709923664102</v>
      </c>
      <c r="K1093" s="16">
        <v>0.419234961847191</v>
      </c>
      <c r="L1093" s="16">
        <v>0.53513174404015096</v>
      </c>
      <c r="M1093" s="16">
        <v>0.138131306372615</v>
      </c>
      <c r="N1093" s="16">
        <v>0.66636731158794804</v>
      </c>
      <c r="O1093" s="16">
        <v>1.5212649411822801</v>
      </c>
      <c r="P1093" s="16">
        <v>0.12882516429750199</v>
      </c>
      <c r="Q1093" s="16">
        <v>0.25107532914422498</v>
      </c>
      <c r="R1093" s="16">
        <v>0.63801169590643303</v>
      </c>
      <c r="S1093" s="16">
        <v>0.66988416988416999</v>
      </c>
      <c r="T1093" s="16">
        <v>1.32104557640751</v>
      </c>
      <c r="U1093" s="16">
        <v>1.1515996477839701</v>
      </c>
      <c r="V1093" s="16">
        <v>0.63902439024390201</v>
      </c>
      <c r="W1093" s="16">
        <v>3.0937196678290202</v>
      </c>
      <c r="X1093" s="16">
        <v>1.3717241379310301</v>
      </c>
      <c r="Y1093" s="16">
        <v>2.3261476426799002</v>
      </c>
      <c r="Z1093" s="16">
        <v>1.02084486449794</v>
      </c>
      <c r="AA1093" s="16">
        <v>1.3839237932141699</v>
      </c>
      <c r="AB1093" s="16">
        <v>1.29752104770814</v>
      </c>
      <c r="AC1093" s="16">
        <v>0.66051147438729596</v>
      </c>
      <c r="AD1093" s="16">
        <v>2.2576338444982502</v>
      </c>
      <c r="AE1093" s="16">
        <v>0.66988416988416999</v>
      </c>
      <c r="AF1093" s="16">
        <v>1.43177585423485</v>
      </c>
      <c r="AG1093" s="16">
        <v>1.43177585423485</v>
      </c>
      <c r="AH1093" s="16">
        <v>1.3215524057968799</v>
      </c>
      <c r="AI1093" s="37">
        <v>0.25614754098360698</v>
      </c>
      <c r="AJ1093" s="16">
        <v>1.00543271793049</v>
      </c>
      <c r="AK1093" s="16">
        <v>0.46657018813314</v>
      </c>
      <c r="AL1093" s="37">
        <v>0.74178996799999997</v>
      </c>
      <c r="AM1093" s="37">
        <v>3358.927064814</v>
      </c>
      <c r="AN1093" s="37">
        <v>21.806440500000001</v>
      </c>
      <c r="AO1093" s="37">
        <v>1.1636452799999999</v>
      </c>
      <c r="AP1093" s="37">
        <v>7.2790752999999997</v>
      </c>
      <c r="AQ1093" s="37">
        <v>696.08159999999998</v>
      </c>
      <c r="AR1093" s="37">
        <v>1.70759902</v>
      </c>
      <c r="AS1093" s="37">
        <v>1.3596820000000001</v>
      </c>
      <c r="AT1093" s="37">
        <v>7.7132177200000003</v>
      </c>
      <c r="AU1093" s="37">
        <v>315554.85346800002</v>
      </c>
      <c r="AV1093" s="37">
        <v>2149.7966626104899</v>
      </c>
      <c r="AW1093" s="37">
        <v>983672.41440000001</v>
      </c>
      <c r="AX1093" s="37">
        <v>7.1788833600000004</v>
      </c>
      <c r="AY1093" s="37">
        <v>7.46244</v>
      </c>
      <c r="AZ1093" s="37">
        <v>17.974599999999999</v>
      </c>
      <c r="BA1093" s="37">
        <v>23819.929199999999</v>
      </c>
      <c r="BB1093" s="37">
        <v>8.5551132800000005</v>
      </c>
      <c r="BC1093" s="37">
        <v>7.1830658934239899E-3</v>
      </c>
      <c r="BD1093" s="37">
        <v>383.02006175999998</v>
      </c>
      <c r="BE1093" s="37">
        <v>28840.5</v>
      </c>
      <c r="BF1093" s="37">
        <v>0.96713552000000003</v>
      </c>
      <c r="BG1093" s="37">
        <v>3.7440588020000001</v>
      </c>
      <c r="BH1093" s="37">
        <v>4.8321996</v>
      </c>
      <c r="BI1093" s="37">
        <v>5.9310257999999996</v>
      </c>
      <c r="BJ1093" s="37">
        <v>3911.494866</v>
      </c>
      <c r="BK1093" s="37">
        <v>499.06672200000003</v>
      </c>
      <c r="BL1093" s="37">
        <v>17.974599999999999</v>
      </c>
      <c r="BM1093" s="37">
        <v>15.980219777364001</v>
      </c>
      <c r="BN1093" s="37">
        <v>15.980219777364001</v>
      </c>
      <c r="BO1093" s="37">
        <v>17.313042390324</v>
      </c>
      <c r="BP1093" s="37">
        <v>9.7599999999999996E-3</v>
      </c>
    </row>
    <row r="1094" spans="1:68">
      <c r="A1094" s="16">
        <v>1093</v>
      </c>
      <c r="B1094" s="29" t="s">
        <v>252</v>
      </c>
      <c r="C1094" s="16">
        <v>372</v>
      </c>
      <c r="D1094" s="16">
        <v>1125</v>
      </c>
      <c r="E1094" s="16">
        <v>0.163478587175759</v>
      </c>
      <c r="F1094" s="16">
        <v>0.27733780319678403</v>
      </c>
      <c r="G1094" s="16">
        <v>0.40283974558917302</v>
      </c>
      <c r="H1094" s="16">
        <v>1.24532782653588</v>
      </c>
      <c r="I1094" s="16">
        <v>2.3525837592277101</v>
      </c>
      <c r="J1094" s="16">
        <v>0.31231485399915399</v>
      </c>
      <c r="K1094" s="16">
        <v>0.41900658644084599</v>
      </c>
      <c r="L1094" s="16">
        <v>0.53412648716343103</v>
      </c>
      <c r="M1094" s="16">
        <v>0.13902806960831901</v>
      </c>
      <c r="N1094" s="16">
        <v>0.66472613413157999</v>
      </c>
      <c r="O1094" s="16">
        <v>1.5174141508982</v>
      </c>
      <c r="P1094" s="16">
        <v>0.129687312152311</v>
      </c>
      <c r="Q1094" s="16">
        <v>0.25239792599611199</v>
      </c>
      <c r="R1094" s="16">
        <v>0.63246376811594196</v>
      </c>
      <c r="S1094" s="16">
        <v>0.66988416988416999</v>
      </c>
      <c r="T1094" s="16">
        <v>1.3203572757722399</v>
      </c>
      <c r="U1094" s="16">
        <v>1.1558190488465001</v>
      </c>
      <c r="V1094" s="16">
        <v>0.64037940379403802</v>
      </c>
      <c r="W1094" s="16">
        <v>3.0734725582807298</v>
      </c>
      <c r="X1094" s="16">
        <v>1.3717241379310301</v>
      </c>
      <c r="Y1094" s="16">
        <v>2.3218266253870001</v>
      </c>
      <c r="Z1094" s="16">
        <v>1.02051448019544</v>
      </c>
      <c r="AA1094" s="16">
        <v>1.3826658824787501</v>
      </c>
      <c r="AB1094" s="16">
        <v>1.2963084112149501</v>
      </c>
      <c r="AC1094" s="16">
        <v>0.65907263815772399</v>
      </c>
      <c r="AD1094" s="16">
        <v>2.2715368478040201</v>
      </c>
      <c r="AE1094" s="16">
        <v>0.66988416988416999</v>
      </c>
      <c r="AF1094" s="16">
        <v>1.4274748335667</v>
      </c>
      <c r="AG1094" s="16">
        <v>1.4274748335667</v>
      </c>
      <c r="AH1094" s="16">
        <v>1.29306994608552</v>
      </c>
      <c r="AI1094" s="37">
        <v>0.24813895781637699</v>
      </c>
      <c r="AJ1094" s="16">
        <v>1.00483778732816</v>
      </c>
      <c r="AK1094" s="16">
        <v>0.46743849493487699</v>
      </c>
      <c r="AL1094" s="37">
        <v>0.74300978799999995</v>
      </c>
      <c r="AM1094" s="37">
        <v>3367.7422094520002</v>
      </c>
      <c r="AN1094" s="37">
        <v>21.90416995</v>
      </c>
      <c r="AO1094" s="37">
        <v>1.1681078499999999</v>
      </c>
      <c r="AP1094" s="37">
        <v>7.2956469000000004</v>
      </c>
      <c r="AQ1094" s="37">
        <v>697.55759999999998</v>
      </c>
      <c r="AR1094" s="37">
        <v>1.70852973</v>
      </c>
      <c r="AS1094" s="37">
        <v>1.362241</v>
      </c>
      <c r="AT1094" s="37">
        <v>7.6634656799999998</v>
      </c>
      <c r="AU1094" s="37">
        <v>316333.94351000001</v>
      </c>
      <c r="AV1094" s="37">
        <v>2155.2522701624598</v>
      </c>
      <c r="AW1094" s="37">
        <v>977133.06180000002</v>
      </c>
      <c r="AX1094" s="37">
        <v>7.1412651089999999</v>
      </c>
      <c r="AY1094" s="37">
        <v>7.5278999999999998</v>
      </c>
      <c r="AZ1094" s="37">
        <v>17.974599999999999</v>
      </c>
      <c r="BA1094" s="37">
        <v>23832.3465</v>
      </c>
      <c r="BB1094" s="37">
        <v>8.5238822200000008</v>
      </c>
      <c r="BC1094" s="37">
        <v>7.1678668542927504E-3</v>
      </c>
      <c r="BD1094" s="37">
        <v>385.54328232</v>
      </c>
      <c r="BE1094" s="37">
        <v>28840.5</v>
      </c>
      <c r="BF1094" s="37">
        <v>0.9689354</v>
      </c>
      <c r="BG1094" s="37">
        <v>3.7452709143999998</v>
      </c>
      <c r="BH1094" s="37">
        <v>4.8365957999999996</v>
      </c>
      <c r="BI1094" s="37">
        <v>5.9365740000000002</v>
      </c>
      <c r="BJ1094" s="37">
        <v>3920.034138</v>
      </c>
      <c r="BK1094" s="37">
        <v>496.01217050000002</v>
      </c>
      <c r="BL1094" s="37">
        <v>17.974599999999999</v>
      </c>
      <c r="BM1094" s="37">
        <v>16.028368616087999</v>
      </c>
      <c r="BN1094" s="37">
        <v>16.028368616087999</v>
      </c>
      <c r="BO1094" s="37">
        <v>17.694396882288</v>
      </c>
      <c r="BP1094" s="37">
        <v>1.0075000000000001E-2</v>
      </c>
    </row>
    <row r="1095" spans="1:68">
      <c r="A1095" s="16">
        <v>1094</v>
      </c>
      <c r="B1095" s="29" t="s">
        <v>217</v>
      </c>
      <c r="C1095" s="16">
        <v>360</v>
      </c>
      <c r="D1095" s="16">
        <v>1125</v>
      </c>
      <c r="E1095" s="16">
        <v>0.163210639692798</v>
      </c>
      <c r="F1095" s="16">
        <v>0.27661376015756101</v>
      </c>
      <c r="G1095" s="16">
        <v>0.40105038613166299</v>
      </c>
      <c r="H1095" s="16">
        <v>1.24058835630529</v>
      </c>
      <c r="I1095" s="16">
        <v>2.3472521246458902</v>
      </c>
      <c r="J1095" s="16">
        <v>0.31165540540540498</v>
      </c>
      <c r="K1095" s="16">
        <v>0.41877845971094801</v>
      </c>
      <c r="L1095" s="16">
        <v>0.53312499999999996</v>
      </c>
      <c r="M1095" s="16">
        <v>0.13993655269651001</v>
      </c>
      <c r="N1095" s="16">
        <v>0.66309302083453803</v>
      </c>
      <c r="O1095" s="16">
        <v>1.51358280646405</v>
      </c>
      <c r="P1095" s="16">
        <v>0.13056107740946399</v>
      </c>
      <c r="Q1095" s="16">
        <v>0.253734530802319</v>
      </c>
      <c r="R1095" s="16">
        <v>0.62701149425287395</v>
      </c>
      <c r="S1095" s="16">
        <v>0.66988416988416999</v>
      </c>
      <c r="T1095" s="16">
        <v>1.3196696920101201</v>
      </c>
      <c r="U1095" s="16">
        <v>1.1600694829434199</v>
      </c>
      <c r="V1095" s="16">
        <v>0.64173441734417302</v>
      </c>
      <c r="W1095" s="16">
        <v>3.0534887434137001</v>
      </c>
      <c r="X1095" s="16">
        <v>1.3717241379310301</v>
      </c>
      <c r="Y1095" s="16">
        <v>2.3175216316439999</v>
      </c>
      <c r="Z1095" s="16">
        <v>1.02018430967365</v>
      </c>
      <c r="AA1095" s="16">
        <v>1.3814102564102599</v>
      </c>
      <c r="AB1095" s="16">
        <v>1.2950980392156899</v>
      </c>
      <c r="AC1095" s="16">
        <v>0.65764005692845096</v>
      </c>
      <c r="AD1095" s="16">
        <v>2.2856121476235902</v>
      </c>
      <c r="AE1095" s="16">
        <v>0.66988416988416999</v>
      </c>
      <c r="AF1095" s="16">
        <v>1.4231995758352201</v>
      </c>
      <c r="AG1095" s="16">
        <v>1.4231995758352201</v>
      </c>
      <c r="AH1095" s="16">
        <v>1.26578930794476</v>
      </c>
      <c r="AI1095" s="37">
        <v>0.240615976900866</v>
      </c>
      <c r="AJ1095" s="16">
        <v>1.00424356036936</v>
      </c>
      <c r="AK1095" s="16">
        <v>0.46830680173661399</v>
      </c>
      <c r="AL1095" s="37">
        <v>0.74422960800000004</v>
      </c>
      <c r="AM1095" s="37">
        <v>3376.55735409</v>
      </c>
      <c r="AN1095" s="37">
        <v>22.001899399999999</v>
      </c>
      <c r="AO1095" s="37">
        <v>1.17257042</v>
      </c>
      <c r="AP1095" s="37">
        <v>7.3122185000000002</v>
      </c>
      <c r="AQ1095" s="37">
        <v>699.03359999999998</v>
      </c>
      <c r="AR1095" s="37">
        <v>1.70946044</v>
      </c>
      <c r="AS1095" s="37">
        <v>1.3648</v>
      </c>
      <c r="AT1095" s="37">
        <v>7.6137136400000003</v>
      </c>
      <c r="AU1095" s="37">
        <v>317113.03355200001</v>
      </c>
      <c r="AV1095" s="37">
        <v>2160.7078777144402</v>
      </c>
      <c r="AW1095" s="37">
        <v>970593.70920000004</v>
      </c>
      <c r="AX1095" s="37">
        <v>7.1036468580000003</v>
      </c>
      <c r="AY1095" s="37">
        <v>7.5933599999999997</v>
      </c>
      <c r="AZ1095" s="37">
        <v>17.974599999999999</v>
      </c>
      <c r="BA1095" s="37">
        <v>23844.763800000001</v>
      </c>
      <c r="BB1095" s="37">
        <v>8.4926511599999994</v>
      </c>
      <c r="BC1095" s="37">
        <v>7.1527320002929802E-3</v>
      </c>
      <c r="BD1095" s="37">
        <v>388.06650287999997</v>
      </c>
      <c r="BE1095" s="37">
        <v>28840.5</v>
      </c>
      <c r="BF1095" s="37">
        <v>0.97073527999999998</v>
      </c>
      <c r="BG1095" s="37">
        <v>3.7464830268</v>
      </c>
      <c r="BH1095" s="37">
        <v>4.840992</v>
      </c>
      <c r="BI1095" s="37">
        <v>5.9421222</v>
      </c>
      <c r="BJ1095" s="37">
        <v>3928.57341</v>
      </c>
      <c r="BK1095" s="37">
        <v>492.95761900000002</v>
      </c>
      <c r="BL1095" s="37">
        <v>17.974599999999999</v>
      </c>
      <c r="BM1095" s="37">
        <v>16.076517454811999</v>
      </c>
      <c r="BN1095" s="37">
        <v>16.076517454811999</v>
      </c>
      <c r="BO1095" s="37">
        <v>18.075751374252</v>
      </c>
      <c r="BP1095" s="37">
        <v>1.039E-2</v>
      </c>
    </row>
    <row r="1096" spans="1:68">
      <c r="A1096" s="16">
        <v>1095</v>
      </c>
      <c r="B1096" s="29" t="s">
        <v>218</v>
      </c>
      <c r="C1096" s="16">
        <v>335</v>
      </c>
      <c r="D1096" s="16">
        <v>1125</v>
      </c>
      <c r="E1096" s="16">
        <v>0.16294356912431601</v>
      </c>
      <c r="F1096" s="16">
        <v>0.27589348777820899</v>
      </c>
      <c r="G1096" s="16">
        <v>0.399276852561259</v>
      </c>
      <c r="H1096" s="16">
        <v>1.23588482426478</v>
      </c>
      <c r="I1096" s="16">
        <v>2.34194460146976</v>
      </c>
      <c r="J1096" s="16">
        <v>0.31099873577749698</v>
      </c>
      <c r="K1096" s="16">
        <v>0.41855058125154598</v>
      </c>
      <c r="L1096" s="16">
        <v>0.53212726138490296</v>
      </c>
      <c r="M1096" s="16">
        <v>0.140856986899563</v>
      </c>
      <c r="N1096" s="16">
        <v>0.66146791240589498</v>
      </c>
      <c r="O1096" s="16">
        <v>1.50977076095333</v>
      </c>
      <c r="P1096" s="16">
        <v>0.131446696477695</v>
      </c>
      <c r="Q1096" s="16">
        <v>0.255085367290249</v>
      </c>
      <c r="R1096" s="16">
        <v>0.62165242165242196</v>
      </c>
      <c r="S1096" s="16">
        <v>0.66988416988416999</v>
      </c>
      <c r="T1096" s="16">
        <v>1.31898282400178</v>
      </c>
      <c r="U1096" s="16">
        <v>1.16435129370305</v>
      </c>
      <c r="V1096" s="16">
        <v>0.64308943089430903</v>
      </c>
      <c r="W1096" s="16">
        <v>3.0337631205548701</v>
      </c>
      <c r="X1096" s="16">
        <v>1.3717241379310301</v>
      </c>
      <c r="Y1096" s="16">
        <v>2.31323257248612</v>
      </c>
      <c r="Z1096" s="16">
        <v>1.01985435272515</v>
      </c>
      <c r="AA1096" s="16">
        <v>1.38015690879009</v>
      </c>
      <c r="AB1096" s="16">
        <v>1.29388992537313</v>
      </c>
      <c r="AC1096" s="16">
        <v>0.65621368999974194</v>
      </c>
      <c r="AD1096" s="16">
        <v>2.2998629667694401</v>
      </c>
      <c r="AE1096" s="16">
        <v>0.66988416988416999</v>
      </c>
      <c r="AF1096" s="16">
        <v>1.4189498502532201</v>
      </c>
      <c r="AG1096" s="16">
        <v>1.4189498502532201</v>
      </c>
      <c r="AH1096" s="16">
        <v>1.23963599647959</v>
      </c>
      <c r="AI1096" s="37">
        <v>0.233535730966838</v>
      </c>
      <c r="AJ1096" s="16">
        <v>1.0036500358064999</v>
      </c>
      <c r="AK1096" s="16">
        <v>0.46917510853834998</v>
      </c>
      <c r="AL1096" s="37">
        <v>0.74544942800000003</v>
      </c>
      <c r="AM1096" s="37">
        <v>3385.3724987280002</v>
      </c>
      <c r="AN1096" s="37">
        <v>22.099628849999998</v>
      </c>
      <c r="AO1096" s="37">
        <v>1.1770329900000001</v>
      </c>
      <c r="AP1096" s="37">
        <v>7.3287901</v>
      </c>
      <c r="AQ1096" s="37">
        <v>700.50959999999998</v>
      </c>
      <c r="AR1096" s="37">
        <v>1.71039115</v>
      </c>
      <c r="AS1096" s="37">
        <v>1.367359</v>
      </c>
      <c r="AT1096" s="37">
        <v>7.5639615999999998</v>
      </c>
      <c r="AU1096" s="37">
        <v>317892.123594</v>
      </c>
      <c r="AV1096" s="37">
        <v>2166.1634852664201</v>
      </c>
      <c r="AW1096" s="37">
        <v>964054.35660000006</v>
      </c>
      <c r="AX1096" s="37">
        <v>7.0660286069999998</v>
      </c>
      <c r="AY1096" s="37">
        <v>7.6588200000000004</v>
      </c>
      <c r="AZ1096" s="37">
        <v>17.974599999999999</v>
      </c>
      <c r="BA1096" s="37">
        <v>23857.181100000002</v>
      </c>
      <c r="BB1096" s="37">
        <v>8.4614200999999998</v>
      </c>
      <c r="BC1096" s="37">
        <v>7.1376609257032299E-3</v>
      </c>
      <c r="BD1096" s="37">
        <v>390.58972344</v>
      </c>
      <c r="BE1096" s="37">
        <v>28840.5</v>
      </c>
      <c r="BF1096" s="37">
        <v>0.97253515999999995</v>
      </c>
      <c r="BG1096" s="37">
        <v>3.7476951392000002</v>
      </c>
      <c r="BH1096" s="37">
        <v>4.8453882000000004</v>
      </c>
      <c r="BI1096" s="37">
        <v>5.9476703999999998</v>
      </c>
      <c r="BJ1096" s="37">
        <v>3937.1126819999999</v>
      </c>
      <c r="BK1096" s="37">
        <v>489.90306750000002</v>
      </c>
      <c r="BL1096" s="37">
        <v>17.974599999999999</v>
      </c>
      <c r="BM1096" s="37">
        <v>16.124666293535999</v>
      </c>
      <c r="BN1096" s="37">
        <v>16.124666293535999</v>
      </c>
      <c r="BO1096" s="37">
        <v>18.457105866216001</v>
      </c>
      <c r="BP1096" s="37">
        <v>1.0704999999999999E-2</v>
      </c>
    </row>
    <row r="1097" spans="1:68">
      <c r="A1097" s="16">
        <v>1096</v>
      </c>
      <c r="B1097" s="29" t="s">
        <v>517</v>
      </c>
      <c r="C1097" s="16">
        <v>392</v>
      </c>
      <c r="D1097" s="16">
        <v>1125</v>
      </c>
      <c r="E1097" s="16">
        <v>0.15649139265444001</v>
      </c>
      <c r="F1097" s="16">
        <v>0.26301164400517801</v>
      </c>
      <c r="G1097" s="16">
        <v>0.38968252891956801</v>
      </c>
      <c r="H1097" s="16">
        <v>1.22003097573567</v>
      </c>
      <c r="I1097" s="16">
        <v>2.3041680863145899</v>
      </c>
      <c r="J1097" s="16">
        <v>0.29572577232331798</v>
      </c>
      <c r="K1097" s="16">
        <v>0.42337443668598002</v>
      </c>
      <c r="L1097" s="16">
        <v>0.54026299311208503</v>
      </c>
      <c r="M1097" s="16">
        <v>0.14140401918000101</v>
      </c>
      <c r="N1097" s="16">
        <v>0.67566482325739796</v>
      </c>
      <c r="O1097" s="16">
        <v>1.48279325596343</v>
      </c>
      <c r="P1097" s="16">
        <v>0.13090119530330699</v>
      </c>
      <c r="Q1097" s="16">
        <v>0.28602152963426702</v>
      </c>
      <c r="R1097" s="16">
        <v>0.63246376811594196</v>
      </c>
      <c r="S1097" s="16">
        <v>0.65096525096525104</v>
      </c>
      <c r="T1097" s="16">
        <v>1.2846148120580601</v>
      </c>
      <c r="U1097" s="16">
        <v>1.1182884392318599</v>
      </c>
      <c r="V1097" s="16">
        <v>0.67630223239839704</v>
      </c>
      <c r="W1097" s="16">
        <v>2.8795742895152698</v>
      </c>
      <c r="X1097" s="16">
        <v>1.3446896551724099</v>
      </c>
      <c r="Y1097" s="16">
        <v>2.28390092879257</v>
      </c>
      <c r="Z1097" s="16">
        <v>1.0036330987827</v>
      </c>
      <c r="AA1097" s="16">
        <v>1.35332299631075</v>
      </c>
      <c r="AB1097" s="16">
        <v>1.2766168224299099</v>
      </c>
      <c r="AC1097" s="16">
        <v>0.66479085085967704</v>
      </c>
      <c r="AD1097" s="16">
        <v>2.1436069567571199</v>
      </c>
      <c r="AE1097" s="16">
        <v>0.65096525096525104</v>
      </c>
      <c r="AF1097" s="16">
        <v>1.39713509119363</v>
      </c>
      <c r="AG1097" s="16">
        <v>1.39713509119363</v>
      </c>
      <c r="AH1097" s="16">
        <v>1.26558686329339</v>
      </c>
      <c r="AI1097" s="37">
        <v>0.24813895781637699</v>
      </c>
      <c r="AJ1097" s="16">
        <v>0.99629532374873797</v>
      </c>
      <c r="AK1097" s="16">
        <v>0.46743849493487699</v>
      </c>
      <c r="AL1097" s="37">
        <v>0.71125300560000004</v>
      </c>
      <c r="AM1097" s="37">
        <v>3193.7781466636802</v>
      </c>
      <c r="AN1097" s="37">
        <v>21.188754171999999</v>
      </c>
      <c r="AO1097" s="37">
        <v>1.1443795999999999</v>
      </c>
      <c r="AP1097" s="37">
        <v>7.1455040399999996</v>
      </c>
      <c r="AQ1097" s="37">
        <v>660.50576000000001</v>
      </c>
      <c r="AR1097" s="37">
        <v>1.7263399559999999</v>
      </c>
      <c r="AS1097" s="37">
        <v>1.3778916000000001</v>
      </c>
      <c r="AT1097" s="37">
        <v>7.7944320960000004</v>
      </c>
      <c r="AU1097" s="37">
        <v>321539.51387999998</v>
      </c>
      <c r="AV1097" s="37">
        <v>2106.07863990532</v>
      </c>
      <c r="AW1097" s="37">
        <v>986279.10192000004</v>
      </c>
      <c r="AX1097" s="37">
        <v>8.0926004519999992</v>
      </c>
      <c r="AY1097" s="37">
        <v>7.5278999999999998</v>
      </c>
      <c r="AZ1097" s="37">
        <v>17.46696</v>
      </c>
      <c r="BA1097" s="37">
        <v>23187.197800000002</v>
      </c>
      <c r="BB1097" s="37">
        <v>8.2471031719999992</v>
      </c>
      <c r="BC1097" s="37">
        <v>7.5699566950029303E-3</v>
      </c>
      <c r="BD1097" s="37">
        <v>361.22024915200001</v>
      </c>
      <c r="BE1097" s="37">
        <v>28272.1</v>
      </c>
      <c r="BF1097" s="37">
        <v>0.95310839999999997</v>
      </c>
      <c r="BG1097" s="37">
        <v>3.6833165295999999</v>
      </c>
      <c r="BH1097" s="37">
        <v>4.7339537360000001</v>
      </c>
      <c r="BI1097" s="37">
        <v>5.8463944000000003</v>
      </c>
      <c r="BJ1097" s="37">
        <v>3954.0449400000002</v>
      </c>
      <c r="BK1097" s="37">
        <v>468.07743416</v>
      </c>
      <c r="BL1097" s="37">
        <v>17.46696</v>
      </c>
      <c r="BM1097" s="37">
        <v>15.687699510729599</v>
      </c>
      <c r="BN1097" s="37">
        <v>15.687699510729599</v>
      </c>
      <c r="BO1097" s="37">
        <v>17.318317787769601</v>
      </c>
      <c r="BP1097" s="37">
        <v>1.0075000000000001E-2</v>
      </c>
    </row>
    <row r="1098" spans="1:68">
      <c r="A1098" s="16">
        <v>1097</v>
      </c>
      <c r="B1098" s="29" t="s">
        <v>518</v>
      </c>
      <c r="C1098" s="16">
        <v>413</v>
      </c>
      <c r="D1098" s="16">
        <v>1125</v>
      </c>
      <c r="E1098" s="16">
        <v>0.15998498991509899</v>
      </c>
      <c r="F1098" s="16">
        <v>0.27017472360098099</v>
      </c>
      <c r="G1098" s="16">
        <v>0.39626113725437001</v>
      </c>
      <c r="H1098" s="16">
        <v>1.23267940113578</v>
      </c>
      <c r="I1098" s="16">
        <v>2.32837592277115</v>
      </c>
      <c r="J1098" s="16">
        <v>0.30402031316123601</v>
      </c>
      <c r="K1098" s="16">
        <v>0.42119051156341297</v>
      </c>
      <c r="L1098" s="16">
        <v>0.53719474013775803</v>
      </c>
      <c r="M1098" s="16">
        <v>0.14021604439415999</v>
      </c>
      <c r="N1098" s="16">
        <v>0.67019547869448903</v>
      </c>
      <c r="O1098" s="16">
        <v>1.50010370343082</v>
      </c>
      <c r="P1098" s="16">
        <v>0.13029425372780901</v>
      </c>
      <c r="Q1098" s="16">
        <v>0.26920972781518998</v>
      </c>
      <c r="R1098" s="16">
        <v>0.63246376811594196</v>
      </c>
      <c r="S1098" s="16">
        <v>0.66042471042471096</v>
      </c>
      <c r="T1098" s="16">
        <v>1.30248604391515</v>
      </c>
      <c r="U1098" s="16">
        <v>1.1370537440391799</v>
      </c>
      <c r="V1098" s="16">
        <v>0.65785077951002202</v>
      </c>
      <c r="W1098" s="16">
        <v>2.9765234238980001</v>
      </c>
      <c r="X1098" s="16">
        <v>1.35820689655172</v>
      </c>
      <c r="Y1098" s="16">
        <v>2.30286377708978</v>
      </c>
      <c r="Z1098" s="16">
        <v>1.0120737894890699</v>
      </c>
      <c r="AA1098" s="16">
        <v>1.3679944393947501</v>
      </c>
      <c r="AB1098" s="16">
        <v>1.28646261682243</v>
      </c>
      <c r="AC1098" s="16">
        <v>0.66193174450869996</v>
      </c>
      <c r="AD1098" s="16">
        <v>2.20757190228057</v>
      </c>
      <c r="AE1098" s="16">
        <v>0.66042471042471096</v>
      </c>
      <c r="AF1098" s="16">
        <v>1.41230496238017</v>
      </c>
      <c r="AG1098" s="16">
        <v>1.41230496238017</v>
      </c>
      <c r="AH1098" s="16">
        <v>1.27932840468946</v>
      </c>
      <c r="AI1098" s="37">
        <v>0.24813895781637699</v>
      </c>
      <c r="AJ1098" s="16">
        <v>1.00056655553845</v>
      </c>
      <c r="AK1098" s="16">
        <v>0.46743849493487699</v>
      </c>
      <c r="AL1098" s="37">
        <v>0.72713139680000005</v>
      </c>
      <c r="AM1098" s="37">
        <v>3280.7601780578402</v>
      </c>
      <c r="AN1098" s="37">
        <v>21.546462061</v>
      </c>
      <c r="AO1098" s="37">
        <v>1.1562437249999999</v>
      </c>
      <c r="AP1098" s="37">
        <v>7.22057547</v>
      </c>
      <c r="AQ1098" s="37">
        <v>679.03168000000005</v>
      </c>
      <c r="AR1098" s="37">
        <v>1.7174348429999999</v>
      </c>
      <c r="AS1098" s="37">
        <v>1.3700663</v>
      </c>
      <c r="AT1098" s="37">
        <v>7.7289488879999997</v>
      </c>
      <c r="AU1098" s="37">
        <v>318936.728695</v>
      </c>
      <c r="AV1098" s="37">
        <v>2130.6654550338899</v>
      </c>
      <c r="AW1098" s="37">
        <v>981706.08186000003</v>
      </c>
      <c r="AX1098" s="37">
        <v>7.6169327805</v>
      </c>
      <c r="AY1098" s="37">
        <v>7.5278999999999998</v>
      </c>
      <c r="AZ1098" s="37">
        <v>17.720780000000001</v>
      </c>
      <c r="BA1098" s="37">
        <v>23509.772150000001</v>
      </c>
      <c r="BB1098" s="37">
        <v>8.385492696</v>
      </c>
      <c r="BC1098" s="37">
        <v>7.3634266960858098E-3</v>
      </c>
      <c r="BD1098" s="37">
        <v>373.38176573599998</v>
      </c>
      <c r="BE1098" s="37">
        <v>28556.3</v>
      </c>
      <c r="BF1098" s="37">
        <v>0.96102189999999998</v>
      </c>
      <c r="BG1098" s="37">
        <v>3.7142937219999999</v>
      </c>
      <c r="BH1098" s="37">
        <v>4.7852747679999998</v>
      </c>
      <c r="BI1098" s="37">
        <v>5.8914841999999998</v>
      </c>
      <c r="BJ1098" s="37">
        <v>3937.0395389999999</v>
      </c>
      <c r="BK1098" s="37">
        <v>482.04480232999998</v>
      </c>
      <c r="BL1098" s="37">
        <v>17.720780000000001</v>
      </c>
      <c r="BM1098" s="37">
        <v>15.8580340634088</v>
      </c>
      <c r="BN1098" s="37">
        <v>15.8580340634088</v>
      </c>
      <c r="BO1098" s="37">
        <v>17.506357335028799</v>
      </c>
      <c r="BP1098" s="37">
        <v>1.0075000000000001E-2</v>
      </c>
    </row>
    <row r="1099" spans="1:68">
      <c r="A1099" s="16">
        <v>1098</v>
      </c>
      <c r="B1099" s="29" t="s">
        <v>75</v>
      </c>
      <c r="C1099" s="16">
        <v>372</v>
      </c>
      <c r="D1099" s="16">
        <v>1125</v>
      </c>
      <c r="E1099" s="16">
        <v>0.163478587175759</v>
      </c>
      <c r="F1099" s="16">
        <v>0.27733780319678403</v>
      </c>
      <c r="G1099" s="16">
        <v>0.40283974558917302</v>
      </c>
      <c r="H1099" s="16">
        <v>1.24532782653588</v>
      </c>
      <c r="I1099" s="16">
        <v>2.3525837592277101</v>
      </c>
      <c r="J1099" s="16">
        <v>0.31231485399915399</v>
      </c>
      <c r="K1099" s="16">
        <v>0.41900658644084599</v>
      </c>
      <c r="L1099" s="16">
        <v>0.53412648716343103</v>
      </c>
      <c r="M1099" s="16">
        <v>0.13902806960831901</v>
      </c>
      <c r="N1099" s="16">
        <v>0.66472613413157999</v>
      </c>
      <c r="O1099" s="16">
        <v>1.5174141508982</v>
      </c>
      <c r="P1099" s="16">
        <v>0.129687312152311</v>
      </c>
      <c r="Q1099" s="16">
        <v>0.25239792599611199</v>
      </c>
      <c r="R1099" s="16">
        <v>0.63246376811594196</v>
      </c>
      <c r="S1099" s="16">
        <v>0.66988416988416999</v>
      </c>
      <c r="T1099" s="16">
        <v>1.3203572757722399</v>
      </c>
      <c r="U1099" s="16">
        <v>1.1558190488465001</v>
      </c>
      <c r="V1099" s="16">
        <v>0.64037940379403802</v>
      </c>
      <c r="W1099" s="16">
        <v>3.0734725582807298</v>
      </c>
      <c r="X1099" s="16">
        <v>1.3717241379310301</v>
      </c>
      <c r="Y1099" s="16">
        <v>2.3218266253870001</v>
      </c>
      <c r="Z1099" s="16">
        <v>1.02051448019544</v>
      </c>
      <c r="AA1099" s="16">
        <v>1.3826658824787501</v>
      </c>
      <c r="AB1099" s="16">
        <v>1.2963084112149501</v>
      </c>
      <c r="AC1099" s="16">
        <v>0.65907263815772399</v>
      </c>
      <c r="AD1099" s="16">
        <v>2.2715368478040201</v>
      </c>
      <c r="AE1099" s="16">
        <v>0.66988416988416999</v>
      </c>
      <c r="AF1099" s="16">
        <v>1.4274748335667</v>
      </c>
      <c r="AG1099" s="16">
        <v>1.4274748335667</v>
      </c>
      <c r="AH1099" s="16">
        <v>1.29306994608552</v>
      </c>
      <c r="AI1099" s="37">
        <v>0.24813895781637699</v>
      </c>
      <c r="AJ1099" s="16">
        <v>1.00483778732816</v>
      </c>
      <c r="AK1099" s="16">
        <v>0.46743849493487699</v>
      </c>
      <c r="AL1099" s="37">
        <v>0.74300978799999995</v>
      </c>
      <c r="AM1099" s="37">
        <v>3367.7422094520002</v>
      </c>
      <c r="AN1099" s="37">
        <v>21.90416995</v>
      </c>
      <c r="AO1099" s="37">
        <v>1.1681078499999999</v>
      </c>
      <c r="AP1099" s="37">
        <v>7.2956469000000004</v>
      </c>
      <c r="AQ1099" s="37">
        <v>697.55759999999998</v>
      </c>
      <c r="AR1099" s="37">
        <v>1.70852973</v>
      </c>
      <c r="AS1099" s="37">
        <v>1.362241</v>
      </c>
      <c r="AT1099" s="37">
        <v>7.6634656799999998</v>
      </c>
      <c r="AU1099" s="37">
        <v>316333.94351000001</v>
      </c>
      <c r="AV1099" s="37">
        <v>2155.2522701624598</v>
      </c>
      <c r="AW1099" s="37">
        <v>977133.06180000002</v>
      </c>
      <c r="AX1099" s="37">
        <v>7.1412651089999999</v>
      </c>
      <c r="AY1099" s="37">
        <v>7.5278999999999998</v>
      </c>
      <c r="AZ1099" s="37">
        <v>17.974599999999999</v>
      </c>
      <c r="BA1099" s="37">
        <v>23832.3465</v>
      </c>
      <c r="BB1099" s="37">
        <v>8.5238822200000008</v>
      </c>
      <c r="BC1099" s="37">
        <v>7.1678668542927504E-3</v>
      </c>
      <c r="BD1099" s="37">
        <v>385.54328232</v>
      </c>
      <c r="BE1099" s="37">
        <v>28840.5</v>
      </c>
      <c r="BF1099" s="37">
        <v>0.9689354</v>
      </c>
      <c r="BG1099" s="37">
        <v>3.7452709143999998</v>
      </c>
      <c r="BH1099" s="37">
        <v>4.8365957999999996</v>
      </c>
      <c r="BI1099" s="37">
        <v>5.9365740000000002</v>
      </c>
      <c r="BJ1099" s="37">
        <v>3920.034138</v>
      </c>
      <c r="BK1099" s="37">
        <v>496.01217050000002</v>
      </c>
      <c r="BL1099" s="37">
        <v>17.974599999999999</v>
      </c>
      <c r="BM1099" s="37">
        <v>16.028368616087999</v>
      </c>
      <c r="BN1099" s="37">
        <v>16.028368616087999</v>
      </c>
      <c r="BO1099" s="37">
        <v>17.694396882288</v>
      </c>
      <c r="BP1099" s="37">
        <v>1.0075000000000001E-2</v>
      </c>
    </row>
    <row r="1100" spans="1:68">
      <c r="A1100" s="16">
        <v>1099</v>
      </c>
      <c r="B1100" s="29" t="s">
        <v>519</v>
      </c>
      <c r="C1100" s="16">
        <v>365</v>
      </c>
      <c r="D1100" s="16">
        <v>1125</v>
      </c>
      <c r="E1100" s="16">
        <v>0.16697218443641801</v>
      </c>
      <c r="F1100" s="16">
        <v>0.28450088279258701</v>
      </c>
      <c r="G1100" s="16">
        <v>0.40941835392397502</v>
      </c>
      <c r="H1100" s="16">
        <v>1.2579762519359801</v>
      </c>
      <c r="I1100" s="16">
        <v>2.3767915956842698</v>
      </c>
      <c r="J1100" s="16">
        <v>0.32060939483707201</v>
      </c>
      <c r="K1100" s="16">
        <v>0.416822661318279</v>
      </c>
      <c r="L1100" s="16">
        <v>0.53105823418910403</v>
      </c>
      <c r="M1100" s="16">
        <v>0.137840094822477</v>
      </c>
      <c r="N1100" s="16">
        <v>0.65925678956867095</v>
      </c>
      <c r="O1100" s="16">
        <v>1.5347245983655899</v>
      </c>
      <c r="P1100" s="16">
        <v>0.12908037057681301</v>
      </c>
      <c r="Q1100" s="16">
        <v>0.23558612417703501</v>
      </c>
      <c r="R1100" s="16">
        <v>0.63246376811594196</v>
      </c>
      <c r="S1100" s="16">
        <v>0.67934362934362902</v>
      </c>
      <c r="T1100" s="16">
        <v>1.3382285076293301</v>
      </c>
      <c r="U1100" s="16">
        <v>1.1745843536538201</v>
      </c>
      <c r="V1100" s="16">
        <v>0.62381203801478302</v>
      </c>
      <c r="W1100" s="16">
        <v>3.1704216926634601</v>
      </c>
      <c r="X1100" s="16">
        <v>1.38524137931034</v>
      </c>
      <c r="Y1100" s="16">
        <v>2.3407894736842101</v>
      </c>
      <c r="Z1100" s="16">
        <v>1.0289551709018001</v>
      </c>
      <c r="AA1100" s="16">
        <v>1.3973373255627399</v>
      </c>
      <c r="AB1100" s="16">
        <v>1.30615420560748</v>
      </c>
      <c r="AC1100" s="16">
        <v>0.65621353180674802</v>
      </c>
      <c r="AD1100" s="16">
        <v>2.3355017933274702</v>
      </c>
      <c r="AE1100" s="16">
        <v>0.67934362934362902</v>
      </c>
      <c r="AF1100" s="16">
        <v>1.44264470475324</v>
      </c>
      <c r="AG1100" s="16">
        <v>1.44264470475324</v>
      </c>
      <c r="AH1100" s="16">
        <v>1.3068114874815899</v>
      </c>
      <c r="AI1100" s="37">
        <v>0.24813895781637699</v>
      </c>
      <c r="AJ1100" s="16">
        <v>1.00910901911787</v>
      </c>
      <c r="AK1100" s="16">
        <v>0.46743849493487699</v>
      </c>
      <c r="AL1100" s="37">
        <v>0.75888817919999996</v>
      </c>
      <c r="AM1100" s="37">
        <v>3454.7242408461598</v>
      </c>
      <c r="AN1100" s="37">
        <v>22.261877839</v>
      </c>
      <c r="AO1100" s="37">
        <v>1.179971975</v>
      </c>
      <c r="AP1100" s="37">
        <v>7.3707183299999999</v>
      </c>
      <c r="AQ1100" s="37">
        <v>716.08352000000002</v>
      </c>
      <c r="AR1100" s="37">
        <v>1.699624617</v>
      </c>
      <c r="AS1100" s="37">
        <v>1.3544156999999999</v>
      </c>
      <c r="AT1100" s="37">
        <v>7.597982472</v>
      </c>
      <c r="AU1100" s="37">
        <v>313731.15832500003</v>
      </c>
      <c r="AV1100" s="37">
        <v>2179.8390852910402</v>
      </c>
      <c r="AW1100" s="37">
        <v>972560.04174000002</v>
      </c>
      <c r="AX1100" s="37">
        <v>6.6655974374999998</v>
      </c>
      <c r="AY1100" s="37">
        <v>7.5278999999999998</v>
      </c>
      <c r="AZ1100" s="37">
        <v>18.22842</v>
      </c>
      <c r="BA1100" s="37">
        <v>24154.920849999999</v>
      </c>
      <c r="BB1100" s="37">
        <v>8.6622717439999999</v>
      </c>
      <c r="BC1100" s="37">
        <v>6.98242573715424E-3</v>
      </c>
      <c r="BD1100" s="37">
        <v>397.70479890399997</v>
      </c>
      <c r="BE1100" s="37">
        <v>29124.7</v>
      </c>
      <c r="BF1100" s="37">
        <v>0.97684890000000002</v>
      </c>
      <c r="BG1100" s="37">
        <v>3.7762481067999998</v>
      </c>
      <c r="BH1100" s="37">
        <v>4.8879168320000002</v>
      </c>
      <c r="BI1100" s="37">
        <v>5.9816637999999998</v>
      </c>
      <c r="BJ1100" s="37">
        <v>3903.0287370000001</v>
      </c>
      <c r="BK1100" s="37">
        <v>509.97953867000001</v>
      </c>
      <c r="BL1100" s="37">
        <v>18.22842</v>
      </c>
      <c r="BM1100" s="37">
        <v>16.198703168767199</v>
      </c>
      <c r="BN1100" s="37">
        <v>16.198703168767199</v>
      </c>
      <c r="BO1100" s="37">
        <v>17.882436429547202</v>
      </c>
      <c r="BP1100" s="37">
        <v>1.0075000000000001E-2</v>
      </c>
    </row>
    <row r="1101" spans="1:68">
      <c r="A1101" s="16">
        <v>1100</v>
      </c>
      <c r="B1101" s="29" t="s">
        <v>76</v>
      </c>
      <c r="C1101" s="16">
        <v>358</v>
      </c>
      <c r="D1101" s="16">
        <v>1125</v>
      </c>
      <c r="E1101" s="16">
        <v>0.17046578169707799</v>
      </c>
      <c r="F1101" s="16">
        <v>0.29166396238838999</v>
      </c>
      <c r="G1101" s="16">
        <v>0.41599696225877802</v>
      </c>
      <c r="H1101" s="16">
        <v>1.2706246773360901</v>
      </c>
      <c r="I1101" s="16">
        <v>2.4009994321408299</v>
      </c>
      <c r="J1101" s="16">
        <v>0.32890393567498899</v>
      </c>
      <c r="K1101" s="16">
        <v>0.41463873619571101</v>
      </c>
      <c r="L1101" s="16">
        <v>0.52798998121477803</v>
      </c>
      <c r="M1101" s="16">
        <v>0.13665212003663599</v>
      </c>
      <c r="N1101" s="16">
        <v>0.65378744500576202</v>
      </c>
      <c r="O1101" s="16">
        <v>1.5520350458329799</v>
      </c>
      <c r="P1101" s="16">
        <v>0.128473429001315</v>
      </c>
      <c r="Q1101" s="16">
        <v>0.21877432235795699</v>
      </c>
      <c r="R1101" s="16">
        <v>0.63246376811594196</v>
      </c>
      <c r="S1101" s="16">
        <v>0.68880308880308905</v>
      </c>
      <c r="T1101" s="16">
        <v>1.35609973948642</v>
      </c>
      <c r="U1101" s="16">
        <v>1.1933496584611401</v>
      </c>
      <c r="V1101" s="16">
        <v>0.60808028821410198</v>
      </c>
      <c r="W1101" s="16">
        <v>3.2673708270461899</v>
      </c>
      <c r="X1101" s="16">
        <v>1.3987586206896601</v>
      </c>
      <c r="Y1101" s="16">
        <v>2.35975232198142</v>
      </c>
      <c r="Z1101" s="16">
        <v>1.03739586160817</v>
      </c>
      <c r="AA1101" s="16">
        <v>1.41200876864674</v>
      </c>
      <c r="AB1101" s="16">
        <v>1.3160000000000001</v>
      </c>
      <c r="AC1101" s="16">
        <v>0.65335442545577105</v>
      </c>
      <c r="AD1101" s="16">
        <v>2.3994667388509199</v>
      </c>
      <c r="AE1101" s="16">
        <v>0.68880308880308905</v>
      </c>
      <c r="AF1101" s="16">
        <v>1.45781457593978</v>
      </c>
      <c r="AG1101" s="16">
        <v>1.45781457593978</v>
      </c>
      <c r="AH1101" s="16">
        <v>1.3205530288776599</v>
      </c>
      <c r="AI1101" s="37">
        <v>0.24813895781637699</v>
      </c>
      <c r="AJ1101" s="16">
        <v>1.01338025090758</v>
      </c>
      <c r="AK1101" s="16">
        <v>0.46743849493487699</v>
      </c>
      <c r="AL1101" s="37">
        <v>0.77476657039999997</v>
      </c>
      <c r="AM1101" s="37">
        <v>3541.7062722403198</v>
      </c>
      <c r="AN1101" s="37">
        <v>22.619585728000001</v>
      </c>
      <c r="AO1101" s="37">
        <v>1.1918361</v>
      </c>
      <c r="AP1101" s="37">
        <v>7.4457897600000003</v>
      </c>
      <c r="AQ1101" s="37">
        <v>734.60943999999995</v>
      </c>
      <c r="AR1101" s="37">
        <v>1.690719504</v>
      </c>
      <c r="AS1101" s="37">
        <v>1.3465904</v>
      </c>
      <c r="AT1101" s="37">
        <v>7.5324992640000001</v>
      </c>
      <c r="AU1101" s="37">
        <v>311128.37313999998</v>
      </c>
      <c r="AV1101" s="37">
        <v>2204.4259004196101</v>
      </c>
      <c r="AW1101" s="37">
        <v>967987.02168000001</v>
      </c>
      <c r="AX1101" s="37">
        <v>6.1899297659999997</v>
      </c>
      <c r="AY1101" s="37">
        <v>7.5278999999999998</v>
      </c>
      <c r="AZ1101" s="37">
        <v>18.482240000000001</v>
      </c>
      <c r="BA1101" s="37">
        <v>24477.495200000001</v>
      </c>
      <c r="BB1101" s="37">
        <v>8.8006612680000007</v>
      </c>
      <c r="BC1101" s="37">
        <v>6.8063378003963603E-3</v>
      </c>
      <c r="BD1101" s="37">
        <v>409.866315488</v>
      </c>
      <c r="BE1101" s="37">
        <v>29408.9</v>
      </c>
      <c r="BF1101" s="37">
        <v>0.98476240000000004</v>
      </c>
      <c r="BG1101" s="37">
        <v>3.8072252992000002</v>
      </c>
      <c r="BH1101" s="37">
        <v>4.9392378639999999</v>
      </c>
      <c r="BI1101" s="37">
        <v>6.0267536000000002</v>
      </c>
      <c r="BJ1101" s="37">
        <v>3886.0233360000002</v>
      </c>
      <c r="BK1101" s="37">
        <v>523.94690684</v>
      </c>
      <c r="BL1101" s="37">
        <v>18.482240000000001</v>
      </c>
      <c r="BM1101" s="37">
        <v>16.3690377214464</v>
      </c>
      <c r="BN1101" s="37">
        <v>16.3690377214464</v>
      </c>
      <c r="BO1101" s="37">
        <v>18.070475976806399</v>
      </c>
      <c r="BP1101" s="37">
        <v>1.0075000000000001E-2</v>
      </c>
    </row>
    <row r="1102" spans="1:68">
      <c r="A1102" s="16">
        <v>1101</v>
      </c>
      <c r="B1102" s="29" t="s">
        <v>520</v>
      </c>
      <c r="C1102" s="16">
        <v>241</v>
      </c>
      <c r="D1102" s="16">
        <v>1160</v>
      </c>
      <c r="E1102" s="16">
        <v>0.20903691730107399</v>
      </c>
      <c r="F1102" s="16">
        <v>0.34902237271758701</v>
      </c>
      <c r="G1102" s="16">
        <v>0.46214544774724298</v>
      </c>
      <c r="H1102" s="16">
        <v>1.24565228813114</v>
      </c>
      <c r="I1102" s="16">
        <v>2.2710879623059199</v>
      </c>
      <c r="J1102" s="16">
        <v>0.37425815117840999</v>
      </c>
      <c r="K1102" s="16">
        <v>0.43921266496011102</v>
      </c>
      <c r="L1102" s="16">
        <v>0.55597860289490297</v>
      </c>
      <c r="M1102" s="16">
        <v>0.144634806733001</v>
      </c>
      <c r="N1102" s="16">
        <v>0.71223426779446997</v>
      </c>
      <c r="O1102" s="16">
        <v>1.5282465449519</v>
      </c>
      <c r="P1102" s="16">
        <v>0.13941402671473699</v>
      </c>
      <c r="Q1102" s="16">
        <v>0.25617017185966101</v>
      </c>
      <c r="R1102" s="16">
        <v>0.69103091213643997</v>
      </c>
      <c r="S1102" s="16">
        <v>0.68659999999999999</v>
      </c>
      <c r="T1102" s="16">
        <v>1.2803722001411499</v>
      </c>
      <c r="U1102" s="16">
        <v>1.09296563328298</v>
      </c>
      <c r="V1102" s="16">
        <v>0.58896425018719401</v>
      </c>
      <c r="W1102" s="16">
        <v>2.9052292273373599</v>
      </c>
      <c r="X1102" s="16">
        <v>1.33395740295431</v>
      </c>
      <c r="Y1102" s="16">
        <v>2.2752560521415299</v>
      </c>
      <c r="Z1102" s="16">
        <v>1.0075061570881001</v>
      </c>
      <c r="AA1102" s="16">
        <v>1.3527231305280101</v>
      </c>
      <c r="AB1102" s="16">
        <v>1.27536272582608</v>
      </c>
      <c r="AC1102" s="16">
        <v>0.60891011054772204</v>
      </c>
      <c r="AD1102" s="16">
        <v>1.96861418367992</v>
      </c>
      <c r="AE1102" s="16">
        <v>0.68659999999999999</v>
      </c>
      <c r="AF1102" s="16">
        <v>1.4368402596827401</v>
      </c>
      <c r="AG1102" s="16">
        <v>1.43388345945172</v>
      </c>
      <c r="AH1102" s="16">
        <v>1.3750200105057</v>
      </c>
      <c r="AI1102" s="37">
        <v>0.37619189511322998</v>
      </c>
      <c r="AJ1102" s="16">
        <v>0.99386293747828403</v>
      </c>
      <c r="AK1102" s="16">
        <v>0.46628075253256202</v>
      </c>
      <c r="AL1102" s="37">
        <v>0.76882875979999998</v>
      </c>
      <c r="AM1102" s="37">
        <v>3006.5987564509101</v>
      </c>
      <c r="AN1102" s="37">
        <v>20.660646225000001</v>
      </c>
      <c r="AO1102" s="37">
        <v>1.1281097012500001</v>
      </c>
      <c r="AP1102" s="37">
        <v>7.0473185842500001</v>
      </c>
      <c r="AQ1102" s="37">
        <v>627.44118000000003</v>
      </c>
      <c r="AR1102" s="37">
        <v>1.7777310154999999</v>
      </c>
      <c r="AS1102" s="37">
        <v>1.4038020499999999</v>
      </c>
      <c r="AT1102" s="37">
        <v>8.1300680990000007</v>
      </c>
      <c r="AU1102" s="37">
        <v>313634.50740975002</v>
      </c>
      <c r="AV1102" s="37">
        <v>2027.5193577305999</v>
      </c>
      <c r="AW1102" s="37">
        <v>1021695.51276</v>
      </c>
      <c r="AX1102" s="37">
        <v>8.8493098497750005</v>
      </c>
      <c r="AY1102" s="37">
        <v>7.4502614999999999</v>
      </c>
      <c r="AZ1102" s="37">
        <v>17.164999999999999</v>
      </c>
      <c r="BA1102" s="37">
        <v>23198.431422500002</v>
      </c>
      <c r="BB1102" s="37">
        <v>8.3473575606875006</v>
      </c>
      <c r="BC1102" s="37">
        <v>8.5905263661527603E-3</v>
      </c>
      <c r="BD1102" s="37">
        <v>351.88115978475003</v>
      </c>
      <c r="BE1102" s="37">
        <v>28259.624124999998</v>
      </c>
      <c r="BF1102" s="37">
        <v>0.94480317000000003</v>
      </c>
      <c r="BG1102" s="37">
        <v>3.6848414375499998</v>
      </c>
      <c r="BH1102" s="37">
        <v>4.7075985774999998</v>
      </c>
      <c r="BI1102" s="37">
        <v>5.8221068039999997</v>
      </c>
      <c r="BJ1102" s="37">
        <v>4267.8233691750002</v>
      </c>
      <c r="BK1102" s="37">
        <v>492.75208534500001</v>
      </c>
      <c r="BL1102" s="37">
        <v>17.164999999999999</v>
      </c>
      <c r="BM1102" s="37">
        <v>15.615324332723601</v>
      </c>
      <c r="BN1102" s="37">
        <v>15.583190353818599</v>
      </c>
      <c r="BO1102" s="37">
        <v>15.9135909370136</v>
      </c>
      <c r="BP1102" s="37">
        <v>1.0592374999999999E-2</v>
      </c>
    </row>
    <row r="1103" spans="1:68">
      <c r="A1103" s="16">
        <v>1102</v>
      </c>
      <c r="B1103" s="29" t="s">
        <v>521</v>
      </c>
      <c r="C1103" s="16">
        <v>254</v>
      </c>
      <c r="D1103" s="16">
        <v>1090</v>
      </c>
      <c r="E1103" s="16">
        <v>0.23234028356964101</v>
      </c>
      <c r="F1103" s="16">
        <v>0.38593193874280002</v>
      </c>
      <c r="G1103" s="16">
        <v>0.49225590433482802</v>
      </c>
      <c r="H1103" s="16">
        <v>1.25735912531539</v>
      </c>
      <c r="I1103" s="16">
        <v>2.32296178343949</v>
      </c>
      <c r="J1103" s="16">
        <v>0.41128906250000002</v>
      </c>
      <c r="K1103" s="16">
        <v>0.43491074970249899</v>
      </c>
      <c r="L1103" s="16">
        <v>0.56150753768844197</v>
      </c>
      <c r="M1103" s="16">
        <v>0.14436971212685601</v>
      </c>
      <c r="N1103" s="16">
        <v>0.70695971358310405</v>
      </c>
      <c r="O1103" s="16">
        <v>1.5720340130136501</v>
      </c>
      <c r="P1103" s="16">
        <v>0.13843997113784601</v>
      </c>
      <c r="Q1103" s="16">
        <v>0.229392150799306</v>
      </c>
      <c r="R1103" s="16">
        <v>0.70620437956204396</v>
      </c>
      <c r="S1103" s="16">
        <v>0.71216000000000002</v>
      </c>
      <c r="T1103" s="16">
        <v>1.3101695923832199</v>
      </c>
      <c r="U1103" s="16">
        <v>1.12599435314559</v>
      </c>
      <c r="V1103" s="16">
        <v>0.62745290273560905</v>
      </c>
      <c r="W1103" s="16">
        <v>3.0729108563919101</v>
      </c>
      <c r="X1103" s="16">
        <v>1.35922971114168</v>
      </c>
      <c r="Y1103" s="16">
        <v>2.2220238095238098</v>
      </c>
      <c r="Z1103" s="16">
        <v>1.0237045250099399</v>
      </c>
      <c r="AA1103" s="16">
        <v>1.3755622317596601</v>
      </c>
      <c r="AB1103" s="16">
        <v>1.2911485853475699</v>
      </c>
      <c r="AC1103" s="16">
        <v>0.628565334849993</v>
      </c>
      <c r="AD1103" s="16">
        <v>2.0475317963009898</v>
      </c>
      <c r="AE1103" s="16">
        <v>0.71216000000000002</v>
      </c>
      <c r="AF1103" s="16">
        <v>1.4592741771144699</v>
      </c>
      <c r="AG1103" s="16">
        <v>1.4558960282187601</v>
      </c>
      <c r="AH1103" s="16">
        <v>1.4061721074581</v>
      </c>
      <c r="AI1103" s="37">
        <v>0.42161520190023799</v>
      </c>
      <c r="AJ1103" s="16">
        <v>0.98981179029579403</v>
      </c>
      <c r="AK1103" s="16">
        <v>0.48625180897250397</v>
      </c>
      <c r="AL1103" s="37">
        <v>0.85507231744000001</v>
      </c>
      <c r="AM1103" s="37">
        <v>3326.3581595811802</v>
      </c>
      <c r="AN1103" s="37">
        <v>22.031454480000001</v>
      </c>
      <c r="AO1103" s="37">
        <v>1.1376352000000001</v>
      </c>
      <c r="AP1103" s="37">
        <v>7.1825294464000002</v>
      </c>
      <c r="AQ1103" s="37">
        <v>690.02854400000001</v>
      </c>
      <c r="AR1103" s="37">
        <v>1.7689917503999999</v>
      </c>
      <c r="AS1103" s="37">
        <v>1.42312064</v>
      </c>
      <c r="AT1103" s="37">
        <v>8.1580864032000004</v>
      </c>
      <c r="AU1103" s="37">
        <v>311365.32491520001</v>
      </c>
      <c r="AV1103" s="37">
        <v>2081.1218129895601</v>
      </c>
      <c r="AW1103" s="37">
        <v>1021494.783808</v>
      </c>
      <c r="AX1103" s="37">
        <v>8.1214923872</v>
      </c>
      <c r="AY1103" s="37">
        <v>7.6347360000000002</v>
      </c>
      <c r="AZ1103" s="37">
        <v>17.803999999999998</v>
      </c>
      <c r="BA1103" s="37">
        <v>23680.154048</v>
      </c>
      <c r="BB1103" s="37">
        <v>8.5935424672000007</v>
      </c>
      <c r="BC1103" s="37">
        <v>9.2007788014056395E-3</v>
      </c>
      <c r="BD1103" s="37">
        <v>368.96132673279999</v>
      </c>
      <c r="BE1103" s="37">
        <v>28735.692800000001</v>
      </c>
      <c r="BF1103" s="37">
        <v>1.0034304000000001</v>
      </c>
      <c r="BG1103" s="37">
        <v>3.7425582625599998</v>
      </c>
      <c r="BH1103" s="37">
        <v>4.7793854720000004</v>
      </c>
      <c r="BI1103" s="37">
        <v>5.8842431711999996</v>
      </c>
      <c r="BJ1103" s="37">
        <v>4477.0727663999996</v>
      </c>
      <c r="BK1103" s="37">
        <v>510.36970841599998</v>
      </c>
      <c r="BL1103" s="37">
        <v>17.803999999999998</v>
      </c>
      <c r="BM1103" s="37">
        <v>15.8690052463309</v>
      </c>
      <c r="BN1103" s="37">
        <v>15.832269269370901</v>
      </c>
      <c r="BO1103" s="37">
        <v>16.010194060202899</v>
      </c>
      <c r="BP1103" s="37">
        <v>1.1956400000000001E-2</v>
      </c>
    </row>
    <row r="1104" spans="1:68">
      <c r="A1104" s="16">
        <v>1103</v>
      </c>
      <c r="B1104" s="29" t="s">
        <v>69</v>
      </c>
      <c r="C1104" s="16">
        <v>287</v>
      </c>
      <c r="D1104" s="16">
        <v>1090</v>
      </c>
      <c r="E1104" s="16">
        <v>0.22622705863245099</v>
      </c>
      <c r="F1104" s="16">
        <v>0.36912918817396301</v>
      </c>
      <c r="G1104" s="16">
        <v>0.48245959471654798</v>
      </c>
      <c r="H1104" s="16">
        <v>1.25735912531539</v>
      </c>
      <c r="I1104" s="16">
        <v>2.3261366742596801</v>
      </c>
      <c r="J1104" s="16">
        <v>0.39642319277108401</v>
      </c>
      <c r="K1104" s="16">
        <v>0.43584433137223699</v>
      </c>
      <c r="L1104" s="16">
        <v>0.56320564516129001</v>
      </c>
      <c r="M1104" s="16">
        <v>0.14388277844362199</v>
      </c>
      <c r="N1104" s="16">
        <v>0.702009193090818</v>
      </c>
      <c r="O1104" s="16">
        <v>1.5613860345528701</v>
      </c>
      <c r="P1104" s="16">
        <v>0.137150643204556</v>
      </c>
      <c r="Q1104" s="16">
        <v>0.23665434026959001</v>
      </c>
      <c r="R1104" s="16">
        <v>0.70620437956204396</v>
      </c>
      <c r="S1104" s="16">
        <v>0.70538827258320103</v>
      </c>
      <c r="T1104" s="16">
        <v>1.3101695923832199</v>
      </c>
      <c r="U1104" s="16">
        <v>1.12599435314559</v>
      </c>
      <c r="V1104" s="16">
        <v>0.65098238658819396</v>
      </c>
      <c r="W1104" s="16">
        <v>3.0726416609481499</v>
      </c>
      <c r="X1104" s="16">
        <v>1.35922971114168</v>
      </c>
      <c r="Y1104" s="16">
        <v>2.2267955141970899</v>
      </c>
      <c r="Z1104" s="16">
        <v>1.02347328483763</v>
      </c>
      <c r="AA1104" s="16">
        <v>1.37520810091822</v>
      </c>
      <c r="AB1104" s="16">
        <v>1.2911485853475699</v>
      </c>
      <c r="AC1104" s="16">
        <v>0.64890056659718698</v>
      </c>
      <c r="AD1104" s="16">
        <v>2.0638459574033399</v>
      </c>
      <c r="AE1104" s="16">
        <v>0.70538827258320103</v>
      </c>
      <c r="AF1104" s="16">
        <v>1.4592550606069601</v>
      </c>
      <c r="AG1104" s="16">
        <v>1.45587695596504</v>
      </c>
      <c r="AH1104" s="16">
        <v>1.40615410475964</v>
      </c>
      <c r="AI1104" s="37">
        <v>0.42161520190023799</v>
      </c>
      <c r="AJ1104" s="16">
        <v>0.99050620555187696</v>
      </c>
      <c r="AK1104" s="16">
        <v>0.48520984081042001</v>
      </c>
      <c r="AL1104" s="37">
        <v>0.87817852518399997</v>
      </c>
      <c r="AM1104" s="37">
        <v>3477.77389219922</v>
      </c>
      <c r="AN1104" s="37">
        <v>22.47880168128</v>
      </c>
      <c r="AO1104" s="37">
        <v>1.1376352000000001</v>
      </c>
      <c r="AP1104" s="37">
        <v>7.1727261760000003</v>
      </c>
      <c r="AQ1104" s="37">
        <v>715.90461440000001</v>
      </c>
      <c r="AR1104" s="37">
        <v>1.7652025574400001</v>
      </c>
      <c r="AS1104" s="37">
        <v>1.4188298239999999</v>
      </c>
      <c r="AT1104" s="37">
        <v>8.1856953158400003</v>
      </c>
      <c r="AU1104" s="37">
        <v>313561.05174720002</v>
      </c>
      <c r="AV1104" s="37">
        <v>2095.3141650079601</v>
      </c>
      <c r="AW1104" s="37">
        <v>1031097.6681088</v>
      </c>
      <c r="AX1104" s="37">
        <v>7.8722689145600002</v>
      </c>
      <c r="AY1104" s="37">
        <v>7.6347360000000002</v>
      </c>
      <c r="AZ1104" s="37">
        <v>17.9749184</v>
      </c>
      <c r="BA1104" s="37">
        <v>23680.154048</v>
      </c>
      <c r="BB1104" s="37">
        <v>8.5935424672000007</v>
      </c>
      <c r="BC1104" s="37">
        <v>8.8682205314753199E-3</v>
      </c>
      <c r="BD1104" s="37">
        <v>368.99365159168002</v>
      </c>
      <c r="BE1104" s="37">
        <v>28735.692800000001</v>
      </c>
      <c r="BF1104" s="37">
        <v>1.0012801920000001</v>
      </c>
      <c r="BG1104" s="37">
        <v>3.7434038438080002</v>
      </c>
      <c r="BH1104" s="37">
        <v>4.7806162150400002</v>
      </c>
      <c r="BI1104" s="37">
        <v>5.8842431711999996</v>
      </c>
      <c r="BJ1104" s="37">
        <v>4336.7703580799998</v>
      </c>
      <c r="BK1104" s="37">
        <v>506.33536970239999</v>
      </c>
      <c r="BL1104" s="37">
        <v>17.9749184</v>
      </c>
      <c r="BM1104" s="37">
        <v>15.8692131331946</v>
      </c>
      <c r="BN1104" s="37">
        <v>15.8324766749866</v>
      </c>
      <c r="BO1104" s="37">
        <v>16.010399035386602</v>
      </c>
      <c r="BP1104" s="37">
        <v>1.1956400000000001E-2</v>
      </c>
    </row>
    <row r="1105" spans="1:68">
      <c r="A1105" s="16">
        <v>1104</v>
      </c>
      <c r="B1105" s="29" t="s">
        <v>70</v>
      </c>
      <c r="C1105" s="16">
        <v>310</v>
      </c>
      <c r="D1105" s="16">
        <v>1090</v>
      </c>
      <c r="E1105" s="16">
        <v>0.22042728279791099</v>
      </c>
      <c r="F1105" s="16">
        <v>0.353728514129306</v>
      </c>
      <c r="G1105" s="16">
        <v>0.47304558669746399</v>
      </c>
      <c r="H1105" s="16">
        <v>1.25735912531539</v>
      </c>
      <c r="I1105" s="16">
        <v>2.3293202554744501</v>
      </c>
      <c r="J1105" s="16">
        <v>0.38259447674418601</v>
      </c>
      <c r="K1105" s="16">
        <v>0.43678192972671498</v>
      </c>
      <c r="L1105" s="16">
        <v>0.56491405460060695</v>
      </c>
      <c r="M1105" s="16">
        <v>0.14339911840255401</v>
      </c>
      <c r="N1105" s="16">
        <v>0.69712752300121295</v>
      </c>
      <c r="O1105" s="16">
        <v>1.55088133117313</v>
      </c>
      <c r="P1105" s="16">
        <v>0.13588510937215401</v>
      </c>
      <c r="Q1105" s="16">
        <v>0.24439138144908801</v>
      </c>
      <c r="R1105" s="16">
        <v>0.70620437956204396</v>
      </c>
      <c r="S1105" s="16">
        <v>0.69874411302982697</v>
      </c>
      <c r="T1105" s="16">
        <v>1.3101695923832199</v>
      </c>
      <c r="U1105" s="16">
        <v>1.12599435314559</v>
      </c>
      <c r="V1105" s="16">
        <v>0.67451187044077998</v>
      </c>
      <c r="W1105" s="16">
        <v>3.0723725126647898</v>
      </c>
      <c r="X1105" s="16">
        <v>1.35922971114168</v>
      </c>
      <c r="Y1105" s="16">
        <v>2.2315877570540401</v>
      </c>
      <c r="Z1105" s="16">
        <v>1.0232421491094199</v>
      </c>
      <c r="AA1105" s="16">
        <v>1.3748541523678799</v>
      </c>
      <c r="AB1105" s="16">
        <v>1.2911485853475699</v>
      </c>
      <c r="AC1105" s="16">
        <v>0.67059555231940804</v>
      </c>
      <c r="AD1105" s="16">
        <v>2.0804221798898199</v>
      </c>
      <c r="AE1105" s="16">
        <v>0.69874411302982697</v>
      </c>
      <c r="AF1105" s="16">
        <v>1.45923594460029</v>
      </c>
      <c r="AG1105" s="16">
        <v>1.4558578842110099</v>
      </c>
      <c r="AH1105" s="16">
        <v>1.4061361025221299</v>
      </c>
      <c r="AI1105" s="37">
        <v>0.42161520190023699</v>
      </c>
      <c r="AJ1105" s="16">
        <v>0.99120159584400802</v>
      </c>
      <c r="AK1105" s="16">
        <v>0.484167872648336</v>
      </c>
      <c r="AL1105" s="37">
        <v>0.90128473292800004</v>
      </c>
      <c r="AM1105" s="37">
        <v>3629.1896248172502</v>
      </c>
      <c r="AN1105" s="37">
        <v>22.92614888256</v>
      </c>
      <c r="AO1105" s="37">
        <v>1.1376352000000001</v>
      </c>
      <c r="AP1105" s="37">
        <v>7.1629229056000003</v>
      </c>
      <c r="AQ1105" s="37">
        <v>741.78068480000002</v>
      </c>
      <c r="AR1105" s="37">
        <v>1.7614133644800001</v>
      </c>
      <c r="AS1105" s="37">
        <v>1.414539008</v>
      </c>
      <c r="AT1105" s="37">
        <v>8.2133042284800002</v>
      </c>
      <c r="AU1105" s="37">
        <v>315756.77857919998</v>
      </c>
      <c r="AV1105" s="37">
        <v>2109.5065170263601</v>
      </c>
      <c r="AW1105" s="37">
        <v>1040700.5524096</v>
      </c>
      <c r="AX1105" s="37">
        <v>7.6230454419200004</v>
      </c>
      <c r="AY1105" s="37">
        <v>7.6347360000000002</v>
      </c>
      <c r="AZ1105" s="37">
        <v>18.145836800000001</v>
      </c>
      <c r="BA1105" s="37">
        <v>23680.154048</v>
      </c>
      <c r="BB1105" s="37">
        <v>8.5935424672000007</v>
      </c>
      <c r="BC1105" s="37">
        <v>8.5588640013075697E-3</v>
      </c>
      <c r="BD1105" s="37">
        <v>369.02597645055999</v>
      </c>
      <c r="BE1105" s="37">
        <v>28735.692800000001</v>
      </c>
      <c r="BF1105" s="37">
        <v>0.99912998399999997</v>
      </c>
      <c r="BG1105" s="37">
        <v>3.7442494250560001</v>
      </c>
      <c r="BH1105" s="37">
        <v>4.78184695808</v>
      </c>
      <c r="BI1105" s="37">
        <v>5.8842431711999996</v>
      </c>
      <c r="BJ1105" s="37">
        <v>4196.46794976</v>
      </c>
      <c r="BK1105" s="37">
        <v>502.30103098879999</v>
      </c>
      <c r="BL1105" s="37">
        <v>18.145836800000001</v>
      </c>
      <c r="BM1105" s="37">
        <v>15.8694210200584</v>
      </c>
      <c r="BN1105" s="37">
        <v>15.8326840806024</v>
      </c>
      <c r="BO1105" s="37">
        <v>16.0106040105704</v>
      </c>
      <c r="BP1105" s="37">
        <v>1.1956400000000001E-2</v>
      </c>
    </row>
    <row r="1106" spans="1:68">
      <c r="A1106" s="16">
        <v>1105</v>
      </c>
      <c r="B1106" s="29" t="s">
        <v>71</v>
      </c>
      <c r="C1106" s="16">
        <v>373</v>
      </c>
      <c r="D1106" s="16">
        <v>1090</v>
      </c>
      <c r="E1106" s="16">
        <v>0.21491745101064699</v>
      </c>
      <c r="F1106" s="16">
        <v>0.33956145434628898</v>
      </c>
      <c r="G1106" s="16">
        <v>0.46399192957540097</v>
      </c>
      <c r="H1106" s="16">
        <v>1.25735912531539</v>
      </c>
      <c r="I1106" s="16">
        <v>2.3325125628140699</v>
      </c>
      <c r="J1106" s="16">
        <v>0.36969803370786503</v>
      </c>
      <c r="K1106" s="16">
        <v>0.43772357074417101</v>
      </c>
      <c r="L1106" s="16">
        <v>0.56663286004056801</v>
      </c>
      <c r="M1106" s="16">
        <v>0.142918699101339</v>
      </c>
      <c r="N1106" s="16">
        <v>0.69231327690618705</v>
      </c>
      <c r="O1106" s="16">
        <v>1.54051703041863</v>
      </c>
      <c r="P1106" s="16">
        <v>0.13464271699496699</v>
      </c>
      <c r="Q1106" s="16">
        <v>0.25265142203886298</v>
      </c>
      <c r="R1106" s="16">
        <v>0.70620437956204396</v>
      </c>
      <c r="S1106" s="16">
        <v>0.69222395023328098</v>
      </c>
      <c r="T1106" s="16">
        <v>1.3101695923832199</v>
      </c>
      <c r="U1106" s="16">
        <v>1.12599435314559</v>
      </c>
      <c r="V1106" s="16">
        <v>0.698041354293365</v>
      </c>
      <c r="W1106" s="16">
        <v>3.0721034115294201</v>
      </c>
      <c r="X1106" s="16">
        <v>1.35922971114168</v>
      </c>
      <c r="Y1106" s="16">
        <v>2.2364006709801099</v>
      </c>
      <c r="Z1106" s="16">
        <v>1.02301111775454</v>
      </c>
      <c r="AA1106" s="16">
        <v>1.3745003859679199</v>
      </c>
      <c r="AB1106" s="16">
        <v>1.2911485853475699</v>
      </c>
      <c r="AC1106" s="16">
        <v>0.69379139332684603</v>
      </c>
      <c r="AD1106" s="16">
        <v>2.0972668292936101</v>
      </c>
      <c r="AE1106" s="16">
        <v>0.69222395023328098</v>
      </c>
      <c r="AF1106" s="16">
        <v>1.45921682909446</v>
      </c>
      <c r="AG1106" s="16">
        <v>1.45583881295664</v>
      </c>
      <c r="AH1106" s="16">
        <v>1.4061181007455701</v>
      </c>
      <c r="AI1106" s="37">
        <v>0.42161520190023799</v>
      </c>
      <c r="AJ1106" s="16">
        <v>0.99189796322721602</v>
      </c>
      <c r="AK1106" s="16">
        <v>0.48312590448625198</v>
      </c>
      <c r="AL1106" s="37">
        <v>0.92439094067200001</v>
      </c>
      <c r="AM1106" s="37">
        <v>3780.60535743529</v>
      </c>
      <c r="AN1106" s="37">
        <v>23.373496083839999</v>
      </c>
      <c r="AO1106" s="37">
        <v>1.1376352000000001</v>
      </c>
      <c r="AP1106" s="37">
        <v>7.1531196352000004</v>
      </c>
      <c r="AQ1106" s="37">
        <v>767.65675520000002</v>
      </c>
      <c r="AR1106" s="37">
        <v>1.7576241715200001</v>
      </c>
      <c r="AS1106" s="37">
        <v>1.4102481920000001</v>
      </c>
      <c r="AT1106" s="37">
        <v>8.2409131411200001</v>
      </c>
      <c r="AU1106" s="37">
        <v>317952.50541119999</v>
      </c>
      <c r="AV1106" s="37">
        <v>2123.6988690447702</v>
      </c>
      <c r="AW1106" s="37">
        <v>1050303.4367104</v>
      </c>
      <c r="AX1106" s="37">
        <v>7.3738219692799998</v>
      </c>
      <c r="AY1106" s="37">
        <v>7.6347360000000002</v>
      </c>
      <c r="AZ1106" s="37">
        <v>18.316755199999999</v>
      </c>
      <c r="BA1106" s="37">
        <v>23680.154048</v>
      </c>
      <c r="BB1106" s="37">
        <v>8.5935424672000007</v>
      </c>
      <c r="BC1106" s="37">
        <v>8.2703629675556292E-3</v>
      </c>
      <c r="BD1106" s="37">
        <v>369.05830130944003</v>
      </c>
      <c r="BE1106" s="37">
        <v>28735.692800000001</v>
      </c>
      <c r="BF1106" s="37">
        <v>0.99697977599999998</v>
      </c>
      <c r="BG1106" s="37">
        <v>3.7450950063040001</v>
      </c>
      <c r="BH1106" s="37">
        <v>4.7830777011199999</v>
      </c>
      <c r="BI1106" s="37">
        <v>5.8842431711999996</v>
      </c>
      <c r="BJ1106" s="37">
        <v>4056.1655414400002</v>
      </c>
      <c r="BK1106" s="37">
        <v>498.2666922752</v>
      </c>
      <c r="BL1106" s="37">
        <v>18.316755199999999</v>
      </c>
      <c r="BM1106" s="37">
        <v>15.869628906922101</v>
      </c>
      <c r="BN1106" s="37">
        <v>15.8328914862181</v>
      </c>
      <c r="BO1106" s="37">
        <v>16.0108089857541</v>
      </c>
      <c r="BP1106" s="37">
        <v>1.1956400000000001E-2</v>
      </c>
    </row>
    <row r="1107" spans="1:68">
      <c r="A1107" s="16">
        <v>1106</v>
      </c>
      <c r="B1107" s="29" t="s">
        <v>72</v>
      </c>
      <c r="C1107" s="16">
        <v>256</v>
      </c>
      <c r="D1107" s="16">
        <v>1090</v>
      </c>
      <c r="E1107" s="16">
        <v>0.20967635104621399</v>
      </c>
      <c r="F1107" s="16">
        <v>0.32648549539257199</v>
      </c>
      <c r="G1107" s="16">
        <v>0.45527832155457498</v>
      </c>
      <c r="H1107" s="16">
        <v>1.25735912531539</v>
      </c>
      <c r="I1107" s="16">
        <v>2.3357136322049401</v>
      </c>
      <c r="J1107" s="16">
        <v>0.35764266304347803</v>
      </c>
      <c r="K1107" s="16">
        <v>0.438669280627351</v>
      </c>
      <c r="L1107" s="16">
        <v>0.56836215666327605</v>
      </c>
      <c r="M1107" s="16">
        <v>0.14244148807711299</v>
      </c>
      <c r="N1107" s="16">
        <v>0.68756506752954405</v>
      </c>
      <c r="O1107" s="16">
        <v>1.53029033610853</v>
      </c>
      <c r="P1107" s="16">
        <v>0.13342283707952901</v>
      </c>
      <c r="Q1107" s="16">
        <v>0.26148934670193802</v>
      </c>
      <c r="R1107" s="16">
        <v>0.70620437956204396</v>
      </c>
      <c r="S1107" s="16">
        <v>0.68582434514637902</v>
      </c>
      <c r="T1107" s="16">
        <v>1.3101695923832199</v>
      </c>
      <c r="U1107" s="16">
        <v>1.12599435314559</v>
      </c>
      <c r="V1107" s="16">
        <v>0.72157083814595002</v>
      </c>
      <c r="W1107" s="16">
        <v>3.0718343575296698</v>
      </c>
      <c r="X1107" s="16">
        <v>1.35922971114168</v>
      </c>
      <c r="Y1107" s="16">
        <v>2.2412343900096099</v>
      </c>
      <c r="Z1107" s="16">
        <v>1.02278019070232</v>
      </c>
      <c r="AA1107" s="16">
        <v>1.37414680157777</v>
      </c>
      <c r="AB1107" s="16">
        <v>1.2911485853475699</v>
      </c>
      <c r="AC1107" s="16">
        <v>0.71864941314172404</v>
      </c>
      <c r="AD1107" s="16">
        <v>2.1143864789911602</v>
      </c>
      <c r="AE1107" s="16">
        <v>0.68582434514637902</v>
      </c>
      <c r="AF1107" s="16">
        <v>1.4591977140894301</v>
      </c>
      <c r="AG1107" s="16">
        <v>1.4558197422019199</v>
      </c>
      <c r="AH1107" s="16">
        <v>1.40610009942993</v>
      </c>
      <c r="AI1107" s="37">
        <v>0.42161520190023799</v>
      </c>
      <c r="AJ1107" s="16">
        <v>0.99259530976231303</v>
      </c>
      <c r="AK1107" s="16">
        <v>0.48208393632416802</v>
      </c>
      <c r="AL1107" s="37">
        <v>0.94749714841599997</v>
      </c>
      <c r="AM1107" s="37">
        <v>3932.0210900533302</v>
      </c>
      <c r="AN1107" s="37">
        <v>23.820843285119999</v>
      </c>
      <c r="AO1107" s="37">
        <v>1.1376352000000001</v>
      </c>
      <c r="AP1107" s="37">
        <v>7.1433163648000004</v>
      </c>
      <c r="AQ1107" s="37">
        <v>793.53282560000002</v>
      </c>
      <c r="AR1107" s="37">
        <v>1.75383497856</v>
      </c>
      <c r="AS1107" s="37">
        <v>1.4059573759999999</v>
      </c>
      <c r="AT1107" s="37">
        <v>8.2685220537599999</v>
      </c>
      <c r="AU1107" s="37">
        <v>320148.23224320001</v>
      </c>
      <c r="AV1107" s="37">
        <v>2137.8912210631702</v>
      </c>
      <c r="AW1107" s="37">
        <v>1059906.3210112001</v>
      </c>
      <c r="AX1107" s="37">
        <v>7.12459849664</v>
      </c>
      <c r="AY1107" s="37">
        <v>7.6347360000000002</v>
      </c>
      <c r="AZ1107" s="37">
        <v>18.487673600000001</v>
      </c>
      <c r="BA1107" s="37">
        <v>23680.154048</v>
      </c>
      <c r="BB1107" s="37">
        <v>8.5935424672000007</v>
      </c>
      <c r="BC1107" s="37">
        <v>8.0006772186136006E-3</v>
      </c>
      <c r="BD1107" s="37">
        <v>369.09062616832</v>
      </c>
      <c r="BE1107" s="37">
        <v>28735.692800000001</v>
      </c>
      <c r="BF1107" s="37">
        <v>0.994829568</v>
      </c>
      <c r="BG1107" s="37">
        <v>3.745940587552</v>
      </c>
      <c r="BH1107" s="37">
        <v>4.7843084441599997</v>
      </c>
      <c r="BI1107" s="37">
        <v>5.8842431711999996</v>
      </c>
      <c r="BJ1107" s="37">
        <v>3915.8631331199999</v>
      </c>
      <c r="BK1107" s="37">
        <v>494.23235356160001</v>
      </c>
      <c r="BL1107" s="37">
        <v>18.487673600000001</v>
      </c>
      <c r="BM1107" s="37">
        <v>15.8698367937859</v>
      </c>
      <c r="BN1107" s="37">
        <v>15.833098891833901</v>
      </c>
      <c r="BO1107" s="37">
        <v>16.011013960937898</v>
      </c>
      <c r="BP1107" s="37">
        <v>1.1956400000000001E-2</v>
      </c>
    </row>
    <row r="1108" spans="1:68">
      <c r="A1108" s="16">
        <v>1107</v>
      </c>
      <c r="B1108" s="29" t="s">
        <v>522</v>
      </c>
      <c r="C1108" s="16">
        <v>330</v>
      </c>
      <c r="D1108" s="16">
        <v>1085</v>
      </c>
      <c r="E1108" s="16">
        <v>0.20383620818026801</v>
      </c>
      <c r="F1108" s="16">
        <v>0.35550536372575298</v>
      </c>
      <c r="G1108" s="16">
        <v>0.46149100213243399</v>
      </c>
      <c r="H1108" s="16">
        <v>1.24231222524201</v>
      </c>
      <c r="I1108" s="16">
        <v>2.3325705697561401</v>
      </c>
      <c r="J1108" s="16">
        <v>0.38417313208826098</v>
      </c>
      <c r="K1108" s="16">
        <v>0.42713719921268301</v>
      </c>
      <c r="L1108" s="16">
        <v>0.53996266016700101</v>
      </c>
      <c r="M1108" s="16">
        <v>0.14123914159832299</v>
      </c>
      <c r="N1108" s="16">
        <v>0.68924418650028296</v>
      </c>
      <c r="O1108" s="16">
        <v>1.5704087018569901</v>
      </c>
      <c r="P1108" s="16">
        <v>0.13415257918259099</v>
      </c>
      <c r="Q1108" s="16">
        <v>0.229819567303224</v>
      </c>
      <c r="R1108" s="16">
        <v>0.66557613805502802</v>
      </c>
      <c r="S1108" s="16">
        <v>0.70509999999999995</v>
      </c>
      <c r="T1108" s="16">
        <v>1.32013897842461</v>
      </c>
      <c r="U1108" s="16">
        <v>1.1519048622249399</v>
      </c>
      <c r="V1108" s="16">
        <v>0.55359430052273295</v>
      </c>
      <c r="W1108" s="16">
        <v>3.08352404691232</v>
      </c>
      <c r="X1108" s="16">
        <v>1.3695973847212699</v>
      </c>
      <c r="Y1108" s="16">
        <v>2.23004630456649</v>
      </c>
      <c r="Z1108" s="16">
        <v>1.02563848014058</v>
      </c>
      <c r="AA1108" s="16">
        <v>1.3849151702067399</v>
      </c>
      <c r="AB1108" s="16">
        <v>1.29663052060606</v>
      </c>
      <c r="AC1108" s="16">
        <v>0.59952801163604197</v>
      </c>
      <c r="AD1108" s="16">
        <v>2.1489481663874499</v>
      </c>
      <c r="AE1108" s="16">
        <v>0.70509999999999995</v>
      </c>
      <c r="AF1108" s="16">
        <v>1.4478786782648401</v>
      </c>
      <c r="AG1108" s="16">
        <v>1.44703724347728</v>
      </c>
      <c r="AH1108" s="16">
        <v>1.3179772724134799</v>
      </c>
      <c r="AI1108" s="37">
        <v>0.31637033784902902</v>
      </c>
      <c r="AJ1108" s="16">
        <v>0.99239492027855303</v>
      </c>
      <c r="AK1108" s="16">
        <v>0.48810094066570198</v>
      </c>
      <c r="AL1108" s="37">
        <v>0.75980658309750004</v>
      </c>
      <c r="AM1108" s="37">
        <v>3130.2135389586101</v>
      </c>
      <c r="AN1108" s="37">
        <v>21.365684184662499</v>
      </c>
      <c r="AO1108" s="37">
        <v>1.1531863385800001</v>
      </c>
      <c r="AP1108" s="37">
        <v>7.3067194956000003</v>
      </c>
      <c r="AQ1108" s="37">
        <v>655.58176500000002</v>
      </c>
      <c r="AR1108" s="37">
        <v>1.7495138526975</v>
      </c>
      <c r="AS1108" s="37">
        <v>1.3895450469999999</v>
      </c>
      <c r="AT1108" s="37">
        <v>7.6649306514750002</v>
      </c>
      <c r="AU1108" s="37">
        <v>308897.739075722</v>
      </c>
      <c r="AV1108" s="37">
        <v>2113.1325581252099</v>
      </c>
      <c r="AW1108" s="37">
        <v>949319.79391102504</v>
      </c>
      <c r="AX1108" s="37">
        <v>8.0094920647698</v>
      </c>
      <c r="AY1108" s="37">
        <v>7.6617338699999999</v>
      </c>
      <c r="AZ1108" s="37">
        <v>17.627500000000001</v>
      </c>
      <c r="BA1108" s="37">
        <v>23905.673887199999</v>
      </c>
      <c r="BB1108" s="37">
        <v>8.5735244309920002</v>
      </c>
      <c r="BC1108" s="37">
        <v>8.0131728496139597E-3</v>
      </c>
      <c r="BD1108" s="37">
        <v>385.11183157793999</v>
      </c>
      <c r="BE1108" s="37">
        <v>28915.063249999999</v>
      </c>
      <c r="BF1108" s="37">
        <v>1.0147270930950001</v>
      </c>
      <c r="BG1108" s="37">
        <v>3.7568680199946001</v>
      </c>
      <c r="BH1108" s="37">
        <v>4.8365488314349996</v>
      </c>
      <c r="BI1108" s="37">
        <v>5.9402136650499999</v>
      </c>
      <c r="BJ1108" s="37">
        <v>4374.2315473360004</v>
      </c>
      <c r="BK1108" s="37">
        <v>513.42787627254995</v>
      </c>
      <c r="BL1108" s="37">
        <v>17.627500000000001</v>
      </c>
      <c r="BM1108" s="37">
        <v>16.079711083309402</v>
      </c>
      <c r="BN1108" s="37">
        <v>16.070366358172901</v>
      </c>
      <c r="BO1108" s="37">
        <v>17.333072969074301</v>
      </c>
      <c r="BP1108" s="37">
        <v>1.1443642045000001E-2</v>
      </c>
    </row>
    <row r="1109" spans="1:68">
      <c r="A1109" s="16">
        <v>1108</v>
      </c>
      <c r="B1109" s="29" t="s">
        <v>93</v>
      </c>
      <c r="C1109" s="16">
        <v>350</v>
      </c>
      <c r="D1109" s="16">
        <v>1085</v>
      </c>
      <c r="E1109" s="16">
        <v>0.20702749655606301</v>
      </c>
      <c r="F1109" s="16">
        <v>0.35958968141667302</v>
      </c>
      <c r="G1109" s="16">
        <v>0.464718041742192</v>
      </c>
      <c r="H1109" s="16">
        <v>1.24329747716397</v>
      </c>
      <c r="I1109" s="16">
        <v>2.3319982450109502</v>
      </c>
      <c r="J1109" s="16">
        <v>0.38775351996666602</v>
      </c>
      <c r="K1109" s="16">
        <v>0.42857104726255701</v>
      </c>
      <c r="L1109" s="16">
        <v>0.54114388706215499</v>
      </c>
      <c r="M1109" s="16">
        <v>0.14167412447471101</v>
      </c>
      <c r="N1109" s="16">
        <v>0.68979456472956402</v>
      </c>
      <c r="O1109" s="16">
        <v>1.5711672782394299</v>
      </c>
      <c r="P1109" s="16">
        <v>0.134383196938099</v>
      </c>
      <c r="Q1109" s="16">
        <v>0.23121284010552701</v>
      </c>
      <c r="R1109" s="16">
        <v>0.66785716390553795</v>
      </c>
      <c r="S1109" s="16">
        <v>0.706382553021208</v>
      </c>
      <c r="T1109" s="16">
        <v>1.32010308987152</v>
      </c>
      <c r="U1109" s="16">
        <v>1.15156427751933</v>
      </c>
      <c r="V1109" s="16">
        <v>0.55196747461663298</v>
      </c>
      <c r="W1109" s="16">
        <v>3.0833049654961902</v>
      </c>
      <c r="X1109" s="16">
        <v>1.3691410282882499</v>
      </c>
      <c r="Y1109" s="16">
        <v>2.2291083003338401</v>
      </c>
      <c r="Z1109" s="16">
        <v>1.0259030346818201</v>
      </c>
      <c r="AA1109" s="16">
        <v>1.38477501627648</v>
      </c>
      <c r="AB1109" s="16">
        <v>1.29650389058876</v>
      </c>
      <c r="AC1109" s="16">
        <v>0.60148096543538399</v>
      </c>
      <c r="AD1109" s="16">
        <v>2.1474779791508101</v>
      </c>
      <c r="AE1109" s="16">
        <v>0.706382553021208</v>
      </c>
      <c r="AF1109" s="16">
        <v>1.44940584667411</v>
      </c>
      <c r="AG1109" s="16">
        <v>1.4482297994167701</v>
      </c>
      <c r="AH1109" s="16">
        <v>1.31766518776293</v>
      </c>
      <c r="AI1109" s="37">
        <v>0.324332454702847</v>
      </c>
      <c r="AJ1109" s="16">
        <v>0.99213439551094496</v>
      </c>
      <c r="AK1109" s="16">
        <v>0.48799146164978302</v>
      </c>
      <c r="AL1109" s="37">
        <v>0.77073963449000005</v>
      </c>
      <c r="AM1109" s="37">
        <v>3161.03987387099</v>
      </c>
      <c r="AN1109" s="37">
        <v>21.497570693774001</v>
      </c>
      <c r="AO1109" s="37">
        <v>1.152985001924</v>
      </c>
      <c r="AP1109" s="37">
        <v>7.2949584108799996</v>
      </c>
      <c r="AQ1109" s="37">
        <v>660.70847279999998</v>
      </c>
      <c r="AR1109" s="37">
        <v>1.7541246354060001</v>
      </c>
      <c r="AS1109" s="37">
        <v>1.3932429211999999</v>
      </c>
      <c r="AT1109" s="37">
        <v>7.6755117849280001</v>
      </c>
      <c r="AU1109" s="37">
        <v>309309.84169333201</v>
      </c>
      <c r="AV1109" s="37">
        <v>2111.97723010544</v>
      </c>
      <c r="AW1109" s="37">
        <v>949709.96873246005</v>
      </c>
      <c r="AX1109" s="37">
        <v>8.0255636271501594</v>
      </c>
      <c r="AY1109" s="37">
        <v>7.6911190559999998</v>
      </c>
      <c r="AZ1109" s="37">
        <v>17.645439</v>
      </c>
      <c r="BA1109" s="37">
        <v>23892.061360200001</v>
      </c>
      <c r="BB1109" s="37">
        <v>8.5632605430923991</v>
      </c>
      <c r="BC1109" s="37">
        <v>8.0208446208380503E-3</v>
      </c>
      <c r="BD1109" s="37">
        <v>384.53367449535602</v>
      </c>
      <c r="BE1109" s="37">
        <v>28901.450024999998</v>
      </c>
      <c r="BF1109" s="37">
        <v>1.013845321944</v>
      </c>
      <c r="BG1109" s="37">
        <v>3.75662634230464</v>
      </c>
      <c r="BH1109" s="37">
        <v>4.8338242633080002</v>
      </c>
      <c r="BI1109" s="37">
        <v>5.9376689843400001</v>
      </c>
      <c r="BJ1109" s="37">
        <v>4373.8835726176003</v>
      </c>
      <c r="BK1109" s="37">
        <v>512.15007016039999</v>
      </c>
      <c r="BL1109" s="37">
        <v>17.645439</v>
      </c>
      <c r="BM1109" s="37">
        <v>16.0876086955743</v>
      </c>
      <c r="BN1109" s="37">
        <v>16.074555217056201</v>
      </c>
      <c r="BO1109" s="37">
        <v>17.315344269364701</v>
      </c>
      <c r="BP1109" s="37">
        <v>1.1726205147999999E-2</v>
      </c>
    </row>
    <row r="1110" spans="1:68">
      <c r="A1110" s="16">
        <v>1109</v>
      </c>
      <c r="B1110" s="29" t="s">
        <v>94</v>
      </c>
      <c r="C1110" s="16">
        <v>420</v>
      </c>
      <c r="D1110" s="16">
        <v>1085</v>
      </c>
      <c r="E1110" s="16">
        <v>0.21022277182152799</v>
      </c>
      <c r="F1110" s="16">
        <v>0.36368063787059801</v>
      </c>
      <c r="G1110" s="16">
        <v>0.46794771124505802</v>
      </c>
      <c r="H1110" s="16">
        <v>1.24428368288272</v>
      </c>
      <c r="I1110" s="16">
        <v>2.33142513793775</v>
      </c>
      <c r="J1110" s="16">
        <v>0.391339237443664</v>
      </c>
      <c r="K1110" s="16">
        <v>0.43000592717755098</v>
      </c>
      <c r="L1110" s="16">
        <v>0.54232455607457697</v>
      </c>
      <c r="M1110" s="16">
        <v>0.14210984581241801</v>
      </c>
      <c r="N1110" s="16">
        <v>0.69034464861790701</v>
      </c>
      <c r="O1110" s="16">
        <v>1.5719266364182001</v>
      </c>
      <c r="P1110" s="16">
        <v>0.13461411633154599</v>
      </c>
      <c r="Q1110" s="16">
        <v>0.232611758284232</v>
      </c>
      <c r="R1110" s="16">
        <v>0.67013726235405402</v>
      </c>
      <c r="S1110" s="16">
        <v>0.70766613290632496</v>
      </c>
      <c r="T1110" s="16">
        <v>1.32006718184446</v>
      </c>
      <c r="U1110" s="16">
        <v>1.1512233853426099</v>
      </c>
      <c r="V1110" s="16">
        <v>0.55035460454066298</v>
      </c>
      <c r="W1110" s="16">
        <v>3.0830855701615199</v>
      </c>
      <c r="X1110" s="16">
        <v>1.36868460903084</v>
      </c>
      <c r="Y1110" s="16">
        <v>2.2281698751314201</v>
      </c>
      <c r="Z1110" s="16">
        <v>1.0261676744936501</v>
      </c>
      <c r="AA1110" s="16">
        <v>1.3846347975330899</v>
      </c>
      <c r="AB1110" s="16">
        <v>1.29637721867081</v>
      </c>
      <c r="AC1110" s="16">
        <v>0.60344044227827598</v>
      </c>
      <c r="AD1110" s="16">
        <v>2.1460051309442001</v>
      </c>
      <c r="AE1110" s="16">
        <v>0.70766613290632496</v>
      </c>
      <c r="AF1110" s="16">
        <v>1.45093387550763</v>
      </c>
      <c r="AG1110" s="16">
        <v>1.44942302725599</v>
      </c>
      <c r="AH1110" s="16">
        <v>1.31735285750363</v>
      </c>
      <c r="AI1110" s="37">
        <v>0.33229826570499899</v>
      </c>
      <c r="AJ1110" s="16">
        <v>0.99187383240428195</v>
      </c>
      <c r="AK1110" s="16">
        <v>0.48788198263386401</v>
      </c>
      <c r="AL1110" s="37">
        <v>0.78165844387450001</v>
      </c>
      <c r="AM1110" s="37">
        <v>3191.8120185212301</v>
      </c>
      <c r="AN1110" s="37">
        <v>21.6293426786835</v>
      </c>
      <c r="AO1110" s="37">
        <v>1.1527833205019999</v>
      </c>
      <c r="AP1110" s="37">
        <v>7.2832065794399998</v>
      </c>
      <c r="AQ1110" s="37">
        <v>665.82683020000002</v>
      </c>
      <c r="AR1110" s="37">
        <v>1.7587316486285001</v>
      </c>
      <c r="AS1110" s="37">
        <v>1.3969423872</v>
      </c>
      <c r="AT1110" s="37">
        <v>7.6860639527170003</v>
      </c>
      <c r="AU1110" s="37">
        <v>309722.12055223098</v>
      </c>
      <c r="AV1110" s="37">
        <v>2110.82197165868</v>
      </c>
      <c r="AW1110" s="37">
        <v>950098.82312229497</v>
      </c>
      <c r="AX1110" s="37">
        <v>8.0415048499584003</v>
      </c>
      <c r="AY1110" s="37">
        <v>7.7205155579999998</v>
      </c>
      <c r="AZ1110" s="37">
        <v>17.663357999999999</v>
      </c>
      <c r="BA1110" s="37">
        <v>23878.452701139999</v>
      </c>
      <c r="BB1110" s="37">
        <v>8.5530024279950005</v>
      </c>
      <c r="BC1110" s="37">
        <v>8.0286431209061898E-3</v>
      </c>
      <c r="BD1110" s="37">
        <v>383.95595075261201</v>
      </c>
      <c r="BE1110" s="37">
        <v>28887.838400000001</v>
      </c>
      <c r="BF1110" s="37">
        <v>1.012963844315</v>
      </c>
      <c r="BG1110" s="37">
        <v>3.7563845474454798</v>
      </c>
      <c r="BH1110" s="37">
        <v>4.8311004380489999</v>
      </c>
      <c r="BI1110" s="37">
        <v>5.9351248204699996</v>
      </c>
      <c r="BJ1110" s="37">
        <v>4373.5124800816002</v>
      </c>
      <c r="BK1110" s="37">
        <v>510.87373602770998</v>
      </c>
      <c r="BL1110" s="37">
        <v>17.663357999999999</v>
      </c>
      <c r="BM1110" s="37">
        <v>16.095499309530599</v>
      </c>
      <c r="BN1110" s="37">
        <v>16.078739168078599</v>
      </c>
      <c r="BO1110" s="37">
        <v>17.2976241551759</v>
      </c>
      <c r="BP1110" s="37">
        <v>1.2008635950999999E-2</v>
      </c>
    </row>
    <row r="1111" spans="1:68">
      <c r="A1111" s="16">
        <v>1110</v>
      </c>
      <c r="B1111" s="29" t="s">
        <v>89</v>
      </c>
      <c r="C1111" s="16">
        <v>465</v>
      </c>
      <c r="D1111" s="16">
        <v>1085</v>
      </c>
      <c r="E1111" s="16">
        <v>0.21182190687338401</v>
      </c>
      <c r="F1111" s="16">
        <v>0.36572861069394402</v>
      </c>
      <c r="G1111" s="16">
        <v>0.46956353321125699</v>
      </c>
      <c r="H1111" s="16">
        <v>1.24477714384882</v>
      </c>
      <c r="I1111" s="16">
        <v>2.3311382905267002</v>
      </c>
      <c r="J1111" s="16">
        <v>0.39313409850179798</v>
      </c>
      <c r="K1111" s="16">
        <v>0.43072375443261401</v>
      </c>
      <c r="L1111" s="16">
        <v>0.54291468149825595</v>
      </c>
      <c r="M1111" s="16">
        <v>0.142327983992174</v>
      </c>
      <c r="N1111" s="16">
        <v>0.69061958025800296</v>
      </c>
      <c r="O1111" s="16">
        <v>1.5723066090590001</v>
      </c>
      <c r="P1111" s="16">
        <v>0.13472968932749399</v>
      </c>
      <c r="Q1111" s="16">
        <v>0.23331334512298099</v>
      </c>
      <c r="R1111" s="16">
        <v>0.67127696397929104</v>
      </c>
      <c r="S1111" s="16">
        <v>0.70830830830830804</v>
      </c>
      <c r="T1111" s="16">
        <v>1.3200492205232299</v>
      </c>
      <c r="U1111" s="16">
        <v>1.15105282382245</v>
      </c>
      <c r="V1111" s="16">
        <v>0.54955330829007698</v>
      </c>
      <c r="W1111" s="16">
        <v>3.0829757545638099</v>
      </c>
      <c r="X1111" s="16">
        <v>1.3684563758389301</v>
      </c>
      <c r="Y1111" s="16">
        <v>2.2277005045779901</v>
      </c>
      <c r="Z1111" s="16">
        <v>1.0263000263889099</v>
      </c>
      <c r="AA1111" s="16">
        <v>1.3845646638424101</v>
      </c>
      <c r="AB1111" s="16">
        <v>1.2963138669926</v>
      </c>
      <c r="AC1111" s="16">
        <v>0.60442263706250698</v>
      </c>
      <c r="AD1111" s="16">
        <v>2.1452677067185402</v>
      </c>
      <c r="AE1111" s="16">
        <v>0.70830830830830804</v>
      </c>
      <c r="AF1111" s="16">
        <v>1.4516982128107501</v>
      </c>
      <c r="AG1111" s="16">
        <v>1.45001989331547</v>
      </c>
      <c r="AH1111" s="16">
        <v>1.3171966001800799</v>
      </c>
      <c r="AI1111" s="37">
        <v>0.33628255731521101</v>
      </c>
      <c r="AJ1111" s="16">
        <v>0.99174353647115898</v>
      </c>
      <c r="AK1111" s="16">
        <v>0.48782724312590398</v>
      </c>
      <c r="AL1111" s="37">
        <v>0.78711250781374997</v>
      </c>
      <c r="AM1111" s="37">
        <v>3207.1777694980501</v>
      </c>
      <c r="AN1111" s="37">
        <v>21.695185724562499</v>
      </c>
      <c r="AO1111" s="37">
        <v>1.15268235050375</v>
      </c>
      <c r="AP1111" s="37">
        <v>7.2773341337000002</v>
      </c>
      <c r="AQ1111" s="37">
        <v>668.38287749999995</v>
      </c>
      <c r="AR1111" s="37">
        <v>1.7610337416824999</v>
      </c>
      <c r="AS1111" s="37">
        <v>1.3987927171250001</v>
      </c>
      <c r="AT1111" s="37">
        <v>7.6913291744874996</v>
      </c>
      <c r="AU1111" s="37">
        <v>309928.32607216301</v>
      </c>
      <c r="AV1111" s="37">
        <v>2110.2443685251701</v>
      </c>
      <c r="AW1111" s="37">
        <v>950292.755155363</v>
      </c>
      <c r="AX1111" s="37">
        <v>8.0494265840229797</v>
      </c>
      <c r="AY1111" s="37">
        <v>7.7352180524999996</v>
      </c>
      <c r="AZ1111" s="37">
        <v>17.67231</v>
      </c>
      <c r="BA1111" s="37">
        <v>23871.6498220875</v>
      </c>
      <c r="BB1111" s="37">
        <v>8.5478755352471207</v>
      </c>
      <c r="BC1111" s="37">
        <v>8.03258907541359E-3</v>
      </c>
      <c r="BD1111" s="37">
        <v>383.66725138368002</v>
      </c>
      <c r="BE1111" s="37">
        <v>28881.033187500001</v>
      </c>
      <c r="BF1111" s="37">
        <v>1.01252321557125</v>
      </c>
      <c r="BG1111" s="37">
        <v>3.7562636060774501</v>
      </c>
      <c r="BH1111" s="37">
        <v>4.8297388039950002</v>
      </c>
      <c r="BI1111" s="37">
        <v>5.9338529323499998</v>
      </c>
      <c r="BJ1111" s="37">
        <v>4373.3182646320001</v>
      </c>
      <c r="BK1111" s="37">
        <v>510.23612095366201</v>
      </c>
      <c r="BL1111" s="37">
        <v>17.67231</v>
      </c>
      <c r="BM1111" s="37">
        <v>16.099441992142999</v>
      </c>
      <c r="BN1111" s="37">
        <v>16.080829303142</v>
      </c>
      <c r="BO1111" s="37">
        <v>17.2887673176517</v>
      </c>
      <c r="BP1111" s="37">
        <v>1.2149801740000001E-2</v>
      </c>
    </row>
    <row r="1112" spans="1:68">
      <c r="A1112" s="16">
        <v>1111</v>
      </c>
      <c r="B1112" s="29" t="s">
        <v>95</v>
      </c>
      <c r="C1112" s="16">
        <v>510</v>
      </c>
      <c r="D1112" s="16">
        <v>1085</v>
      </c>
      <c r="E1112" s="16">
        <v>0.213422041452589</v>
      </c>
      <c r="F1112" s="16">
        <v>0.36777824928693598</v>
      </c>
      <c r="G1112" s="16">
        <v>0.47118001385720998</v>
      </c>
      <c r="H1112" s="16">
        <v>1.2452708437839599</v>
      </c>
      <c r="I1112" s="16">
        <v>2.3308512469313598</v>
      </c>
      <c r="J1112" s="16">
        <v>0.39493029642820698</v>
      </c>
      <c r="K1112" s="16">
        <v>0.43144184007193298</v>
      </c>
      <c r="L1112" s="16">
        <v>0.54350466759939797</v>
      </c>
      <c r="M1112" s="16">
        <v>0.14254630749354799</v>
      </c>
      <c r="N1112" s="16">
        <v>0.690894438401366</v>
      </c>
      <c r="O1112" s="16">
        <v>1.57268677760253</v>
      </c>
      <c r="P1112" s="16">
        <v>0.134845337955115</v>
      </c>
      <c r="Q1112" s="16">
        <v>0.234016356220588</v>
      </c>
      <c r="R1112" s="16">
        <v>0.672416433966043</v>
      </c>
      <c r="S1112" s="16">
        <v>0.70895074088906695</v>
      </c>
      <c r="T1112" s="16">
        <v>1.3200312543275501</v>
      </c>
      <c r="U1112" s="16">
        <v>1.1508821852782301</v>
      </c>
      <c r="V1112" s="16">
        <v>0.54875538865460405</v>
      </c>
      <c r="W1112" s="16">
        <v>3.0828658602331198</v>
      </c>
      <c r="X1112" s="16">
        <v>1.3682281269360499</v>
      </c>
      <c r="Y1112" s="16">
        <v>2.2272310286758001</v>
      </c>
      <c r="Z1112" s="16">
        <v>1.0264323996172899</v>
      </c>
      <c r="AA1112" s="16">
        <v>1.3844945139315901</v>
      </c>
      <c r="AB1112" s="16">
        <v>1.2962505048314199</v>
      </c>
      <c r="AC1112" s="16">
        <v>0.60540647490072796</v>
      </c>
      <c r="AD1112" s="16">
        <v>2.1445296145367498</v>
      </c>
      <c r="AE1112" s="16">
        <v>0.70895074088906695</v>
      </c>
      <c r="AF1112" s="16">
        <v>1.45246276549275</v>
      </c>
      <c r="AG1112" s="16">
        <v>1.4506169275629299</v>
      </c>
      <c r="AH1112" s="16">
        <v>1.31704028134554</v>
      </c>
      <c r="AI1112" s="37">
        <v>0.34026777342701803</v>
      </c>
      <c r="AJ1112" s="16">
        <v>0.99161323095009901</v>
      </c>
      <c r="AK1112" s="16">
        <v>0.487772503617945</v>
      </c>
      <c r="AL1112" s="37">
        <v>0.79256301125100004</v>
      </c>
      <c r="AM1112" s="37">
        <v>3222.5299729093299</v>
      </c>
      <c r="AN1112" s="37">
        <v>21.761000139391001</v>
      </c>
      <c r="AO1112" s="37">
        <v>1.1525812943139999</v>
      </c>
      <c r="AP1112" s="37">
        <v>7.27146400128</v>
      </c>
      <c r="AQ1112" s="37">
        <v>670.93683720000001</v>
      </c>
      <c r="AR1112" s="37">
        <v>1.7633348923650001</v>
      </c>
      <c r="AS1112" s="37">
        <v>1.400643445</v>
      </c>
      <c r="AT1112" s="37">
        <v>7.6965871548419997</v>
      </c>
      <c r="AU1112" s="37">
        <v>310134.57565241703</v>
      </c>
      <c r="AV1112" s="37">
        <v>2109.6667827849201</v>
      </c>
      <c r="AW1112" s="37">
        <v>950486.35708053003</v>
      </c>
      <c r="AX1112" s="37">
        <v>8.0573157331945193</v>
      </c>
      <c r="AY1112" s="37">
        <v>7.7499233759999999</v>
      </c>
      <c r="AZ1112" s="37">
        <v>17.681256999999999</v>
      </c>
      <c r="BA1112" s="37">
        <v>23864.847910019998</v>
      </c>
      <c r="BB1112" s="37">
        <v>8.5427500856998009</v>
      </c>
      <c r="BC1112" s="37">
        <v>8.0365657406774507E-3</v>
      </c>
      <c r="BD1112" s="37">
        <v>383.37866034970801</v>
      </c>
      <c r="BE1112" s="37">
        <v>28874.228374999999</v>
      </c>
      <c r="BF1112" s="37">
        <v>1.012082660208</v>
      </c>
      <c r="BG1112" s="37">
        <v>3.7561426354171199</v>
      </c>
      <c r="BH1112" s="37">
        <v>4.8283773556579996</v>
      </c>
      <c r="BI1112" s="37">
        <v>5.93258117344</v>
      </c>
      <c r="BJ1112" s="37">
        <v>4373.1182697280001</v>
      </c>
      <c r="BK1112" s="37">
        <v>509.59887387447998</v>
      </c>
      <c r="BL1112" s="37">
        <v>17.681256999999999</v>
      </c>
      <c r="BM1112" s="37">
        <v>16.103382925178298</v>
      </c>
      <c r="BN1112" s="37">
        <v>16.082918211240099</v>
      </c>
      <c r="BO1112" s="37">
        <v>17.279912626507699</v>
      </c>
      <c r="BP1112" s="37">
        <v>1.2290934454000001E-2</v>
      </c>
    </row>
    <row r="1113" spans="1:68">
      <c r="A1113" s="16">
        <v>1112</v>
      </c>
      <c r="B1113" s="29" t="s">
        <v>502</v>
      </c>
      <c r="C1113" s="16">
        <v>420</v>
      </c>
      <c r="D1113" s="16">
        <v>1085</v>
      </c>
      <c r="E1113" s="16">
        <v>0.215023176496558</v>
      </c>
      <c r="F1113" s="16">
        <v>0.36982955568274301</v>
      </c>
      <c r="G1113" s="16">
        <v>0.47279715358575802</v>
      </c>
      <c r="H1113" s="16">
        <v>1.2457647828617699</v>
      </c>
      <c r="I1113" s="16">
        <v>2.3305640069504099</v>
      </c>
      <c r="J1113" s="16">
        <v>0.39672783271706102</v>
      </c>
      <c r="K1113" s="16">
        <v>0.43216018423504399</v>
      </c>
      <c r="L1113" s="16">
        <v>0.54409451442733403</v>
      </c>
      <c r="M1113" s="16">
        <v>0.14276481655280299</v>
      </c>
      <c r="N1113" s="16">
        <v>0.69116922307746298</v>
      </c>
      <c r="O1113" s="16">
        <v>1.5730671422003399</v>
      </c>
      <c r="P1113" s="16">
        <v>0.13496106228867499</v>
      </c>
      <c r="Q1113" s="16">
        <v>0.234720795918443</v>
      </c>
      <c r="R1113" s="16">
        <v>0.67355567238492398</v>
      </c>
      <c r="S1113" s="16">
        <v>0.70959343080312398</v>
      </c>
      <c r="T1113" s="16">
        <v>1.3200132832554601</v>
      </c>
      <c r="U1113" s="16">
        <v>1.15071146965779</v>
      </c>
      <c r="V1113" s="16">
        <v>0.54796080945212</v>
      </c>
      <c r="W1113" s="16">
        <v>3.0827558870847498</v>
      </c>
      <c r="X1113" s="16">
        <v>1.36799986232059</v>
      </c>
      <c r="Y1113" s="16">
        <v>2.22676144738938</v>
      </c>
      <c r="Z1113" s="16">
        <v>1.02656479418393</v>
      </c>
      <c r="AA1113" s="16">
        <v>1.38442434779498</v>
      </c>
      <c r="AB1113" s="16">
        <v>1.2961871321846801</v>
      </c>
      <c r="AC1113" s="16">
        <v>0.606391959919238</v>
      </c>
      <c r="AD1113" s="16">
        <v>2.1437908534908798</v>
      </c>
      <c r="AE1113" s="16">
        <v>0.70959343080312398</v>
      </c>
      <c r="AF1113" s="16">
        <v>1.45322753364469</v>
      </c>
      <c r="AG1113" s="16">
        <v>1.4512141300694701</v>
      </c>
      <c r="AH1113" s="16">
        <v>1.3168839009636799</v>
      </c>
      <c r="AI1113" s="37">
        <v>0.34425391436223401</v>
      </c>
      <c r="AJ1113" s="16">
        <v>0.991482915840042</v>
      </c>
      <c r="AK1113" s="16">
        <v>0.48771776410998602</v>
      </c>
      <c r="AL1113" s="37">
        <v>0.79800995418624998</v>
      </c>
      <c r="AM1113" s="37">
        <v>3237.86862875508</v>
      </c>
      <c r="AN1113" s="37">
        <v>21.826785923168998</v>
      </c>
      <c r="AO1113" s="37">
        <v>1.1524801519327501</v>
      </c>
      <c r="AP1113" s="37">
        <v>7.2655961821800004</v>
      </c>
      <c r="AQ1113" s="37">
        <v>673.48870929999998</v>
      </c>
      <c r="AR1113" s="37">
        <v>1.765635100676</v>
      </c>
      <c r="AS1113" s="37">
        <v>1.4024945708250001</v>
      </c>
      <c r="AT1113" s="37">
        <v>7.7018378937804997</v>
      </c>
      <c r="AU1113" s="37">
        <v>310340.86929299298</v>
      </c>
      <c r="AV1113" s="37">
        <v>2109.08921443792</v>
      </c>
      <c r="AW1113" s="37">
        <v>950679.62889779697</v>
      </c>
      <c r="AX1113" s="37">
        <v>8.0651722974730404</v>
      </c>
      <c r="AY1113" s="37">
        <v>7.7646315284999998</v>
      </c>
      <c r="AZ1113" s="37">
        <v>17.690199</v>
      </c>
      <c r="BA1113" s="37">
        <v>23858.046964937501</v>
      </c>
      <c r="BB1113" s="37">
        <v>8.5376260793530196</v>
      </c>
      <c r="BC1113" s="37">
        <v>8.0405728042989792E-3</v>
      </c>
      <c r="BD1113" s="37">
        <v>383.09017765069598</v>
      </c>
      <c r="BE1113" s="37">
        <v>28867.423962500001</v>
      </c>
      <c r="BF1113" s="37">
        <v>1.01164217822525</v>
      </c>
      <c r="BG1113" s="37">
        <v>3.75602163546449</v>
      </c>
      <c r="BH1113" s="37">
        <v>4.8270160930379999</v>
      </c>
      <c r="BI1113" s="37">
        <v>5.9313095437400003</v>
      </c>
      <c r="BJ1113" s="37">
        <v>4372.9124953696</v>
      </c>
      <c r="BK1113" s="37">
        <v>508.96199479016201</v>
      </c>
      <c r="BL1113" s="37">
        <v>17.690199</v>
      </c>
      <c r="BM1113" s="37">
        <v>16.107322108636399</v>
      </c>
      <c r="BN1113" s="37">
        <v>16.085005892373001</v>
      </c>
      <c r="BO1113" s="37">
        <v>17.271060081743901</v>
      </c>
      <c r="BP1113" s="37">
        <v>1.2432034093E-2</v>
      </c>
    </row>
    <row r="1114" spans="1:68">
      <c r="A1114" s="16">
        <v>1113</v>
      </c>
      <c r="B1114" s="29" t="s">
        <v>96</v>
      </c>
      <c r="C1114" s="16">
        <v>375</v>
      </c>
      <c r="D1114" s="16">
        <v>1085</v>
      </c>
      <c r="E1114" s="16">
        <v>0.21662531294387499</v>
      </c>
      <c r="F1114" s="16">
        <v>0.37188253191784498</v>
      </c>
      <c r="G1114" s="16">
        <v>0.47441495280007301</v>
      </c>
      <c r="H1114" s="16">
        <v>1.24625896125605</v>
      </c>
      <c r="I1114" s="16">
        <v>2.3302765703822201</v>
      </c>
      <c r="J1114" s="16">
        <v>0.398526708864755</v>
      </c>
      <c r="K1114" s="16">
        <v>0.43287878706158001</v>
      </c>
      <c r="L1114" s="16">
        <v>0.54468422203137401</v>
      </c>
      <c r="M1114" s="16">
        <v>0.14298351140660401</v>
      </c>
      <c r="N1114" s="16">
        <v>0.69144393431574502</v>
      </c>
      <c r="O1114" s="16">
        <v>1.5734477030041201</v>
      </c>
      <c r="P1114" s="16">
        <v>0.135076862402536</v>
      </c>
      <c r="Q1114" s="16">
        <v>0.23542666857559699</v>
      </c>
      <c r="R1114" s="16">
        <v>0.67469467930651605</v>
      </c>
      <c r="S1114" s="16">
        <v>0.71023637820512797</v>
      </c>
      <c r="T1114" s="16">
        <v>1.31999530730494</v>
      </c>
      <c r="U1114" s="16">
        <v>1.15054067690888</v>
      </c>
      <c r="V1114" s="16">
        <v>0.547169535085822</v>
      </c>
      <c r="W1114" s="16">
        <v>3.0826458350338601</v>
      </c>
      <c r="X1114" s="16">
        <v>1.36777158199091</v>
      </c>
      <c r="Y1114" s="16">
        <v>2.2262917606832402</v>
      </c>
      <c r="Z1114" s="16">
        <v>1.0266972100939999</v>
      </c>
      <c r="AA1114" s="16">
        <v>1.38435416542696</v>
      </c>
      <c r="AB1114" s="16">
        <v>1.2961237490497799</v>
      </c>
      <c r="AC1114" s="16">
        <v>0.607379096258166</v>
      </c>
      <c r="AD1114" s="16">
        <v>2.1430514226713302</v>
      </c>
      <c r="AE1114" s="16">
        <v>0.71023637820512797</v>
      </c>
      <c r="AF1114" s="16">
        <v>1.45399251735767</v>
      </c>
      <c r="AG1114" s="16">
        <v>1.45181150090624</v>
      </c>
      <c r="AH1114" s="16">
        <v>1.3167274589981399</v>
      </c>
      <c r="AI1114" s="37">
        <v>0.34824098044282398</v>
      </c>
      <c r="AJ1114" s="16">
        <v>0.99135259113993002</v>
      </c>
      <c r="AK1114" s="16">
        <v>0.48766302460202599</v>
      </c>
      <c r="AL1114" s="37">
        <v>0.80345333661950002</v>
      </c>
      <c r="AM1114" s="37">
        <v>3253.1937370352898</v>
      </c>
      <c r="AN1114" s="37">
        <v>21.892543075896501</v>
      </c>
      <c r="AO1114" s="37">
        <v>1.1523789233599999</v>
      </c>
      <c r="AP1114" s="37">
        <v>7.2597306764000002</v>
      </c>
      <c r="AQ1114" s="37">
        <v>676.03849379999997</v>
      </c>
      <c r="AR1114" s="37">
        <v>1.7679343666155001</v>
      </c>
      <c r="AS1114" s="37">
        <v>1.4043460945999999</v>
      </c>
      <c r="AT1114" s="37">
        <v>7.7070813913030003</v>
      </c>
      <c r="AU1114" s="37">
        <v>310547.20699389098</v>
      </c>
      <c r="AV1114" s="37">
        <v>2108.5116634841702</v>
      </c>
      <c r="AW1114" s="37">
        <v>950872.57060716499</v>
      </c>
      <c r="AX1114" s="37">
        <v>8.0729962768585199</v>
      </c>
      <c r="AY1114" s="37">
        <v>7.7793425100000002</v>
      </c>
      <c r="AZ1114" s="37">
        <v>17.699135999999999</v>
      </c>
      <c r="BA1114" s="37">
        <v>23851.24698684</v>
      </c>
      <c r="BB1114" s="37">
        <v>8.5325035162068001</v>
      </c>
      <c r="BC1114" s="37">
        <v>8.0446099591614702E-3</v>
      </c>
      <c r="BD1114" s="37">
        <v>382.80180328664397</v>
      </c>
      <c r="BE1114" s="37">
        <v>28860.61995</v>
      </c>
      <c r="BF1114" s="37">
        <v>1.011201769623</v>
      </c>
      <c r="BG1114" s="37">
        <v>3.7559006062195599</v>
      </c>
      <c r="BH1114" s="37">
        <v>4.8256550161350003</v>
      </c>
      <c r="BI1114" s="37">
        <v>5.9300380432499997</v>
      </c>
      <c r="BJ1114" s="37">
        <v>4372.7009415568</v>
      </c>
      <c r="BK1114" s="37">
        <v>508.32548370070998</v>
      </c>
      <c r="BL1114" s="37">
        <v>17.699135999999999</v>
      </c>
      <c r="BM1114" s="37">
        <v>16.111259542517399</v>
      </c>
      <c r="BN1114" s="37">
        <v>16.0870923465407</v>
      </c>
      <c r="BO1114" s="37">
        <v>17.262209683360201</v>
      </c>
      <c r="BP1114" s="37">
        <v>1.2573100657E-2</v>
      </c>
    </row>
  </sheetData>
  <phoneticPr fontId="2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14"/>
  <sheetViews>
    <sheetView workbookViewId="0">
      <selection activeCell="C9" sqref="C9"/>
    </sheetView>
  </sheetViews>
  <sheetFormatPr defaultColWidth="9" defaultRowHeight="15.6"/>
  <cols>
    <col min="2" max="2" width="68.44140625" style="23" customWidth="1"/>
    <col min="6" max="6" width="10.5546875"/>
    <col min="15" max="15" width="13.109375"/>
    <col min="17" max="17" width="9.44140625"/>
    <col min="21" max="21" width="9.44140625"/>
    <col min="22" max="22" width="14.33203125"/>
    <col min="23" max="23" width="9.44140625"/>
    <col min="32" max="34" width="9.44140625"/>
    <col min="36" max="36" width="9.44140625"/>
    <col min="37" max="37" width="13.109375"/>
    <col min="38" max="39" width="10.5546875"/>
    <col min="40" max="40" width="9.44140625"/>
    <col min="42" max="42" width="10.5546875"/>
    <col min="43" max="43" width="9.44140625"/>
    <col min="44" max="44" width="10.5546875"/>
    <col min="45" max="45" width="11.77734375"/>
    <col min="46" max="46" width="14.33203125"/>
    <col min="47" max="48" width="11.77734375"/>
    <col min="51" max="52" width="10.5546875"/>
    <col min="53" max="53" width="13.109375"/>
    <col min="54" max="54" width="11.77734375"/>
    <col min="56" max="56" width="10.5546875"/>
    <col min="57" max="57" width="11.77734375"/>
    <col min="58" max="58" width="10.5546875"/>
    <col min="59" max="59" width="9.44140625"/>
    <col min="60" max="61" width="10.5546875"/>
    <col min="63" max="65" width="13.109375"/>
    <col min="66" max="66" width="10.5546875"/>
    <col min="67" max="68" width="14.33203125"/>
  </cols>
  <sheetData>
    <row r="1" spans="1:68" s="22" customFormat="1" ht="20.399999999999999">
      <c r="A1" s="24" t="s">
        <v>0</v>
      </c>
      <c r="B1" s="5" t="s">
        <v>1</v>
      </c>
      <c r="C1" s="25" t="s">
        <v>2</v>
      </c>
      <c r="D1" s="26" t="s">
        <v>3</v>
      </c>
      <c r="E1" s="26" t="s">
        <v>523</v>
      </c>
      <c r="F1" s="27" t="s">
        <v>524</v>
      </c>
      <c r="G1" s="27" t="s">
        <v>525</v>
      </c>
      <c r="H1" s="27" t="s">
        <v>526</v>
      </c>
      <c r="I1" s="27" t="s">
        <v>527</v>
      </c>
      <c r="J1" s="27" t="s">
        <v>528</v>
      </c>
      <c r="K1" s="27" t="s">
        <v>529</v>
      </c>
      <c r="L1" s="27" t="s">
        <v>530</v>
      </c>
      <c r="M1" s="27" t="s">
        <v>531</v>
      </c>
      <c r="N1" s="27" t="s">
        <v>532</v>
      </c>
      <c r="O1" s="27" t="s">
        <v>533</v>
      </c>
      <c r="P1" s="27" t="s">
        <v>534</v>
      </c>
      <c r="Q1" s="27" t="s">
        <v>535</v>
      </c>
      <c r="R1" s="27" t="s">
        <v>536</v>
      </c>
      <c r="S1" s="27" t="s">
        <v>537</v>
      </c>
      <c r="T1" s="27" t="s">
        <v>538</v>
      </c>
      <c r="U1" s="27" t="s">
        <v>539</v>
      </c>
      <c r="V1" s="27" t="s">
        <v>540</v>
      </c>
      <c r="W1" s="27" t="s">
        <v>541</v>
      </c>
      <c r="X1" s="27" t="s">
        <v>542</v>
      </c>
      <c r="Y1" s="27" t="s">
        <v>543</v>
      </c>
      <c r="Z1" s="27" t="s">
        <v>544</v>
      </c>
      <c r="AA1" s="27" t="s">
        <v>545</v>
      </c>
      <c r="AB1" s="27" t="s">
        <v>546</v>
      </c>
      <c r="AC1" s="27" t="s">
        <v>547</v>
      </c>
      <c r="AD1" s="27" t="s">
        <v>548</v>
      </c>
      <c r="AE1" s="27" t="s">
        <v>549</v>
      </c>
      <c r="AF1" s="27" t="s">
        <v>550</v>
      </c>
      <c r="AG1" s="27" t="s">
        <v>551</v>
      </c>
      <c r="AH1" s="27" t="s">
        <v>552</v>
      </c>
      <c r="AI1" s="26" t="s">
        <v>553</v>
      </c>
      <c r="AJ1" s="27" t="s">
        <v>554</v>
      </c>
      <c r="AK1" s="27" t="s">
        <v>555</v>
      </c>
      <c r="AL1" s="27" t="s">
        <v>556</v>
      </c>
      <c r="AM1" s="27" t="s">
        <v>557</v>
      </c>
      <c r="AN1" s="27" t="s">
        <v>558</v>
      </c>
      <c r="AO1" s="27" t="s">
        <v>559</v>
      </c>
      <c r="AP1" s="27" t="s">
        <v>560</v>
      </c>
      <c r="AQ1" s="27" t="s">
        <v>561</v>
      </c>
      <c r="AR1" s="27" t="s">
        <v>562</v>
      </c>
      <c r="AS1" s="27" t="s">
        <v>563</v>
      </c>
      <c r="AT1" s="27" t="s">
        <v>564</v>
      </c>
      <c r="AU1" s="27" t="s">
        <v>565</v>
      </c>
      <c r="AV1" s="27" t="s">
        <v>566</v>
      </c>
      <c r="AW1" s="27" t="s">
        <v>567</v>
      </c>
      <c r="AX1" s="27" t="s">
        <v>568</v>
      </c>
      <c r="AY1" s="27" t="s">
        <v>569</v>
      </c>
      <c r="AZ1" s="27" t="s">
        <v>570</v>
      </c>
      <c r="BA1" s="27" t="s">
        <v>571</v>
      </c>
      <c r="BB1" s="27" t="s">
        <v>572</v>
      </c>
      <c r="BC1" s="27" t="s">
        <v>573</v>
      </c>
      <c r="BD1" s="27" t="s">
        <v>574</v>
      </c>
      <c r="BE1" s="27" t="s">
        <v>575</v>
      </c>
      <c r="BF1" s="27" t="s">
        <v>576</v>
      </c>
      <c r="BG1" s="27" t="s">
        <v>577</v>
      </c>
      <c r="BH1" s="27" t="s">
        <v>578</v>
      </c>
      <c r="BI1" s="27" t="s">
        <v>579</v>
      </c>
      <c r="BJ1" s="27" t="s">
        <v>580</v>
      </c>
      <c r="BK1" s="27" t="s">
        <v>581</v>
      </c>
      <c r="BL1" s="27" t="s">
        <v>582</v>
      </c>
      <c r="BM1" s="27" t="s">
        <v>583</v>
      </c>
      <c r="BN1" s="26" t="s">
        <v>584</v>
      </c>
      <c r="BO1" s="26" t="s">
        <v>35</v>
      </c>
      <c r="BP1" s="26" t="s">
        <v>36</v>
      </c>
    </row>
    <row r="2" spans="1:68">
      <c r="A2" s="28">
        <v>1</v>
      </c>
      <c r="B2" s="29" t="s">
        <v>68</v>
      </c>
      <c r="C2" s="28">
        <v>413</v>
      </c>
      <c r="D2" s="28">
        <v>1082.5</v>
      </c>
      <c r="E2" s="28">
        <v>0.41160000000000002</v>
      </c>
      <c r="F2" s="28">
        <v>34.441139999999997</v>
      </c>
      <c r="G2" s="28">
        <v>3.2018</v>
      </c>
      <c r="H2" s="28">
        <v>1.1961999999999999</v>
      </c>
      <c r="I2" s="28">
        <v>4.1180000000000003</v>
      </c>
      <c r="J2" s="28">
        <v>16.28</v>
      </c>
      <c r="K2" s="28">
        <v>0.87180000000000002</v>
      </c>
      <c r="L2" s="28">
        <v>0.872</v>
      </c>
      <c r="M2" s="28">
        <v>1.0449999999999999</v>
      </c>
      <c r="N2" s="28">
        <v>462.99</v>
      </c>
      <c r="O2" s="28">
        <v>57.626277799999997</v>
      </c>
      <c r="P2" s="28">
        <v>358.14</v>
      </c>
      <c r="Q2" s="28">
        <v>1.37646</v>
      </c>
      <c r="R2" s="28">
        <v>2.282</v>
      </c>
      <c r="S2" s="28">
        <v>3.54</v>
      </c>
      <c r="T2" s="28">
        <v>177.48</v>
      </c>
      <c r="U2" s="28">
        <v>3.1361400000000001</v>
      </c>
      <c r="V2" s="28">
        <v>6.6339066339066305E-2</v>
      </c>
      <c r="W2" s="28">
        <v>34.367400000000004</v>
      </c>
      <c r="X2" s="28">
        <v>198.8</v>
      </c>
      <c r="Y2" s="28">
        <v>1.5027999999999999</v>
      </c>
      <c r="Z2" s="28">
        <v>1.9636</v>
      </c>
      <c r="AA2" s="28">
        <v>2.5857999999999999</v>
      </c>
      <c r="AB2" s="28">
        <v>2.7734000000000001</v>
      </c>
      <c r="AC2" s="28">
        <v>51.508000000000003</v>
      </c>
      <c r="AD2" s="28">
        <v>33.034999999999997</v>
      </c>
      <c r="AE2" s="28">
        <v>3.54</v>
      </c>
      <c r="AF2" s="28">
        <v>4.83622</v>
      </c>
      <c r="AG2" s="28">
        <v>4.8250799999999998</v>
      </c>
      <c r="AH2" s="28">
        <v>4.7688199999999998</v>
      </c>
      <c r="AI2" s="28">
        <v>6.5000000000000002E-2</v>
      </c>
      <c r="AJ2" s="28">
        <v>1.93184</v>
      </c>
      <c r="AK2" s="28">
        <v>93.946329599999999</v>
      </c>
      <c r="AL2" s="28">
        <v>6.8163359999999997</v>
      </c>
      <c r="AM2" s="28">
        <v>0.96540800000000004</v>
      </c>
      <c r="AN2" s="28">
        <v>1.77376</v>
      </c>
      <c r="AO2" s="28">
        <v>41.344000000000001</v>
      </c>
      <c r="AP2" s="28">
        <v>2.0210240000000002</v>
      </c>
      <c r="AQ2" s="28">
        <v>1.6035200000000001</v>
      </c>
      <c r="AR2" s="28">
        <v>7.3321120000000004</v>
      </c>
      <c r="AS2" s="28">
        <v>670.17215999999996</v>
      </c>
      <c r="AT2" s="28">
        <v>36.750945424000001</v>
      </c>
      <c r="AU2" s="28">
        <v>2645.8191999999999</v>
      </c>
      <c r="AV2" s="28">
        <v>5.8425631999999998</v>
      </c>
      <c r="AW2" s="28">
        <v>3.4032</v>
      </c>
      <c r="AX2" s="28">
        <v>5</v>
      </c>
      <c r="AY2" s="28">
        <v>134.7088</v>
      </c>
      <c r="AZ2" s="28">
        <v>2.7243919999999999</v>
      </c>
      <c r="BA2" s="28">
        <v>0.119969040247678</v>
      </c>
      <c r="BB2" s="28">
        <v>11.239072</v>
      </c>
      <c r="BC2" s="28">
        <v>145.4</v>
      </c>
      <c r="BD2" s="28">
        <v>0.64780800000000005</v>
      </c>
      <c r="BE2" s="28">
        <v>1.9144208</v>
      </c>
      <c r="BF2" s="28">
        <v>1.870528</v>
      </c>
      <c r="BG2" s="28">
        <v>2.1424799999999999</v>
      </c>
      <c r="BH2" s="28">
        <v>85.041120000000006</v>
      </c>
      <c r="BI2" s="28">
        <v>15.438560000000001</v>
      </c>
      <c r="BJ2" s="28">
        <v>5</v>
      </c>
      <c r="BK2" s="28">
        <v>3.3363174400000002</v>
      </c>
      <c r="BL2" s="28">
        <v>3.3363174400000002</v>
      </c>
      <c r="BM2" s="28">
        <v>3.6804118400000001</v>
      </c>
      <c r="BN2" s="28">
        <v>0.19259200000000001</v>
      </c>
      <c r="BO2" s="28">
        <v>1.0049530016469299</v>
      </c>
      <c r="BP2" s="28">
        <v>0.468746743849493</v>
      </c>
    </row>
    <row r="3" spans="1:68">
      <c r="A3" s="28">
        <v>2</v>
      </c>
      <c r="B3" s="29" t="s">
        <v>69</v>
      </c>
      <c r="C3" s="28">
        <v>414</v>
      </c>
      <c r="D3" s="28">
        <v>1082.5</v>
      </c>
      <c r="E3" s="28">
        <v>0.40837000000000001</v>
      </c>
      <c r="F3" s="28">
        <v>34.239100999999998</v>
      </c>
      <c r="G3" s="28">
        <v>3.18974</v>
      </c>
      <c r="H3" s="28">
        <v>1.1965699999999999</v>
      </c>
      <c r="I3" s="28">
        <v>4.1188099999999999</v>
      </c>
      <c r="J3" s="28">
        <v>16.2</v>
      </c>
      <c r="K3" s="28">
        <v>0.87056</v>
      </c>
      <c r="L3" s="28">
        <v>0.87109999999999999</v>
      </c>
      <c r="M3" s="28">
        <v>1.0444500000000001</v>
      </c>
      <c r="N3" s="28">
        <v>462.80689999999998</v>
      </c>
      <c r="O3" s="28">
        <v>57.597681960000003</v>
      </c>
      <c r="P3" s="28">
        <v>358.04899999999998</v>
      </c>
      <c r="Q3" s="28">
        <v>1.375677</v>
      </c>
      <c r="R3" s="28">
        <v>2.2770000000000001</v>
      </c>
      <c r="S3" s="28">
        <v>3.536</v>
      </c>
      <c r="T3" s="28">
        <v>177.45099999999999</v>
      </c>
      <c r="U3" s="28">
        <v>3.1357529999999998</v>
      </c>
      <c r="V3" s="28">
        <v>6.64197530864198E-2</v>
      </c>
      <c r="W3" s="28">
        <v>34.359110000000001</v>
      </c>
      <c r="X3" s="28">
        <v>198.785</v>
      </c>
      <c r="Y3" s="28">
        <v>1.5025299999999999</v>
      </c>
      <c r="Z3" s="28">
        <v>1.963006</v>
      </c>
      <c r="AA3" s="28">
        <v>2.5855299999999999</v>
      </c>
      <c r="AB3" s="28">
        <v>2.7732199999999998</v>
      </c>
      <c r="AC3" s="28">
        <v>51.476300000000002</v>
      </c>
      <c r="AD3" s="28">
        <v>33.051929999999999</v>
      </c>
      <c r="AE3" s="28">
        <v>3.536</v>
      </c>
      <c r="AF3" s="28">
        <v>4.833056</v>
      </c>
      <c r="AG3" s="28">
        <v>4.8224729999999996</v>
      </c>
      <c r="AH3" s="28">
        <v>4.7690260000000002</v>
      </c>
      <c r="AI3" s="28">
        <v>6.4250000000000002E-2</v>
      </c>
      <c r="AJ3" s="28">
        <v>1.93184</v>
      </c>
      <c r="AK3" s="28">
        <v>93.946329599999999</v>
      </c>
      <c r="AL3" s="28">
        <v>6.8163359999999997</v>
      </c>
      <c r="AM3" s="28">
        <v>0.96540800000000004</v>
      </c>
      <c r="AN3" s="28">
        <v>1.77376</v>
      </c>
      <c r="AO3" s="28">
        <v>41.344000000000001</v>
      </c>
      <c r="AP3" s="28">
        <v>2.0210240000000002</v>
      </c>
      <c r="AQ3" s="28">
        <v>1.6035200000000001</v>
      </c>
      <c r="AR3" s="28">
        <v>7.3321120000000004</v>
      </c>
      <c r="AS3" s="28">
        <v>670.17215999999996</v>
      </c>
      <c r="AT3" s="28">
        <v>36.750945424000001</v>
      </c>
      <c r="AU3" s="28">
        <v>2645.8191999999999</v>
      </c>
      <c r="AV3" s="28">
        <v>5.8425631999999998</v>
      </c>
      <c r="AW3" s="28">
        <v>3.4032</v>
      </c>
      <c r="AX3" s="28">
        <v>5</v>
      </c>
      <c r="AY3" s="28">
        <v>134.7088</v>
      </c>
      <c r="AZ3" s="28">
        <v>2.7243919999999999</v>
      </c>
      <c r="BA3" s="28">
        <v>0.119969040247678</v>
      </c>
      <c r="BB3" s="28">
        <v>11.239072</v>
      </c>
      <c r="BC3" s="28">
        <v>145.4</v>
      </c>
      <c r="BD3" s="28">
        <v>0.64780800000000005</v>
      </c>
      <c r="BE3" s="28">
        <v>1.9144208</v>
      </c>
      <c r="BF3" s="28">
        <v>1.870528</v>
      </c>
      <c r="BG3" s="28">
        <v>2.1424799999999999</v>
      </c>
      <c r="BH3" s="28">
        <v>85.041120000000006</v>
      </c>
      <c r="BI3" s="28">
        <v>15.438560000000001</v>
      </c>
      <c r="BJ3" s="28">
        <v>5</v>
      </c>
      <c r="BK3" s="28">
        <v>3.3363174400000002</v>
      </c>
      <c r="BL3" s="28">
        <v>3.3363174400000002</v>
      </c>
      <c r="BM3" s="28">
        <v>3.6804118400000001</v>
      </c>
      <c r="BN3" s="28">
        <v>0.19259200000000001</v>
      </c>
      <c r="BO3" s="28">
        <v>1.0048589440656599</v>
      </c>
      <c r="BP3" s="28">
        <v>0.468746743849493</v>
      </c>
    </row>
    <row r="4" spans="1:68">
      <c r="A4" s="28">
        <v>3</v>
      </c>
      <c r="B4" s="29" t="s">
        <v>70</v>
      </c>
      <c r="C4" s="28">
        <v>438</v>
      </c>
      <c r="D4" s="28">
        <v>1082.5</v>
      </c>
      <c r="E4" s="28">
        <v>0.40514</v>
      </c>
      <c r="F4" s="28">
        <v>34.037061999999999</v>
      </c>
      <c r="G4" s="28">
        <v>3.1776800000000001</v>
      </c>
      <c r="H4" s="28">
        <v>1.1969399999999999</v>
      </c>
      <c r="I4" s="28">
        <v>4.1196200000000003</v>
      </c>
      <c r="J4" s="28">
        <v>16.12</v>
      </c>
      <c r="K4" s="28">
        <v>0.86931999999999998</v>
      </c>
      <c r="L4" s="28">
        <v>0.87019999999999997</v>
      </c>
      <c r="M4" s="28">
        <v>1.0439000000000001</v>
      </c>
      <c r="N4" s="28">
        <v>462.62380000000002</v>
      </c>
      <c r="O4" s="28">
        <v>57.569086120000001</v>
      </c>
      <c r="P4" s="28">
        <v>357.95800000000003</v>
      </c>
      <c r="Q4" s="28">
        <v>1.3748940000000001</v>
      </c>
      <c r="R4" s="28">
        <v>2.2719999999999998</v>
      </c>
      <c r="S4" s="28">
        <v>3.532</v>
      </c>
      <c r="T4" s="28">
        <v>177.422</v>
      </c>
      <c r="U4" s="28">
        <v>3.1353659999999999</v>
      </c>
      <c r="V4" s="28">
        <v>6.6501240694789104E-2</v>
      </c>
      <c r="W4" s="28">
        <v>34.350819999999999</v>
      </c>
      <c r="X4" s="28">
        <v>198.77</v>
      </c>
      <c r="Y4" s="28">
        <v>1.5022599999999999</v>
      </c>
      <c r="Z4" s="28">
        <v>1.962412</v>
      </c>
      <c r="AA4" s="28">
        <v>2.5852599999999999</v>
      </c>
      <c r="AB4" s="28">
        <v>2.7730399999999999</v>
      </c>
      <c r="AC4" s="28">
        <v>51.444600000000001</v>
      </c>
      <c r="AD4" s="28">
        <v>33.068860000000001</v>
      </c>
      <c r="AE4" s="28">
        <v>3.532</v>
      </c>
      <c r="AF4" s="28">
        <v>4.8298920000000001</v>
      </c>
      <c r="AG4" s="28">
        <v>4.8198660000000002</v>
      </c>
      <c r="AH4" s="28">
        <v>4.7692319999999997</v>
      </c>
      <c r="AI4" s="28">
        <v>6.3500000000000001E-2</v>
      </c>
      <c r="AJ4" s="28">
        <v>1.93184</v>
      </c>
      <c r="AK4" s="28">
        <v>93.946329599999999</v>
      </c>
      <c r="AL4" s="28">
        <v>6.8163359999999997</v>
      </c>
      <c r="AM4" s="28">
        <v>0.96540800000000004</v>
      </c>
      <c r="AN4" s="28">
        <v>1.77376</v>
      </c>
      <c r="AO4" s="28">
        <v>41.344000000000001</v>
      </c>
      <c r="AP4" s="28">
        <v>2.0210240000000002</v>
      </c>
      <c r="AQ4" s="28">
        <v>1.6035200000000001</v>
      </c>
      <c r="AR4" s="28">
        <v>7.3321120000000004</v>
      </c>
      <c r="AS4" s="28">
        <v>670.17215999999996</v>
      </c>
      <c r="AT4" s="28">
        <v>36.750945424000001</v>
      </c>
      <c r="AU4" s="28">
        <v>2645.8191999999999</v>
      </c>
      <c r="AV4" s="28">
        <v>5.8425631999999998</v>
      </c>
      <c r="AW4" s="28">
        <v>3.4032</v>
      </c>
      <c r="AX4" s="28">
        <v>5</v>
      </c>
      <c r="AY4" s="28">
        <v>134.7088</v>
      </c>
      <c r="AZ4" s="28">
        <v>2.7243919999999999</v>
      </c>
      <c r="BA4" s="28">
        <v>0.119969040247678</v>
      </c>
      <c r="BB4" s="28">
        <v>11.239072</v>
      </c>
      <c r="BC4" s="28">
        <v>145.4</v>
      </c>
      <c r="BD4" s="28">
        <v>0.64780800000000005</v>
      </c>
      <c r="BE4" s="28">
        <v>1.9144208</v>
      </c>
      <c r="BF4" s="28">
        <v>1.870528</v>
      </c>
      <c r="BG4" s="28">
        <v>2.1424799999999999</v>
      </c>
      <c r="BH4" s="28">
        <v>85.041120000000006</v>
      </c>
      <c r="BI4" s="28">
        <v>15.438560000000001</v>
      </c>
      <c r="BJ4" s="28">
        <v>5</v>
      </c>
      <c r="BK4" s="28">
        <v>3.3363174400000002</v>
      </c>
      <c r="BL4" s="28">
        <v>3.3363174400000002</v>
      </c>
      <c r="BM4" s="28">
        <v>3.6804118400000001</v>
      </c>
      <c r="BN4" s="28">
        <v>0.19259200000000001</v>
      </c>
      <c r="BO4" s="28">
        <v>1.0047648864843901</v>
      </c>
      <c r="BP4" s="28">
        <v>0.468746743849493</v>
      </c>
    </row>
    <row r="5" spans="1:68">
      <c r="A5" s="28">
        <v>4</v>
      </c>
      <c r="B5" s="29" t="s">
        <v>71</v>
      </c>
      <c r="C5" s="28">
        <v>429</v>
      </c>
      <c r="D5" s="28">
        <v>1082.5</v>
      </c>
      <c r="E5" s="28">
        <v>0.40190999999999999</v>
      </c>
      <c r="F5" s="28">
        <v>33.835023</v>
      </c>
      <c r="G5" s="28">
        <v>3.1656200000000001</v>
      </c>
      <c r="H5" s="28">
        <v>1.1973100000000001</v>
      </c>
      <c r="I5" s="28">
        <v>4.1204299999999998</v>
      </c>
      <c r="J5" s="28">
        <v>16.04</v>
      </c>
      <c r="K5" s="28">
        <v>0.86807999999999996</v>
      </c>
      <c r="L5" s="28">
        <v>0.86929999999999996</v>
      </c>
      <c r="M5" s="28">
        <v>1.04335</v>
      </c>
      <c r="N5" s="28">
        <v>462.44069999999999</v>
      </c>
      <c r="O5" s="28">
        <v>57.54049028</v>
      </c>
      <c r="P5" s="28">
        <v>357.86700000000002</v>
      </c>
      <c r="Q5" s="28">
        <v>1.3741110000000001</v>
      </c>
      <c r="R5" s="28">
        <v>2.2669999999999999</v>
      </c>
      <c r="S5" s="28">
        <v>3.528</v>
      </c>
      <c r="T5" s="28">
        <v>177.393</v>
      </c>
      <c r="U5" s="28">
        <v>3.134979</v>
      </c>
      <c r="V5" s="28">
        <v>6.6583541147132205E-2</v>
      </c>
      <c r="W5" s="28">
        <v>34.342529999999996</v>
      </c>
      <c r="X5" s="28">
        <v>198.755</v>
      </c>
      <c r="Y5" s="28">
        <v>1.5019899999999999</v>
      </c>
      <c r="Z5" s="28">
        <v>1.9618180000000001</v>
      </c>
      <c r="AA5" s="28">
        <v>2.5849899999999999</v>
      </c>
      <c r="AB5" s="28">
        <v>2.7728600000000001</v>
      </c>
      <c r="AC5" s="28">
        <v>51.4129</v>
      </c>
      <c r="AD5" s="28">
        <v>33.085790000000003</v>
      </c>
      <c r="AE5" s="28">
        <v>3.528</v>
      </c>
      <c r="AF5" s="28">
        <v>4.8267280000000001</v>
      </c>
      <c r="AG5" s="28">
        <v>4.817259</v>
      </c>
      <c r="AH5" s="28">
        <v>4.7694380000000001</v>
      </c>
      <c r="AI5" s="28">
        <v>6.275E-2</v>
      </c>
      <c r="AJ5" s="28">
        <v>1.93184</v>
      </c>
      <c r="AK5" s="28">
        <v>93.946329599999999</v>
      </c>
      <c r="AL5" s="28">
        <v>6.8163359999999997</v>
      </c>
      <c r="AM5" s="28">
        <v>0.96540800000000004</v>
      </c>
      <c r="AN5" s="28">
        <v>1.77376</v>
      </c>
      <c r="AO5" s="28">
        <v>41.344000000000001</v>
      </c>
      <c r="AP5" s="28">
        <v>2.0210240000000002</v>
      </c>
      <c r="AQ5" s="28">
        <v>1.6035200000000001</v>
      </c>
      <c r="AR5" s="28">
        <v>7.3321120000000004</v>
      </c>
      <c r="AS5" s="28">
        <v>670.17215999999996</v>
      </c>
      <c r="AT5" s="28">
        <v>36.750945424000001</v>
      </c>
      <c r="AU5" s="28">
        <v>2645.8191999999999</v>
      </c>
      <c r="AV5" s="28">
        <v>5.8425631999999998</v>
      </c>
      <c r="AW5" s="28">
        <v>3.4032</v>
      </c>
      <c r="AX5" s="28">
        <v>5</v>
      </c>
      <c r="AY5" s="28">
        <v>134.7088</v>
      </c>
      <c r="AZ5" s="28">
        <v>2.7243919999999999</v>
      </c>
      <c r="BA5" s="28">
        <v>0.119969040247678</v>
      </c>
      <c r="BB5" s="28">
        <v>11.239072</v>
      </c>
      <c r="BC5" s="28">
        <v>145.4</v>
      </c>
      <c r="BD5" s="28">
        <v>0.64780800000000005</v>
      </c>
      <c r="BE5" s="28">
        <v>1.9144208</v>
      </c>
      <c r="BF5" s="28">
        <v>1.870528</v>
      </c>
      <c r="BG5" s="28">
        <v>2.1424799999999999</v>
      </c>
      <c r="BH5" s="28">
        <v>85.041120000000006</v>
      </c>
      <c r="BI5" s="28">
        <v>15.438560000000001</v>
      </c>
      <c r="BJ5" s="28">
        <v>5</v>
      </c>
      <c r="BK5" s="28">
        <v>3.3363174400000002</v>
      </c>
      <c r="BL5" s="28">
        <v>3.3363174400000002</v>
      </c>
      <c r="BM5" s="28">
        <v>3.6804118400000001</v>
      </c>
      <c r="BN5" s="28">
        <v>0.19259200000000001</v>
      </c>
      <c r="BO5" s="28">
        <v>1.0046708289031201</v>
      </c>
      <c r="BP5" s="28">
        <v>0.468746743849493</v>
      </c>
    </row>
    <row r="6" spans="1:68">
      <c r="A6" s="28">
        <v>5</v>
      </c>
      <c r="B6" s="29" t="s">
        <v>72</v>
      </c>
      <c r="C6" s="28">
        <v>429</v>
      </c>
      <c r="D6" s="28">
        <v>1082.5</v>
      </c>
      <c r="E6" s="28">
        <v>0.39867999999999998</v>
      </c>
      <c r="F6" s="28">
        <v>33.632984</v>
      </c>
      <c r="G6" s="28">
        <v>3.1535600000000001</v>
      </c>
      <c r="H6" s="28">
        <v>1.1976800000000001</v>
      </c>
      <c r="I6" s="28">
        <v>4.1212400000000002</v>
      </c>
      <c r="J6" s="28">
        <v>15.96</v>
      </c>
      <c r="K6" s="28">
        <v>0.86684000000000005</v>
      </c>
      <c r="L6" s="28">
        <v>0.86839999999999995</v>
      </c>
      <c r="M6" s="28">
        <v>1.0427999999999999</v>
      </c>
      <c r="N6" s="28">
        <v>462.25760000000002</v>
      </c>
      <c r="O6" s="28">
        <v>57.511894439999999</v>
      </c>
      <c r="P6" s="28">
        <v>357.77600000000001</v>
      </c>
      <c r="Q6" s="28">
        <v>1.3733280000000001</v>
      </c>
      <c r="R6" s="28">
        <v>2.262</v>
      </c>
      <c r="S6" s="28">
        <v>3.524</v>
      </c>
      <c r="T6" s="28">
        <v>177.364</v>
      </c>
      <c r="U6" s="28">
        <v>3.134592</v>
      </c>
      <c r="V6" s="28">
        <v>6.6666666666666693E-2</v>
      </c>
      <c r="W6" s="28">
        <v>34.334240000000001</v>
      </c>
      <c r="X6" s="28">
        <v>198.74</v>
      </c>
      <c r="Y6" s="28">
        <v>1.5017199999999999</v>
      </c>
      <c r="Z6" s="28">
        <v>1.9612240000000001</v>
      </c>
      <c r="AA6" s="28">
        <v>2.5847199999999999</v>
      </c>
      <c r="AB6" s="28">
        <v>2.7726799999999998</v>
      </c>
      <c r="AC6" s="28">
        <v>51.3812</v>
      </c>
      <c r="AD6" s="28">
        <v>33.102719999999998</v>
      </c>
      <c r="AE6" s="28">
        <v>3.524</v>
      </c>
      <c r="AF6" s="28">
        <v>4.8235640000000002</v>
      </c>
      <c r="AG6" s="28">
        <v>4.8146519999999997</v>
      </c>
      <c r="AH6" s="28">
        <v>4.7696440000000004</v>
      </c>
      <c r="AI6" s="28">
        <v>6.2E-2</v>
      </c>
      <c r="AJ6" s="28">
        <v>1.93184</v>
      </c>
      <c r="AK6" s="28">
        <v>93.946329599999999</v>
      </c>
      <c r="AL6" s="28">
        <v>6.8163359999999997</v>
      </c>
      <c r="AM6" s="28">
        <v>0.96540800000000004</v>
      </c>
      <c r="AN6" s="28">
        <v>1.77376</v>
      </c>
      <c r="AO6" s="28">
        <v>41.344000000000001</v>
      </c>
      <c r="AP6" s="28">
        <v>2.0210240000000002</v>
      </c>
      <c r="AQ6" s="28">
        <v>1.6035200000000001</v>
      </c>
      <c r="AR6" s="28">
        <v>7.3321120000000004</v>
      </c>
      <c r="AS6" s="28">
        <v>670.17215999999996</v>
      </c>
      <c r="AT6" s="28">
        <v>36.750945424000001</v>
      </c>
      <c r="AU6" s="28">
        <v>2645.8191999999999</v>
      </c>
      <c r="AV6" s="28">
        <v>5.8425631999999998</v>
      </c>
      <c r="AW6" s="28">
        <v>3.4032</v>
      </c>
      <c r="AX6" s="28">
        <v>5</v>
      </c>
      <c r="AY6" s="28">
        <v>134.7088</v>
      </c>
      <c r="AZ6" s="28">
        <v>2.7243919999999999</v>
      </c>
      <c r="BA6" s="28">
        <v>0.119969040247678</v>
      </c>
      <c r="BB6" s="28">
        <v>11.239072</v>
      </c>
      <c r="BC6" s="28">
        <v>145.4</v>
      </c>
      <c r="BD6" s="28">
        <v>0.64780800000000005</v>
      </c>
      <c r="BE6" s="28">
        <v>1.9144208</v>
      </c>
      <c r="BF6" s="28">
        <v>1.870528</v>
      </c>
      <c r="BG6" s="28">
        <v>2.1424799999999999</v>
      </c>
      <c r="BH6" s="28">
        <v>85.041120000000006</v>
      </c>
      <c r="BI6" s="28">
        <v>15.438560000000001</v>
      </c>
      <c r="BJ6" s="28">
        <v>5</v>
      </c>
      <c r="BK6" s="28">
        <v>3.3363174400000002</v>
      </c>
      <c r="BL6" s="28">
        <v>3.3363174400000002</v>
      </c>
      <c r="BM6" s="28">
        <v>3.6804118400000001</v>
      </c>
      <c r="BN6" s="28">
        <v>0.19259200000000001</v>
      </c>
      <c r="BO6" s="28">
        <v>1.0045767713218501</v>
      </c>
      <c r="BP6" s="28">
        <v>0.468746743849493</v>
      </c>
    </row>
    <row r="7" spans="1:68">
      <c r="A7" s="28">
        <v>6</v>
      </c>
      <c r="B7" s="29" t="s">
        <v>73</v>
      </c>
      <c r="C7" s="28">
        <v>346</v>
      </c>
      <c r="D7" s="28">
        <v>1082.5</v>
      </c>
      <c r="E7" s="28">
        <v>0.39222000000000001</v>
      </c>
      <c r="F7" s="28">
        <v>33.228906000000002</v>
      </c>
      <c r="G7" s="28">
        <v>3.1294400000000002</v>
      </c>
      <c r="H7" s="28">
        <v>1.19842</v>
      </c>
      <c r="I7" s="28">
        <v>4.1228600000000002</v>
      </c>
      <c r="J7" s="28">
        <v>15.8</v>
      </c>
      <c r="K7" s="28">
        <v>0.86436000000000002</v>
      </c>
      <c r="L7" s="28">
        <v>0.86660000000000004</v>
      </c>
      <c r="M7" s="28">
        <v>1.0417000000000001</v>
      </c>
      <c r="N7" s="28">
        <v>461.89139999999998</v>
      </c>
      <c r="O7" s="28">
        <v>57.454702760000004</v>
      </c>
      <c r="P7" s="28">
        <v>357.59399999999999</v>
      </c>
      <c r="Q7" s="28">
        <v>1.3717619999999999</v>
      </c>
      <c r="R7" s="28">
        <v>2.2519999999999998</v>
      </c>
      <c r="S7" s="28">
        <v>3.516</v>
      </c>
      <c r="T7" s="28">
        <v>177.30600000000001</v>
      </c>
      <c r="U7" s="28">
        <v>3.1338180000000002</v>
      </c>
      <c r="V7" s="28">
        <v>6.6835443037974701E-2</v>
      </c>
      <c r="W7" s="28">
        <v>34.317659999999997</v>
      </c>
      <c r="X7" s="28">
        <v>198.71</v>
      </c>
      <c r="Y7" s="28">
        <v>1.50118</v>
      </c>
      <c r="Z7" s="28">
        <v>1.9600359999999999</v>
      </c>
      <c r="AA7" s="28">
        <v>2.5841799999999999</v>
      </c>
      <c r="AB7" s="28">
        <v>2.7723200000000001</v>
      </c>
      <c r="AC7" s="28">
        <v>51.317799999999998</v>
      </c>
      <c r="AD7" s="28">
        <v>33.136580000000002</v>
      </c>
      <c r="AE7" s="28">
        <v>3.516</v>
      </c>
      <c r="AF7" s="28">
        <v>4.8172360000000003</v>
      </c>
      <c r="AG7" s="28">
        <v>4.8094380000000001</v>
      </c>
      <c r="AH7" s="28">
        <v>4.7700560000000003</v>
      </c>
      <c r="AI7" s="28">
        <v>6.0499999999999998E-2</v>
      </c>
      <c r="AJ7" s="28">
        <v>1.93184</v>
      </c>
      <c r="AK7" s="28">
        <v>93.946329599999999</v>
      </c>
      <c r="AL7" s="28">
        <v>6.8163359999999997</v>
      </c>
      <c r="AM7" s="28">
        <v>0.96540800000000004</v>
      </c>
      <c r="AN7" s="28">
        <v>1.77376</v>
      </c>
      <c r="AO7" s="28">
        <v>41.344000000000001</v>
      </c>
      <c r="AP7" s="28">
        <v>2.0210240000000002</v>
      </c>
      <c r="AQ7" s="28">
        <v>1.6035200000000001</v>
      </c>
      <c r="AR7" s="28">
        <v>7.3321120000000004</v>
      </c>
      <c r="AS7" s="28">
        <v>670.17215999999996</v>
      </c>
      <c r="AT7" s="28">
        <v>36.750945424000001</v>
      </c>
      <c r="AU7" s="28">
        <v>2645.8191999999999</v>
      </c>
      <c r="AV7" s="28">
        <v>5.8425631999999998</v>
      </c>
      <c r="AW7" s="28">
        <v>3.4032</v>
      </c>
      <c r="AX7" s="28">
        <v>5</v>
      </c>
      <c r="AY7" s="28">
        <v>134.7088</v>
      </c>
      <c r="AZ7" s="28">
        <v>2.7243919999999999</v>
      </c>
      <c r="BA7" s="28">
        <v>0.119969040247678</v>
      </c>
      <c r="BB7" s="28">
        <v>11.239072</v>
      </c>
      <c r="BC7" s="28">
        <v>145.4</v>
      </c>
      <c r="BD7" s="28">
        <v>0.64780800000000005</v>
      </c>
      <c r="BE7" s="28">
        <v>1.9144208</v>
      </c>
      <c r="BF7" s="28">
        <v>1.870528</v>
      </c>
      <c r="BG7" s="28">
        <v>2.1424799999999999</v>
      </c>
      <c r="BH7" s="28">
        <v>85.041120000000006</v>
      </c>
      <c r="BI7" s="28">
        <v>15.438560000000001</v>
      </c>
      <c r="BJ7" s="28">
        <v>5</v>
      </c>
      <c r="BK7" s="28">
        <v>3.3363174400000002</v>
      </c>
      <c r="BL7" s="28">
        <v>3.3363174400000002</v>
      </c>
      <c r="BM7" s="28">
        <v>3.6804118400000001</v>
      </c>
      <c r="BN7" s="28">
        <v>0.19259200000000001</v>
      </c>
      <c r="BO7" s="28">
        <v>1.00438865615932</v>
      </c>
      <c r="BP7" s="28">
        <v>0.468746743849493</v>
      </c>
    </row>
    <row r="8" spans="1:68">
      <c r="A8" s="28">
        <v>7</v>
      </c>
      <c r="B8" s="29" t="s">
        <v>74</v>
      </c>
      <c r="C8" s="28">
        <v>342</v>
      </c>
      <c r="D8" s="28">
        <v>1082.5</v>
      </c>
      <c r="E8" s="28">
        <v>0.38575999999999999</v>
      </c>
      <c r="F8" s="28">
        <v>32.824827999999997</v>
      </c>
      <c r="G8" s="28">
        <v>3.1053199999999999</v>
      </c>
      <c r="H8" s="28">
        <v>1.19916</v>
      </c>
      <c r="I8" s="28">
        <v>4.1244800000000001</v>
      </c>
      <c r="J8" s="28">
        <v>15.64</v>
      </c>
      <c r="K8" s="28">
        <v>0.86187999999999998</v>
      </c>
      <c r="L8" s="28">
        <v>0.86480000000000001</v>
      </c>
      <c r="M8" s="28">
        <v>1.0406</v>
      </c>
      <c r="N8" s="28">
        <v>461.52519999999998</v>
      </c>
      <c r="O8" s="28">
        <v>57.397511080000001</v>
      </c>
      <c r="P8" s="28">
        <v>357.41199999999998</v>
      </c>
      <c r="Q8" s="28">
        <v>1.370196</v>
      </c>
      <c r="R8" s="28">
        <v>2.242</v>
      </c>
      <c r="S8" s="28">
        <v>3.508</v>
      </c>
      <c r="T8" s="28">
        <v>177.24799999999999</v>
      </c>
      <c r="U8" s="28">
        <v>3.1330439999999999</v>
      </c>
      <c r="V8" s="28">
        <v>6.7007672634271098E-2</v>
      </c>
      <c r="W8" s="28">
        <v>34.301079999999999</v>
      </c>
      <c r="X8" s="28">
        <v>198.68</v>
      </c>
      <c r="Y8" s="28">
        <v>1.50064</v>
      </c>
      <c r="Z8" s="28">
        <v>1.9588479999999999</v>
      </c>
      <c r="AA8" s="28">
        <v>2.5836399999999999</v>
      </c>
      <c r="AB8" s="28">
        <v>2.77196</v>
      </c>
      <c r="AC8" s="28">
        <v>51.254399999999997</v>
      </c>
      <c r="AD8" s="28">
        <v>33.170439999999999</v>
      </c>
      <c r="AE8" s="28">
        <v>3.508</v>
      </c>
      <c r="AF8" s="28">
        <v>4.8109080000000004</v>
      </c>
      <c r="AG8" s="28">
        <v>4.8042239999999996</v>
      </c>
      <c r="AH8" s="28">
        <v>4.7704680000000002</v>
      </c>
      <c r="AI8" s="28">
        <v>5.8999999999999997E-2</v>
      </c>
      <c r="AJ8" s="28">
        <v>1.93184</v>
      </c>
      <c r="AK8" s="28">
        <v>93.946329599999999</v>
      </c>
      <c r="AL8" s="28">
        <v>6.8163359999999997</v>
      </c>
      <c r="AM8" s="28">
        <v>0.96540800000000004</v>
      </c>
      <c r="AN8" s="28">
        <v>1.77376</v>
      </c>
      <c r="AO8" s="28">
        <v>41.344000000000001</v>
      </c>
      <c r="AP8" s="28">
        <v>2.0210240000000002</v>
      </c>
      <c r="AQ8" s="28">
        <v>1.6035200000000001</v>
      </c>
      <c r="AR8" s="28">
        <v>7.3321120000000004</v>
      </c>
      <c r="AS8" s="28">
        <v>670.17215999999996</v>
      </c>
      <c r="AT8" s="28">
        <v>36.750945424000001</v>
      </c>
      <c r="AU8" s="28">
        <v>2645.8191999999999</v>
      </c>
      <c r="AV8" s="28">
        <v>5.8425631999999998</v>
      </c>
      <c r="AW8" s="28">
        <v>3.4032</v>
      </c>
      <c r="AX8" s="28">
        <v>5</v>
      </c>
      <c r="AY8" s="28">
        <v>134.7088</v>
      </c>
      <c r="AZ8" s="28">
        <v>2.7243919999999999</v>
      </c>
      <c r="BA8" s="28">
        <v>0.119969040247678</v>
      </c>
      <c r="BB8" s="28">
        <v>11.239072</v>
      </c>
      <c r="BC8" s="28">
        <v>145.4</v>
      </c>
      <c r="BD8" s="28">
        <v>0.64780800000000005</v>
      </c>
      <c r="BE8" s="28">
        <v>1.9144208</v>
      </c>
      <c r="BF8" s="28">
        <v>1.870528</v>
      </c>
      <c r="BG8" s="28">
        <v>2.1424799999999999</v>
      </c>
      <c r="BH8" s="28">
        <v>85.041120000000006</v>
      </c>
      <c r="BI8" s="28">
        <v>15.438560000000001</v>
      </c>
      <c r="BJ8" s="28">
        <v>5</v>
      </c>
      <c r="BK8" s="28">
        <v>3.3363174400000002</v>
      </c>
      <c r="BL8" s="28">
        <v>3.3363174400000002</v>
      </c>
      <c r="BM8" s="28">
        <v>3.6804118400000001</v>
      </c>
      <c r="BN8" s="28">
        <v>0.19259200000000001</v>
      </c>
      <c r="BO8" s="28">
        <v>1.00420054099678</v>
      </c>
      <c r="BP8" s="28">
        <v>0.468746743849493</v>
      </c>
    </row>
    <row r="9" spans="1:68">
      <c r="A9" s="28">
        <v>8</v>
      </c>
      <c r="B9" s="29" t="s">
        <v>75</v>
      </c>
      <c r="C9" s="28">
        <v>325</v>
      </c>
      <c r="D9" s="28">
        <v>1082.5</v>
      </c>
      <c r="E9" s="28">
        <v>0.37930000000000003</v>
      </c>
      <c r="F9" s="28">
        <v>32.420749999999998</v>
      </c>
      <c r="G9" s="28">
        <v>3.0811999999999999</v>
      </c>
      <c r="H9" s="28">
        <v>1.1999</v>
      </c>
      <c r="I9" s="28">
        <v>4.1261000000000001</v>
      </c>
      <c r="J9" s="28">
        <v>15.48</v>
      </c>
      <c r="K9" s="28">
        <v>0.85940000000000005</v>
      </c>
      <c r="L9" s="28">
        <v>0.86299999999999999</v>
      </c>
      <c r="M9" s="28">
        <v>1.0395000000000001</v>
      </c>
      <c r="N9" s="28">
        <v>461.15899999999999</v>
      </c>
      <c r="O9" s="28">
        <v>57.340319399999998</v>
      </c>
      <c r="P9" s="28">
        <v>357.23</v>
      </c>
      <c r="Q9" s="28">
        <v>1.36863</v>
      </c>
      <c r="R9" s="28">
        <v>2.2320000000000002</v>
      </c>
      <c r="S9" s="28">
        <v>3.5</v>
      </c>
      <c r="T9" s="28">
        <v>177.19</v>
      </c>
      <c r="U9" s="28">
        <v>3.1322700000000001</v>
      </c>
      <c r="V9" s="28">
        <v>6.7183462532299704E-2</v>
      </c>
      <c r="W9" s="28">
        <v>34.284500000000001</v>
      </c>
      <c r="X9" s="28">
        <v>198.65</v>
      </c>
      <c r="Y9" s="28">
        <v>1.5001</v>
      </c>
      <c r="Z9" s="28">
        <v>1.95766</v>
      </c>
      <c r="AA9" s="28">
        <v>2.5831</v>
      </c>
      <c r="AB9" s="28">
        <v>2.7715999999999998</v>
      </c>
      <c r="AC9" s="28">
        <v>51.191000000000003</v>
      </c>
      <c r="AD9" s="28">
        <v>33.204300000000003</v>
      </c>
      <c r="AE9" s="28">
        <v>3.5</v>
      </c>
      <c r="AF9" s="28">
        <v>4.8045799999999996</v>
      </c>
      <c r="AG9" s="28">
        <v>4.79901</v>
      </c>
      <c r="AH9" s="28">
        <v>4.77088</v>
      </c>
      <c r="AI9" s="28">
        <v>5.7500000000000002E-2</v>
      </c>
      <c r="AJ9" s="28">
        <v>1.93184</v>
      </c>
      <c r="AK9" s="28">
        <v>93.946329599999999</v>
      </c>
      <c r="AL9" s="28">
        <v>6.8163359999999997</v>
      </c>
      <c r="AM9" s="28">
        <v>0.96540800000000004</v>
      </c>
      <c r="AN9" s="28">
        <v>1.77376</v>
      </c>
      <c r="AO9" s="28">
        <v>41.344000000000001</v>
      </c>
      <c r="AP9" s="28">
        <v>2.0210240000000002</v>
      </c>
      <c r="AQ9" s="28">
        <v>1.6035200000000001</v>
      </c>
      <c r="AR9" s="28">
        <v>7.3321120000000004</v>
      </c>
      <c r="AS9" s="28">
        <v>670.17215999999996</v>
      </c>
      <c r="AT9" s="28">
        <v>36.750945424000001</v>
      </c>
      <c r="AU9" s="28">
        <v>2645.8191999999999</v>
      </c>
      <c r="AV9" s="28">
        <v>5.8425631999999998</v>
      </c>
      <c r="AW9" s="28">
        <v>3.4032</v>
      </c>
      <c r="AX9" s="28">
        <v>5</v>
      </c>
      <c r="AY9" s="28">
        <v>134.7088</v>
      </c>
      <c r="AZ9" s="28">
        <v>2.7243919999999999</v>
      </c>
      <c r="BA9" s="28">
        <v>0.119969040247678</v>
      </c>
      <c r="BB9" s="28">
        <v>11.239072</v>
      </c>
      <c r="BC9" s="28">
        <v>145.4</v>
      </c>
      <c r="BD9" s="28">
        <v>0.64780800000000005</v>
      </c>
      <c r="BE9" s="28">
        <v>1.9144208</v>
      </c>
      <c r="BF9" s="28">
        <v>1.870528</v>
      </c>
      <c r="BG9" s="28">
        <v>2.1424799999999999</v>
      </c>
      <c r="BH9" s="28">
        <v>85.041120000000006</v>
      </c>
      <c r="BI9" s="28">
        <v>15.438560000000001</v>
      </c>
      <c r="BJ9" s="28">
        <v>5</v>
      </c>
      <c r="BK9" s="28">
        <v>3.3363174400000002</v>
      </c>
      <c r="BL9" s="28">
        <v>3.3363174400000002</v>
      </c>
      <c r="BM9" s="28">
        <v>3.6804118400000001</v>
      </c>
      <c r="BN9" s="28">
        <v>0.19259200000000001</v>
      </c>
      <c r="BO9" s="28">
        <v>1.00401242583424</v>
      </c>
      <c r="BP9" s="28">
        <v>0.468746743849493</v>
      </c>
    </row>
    <row r="10" spans="1:68">
      <c r="A10" s="28">
        <v>9</v>
      </c>
      <c r="B10" s="29" t="s">
        <v>76</v>
      </c>
      <c r="C10" s="28">
        <v>311</v>
      </c>
      <c r="D10" s="28">
        <v>1082.5</v>
      </c>
      <c r="E10" s="28">
        <v>0.37284</v>
      </c>
      <c r="F10" s="28">
        <v>32.016672</v>
      </c>
      <c r="G10" s="28">
        <v>3.05708</v>
      </c>
      <c r="H10" s="28">
        <v>1.2006399999999999</v>
      </c>
      <c r="I10" s="28">
        <v>4.1277200000000001</v>
      </c>
      <c r="J10" s="28">
        <v>15.32</v>
      </c>
      <c r="K10" s="28">
        <v>0.85692000000000002</v>
      </c>
      <c r="L10" s="28">
        <v>0.86119999999999997</v>
      </c>
      <c r="M10" s="28">
        <v>1.0384</v>
      </c>
      <c r="N10" s="28">
        <v>460.7928</v>
      </c>
      <c r="O10" s="28">
        <v>57.283127720000003</v>
      </c>
      <c r="P10" s="28">
        <v>357.048</v>
      </c>
      <c r="Q10" s="28">
        <v>1.3670640000000001</v>
      </c>
      <c r="R10" s="28">
        <v>2.222</v>
      </c>
      <c r="S10" s="28">
        <v>3.492</v>
      </c>
      <c r="T10" s="28">
        <v>177.13200000000001</v>
      </c>
      <c r="U10" s="28">
        <v>3.1314959999999998</v>
      </c>
      <c r="V10" s="28">
        <v>6.7362924281984302E-2</v>
      </c>
      <c r="W10" s="28">
        <v>34.267919999999997</v>
      </c>
      <c r="X10" s="28">
        <v>198.62</v>
      </c>
      <c r="Y10" s="28">
        <v>1.49956</v>
      </c>
      <c r="Z10" s="28">
        <v>1.956472</v>
      </c>
      <c r="AA10" s="28">
        <v>2.58256</v>
      </c>
      <c r="AB10" s="28">
        <v>2.7712400000000001</v>
      </c>
      <c r="AC10" s="28">
        <v>51.127600000000001</v>
      </c>
      <c r="AD10" s="28">
        <v>33.238160000000001</v>
      </c>
      <c r="AE10" s="28">
        <v>3.492</v>
      </c>
      <c r="AF10" s="28">
        <v>4.7982519999999997</v>
      </c>
      <c r="AG10" s="28">
        <v>4.7937960000000004</v>
      </c>
      <c r="AH10" s="28">
        <v>4.7712919999999999</v>
      </c>
      <c r="AI10" s="28">
        <v>5.6000000000000001E-2</v>
      </c>
      <c r="AJ10" s="28">
        <v>1.93184</v>
      </c>
      <c r="AK10" s="28">
        <v>93.946329599999999</v>
      </c>
      <c r="AL10" s="28">
        <v>6.8163359999999997</v>
      </c>
      <c r="AM10" s="28">
        <v>0.96540800000000004</v>
      </c>
      <c r="AN10" s="28">
        <v>1.77376</v>
      </c>
      <c r="AO10" s="28">
        <v>41.344000000000001</v>
      </c>
      <c r="AP10" s="28">
        <v>2.0210240000000002</v>
      </c>
      <c r="AQ10" s="28">
        <v>1.6035200000000001</v>
      </c>
      <c r="AR10" s="28">
        <v>7.3321120000000004</v>
      </c>
      <c r="AS10" s="28">
        <v>670.17215999999996</v>
      </c>
      <c r="AT10" s="28">
        <v>36.750945424000001</v>
      </c>
      <c r="AU10" s="28">
        <v>2645.8191999999999</v>
      </c>
      <c r="AV10" s="28">
        <v>5.8425631999999998</v>
      </c>
      <c r="AW10" s="28">
        <v>3.4032</v>
      </c>
      <c r="AX10" s="28">
        <v>5</v>
      </c>
      <c r="AY10" s="28">
        <v>134.7088</v>
      </c>
      <c r="AZ10" s="28">
        <v>2.7243919999999999</v>
      </c>
      <c r="BA10" s="28">
        <v>0.119969040247678</v>
      </c>
      <c r="BB10" s="28">
        <v>11.239072</v>
      </c>
      <c r="BC10" s="28">
        <v>145.4</v>
      </c>
      <c r="BD10" s="28">
        <v>0.64780800000000005</v>
      </c>
      <c r="BE10" s="28">
        <v>1.9144208</v>
      </c>
      <c r="BF10" s="28">
        <v>1.870528</v>
      </c>
      <c r="BG10" s="28">
        <v>2.1424799999999999</v>
      </c>
      <c r="BH10" s="28">
        <v>85.041120000000006</v>
      </c>
      <c r="BI10" s="28">
        <v>15.438560000000001</v>
      </c>
      <c r="BJ10" s="28">
        <v>5</v>
      </c>
      <c r="BK10" s="28">
        <v>3.3363174400000002</v>
      </c>
      <c r="BL10" s="28">
        <v>3.3363174400000002</v>
      </c>
      <c r="BM10" s="28">
        <v>3.6804118400000001</v>
      </c>
      <c r="BN10" s="28">
        <v>0.19259200000000001</v>
      </c>
      <c r="BO10" s="28">
        <v>1.0038243106717</v>
      </c>
      <c r="BP10" s="28">
        <v>0.468746743849493</v>
      </c>
    </row>
    <row r="11" spans="1:68">
      <c r="A11" s="28">
        <v>10</v>
      </c>
      <c r="B11" s="29" t="s">
        <v>77</v>
      </c>
      <c r="C11" s="28">
        <v>341</v>
      </c>
      <c r="D11" s="28">
        <v>1082.5</v>
      </c>
      <c r="E11" s="28">
        <v>0.36960999999999999</v>
      </c>
      <c r="F11" s="28">
        <v>31.814633000000001</v>
      </c>
      <c r="G11" s="28">
        <v>3.0450200000000001</v>
      </c>
      <c r="H11" s="28">
        <v>1.2010099999999999</v>
      </c>
      <c r="I11" s="28">
        <v>4.1285299999999996</v>
      </c>
      <c r="J11" s="28">
        <v>15.24</v>
      </c>
      <c r="K11" s="28">
        <v>0.85568</v>
      </c>
      <c r="L11" s="28">
        <v>0.86029999999999995</v>
      </c>
      <c r="M11" s="28">
        <v>1.0378499999999999</v>
      </c>
      <c r="N11" s="28">
        <v>460.60969999999998</v>
      </c>
      <c r="O11" s="28">
        <v>57.254531880000002</v>
      </c>
      <c r="P11" s="28">
        <v>356.95699999999999</v>
      </c>
      <c r="Q11" s="28">
        <v>1.3662810000000001</v>
      </c>
      <c r="R11" s="28">
        <v>2.2170000000000001</v>
      </c>
      <c r="S11" s="28">
        <v>3.488</v>
      </c>
      <c r="T11" s="28">
        <v>177.10300000000001</v>
      </c>
      <c r="U11" s="28">
        <v>3.1311089999999999</v>
      </c>
      <c r="V11" s="28">
        <v>6.7454068241469795E-2</v>
      </c>
      <c r="W11" s="28">
        <v>34.259630000000001</v>
      </c>
      <c r="X11" s="28">
        <v>198.60499999999999</v>
      </c>
      <c r="Y11" s="28">
        <v>1.49929</v>
      </c>
      <c r="Z11" s="28">
        <v>1.955878</v>
      </c>
      <c r="AA11" s="28">
        <v>2.58229</v>
      </c>
      <c r="AB11" s="28">
        <v>2.7710599999999999</v>
      </c>
      <c r="AC11" s="28">
        <v>51.0959</v>
      </c>
      <c r="AD11" s="28">
        <v>33.255090000000003</v>
      </c>
      <c r="AE11" s="28">
        <v>3.488</v>
      </c>
      <c r="AF11" s="28">
        <v>4.7950879999999998</v>
      </c>
      <c r="AG11" s="28">
        <v>4.7911890000000001</v>
      </c>
      <c r="AH11" s="28">
        <v>4.7714980000000002</v>
      </c>
      <c r="AI11" s="28">
        <v>5.525E-2</v>
      </c>
      <c r="AJ11" s="28">
        <v>1.93184</v>
      </c>
      <c r="AK11" s="28">
        <v>93.946329599999999</v>
      </c>
      <c r="AL11" s="28">
        <v>6.8163359999999997</v>
      </c>
      <c r="AM11" s="28">
        <v>0.96540800000000004</v>
      </c>
      <c r="AN11" s="28">
        <v>1.77376</v>
      </c>
      <c r="AO11" s="28">
        <v>41.344000000000001</v>
      </c>
      <c r="AP11" s="28">
        <v>2.0210240000000002</v>
      </c>
      <c r="AQ11" s="28">
        <v>1.6035200000000001</v>
      </c>
      <c r="AR11" s="28">
        <v>7.3321120000000004</v>
      </c>
      <c r="AS11" s="28">
        <v>670.17215999999996</v>
      </c>
      <c r="AT11" s="28">
        <v>36.750945424000001</v>
      </c>
      <c r="AU11" s="28">
        <v>2645.8191999999999</v>
      </c>
      <c r="AV11" s="28">
        <v>5.8425631999999998</v>
      </c>
      <c r="AW11" s="28">
        <v>3.4032</v>
      </c>
      <c r="AX11" s="28">
        <v>5</v>
      </c>
      <c r="AY11" s="28">
        <v>134.7088</v>
      </c>
      <c r="AZ11" s="28">
        <v>2.7243919999999999</v>
      </c>
      <c r="BA11" s="28">
        <v>0.119969040247678</v>
      </c>
      <c r="BB11" s="28">
        <v>11.239072</v>
      </c>
      <c r="BC11" s="28">
        <v>145.4</v>
      </c>
      <c r="BD11" s="28">
        <v>0.64780800000000005</v>
      </c>
      <c r="BE11" s="28">
        <v>1.9144208</v>
      </c>
      <c r="BF11" s="28">
        <v>1.870528</v>
      </c>
      <c r="BG11" s="28">
        <v>2.1424799999999999</v>
      </c>
      <c r="BH11" s="28">
        <v>85.041120000000006</v>
      </c>
      <c r="BI11" s="28">
        <v>15.438560000000001</v>
      </c>
      <c r="BJ11" s="28">
        <v>5</v>
      </c>
      <c r="BK11" s="28">
        <v>3.3363174400000002</v>
      </c>
      <c r="BL11" s="28">
        <v>3.3363174400000002</v>
      </c>
      <c r="BM11" s="28">
        <v>3.6804118400000001</v>
      </c>
      <c r="BN11" s="28">
        <v>0.19259200000000001</v>
      </c>
      <c r="BO11" s="28">
        <v>1.00373025309043</v>
      </c>
      <c r="BP11" s="28">
        <v>0.468746743849493</v>
      </c>
    </row>
    <row r="12" spans="1:68">
      <c r="A12" s="28">
        <v>11</v>
      </c>
      <c r="B12" s="29" t="s">
        <v>78</v>
      </c>
      <c r="C12" s="28">
        <v>320</v>
      </c>
      <c r="D12" s="28">
        <v>1082.5</v>
      </c>
      <c r="E12" s="28">
        <v>0.36637999999999998</v>
      </c>
      <c r="F12" s="28">
        <v>31.612594000000001</v>
      </c>
      <c r="G12" s="28">
        <v>3.0329600000000001</v>
      </c>
      <c r="H12" s="28">
        <v>1.2013799999999999</v>
      </c>
      <c r="I12" s="28">
        <v>4.12934</v>
      </c>
      <c r="J12" s="28">
        <v>15.16</v>
      </c>
      <c r="K12" s="28">
        <v>0.85443999999999998</v>
      </c>
      <c r="L12" s="28">
        <v>0.85940000000000005</v>
      </c>
      <c r="M12" s="28">
        <v>1.0373000000000001</v>
      </c>
      <c r="N12" s="28">
        <v>460.42660000000001</v>
      </c>
      <c r="O12" s="28">
        <v>57.225936040000001</v>
      </c>
      <c r="P12" s="28">
        <v>356.86599999999999</v>
      </c>
      <c r="Q12" s="28">
        <v>1.3654980000000001</v>
      </c>
      <c r="R12" s="28">
        <v>2.2120000000000002</v>
      </c>
      <c r="S12" s="28">
        <v>3.484</v>
      </c>
      <c r="T12" s="28">
        <v>177.07400000000001</v>
      </c>
      <c r="U12" s="28">
        <v>3.130722</v>
      </c>
      <c r="V12" s="28">
        <v>6.7546174142480195E-2</v>
      </c>
      <c r="W12" s="28">
        <v>34.251339999999999</v>
      </c>
      <c r="X12" s="28">
        <v>198.59</v>
      </c>
      <c r="Y12" s="28">
        <v>1.49902</v>
      </c>
      <c r="Z12" s="28">
        <v>1.955284</v>
      </c>
      <c r="AA12" s="28">
        <v>2.58202</v>
      </c>
      <c r="AB12" s="28">
        <v>2.77088</v>
      </c>
      <c r="AC12" s="28">
        <v>51.0642</v>
      </c>
      <c r="AD12" s="28">
        <v>33.272019999999998</v>
      </c>
      <c r="AE12" s="28">
        <v>3.484</v>
      </c>
      <c r="AF12" s="28">
        <v>4.7919239999999999</v>
      </c>
      <c r="AG12" s="28">
        <v>4.7885819999999999</v>
      </c>
      <c r="AH12" s="28">
        <v>4.7717039999999997</v>
      </c>
      <c r="AI12" s="28">
        <v>5.45E-2</v>
      </c>
      <c r="AJ12" s="28">
        <v>1.93184</v>
      </c>
      <c r="AK12" s="28">
        <v>93.946329599999999</v>
      </c>
      <c r="AL12" s="28">
        <v>6.8163359999999997</v>
      </c>
      <c r="AM12" s="28">
        <v>0.96540800000000004</v>
      </c>
      <c r="AN12" s="28">
        <v>1.77376</v>
      </c>
      <c r="AO12" s="28">
        <v>41.344000000000001</v>
      </c>
      <c r="AP12" s="28">
        <v>2.0210240000000002</v>
      </c>
      <c r="AQ12" s="28">
        <v>1.6035200000000001</v>
      </c>
      <c r="AR12" s="28">
        <v>7.3321120000000004</v>
      </c>
      <c r="AS12" s="28">
        <v>670.17215999999996</v>
      </c>
      <c r="AT12" s="28">
        <v>36.750945424000001</v>
      </c>
      <c r="AU12" s="28">
        <v>2645.8191999999999</v>
      </c>
      <c r="AV12" s="28">
        <v>5.8425631999999998</v>
      </c>
      <c r="AW12" s="28">
        <v>3.4032</v>
      </c>
      <c r="AX12" s="28">
        <v>5</v>
      </c>
      <c r="AY12" s="28">
        <v>134.7088</v>
      </c>
      <c r="AZ12" s="28">
        <v>2.7243919999999999</v>
      </c>
      <c r="BA12" s="28">
        <v>0.119969040247678</v>
      </c>
      <c r="BB12" s="28">
        <v>11.239072</v>
      </c>
      <c r="BC12" s="28">
        <v>145.4</v>
      </c>
      <c r="BD12" s="28">
        <v>0.64780800000000005</v>
      </c>
      <c r="BE12" s="28">
        <v>1.9144208</v>
      </c>
      <c r="BF12" s="28">
        <v>1.870528</v>
      </c>
      <c r="BG12" s="28">
        <v>2.1424799999999999</v>
      </c>
      <c r="BH12" s="28">
        <v>85.041120000000006</v>
      </c>
      <c r="BI12" s="28">
        <v>15.438560000000001</v>
      </c>
      <c r="BJ12" s="28">
        <v>5</v>
      </c>
      <c r="BK12" s="28">
        <v>3.3363174400000002</v>
      </c>
      <c r="BL12" s="28">
        <v>3.3363174400000002</v>
      </c>
      <c r="BM12" s="28">
        <v>3.6804118400000001</v>
      </c>
      <c r="BN12" s="28">
        <v>0.19259200000000001</v>
      </c>
      <c r="BO12" s="28">
        <v>1.0036361955091599</v>
      </c>
      <c r="BP12" s="28">
        <v>0.468746743849493</v>
      </c>
    </row>
    <row r="13" spans="1:68">
      <c r="A13" s="28">
        <v>12</v>
      </c>
      <c r="B13" s="29" t="s">
        <v>79</v>
      </c>
      <c r="C13" s="28">
        <v>312</v>
      </c>
      <c r="D13" s="28">
        <v>1082.5</v>
      </c>
      <c r="E13" s="28">
        <v>0.36314999999999997</v>
      </c>
      <c r="F13" s="28">
        <v>31.410554999999999</v>
      </c>
      <c r="G13" s="28">
        <v>3.0209000000000001</v>
      </c>
      <c r="H13" s="28">
        <v>1.2017500000000001</v>
      </c>
      <c r="I13" s="28">
        <v>4.1301500000000004</v>
      </c>
      <c r="J13" s="28">
        <v>15.08</v>
      </c>
      <c r="K13" s="28">
        <v>0.85319999999999996</v>
      </c>
      <c r="L13" s="28">
        <v>0.85850000000000004</v>
      </c>
      <c r="M13" s="28">
        <v>1.0367500000000001</v>
      </c>
      <c r="N13" s="28">
        <v>460.24349999999998</v>
      </c>
      <c r="O13" s="28">
        <v>57.197340199999999</v>
      </c>
      <c r="P13" s="28">
        <v>356.77499999999998</v>
      </c>
      <c r="Q13" s="28">
        <v>1.3647149999999999</v>
      </c>
      <c r="R13" s="28">
        <v>2.2069999999999999</v>
      </c>
      <c r="S13" s="28">
        <v>3.48</v>
      </c>
      <c r="T13" s="28">
        <v>177.04499999999999</v>
      </c>
      <c r="U13" s="28">
        <v>3.1303350000000001</v>
      </c>
      <c r="V13" s="28">
        <v>6.7639257294429697E-2</v>
      </c>
      <c r="W13" s="28">
        <v>34.243049999999997</v>
      </c>
      <c r="X13" s="28">
        <v>198.57499999999999</v>
      </c>
      <c r="Y13" s="28">
        <v>1.49875</v>
      </c>
      <c r="Z13" s="28">
        <v>1.95469</v>
      </c>
      <c r="AA13" s="28">
        <v>2.58175</v>
      </c>
      <c r="AB13" s="28">
        <v>2.7707000000000002</v>
      </c>
      <c r="AC13" s="28">
        <v>51.032499999999999</v>
      </c>
      <c r="AD13" s="28">
        <v>33.28895</v>
      </c>
      <c r="AE13" s="28">
        <v>3.48</v>
      </c>
      <c r="AF13" s="28">
        <v>4.7887599999999999</v>
      </c>
      <c r="AG13" s="28">
        <v>4.7859749999999996</v>
      </c>
      <c r="AH13" s="28">
        <v>4.7719100000000001</v>
      </c>
      <c r="AI13" s="28">
        <v>5.3749999999999999E-2</v>
      </c>
      <c r="AJ13" s="28">
        <v>1.93184</v>
      </c>
      <c r="AK13" s="28">
        <v>93.946329599999999</v>
      </c>
      <c r="AL13" s="28">
        <v>6.8163359999999997</v>
      </c>
      <c r="AM13" s="28">
        <v>0.96540800000000004</v>
      </c>
      <c r="AN13" s="28">
        <v>1.77376</v>
      </c>
      <c r="AO13" s="28">
        <v>41.344000000000001</v>
      </c>
      <c r="AP13" s="28">
        <v>2.0210240000000002</v>
      </c>
      <c r="AQ13" s="28">
        <v>1.6035200000000001</v>
      </c>
      <c r="AR13" s="28">
        <v>7.3321120000000004</v>
      </c>
      <c r="AS13" s="28">
        <v>670.17215999999996</v>
      </c>
      <c r="AT13" s="28">
        <v>36.750945424000001</v>
      </c>
      <c r="AU13" s="28">
        <v>2645.8191999999999</v>
      </c>
      <c r="AV13" s="28">
        <v>5.8425631999999998</v>
      </c>
      <c r="AW13" s="28">
        <v>3.4032</v>
      </c>
      <c r="AX13" s="28">
        <v>5</v>
      </c>
      <c r="AY13" s="28">
        <v>134.7088</v>
      </c>
      <c r="AZ13" s="28">
        <v>2.7243919999999999</v>
      </c>
      <c r="BA13" s="28">
        <v>0.119969040247678</v>
      </c>
      <c r="BB13" s="28">
        <v>11.239072</v>
      </c>
      <c r="BC13" s="28">
        <v>145.4</v>
      </c>
      <c r="BD13" s="28">
        <v>0.64780800000000005</v>
      </c>
      <c r="BE13" s="28">
        <v>1.9144208</v>
      </c>
      <c r="BF13" s="28">
        <v>1.870528</v>
      </c>
      <c r="BG13" s="28">
        <v>2.1424799999999999</v>
      </c>
      <c r="BH13" s="28">
        <v>85.041120000000006</v>
      </c>
      <c r="BI13" s="28">
        <v>15.438560000000001</v>
      </c>
      <c r="BJ13" s="28">
        <v>5</v>
      </c>
      <c r="BK13" s="28">
        <v>3.3363174400000002</v>
      </c>
      <c r="BL13" s="28">
        <v>3.3363174400000002</v>
      </c>
      <c r="BM13" s="28">
        <v>3.6804118400000001</v>
      </c>
      <c r="BN13" s="28">
        <v>0.19259200000000001</v>
      </c>
      <c r="BO13" s="28">
        <v>1.0035421379278999</v>
      </c>
      <c r="BP13" s="28">
        <v>0.468746743849493</v>
      </c>
    </row>
    <row r="14" spans="1:68">
      <c r="A14" s="28">
        <v>13</v>
      </c>
      <c r="B14" s="29" t="s">
        <v>80</v>
      </c>
      <c r="C14" s="28">
        <v>0</v>
      </c>
      <c r="D14" s="28">
        <v>1082.5</v>
      </c>
      <c r="E14" s="28">
        <v>0.35992000000000002</v>
      </c>
      <c r="F14" s="28">
        <v>31.208515999999999</v>
      </c>
      <c r="G14" s="28">
        <v>3.0088400000000002</v>
      </c>
      <c r="H14" s="28">
        <v>1.2021200000000001</v>
      </c>
      <c r="I14" s="28">
        <v>4.13096</v>
      </c>
      <c r="J14" s="28">
        <v>15</v>
      </c>
      <c r="K14" s="28">
        <v>0.85196000000000005</v>
      </c>
      <c r="L14" s="28">
        <v>0.85760000000000003</v>
      </c>
      <c r="M14" s="28">
        <v>1.0362</v>
      </c>
      <c r="N14" s="28">
        <v>460.06040000000002</v>
      </c>
      <c r="O14" s="28">
        <v>57.168744359999998</v>
      </c>
      <c r="P14" s="28">
        <v>356.68400000000003</v>
      </c>
      <c r="Q14" s="28">
        <v>1.3639319999999999</v>
      </c>
      <c r="R14" s="28">
        <v>2.202</v>
      </c>
      <c r="S14" s="28">
        <v>3.476</v>
      </c>
      <c r="T14" s="28">
        <v>177.01599999999999</v>
      </c>
      <c r="U14" s="28">
        <v>3.1299480000000002</v>
      </c>
      <c r="V14" s="28">
        <v>6.7733333333333298E-2</v>
      </c>
      <c r="W14" s="28">
        <v>34.234760000000001</v>
      </c>
      <c r="X14" s="28">
        <v>198.56</v>
      </c>
      <c r="Y14" s="28">
        <v>1.49848</v>
      </c>
      <c r="Z14" s="28">
        <v>1.9540960000000001</v>
      </c>
      <c r="AA14" s="28">
        <v>2.58148</v>
      </c>
      <c r="AB14" s="28">
        <v>2.7705199999999999</v>
      </c>
      <c r="AC14" s="28">
        <v>51.000799999999998</v>
      </c>
      <c r="AD14" s="28">
        <v>33.305880000000002</v>
      </c>
      <c r="AE14" s="28">
        <v>3.476</v>
      </c>
      <c r="AF14" s="28">
        <v>4.785596</v>
      </c>
      <c r="AG14" s="28">
        <v>4.7833680000000003</v>
      </c>
      <c r="AH14" s="28">
        <v>4.7721159999999996</v>
      </c>
      <c r="AI14" s="28">
        <v>5.2999999999999999E-2</v>
      </c>
      <c r="AJ14" s="28">
        <v>1.93184</v>
      </c>
      <c r="AK14" s="28">
        <v>93.946329599999999</v>
      </c>
      <c r="AL14" s="28">
        <v>6.8163359999999997</v>
      </c>
      <c r="AM14" s="28">
        <v>0.96540800000000004</v>
      </c>
      <c r="AN14" s="28">
        <v>1.77376</v>
      </c>
      <c r="AO14" s="28">
        <v>41.344000000000001</v>
      </c>
      <c r="AP14" s="28">
        <v>2.0210240000000002</v>
      </c>
      <c r="AQ14" s="28">
        <v>1.6035200000000001</v>
      </c>
      <c r="AR14" s="28">
        <v>7.3321120000000004</v>
      </c>
      <c r="AS14" s="28">
        <v>670.17215999999996</v>
      </c>
      <c r="AT14" s="28">
        <v>36.750945424000001</v>
      </c>
      <c r="AU14" s="28">
        <v>2645.8191999999999</v>
      </c>
      <c r="AV14" s="28">
        <v>5.8425631999999998</v>
      </c>
      <c r="AW14" s="28">
        <v>3.4032</v>
      </c>
      <c r="AX14" s="28">
        <v>5</v>
      </c>
      <c r="AY14" s="28">
        <v>134.7088</v>
      </c>
      <c r="AZ14" s="28">
        <v>2.7243919999999999</v>
      </c>
      <c r="BA14" s="28">
        <v>0.119969040247678</v>
      </c>
      <c r="BB14" s="28">
        <v>11.239072</v>
      </c>
      <c r="BC14" s="28">
        <v>145.4</v>
      </c>
      <c r="BD14" s="28">
        <v>0.64780800000000005</v>
      </c>
      <c r="BE14" s="28">
        <v>1.9144208</v>
      </c>
      <c r="BF14" s="28">
        <v>1.870528</v>
      </c>
      <c r="BG14" s="28">
        <v>2.1424799999999999</v>
      </c>
      <c r="BH14" s="28">
        <v>85.041120000000006</v>
      </c>
      <c r="BI14" s="28">
        <v>15.438560000000001</v>
      </c>
      <c r="BJ14" s="28">
        <v>5</v>
      </c>
      <c r="BK14" s="28">
        <v>3.3363174400000002</v>
      </c>
      <c r="BL14" s="28">
        <v>3.3363174400000002</v>
      </c>
      <c r="BM14" s="28">
        <v>3.6804118400000001</v>
      </c>
      <c r="BN14" s="28">
        <v>0.19259200000000001</v>
      </c>
      <c r="BO14" s="28">
        <v>1.0034480803466299</v>
      </c>
      <c r="BP14" s="28">
        <v>0.468746743849493</v>
      </c>
    </row>
    <row r="15" spans="1:68">
      <c r="A15" s="28">
        <v>14</v>
      </c>
      <c r="B15" s="29" t="s">
        <v>81</v>
      </c>
      <c r="C15" s="28">
        <v>0</v>
      </c>
      <c r="D15" s="28">
        <v>1082.5</v>
      </c>
      <c r="E15" s="28">
        <v>0.34699999999999998</v>
      </c>
      <c r="F15" s="28">
        <v>30.400359999999999</v>
      </c>
      <c r="G15" s="28">
        <v>2.9605999999999999</v>
      </c>
      <c r="H15" s="28">
        <v>1.2036</v>
      </c>
      <c r="I15" s="28">
        <v>4.1341999999999999</v>
      </c>
      <c r="J15" s="28">
        <v>14.68</v>
      </c>
      <c r="K15" s="28">
        <v>0.84699999999999998</v>
      </c>
      <c r="L15" s="28">
        <v>0.85399999999999998</v>
      </c>
      <c r="M15" s="28">
        <v>1.034</v>
      </c>
      <c r="N15" s="28">
        <v>459.32799999999997</v>
      </c>
      <c r="O15" s="28">
        <v>57.054361</v>
      </c>
      <c r="P15" s="28">
        <v>356.32</v>
      </c>
      <c r="Q15" s="28">
        <v>1.3608</v>
      </c>
      <c r="R15" s="28">
        <v>2.1819999999999999</v>
      </c>
      <c r="S15" s="28">
        <v>3.46</v>
      </c>
      <c r="T15" s="28">
        <v>176.9</v>
      </c>
      <c r="U15" s="28">
        <v>3.1284000000000001</v>
      </c>
      <c r="V15" s="28">
        <v>6.8119891008174394E-2</v>
      </c>
      <c r="W15" s="28">
        <v>34.201599999999999</v>
      </c>
      <c r="X15" s="28">
        <v>198.5</v>
      </c>
      <c r="Y15" s="28">
        <v>1.4974000000000001</v>
      </c>
      <c r="Z15" s="28">
        <v>1.9517199999999999</v>
      </c>
      <c r="AA15" s="28">
        <v>2.5804</v>
      </c>
      <c r="AB15" s="28">
        <v>2.7698</v>
      </c>
      <c r="AC15" s="28">
        <v>50.874000000000002</v>
      </c>
      <c r="AD15" s="28">
        <v>33.373600000000003</v>
      </c>
      <c r="AE15" s="28">
        <v>3.46</v>
      </c>
      <c r="AF15" s="28">
        <v>4.7729400000000002</v>
      </c>
      <c r="AG15" s="28">
        <v>4.7729400000000002</v>
      </c>
      <c r="AH15" s="28">
        <v>4.7729400000000002</v>
      </c>
      <c r="AI15" s="28">
        <v>0.05</v>
      </c>
      <c r="AJ15" s="28">
        <v>1.93184</v>
      </c>
      <c r="AK15" s="28">
        <v>93.946329599999999</v>
      </c>
      <c r="AL15" s="28">
        <v>6.8163359999999997</v>
      </c>
      <c r="AM15" s="28">
        <v>0.96540800000000004</v>
      </c>
      <c r="AN15" s="28">
        <v>1.77376</v>
      </c>
      <c r="AO15" s="28">
        <v>41.344000000000001</v>
      </c>
      <c r="AP15" s="28">
        <v>2.0210240000000002</v>
      </c>
      <c r="AQ15" s="28">
        <v>1.6035200000000001</v>
      </c>
      <c r="AR15" s="28">
        <v>7.3321120000000004</v>
      </c>
      <c r="AS15" s="28">
        <v>670.17215999999996</v>
      </c>
      <c r="AT15" s="28">
        <v>36.750945424000001</v>
      </c>
      <c r="AU15" s="28">
        <v>2645.8191999999999</v>
      </c>
      <c r="AV15" s="28">
        <v>5.8425631999999998</v>
      </c>
      <c r="AW15" s="28">
        <v>3.4032</v>
      </c>
      <c r="AX15" s="28">
        <v>5</v>
      </c>
      <c r="AY15" s="28">
        <v>134.7088</v>
      </c>
      <c r="AZ15" s="28">
        <v>2.7243919999999999</v>
      </c>
      <c r="BA15" s="28">
        <v>0.119969040247678</v>
      </c>
      <c r="BB15" s="28">
        <v>11.239072</v>
      </c>
      <c r="BC15" s="28">
        <v>145.4</v>
      </c>
      <c r="BD15" s="28">
        <v>0.64780800000000005</v>
      </c>
      <c r="BE15" s="28">
        <v>1.9144208</v>
      </c>
      <c r="BF15" s="28">
        <v>1.870528</v>
      </c>
      <c r="BG15" s="28">
        <v>2.1424799999999999</v>
      </c>
      <c r="BH15" s="28">
        <v>85.041120000000006</v>
      </c>
      <c r="BI15" s="28">
        <v>15.438560000000001</v>
      </c>
      <c r="BJ15" s="28">
        <v>5</v>
      </c>
      <c r="BK15" s="28">
        <v>3.3363174400000002</v>
      </c>
      <c r="BL15" s="28">
        <v>3.3363174400000002</v>
      </c>
      <c r="BM15" s="28">
        <v>3.6804118400000001</v>
      </c>
      <c r="BN15" s="28">
        <v>0.19259200000000001</v>
      </c>
      <c r="BO15" s="28">
        <v>1.0030718500215501</v>
      </c>
      <c r="BP15" s="28">
        <v>0.468746743849493</v>
      </c>
    </row>
    <row r="16" spans="1:68">
      <c r="A16" s="28">
        <v>15</v>
      </c>
      <c r="B16" s="29" t="s">
        <v>82</v>
      </c>
      <c r="C16" s="28">
        <v>108</v>
      </c>
      <c r="D16" s="28">
        <v>1110</v>
      </c>
      <c r="E16" s="28">
        <v>0.36208000000000001</v>
      </c>
      <c r="F16" s="28">
        <v>31.640879999999999</v>
      </c>
      <c r="G16" s="28">
        <v>3.0855999999999999</v>
      </c>
      <c r="H16" s="28">
        <v>1.2327999999999999</v>
      </c>
      <c r="I16" s="28">
        <v>4.2968000000000002</v>
      </c>
      <c r="J16" s="28">
        <v>15.28</v>
      </c>
      <c r="K16" s="28">
        <v>0.88239999999999996</v>
      </c>
      <c r="L16" s="28">
        <v>0.88800000000000001</v>
      </c>
      <c r="M16" s="28">
        <v>1.0680000000000001</v>
      </c>
      <c r="N16" s="28">
        <v>478.67200000000003</v>
      </c>
      <c r="O16" s="28">
        <v>59.556392799999998</v>
      </c>
      <c r="P16" s="28">
        <v>369.52</v>
      </c>
      <c r="Q16" s="28">
        <v>1.4286399999999999</v>
      </c>
      <c r="R16" s="28">
        <v>2.2879999999999998</v>
      </c>
      <c r="S16" s="28">
        <v>3.6</v>
      </c>
      <c r="T16" s="28">
        <v>183.68</v>
      </c>
      <c r="U16" s="28">
        <v>3.2551999999999999</v>
      </c>
      <c r="V16" s="28">
        <v>6.8062827225130906E-2</v>
      </c>
      <c r="W16" s="28">
        <v>35.368000000000002</v>
      </c>
      <c r="X16" s="28">
        <v>206.4</v>
      </c>
      <c r="Y16" s="28">
        <v>1.5656000000000001</v>
      </c>
      <c r="Z16" s="28">
        <v>2.0304000000000002</v>
      </c>
      <c r="AA16" s="28">
        <v>2.6816</v>
      </c>
      <c r="AB16" s="28">
        <v>2.8792</v>
      </c>
      <c r="AC16" s="28">
        <v>52.856000000000002</v>
      </c>
      <c r="AD16" s="28">
        <v>34.333599999999997</v>
      </c>
      <c r="AE16" s="28">
        <v>3.6</v>
      </c>
      <c r="AF16" s="28">
        <v>4.9601759999999997</v>
      </c>
      <c r="AG16" s="28">
        <v>4.9601759999999997</v>
      </c>
      <c r="AH16" s="28">
        <v>4.9601759999999997</v>
      </c>
      <c r="AI16" s="28">
        <v>5.1999999999999998E-2</v>
      </c>
      <c r="AJ16" s="28">
        <v>1.92</v>
      </c>
      <c r="AK16" s="28">
        <v>92.906000000000006</v>
      </c>
      <c r="AL16" s="28">
        <v>6.7</v>
      </c>
      <c r="AM16" s="28">
        <v>0.95</v>
      </c>
      <c r="AN16" s="28">
        <v>1.75</v>
      </c>
      <c r="AO16" s="28">
        <v>41</v>
      </c>
      <c r="AP16" s="28">
        <v>2.0299999999999998</v>
      </c>
      <c r="AQ16" s="28">
        <v>1.6</v>
      </c>
      <c r="AR16" s="28">
        <v>7.57</v>
      </c>
      <c r="AS16" s="28">
        <v>663.8</v>
      </c>
      <c r="AT16" s="28">
        <v>36.28</v>
      </c>
      <c r="AU16" s="28">
        <v>2741</v>
      </c>
      <c r="AV16" s="28">
        <v>6.1440000000000001</v>
      </c>
      <c r="AW16" s="28">
        <v>3.3</v>
      </c>
      <c r="AX16" s="28">
        <v>5</v>
      </c>
      <c r="AY16" s="28">
        <v>134</v>
      </c>
      <c r="AZ16" s="28">
        <v>2.76</v>
      </c>
      <c r="BA16" s="28">
        <v>0.12195121951219499</v>
      </c>
      <c r="BB16" s="28">
        <v>10.83</v>
      </c>
      <c r="BC16" s="28">
        <v>145</v>
      </c>
      <c r="BD16" s="28">
        <v>0.64</v>
      </c>
      <c r="BE16" s="28">
        <v>1.911</v>
      </c>
      <c r="BF16" s="28">
        <v>1.86</v>
      </c>
      <c r="BG16" s="28">
        <v>2.13</v>
      </c>
      <c r="BH16" s="28">
        <v>86.2</v>
      </c>
      <c r="BI16" s="28">
        <v>15.7</v>
      </c>
      <c r="BJ16" s="28">
        <v>5</v>
      </c>
      <c r="BK16" s="28">
        <v>3.3003999999999998</v>
      </c>
      <c r="BL16" s="28">
        <v>3.3003999999999998</v>
      </c>
      <c r="BM16" s="28">
        <v>3.3003999999999998</v>
      </c>
      <c r="BN16" s="28">
        <v>0.17</v>
      </c>
      <c r="BO16" s="28">
        <v>1.0307952266199101</v>
      </c>
      <c r="BP16" s="28">
        <v>0.46309696092619401</v>
      </c>
    </row>
    <row r="17" spans="1:68">
      <c r="A17" s="28">
        <v>16</v>
      </c>
      <c r="B17" s="29" t="s">
        <v>83</v>
      </c>
      <c r="C17" s="28">
        <v>118</v>
      </c>
      <c r="D17" s="28">
        <v>1110</v>
      </c>
      <c r="E17" s="28">
        <v>0.3754092</v>
      </c>
      <c r="F17" s="28">
        <v>32.404076199999999</v>
      </c>
      <c r="G17" s="28">
        <v>3.1278440000000001</v>
      </c>
      <c r="H17" s="28">
        <v>1.2361219999999999</v>
      </c>
      <c r="I17" s="28">
        <v>4.2803820000000004</v>
      </c>
      <c r="J17" s="28">
        <v>15.5572</v>
      </c>
      <c r="K17" s="28">
        <v>0.88877600000000001</v>
      </c>
      <c r="L17" s="28">
        <v>0.89361999999999997</v>
      </c>
      <c r="M17" s="28">
        <v>1.07637</v>
      </c>
      <c r="N17" s="28">
        <v>480.00277999999997</v>
      </c>
      <c r="O17" s="28">
        <v>59.386417072</v>
      </c>
      <c r="P17" s="28">
        <v>370.8098</v>
      </c>
      <c r="Q17" s="28">
        <v>1.4508285999999999</v>
      </c>
      <c r="R17" s="28">
        <v>2.3031199999999998</v>
      </c>
      <c r="S17" s="28">
        <v>3.6040000000000001</v>
      </c>
      <c r="T17" s="28">
        <v>183.2182</v>
      </c>
      <c r="U17" s="28">
        <v>3.2406830000000002</v>
      </c>
      <c r="V17" s="28">
        <v>6.8109942663204207E-2</v>
      </c>
      <c r="W17" s="28">
        <v>35.185969999999998</v>
      </c>
      <c r="X17" s="28">
        <v>205.86099999999999</v>
      </c>
      <c r="Y17" s="28">
        <v>1.558894</v>
      </c>
      <c r="Z17" s="28">
        <v>2.0277259999999999</v>
      </c>
      <c r="AA17" s="28">
        <v>2.6751339999999999</v>
      </c>
      <c r="AB17" s="28">
        <v>2.8737080000000002</v>
      </c>
      <c r="AC17" s="28">
        <v>53.081940000000003</v>
      </c>
      <c r="AD17" s="28">
        <v>34.148913999999998</v>
      </c>
      <c r="AE17" s="28">
        <v>3.6040000000000001</v>
      </c>
      <c r="AF17" s="28">
        <v>4.9614942400000004</v>
      </c>
      <c r="AG17" s="28">
        <v>4.9587092400000001</v>
      </c>
      <c r="AH17" s="28">
        <v>4.9446442399999997</v>
      </c>
      <c r="AI17" s="28">
        <v>5.5730000000000002E-2</v>
      </c>
      <c r="AJ17" s="28">
        <v>1.9196</v>
      </c>
      <c r="AK17" s="28">
        <v>92.889179999999996</v>
      </c>
      <c r="AL17" s="28">
        <v>6.6974999999999998</v>
      </c>
      <c r="AM17" s="28">
        <v>0.95030000000000003</v>
      </c>
      <c r="AN17" s="28">
        <v>1.7521</v>
      </c>
      <c r="AO17" s="28">
        <v>40.99</v>
      </c>
      <c r="AP17" s="28">
        <v>2.0266999999999999</v>
      </c>
      <c r="AQ17" s="28">
        <v>1.5980000000000001</v>
      </c>
      <c r="AR17" s="28">
        <v>7.5568</v>
      </c>
      <c r="AS17" s="28">
        <v>663.76199999999994</v>
      </c>
      <c r="AT17" s="28">
        <v>36.306153700000003</v>
      </c>
      <c r="AU17" s="28">
        <v>2734.84</v>
      </c>
      <c r="AV17" s="28">
        <v>6.0955399999999997</v>
      </c>
      <c r="AW17" s="28">
        <v>3.2970000000000002</v>
      </c>
      <c r="AX17" s="28">
        <v>5</v>
      </c>
      <c r="AY17" s="28">
        <v>134.11000000000001</v>
      </c>
      <c r="AZ17" s="28">
        <v>2.76065</v>
      </c>
      <c r="BA17" s="28">
        <v>0.121737009026592</v>
      </c>
      <c r="BB17" s="28">
        <v>10.8619</v>
      </c>
      <c r="BC17" s="28">
        <v>145.1</v>
      </c>
      <c r="BD17" s="28">
        <v>0.64080000000000004</v>
      </c>
      <c r="BE17" s="28">
        <v>1.91126</v>
      </c>
      <c r="BF17" s="28">
        <v>1.861</v>
      </c>
      <c r="BG17" s="28">
        <v>2.1312000000000002</v>
      </c>
      <c r="BH17" s="28">
        <v>85.748999999999995</v>
      </c>
      <c r="BI17" s="28">
        <v>15.722</v>
      </c>
      <c r="BJ17" s="28">
        <v>5</v>
      </c>
      <c r="BK17" s="28">
        <v>3.2997160000000001</v>
      </c>
      <c r="BL17" s="28">
        <v>3.2997160000000001</v>
      </c>
      <c r="BM17" s="28">
        <v>3.3188659999999999</v>
      </c>
      <c r="BN17" s="28">
        <v>0.1696</v>
      </c>
      <c r="BO17" s="28">
        <v>1.0280433508754401</v>
      </c>
      <c r="BP17" s="28">
        <v>0.46367583212735197</v>
      </c>
    </row>
    <row r="18" spans="1:68">
      <c r="A18" s="28">
        <v>17</v>
      </c>
      <c r="B18" s="29" t="s">
        <v>84</v>
      </c>
      <c r="C18" s="28">
        <v>150</v>
      </c>
      <c r="D18" s="28">
        <v>1110</v>
      </c>
      <c r="E18" s="28">
        <v>0.38873839999999998</v>
      </c>
      <c r="F18" s="28">
        <v>33.167272400000002</v>
      </c>
      <c r="G18" s="28">
        <v>3.1700879999999998</v>
      </c>
      <c r="H18" s="28">
        <v>1.239444</v>
      </c>
      <c r="I18" s="28">
        <v>4.2639639999999996</v>
      </c>
      <c r="J18" s="28">
        <v>15.8344</v>
      </c>
      <c r="K18" s="28">
        <v>0.89515199999999995</v>
      </c>
      <c r="L18" s="28">
        <v>0.89924000000000004</v>
      </c>
      <c r="M18" s="28">
        <v>1.08474</v>
      </c>
      <c r="N18" s="28">
        <v>481.33355999999998</v>
      </c>
      <c r="O18" s="28">
        <v>59.216441344000003</v>
      </c>
      <c r="P18" s="28">
        <v>372.09960000000001</v>
      </c>
      <c r="Q18" s="28">
        <v>1.4730171999999999</v>
      </c>
      <c r="R18" s="28">
        <v>2.3182399999999999</v>
      </c>
      <c r="S18" s="28">
        <v>3.6080000000000001</v>
      </c>
      <c r="T18" s="28">
        <v>182.75640000000001</v>
      </c>
      <c r="U18" s="28">
        <v>3.2261660000000001</v>
      </c>
      <c r="V18" s="28">
        <v>6.8155408477744706E-2</v>
      </c>
      <c r="W18" s="28">
        <v>35.00394</v>
      </c>
      <c r="X18" s="28">
        <v>205.322</v>
      </c>
      <c r="Y18" s="28">
        <v>1.5521879999999999</v>
      </c>
      <c r="Z18" s="28">
        <v>2.0250520000000001</v>
      </c>
      <c r="AA18" s="28">
        <v>2.6686679999999998</v>
      </c>
      <c r="AB18" s="28">
        <v>2.8682159999999999</v>
      </c>
      <c r="AC18" s="28">
        <v>53.307879999999997</v>
      </c>
      <c r="AD18" s="28">
        <v>33.964227999999999</v>
      </c>
      <c r="AE18" s="28">
        <v>3.6080000000000001</v>
      </c>
      <c r="AF18" s="28">
        <v>4.9628124800000002</v>
      </c>
      <c r="AG18" s="28">
        <v>4.9572424799999997</v>
      </c>
      <c r="AH18" s="28">
        <v>4.9291124799999997</v>
      </c>
      <c r="AI18" s="28">
        <v>5.9459999999999999E-2</v>
      </c>
      <c r="AJ18" s="28">
        <v>1.9192</v>
      </c>
      <c r="AK18" s="28">
        <v>92.87236</v>
      </c>
      <c r="AL18" s="28">
        <v>6.6950000000000003</v>
      </c>
      <c r="AM18" s="28">
        <v>0.9506</v>
      </c>
      <c r="AN18" s="28">
        <v>1.7542</v>
      </c>
      <c r="AO18" s="28">
        <v>40.98</v>
      </c>
      <c r="AP18" s="28">
        <v>2.0234000000000001</v>
      </c>
      <c r="AQ18" s="28">
        <v>1.5960000000000001</v>
      </c>
      <c r="AR18" s="28">
        <v>7.5435999999999996</v>
      </c>
      <c r="AS18" s="28">
        <v>663.72400000000005</v>
      </c>
      <c r="AT18" s="28">
        <v>36.332307399999998</v>
      </c>
      <c r="AU18" s="28">
        <v>2728.68</v>
      </c>
      <c r="AV18" s="28">
        <v>6.0470800000000002</v>
      </c>
      <c r="AW18" s="28">
        <v>3.294</v>
      </c>
      <c r="AX18" s="28">
        <v>5</v>
      </c>
      <c r="AY18" s="28">
        <v>134.22</v>
      </c>
      <c r="AZ18" s="28">
        <v>2.7612999999999999</v>
      </c>
      <c r="BA18" s="28">
        <v>0.121522693997072</v>
      </c>
      <c r="BB18" s="28">
        <v>10.893800000000001</v>
      </c>
      <c r="BC18" s="28">
        <v>145.19999999999999</v>
      </c>
      <c r="BD18" s="28">
        <v>0.64159999999999995</v>
      </c>
      <c r="BE18" s="28">
        <v>1.9115200000000001</v>
      </c>
      <c r="BF18" s="28">
        <v>1.8620000000000001</v>
      </c>
      <c r="BG18" s="28">
        <v>2.1324000000000001</v>
      </c>
      <c r="BH18" s="28">
        <v>85.298000000000002</v>
      </c>
      <c r="BI18" s="28">
        <v>15.744</v>
      </c>
      <c r="BJ18" s="28">
        <v>5</v>
      </c>
      <c r="BK18" s="28">
        <v>3.299032</v>
      </c>
      <c r="BL18" s="28">
        <v>3.299032</v>
      </c>
      <c r="BM18" s="28">
        <v>3.337332</v>
      </c>
      <c r="BN18" s="28">
        <v>0.16919999999999999</v>
      </c>
      <c r="BO18" s="28">
        <v>1.02529365095681</v>
      </c>
      <c r="BP18" s="28">
        <v>0.46425470332850899</v>
      </c>
    </row>
    <row r="19" spans="1:68">
      <c r="A19" s="28">
        <v>18</v>
      </c>
      <c r="B19" s="29" t="s">
        <v>85</v>
      </c>
      <c r="C19" s="28">
        <v>217</v>
      </c>
      <c r="D19" s="28">
        <v>1110</v>
      </c>
      <c r="E19" s="28">
        <v>0.40206760000000002</v>
      </c>
      <c r="F19" s="28">
        <v>33.930468599999998</v>
      </c>
      <c r="G19" s="28">
        <v>3.212332</v>
      </c>
      <c r="H19" s="28">
        <v>1.242766</v>
      </c>
      <c r="I19" s="28">
        <v>4.2475459999999998</v>
      </c>
      <c r="J19" s="28">
        <v>16.111599999999999</v>
      </c>
      <c r="K19" s="28">
        <v>0.901528</v>
      </c>
      <c r="L19" s="28">
        <v>0.90486</v>
      </c>
      <c r="M19" s="28">
        <v>1.09311</v>
      </c>
      <c r="N19" s="28">
        <v>482.66433999999998</v>
      </c>
      <c r="O19" s="28">
        <v>59.046465615999999</v>
      </c>
      <c r="P19" s="28">
        <v>373.38940000000002</v>
      </c>
      <c r="Q19" s="28">
        <v>1.4952057999999999</v>
      </c>
      <c r="R19" s="28">
        <v>2.3333599999999999</v>
      </c>
      <c r="S19" s="28">
        <v>3.6120000000000001</v>
      </c>
      <c r="T19" s="28">
        <v>182.2946</v>
      </c>
      <c r="U19" s="28">
        <v>3.211649</v>
      </c>
      <c r="V19" s="28">
        <v>6.8199309814046996E-2</v>
      </c>
      <c r="W19" s="28">
        <v>34.821910000000003</v>
      </c>
      <c r="X19" s="28">
        <v>204.78299999999999</v>
      </c>
      <c r="Y19" s="28">
        <v>1.545482</v>
      </c>
      <c r="Z19" s="28">
        <v>2.0223779999999998</v>
      </c>
      <c r="AA19" s="28">
        <v>2.6622020000000002</v>
      </c>
      <c r="AB19" s="28">
        <v>2.862724</v>
      </c>
      <c r="AC19" s="28">
        <v>53.533819999999999</v>
      </c>
      <c r="AD19" s="28">
        <v>33.779541999999999</v>
      </c>
      <c r="AE19" s="28">
        <v>3.6120000000000001</v>
      </c>
      <c r="AF19" s="28">
        <v>4.96413072</v>
      </c>
      <c r="AG19" s="28">
        <v>4.9557757200000001</v>
      </c>
      <c r="AH19" s="28">
        <v>4.9135807199999997</v>
      </c>
      <c r="AI19" s="28">
        <v>6.3189999999999996E-2</v>
      </c>
      <c r="AJ19" s="28">
        <v>1.9188000000000001</v>
      </c>
      <c r="AK19" s="28">
        <v>92.855540000000005</v>
      </c>
      <c r="AL19" s="28">
        <v>6.6924999999999999</v>
      </c>
      <c r="AM19" s="28">
        <v>0.95089999999999997</v>
      </c>
      <c r="AN19" s="28">
        <v>1.7563</v>
      </c>
      <c r="AO19" s="28">
        <v>40.97</v>
      </c>
      <c r="AP19" s="28">
        <v>2.0200999999999998</v>
      </c>
      <c r="AQ19" s="28">
        <v>1.5940000000000001</v>
      </c>
      <c r="AR19" s="28">
        <v>7.5304000000000002</v>
      </c>
      <c r="AS19" s="28">
        <v>663.68600000000004</v>
      </c>
      <c r="AT19" s="28">
        <v>36.3584611</v>
      </c>
      <c r="AU19" s="28">
        <v>2722.52</v>
      </c>
      <c r="AV19" s="28">
        <v>5.9986199999999998</v>
      </c>
      <c r="AW19" s="28">
        <v>3.2909999999999999</v>
      </c>
      <c r="AX19" s="28">
        <v>5</v>
      </c>
      <c r="AY19" s="28">
        <v>134.33000000000001</v>
      </c>
      <c r="AZ19" s="28">
        <v>2.7619500000000001</v>
      </c>
      <c r="BA19" s="28">
        <v>0.12130827434708299</v>
      </c>
      <c r="BB19" s="28">
        <v>10.925700000000001</v>
      </c>
      <c r="BC19" s="28">
        <v>145.30000000000001</v>
      </c>
      <c r="BD19" s="28">
        <v>0.64239999999999997</v>
      </c>
      <c r="BE19" s="28">
        <v>1.91178</v>
      </c>
      <c r="BF19" s="28">
        <v>1.863</v>
      </c>
      <c r="BG19" s="28">
        <v>2.1335999999999999</v>
      </c>
      <c r="BH19" s="28">
        <v>84.846999999999994</v>
      </c>
      <c r="BI19" s="28">
        <v>15.766</v>
      </c>
      <c r="BJ19" s="28">
        <v>5</v>
      </c>
      <c r="BK19" s="28">
        <v>3.2983479999999998</v>
      </c>
      <c r="BL19" s="28">
        <v>3.2983479999999998</v>
      </c>
      <c r="BM19" s="28">
        <v>3.3557980000000001</v>
      </c>
      <c r="BN19" s="28">
        <v>0.16880000000000001</v>
      </c>
      <c r="BO19" s="28">
        <v>1.02254612428451</v>
      </c>
      <c r="BP19" s="28">
        <v>0.464833574529667</v>
      </c>
    </row>
    <row r="20" spans="1:68">
      <c r="A20" s="28">
        <v>19</v>
      </c>
      <c r="B20" s="29" t="s">
        <v>86</v>
      </c>
      <c r="C20" s="28">
        <v>239</v>
      </c>
      <c r="D20" s="28">
        <v>1110</v>
      </c>
      <c r="E20" s="28">
        <v>0.41539680000000001</v>
      </c>
      <c r="F20" s="28">
        <v>34.693664800000001</v>
      </c>
      <c r="G20" s="28">
        <v>3.2545760000000001</v>
      </c>
      <c r="H20" s="28">
        <v>1.2460880000000001</v>
      </c>
      <c r="I20" s="28">
        <v>4.231128</v>
      </c>
      <c r="J20" s="28">
        <v>16.3888</v>
      </c>
      <c r="K20" s="28">
        <v>0.90790400000000004</v>
      </c>
      <c r="L20" s="28">
        <v>0.91047999999999996</v>
      </c>
      <c r="M20" s="28">
        <v>1.10148</v>
      </c>
      <c r="N20" s="28">
        <v>483.99511999999999</v>
      </c>
      <c r="O20" s="28">
        <v>58.876489888000002</v>
      </c>
      <c r="P20" s="28">
        <v>374.67919999999998</v>
      </c>
      <c r="Q20" s="28">
        <v>1.5173943999999999</v>
      </c>
      <c r="R20" s="28">
        <v>2.3484799999999999</v>
      </c>
      <c r="S20" s="28">
        <v>3.6160000000000001</v>
      </c>
      <c r="T20" s="28">
        <v>181.83279999999999</v>
      </c>
      <c r="U20" s="28">
        <v>3.1971319999999999</v>
      </c>
      <c r="V20" s="28">
        <v>6.8241726056819302E-2</v>
      </c>
      <c r="W20" s="28">
        <v>34.639879999999998</v>
      </c>
      <c r="X20" s="28">
        <v>204.244</v>
      </c>
      <c r="Y20" s="28">
        <v>1.5387759999999999</v>
      </c>
      <c r="Z20" s="28">
        <v>2.0197039999999999</v>
      </c>
      <c r="AA20" s="28">
        <v>2.6557360000000001</v>
      </c>
      <c r="AB20" s="28">
        <v>2.8572320000000002</v>
      </c>
      <c r="AC20" s="28">
        <v>53.75976</v>
      </c>
      <c r="AD20" s="28">
        <v>33.594856</v>
      </c>
      <c r="AE20" s="28">
        <v>3.6160000000000001</v>
      </c>
      <c r="AF20" s="28">
        <v>4.9654489599999998</v>
      </c>
      <c r="AG20" s="28">
        <v>4.9543089599999997</v>
      </c>
      <c r="AH20" s="28">
        <v>4.8980489599999997</v>
      </c>
      <c r="AI20" s="28">
        <v>6.6919999999999993E-2</v>
      </c>
      <c r="AJ20" s="28">
        <v>1.9184000000000001</v>
      </c>
      <c r="AK20" s="28">
        <v>92.838719999999995</v>
      </c>
      <c r="AL20" s="28">
        <v>6.69</v>
      </c>
      <c r="AM20" s="28">
        <v>0.95120000000000005</v>
      </c>
      <c r="AN20" s="28">
        <v>1.7584</v>
      </c>
      <c r="AO20" s="28">
        <v>40.96</v>
      </c>
      <c r="AP20" s="28">
        <v>2.0167999999999999</v>
      </c>
      <c r="AQ20" s="28">
        <v>1.5920000000000001</v>
      </c>
      <c r="AR20" s="28">
        <v>7.5171999999999999</v>
      </c>
      <c r="AS20" s="28">
        <v>663.64800000000002</v>
      </c>
      <c r="AT20" s="28">
        <v>36.384614800000001</v>
      </c>
      <c r="AU20" s="28">
        <v>2716.36</v>
      </c>
      <c r="AV20" s="28">
        <v>5.9501600000000003</v>
      </c>
      <c r="AW20" s="28">
        <v>3.2879999999999998</v>
      </c>
      <c r="AX20" s="28">
        <v>5</v>
      </c>
      <c r="AY20" s="28">
        <v>134.44</v>
      </c>
      <c r="AZ20" s="28">
        <v>2.7625999999999999</v>
      </c>
      <c r="BA20" s="28">
        <v>0.12109375</v>
      </c>
      <c r="BB20" s="28">
        <v>10.957599999999999</v>
      </c>
      <c r="BC20" s="28">
        <v>145.4</v>
      </c>
      <c r="BD20" s="28">
        <v>0.64319999999999999</v>
      </c>
      <c r="BE20" s="28">
        <v>1.91204</v>
      </c>
      <c r="BF20" s="28">
        <v>1.8640000000000001</v>
      </c>
      <c r="BG20" s="28">
        <v>2.1347999999999998</v>
      </c>
      <c r="BH20" s="28">
        <v>84.396000000000001</v>
      </c>
      <c r="BI20" s="28">
        <v>15.788</v>
      </c>
      <c r="BJ20" s="28">
        <v>5</v>
      </c>
      <c r="BK20" s="28">
        <v>3.2976640000000002</v>
      </c>
      <c r="BL20" s="28">
        <v>3.2976640000000002</v>
      </c>
      <c r="BM20" s="28">
        <v>3.3742640000000002</v>
      </c>
      <c r="BN20" s="28">
        <v>0.16839999999999999</v>
      </c>
      <c r="BO20" s="28">
        <v>1.0198007682830901</v>
      </c>
      <c r="BP20" s="28">
        <v>0.46541244573082502</v>
      </c>
    </row>
    <row r="21" spans="1:68">
      <c r="A21" s="28">
        <v>20</v>
      </c>
      <c r="B21" s="29" t="s">
        <v>69</v>
      </c>
      <c r="C21" s="28">
        <v>210</v>
      </c>
      <c r="D21" s="28">
        <v>1110</v>
      </c>
      <c r="E21" s="28">
        <v>0.428726</v>
      </c>
      <c r="F21" s="28">
        <v>35.456861000000004</v>
      </c>
      <c r="G21" s="28">
        <v>3.2968199999999999</v>
      </c>
      <c r="H21" s="28">
        <v>1.2494099999999999</v>
      </c>
      <c r="I21" s="28">
        <v>4.2147100000000002</v>
      </c>
      <c r="J21" s="28">
        <v>16.666</v>
      </c>
      <c r="K21" s="28">
        <v>0.91427999999999998</v>
      </c>
      <c r="L21" s="28">
        <v>0.91610000000000003</v>
      </c>
      <c r="M21" s="28">
        <v>1.10985</v>
      </c>
      <c r="N21" s="28">
        <v>485.32589999999999</v>
      </c>
      <c r="O21" s="28">
        <v>58.706514159999998</v>
      </c>
      <c r="P21" s="28">
        <v>375.96899999999999</v>
      </c>
      <c r="Q21" s="28">
        <v>1.5395829999999999</v>
      </c>
      <c r="R21" s="28">
        <v>2.3635999999999999</v>
      </c>
      <c r="S21" s="28">
        <v>3.62</v>
      </c>
      <c r="T21" s="28">
        <v>181.37100000000001</v>
      </c>
      <c r="U21" s="28">
        <v>3.1826150000000002</v>
      </c>
      <c r="V21" s="28">
        <v>6.8282731309252401E-2</v>
      </c>
      <c r="W21" s="28">
        <v>34.457850000000001</v>
      </c>
      <c r="X21" s="28">
        <v>203.70500000000001</v>
      </c>
      <c r="Y21" s="28">
        <v>1.53207</v>
      </c>
      <c r="Z21" s="28">
        <v>2.0170300000000001</v>
      </c>
      <c r="AA21" s="28">
        <v>2.64927</v>
      </c>
      <c r="AB21" s="28">
        <v>2.8517399999999999</v>
      </c>
      <c r="AC21" s="28">
        <v>53.985700000000001</v>
      </c>
      <c r="AD21" s="28">
        <v>33.410170000000001</v>
      </c>
      <c r="AE21" s="28">
        <v>3.62</v>
      </c>
      <c r="AF21" s="28">
        <v>4.9667671999999996</v>
      </c>
      <c r="AG21" s="28">
        <v>4.9528422000000001</v>
      </c>
      <c r="AH21" s="28">
        <v>4.8825171999999997</v>
      </c>
      <c r="AI21" s="28">
        <v>7.0650000000000004E-2</v>
      </c>
      <c r="AJ21" s="28">
        <v>1.9179999999999999</v>
      </c>
      <c r="AK21" s="28">
        <v>92.821899999999999</v>
      </c>
      <c r="AL21" s="28">
        <v>6.6875</v>
      </c>
      <c r="AM21" s="28">
        <v>0.95150000000000001</v>
      </c>
      <c r="AN21" s="28">
        <v>1.7605</v>
      </c>
      <c r="AO21" s="28">
        <v>40.950000000000003</v>
      </c>
      <c r="AP21" s="28">
        <v>2.0135000000000001</v>
      </c>
      <c r="AQ21" s="28">
        <v>1.59</v>
      </c>
      <c r="AR21" s="28">
        <v>7.5039999999999996</v>
      </c>
      <c r="AS21" s="28">
        <v>663.61</v>
      </c>
      <c r="AT21" s="28">
        <v>36.410768500000003</v>
      </c>
      <c r="AU21" s="28">
        <v>2710.2</v>
      </c>
      <c r="AV21" s="28">
        <v>5.9016999999999999</v>
      </c>
      <c r="AW21" s="28">
        <v>3.2850000000000001</v>
      </c>
      <c r="AX21" s="28">
        <v>5</v>
      </c>
      <c r="AY21" s="28">
        <v>134.55000000000001</v>
      </c>
      <c r="AZ21" s="28">
        <v>2.7632500000000002</v>
      </c>
      <c r="BA21" s="28">
        <v>0.120879120879121</v>
      </c>
      <c r="BB21" s="28">
        <v>10.9895</v>
      </c>
      <c r="BC21" s="28">
        <v>145.5</v>
      </c>
      <c r="BD21" s="28">
        <v>0.64400000000000002</v>
      </c>
      <c r="BE21" s="28">
        <v>1.9123000000000001</v>
      </c>
      <c r="BF21" s="28">
        <v>1.865</v>
      </c>
      <c r="BG21" s="28">
        <v>2.1360000000000001</v>
      </c>
      <c r="BH21" s="28">
        <v>83.944999999999993</v>
      </c>
      <c r="BI21" s="28">
        <v>15.81</v>
      </c>
      <c r="BJ21" s="28">
        <v>5</v>
      </c>
      <c r="BK21" s="28">
        <v>3.29698</v>
      </c>
      <c r="BL21" s="28">
        <v>3.29698</v>
      </c>
      <c r="BM21" s="28">
        <v>3.3927299999999998</v>
      </c>
      <c r="BN21" s="28">
        <v>0.16800000000000001</v>
      </c>
      <c r="BO21" s="28">
        <v>1.0170575803811901</v>
      </c>
      <c r="BP21" s="28">
        <v>0.46599131693198298</v>
      </c>
    </row>
    <row r="22" spans="1:68">
      <c r="A22" s="28">
        <v>21</v>
      </c>
      <c r="B22" s="29" t="s">
        <v>87</v>
      </c>
      <c r="C22" s="28">
        <v>120</v>
      </c>
      <c r="D22" s="28">
        <v>1110</v>
      </c>
      <c r="E22" s="28">
        <v>0.44205519999999998</v>
      </c>
      <c r="F22" s="28">
        <v>36.220057199999999</v>
      </c>
      <c r="G22" s="28">
        <v>3.339064</v>
      </c>
      <c r="H22" s="28">
        <v>1.252732</v>
      </c>
      <c r="I22" s="28">
        <v>4.1982920000000004</v>
      </c>
      <c r="J22" s="28">
        <v>16.943200000000001</v>
      </c>
      <c r="K22" s="28">
        <v>0.92065600000000003</v>
      </c>
      <c r="L22" s="28">
        <v>0.92171999999999998</v>
      </c>
      <c r="M22" s="28">
        <v>1.11822</v>
      </c>
      <c r="N22" s="28">
        <v>486.65667999999999</v>
      </c>
      <c r="O22" s="28">
        <v>58.536538432</v>
      </c>
      <c r="P22" s="28">
        <v>377.25880000000001</v>
      </c>
      <c r="Q22" s="28">
        <v>1.5617715999999999</v>
      </c>
      <c r="R22" s="28">
        <v>2.3787199999999999</v>
      </c>
      <c r="S22" s="28">
        <v>3.6240000000000001</v>
      </c>
      <c r="T22" s="28">
        <v>180.9092</v>
      </c>
      <c r="U22" s="28">
        <v>3.1680980000000001</v>
      </c>
      <c r="V22" s="28">
        <v>6.8322394825062596E-2</v>
      </c>
      <c r="W22" s="28">
        <v>34.275820000000003</v>
      </c>
      <c r="X22" s="28">
        <v>203.166</v>
      </c>
      <c r="Y22" s="28">
        <v>1.5253639999999999</v>
      </c>
      <c r="Z22" s="28">
        <v>2.0143559999999998</v>
      </c>
      <c r="AA22" s="28">
        <v>2.6428039999999999</v>
      </c>
      <c r="AB22" s="28">
        <v>2.8462480000000001</v>
      </c>
      <c r="AC22" s="28">
        <v>54.211640000000003</v>
      </c>
      <c r="AD22" s="28">
        <v>33.225484000000002</v>
      </c>
      <c r="AE22" s="28">
        <v>3.6240000000000001</v>
      </c>
      <c r="AF22" s="28">
        <v>4.9680854400000003</v>
      </c>
      <c r="AG22" s="28">
        <v>4.9513754399999996</v>
      </c>
      <c r="AH22" s="28">
        <v>4.8669854399999997</v>
      </c>
      <c r="AI22" s="28">
        <v>7.4380000000000002E-2</v>
      </c>
      <c r="AJ22" s="28">
        <v>1.9176</v>
      </c>
      <c r="AK22" s="28">
        <v>92.805080000000004</v>
      </c>
      <c r="AL22" s="28">
        <v>6.6849999999999996</v>
      </c>
      <c r="AM22" s="28">
        <v>0.95179999999999998</v>
      </c>
      <c r="AN22" s="28">
        <v>1.7625999999999999</v>
      </c>
      <c r="AO22" s="28">
        <v>40.94</v>
      </c>
      <c r="AP22" s="28">
        <v>2.0102000000000002</v>
      </c>
      <c r="AQ22" s="28">
        <v>1.5880000000000001</v>
      </c>
      <c r="AR22" s="28">
        <v>7.4908000000000001</v>
      </c>
      <c r="AS22" s="28">
        <v>663.572</v>
      </c>
      <c r="AT22" s="28">
        <v>36.436922199999998</v>
      </c>
      <c r="AU22" s="28">
        <v>2704.04</v>
      </c>
      <c r="AV22" s="28">
        <v>5.8532400000000004</v>
      </c>
      <c r="AW22" s="28">
        <v>3.282</v>
      </c>
      <c r="AX22" s="28">
        <v>5</v>
      </c>
      <c r="AY22" s="28">
        <v>134.66</v>
      </c>
      <c r="AZ22" s="28">
        <v>2.7639</v>
      </c>
      <c r="BA22" s="28">
        <v>0.12066438690766999</v>
      </c>
      <c r="BB22" s="28">
        <v>11.0214</v>
      </c>
      <c r="BC22" s="28">
        <v>145.6</v>
      </c>
      <c r="BD22" s="28">
        <v>0.64480000000000004</v>
      </c>
      <c r="BE22" s="28">
        <v>1.91256</v>
      </c>
      <c r="BF22" s="28">
        <v>1.8660000000000001</v>
      </c>
      <c r="BG22" s="28">
        <v>2.1372</v>
      </c>
      <c r="BH22" s="28">
        <v>83.494</v>
      </c>
      <c r="BI22" s="28">
        <v>15.832000000000001</v>
      </c>
      <c r="BJ22" s="28">
        <v>5</v>
      </c>
      <c r="BK22" s="28">
        <v>3.2962959999999999</v>
      </c>
      <c r="BL22" s="28">
        <v>3.2962959999999999</v>
      </c>
      <c r="BM22" s="28">
        <v>3.4111959999999999</v>
      </c>
      <c r="BN22" s="28">
        <v>0.1676</v>
      </c>
      <c r="BO22" s="28">
        <v>1.0143165580114699</v>
      </c>
      <c r="BP22" s="28">
        <v>0.46657018813314</v>
      </c>
    </row>
    <row r="23" spans="1:68">
      <c r="A23" s="28">
        <v>22</v>
      </c>
      <c r="B23" s="29" t="s">
        <v>88</v>
      </c>
      <c r="C23" s="28">
        <v>160</v>
      </c>
      <c r="D23" s="28">
        <v>1120</v>
      </c>
      <c r="E23" s="28">
        <v>0.34557425000000003</v>
      </c>
      <c r="F23" s="28">
        <v>30.107096562500001</v>
      </c>
      <c r="G23" s="28">
        <v>2.9304031250000002</v>
      </c>
      <c r="H23" s="28">
        <v>1.2232931250000001</v>
      </c>
      <c r="I23" s="28">
        <v>4.1078506250000002</v>
      </c>
      <c r="J23" s="28">
        <v>14.504</v>
      </c>
      <c r="K23" s="28">
        <v>0.848330625</v>
      </c>
      <c r="L23" s="28">
        <v>0.85760625000000001</v>
      </c>
      <c r="M23" s="28">
        <v>1.05262375</v>
      </c>
      <c r="N23" s="28">
        <v>460.55113749999998</v>
      </c>
      <c r="O23" s="28">
        <v>56.323476517499998</v>
      </c>
      <c r="P23" s="28">
        <v>360.54762499999998</v>
      </c>
      <c r="Q23" s="28">
        <v>1.3999496874999999</v>
      </c>
      <c r="R23" s="28">
        <v>2.1567375000000002</v>
      </c>
      <c r="S23" s="28">
        <v>3.4314374999999999</v>
      </c>
      <c r="T23" s="28">
        <v>175.7806875</v>
      </c>
      <c r="U23" s="28">
        <v>3.0927750000000001</v>
      </c>
      <c r="V23" s="28">
        <v>6.9118863761720897E-2</v>
      </c>
      <c r="W23" s="28">
        <v>33.778979999999997</v>
      </c>
      <c r="X23" s="28">
        <v>197.294375</v>
      </c>
      <c r="Y23" s="28">
        <v>1.477581875</v>
      </c>
      <c r="Z23" s="28">
        <v>1.9409248750000001</v>
      </c>
      <c r="AA23" s="28">
        <v>2.5653625</v>
      </c>
      <c r="AB23" s="28">
        <v>2.7579806250000001</v>
      </c>
      <c r="AC23" s="28">
        <v>51.004631250000003</v>
      </c>
      <c r="AD23" s="28">
        <v>33.299790625</v>
      </c>
      <c r="AE23" s="28">
        <v>3.4314374999999999</v>
      </c>
      <c r="AF23" s="28">
        <v>4.7450441625000002</v>
      </c>
      <c r="AG23" s="28">
        <v>4.7450441625000002</v>
      </c>
      <c r="AH23" s="28">
        <v>4.7450441625000002</v>
      </c>
      <c r="AI23" s="28">
        <v>0.05</v>
      </c>
      <c r="AJ23" s="28">
        <v>1.9355562500000001</v>
      </c>
      <c r="AK23" s="28">
        <v>94.231997000000007</v>
      </c>
      <c r="AL23" s="28">
        <v>6.8593887499999999</v>
      </c>
      <c r="AM23" s="28">
        <v>0.96835375000000001</v>
      </c>
      <c r="AN23" s="28">
        <v>1.7701</v>
      </c>
      <c r="AO23" s="28">
        <v>41.451250000000002</v>
      </c>
      <c r="AP23" s="28">
        <v>2.03506125</v>
      </c>
      <c r="AQ23" s="28">
        <v>1.6147125</v>
      </c>
      <c r="AR23" s="28">
        <v>7.3228024999999999</v>
      </c>
      <c r="AS23" s="28">
        <v>672.25926249999998</v>
      </c>
      <c r="AT23" s="28">
        <v>36.741815517500001</v>
      </c>
      <c r="AU23" s="28">
        <v>2647.3596250000001</v>
      </c>
      <c r="AV23" s="28">
        <v>5.99085775</v>
      </c>
      <c r="AW23" s="28">
        <v>3.4492500000000001</v>
      </c>
      <c r="AX23" s="28">
        <v>4.9974999999999996</v>
      </c>
      <c r="AY23" s="28">
        <v>134.34412499999999</v>
      </c>
      <c r="AZ23" s="28">
        <v>2.7099243749999999</v>
      </c>
      <c r="BA23" s="28">
        <v>0.12056331232471899</v>
      </c>
      <c r="BB23" s="28">
        <v>11.195108749999999</v>
      </c>
      <c r="BC23" s="28">
        <v>144.98750000000001</v>
      </c>
      <c r="BD23" s="28">
        <v>0.64589750000000001</v>
      </c>
      <c r="BE23" s="28">
        <v>1.9138522499999999</v>
      </c>
      <c r="BF23" s="28">
        <v>1.8683287500000001</v>
      </c>
      <c r="BG23" s="28">
        <v>2.14</v>
      </c>
      <c r="BH23" s="28">
        <v>86.841399999999993</v>
      </c>
      <c r="BI23" s="28">
        <v>15.243387500000001</v>
      </c>
      <c r="BJ23" s="28">
        <v>4.9974999999999996</v>
      </c>
      <c r="BK23" s="28">
        <v>3.3497301749999999</v>
      </c>
      <c r="BL23" s="28">
        <v>3.3497301749999999</v>
      </c>
      <c r="BM23" s="28">
        <v>3.7014961749999999</v>
      </c>
      <c r="BN23" s="28">
        <v>0.20162125</v>
      </c>
      <c r="BO23" s="28">
        <v>0.99710647859206003</v>
      </c>
      <c r="BP23" s="28">
        <v>0.46736432706222902</v>
      </c>
    </row>
    <row r="24" spans="1:68">
      <c r="A24" s="28">
        <v>23</v>
      </c>
      <c r="B24" s="29" t="s">
        <v>89</v>
      </c>
      <c r="C24" s="28">
        <v>270</v>
      </c>
      <c r="D24" s="28">
        <v>1120</v>
      </c>
      <c r="E24" s="28">
        <v>0.35084850000000001</v>
      </c>
      <c r="F24" s="28">
        <v>30.375818124999999</v>
      </c>
      <c r="G24" s="28">
        <v>2.9420562499999998</v>
      </c>
      <c r="H24" s="28">
        <v>1.22383625</v>
      </c>
      <c r="I24" s="28">
        <v>4.1059512500000004</v>
      </c>
      <c r="J24" s="28">
        <v>14.608000000000001</v>
      </c>
      <c r="K24" s="28">
        <v>0.84891125000000001</v>
      </c>
      <c r="L24" s="28">
        <v>0.85771249999999999</v>
      </c>
      <c r="M24" s="28">
        <v>1.0547474999999999</v>
      </c>
      <c r="N24" s="28">
        <v>460.65727500000003</v>
      </c>
      <c r="O24" s="28">
        <v>56.344960035</v>
      </c>
      <c r="P24" s="28">
        <v>362.14524999999998</v>
      </c>
      <c r="Q24" s="28">
        <v>1.3987743749999999</v>
      </c>
      <c r="R24" s="28">
        <v>2.1584750000000001</v>
      </c>
      <c r="S24" s="28">
        <v>3.437875</v>
      </c>
      <c r="T24" s="28">
        <v>175.836375</v>
      </c>
      <c r="U24" s="28">
        <v>3.09355</v>
      </c>
      <c r="V24" s="28">
        <v>6.87979189485214E-2</v>
      </c>
      <c r="W24" s="28">
        <v>33.789960000000001</v>
      </c>
      <c r="X24" s="28">
        <v>197.33875</v>
      </c>
      <c r="Y24" s="28">
        <v>1.4779137499999999</v>
      </c>
      <c r="Z24" s="28">
        <v>1.9417997499999999</v>
      </c>
      <c r="AA24" s="28">
        <v>2.565725</v>
      </c>
      <c r="AB24" s="28">
        <v>2.75821125</v>
      </c>
      <c r="AC24" s="28">
        <v>50.911762500000002</v>
      </c>
      <c r="AD24" s="28">
        <v>33.315831250000002</v>
      </c>
      <c r="AE24" s="28">
        <v>3.437875</v>
      </c>
      <c r="AF24" s="28">
        <v>4.7457533249999999</v>
      </c>
      <c r="AG24" s="28">
        <v>4.7457533249999999</v>
      </c>
      <c r="AH24" s="28">
        <v>4.7457533249999999</v>
      </c>
      <c r="AI24" s="28">
        <v>0.05</v>
      </c>
      <c r="AJ24" s="28">
        <v>1.9336125</v>
      </c>
      <c r="AK24" s="28">
        <v>94.115793999999994</v>
      </c>
      <c r="AL24" s="28">
        <v>6.8542775000000002</v>
      </c>
      <c r="AM24" s="28">
        <v>0.9682075</v>
      </c>
      <c r="AN24" s="28">
        <v>1.7702</v>
      </c>
      <c r="AO24" s="28">
        <v>41.402500000000003</v>
      </c>
      <c r="AP24" s="28">
        <v>2.0346224999999998</v>
      </c>
      <c r="AQ24" s="28">
        <v>1.614425</v>
      </c>
      <c r="AR24" s="28">
        <v>7.316605</v>
      </c>
      <c r="AS24" s="28">
        <v>672.223525</v>
      </c>
      <c r="AT24" s="28">
        <v>36.726638035000001</v>
      </c>
      <c r="AU24" s="28">
        <v>2645.56925</v>
      </c>
      <c r="AV24" s="28">
        <v>5.9778155000000002</v>
      </c>
      <c r="AW24" s="28">
        <v>3.4485000000000001</v>
      </c>
      <c r="AX24" s="28">
        <v>4.9950000000000001</v>
      </c>
      <c r="AY24" s="28">
        <v>134.33824999999999</v>
      </c>
      <c r="AZ24" s="28">
        <v>2.7095987500000001</v>
      </c>
      <c r="BA24" s="28">
        <v>0.120644888593684</v>
      </c>
      <c r="BB24" s="28">
        <v>11.1937175</v>
      </c>
      <c r="BC24" s="28">
        <v>144.97499999999999</v>
      </c>
      <c r="BD24" s="28">
        <v>0.64579500000000001</v>
      </c>
      <c r="BE24" s="28">
        <v>1.9136044999999999</v>
      </c>
      <c r="BF24" s="28">
        <v>1.8681574999999999</v>
      </c>
      <c r="BG24" s="28">
        <v>2.14</v>
      </c>
      <c r="BH24" s="28">
        <v>86.642799999999994</v>
      </c>
      <c r="BI24" s="28">
        <v>15.241775000000001</v>
      </c>
      <c r="BJ24" s="28">
        <v>4.9950000000000001</v>
      </c>
      <c r="BK24" s="28">
        <v>3.3487303499999999</v>
      </c>
      <c r="BL24" s="28">
        <v>3.3487303499999999</v>
      </c>
      <c r="BM24" s="28">
        <v>3.7039623499999998</v>
      </c>
      <c r="BN24" s="28">
        <v>0.20174249999999999</v>
      </c>
      <c r="BO24" s="28">
        <v>0.99727260706020504</v>
      </c>
      <c r="BP24" s="28">
        <v>0.46729015918958</v>
      </c>
    </row>
    <row r="25" spans="1:68">
      <c r="A25" s="28">
        <v>24</v>
      </c>
      <c r="B25" s="29" t="s">
        <v>83</v>
      </c>
      <c r="C25" s="28">
        <v>205</v>
      </c>
      <c r="D25" s="28">
        <v>1120</v>
      </c>
      <c r="E25" s="28">
        <v>0.36139700000000002</v>
      </c>
      <c r="F25" s="28">
        <v>30.913261250000001</v>
      </c>
      <c r="G25" s="28">
        <v>2.9653624999999999</v>
      </c>
      <c r="H25" s="28">
        <v>1.2249224999999999</v>
      </c>
      <c r="I25" s="28">
        <v>4.1021524999999999</v>
      </c>
      <c r="J25" s="28">
        <v>14.816000000000001</v>
      </c>
      <c r="K25" s="28">
        <v>0.85007250000000001</v>
      </c>
      <c r="L25" s="28">
        <v>0.85792500000000005</v>
      </c>
      <c r="M25" s="28">
        <v>1.0589949999999999</v>
      </c>
      <c r="N25" s="28">
        <v>460.86955</v>
      </c>
      <c r="O25" s="28">
        <v>56.387927070000003</v>
      </c>
      <c r="P25" s="28">
        <v>365.34050000000002</v>
      </c>
      <c r="Q25" s="28">
        <v>1.3964237500000001</v>
      </c>
      <c r="R25" s="28">
        <v>2.16195</v>
      </c>
      <c r="S25" s="28">
        <v>3.4507500000000002</v>
      </c>
      <c r="T25" s="28">
        <v>175.94775000000001</v>
      </c>
      <c r="U25" s="28">
        <v>3.0951</v>
      </c>
      <c r="V25" s="28">
        <v>6.8169546436285103E-2</v>
      </c>
      <c r="W25" s="28">
        <v>33.811920000000001</v>
      </c>
      <c r="X25" s="28">
        <v>197.42750000000001</v>
      </c>
      <c r="Y25" s="28">
        <v>1.4785775000000001</v>
      </c>
      <c r="Z25" s="28">
        <v>1.9435495</v>
      </c>
      <c r="AA25" s="28">
        <v>2.5664500000000001</v>
      </c>
      <c r="AB25" s="28">
        <v>2.7586724999999999</v>
      </c>
      <c r="AC25" s="28">
        <v>50.726025</v>
      </c>
      <c r="AD25" s="28">
        <v>33.3479125</v>
      </c>
      <c r="AE25" s="28">
        <v>3.4507500000000002</v>
      </c>
      <c r="AF25" s="28">
        <v>4.7471716500000003</v>
      </c>
      <c r="AG25" s="28">
        <v>4.7471716500000003</v>
      </c>
      <c r="AH25" s="28">
        <v>4.7471716500000003</v>
      </c>
      <c r="AI25" s="28">
        <v>0.05</v>
      </c>
      <c r="AJ25" s="28">
        <v>1.9297249999999999</v>
      </c>
      <c r="AK25" s="28">
        <v>93.883387999999997</v>
      </c>
      <c r="AL25" s="28">
        <v>6.844055</v>
      </c>
      <c r="AM25" s="28">
        <v>0.96791499999999997</v>
      </c>
      <c r="AN25" s="28">
        <v>1.7704</v>
      </c>
      <c r="AO25" s="28">
        <v>41.305</v>
      </c>
      <c r="AP25" s="28">
        <v>2.0337450000000001</v>
      </c>
      <c r="AQ25" s="28">
        <v>1.61385</v>
      </c>
      <c r="AR25" s="28">
        <v>7.3042100000000003</v>
      </c>
      <c r="AS25" s="28">
        <v>672.15205000000003</v>
      </c>
      <c r="AT25" s="28">
        <v>36.69628307</v>
      </c>
      <c r="AU25" s="28">
        <v>2641.9884999999999</v>
      </c>
      <c r="AV25" s="28">
        <v>5.9517309999999997</v>
      </c>
      <c r="AW25" s="28">
        <v>3.4470000000000001</v>
      </c>
      <c r="AX25" s="28">
        <v>4.99</v>
      </c>
      <c r="AY25" s="28">
        <v>134.32650000000001</v>
      </c>
      <c r="AZ25" s="28">
        <v>2.7089474999999998</v>
      </c>
      <c r="BA25" s="28">
        <v>0.12080861881128201</v>
      </c>
      <c r="BB25" s="28">
        <v>11.190935</v>
      </c>
      <c r="BC25" s="28">
        <v>144.94999999999999</v>
      </c>
      <c r="BD25" s="28">
        <v>0.64559</v>
      </c>
      <c r="BE25" s="28">
        <v>1.9131089999999999</v>
      </c>
      <c r="BF25" s="28">
        <v>1.867815</v>
      </c>
      <c r="BG25" s="28">
        <v>2.14</v>
      </c>
      <c r="BH25" s="28">
        <v>86.245599999999996</v>
      </c>
      <c r="BI25" s="28">
        <v>15.23855</v>
      </c>
      <c r="BJ25" s="28">
        <v>4.99</v>
      </c>
      <c r="BK25" s="28">
        <v>3.3467307000000002</v>
      </c>
      <c r="BL25" s="28">
        <v>3.3467307000000002</v>
      </c>
      <c r="BM25" s="28">
        <v>3.7088947000000001</v>
      </c>
      <c r="BN25" s="28">
        <v>0.201985</v>
      </c>
      <c r="BO25" s="28">
        <v>0.99760491438587695</v>
      </c>
      <c r="BP25" s="28">
        <v>0.46714182344428401</v>
      </c>
    </row>
    <row r="26" spans="1:68">
      <c r="A26" s="28">
        <v>25</v>
      </c>
      <c r="B26" s="29" t="s">
        <v>90</v>
      </c>
      <c r="C26" s="28">
        <v>160</v>
      </c>
      <c r="D26" s="28">
        <v>1120</v>
      </c>
      <c r="E26" s="28">
        <v>0.37194549999999998</v>
      </c>
      <c r="F26" s="28">
        <v>31.450704375000001</v>
      </c>
      <c r="G26" s="28">
        <v>2.98866875</v>
      </c>
      <c r="H26" s="28">
        <v>1.2260087500000001</v>
      </c>
      <c r="I26" s="28">
        <v>4.0983537500000002</v>
      </c>
      <c r="J26" s="28">
        <v>15.023999999999999</v>
      </c>
      <c r="K26" s="28">
        <v>0.85123375000000001</v>
      </c>
      <c r="L26" s="28">
        <v>0.8581375</v>
      </c>
      <c r="M26" s="28">
        <v>1.0632425000000001</v>
      </c>
      <c r="N26" s="28">
        <v>461.08182499999998</v>
      </c>
      <c r="O26" s="28">
        <v>56.430894105</v>
      </c>
      <c r="P26" s="28">
        <v>368.53575000000001</v>
      </c>
      <c r="Q26" s="28">
        <v>1.394073125</v>
      </c>
      <c r="R26" s="28">
        <v>2.1654249999999999</v>
      </c>
      <c r="S26" s="28">
        <v>3.463625</v>
      </c>
      <c r="T26" s="28">
        <v>176.05912499999999</v>
      </c>
      <c r="U26" s="28">
        <v>3.0966499999999999</v>
      </c>
      <c r="V26" s="28">
        <v>6.7558572949946702E-2</v>
      </c>
      <c r="W26" s="28">
        <v>33.833880000000001</v>
      </c>
      <c r="X26" s="28">
        <v>197.51625000000001</v>
      </c>
      <c r="Y26" s="28">
        <v>1.4792412500000001</v>
      </c>
      <c r="Z26" s="28">
        <v>1.9452992499999999</v>
      </c>
      <c r="AA26" s="28">
        <v>2.5671750000000002</v>
      </c>
      <c r="AB26" s="28">
        <v>2.7591337500000002</v>
      </c>
      <c r="AC26" s="28">
        <v>50.540287499999998</v>
      </c>
      <c r="AD26" s="28">
        <v>33.379993749999997</v>
      </c>
      <c r="AE26" s="28">
        <v>3.463625</v>
      </c>
      <c r="AF26" s="28">
        <v>4.7485899749999998</v>
      </c>
      <c r="AG26" s="28">
        <v>4.7485899749999998</v>
      </c>
      <c r="AH26" s="28">
        <v>4.7485899749999998</v>
      </c>
      <c r="AI26" s="28">
        <v>0.05</v>
      </c>
      <c r="AJ26" s="28">
        <v>1.9258375000000001</v>
      </c>
      <c r="AK26" s="28">
        <v>93.650981999999999</v>
      </c>
      <c r="AL26" s="28">
        <v>6.8338324999999998</v>
      </c>
      <c r="AM26" s="28">
        <v>0.96762250000000005</v>
      </c>
      <c r="AN26" s="28">
        <v>1.7706</v>
      </c>
      <c r="AO26" s="28">
        <v>41.207500000000003</v>
      </c>
      <c r="AP26" s="28">
        <v>2.0328675</v>
      </c>
      <c r="AQ26" s="28">
        <v>1.613275</v>
      </c>
      <c r="AR26" s="28">
        <v>7.2918149999999997</v>
      </c>
      <c r="AS26" s="28">
        <v>672.08057499999995</v>
      </c>
      <c r="AT26" s="28">
        <v>36.665928104999999</v>
      </c>
      <c r="AU26" s="28">
        <v>2638.4077499999999</v>
      </c>
      <c r="AV26" s="28">
        <v>5.9256465</v>
      </c>
      <c r="AW26" s="28">
        <v>3.4455</v>
      </c>
      <c r="AX26" s="28">
        <v>4.9850000000000003</v>
      </c>
      <c r="AY26" s="28">
        <v>134.31475</v>
      </c>
      <c r="AZ26" s="28">
        <v>2.7082962500000001</v>
      </c>
      <c r="BA26" s="28">
        <v>0.120973123824547</v>
      </c>
      <c r="BB26" s="28">
        <v>11.188152499999999</v>
      </c>
      <c r="BC26" s="28">
        <v>144.92500000000001</v>
      </c>
      <c r="BD26" s="28">
        <v>0.64538499999999999</v>
      </c>
      <c r="BE26" s="28">
        <v>1.9126135</v>
      </c>
      <c r="BF26" s="28">
        <v>1.8674725000000001</v>
      </c>
      <c r="BG26" s="28">
        <v>2.14</v>
      </c>
      <c r="BH26" s="28">
        <v>85.848399999999998</v>
      </c>
      <c r="BI26" s="28">
        <v>15.235325</v>
      </c>
      <c r="BJ26" s="28">
        <v>4.9850000000000003</v>
      </c>
      <c r="BK26" s="28">
        <v>3.34473105</v>
      </c>
      <c r="BL26" s="28">
        <v>3.34473105</v>
      </c>
      <c r="BM26" s="28">
        <v>3.7138270499999999</v>
      </c>
      <c r="BN26" s="28">
        <v>0.2022275</v>
      </c>
      <c r="BO26" s="28">
        <v>0.99793728891437705</v>
      </c>
      <c r="BP26" s="28">
        <v>0.46699348769898702</v>
      </c>
    </row>
    <row r="27" spans="1:68">
      <c r="A27" s="28">
        <v>26</v>
      </c>
      <c r="B27" s="29" t="s">
        <v>84</v>
      </c>
      <c r="C27" s="28">
        <v>150</v>
      </c>
      <c r="D27" s="28">
        <v>1120</v>
      </c>
      <c r="E27" s="28">
        <v>0.382494</v>
      </c>
      <c r="F27" s="28">
        <v>31.9881475</v>
      </c>
      <c r="G27" s="28">
        <v>3.0119750000000001</v>
      </c>
      <c r="H27" s="28">
        <v>1.227095</v>
      </c>
      <c r="I27" s="28">
        <v>4.0945549999999997</v>
      </c>
      <c r="J27" s="28">
        <v>15.231999999999999</v>
      </c>
      <c r="K27" s="28">
        <v>0.85239500000000001</v>
      </c>
      <c r="L27" s="28">
        <v>0.85834999999999995</v>
      </c>
      <c r="M27" s="28">
        <v>1.06749</v>
      </c>
      <c r="N27" s="28">
        <v>461.29410000000001</v>
      </c>
      <c r="O27" s="28">
        <v>56.473861139999997</v>
      </c>
      <c r="P27" s="28">
        <v>371.73099999999999</v>
      </c>
      <c r="Q27" s="28">
        <v>1.3917225</v>
      </c>
      <c r="R27" s="28">
        <v>2.1688999999999998</v>
      </c>
      <c r="S27" s="28">
        <v>3.4765000000000001</v>
      </c>
      <c r="T27" s="28">
        <v>176.1705</v>
      </c>
      <c r="U27" s="28">
        <v>3.0981999999999998</v>
      </c>
      <c r="V27" s="28">
        <v>6.6964285714285698E-2</v>
      </c>
      <c r="W27" s="28">
        <v>33.855840000000001</v>
      </c>
      <c r="X27" s="28">
        <v>197.60499999999999</v>
      </c>
      <c r="Y27" s="28">
        <v>1.479905</v>
      </c>
      <c r="Z27" s="28">
        <v>1.947049</v>
      </c>
      <c r="AA27" s="28">
        <v>2.5678999999999998</v>
      </c>
      <c r="AB27" s="28">
        <v>2.759595</v>
      </c>
      <c r="AC27" s="28">
        <v>50.354550000000003</v>
      </c>
      <c r="AD27" s="28">
        <v>33.412075000000002</v>
      </c>
      <c r="AE27" s="28">
        <v>3.4765000000000001</v>
      </c>
      <c r="AF27" s="28">
        <v>4.7500083000000002</v>
      </c>
      <c r="AG27" s="28">
        <v>4.7500083000000002</v>
      </c>
      <c r="AH27" s="28">
        <v>4.7500083000000002</v>
      </c>
      <c r="AI27" s="28">
        <v>0.05</v>
      </c>
      <c r="AJ27" s="28">
        <v>1.92195</v>
      </c>
      <c r="AK27" s="28">
        <v>93.418576000000002</v>
      </c>
      <c r="AL27" s="28">
        <v>6.8236100000000004</v>
      </c>
      <c r="AM27" s="28">
        <v>0.96733000000000002</v>
      </c>
      <c r="AN27" s="28">
        <v>1.7707999999999999</v>
      </c>
      <c r="AO27" s="28">
        <v>41.11</v>
      </c>
      <c r="AP27" s="28">
        <v>2.03199</v>
      </c>
      <c r="AQ27" s="28">
        <v>1.6127</v>
      </c>
      <c r="AR27" s="28">
        <v>7.27942</v>
      </c>
      <c r="AS27" s="28">
        <v>672.00909999999999</v>
      </c>
      <c r="AT27" s="28">
        <v>36.635573139999998</v>
      </c>
      <c r="AU27" s="28">
        <v>2634.8270000000002</v>
      </c>
      <c r="AV27" s="28">
        <v>5.8995620000000004</v>
      </c>
      <c r="AW27" s="28">
        <v>3.444</v>
      </c>
      <c r="AX27" s="28">
        <v>4.9800000000000004</v>
      </c>
      <c r="AY27" s="28">
        <v>134.303</v>
      </c>
      <c r="AZ27" s="28">
        <v>2.7076449999999999</v>
      </c>
      <c r="BA27" s="28">
        <v>0.121138409146193</v>
      </c>
      <c r="BB27" s="28">
        <v>11.185370000000001</v>
      </c>
      <c r="BC27" s="28">
        <v>144.9</v>
      </c>
      <c r="BD27" s="28">
        <v>0.64517999999999998</v>
      </c>
      <c r="BE27" s="28">
        <v>1.912118</v>
      </c>
      <c r="BF27" s="28">
        <v>1.86713</v>
      </c>
      <c r="BG27" s="28">
        <v>2.14</v>
      </c>
      <c r="BH27" s="28">
        <v>85.4512</v>
      </c>
      <c r="BI27" s="28">
        <v>15.232100000000001</v>
      </c>
      <c r="BJ27" s="28">
        <v>4.9800000000000004</v>
      </c>
      <c r="BK27" s="28">
        <v>3.3427313999999999</v>
      </c>
      <c r="BL27" s="28">
        <v>3.3427313999999999</v>
      </c>
      <c r="BM27" s="28">
        <v>3.7187594000000002</v>
      </c>
      <c r="BN27" s="28">
        <v>0.20247000000000001</v>
      </c>
      <c r="BO27" s="28">
        <v>0.99826973066609104</v>
      </c>
      <c r="BP27" s="28">
        <v>0.46684515195368997</v>
      </c>
    </row>
    <row r="28" spans="1:68">
      <c r="A28" s="28">
        <v>27</v>
      </c>
      <c r="B28" s="29" t="s">
        <v>85</v>
      </c>
      <c r="C28" s="28">
        <v>118</v>
      </c>
      <c r="D28" s="28">
        <v>1120</v>
      </c>
      <c r="E28" s="28">
        <v>0.40359099999999998</v>
      </c>
      <c r="F28" s="28">
        <v>33.063033750000002</v>
      </c>
      <c r="G28" s="28">
        <v>3.0585874999999998</v>
      </c>
      <c r="H28" s="28">
        <v>1.2292675</v>
      </c>
      <c r="I28" s="28">
        <v>4.0869574999999996</v>
      </c>
      <c r="J28" s="28">
        <v>15.648</v>
      </c>
      <c r="K28" s="28">
        <v>0.85471750000000002</v>
      </c>
      <c r="L28" s="28">
        <v>0.85877499999999996</v>
      </c>
      <c r="M28" s="28">
        <v>1.075985</v>
      </c>
      <c r="N28" s="28">
        <v>461.71865000000003</v>
      </c>
      <c r="O28" s="28">
        <v>56.559795209999997</v>
      </c>
      <c r="P28" s="28">
        <v>378.12150000000003</v>
      </c>
      <c r="Q28" s="28">
        <v>1.3870212500000001</v>
      </c>
      <c r="R28" s="28">
        <v>2.1758500000000001</v>
      </c>
      <c r="S28" s="28">
        <v>3.5022500000000001</v>
      </c>
      <c r="T28" s="28">
        <v>176.39324999999999</v>
      </c>
      <c r="U28" s="28">
        <v>3.1013000000000002</v>
      </c>
      <c r="V28" s="28">
        <v>6.5823108384458096E-2</v>
      </c>
      <c r="W28" s="28">
        <v>33.899760000000001</v>
      </c>
      <c r="X28" s="28">
        <v>197.7825</v>
      </c>
      <c r="Y28" s="28">
        <v>1.4812325</v>
      </c>
      <c r="Z28" s="28">
        <v>1.9505485</v>
      </c>
      <c r="AA28" s="28">
        <v>2.56935</v>
      </c>
      <c r="AB28" s="28">
        <v>2.7605175000000002</v>
      </c>
      <c r="AC28" s="28">
        <v>49.983074999999999</v>
      </c>
      <c r="AD28" s="28">
        <v>33.476237500000003</v>
      </c>
      <c r="AE28" s="28">
        <v>3.5022500000000001</v>
      </c>
      <c r="AF28" s="28">
        <v>4.7528449500000001</v>
      </c>
      <c r="AG28" s="28">
        <v>4.7528449500000001</v>
      </c>
      <c r="AH28" s="28">
        <v>4.7528449500000001</v>
      </c>
      <c r="AI28" s="28">
        <v>0.05</v>
      </c>
      <c r="AJ28" s="28">
        <v>1.914175</v>
      </c>
      <c r="AK28" s="28">
        <v>92.953764000000007</v>
      </c>
      <c r="AL28" s="28">
        <v>6.8031649999999999</v>
      </c>
      <c r="AM28" s="28">
        <v>0.96674499999999997</v>
      </c>
      <c r="AN28" s="28">
        <v>1.7712000000000001</v>
      </c>
      <c r="AO28" s="28">
        <v>40.914999999999999</v>
      </c>
      <c r="AP28" s="28">
        <v>2.0302349999999998</v>
      </c>
      <c r="AQ28" s="28">
        <v>1.61155</v>
      </c>
      <c r="AR28" s="28">
        <v>7.2546299999999997</v>
      </c>
      <c r="AS28" s="28">
        <v>671.86614999999995</v>
      </c>
      <c r="AT28" s="28">
        <v>36.574863209999997</v>
      </c>
      <c r="AU28" s="28">
        <v>2627.6655000000001</v>
      </c>
      <c r="AV28" s="28">
        <v>5.8473930000000003</v>
      </c>
      <c r="AW28" s="28">
        <v>3.4409999999999998</v>
      </c>
      <c r="AX28" s="28">
        <v>4.97</v>
      </c>
      <c r="AY28" s="28">
        <v>134.27950000000001</v>
      </c>
      <c r="AZ28" s="28">
        <v>2.7063424999999999</v>
      </c>
      <c r="BA28" s="28">
        <v>0.121471343028229</v>
      </c>
      <c r="BB28" s="28">
        <v>11.179805</v>
      </c>
      <c r="BC28" s="28">
        <v>144.85</v>
      </c>
      <c r="BD28" s="28">
        <v>0.64476999999999995</v>
      </c>
      <c r="BE28" s="28">
        <v>1.911127</v>
      </c>
      <c r="BF28" s="28">
        <v>1.8664449999999999</v>
      </c>
      <c r="BG28" s="28">
        <v>2.14</v>
      </c>
      <c r="BH28" s="28">
        <v>84.656800000000004</v>
      </c>
      <c r="BI28" s="28">
        <v>15.22565</v>
      </c>
      <c r="BJ28" s="28">
        <v>4.97</v>
      </c>
      <c r="BK28" s="28">
        <v>3.3387321000000001</v>
      </c>
      <c r="BL28" s="28">
        <v>3.3387321000000001</v>
      </c>
      <c r="BM28" s="28">
        <v>3.7286241000000002</v>
      </c>
      <c r="BN28" s="28">
        <v>0.202955</v>
      </c>
      <c r="BO28" s="28">
        <v>0.99893481592075595</v>
      </c>
      <c r="BP28" s="28">
        <v>0.46654848046309699</v>
      </c>
    </row>
    <row r="29" spans="1:68">
      <c r="A29" s="28">
        <v>28</v>
      </c>
      <c r="B29" s="29" t="s">
        <v>91</v>
      </c>
      <c r="C29" s="28">
        <v>449</v>
      </c>
      <c r="D29" s="28">
        <v>1090</v>
      </c>
      <c r="E29" s="28">
        <v>0.41311999999999999</v>
      </c>
      <c r="F29" s="28">
        <v>34.602229999999999</v>
      </c>
      <c r="G29" s="28">
        <v>3.2117</v>
      </c>
      <c r="H29" s="28">
        <v>1.1987000000000001</v>
      </c>
      <c r="I29" s="28">
        <v>4.1266999999999996</v>
      </c>
      <c r="J29" s="28">
        <v>16.36</v>
      </c>
      <c r="K29" s="28">
        <v>0.87090000000000001</v>
      </c>
      <c r="L29" s="28">
        <v>0.871</v>
      </c>
      <c r="M29" s="28">
        <v>1.0431999999999999</v>
      </c>
      <c r="N29" s="28">
        <v>462.22</v>
      </c>
      <c r="O29" s="28">
        <v>57.759417999999997</v>
      </c>
      <c r="P29" s="28">
        <v>357.8</v>
      </c>
      <c r="Q29" s="28">
        <v>1.3582099999999999</v>
      </c>
      <c r="R29" s="28">
        <v>2.282</v>
      </c>
      <c r="S29" s="28">
        <v>3.55</v>
      </c>
      <c r="T29" s="28">
        <v>177.97</v>
      </c>
      <c r="U29" s="28">
        <v>3.1465399999999999</v>
      </c>
      <c r="V29" s="28">
        <v>6.6014669926650393E-2</v>
      </c>
      <c r="W29" s="28">
        <v>34.588999999999999</v>
      </c>
      <c r="X29" s="28">
        <v>199.2</v>
      </c>
      <c r="Y29" s="28">
        <v>1.5053000000000001</v>
      </c>
      <c r="Z29" s="28">
        <v>1.9669000000000001</v>
      </c>
      <c r="AA29" s="28">
        <v>2.5914000000000001</v>
      </c>
      <c r="AB29" s="28">
        <v>2.7776999999999998</v>
      </c>
      <c r="AC29" s="28">
        <v>51.463000000000001</v>
      </c>
      <c r="AD29" s="28">
        <v>33.227899999999998</v>
      </c>
      <c r="AE29" s="28">
        <v>3.55</v>
      </c>
      <c r="AF29" s="28">
        <v>4.8465939999999996</v>
      </c>
      <c r="AG29" s="28">
        <v>4.8354540000000004</v>
      </c>
      <c r="AH29" s="28">
        <v>4.7791940000000004</v>
      </c>
      <c r="AI29" s="28">
        <v>6.5000000000000002E-2</v>
      </c>
      <c r="AJ29" s="28">
        <v>1.93184</v>
      </c>
      <c r="AK29" s="28">
        <v>93.946329599999999</v>
      </c>
      <c r="AL29" s="28">
        <v>6.8163359999999997</v>
      </c>
      <c r="AM29" s="28">
        <v>0.96540800000000004</v>
      </c>
      <c r="AN29" s="28">
        <v>1.77376</v>
      </c>
      <c r="AO29" s="28">
        <v>41.344000000000001</v>
      </c>
      <c r="AP29" s="28">
        <v>2.0210240000000002</v>
      </c>
      <c r="AQ29" s="28">
        <v>1.6035200000000001</v>
      </c>
      <c r="AR29" s="28">
        <v>7.3321120000000004</v>
      </c>
      <c r="AS29" s="28">
        <v>670.17215999999996</v>
      </c>
      <c r="AT29" s="28">
        <v>36.750945424000001</v>
      </c>
      <c r="AU29" s="28">
        <v>2645.8191999999999</v>
      </c>
      <c r="AV29" s="28">
        <v>5.8425631999999998</v>
      </c>
      <c r="AW29" s="28">
        <v>3.4032</v>
      </c>
      <c r="AX29" s="28">
        <v>5</v>
      </c>
      <c r="AY29" s="28">
        <v>134.7088</v>
      </c>
      <c r="AZ29" s="28">
        <v>2.7243919999999999</v>
      </c>
      <c r="BA29" s="28">
        <v>0.119969040247678</v>
      </c>
      <c r="BB29" s="28">
        <v>11.239072</v>
      </c>
      <c r="BC29" s="28">
        <v>145.4</v>
      </c>
      <c r="BD29" s="28">
        <v>0.64780800000000005</v>
      </c>
      <c r="BE29" s="28">
        <v>1.9144208</v>
      </c>
      <c r="BF29" s="28">
        <v>1.870528</v>
      </c>
      <c r="BG29" s="28">
        <v>2.1424799999999999</v>
      </c>
      <c r="BH29" s="28">
        <v>85.041120000000006</v>
      </c>
      <c r="BI29" s="28">
        <v>15.438560000000001</v>
      </c>
      <c r="BJ29" s="28">
        <v>5</v>
      </c>
      <c r="BK29" s="28">
        <v>3.3363174400000002</v>
      </c>
      <c r="BL29" s="28">
        <v>3.3363174400000002</v>
      </c>
      <c r="BM29" s="28">
        <v>3.6804118400000001</v>
      </c>
      <c r="BN29" s="28">
        <v>0.19259200000000001</v>
      </c>
      <c r="BO29" s="28">
        <v>1.0058239051772</v>
      </c>
      <c r="BP29" s="28">
        <v>0.468746743849493</v>
      </c>
    </row>
    <row r="30" spans="1:68">
      <c r="A30" s="28">
        <v>29</v>
      </c>
      <c r="B30" s="29" t="s">
        <v>92</v>
      </c>
      <c r="C30" s="28">
        <v>225</v>
      </c>
      <c r="D30" s="28">
        <v>1130</v>
      </c>
      <c r="E30" s="28">
        <v>0.33691135999999999</v>
      </c>
      <c r="F30" s="28">
        <v>29.429885120000002</v>
      </c>
      <c r="G30" s="28">
        <v>2.8960832000000001</v>
      </c>
      <c r="H30" s="28">
        <v>1.20712</v>
      </c>
      <c r="I30" s="28">
        <v>4.0857216000000003</v>
      </c>
      <c r="J30" s="28">
        <v>14.19744</v>
      </c>
      <c r="K30" s="28">
        <v>0.85082880000000005</v>
      </c>
      <c r="L30" s="28">
        <v>0.86003200000000002</v>
      </c>
      <c r="M30" s="28">
        <v>1.0516576</v>
      </c>
      <c r="N30" s="28">
        <v>462.92063999999999</v>
      </c>
      <c r="O30" s="28">
        <v>56.060341113600003</v>
      </c>
      <c r="P30" s="28">
        <v>359.33087999999998</v>
      </c>
      <c r="Q30" s="28">
        <v>1.455184</v>
      </c>
      <c r="R30" s="28">
        <v>2.1640000000000001</v>
      </c>
      <c r="S30" s="28">
        <v>3.39968</v>
      </c>
      <c r="T30" s="28">
        <v>174.30431999999999</v>
      </c>
      <c r="U30" s="28">
        <v>3.0656672</v>
      </c>
      <c r="V30" s="28">
        <v>7.0435233394189403E-2</v>
      </c>
      <c r="W30" s="28">
        <v>33.092908799999996</v>
      </c>
      <c r="X30" s="28">
        <v>196.18719999999999</v>
      </c>
      <c r="Y30" s="28">
        <v>1.47472</v>
      </c>
      <c r="Z30" s="28">
        <v>1.9317344000000001</v>
      </c>
      <c r="AA30" s="28">
        <v>2.5494208</v>
      </c>
      <c r="AB30" s="28">
        <v>2.7458624</v>
      </c>
      <c r="AC30" s="28">
        <v>51.189439999999998</v>
      </c>
      <c r="AD30" s="28">
        <v>32.600227199999999</v>
      </c>
      <c r="AE30" s="28">
        <v>3.39968</v>
      </c>
      <c r="AF30" s="28">
        <v>4.7155000319999996</v>
      </c>
      <c r="AG30" s="28">
        <v>4.7155000319999996</v>
      </c>
      <c r="AH30" s="28">
        <v>4.7155000319999996</v>
      </c>
      <c r="AI30" s="28">
        <v>0.05</v>
      </c>
      <c r="AJ30" s="28">
        <v>2.0819999999999999</v>
      </c>
      <c r="AK30" s="28">
        <v>106.1123</v>
      </c>
      <c r="AL30" s="28">
        <v>7.1245000000000003</v>
      </c>
      <c r="AM30" s="28">
        <v>0.95</v>
      </c>
      <c r="AN30" s="28">
        <v>1.7424999999999999</v>
      </c>
      <c r="AO30" s="28">
        <v>45.8</v>
      </c>
      <c r="AP30" s="28">
        <v>2.0165000000000002</v>
      </c>
      <c r="AQ30" s="28">
        <v>1.585</v>
      </c>
      <c r="AR30" s="28">
        <v>7.6494999999999997</v>
      </c>
      <c r="AS30" s="28">
        <v>678.42499999999995</v>
      </c>
      <c r="AT30" s="28">
        <v>37.055397999999997</v>
      </c>
      <c r="AU30" s="28">
        <v>2820.8</v>
      </c>
      <c r="AV30" s="28">
        <v>5.5734000000000004</v>
      </c>
      <c r="AW30" s="28">
        <v>3.3</v>
      </c>
      <c r="AX30" s="28">
        <v>5.15</v>
      </c>
      <c r="AY30" s="28">
        <v>134</v>
      </c>
      <c r="AZ30" s="28">
        <v>2.7645</v>
      </c>
      <c r="BA30" s="28">
        <v>0.109170305676856</v>
      </c>
      <c r="BB30" s="28">
        <v>10.833</v>
      </c>
      <c r="BC30" s="28">
        <v>145</v>
      </c>
      <c r="BD30" s="28">
        <v>0.64</v>
      </c>
      <c r="BE30" s="28">
        <v>1.91235</v>
      </c>
      <c r="BF30" s="28">
        <v>1.8614999999999999</v>
      </c>
      <c r="BG30" s="28">
        <v>2.13</v>
      </c>
      <c r="BH30" s="28">
        <v>77.935000000000002</v>
      </c>
      <c r="BI30" s="28">
        <v>15.31</v>
      </c>
      <c r="BJ30" s="28">
        <v>5.15</v>
      </c>
      <c r="BK30" s="28">
        <v>3.300535</v>
      </c>
      <c r="BL30" s="28">
        <v>3.300535</v>
      </c>
      <c r="BM30" s="28">
        <v>3.300535</v>
      </c>
      <c r="BN30" s="28">
        <v>0.17</v>
      </c>
      <c r="BO30" s="28">
        <v>0.99901388919447798</v>
      </c>
      <c r="BP30" s="28">
        <v>0.46309696092619401</v>
      </c>
    </row>
    <row r="31" spans="1:68">
      <c r="A31" s="28">
        <v>30</v>
      </c>
      <c r="B31" s="29" t="s">
        <v>93</v>
      </c>
      <c r="C31" s="28">
        <v>238</v>
      </c>
      <c r="D31" s="28">
        <v>1130</v>
      </c>
      <c r="E31" s="28">
        <v>0.34285753728000001</v>
      </c>
      <c r="F31" s="28">
        <v>29.788985349760001</v>
      </c>
      <c r="G31" s="28">
        <v>2.9169710335999999</v>
      </c>
      <c r="H31" s="28">
        <v>1.2074657600000001</v>
      </c>
      <c r="I31" s="28">
        <v>4.0820501568000003</v>
      </c>
      <c r="J31" s="28">
        <v>14.33504512</v>
      </c>
      <c r="K31" s="28">
        <v>0.85340714240000004</v>
      </c>
      <c r="L31" s="28">
        <v>0.86211193600000002</v>
      </c>
      <c r="M31" s="28">
        <v>1.0539142848</v>
      </c>
      <c r="N31" s="28">
        <v>463.40139871999997</v>
      </c>
      <c r="O31" s="28">
        <v>56.061933911372797</v>
      </c>
      <c r="P31" s="28">
        <v>359.70021824000003</v>
      </c>
      <c r="Q31" s="28">
        <v>1.4603516320000001</v>
      </c>
      <c r="R31" s="28">
        <v>2.172272</v>
      </c>
      <c r="S31" s="28">
        <v>3.40488064</v>
      </c>
      <c r="T31" s="28">
        <v>174.25971136000001</v>
      </c>
      <c r="U31" s="28">
        <v>3.0635298656000001</v>
      </c>
      <c r="V31" s="28">
        <v>7.0317183626695104E-2</v>
      </c>
      <c r="W31" s="28">
        <v>33.069342982400002</v>
      </c>
      <c r="X31" s="28">
        <v>196.11482559999999</v>
      </c>
      <c r="Y31" s="28">
        <v>1.4738305599999999</v>
      </c>
      <c r="Z31" s="28">
        <v>1.9319909312000001</v>
      </c>
      <c r="AA31" s="28">
        <v>2.5486619583999999</v>
      </c>
      <c r="AB31" s="28">
        <v>2.7452106752000001</v>
      </c>
      <c r="AC31" s="28">
        <v>51.269661120000002</v>
      </c>
      <c r="AD31" s="28">
        <v>32.549826745600001</v>
      </c>
      <c r="AE31" s="28">
        <v>3.40488064</v>
      </c>
      <c r="AF31" s="28">
        <v>4.7194170319359996</v>
      </c>
      <c r="AG31" s="28">
        <v>4.7183030319360002</v>
      </c>
      <c r="AH31" s="28">
        <v>4.7126770319359998</v>
      </c>
      <c r="AI31" s="28">
        <v>5.1499999999999997E-2</v>
      </c>
      <c r="AJ31" s="28">
        <v>2.0804960000000001</v>
      </c>
      <c r="AK31" s="28">
        <v>106.01176940000001</v>
      </c>
      <c r="AL31" s="28">
        <v>7.121111</v>
      </c>
      <c r="AM31" s="28">
        <v>0.94955999999999996</v>
      </c>
      <c r="AN31" s="28">
        <v>1.7413350000000001</v>
      </c>
      <c r="AO31" s="28">
        <v>45.760399999999997</v>
      </c>
      <c r="AP31" s="28">
        <v>2.0158070000000001</v>
      </c>
      <c r="AQ31" s="28">
        <v>1.5854299999999999</v>
      </c>
      <c r="AR31" s="28">
        <v>7.6427610000000001</v>
      </c>
      <c r="AS31" s="28">
        <v>678.58675000000005</v>
      </c>
      <c r="AT31" s="28">
        <v>37.035631864000003</v>
      </c>
      <c r="AU31" s="28">
        <v>2818.7743999999998</v>
      </c>
      <c r="AV31" s="28">
        <v>5.5624332000000001</v>
      </c>
      <c r="AW31" s="28">
        <v>3.3008999999999999</v>
      </c>
      <c r="AX31" s="28">
        <v>5.1477000000000004</v>
      </c>
      <c r="AY31" s="28">
        <v>133.964</v>
      </c>
      <c r="AZ31" s="28">
        <v>2.763191</v>
      </c>
      <c r="BA31" s="28">
        <v>0.10939589688901299</v>
      </c>
      <c r="BB31" s="28">
        <v>10.825514</v>
      </c>
      <c r="BC31" s="28">
        <v>144.99</v>
      </c>
      <c r="BD31" s="28">
        <v>0.63991500000000001</v>
      </c>
      <c r="BE31" s="28">
        <v>1.9120432999999999</v>
      </c>
      <c r="BF31" s="28">
        <v>1.8610770000000001</v>
      </c>
      <c r="BG31" s="28">
        <v>2.1296599999999999</v>
      </c>
      <c r="BH31" s="28">
        <v>77.81053</v>
      </c>
      <c r="BI31" s="28">
        <v>15.29618</v>
      </c>
      <c r="BJ31" s="28">
        <v>5.1477000000000004</v>
      </c>
      <c r="BK31" s="28">
        <v>3.2996669299999999</v>
      </c>
      <c r="BL31" s="28">
        <v>3.2996669299999999</v>
      </c>
      <c r="BM31" s="28">
        <v>3.2996669299999999</v>
      </c>
      <c r="BN31" s="28">
        <v>0.17</v>
      </c>
      <c r="BO31" s="28">
        <v>0.99874483096261502</v>
      </c>
      <c r="BP31" s="28">
        <v>0.46303545586107098</v>
      </c>
    </row>
    <row r="32" spans="1:68">
      <c r="A32" s="28">
        <v>31</v>
      </c>
      <c r="B32" s="29" t="s">
        <v>94</v>
      </c>
      <c r="C32" s="28">
        <v>258</v>
      </c>
      <c r="D32" s="28">
        <v>1130</v>
      </c>
      <c r="E32" s="28">
        <v>0.34880371455999998</v>
      </c>
      <c r="F32" s="28">
        <v>30.14808557952</v>
      </c>
      <c r="G32" s="28">
        <v>2.9378588672000001</v>
      </c>
      <c r="H32" s="28">
        <v>1.2078115199999999</v>
      </c>
      <c r="I32" s="28">
        <v>4.0783787136000003</v>
      </c>
      <c r="J32" s="28">
        <v>14.47265024</v>
      </c>
      <c r="K32" s="28">
        <v>0.85598548480000003</v>
      </c>
      <c r="L32" s="28">
        <v>0.86419187200000003</v>
      </c>
      <c r="M32" s="28">
        <v>1.0561709695999999</v>
      </c>
      <c r="N32" s="28">
        <v>463.88215744000001</v>
      </c>
      <c r="O32" s="28">
        <v>56.063526709145599</v>
      </c>
      <c r="P32" s="28">
        <v>360.06955648000002</v>
      </c>
      <c r="Q32" s="28">
        <v>1.4655192640000001</v>
      </c>
      <c r="R32" s="28">
        <v>2.1805439999999998</v>
      </c>
      <c r="S32" s="28">
        <v>3.41008128</v>
      </c>
      <c r="T32" s="28">
        <v>174.21510272</v>
      </c>
      <c r="U32" s="28">
        <v>3.0613925312000001</v>
      </c>
      <c r="V32" s="28">
        <v>7.0201378679901005E-2</v>
      </c>
      <c r="W32" s="28">
        <v>33.0457771648</v>
      </c>
      <c r="X32" s="28">
        <v>196.04245119999999</v>
      </c>
      <c r="Y32" s="28">
        <v>1.47294112</v>
      </c>
      <c r="Z32" s="28">
        <v>1.9322474623999999</v>
      </c>
      <c r="AA32" s="28">
        <v>2.5479031168000001</v>
      </c>
      <c r="AB32" s="28">
        <v>2.7445589504000001</v>
      </c>
      <c r="AC32" s="28">
        <v>51.349882239999999</v>
      </c>
      <c r="AD32" s="28">
        <v>32.499426291200002</v>
      </c>
      <c r="AE32" s="28">
        <v>3.41008128</v>
      </c>
      <c r="AF32" s="28">
        <v>4.7233340318719996</v>
      </c>
      <c r="AG32" s="28">
        <v>4.721106031872</v>
      </c>
      <c r="AH32" s="28">
        <v>4.7098540318720001</v>
      </c>
      <c r="AI32" s="28">
        <v>5.2999999999999999E-2</v>
      </c>
      <c r="AJ32" s="28">
        <v>2.078992</v>
      </c>
      <c r="AK32" s="28">
        <v>105.91123880000001</v>
      </c>
      <c r="AL32" s="28">
        <v>7.1177219999999997</v>
      </c>
      <c r="AM32" s="28">
        <v>0.94911999999999996</v>
      </c>
      <c r="AN32" s="28">
        <v>1.74017</v>
      </c>
      <c r="AO32" s="28">
        <v>45.720799999999997</v>
      </c>
      <c r="AP32" s="28">
        <v>2.0151140000000001</v>
      </c>
      <c r="AQ32" s="28">
        <v>1.58586</v>
      </c>
      <c r="AR32" s="28">
        <v>7.6360219999999996</v>
      </c>
      <c r="AS32" s="28">
        <v>678.74850000000004</v>
      </c>
      <c r="AT32" s="28">
        <v>37.015865728000001</v>
      </c>
      <c r="AU32" s="28">
        <v>2816.7487999999998</v>
      </c>
      <c r="AV32" s="28">
        <v>5.5514663999999998</v>
      </c>
      <c r="AW32" s="28">
        <v>3.3018000000000001</v>
      </c>
      <c r="AX32" s="28">
        <v>5.1454000000000004</v>
      </c>
      <c r="AY32" s="28">
        <v>133.928</v>
      </c>
      <c r="AZ32" s="28">
        <v>2.7618819999999999</v>
      </c>
      <c r="BA32" s="28">
        <v>0.10962187888225899</v>
      </c>
      <c r="BB32" s="28">
        <v>10.818028</v>
      </c>
      <c r="BC32" s="28">
        <v>144.97999999999999</v>
      </c>
      <c r="BD32" s="28">
        <v>0.63983000000000001</v>
      </c>
      <c r="BE32" s="28">
        <v>1.9117366</v>
      </c>
      <c r="BF32" s="28">
        <v>1.860654</v>
      </c>
      <c r="BG32" s="28">
        <v>2.1293199999999999</v>
      </c>
      <c r="BH32" s="28">
        <v>77.686059999999998</v>
      </c>
      <c r="BI32" s="28">
        <v>15.282360000000001</v>
      </c>
      <c r="BJ32" s="28">
        <v>5.1454000000000004</v>
      </c>
      <c r="BK32" s="28">
        <v>3.2987988600000002</v>
      </c>
      <c r="BL32" s="28">
        <v>3.2987988600000002</v>
      </c>
      <c r="BM32" s="28">
        <v>3.2987988600000002</v>
      </c>
      <c r="BN32" s="28">
        <v>0.17</v>
      </c>
      <c r="BO32" s="28">
        <v>0.99847575010773204</v>
      </c>
      <c r="BP32" s="28">
        <v>0.462973950795948</v>
      </c>
    </row>
    <row r="33" spans="1:68">
      <c r="A33" s="28">
        <v>32</v>
      </c>
      <c r="B33" s="29" t="s">
        <v>95</v>
      </c>
      <c r="C33" s="28">
        <v>235</v>
      </c>
      <c r="D33" s="28">
        <v>1130</v>
      </c>
      <c r="E33" s="28">
        <v>0.35474989184</v>
      </c>
      <c r="F33" s="28">
        <v>30.507185809279999</v>
      </c>
      <c r="G33" s="28">
        <v>2.9587467007999999</v>
      </c>
      <c r="H33" s="28">
        <v>1.20815728</v>
      </c>
      <c r="I33" s="28">
        <v>4.0747072704000002</v>
      </c>
      <c r="J33" s="28">
        <v>14.61025536</v>
      </c>
      <c r="K33" s="28">
        <v>0.85856382720000002</v>
      </c>
      <c r="L33" s="28">
        <v>0.86627180800000003</v>
      </c>
      <c r="M33" s="28">
        <v>1.0584276544</v>
      </c>
      <c r="N33" s="28">
        <v>464.36291616</v>
      </c>
      <c r="O33" s="28">
        <v>56.0651195069184</v>
      </c>
      <c r="P33" s="28">
        <v>360.43889472000001</v>
      </c>
      <c r="Q33" s="28">
        <v>1.4706868959999999</v>
      </c>
      <c r="R33" s="28">
        <v>2.1888160000000001</v>
      </c>
      <c r="S33" s="28">
        <v>3.41528192</v>
      </c>
      <c r="T33" s="28">
        <v>174.17049408</v>
      </c>
      <c r="U33" s="28">
        <v>3.0592551968000001</v>
      </c>
      <c r="V33" s="28">
        <v>7.0087755125999407E-2</v>
      </c>
      <c r="W33" s="28">
        <v>33.022211347199999</v>
      </c>
      <c r="X33" s="28">
        <v>195.97007679999999</v>
      </c>
      <c r="Y33" s="28">
        <v>1.4720516800000001</v>
      </c>
      <c r="Z33" s="28">
        <v>1.9325039935999999</v>
      </c>
      <c r="AA33" s="28">
        <v>2.5471442752</v>
      </c>
      <c r="AB33" s="28">
        <v>2.7439072256000001</v>
      </c>
      <c r="AC33" s="28">
        <v>51.430103359999997</v>
      </c>
      <c r="AD33" s="28">
        <v>32.449025836799997</v>
      </c>
      <c r="AE33" s="28">
        <v>3.41528192</v>
      </c>
      <c r="AF33" s="28">
        <v>4.7272510318079997</v>
      </c>
      <c r="AG33" s="28">
        <v>4.7239090318079997</v>
      </c>
      <c r="AH33" s="28">
        <v>4.7070310318080004</v>
      </c>
      <c r="AI33" s="28">
        <v>5.45E-2</v>
      </c>
      <c r="AJ33" s="28">
        <v>2.0774879999999998</v>
      </c>
      <c r="AK33" s="28">
        <v>105.81070819999999</v>
      </c>
      <c r="AL33" s="28">
        <v>7.1143330000000002</v>
      </c>
      <c r="AM33" s="28">
        <v>0.94867999999999997</v>
      </c>
      <c r="AN33" s="28">
        <v>1.7390049999999999</v>
      </c>
      <c r="AO33" s="28">
        <v>45.681199999999997</v>
      </c>
      <c r="AP33" s="28">
        <v>2.014421</v>
      </c>
      <c r="AQ33" s="28">
        <v>1.58629</v>
      </c>
      <c r="AR33" s="28">
        <v>7.629283</v>
      </c>
      <c r="AS33" s="28">
        <v>678.91025000000002</v>
      </c>
      <c r="AT33" s="28">
        <v>36.996099592</v>
      </c>
      <c r="AU33" s="28">
        <v>2814.7231999999999</v>
      </c>
      <c r="AV33" s="28">
        <v>5.5404996000000004</v>
      </c>
      <c r="AW33" s="28">
        <v>3.3027000000000002</v>
      </c>
      <c r="AX33" s="28">
        <v>5.1430999999999996</v>
      </c>
      <c r="AY33" s="28">
        <v>133.892</v>
      </c>
      <c r="AZ33" s="28">
        <v>2.7605729999999999</v>
      </c>
      <c r="BA33" s="28">
        <v>0.109848252672872</v>
      </c>
      <c r="BB33" s="28">
        <v>10.810542</v>
      </c>
      <c r="BC33" s="28">
        <v>144.97</v>
      </c>
      <c r="BD33" s="28">
        <v>0.63974500000000001</v>
      </c>
      <c r="BE33" s="28">
        <v>1.9114298999999999</v>
      </c>
      <c r="BF33" s="28">
        <v>1.860231</v>
      </c>
      <c r="BG33" s="28">
        <v>2.1289799999999999</v>
      </c>
      <c r="BH33" s="28">
        <v>77.561589999999995</v>
      </c>
      <c r="BI33" s="28">
        <v>15.26854</v>
      </c>
      <c r="BJ33" s="28">
        <v>5.1430999999999996</v>
      </c>
      <c r="BK33" s="28">
        <v>3.2979307900000001</v>
      </c>
      <c r="BL33" s="28">
        <v>3.2979307900000001</v>
      </c>
      <c r="BM33" s="28">
        <v>3.2979307900000001</v>
      </c>
      <c r="BN33" s="28">
        <v>0.17</v>
      </c>
      <c r="BO33" s="28">
        <v>0.998206646626977</v>
      </c>
      <c r="BP33" s="28">
        <v>0.46291244573082502</v>
      </c>
    </row>
    <row r="34" spans="1:68">
      <c r="A34" s="28">
        <v>33</v>
      </c>
      <c r="B34" s="29" t="s">
        <v>96</v>
      </c>
      <c r="C34" s="28">
        <v>218</v>
      </c>
      <c r="D34" s="28">
        <v>1130</v>
      </c>
      <c r="E34" s="28">
        <v>0.36069606912000002</v>
      </c>
      <c r="F34" s="28">
        <v>30.866286039039998</v>
      </c>
      <c r="G34" s="28">
        <v>2.9796345344000001</v>
      </c>
      <c r="H34" s="28">
        <v>1.2085030400000001</v>
      </c>
      <c r="I34" s="28">
        <v>4.0710358272000002</v>
      </c>
      <c r="J34" s="28">
        <v>14.74786048</v>
      </c>
      <c r="K34" s="28">
        <v>0.86114216960000001</v>
      </c>
      <c r="L34" s="28">
        <v>0.86835174400000004</v>
      </c>
      <c r="M34" s="28">
        <v>1.0606843392</v>
      </c>
      <c r="N34" s="28">
        <v>464.84367487999998</v>
      </c>
      <c r="O34" s="28">
        <v>56.066712304691201</v>
      </c>
      <c r="P34" s="28">
        <v>360.80823296</v>
      </c>
      <c r="Q34" s="28">
        <v>1.4758545279999999</v>
      </c>
      <c r="R34" s="28">
        <v>2.1970879999999999</v>
      </c>
      <c r="S34" s="28">
        <v>3.4204825599999999</v>
      </c>
      <c r="T34" s="28">
        <v>174.12588543999999</v>
      </c>
      <c r="U34" s="28">
        <v>3.0571178624000002</v>
      </c>
      <c r="V34" s="28">
        <v>6.9976251904438999E-2</v>
      </c>
      <c r="W34" s="28">
        <v>32.998645529599997</v>
      </c>
      <c r="X34" s="28">
        <v>195.89770239999999</v>
      </c>
      <c r="Y34" s="28">
        <v>1.47116224</v>
      </c>
      <c r="Z34" s="28">
        <v>1.9327605247999999</v>
      </c>
      <c r="AA34" s="28">
        <v>2.5463854335999998</v>
      </c>
      <c r="AB34" s="28">
        <v>2.7432555008000001</v>
      </c>
      <c r="AC34" s="28">
        <v>51.510324480000001</v>
      </c>
      <c r="AD34" s="28">
        <v>32.398625382399999</v>
      </c>
      <c r="AE34" s="28">
        <v>3.4204825599999999</v>
      </c>
      <c r="AF34" s="28">
        <v>4.7311680317439997</v>
      </c>
      <c r="AG34" s="28">
        <v>4.7267120317440003</v>
      </c>
      <c r="AH34" s="28">
        <v>4.7042080317439998</v>
      </c>
      <c r="AI34" s="28">
        <v>5.6000000000000001E-2</v>
      </c>
      <c r="AJ34" s="28">
        <v>2.0759840000000001</v>
      </c>
      <c r="AK34" s="28">
        <v>105.71017759999999</v>
      </c>
      <c r="AL34" s="28">
        <v>7.1109439999999999</v>
      </c>
      <c r="AM34" s="28">
        <v>0.94823999999999997</v>
      </c>
      <c r="AN34" s="28">
        <v>1.7378400000000001</v>
      </c>
      <c r="AO34" s="28">
        <v>45.641599999999997</v>
      </c>
      <c r="AP34" s="28">
        <v>2.013728</v>
      </c>
      <c r="AQ34" s="28">
        <v>1.5867199999999999</v>
      </c>
      <c r="AR34" s="28">
        <v>7.6225440000000004</v>
      </c>
      <c r="AS34" s="28">
        <v>679.072</v>
      </c>
      <c r="AT34" s="28">
        <v>36.976333455999999</v>
      </c>
      <c r="AU34" s="28">
        <v>2812.6976</v>
      </c>
      <c r="AV34" s="28">
        <v>5.5295328000000001</v>
      </c>
      <c r="AW34" s="28">
        <v>3.3035999999999999</v>
      </c>
      <c r="AX34" s="28">
        <v>5.1407999999999996</v>
      </c>
      <c r="AY34" s="28">
        <v>133.85599999999999</v>
      </c>
      <c r="AZ34" s="28">
        <v>2.7592639999999999</v>
      </c>
      <c r="BA34" s="28">
        <v>0.11007501928065599</v>
      </c>
      <c r="BB34" s="28">
        <v>10.803056</v>
      </c>
      <c r="BC34" s="28">
        <v>144.96</v>
      </c>
      <c r="BD34" s="28">
        <v>0.63966000000000001</v>
      </c>
      <c r="BE34" s="28">
        <v>1.9111232</v>
      </c>
      <c r="BF34" s="28">
        <v>1.8598079999999999</v>
      </c>
      <c r="BG34" s="28">
        <v>2.1286399999999999</v>
      </c>
      <c r="BH34" s="28">
        <v>77.437119999999993</v>
      </c>
      <c r="BI34" s="28">
        <v>15.254720000000001</v>
      </c>
      <c r="BJ34" s="28">
        <v>5.1407999999999996</v>
      </c>
      <c r="BK34" s="28">
        <v>3.29706272</v>
      </c>
      <c r="BL34" s="28">
        <v>3.29706272</v>
      </c>
      <c r="BM34" s="28">
        <v>3.29706272</v>
      </c>
      <c r="BN34" s="28">
        <v>0.17</v>
      </c>
      <c r="BO34" s="28">
        <v>0.99793752051749496</v>
      </c>
      <c r="BP34" s="28">
        <v>0.46285094066570198</v>
      </c>
    </row>
    <row r="35" spans="1:68">
      <c r="A35" s="28">
        <v>34</v>
      </c>
      <c r="B35" s="29" t="s">
        <v>97</v>
      </c>
      <c r="C35" s="28">
        <v>78</v>
      </c>
      <c r="D35" s="28">
        <v>1155</v>
      </c>
      <c r="E35" s="28">
        <v>0.35399999999999998</v>
      </c>
      <c r="F35" s="28">
        <v>31.043500000000002</v>
      </c>
      <c r="G35" s="28">
        <v>3.0049999999999999</v>
      </c>
      <c r="H35" s="28">
        <v>1.1950000000000001</v>
      </c>
      <c r="I35" s="28">
        <v>4.165</v>
      </c>
      <c r="J35" s="28">
        <v>15</v>
      </c>
      <c r="K35" s="28">
        <v>0.84499999999999997</v>
      </c>
      <c r="L35" s="28">
        <v>0.85</v>
      </c>
      <c r="M35" s="28">
        <v>1.02</v>
      </c>
      <c r="N35" s="28">
        <v>457.3</v>
      </c>
      <c r="O35" s="28">
        <v>57.777839999999998</v>
      </c>
      <c r="P35" s="28">
        <v>354</v>
      </c>
      <c r="Q35" s="28">
        <v>1.3035000000000001</v>
      </c>
      <c r="R35" s="28">
        <v>2.2000000000000002</v>
      </c>
      <c r="S35" s="28">
        <v>3.5</v>
      </c>
      <c r="T35" s="28">
        <v>178.5</v>
      </c>
      <c r="U35" s="28">
        <v>3.17</v>
      </c>
      <c r="V35" s="28">
        <v>6.6666666666666693E-2</v>
      </c>
      <c r="W35" s="28">
        <v>34.86</v>
      </c>
      <c r="X35" s="28">
        <v>200</v>
      </c>
      <c r="Y35" s="28">
        <v>1.5149999999999999</v>
      </c>
      <c r="Z35" s="28">
        <v>1.9650000000000001</v>
      </c>
      <c r="AA35" s="28">
        <v>2.6</v>
      </c>
      <c r="AB35" s="28">
        <v>2.7850000000000001</v>
      </c>
      <c r="AC35" s="28">
        <v>50.65</v>
      </c>
      <c r="AD35" s="28">
        <v>33.755000000000003</v>
      </c>
      <c r="AE35" s="28">
        <v>3.5</v>
      </c>
      <c r="AF35" s="28">
        <v>4.8093000000000004</v>
      </c>
      <c r="AG35" s="28">
        <v>4.8093000000000004</v>
      </c>
      <c r="AH35" s="28">
        <v>4.8093000000000004</v>
      </c>
      <c r="AI35" s="28">
        <v>0.05</v>
      </c>
      <c r="AJ35" s="28">
        <v>1.92</v>
      </c>
      <c r="AK35" s="28">
        <v>92.906000000000006</v>
      </c>
      <c r="AL35" s="28">
        <v>6.7</v>
      </c>
      <c r="AM35" s="28">
        <v>0.95</v>
      </c>
      <c r="AN35" s="28">
        <v>1.75</v>
      </c>
      <c r="AO35" s="28">
        <v>41</v>
      </c>
      <c r="AP35" s="28">
        <v>2.0299999999999998</v>
      </c>
      <c r="AQ35" s="28">
        <v>1.6</v>
      </c>
      <c r="AR35" s="28">
        <v>7.57</v>
      </c>
      <c r="AS35" s="28">
        <v>663.8</v>
      </c>
      <c r="AT35" s="28">
        <v>36.28</v>
      </c>
      <c r="AU35" s="28">
        <v>2741</v>
      </c>
      <c r="AV35" s="28">
        <v>6.1440000000000001</v>
      </c>
      <c r="AW35" s="28">
        <v>3.3</v>
      </c>
      <c r="AX35" s="28">
        <v>5</v>
      </c>
      <c r="AY35" s="28">
        <v>134</v>
      </c>
      <c r="AZ35" s="28">
        <v>2.76</v>
      </c>
      <c r="BA35" s="28">
        <v>0.12195121951219499</v>
      </c>
      <c r="BB35" s="28">
        <v>10.83</v>
      </c>
      <c r="BC35" s="28">
        <v>145</v>
      </c>
      <c r="BD35" s="28">
        <v>0.64</v>
      </c>
      <c r="BE35" s="28">
        <v>1.911</v>
      </c>
      <c r="BF35" s="28">
        <v>1.86</v>
      </c>
      <c r="BG35" s="28">
        <v>2.13</v>
      </c>
      <c r="BH35" s="28">
        <v>86.2</v>
      </c>
      <c r="BI35" s="28">
        <v>15.7</v>
      </c>
      <c r="BJ35" s="28">
        <v>5</v>
      </c>
      <c r="BK35" s="28">
        <v>3.3003999999999998</v>
      </c>
      <c r="BL35" s="28">
        <v>3.3003999999999998</v>
      </c>
      <c r="BM35" s="28">
        <v>3.3003999999999998</v>
      </c>
      <c r="BN35" s="28">
        <v>0.17</v>
      </c>
      <c r="BO35" s="28">
        <v>1.0131000717593599</v>
      </c>
      <c r="BP35" s="28">
        <v>0.46309696092619401</v>
      </c>
    </row>
    <row r="36" spans="1:68">
      <c r="A36" s="28">
        <v>35</v>
      </c>
      <c r="B36" s="29" t="s">
        <v>89</v>
      </c>
      <c r="C36" s="28">
        <v>118</v>
      </c>
      <c r="D36" s="28">
        <v>1155</v>
      </c>
      <c r="E36" s="28">
        <v>0.36878</v>
      </c>
      <c r="F36" s="28">
        <v>31.933182500000001</v>
      </c>
      <c r="G36" s="28">
        <v>3.0566749999999998</v>
      </c>
      <c r="H36" s="28">
        <v>1.1959249999999999</v>
      </c>
      <c r="I36" s="28">
        <v>4.1554250000000001</v>
      </c>
      <c r="J36" s="28">
        <v>15.34</v>
      </c>
      <c r="K36" s="28">
        <v>0.85147499999999998</v>
      </c>
      <c r="L36" s="28">
        <v>0.85524999999999995</v>
      </c>
      <c r="M36" s="28">
        <v>1.0258</v>
      </c>
      <c r="N36" s="28">
        <v>458.53</v>
      </c>
      <c r="O36" s="28">
        <v>57.773234500000001</v>
      </c>
      <c r="P36" s="28">
        <v>354.95</v>
      </c>
      <c r="Q36" s="28">
        <v>1.3171774999999999</v>
      </c>
      <c r="R36" s="28">
        <v>2.2204999999999999</v>
      </c>
      <c r="S36" s="28">
        <v>3.5125000000000002</v>
      </c>
      <c r="T36" s="28">
        <v>178.36750000000001</v>
      </c>
      <c r="U36" s="28">
        <v>3.1641349999999999</v>
      </c>
      <c r="V36" s="28">
        <v>6.6492829204693599E-2</v>
      </c>
      <c r="W36" s="28">
        <v>34.792250000000003</v>
      </c>
      <c r="X36" s="28">
        <v>199.8</v>
      </c>
      <c r="Y36" s="28">
        <v>1.512575</v>
      </c>
      <c r="Z36" s="28">
        <v>1.9654750000000001</v>
      </c>
      <c r="AA36" s="28">
        <v>2.5978500000000002</v>
      </c>
      <c r="AB36" s="28">
        <v>2.783175</v>
      </c>
      <c r="AC36" s="28">
        <v>50.853250000000003</v>
      </c>
      <c r="AD36" s="28">
        <v>33.623224999999998</v>
      </c>
      <c r="AE36" s="28">
        <v>3.5125000000000002</v>
      </c>
      <c r="AF36" s="28">
        <v>4.8186235000000002</v>
      </c>
      <c r="AG36" s="28">
        <v>4.8158384999999999</v>
      </c>
      <c r="AH36" s="28">
        <v>4.8017735000000004</v>
      </c>
      <c r="AI36" s="28">
        <v>5.3749999999999999E-2</v>
      </c>
      <c r="AJ36" s="28">
        <v>1.9158200000000001</v>
      </c>
      <c r="AK36" s="28">
        <v>92.730292500000004</v>
      </c>
      <c r="AL36" s="28">
        <v>6.6909000000000001</v>
      </c>
      <c r="AM36" s="28">
        <v>0.95042499999999996</v>
      </c>
      <c r="AN36" s="28">
        <v>1.7519</v>
      </c>
      <c r="AO36" s="28">
        <v>40.924999999999997</v>
      </c>
      <c r="AP36" s="28">
        <v>2.0273750000000001</v>
      </c>
      <c r="AQ36" s="28">
        <v>1.5985</v>
      </c>
      <c r="AR36" s="28">
        <v>7.5515499999999998</v>
      </c>
      <c r="AS36" s="28">
        <v>663.97524999999996</v>
      </c>
      <c r="AT36" s="28">
        <v>36.277585700000003</v>
      </c>
      <c r="AU36" s="28">
        <v>2734.9124999999999</v>
      </c>
      <c r="AV36" s="28">
        <v>6.1186625000000001</v>
      </c>
      <c r="AW36" s="28">
        <v>3.2981250000000002</v>
      </c>
      <c r="AX36" s="28">
        <v>4.9950000000000001</v>
      </c>
      <c r="AY36" s="28">
        <v>134.0325</v>
      </c>
      <c r="AZ36" s="28">
        <v>2.7583375000000001</v>
      </c>
      <c r="BA36" s="28">
        <v>0.121930360415394</v>
      </c>
      <c r="BB36" s="28">
        <v>10.8459</v>
      </c>
      <c r="BC36" s="28">
        <v>145.03749999999999</v>
      </c>
      <c r="BD36" s="28">
        <v>0.64039999999999997</v>
      </c>
      <c r="BE36" s="28">
        <v>1.91052</v>
      </c>
      <c r="BF36" s="28">
        <v>1.8605</v>
      </c>
      <c r="BG36" s="28">
        <v>2.1306500000000002</v>
      </c>
      <c r="BH36" s="28">
        <v>85.871750000000006</v>
      </c>
      <c r="BI36" s="28">
        <v>15.69275</v>
      </c>
      <c r="BJ36" s="28">
        <v>4.9950000000000001</v>
      </c>
      <c r="BK36" s="28">
        <v>3.3000015</v>
      </c>
      <c r="BL36" s="28">
        <v>3.3000015</v>
      </c>
      <c r="BM36" s="28">
        <v>3.3097924999999999</v>
      </c>
      <c r="BN36" s="28">
        <v>0.16967499999999999</v>
      </c>
      <c r="BO36" s="28">
        <v>1.0120518251350099</v>
      </c>
      <c r="BP36" s="28">
        <v>0.46338639652677299</v>
      </c>
    </row>
    <row r="37" spans="1:68">
      <c r="A37" s="28">
        <v>36</v>
      </c>
      <c r="B37" s="29" t="s">
        <v>98</v>
      </c>
      <c r="C37" s="28">
        <v>110</v>
      </c>
      <c r="D37" s="28">
        <v>1155</v>
      </c>
      <c r="E37" s="28">
        <v>0.37617</v>
      </c>
      <c r="F37" s="28">
        <v>32.378023749999997</v>
      </c>
      <c r="G37" s="28">
        <v>3.0825125</v>
      </c>
      <c r="H37" s="28">
        <v>1.1963874999999999</v>
      </c>
      <c r="I37" s="28">
        <v>4.1506375000000002</v>
      </c>
      <c r="J37" s="28">
        <v>15.51</v>
      </c>
      <c r="K37" s="28">
        <v>0.85471249999999999</v>
      </c>
      <c r="L37" s="28">
        <v>0.85787500000000005</v>
      </c>
      <c r="M37" s="28">
        <v>1.0286999999999999</v>
      </c>
      <c r="N37" s="28">
        <v>459.14499999999998</v>
      </c>
      <c r="O37" s="28">
        <v>57.770931750000003</v>
      </c>
      <c r="P37" s="28">
        <v>355.42500000000001</v>
      </c>
      <c r="Q37" s="28">
        <v>1.3240162499999999</v>
      </c>
      <c r="R37" s="28">
        <v>2.23075</v>
      </c>
      <c r="S37" s="28">
        <v>3.5187499999999998</v>
      </c>
      <c r="T37" s="28">
        <v>178.30125000000001</v>
      </c>
      <c r="U37" s="28">
        <v>3.1612024999999999</v>
      </c>
      <c r="V37" s="28">
        <v>6.6408768536428103E-2</v>
      </c>
      <c r="W37" s="28">
        <v>34.758375000000001</v>
      </c>
      <c r="X37" s="28">
        <v>199.7</v>
      </c>
      <c r="Y37" s="28">
        <v>1.5113624999999999</v>
      </c>
      <c r="Z37" s="28">
        <v>1.9657125</v>
      </c>
      <c r="AA37" s="28">
        <v>2.5967750000000001</v>
      </c>
      <c r="AB37" s="28">
        <v>2.7822624999999999</v>
      </c>
      <c r="AC37" s="28">
        <v>50.954875000000001</v>
      </c>
      <c r="AD37" s="28">
        <v>33.557337500000003</v>
      </c>
      <c r="AE37" s="28">
        <v>3.5187499999999998</v>
      </c>
      <c r="AF37" s="28">
        <v>4.8232852499999996</v>
      </c>
      <c r="AG37" s="28">
        <v>4.8191077499999997</v>
      </c>
      <c r="AH37" s="28">
        <v>4.7980102499999999</v>
      </c>
      <c r="AI37" s="28">
        <v>5.5625000000000001E-2</v>
      </c>
      <c r="AJ37" s="28">
        <v>1.9137299999999999</v>
      </c>
      <c r="AK37" s="28">
        <v>92.642438749999997</v>
      </c>
      <c r="AL37" s="28">
        <v>6.68635</v>
      </c>
      <c r="AM37" s="28">
        <v>0.95063750000000002</v>
      </c>
      <c r="AN37" s="28">
        <v>1.75285</v>
      </c>
      <c r="AO37" s="28">
        <v>40.887500000000003</v>
      </c>
      <c r="AP37" s="28">
        <v>2.0260625000000001</v>
      </c>
      <c r="AQ37" s="28">
        <v>1.59775</v>
      </c>
      <c r="AR37" s="28">
        <v>7.5423249999999999</v>
      </c>
      <c r="AS37" s="28">
        <v>664.06287499999996</v>
      </c>
      <c r="AT37" s="28">
        <v>36.276378549999997</v>
      </c>
      <c r="AU37" s="28">
        <v>2731.8687500000001</v>
      </c>
      <c r="AV37" s="28">
        <v>6.1059937499999997</v>
      </c>
      <c r="AW37" s="28">
        <v>3.2971875000000002</v>
      </c>
      <c r="AX37" s="28">
        <v>4.9924999999999997</v>
      </c>
      <c r="AY37" s="28">
        <v>134.04875000000001</v>
      </c>
      <c r="AZ37" s="28">
        <v>2.75750625</v>
      </c>
      <c r="BA37" s="28">
        <v>0.12191990217059</v>
      </c>
      <c r="BB37" s="28">
        <v>10.85385</v>
      </c>
      <c r="BC37" s="28">
        <v>145.05625000000001</v>
      </c>
      <c r="BD37" s="28">
        <v>0.64059999999999995</v>
      </c>
      <c r="BE37" s="28">
        <v>1.91028</v>
      </c>
      <c r="BF37" s="28">
        <v>1.8607499999999999</v>
      </c>
      <c r="BG37" s="28">
        <v>2.1309749999999998</v>
      </c>
      <c r="BH37" s="28">
        <v>85.707624999999993</v>
      </c>
      <c r="BI37" s="28">
        <v>15.689125000000001</v>
      </c>
      <c r="BJ37" s="28">
        <v>4.9924999999999997</v>
      </c>
      <c r="BK37" s="28">
        <v>3.2998022499999999</v>
      </c>
      <c r="BL37" s="28">
        <v>3.2998022499999999</v>
      </c>
      <c r="BM37" s="28">
        <v>3.3144887500000002</v>
      </c>
      <c r="BN37" s="28">
        <v>0.16951250000000001</v>
      </c>
      <c r="BO37" s="28">
        <v>1.0115278573029101</v>
      </c>
      <c r="BP37" s="28">
        <v>0.46353111432706201</v>
      </c>
    </row>
    <row r="38" spans="1:68">
      <c r="A38" s="28">
        <v>37</v>
      </c>
      <c r="B38" s="29" t="s">
        <v>83</v>
      </c>
      <c r="C38" s="28">
        <v>105</v>
      </c>
      <c r="D38" s="28">
        <v>1155</v>
      </c>
      <c r="E38" s="28">
        <v>0.38356000000000001</v>
      </c>
      <c r="F38" s="28">
        <v>32.822865</v>
      </c>
      <c r="G38" s="28">
        <v>3.1083500000000002</v>
      </c>
      <c r="H38" s="28">
        <v>1.19685</v>
      </c>
      <c r="I38" s="28">
        <v>4.1458500000000003</v>
      </c>
      <c r="J38" s="28">
        <v>15.68</v>
      </c>
      <c r="K38" s="28">
        <v>0.85794999999999999</v>
      </c>
      <c r="L38" s="28">
        <v>0.86050000000000004</v>
      </c>
      <c r="M38" s="28">
        <v>1.0316000000000001</v>
      </c>
      <c r="N38" s="28">
        <v>459.76</v>
      </c>
      <c r="O38" s="28">
        <v>57.768628999999997</v>
      </c>
      <c r="P38" s="28">
        <v>355.9</v>
      </c>
      <c r="Q38" s="28">
        <v>1.3308549999999999</v>
      </c>
      <c r="R38" s="28">
        <v>2.2410000000000001</v>
      </c>
      <c r="S38" s="28">
        <v>3.5249999999999999</v>
      </c>
      <c r="T38" s="28">
        <v>178.23500000000001</v>
      </c>
      <c r="U38" s="28">
        <v>3.1582699999999999</v>
      </c>
      <c r="V38" s="28">
        <v>6.6326530612244902E-2</v>
      </c>
      <c r="W38" s="28">
        <v>34.724499999999999</v>
      </c>
      <c r="X38" s="28">
        <v>199.6</v>
      </c>
      <c r="Y38" s="28">
        <v>1.5101500000000001</v>
      </c>
      <c r="Z38" s="28">
        <v>1.9659500000000001</v>
      </c>
      <c r="AA38" s="28">
        <v>2.5956999999999999</v>
      </c>
      <c r="AB38" s="28">
        <v>2.7813500000000002</v>
      </c>
      <c r="AC38" s="28">
        <v>51.0565</v>
      </c>
      <c r="AD38" s="28">
        <v>33.49145</v>
      </c>
      <c r="AE38" s="28">
        <v>3.5249999999999999</v>
      </c>
      <c r="AF38" s="28">
        <v>4.827947</v>
      </c>
      <c r="AG38" s="28">
        <v>4.8223770000000004</v>
      </c>
      <c r="AH38" s="28">
        <v>4.7942470000000004</v>
      </c>
      <c r="AI38" s="28">
        <v>5.7500000000000002E-2</v>
      </c>
      <c r="AJ38" s="28">
        <v>1.91164</v>
      </c>
      <c r="AK38" s="28">
        <v>92.554585000000003</v>
      </c>
      <c r="AL38" s="28">
        <v>6.6818</v>
      </c>
      <c r="AM38" s="28">
        <v>0.95084999999999997</v>
      </c>
      <c r="AN38" s="28">
        <v>1.7538</v>
      </c>
      <c r="AO38" s="28">
        <v>40.85</v>
      </c>
      <c r="AP38" s="28">
        <v>2.02475</v>
      </c>
      <c r="AQ38" s="28">
        <v>1.597</v>
      </c>
      <c r="AR38" s="28">
        <v>7.5331000000000001</v>
      </c>
      <c r="AS38" s="28">
        <v>664.15049999999997</v>
      </c>
      <c r="AT38" s="28">
        <v>36.275171399999998</v>
      </c>
      <c r="AU38" s="28">
        <v>2728.8249999999998</v>
      </c>
      <c r="AV38" s="28">
        <v>6.0933250000000001</v>
      </c>
      <c r="AW38" s="28">
        <v>3.2962500000000001</v>
      </c>
      <c r="AX38" s="28">
        <v>4.99</v>
      </c>
      <c r="AY38" s="28">
        <v>134.065</v>
      </c>
      <c r="AZ38" s="28">
        <v>2.756675</v>
      </c>
      <c r="BA38" s="28">
        <v>0.12190942472460201</v>
      </c>
      <c r="BB38" s="28">
        <v>10.861800000000001</v>
      </c>
      <c r="BC38" s="28">
        <v>145.07499999999999</v>
      </c>
      <c r="BD38" s="28">
        <v>0.64080000000000004</v>
      </c>
      <c r="BE38" s="28">
        <v>1.91004</v>
      </c>
      <c r="BF38" s="28">
        <v>1.861</v>
      </c>
      <c r="BG38" s="28">
        <v>2.1313</v>
      </c>
      <c r="BH38" s="28">
        <v>85.543499999999995</v>
      </c>
      <c r="BI38" s="28">
        <v>15.685499999999999</v>
      </c>
      <c r="BJ38" s="28">
        <v>4.99</v>
      </c>
      <c r="BK38" s="28">
        <v>3.2996029999999998</v>
      </c>
      <c r="BL38" s="28">
        <v>3.2996029999999998</v>
      </c>
      <c r="BM38" s="28">
        <v>3.3191850000000001</v>
      </c>
      <c r="BN38" s="28">
        <v>0.16935</v>
      </c>
      <c r="BO38" s="28">
        <v>1.01100399308319</v>
      </c>
      <c r="BP38" s="28">
        <v>0.46367583212735197</v>
      </c>
    </row>
    <row r="39" spans="1:68">
      <c r="A39" s="28">
        <v>38</v>
      </c>
      <c r="B39" s="29" t="s">
        <v>90</v>
      </c>
      <c r="C39" s="28">
        <v>10</v>
      </c>
      <c r="D39" s="28">
        <v>1155</v>
      </c>
      <c r="E39" s="28">
        <v>0.39834000000000003</v>
      </c>
      <c r="F39" s="28">
        <v>33.712547499999999</v>
      </c>
      <c r="G39" s="28">
        <v>3.1600250000000001</v>
      </c>
      <c r="H39" s="28">
        <v>1.197775</v>
      </c>
      <c r="I39" s="28">
        <v>4.1362750000000004</v>
      </c>
      <c r="J39" s="28">
        <v>16.02</v>
      </c>
      <c r="K39" s="28">
        <v>0.864425</v>
      </c>
      <c r="L39" s="28">
        <v>0.86575000000000002</v>
      </c>
      <c r="M39" s="28">
        <v>1.0374000000000001</v>
      </c>
      <c r="N39" s="28">
        <v>460.99</v>
      </c>
      <c r="O39" s="28">
        <v>57.7640235</v>
      </c>
      <c r="P39" s="28">
        <v>356.85</v>
      </c>
      <c r="Q39" s="28">
        <v>1.3445324999999999</v>
      </c>
      <c r="R39" s="28">
        <v>2.2614999999999998</v>
      </c>
      <c r="S39" s="28">
        <v>3.5375000000000001</v>
      </c>
      <c r="T39" s="28">
        <v>178.10249999999999</v>
      </c>
      <c r="U39" s="28">
        <v>3.1524049999999999</v>
      </c>
      <c r="V39" s="28">
        <v>6.6167290886392005E-2</v>
      </c>
      <c r="W39" s="28">
        <v>34.656750000000002</v>
      </c>
      <c r="X39" s="28">
        <v>199.4</v>
      </c>
      <c r="Y39" s="28">
        <v>1.507725</v>
      </c>
      <c r="Z39" s="28">
        <v>1.9664250000000001</v>
      </c>
      <c r="AA39" s="28">
        <v>2.59355</v>
      </c>
      <c r="AB39" s="28">
        <v>2.779525</v>
      </c>
      <c r="AC39" s="28">
        <v>51.259749999999997</v>
      </c>
      <c r="AD39" s="28">
        <v>33.359675000000003</v>
      </c>
      <c r="AE39" s="28">
        <v>3.5375000000000001</v>
      </c>
      <c r="AF39" s="28">
        <v>4.8372704999999998</v>
      </c>
      <c r="AG39" s="28">
        <v>4.8289154999999999</v>
      </c>
      <c r="AH39" s="28">
        <v>4.7867205000000004</v>
      </c>
      <c r="AI39" s="28">
        <v>6.1249999999999999E-2</v>
      </c>
      <c r="AJ39" s="28">
        <v>1.9074599999999999</v>
      </c>
      <c r="AK39" s="28">
        <v>92.378877500000002</v>
      </c>
      <c r="AL39" s="28">
        <v>6.6726999999999999</v>
      </c>
      <c r="AM39" s="28">
        <v>0.95127499999999998</v>
      </c>
      <c r="AN39" s="28">
        <v>1.7557</v>
      </c>
      <c r="AO39" s="28">
        <v>40.774999999999999</v>
      </c>
      <c r="AP39" s="28">
        <v>2.022125</v>
      </c>
      <c r="AQ39" s="28">
        <v>1.5954999999999999</v>
      </c>
      <c r="AR39" s="28">
        <v>7.5146499999999996</v>
      </c>
      <c r="AS39" s="28">
        <v>664.32574999999997</v>
      </c>
      <c r="AT39" s="28">
        <v>36.2727571</v>
      </c>
      <c r="AU39" s="28">
        <v>2722.7375000000002</v>
      </c>
      <c r="AV39" s="28">
        <v>6.0679875000000001</v>
      </c>
      <c r="AW39" s="28">
        <v>3.2943750000000001</v>
      </c>
      <c r="AX39" s="28">
        <v>4.9850000000000003</v>
      </c>
      <c r="AY39" s="28">
        <v>134.0975</v>
      </c>
      <c r="AZ39" s="28">
        <v>2.7550124999999999</v>
      </c>
      <c r="BA39" s="28">
        <v>0.12188841201716701</v>
      </c>
      <c r="BB39" s="28">
        <v>10.877700000000001</v>
      </c>
      <c r="BC39" s="28">
        <v>145.11250000000001</v>
      </c>
      <c r="BD39" s="28">
        <v>0.64119999999999999</v>
      </c>
      <c r="BE39" s="28">
        <v>1.9095599999999999</v>
      </c>
      <c r="BF39" s="28">
        <v>1.8614999999999999</v>
      </c>
      <c r="BG39" s="28">
        <v>2.1319499999999998</v>
      </c>
      <c r="BH39" s="28">
        <v>85.215249999999997</v>
      </c>
      <c r="BI39" s="28">
        <v>15.67825</v>
      </c>
      <c r="BJ39" s="28">
        <v>4.9850000000000003</v>
      </c>
      <c r="BK39" s="28">
        <v>3.2992045000000001</v>
      </c>
      <c r="BL39" s="28">
        <v>3.2992045000000001</v>
      </c>
      <c r="BM39" s="28">
        <v>3.3285775000000002</v>
      </c>
      <c r="BN39" s="28">
        <v>0.16902500000000001</v>
      </c>
      <c r="BO39" s="28">
        <v>1.00995657535799</v>
      </c>
      <c r="BP39" s="28">
        <v>0.46396526772793101</v>
      </c>
    </row>
    <row r="40" spans="1:68">
      <c r="A40" s="28">
        <v>39</v>
      </c>
      <c r="B40" s="29" t="s">
        <v>84</v>
      </c>
      <c r="C40" s="28">
        <v>7</v>
      </c>
      <c r="D40" s="28">
        <v>1155</v>
      </c>
      <c r="E40" s="28">
        <v>0.41311999999999999</v>
      </c>
      <c r="F40" s="28">
        <v>34.602229999999999</v>
      </c>
      <c r="G40" s="28">
        <v>3.2117</v>
      </c>
      <c r="H40" s="28">
        <v>1.1987000000000001</v>
      </c>
      <c r="I40" s="28">
        <v>4.1266999999999996</v>
      </c>
      <c r="J40" s="28">
        <v>16.36</v>
      </c>
      <c r="K40" s="28">
        <v>0.87090000000000001</v>
      </c>
      <c r="L40" s="28">
        <v>0.871</v>
      </c>
      <c r="M40" s="28">
        <v>1.0431999999999999</v>
      </c>
      <c r="N40" s="28">
        <v>462.22</v>
      </c>
      <c r="O40" s="28">
        <v>57.759417999999997</v>
      </c>
      <c r="P40" s="28">
        <v>357.8</v>
      </c>
      <c r="Q40" s="28">
        <v>1.3582099999999999</v>
      </c>
      <c r="R40" s="28">
        <v>2.282</v>
      </c>
      <c r="S40" s="28">
        <v>3.55</v>
      </c>
      <c r="T40" s="28">
        <v>177.97</v>
      </c>
      <c r="U40" s="28">
        <v>3.1465399999999999</v>
      </c>
      <c r="V40" s="28">
        <v>6.6014669926650393E-2</v>
      </c>
      <c r="W40" s="28">
        <v>34.588999999999999</v>
      </c>
      <c r="X40" s="28">
        <v>199.2</v>
      </c>
      <c r="Y40" s="28">
        <v>1.5053000000000001</v>
      </c>
      <c r="Z40" s="28">
        <v>1.9669000000000001</v>
      </c>
      <c r="AA40" s="28">
        <v>2.5914000000000001</v>
      </c>
      <c r="AB40" s="28">
        <v>2.7776999999999998</v>
      </c>
      <c r="AC40" s="28">
        <v>51.463000000000001</v>
      </c>
      <c r="AD40" s="28">
        <v>33.227899999999998</v>
      </c>
      <c r="AE40" s="28">
        <v>3.55</v>
      </c>
      <c r="AF40" s="28">
        <v>4.8465939999999996</v>
      </c>
      <c r="AG40" s="28">
        <v>4.8354540000000004</v>
      </c>
      <c r="AH40" s="28">
        <v>4.7791940000000004</v>
      </c>
      <c r="AI40" s="28">
        <v>6.5000000000000002E-2</v>
      </c>
      <c r="AJ40" s="28">
        <v>1.9032800000000001</v>
      </c>
      <c r="AK40" s="28">
        <v>92.20317</v>
      </c>
      <c r="AL40" s="28">
        <v>6.6635999999999997</v>
      </c>
      <c r="AM40" s="28">
        <v>0.95169999999999999</v>
      </c>
      <c r="AN40" s="28">
        <v>1.7576000000000001</v>
      </c>
      <c r="AO40" s="28">
        <v>40.700000000000003</v>
      </c>
      <c r="AP40" s="28">
        <v>2.0194999999999999</v>
      </c>
      <c r="AQ40" s="28">
        <v>1.5940000000000001</v>
      </c>
      <c r="AR40" s="28">
        <v>7.4962</v>
      </c>
      <c r="AS40" s="28">
        <v>664.50099999999998</v>
      </c>
      <c r="AT40" s="28">
        <v>36.270342800000002</v>
      </c>
      <c r="AU40" s="28">
        <v>2716.65</v>
      </c>
      <c r="AV40" s="28">
        <v>6.0426500000000001</v>
      </c>
      <c r="AW40" s="28">
        <v>3.2925</v>
      </c>
      <c r="AX40" s="28">
        <v>4.9800000000000004</v>
      </c>
      <c r="AY40" s="28">
        <v>134.13</v>
      </c>
      <c r="AZ40" s="28">
        <v>2.7533500000000002</v>
      </c>
      <c r="BA40" s="28">
        <v>0.12186732186732201</v>
      </c>
      <c r="BB40" s="28">
        <v>10.893599999999999</v>
      </c>
      <c r="BC40" s="28">
        <v>145.15</v>
      </c>
      <c r="BD40" s="28">
        <v>0.64159999999999995</v>
      </c>
      <c r="BE40" s="28">
        <v>1.9090800000000001</v>
      </c>
      <c r="BF40" s="28">
        <v>1.8620000000000001</v>
      </c>
      <c r="BG40" s="28">
        <v>2.1326000000000001</v>
      </c>
      <c r="BH40" s="28">
        <v>84.887</v>
      </c>
      <c r="BI40" s="28">
        <v>15.670999999999999</v>
      </c>
      <c r="BJ40" s="28">
        <v>4.9800000000000004</v>
      </c>
      <c r="BK40" s="28">
        <v>3.2988059999999999</v>
      </c>
      <c r="BL40" s="28">
        <v>3.2988059999999999</v>
      </c>
      <c r="BM40" s="28">
        <v>3.3379699999999999</v>
      </c>
      <c r="BN40" s="28">
        <v>0.16869999999999999</v>
      </c>
      <c r="BO40" s="28">
        <v>1.00890957171374</v>
      </c>
      <c r="BP40" s="28">
        <v>0.46425470332850899</v>
      </c>
    </row>
    <row r="41" spans="1:68">
      <c r="A41" s="28">
        <v>40</v>
      </c>
      <c r="B41" s="29" t="s">
        <v>99</v>
      </c>
      <c r="C41" s="28">
        <v>82.5</v>
      </c>
      <c r="D41" s="28">
        <v>1125</v>
      </c>
      <c r="E41" s="28">
        <v>0.35399999999999998</v>
      </c>
      <c r="F41" s="28">
        <v>31.043500000000002</v>
      </c>
      <c r="G41" s="28">
        <v>3.0049999999999999</v>
      </c>
      <c r="H41" s="28">
        <v>1.1950000000000001</v>
      </c>
      <c r="I41" s="28">
        <v>4.165</v>
      </c>
      <c r="J41" s="28">
        <v>15</v>
      </c>
      <c r="K41" s="28">
        <v>0.84499999999999997</v>
      </c>
      <c r="L41" s="28">
        <v>0.85</v>
      </c>
      <c r="M41" s="28">
        <v>1.02</v>
      </c>
      <c r="N41" s="28">
        <v>457.3</v>
      </c>
      <c r="O41" s="28">
        <v>57.777839999999998</v>
      </c>
      <c r="P41" s="28">
        <v>354</v>
      </c>
      <c r="Q41" s="28">
        <v>1.3035000000000001</v>
      </c>
      <c r="R41" s="28">
        <v>2.2000000000000002</v>
      </c>
      <c r="S41" s="28">
        <v>3.5</v>
      </c>
      <c r="T41" s="28">
        <v>178.5</v>
      </c>
      <c r="U41" s="28">
        <v>3.17</v>
      </c>
      <c r="V41" s="28">
        <v>6.6666666666666693E-2</v>
      </c>
      <c r="W41" s="28">
        <v>34.86</v>
      </c>
      <c r="X41" s="28">
        <v>200</v>
      </c>
      <c r="Y41" s="28">
        <v>1.5149999999999999</v>
      </c>
      <c r="Z41" s="28">
        <v>1.9650000000000001</v>
      </c>
      <c r="AA41" s="28">
        <v>2.6</v>
      </c>
      <c r="AB41" s="28">
        <v>2.7850000000000001</v>
      </c>
      <c r="AC41" s="28">
        <v>50.65</v>
      </c>
      <c r="AD41" s="28">
        <v>33.755000000000003</v>
      </c>
      <c r="AE41" s="28">
        <v>3.5</v>
      </c>
      <c r="AF41" s="28">
        <v>4.8093000000000004</v>
      </c>
      <c r="AG41" s="28">
        <v>4.8093000000000004</v>
      </c>
      <c r="AH41" s="28">
        <v>4.8093000000000004</v>
      </c>
      <c r="AI41" s="28">
        <v>0.05</v>
      </c>
      <c r="AJ41" s="28">
        <v>1.92</v>
      </c>
      <c r="AK41" s="28">
        <v>92.906000000000006</v>
      </c>
      <c r="AL41" s="28">
        <v>6.7</v>
      </c>
      <c r="AM41" s="28">
        <v>0.95</v>
      </c>
      <c r="AN41" s="28">
        <v>1.75</v>
      </c>
      <c r="AO41" s="28">
        <v>41</v>
      </c>
      <c r="AP41" s="28">
        <v>2.0299999999999998</v>
      </c>
      <c r="AQ41" s="28">
        <v>1.6</v>
      </c>
      <c r="AR41" s="28">
        <v>7.57</v>
      </c>
      <c r="AS41" s="28">
        <v>663.8</v>
      </c>
      <c r="AT41" s="28">
        <v>36.28</v>
      </c>
      <c r="AU41" s="28">
        <v>2741</v>
      </c>
      <c r="AV41" s="28">
        <v>6.1440000000000001</v>
      </c>
      <c r="AW41" s="28">
        <v>3.3</v>
      </c>
      <c r="AX41" s="28">
        <v>5</v>
      </c>
      <c r="AY41" s="28">
        <v>134</v>
      </c>
      <c r="AZ41" s="28">
        <v>2.76</v>
      </c>
      <c r="BA41" s="28">
        <v>0.12195121951219499</v>
      </c>
      <c r="BB41" s="28">
        <v>10.83</v>
      </c>
      <c r="BC41" s="28">
        <v>145</v>
      </c>
      <c r="BD41" s="28">
        <v>0.64</v>
      </c>
      <c r="BE41" s="28">
        <v>1.911</v>
      </c>
      <c r="BF41" s="28">
        <v>1.86</v>
      </c>
      <c r="BG41" s="28">
        <v>2.13</v>
      </c>
      <c r="BH41" s="28">
        <v>86.2</v>
      </c>
      <c r="BI41" s="28">
        <v>15.7</v>
      </c>
      <c r="BJ41" s="28">
        <v>5</v>
      </c>
      <c r="BK41" s="28">
        <v>3.3003999999999998</v>
      </c>
      <c r="BL41" s="28">
        <v>3.3003999999999998</v>
      </c>
      <c r="BM41" s="28">
        <v>3.3003999999999998</v>
      </c>
      <c r="BN41" s="28">
        <v>0.17</v>
      </c>
      <c r="BO41" s="28">
        <v>1.0131000717593599</v>
      </c>
      <c r="BP41" s="28">
        <v>0.46309696092619401</v>
      </c>
    </row>
    <row r="42" spans="1:68">
      <c r="A42" s="28">
        <v>41</v>
      </c>
      <c r="B42" s="29" t="s">
        <v>100</v>
      </c>
      <c r="C42" s="28">
        <v>140</v>
      </c>
      <c r="D42" s="28">
        <v>1160</v>
      </c>
      <c r="E42" s="28">
        <v>0.36878</v>
      </c>
      <c r="F42" s="28">
        <v>31.933182500000001</v>
      </c>
      <c r="G42" s="28">
        <v>3.0566749999999998</v>
      </c>
      <c r="H42" s="28">
        <v>1.1959249999999999</v>
      </c>
      <c r="I42" s="28">
        <v>4.1554250000000001</v>
      </c>
      <c r="J42" s="28">
        <v>15.34</v>
      </c>
      <c r="K42" s="28">
        <v>0.85147499999999998</v>
      </c>
      <c r="L42" s="28">
        <v>0.85524999999999995</v>
      </c>
      <c r="M42" s="28">
        <v>1.0258</v>
      </c>
      <c r="N42" s="28">
        <v>458.53</v>
      </c>
      <c r="O42" s="28">
        <v>57.773234500000001</v>
      </c>
      <c r="P42" s="28">
        <v>354.95</v>
      </c>
      <c r="Q42" s="28">
        <v>1.3171774999999999</v>
      </c>
      <c r="R42" s="28">
        <v>2.2204999999999999</v>
      </c>
      <c r="S42" s="28">
        <v>3.5125000000000002</v>
      </c>
      <c r="T42" s="28">
        <v>178.36750000000001</v>
      </c>
      <c r="U42" s="28">
        <v>3.1641349999999999</v>
      </c>
      <c r="V42" s="28">
        <v>6.6492829204693599E-2</v>
      </c>
      <c r="W42" s="28">
        <v>34.792250000000003</v>
      </c>
      <c r="X42" s="28">
        <v>199.8</v>
      </c>
      <c r="Y42" s="28">
        <v>1.512575</v>
      </c>
      <c r="Z42" s="28">
        <v>1.9654750000000001</v>
      </c>
      <c r="AA42" s="28">
        <v>2.5978500000000002</v>
      </c>
      <c r="AB42" s="28">
        <v>2.783175</v>
      </c>
      <c r="AC42" s="28">
        <v>50.853250000000003</v>
      </c>
      <c r="AD42" s="28">
        <v>33.623224999999998</v>
      </c>
      <c r="AE42" s="28">
        <v>3.5125000000000002</v>
      </c>
      <c r="AF42" s="28">
        <v>4.8186235000000002</v>
      </c>
      <c r="AG42" s="28">
        <v>4.8158384999999999</v>
      </c>
      <c r="AH42" s="28">
        <v>4.8017735000000004</v>
      </c>
      <c r="AI42" s="28">
        <v>5.3749999999999999E-2</v>
      </c>
      <c r="AJ42" s="28">
        <v>1.9144000000000001</v>
      </c>
      <c r="AK42" s="28">
        <v>92.612594999999999</v>
      </c>
      <c r="AL42" s="28">
        <v>6.6847000000000003</v>
      </c>
      <c r="AM42" s="28">
        <v>0.95120000000000005</v>
      </c>
      <c r="AN42" s="28">
        <v>1.7523833333333301</v>
      </c>
      <c r="AO42" s="28">
        <v>40.873333333333299</v>
      </c>
      <c r="AP42" s="28">
        <v>2.0275500000000002</v>
      </c>
      <c r="AQ42" s="28">
        <v>1.59866666666667</v>
      </c>
      <c r="AR42" s="28">
        <v>7.5510333333333302</v>
      </c>
      <c r="AS42" s="28">
        <v>663.541333333333</v>
      </c>
      <c r="AT42" s="28">
        <v>36.247988166666701</v>
      </c>
      <c r="AU42" s="28">
        <v>2734.4933333333302</v>
      </c>
      <c r="AV42" s="28">
        <v>6.1213300000000004</v>
      </c>
      <c r="AW42" s="28">
        <v>3.2961666666666698</v>
      </c>
      <c r="AX42" s="28">
        <v>4.9916666666666698</v>
      </c>
      <c r="AY42" s="28">
        <v>133.97499999999999</v>
      </c>
      <c r="AZ42" s="28">
        <v>2.75748333333333</v>
      </c>
      <c r="BA42" s="28">
        <v>0.122084488664166</v>
      </c>
      <c r="BB42" s="28">
        <v>10.833016666666699</v>
      </c>
      <c r="BC42" s="28">
        <v>144.98333333333301</v>
      </c>
      <c r="BD42" s="28">
        <v>0.640083333333333</v>
      </c>
      <c r="BE42" s="28">
        <v>1.90993833333333</v>
      </c>
      <c r="BF42" s="28">
        <v>1.8598666666666701</v>
      </c>
      <c r="BG42" s="28">
        <v>2.1302166666666702</v>
      </c>
      <c r="BH42" s="28">
        <v>85.893666666666704</v>
      </c>
      <c r="BI42" s="28">
        <v>15.7107166666667</v>
      </c>
      <c r="BJ42" s="28">
        <v>4.9916666666666698</v>
      </c>
      <c r="BK42" s="28">
        <v>3.2995839999999999</v>
      </c>
      <c r="BL42" s="28">
        <v>3.2995839999999999</v>
      </c>
      <c r="BM42" s="28">
        <v>3.3053663333333301</v>
      </c>
      <c r="BN42" s="28">
        <v>0.170066666666667</v>
      </c>
      <c r="BO42" s="28">
        <v>1.01221031666337</v>
      </c>
      <c r="BP42" s="28">
        <v>0.46315726000964802</v>
      </c>
    </row>
    <row r="43" spans="1:68">
      <c r="A43" s="28">
        <v>42</v>
      </c>
      <c r="B43" s="29" t="s">
        <v>101</v>
      </c>
      <c r="C43" s="28">
        <v>145</v>
      </c>
      <c r="D43" s="28">
        <v>1160</v>
      </c>
      <c r="E43" s="28">
        <v>0.38356000000000001</v>
      </c>
      <c r="F43" s="28">
        <v>32.822865</v>
      </c>
      <c r="G43" s="28">
        <v>3.1083500000000002</v>
      </c>
      <c r="H43" s="28">
        <v>1.19685</v>
      </c>
      <c r="I43" s="28">
        <v>4.1458500000000003</v>
      </c>
      <c r="J43" s="28">
        <v>15.68</v>
      </c>
      <c r="K43" s="28">
        <v>0.85794999999999999</v>
      </c>
      <c r="L43" s="28">
        <v>0.86050000000000004</v>
      </c>
      <c r="M43" s="28">
        <v>1.0316000000000001</v>
      </c>
      <c r="N43" s="28">
        <v>459.76</v>
      </c>
      <c r="O43" s="28">
        <v>57.768628999999997</v>
      </c>
      <c r="P43" s="28">
        <v>355.9</v>
      </c>
      <c r="Q43" s="28">
        <v>1.3308549999999999</v>
      </c>
      <c r="R43" s="28">
        <v>2.2410000000000001</v>
      </c>
      <c r="S43" s="28">
        <v>3.5249999999999999</v>
      </c>
      <c r="T43" s="28">
        <v>178.23500000000001</v>
      </c>
      <c r="U43" s="28">
        <v>3.1582699999999999</v>
      </c>
      <c r="V43" s="28">
        <v>6.6326530612244902E-2</v>
      </c>
      <c r="W43" s="28">
        <v>34.724499999999999</v>
      </c>
      <c r="X43" s="28">
        <v>199.6</v>
      </c>
      <c r="Y43" s="28">
        <v>1.5101500000000001</v>
      </c>
      <c r="Z43" s="28">
        <v>1.9659500000000001</v>
      </c>
      <c r="AA43" s="28">
        <v>2.5956999999999999</v>
      </c>
      <c r="AB43" s="28">
        <v>2.7813500000000002</v>
      </c>
      <c r="AC43" s="28">
        <v>51.0565</v>
      </c>
      <c r="AD43" s="28">
        <v>33.49145</v>
      </c>
      <c r="AE43" s="28">
        <v>3.5249999999999999</v>
      </c>
      <c r="AF43" s="28">
        <v>4.827947</v>
      </c>
      <c r="AG43" s="28">
        <v>4.8223770000000004</v>
      </c>
      <c r="AH43" s="28">
        <v>4.7942470000000004</v>
      </c>
      <c r="AI43" s="28">
        <v>5.7500000000000002E-2</v>
      </c>
      <c r="AJ43" s="28">
        <v>1.9088000000000001</v>
      </c>
      <c r="AK43" s="28">
        <v>92.319190000000006</v>
      </c>
      <c r="AL43" s="28">
        <v>6.6694000000000004</v>
      </c>
      <c r="AM43" s="28">
        <v>0.95240000000000002</v>
      </c>
      <c r="AN43" s="28">
        <v>1.7547666666666699</v>
      </c>
      <c r="AO43" s="28">
        <v>40.746666666666698</v>
      </c>
      <c r="AP43" s="28">
        <v>2.0251000000000001</v>
      </c>
      <c r="AQ43" s="28">
        <v>1.5973333333333299</v>
      </c>
      <c r="AR43" s="28">
        <v>7.5320666666666698</v>
      </c>
      <c r="AS43" s="28">
        <v>663.28266666666696</v>
      </c>
      <c r="AT43" s="28">
        <v>36.215976333333302</v>
      </c>
      <c r="AU43" s="28">
        <v>2727.9866666666699</v>
      </c>
      <c r="AV43" s="28">
        <v>6.0986599999999997</v>
      </c>
      <c r="AW43" s="28">
        <v>3.29233333333333</v>
      </c>
      <c r="AX43" s="28">
        <v>4.9833333333333298</v>
      </c>
      <c r="AY43" s="28">
        <v>133.94999999999999</v>
      </c>
      <c r="AZ43" s="28">
        <v>2.7549666666666699</v>
      </c>
      <c r="BA43" s="28">
        <v>0.122218586387435</v>
      </c>
      <c r="BB43" s="28">
        <v>10.836033333333299</v>
      </c>
      <c r="BC43" s="28">
        <v>144.96666666666701</v>
      </c>
      <c r="BD43" s="28">
        <v>0.64016666666666699</v>
      </c>
      <c r="BE43" s="28">
        <v>1.9088766666666701</v>
      </c>
      <c r="BF43" s="28">
        <v>1.8597333333333299</v>
      </c>
      <c r="BG43" s="28">
        <v>2.1304333333333298</v>
      </c>
      <c r="BH43" s="28">
        <v>85.587333333333305</v>
      </c>
      <c r="BI43" s="28">
        <v>15.7214333333333</v>
      </c>
      <c r="BJ43" s="28">
        <v>4.9833333333333298</v>
      </c>
      <c r="BK43" s="28">
        <v>3.2987679999999999</v>
      </c>
      <c r="BL43" s="28">
        <v>3.2987679999999999</v>
      </c>
      <c r="BM43" s="28">
        <v>3.3103326666666701</v>
      </c>
      <c r="BN43" s="28">
        <v>0.170133333333333</v>
      </c>
      <c r="BO43" s="28">
        <v>1.0113206349008499</v>
      </c>
      <c r="BP43" s="28">
        <v>0.46321755909310203</v>
      </c>
    </row>
    <row r="44" spans="1:68">
      <c r="A44" s="28">
        <v>43</v>
      </c>
      <c r="B44" s="29" t="s">
        <v>102</v>
      </c>
      <c r="C44" s="28">
        <v>115</v>
      </c>
      <c r="D44" s="28">
        <v>1165</v>
      </c>
      <c r="E44" s="28">
        <v>0.39834000000000003</v>
      </c>
      <c r="F44" s="28">
        <v>33.712547499999999</v>
      </c>
      <c r="G44" s="28">
        <v>3.1600250000000001</v>
      </c>
      <c r="H44" s="28">
        <v>1.197775</v>
      </c>
      <c r="I44" s="28">
        <v>4.1362750000000004</v>
      </c>
      <c r="J44" s="28">
        <v>16.02</v>
      </c>
      <c r="K44" s="28">
        <v>0.864425</v>
      </c>
      <c r="L44" s="28">
        <v>0.86575000000000002</v>
      </c>
      <c r="M44" s="28">
        <v>1.0374000000000001</v>
      </c>
      <c r="N44" s="28">
        <v>460.99</v>
      </c>
      <c r="O44" s="28">
        <v>57.7640235</v>
      </c>
      <c r="P44" s="28">
        <v>356.85</v>
      </c>
      <c r="Q44" s="28">
        <v>1.3445324999999999</v>
      </c>
      <c r="R44" s="28">
        <v>2.2614999999999998</v>
      </c>
      <c r="S44" s="28">
        <v>3.5375000000000001</v>
      </c>
      <c r="T44" s="28">
        <v>178.10249999999999</v>
      </c>
      <c r="U44" s="28">
        <v>3.1524049999999999</v>
      </c>
      <c r="V44" s="28">
        <v>6.6167290886392005E-2</v>
      </c>
      <c r="W44" s="28">
        <v>34.656750000000002</v>
      </c>
      <c r="X44" s="28">
        <v>199.4</v>
      </c>
      <c r="Y44" s="28">
        <v>1.507725</v>
      </c>
      <c r="Z44" s="28">
        <v>1.9664250000000001</v>
      </c>
      <c r="AA44" s="28">
        <v>2.59355</v>
      </c>
      <c r="AB44" s="28">
        <v>2.779525</v>
      </c>
      <c r="AC44" s="28">
        <v>51.259749999999997</v>
      </c>
      <c r="AD44" s="28">
        <v>33.359675000000003</v>
      </c>
      <c r="AE44" s="28">
        <v>3.5375000000000001</v>
      </c>
      <c r="AF44" s="28">
        <v>4.8372704999999998</v>
      </c>
      <c r="AG44" s="28">
        <v>4.8289154999999999</v>
      </c>
      <c r="AH44" s="28">
        <v>4.7867205000000004</v>
      </c>
      <c r="AI44" s="28">
        <v>6.1249999999999999E-2</v>
      </c>
      <c r="AJ44" s="28">
        <v>1.9032</v>
      </c>
      <c r="AK44" s="28">
        <v>92.025784999999999</v>
      </c>
      <c r="AL44" s="28">
        <v>6.6540999999999997</v>
      </c>
      <c r="AM44" s="28">
        <v>0.9536</v>
      </c>
      <c r="AN44" s="28">
        <v>1.75715</v>
      </c>
      <c r="AO44" s="28">
        <v>40.619999999999997</v>
      </c>
      <c r="AP44" s="28">
        <v>2.0226500000000001</v>
      </c>
      <c r="AQ44" s="28">
        <v>1.5960000000000001</v>
      </c>
      <c r="AR44" s="28">
        <v>7.5130999999999997</v>
      </c>
      <c r="AS44" s="28">
        <v>663.024</v>
      </c>
      <c r="AT44" s="28">
        <v>36.183964500000002</v>
      </c>
      <c r="AU44" s="28">
        <v>2721.48</v>
      </c>
      <c r="AV44" s="28">
        <v>6.07599</v>
      </c>
      <c r="AW44" s="28">
        <v>3.2885</v>
      </c>
      <c r="AX44" s="28">
        <v>4.9749999999999996</v>
      </c>
      <c r="AY44" s="28">
        <v>133.92500000000001</v>
      </c>
      <c r="AZ44" s="28">
        <v>2.7524500000000001</v>
      </c>
      <c r="BA44" s="28">
        <v>0.122353520433284</v>
      </c>
      <c r="BB44" s="28">
        <v>10.83905</v>
      </c>
      <c r="BC44" s="28">
        <v>144.94999999999999</v>
      </c>
      <c r="BD44" s="28">
        <v>0.64024999999999999</v>
      </c>
      <c r="BE44" s="28">
        <v>1.907815</v>
      </c>
      <c r="BF44" s="28">
        <v>1.8595999999999999</v>
      </c>
      <c r="BG44" s="28">
        <v>2.1306500000000002</v>
      </c>
      <c r="BH44" s="28">
        <v>85.281000000000006</v>
      </c>
      <c r="BI44" s="28">
        <v>15.732150000000001</v>
      </c>
      <c r="BJ44" s="28">
        <v>4.9749999999999996</v>
      </c>
      <c r="BK44" s="28">
        <v>3.297952</v>
      </c>
      <c r="BL44" s="28">
        <v>3.297952</v>
      </c>
      <c r="BM44" s="28">
        <v>3.315299</v>
      </c>
      <c r="BN44" s="28">
        <v>0.17019999999999999</v>
      </c>
      <c r="BO44" s="28">
        <v>1.0104310264627501</v>
      </c>
      <c r="BP44" s="28">
        <v>0.46327785817655598</v>
      </c>
    </row>
    <row r="45" spans="1:68">
      <c r="A45" s="28">
        <v>44</v>
      </c>
      <c r="B45" s="29" t="s">
        <v>103</v>
      </c>
      <c r="C45" s="28">
        <v>87</v>
      </c>
      <c r="D45" s="28">
        <v>1170</v>
      </c>
      <c r="E45" s="28">
        <v>0.41311999999999999</v>
      </c>
      <c r="F45" s="28">
        <v>34.602229999999999</v>
      </c>
      <c r="G45" s="28">
        <v>3.2117</v>
      </c>
      <c r="H45" s="28">
        <v>1.1987000000000001</v>
      </c>
      <c r="I45" s="28">
        <v>4.1266999999999996</v>
      </c>
      <c r="J45" s="28">
        <v>16.36</v>
      </c>
      <c r="K45" s="28">
        <v>0.87090000000000001</v>
      </c>
      <c r="L45" s="28">
        <v>0.871</v>
      </c>
      <c r="M45" s="28">
        <v>1.0431999999999999</v>
      </c>
      <c r="N45" s="28">
        <v>462.22</v>
      </c>
      <c r="O45" s="28">
        <v>57.759417999999997</v>
      </c>
      <c r="P45" s="28">
        <v>357.8</v>
      </c>
      <c r="Q45" s="28">
        <v>1.3582099999999999</v>
      </c>
      <c r="R45" s="28">
        <v>2.282</v>
      </c>
      <c r="S45" s="28">
        <v>3.55</v>
      </c>
      <c r="T45" s="28">
        <v>177.97</v>
      </c>
      <c r="U45" s="28">
        <v>3.1465399999999999</v>
      </c>
      <c r="V45" s="28">
        <v>6.6014669926650393E-2</v>
      </c>
      <c r="W45" s="28">
        <v>34.588999999999999</v>
      </c>
      <c r="X45" s="28">
        <v>199.2</v>
      </c>
      <c r="Y45" s="28">
        <v>1.5053000000000001</v>
      </c>
      <c r="Z45" s="28">
        <v>1.9669000000000001</v>
      </c>
      <c r="AA45" s="28">
        <v>2.5914000000000001</v>
      </c>
      <c r="AB45" s="28">
        <v>2.7776999999999998</v>
      </c>
      <c r="AC45" s="28">
        <v>51.463000000000001</v>
      </c>
      <c r="AD45" s="28">
        <v>33.227899999999998</v>
      </c>
      <c r="AE45" s="28">
        <v>3.55</v>
      </c>
      <c r="AF45" s="28">
        <v>4.8465939999999996</v>
      </c>
      <c r="AG45" s="28">
        <v>4.8354540000000004</v>
      </c>
      <c r="AH45" s="28">
        <v>4.7791940000000004</v>
      </c>
      <c r="AI45" s="28">
        <v>6.5000000000000002E-2</v>
      </c>
      <c r="AJ45" s="28">
        <v>1.8976</v>
      </c>
      <c r="AK45" s="28">
        <v>91.732380000000006</v>
      </c>
      <c r="AL45" s="28">
        <v>6.6387999999999998</v>
      </c>
      <c r="AM45" s="28">
        <v>0.95479999999999998</v>
      </c>
      <c r="AN45" s="28">
        <v>1.7595333333333301</v>
      </c>
      <c r="AO45" s="28">
        <v>40.493333333333297</v>
      </c>
      <c r="AP45" s="28">
        <v>2.0202</v>
      </c>
      <c r="AQ45" s="28">
        <v>1.59466666666667</v>
      </c>
      <c r="AR45" s="28">
        <v>7.4941333333333304</v>
      </c>
      <c r="AS45" s="28">
        <v>662.76533333333305</v>
      </c>
      <c r="AT45" s="28">
        <v>36.151952666666702</v>
      </c>
      <c r="AU45" s="28">
        <v>2714.9733333333302</v>
      </c>
      <c r="AV45" s="28">
        <v>6.0533200000000003</v>
      </c>
      <c r="AW45" s="28">
        <v>3.28466666666667</v>
      </c>
      <c r="AX45" s="28">
        <v>4.9666666666666703</v>
      </c>
      <c r="AY45" s="28">
        <v>133.9</v>
      </c>
      <c r="AZ45" s="28">
        <v>2.7499333333333298</v>
      </c>
      <c r="BA45" s="28">
        <v>0.12248929864998399</v>
      </c>
      <c r="BB45" s="28">
        <v>10.8420666666667</v>
      </c>
      <c r="BC45" s="28">
        <v>144.933333333333</v>
      </c>
      <c r="BD45" s="28">
        <v>0.64033333333333298</v>
      </c>
      <c r="BE45" s="28">
        <v>1.90675333333333</v>
      </c>
      <c r="BF45" s="28">
        <v>1.8594666666666699</v>
      </c>
      <c r="BG45" s="28">
        <v>2.13086666666667</v>
      </c>
      <c r="BH45" s="28">
        <v>84.974666666666707</v>
      </c>
      <c r="BI45" s="28">
        <v>15.7428666666667</v>
      </c>
      <c r="BJ45" s="28">
        <v>4.9666666666666703</v>
      </c>
      <c r="BK45" s="28">
        <v>3.2971360000000001</v>
      </c>
      <c r="BL45" s="28">
        <v>3.2971360000000001</v>
      </c>
      <c r="BM45" s="28">
        <v>3.3202653333333298</v>
      </c>
      <c r="BN45" s="28">
        <v>0.17026666666666701</v>
      </c>
      <c r="BO45" s="28">
        <v>1.00954149134</v>
      </c>
      <c r="BP45" s="28">
        <v>0.46333815726000999</v>
      </c>
    </row>
    <row r="46" spans="1:68">
      <c r="A46" s="28">
        <v>45</v>
      </c>
      <c r="B46" s="29" t="s">
        <v>104</v>
      </c>
      <c r="C46" s="28">
        <v>155</v>
      </c>
      <c r="D46" s="28">
        <v>1145</v>
      </c>
      <c r="E46" s="28">
        <v>0.34852</v>
      </c>
      <c r="F46" s="28">
        <v>30.561450000000001</v>
      </c>
      <c r="G46" s="28">
        <v>2.9704999999999999</v>
      </c>
      <c r="H46" s="28">
        <v>1.2060999999999999</v>
      </c>
      <c r="I46" s="28">
        <v>4.1429</v>
      </c>
      <c r="J46" s="28">
        <v>14.76</v>
      </c>
      <c r="K46" s="28">
        <v>0.84609999999999996</v>
      </c>
      <c r="L46" s="28">
        <v>0.85299999999999998</v>
      </c>
      <c r="M46" s="28">
        <v>1.0322</v>
      </c>
      <c r="N46" s="28">
        <v>458.55799999999999</v>
      </c>
      <c r="O46" s="28">
        <v>57.1875012</v>
      </c>
      <c r="P46" s="28">
        <v>355.98</v>
      </c>
      <c r="Q46" s="28">
        <v>1.3425499999999999</v>
      </c>
      <c r="R46" s="28">
        <v>2.1819999999999999</v>
      </c>
      <c r="S46" s="28">
        <v>3.47</v>
      </c>
      <c r="T46" s="28">
        <v>177.39</v>
      </c>
      <c r="U46" s="28">
        <v>3.1387999999999998</v>
      </c>
      <c r="V46" s="28">
        <v>6.7750677506775103E-2</v>
      </c>
      <c r="W46" s="28">
        <v>34.423200000000001</v>
      </c>
      <c r="X46" s="28">
        <v>198.9</v>
      </c>
      <c r="Y46" s="28">
        <v>1.4999</v>
      </c>
      <c r="Z46" s="28">
        <v>1.95502</v>
      </c>
      <c r="AA46" s="28">
        <v>2.5859999999999999</v>
      </c>
      <c r="AB46" s="28">
        <v>2.7740999999999998</v>
      </c>
      <c r="AC46" s="28">
        <v>50.829000000000001</v>
      </c>
      <c r="AD46" s="28">
        <v>33.566499999999998</v>
      </c>
      <c r="AE46" s="28">
        <v>3.47</v>
      </c>
      <c r="AF46" s="28">
        <v>4.7833139999999998</v>
      </c>
      <c r="AG46" s="28">
        <v>4.7833139999999998</v>
      </c>
      <c r="AH46" s="28">
        <v>4.7833139999999998</v>
      </c>
      <c r="AI46" s="28">
        <v>0.05</v>
      </c>
      <c r="AJ46" s="28">
        <v>2.1360000000000001</v>
      </c>
      <c r="AK46" s="28">
        <v>110.51439999999999</v>
      </c>
      <c r="AL46" s="28">
        <v>7.266</v>
      </c>
      <c r="AM46" s="28">
        <v>0.95</v>
      </c>
      <c r="AN46" s="28">
        <v>1.74</v>
      </c>
      <c r="AO46" s="28">
        <v>47.4</v>
      </c>
      <c r="AP46" s="28">
        <v>2.012</v>
      </c>
      <c r="AQ46" s="28">
        <v>1.58</v>
      </c>
      <c r="AR46" s="28">
        <v>7.6760000000000002</v>
      </c>
      <c r="AS46" s="28">
        <v>683.3</v>
      </c>
      <c r="AT46" s="28">
        <v>37.313864000000002</v>
      </c>
      <c r="AU46" s="28">
        <v>2847.4</v>
      </c>
      <c r="AV46" s="28">
        <v>5.3832000000000004</v>
      </c>
      <c r="AW46" s="28">
        <v>3.3</v>
      </c>
      <c r="AX46" s="28">
        <v>5.2</v>
      </c>
      <c r="AY46" s="28">
        <v>134</v>
      </c>
      <c r="AZ46" s="28">
        <v>2.766</v>
      </c>
      <c r="BA46" s="28">
        <v>0.105485232067511</v>
      </c>
      <c r="BB46" s="28">
        <v>10.834</v>
      </c>
      <c r="BC46" s="28">
        <v>145</v>
      </c>
      <c r="BD46" s="28">
        <v>0.64</v>
      </c>
      <c r="BE46" s="28">
        <v>1.9128000000000001</v>
      </c>
      <c r="BF46" s="28">
        <v>1.8620000000000001</v>
      </c>
      <c r="BG46" s="28">
        <v>2.13</v>
      </c>
      <c r="BH46" s="28">
        <v>75.180000000000007</v>
      </c>
      <c r="BI46" s="28">
        <v>15.18</v>
      </c>
      <c r="BJ46" s="28">
        <v>5.2</v>
      </c>
      <c r="BK46" s="28">
        <v>3.3005800000000001</v>
      </c>
      <c r="BL46" s="28">
        <v>3.3005800000000001</v>
      </c>
      <c r="BM46" s="28">
        <v>3.3005800000000001</v>
      </c>
      <c r="BN46" s="28">
        <v>0.17</v>
      </c>
      <c r="BO46" s="28">
        <v>1.00781950183062</v>
      </c>
      <c r="BP46" s="28">
        <v>0.46309696092619401</v>
      </c>
    </row>
    <row r="47" spans="1:68">
      <c r="A47" s="28">
        <v>46</v>
      </c>
      <c r="B47" s="29" t="s">
        <v>105</v>
      </c>
      <c r="C47" s="28">
        <v>200</v>
      </c>
      <c r="D47" s="28">
        <v>1135</v>
      </c>
      <c r="E47" s="28">
        <v>0.34440999999999999</v>
      </c>
      <c r="F47" s="28">
        <v>30.1999125</v>
      </c>
      <c r="G47" s="28">
        <v>2.9446249999999998</v>
      </c>
      <c r="H47" s="28">
        <v>1.2144250000000001</v>
      </c>
      <c r="I47" s="28">
        <v>4.1263249999999996</v>
      </c>
      <c r="J47" s="28">
        <v>14.58</v>
      </c>
      <c r="K47" s="28">
        <v>0.84692500000000004</v>
      </c>
      <c r="L47" s="28">
        <v>0.85524999999999995</v>
      </c>
      <c r="M47" s="28">
        <v>1.04135</v>
      </c>
      <c r="N47" s="28">
        <v>459.50150000000002</v>
      </c>
      <c r="O47" s="28">
        <v>56.744747099999998</v>
      </c>
      <c r="P47" s="28">
        <v>357.46499999999997</v>
      </c>
      <c r="Q47" s="28">
        <v>1.3718375</v>
      </c>
      <c r="R47" s="28">
        <v>2.1684999999999999</v>
      </c>
      <c r="S47" s="28">
        <v>3.4474999999999998</v>
      </c>
      <c r="T47" s="28">
        <v>176.5575</v>
      </c>
      <c r="U47" s="28">
        <v>3.1154000000000002</v>
      </c>
      <c r="V47" s="28">
        <v>6.8587105624142705E-2</v>
      </c>
      <c r="W47" s="28">
        <v>34.095599999999997</v>
      </c>
      <c r="X47" s="28">
        <v>198.07499999999999</v>
      </c>
      <c r="Y47" s="28">
        <v>1.488575</v>
      </c>
      <c r="Z47" s="28">
        <v>1.947535</v>
      </c>
      <c r="AA47" s="28">
        <v>2.5754999999999999</v>
      </c>
      <c r="AB47" s="28">
        <v>2.7659250000000002</v>
      </c>
      <c r="AC47" s="28">
        <v>50.963250000000002</v>
      </c>
      <c r="AD47" s="28">
        <v>33.425125000000001</v>
      </c>
      <c r="AE47" s="28">
        <v>3.4474999999999998</v>
      </c>
      <c r="AF47" s="28">
        <v>4.7638245000000001</v>
      </c>
      <c r="AG47" s="28">
        <v>4.7638245000000001</v>
      </c>
      <c r="AH47" s="28">
        <v>4.7638245000000001</v>
      </c>
      <c r="AI47" s="28">
        <v>0.05</v>
      </c>
      <c r="AJ47" s="28">
        <v>2.1360000000000001</v>
      </c>
      <c r="AK47" s="28">
        <v>110.51439999999999</v>
      </c>
      <c r="AL47" s="28">
        <v>7.266</v>
      </c>
      <c r="AM47" s="28">
        <v>0.95</v>
      </c>
      <c r="AN47" s="28">
        <v>1.74</v>
      </c>
      <c r="AO47" s="28">
        <v>47.4</v>
      </c>
      <c r="AP47" s="28">
        <v>2.012</v>
      </c>
      <c r="AQ47" s="28">
        <v>1.58</v>
      </c>
      <c r="AR47" s="28">
        <v>7.6760000000000002</v>
      </c>
      <c r="AS47" s="28">
        <v>683.3</v>
      </c>
      <c r="AT47" s="28">
        <v>37.313864000000002</v>
      </c>
      <c r="AU47" s="28">
        <v>2847.4</v>
      </c>
      <c r="AV47" s="28">
        <v>5.3832000000000004</v>
      </c>
      <c r="AW47" s="28">
        <v>3.3</v>
      </c>
      <c r="AX47" s="28">
        <v>5.2</v>
      </c>
      <c r="AY47" s="28">
        <v>134</v>
      </c>
      <c r="AZ47" s="28">
        <v>2.766</v>
      </c>
      <c r="BA47" s="28">
        <v>0.105485232067511</v>
      </c>
      <c r="BB47" s="28">
        <v>10.834</v>
      </c>
      <c r="BC47" s="28">
        <v>145</v>
      </c>
      <c r="BD47" s="28">
        <v>0.64</v>
      </c>
      <c r="BE47" s="28">
        <v>1.9128000000000001</v>
      </c>
      <c r="BF47" s="28">
        <v>1.8620000000000001</v>
      </c>
      <c r="BG47" s="28">
        <v>2.13</v>
      </c>
      <c r="BH47" s="28">
        <v>75.180000000000007</v>
      </c>
      <c r="BI47" s="28">
        <v>15.18</v>
      </c>
      <c r="BJ47" s="28">
        <v>5.2</v>
      </c>
      <c r="BK47" s="28">
        <v>3.3005800000000001</v>
      </c>
      <c r="BL47" s="28">
        <v>3.3005800000000001</v>
      </c>
      <c r="BM47" s="28">
        <v>3.3005800000000001</v>
      </c>
      <c r="BN47" s="28">
        <v>0.17</v>
      </c>
      <c r="BO47" s="28">
        <v>1.0038590743840601</v>
      </c>
      <c r="BP47" s="28">
        <v>0.46309696092619401</v>
      </c>
    </row>
    <row r="48" spans="1:68">
      <c r="A48" s="28">
        <v>47</v>
      </c>
      <c r="B48" s="29" t="s">
        <v>106</v>
      </c>
      <c r="C48" s="28">
        <v>170</v>
      </c>
      <c r="D48" s="28">
        <v>1125</v>
      </c>
      <c r="E48" s="28">
        <v>0.34029999999999999</v>
      </c>
      <c r="F48" s="28">
        <v>29.838374999999999</v>
      </c>
      <c r="G48" s="28">
        <v>2.9187500000000002</v>
      </c>
      <c r="H48" s="28">
        <v>1.22275</v>
      </c>
      <c r="I48" s="28">
        <v>4.10975</v>
      </c>
      <c r="J48" s="28">
        <v>14.4</v>
      </c>
      <c r="K48" s="28">
        <v>0.84775</v>
      </c>
      <c r="L48" s="28">
        <v>0.85750000000000004</v>
      </c>
      <c r="M48" s="28">
        <v>1.0505</v>
      </c>
      <c r="N48" s="28">
        <v>460.44499999999999</v>
      </c>
      <c r="O48" s="28">
        <v>56.301993000000003</v>
      </c>
      <c r="P48" s="28">
        <v>358.95</v>
      </c>
      <c r="Q48" s="28">
        <v>1.401125</v>
      </c>
      <c r="R48" s="28">
        <v>2.1549999999999998</v>
      </c>
      <c r="S48" s="28">
        <v>3.4249999999999998</v>
      </c>
      <c r="T48" s="28">
        <v>175.72499999999999</v>
      </c>
      <c r="U48" s="28">
        <v>3.0920000000000001</v>
      </c>
      <c r="V48" s="28">
        <v>6.9444444444444406E-2</v>
      </c>
      <c r="W48" s="28">
        <v>33.768000000000001</v>
      </c>
      <c r="X48" s="28">
        <v>197.25</v>
      </c>
      <c r="Y48" s="28">
        <v>1.47725</v>
      </c>
      <c r="Z48" s="28">
        <v>1.9400500000000001</v>
      </c>
      <c r="AA48" s="28">
        <v>2.5649999999999999</v>
      </c>
      <c r="AB48" s="28">
        <v>2.7577500000000001</v>
      </c>
      <c r="AC48" s="28">
        <v>51.097499999999997</v>
      </c>
      <c r="AD48" s="28">
        <v>33.283749999999998</v>
      </c>
      <c r="AE48" s="28">
        <v>3.4249999999999998</v>
      </c>
      <c r="AF48" s="28">
        <v>4.7443350000000004</v>
      </c>
      <c r="AG48" s="28">
        <v>4.7443350000000004</v>
      </c>
      <c r="AH48" s="28">
        <v>4.7443350000000004</v>
      </c>
      <c r="AI48" s="28">
        <v>0.05</v>
      </c>
      <c r="AJ48" s="28">
        <v>2.1360000000000001</v>
      </c>
      <c r="AK48" s="28">
        <v>110.51439999999999</v>
      </c>
      <c r="AL48" s="28">
        <v>7.266</v>
      </c>
      <c r="AM48" s="28">
        <v>0.95</v>
      </c>
      <c r="AN48" s="28">
        <v>1.74</v>
      </c>
      <c r="AO48" s="28">
        <v>47.4</v>
      </c>
      <c r="AP48" s="28">
        <v>2.012</v>
      </c>
      <c r="AQ48" s="28">
        <v>1.58</v>
      </c>
      <c r="AR48" s="28">
        <v>7.6760000000000002</v>
      </c>
      <c r="AS48" s="28">
        <v>683.3</v>
      </c>
      <c r="AT48" s="28">
        <v>37.313864000000002</v>
      </c>
      <c r="AU48" s="28">
        <v>2847.4</v>
      </c>
      <c r="AV48" s="28">
        <v>5.3832000000000004</v>
      </c>
      <c r="AW48" s="28">
        <v>3.3</v>
      </c>
      <c r="AX48" s="28">
        <v>5.2</v>
      </c>
      <c r="AY48" s="28">
        <v>134</v>
      </c>
      <c r="AZ48" s="28">
        <v>2.766</v>
      </c>
      <c r="BA48" s="28">
        <v>0.105485232067511</v>
      </c>
      <c r="BB48" s="28">
        <v>10.834</v>
      </c>
      <c r="BC48" s="28">
        <v>145</v>
      </c>
      <c r="BD48" s="28">
        <v>0.64</v>
      </c>
      <c r="BE48" s="28">
        <v>1.9128000000000001</v>
      </c>
      <c r="BF48" s="28">
        <v>1.8620000000000001</v>
      </c>
      <c r="BG48" s="28">
        <v>2.13</v>
      </c>
      <c r="BH48" s="28">
        <v>75.180000000000007</v>
      </c>
      <c r="BI48" s="28">
        <v>15.18</v>
      </c>
      <c r="BJ48" s="28">
        <v>5.2</v>
      </c>
      <c r="BK48" s="28">
        <v>3.3005800000000001</v>
      </c>
      <c r="BL48" s="28">
        <v>3.3005800000000001</v>
      </c>
      <c r="BM48" s="28">
        <v>3.3005800000000001</v>
      </c>
      <c r="BN48" s="28">
        <v>0.17</v>
      </c>
      <c r="BO48" s="28">
        <v>0.99989864693750496</v>
      </c>
      <c r="BP48" s="28">
        <v>0.46309696092619401</v>
      </c>
    </row>
    <row r="49" spans="1:68">
      <c r="A49" s="28">
        <v>48</v>
      </c>
      <c r="B49" s="29" t="s">
        <v>107</v>
      </c>
      <c r="C49" s="28">
        <v>248</v>
      </c>
      <c r="D49" s="28">
        <v>1090</v>
      </c>
      <c r="E49" s="28">
        <v>0.339752</v>
      </c>
      <c r="F49" s="28">
        <v>29.79017</v>
      </c>
      <c r="G49" s="28">
        <v>2.9152999999999998</v>
      </c>
      <c r="H49" s="28">
        <v>1.2238599999999999</v>
      </c>
      <c r="I49" s="28">
        <v>4.1075400000000002</v>
      </c>
      <c r="J49" s="28">
        <v>14.375999999999999</v>
      </c>
      <c r="K49" s="28">
        <v>0.84785999999999995</v>
      </c>
      <c r="L49" s="28">
        <v>0.85780000000000001</v>
      </c>
      <c r="M49" s="28">
        <v>1.05172</v>
      </c>
      <c r="N49" s="28">
        <v>460.57080000000002</v>
      </c>
      <c r="O49" s="28">
        <v>56.242959120000002</v>
      </c>
      <c r="P49" s="28">
        <v>359.14800000000002</v>
      </c>
      <c r="Q49" s="28">
        <v>1.40503</v>
      </c>
      <c r="R49" s="28">
        <v>2.1532</v>
      </c>
      <c r="S49" s="28">
        <v>3.4220000000000002</v>
      </c>
      <c r="T49" s="28">
        <v>175.614</v>
      </c>
      <c r="U49" s="28">
        <v>3.0888800000000001</v>
      </c>
      <c r="V49" s="28">
        <v>6.9560378408458606E-2</v>
      </c>
      <c r="W49" s="28">
        <v>33.724319999999999</v>
      </c>
      <c r="X49" s="28">
        <v>197.14</v>
      </c>
      <c r="Y49" s="28">
        <v>1.4757400000000001</v>
      </c>
      <c r="Z49" s="28">
        <v>1.939052</v>
      </c>
      <c r="AA49" s="28">
        <v>2.5636000000000001</v>
      </c>
      <c r="AB49" s="28">
        <v>2.7566600000000001</v>
      </c>
      <c r="AC49" s="28">
        <v>51.115400000000001</v>
      </c>
      <c r="AD49" s="28">
        <v>33.264899999999997</v>
      </c>
      <c r="AE49" s="28">
        <v>3.4220000000000002</v>
      </c>
      <c r="AF49" s="28">
        <v>4.7417363999999997</v>
      </c>
      <c r="AG49" s="28">
        <v>4.7417363999999997</v>
      </c>
      <c r="AH49" s="28">
        <v>4.7417363999999997</v>
      </c>
      <c r="AI49" s="28">
        <v>0.05</v>
      </c>
      <c r="AJ49" s="28">
        <v>1.9381999999999999</v>
      </c>
      <c r="AK49" s="28">
        <v>94.405888000000004</v>
      </c>
      <c r="AL49" s="28">
        <v>6.8710800000000001</v>
      </c>
      <c r="AM49" s="28">
        <v>0.96923999999999999</v>
      </c>
      <c r="AN49" s="28">
        <v>1.7707999999999999</v>
      </c>
      <c r="AO49" s="28">
        <v>41.52</v>
      </c>
      <c r="AP49" s="28">
        <v>2.03572</v>
      </c>
      <c r="AQ49" s="28">
        <v>1.6155999999999999</v>
      </c>
      <c r="AR49" s="28">
        <v>7.3193599999999996</v>
      </c>
      <c r="AS49" s="28">
        <v>672.63480000000004</v>
      </c>
      <c r="AT49" s="28">
        <v>36.776072720000002</v>
      </c>
      <c r="AU49" s="28">
        <v>2645.4760000000001</v>
      </c>
      <c r="AV49" s="28">
        <v>5.9982959999999999</v>
      </c>
      <c r="AW49" s="28">
        <v>3.456</v>
      </c>
      <c r="AX49" s="28">
        <v>5</v>
      </c>
      <c r="AY49" s="28">
        <v>134.364</v>
      </c>
      <c r="AZ49" s="28">
        <v>2.7082600000000001</v>
      </c>
      <c r="BA49" s="28">
        <v>0.120423892100193</v>
      </c>
      <c r="BB49" s="28">
        <v>11.21116</v>
      </c>
      <c r="BC49" s="28">
        <v>145</v>
      </c>
      <c r="BD49" s="28">
        <v>0.64624000000000004</v>
      </c>
      <c r="BE49" s="28">
        <v>1.9142239999999999</v>
      </c>
      <c r="BF49" s="28">
        <v>1.8688400000000001</v>
      </c>
      <c r="BG49" s="28">
        <v>2.1404000000000001</v>
      </c>
      <c r="BH49" s="28">
        <v>87.073599999999999</v>
      </c>
      <c r="BI49" s="28">
        <v>15.226800000000001</v>
      </c>
      <c r="BJ49" s="28">
        <v>5</v>
      </c>
      <c r="BK49" s="28">
        <v>3.3527431999999999</v>
      </c>
      <c r="BL49" s="28">
        <v>3.3527431999999999</v>
      </c>
      <c r="BM49" s="28">
        <v>3.7149752</v>
      </c>
      <c r="BN49" s="28">
        <v>0.20276</v>
      </c>
      <c r="BO49" s="28">
        <v>0.99629596737469195</v>
      </c>
      <c r="BP49" s="28">
        <v>0.46761215629522401</v>
      </c>
    </row>
    <row r="50" spans="1:68">
      <c r="A50" s="28">
        <v>49</v>
      </c>
      <c r="B50" s="29" t="s">
        <v>108</v>
      </c>
      <c r="C50" s="28">
        <v>113</v>
      </c>
      <c r="D50" s="28">
        <v>950</v>
      </c>
      <c r="E50" s="28">
        <v>0.35399999999999998</v>
      </c>
      <c r="F50" s="28">
        <v>31.043500000000002</v>
      </c>
      <c r="G50" s="28">
        <v>3.0049999999999999</v>
      </c>
      <c r="H50" s="28">
        <v>1.1950000000000001</v>
      </c>
      <c r="I50" s="28">
        <v>4.165</v>
      </c>
      <c r="J50" s="28">
        <v>15</v>
      </c>
      <c r="K50" s="28">
        <v>0.84499999999999997</v>
      </c>
      <c r="L50" s="28">
        <v>0.85</v>
      </c>
      <c r="M50" s="28">
        <v>1.02</v>
      </c>
      <c r="N50" s="28">
        <v>457.3</v>
      </c>
      <c r="O50" s="28">
        <v>57.777839999999998</v>
      </c>
      <c r="P50" s="28">
        <v>354</v>
      </c>
      <c r="Q50" s="28">
        <v>1.3035000000000001</v>
      </c>
      <c r="R50" s="28">
        <v>2.2000000000000002</v>
      </c>
      <c r="S50" s="28">
        <v>3.5</v>
      </c>
      <c r="T50" s="28">
        <v>178.5</v>
      </c>
      <c r="U50" s="28">
        <v>3.17</v>
      </c>
      <c r="V50" s="28">
        <v>6.6666666666666693E-2</v>
      </c>
      <c r="W50" s="28">
        <v>34.86</v>
      </c>
      <c r="X50" s="28">
        <v>200</v>
      </c>
      <c r="Y50" s="28">
        <v>1.5149999999999999</v>
      </c>
      <c r="Z50" s="28">
        <v>1.9650000000000001</v>
      </c>
      <c r="AA50" s="28">
        <v>2.6</v>
      </c>
      <c r="AB50" s="28">
        <v>2.7850000000000001</v>
      </c>
      <c r="AC50" s="28">
        <v>50.65</v>
      </c>
      <c r="AD50" s="28">
        <v>33.755000000000003</v>
      </c>
      <c r="AE50" s="28">
        <v>3.5</v>
      </c>
      <c r="AF50" s="28">
        <v>4.8093000000000004</v>
      </c>
      <c r="AG50" s="28">
        <v>4.8093000000000004</v>
      </c>
      <c r="AH50" s="28">
        <v>4.8093000000000004</v>
      </c>
      <c r="AI50" s="28">
        <v>0.05</v>
      </c>
      <c r="AJ50" s="28">
        <v>1.92</v>
      </c>
      <c r="AK50" s="28">
        <v>92.906000000000006</v>
      </c>
      <c r="AL50" s="28">
        <v>6.7</v>
      </c>
      <c r="AM50" s="28">
        <v>0.95</v>
      </c>
      <c r="AN50" s="28">
        <v>1.75</v>
      </c>
      <c r="AO50" s="28">
        <v>41</v>
      </c>
      <c r="AP50" s="28">
        <v>2.0299999999999998</v>
      </c>
      <c r="AQ50" s="28">
        <v>1.6</v>
      </c>
      <c r="AR50" s="28">
        <v>7.57</v>
      </c>
      <c r="AS50" s="28">
        <v>663.8</v>
      </c>
      <c r="AT50" s="28">
        <v>36.28</v>
      </c>
      <c r="AU50" s="28">
        <v>2741</v>
      </c>
      <c r="AV50" s="28">
        <v>6.1440000000000001</v>
      </c>
      <c r="AW50" s="28">
        <v>3.3</v>
      </c>
      <c r="AX50" s="28">
        <v>5</v>
      </c>
      <c r="AY50" s="28">
        <v>134</v>
      </c>
      <c r="AZ50" s="28">
        <v>2.76</v>
      </c>
      <c r="BA50" s="28">
        <v>0.12195121951219499</v>
      </c>
      <c r="BB50" s="28">
        <v>10.83</v>
      </c>
      <c r="BC50" s="28">
        <v>145</v>
      </c>
      <c r="BD50" s="28">
        <v>0.64</v>
      </c>
      <c r="BE50" s="28">
        <v>1.911</v>
      </c>
      <c r="BF50" s="28">
        <v>1.86</v>
      </c>
      <c r="BG50" s="28">
        <v>2.13</v>
      </c>
      <c r="BH50" s="28">
        <v>86.2</v>
      </c>
      <c r="BI50" s="28">
        <v>15.7</v>
      </c>
      <c r="BJ50" s="28">
        <v>5</v>
      </c>
      <c r="BK50" s="28">
        <v>3.3003999999999998</v>
      </c>
      <c r="BL50" s="28">
        <v>3.3003999999999998</v>
      </c>
      <c r="BM50" s="28">
        <v>3.3003999999999998</v>
      </c>
      <c r="BN50" s="28">
        <v>0.17</v>
      </c>
      <c r="BO50" s="28">
        <v>1.0131000717593599</v>
      </c>
      <c r="BP50" s="28">
        <v>0.46309696092619401</v>
      </c>
    </row>
    <row r="51" spans="1:68">
      <c r="A51" s="28">
        <v>50</v>
      </c>
      <c r="B51" s="29" t="s">
        <v>109</v>
      </c>
      <c r="C51" s="28">
        <v>120</v>
      </c>
      <c r="D51" s="28">
        <v>950</v>
      </c>
      <c r="E51" s="28">
        <v>0.33756000000000003</v>
      </c>
      <c r="F51" s="28">
        <v>29.597349999999999</v>
      </c>
      <c r="G51" s="28">
        <v>2.9015</v>
      </c>
      <c r="H51" s="28">
        <v>1.2282999999999999</v>
      </c>
      <c r="I51" s="28">
        <v>4.0987</v>
      </c>
      <c r="J51" s="28">
        <v>14.28</v>
      </c>
      <c r="K51" s="28">
        <v>0.84830000000000005</v>
      </c>
      <c r="L51" s="28">
        <v>0.85899999999999999</v>
      </c>
      <c r="M51" s="28">
        <v>1.0566</v>
      </c>
      <c r="N51" s="28">
        <v>461.07400000000001</v>
      </c>
      <c r="O51" s="28">
        <v>56.006823599999997</v>
      </c>
      <c r="P51" s="28">
        <v>359.94</v>
      </c>
      <c r="Q51" s="28">
        <v>1.42065</v>
      </c>
      <c r="R51" s="28">
        <v>2.1459999999999999</v>
      </c>
      <c r="S51" s="28">
        <v>3.41</v>
      </c>
      <c r="T51" s="28">
        <v>175.17</v>
      </c>
      <c r="U51" s="28">
        <v>3.0764</v>
      </c>
      <c r="V51" s="28">
        <v>7.0028011204481794E-2</v>
      </c>
      <c r="W51" s="28">
        <v>33.549599999999998</v>
      </c>
      <c r="X51" s="28">
        <v>196.7</v>
      </c>
      <c r="Y51" s="28">
        <v>1.4697</v>
      </c>
      <c r="Z51" s="28">
        <v>1.93506</v>
      </c>
      <c r="AA51" s="28">
        <v>2.5579999999999998</v>
      </c>
      <c r="AB51" s="28">
        <v>2.7523</v>
      </c>
      <c r="AC51" s="28">
        <v>51.186999999999998</v>
      </c>
      <c r="AD51" s="28">
        <v>33.189500000000002</v>
      </c>
      <c r="AE51" s="28">
        <v>3.41</v>
      </c>
      <c r="AF51" s="28">
        <v>4.7313419999999997</v>
      </c>
      <c r="AG51" s="28">
        <v>4.7313419999999997</v>
      </c>
      <c r="AH51" s="28">
        <v>4.7313419999999997</v>
      </c>
      <c r="AI51" s="28">
        <v>0.05</v>
      </c>
      <c r="AJ51" s="28">
        <v>1.92</v>
      </c>
      <c r="AK51" s="28">
        <v>92.906000000000006</v>
      </c>
      <c r="AL51" s="28">
        <v>6.7</v>
      </c>
      <c r="AM51" s="28">
        <v>0.95</v>
      </c>
      <c r="AN51" s="28">
        <v>1.75</v>
      </c>
      <c r="AO51" s="28">
        <v>41</v>
      </c>
      <c r="AP51" s="28">
        <v>2.0299999999999998</v>
      </c>
      <c r="AQ51" s="28">
        <v>1.6</v>
      </c>
      <c r="AR51" s="28">
        <v>7.57</v>
      </c>
      <c r="AS51" s="28">
        <v>663.8</v>
      </c>
      <c r="AT51" s="28">
        <v>36.28</v>
      </c>
      <c r="AU51" s="28">
        <v>2741</v>
      </c>
      <c r="AV51" s="28">
        <v>6.1440000000000001</v>
      </c>
      <c r="AW51" s="28">
        <v>3.3</v>
      </c>
      <c r="AX51" s="28">
        <v>5</v>
      </c>
      <c r="AY51" s="28">
        <v>134</v>
      </c>
      <c r="AZ51" s="28">
        <v>2.76</v>
      </c>
      <c r="BA51" s="28">
        <v>0.12195121951219499</v>
      </c>
      <c r="BB51" s="28">
        <v>10.83</v>
      </c>
      <c r="BC51" s="28">
        <v>145</v>
      </c>
      <c r="BD51" s="28">
        <v>0.64</v>
      </c>
      <c r="BE51" s="28">
        <v>1.911</v>
      </c>
      <c r="BF51" s="28">
        <v>1.86</v>
      </c>
      <c r="BG51" s="28">
        <v>2.13</v>
      </c>
      <c r="BH51" s="28">
        <v>86.2</v>
      </c>
      <c r="BI51" s="28">
        <v>15.7</v>
      </c>
      <c r="BJ51" s="28">
        <v>5</v>
      </c>
      <c r="BK51" s="28">
        <v>3.3003999999999998</v>
      </c>
      <c r="BL51" s="28">
        <v>3.3003999999999998</v>
      </c>
      <c r="BM51" s="28">
        <v>3.3003999999999998</v>
      </c>
      <c r="BN51" s="28">
        <v>0.17</v>
      </c>
      <c r="BO51" s="28">
        <v>0.997258361973134</v>
      </c>
      <c r="BP51" s="28">
        <v>0.46309696092619401</v>
      </c>
    </row>
    <row r="52" spans="1:68">
      <c r="A52" s="28">
        <v>51</v>
      </c>
      <c r="B52" s="29" t="s">
        <v>110</v>
      </c>
      <c r="C52" s="28">
        <v>140</v>
      </c>
      <c r="D52" s="28">
        <v>950</v>
      </c>
      <c r="E52" s="28">
        <v>0.33207999999999999</v>
      </c>
      <c r="F52" s="28">
        <v>29.115300000000001</v>
      </c>
      <c r="G52" s="28">
        <v>2.867</v>
      </c>
      <c r="H52" s="28">
        <v>1.2394000000000001</v>
      </c>
      <c r="I52" s="28">
        <v>4.0766</v>
      </c>
      <c r="J52" s="28">
        <v>14.04</v>
      </c>
      <c r="K52" s="28">
        <v>0.84940000000000004</v>
      </c>
      <c r="L52" s="28">
        <v>0.86199999999999999</v>
      </c>
      <c r="M52" s="28">
        <v>1.0688</v>
      </c>
      <c r="N52" s="28">
        <v>462.33199999999999</v>
      </c>
      <c r="O52" s="28">
        <v>55.416484799999999</v>
      </c>
      <c r="P52" s="28">
        <v>361.92</v>
      </c>
      <c r="Q52" s="28">
        <v>1.4597</v>
      </c>
      <c r="R52" s="28">
        <v>2.1280000000000001</v>
      </c>
      <c r="S52" s="28">
        <v>3.38</v>
      </c>
      <c r="T52" s="28">
        <v>174.06</v>
      </c>
      <c r="U52" s="28">
        <v>3.0451999999999999</v>
      </c>
      <c r="V52" s="28">
        <v>7.1225071225071199E-2</v>
      </c>
      <c r="W52" s="28">
        <v>33.1128</v>
      </c>
      <c r="X52" s="28">
        <v>195.6</v>
      </c>
      <c r="Y52" s="28">
        <v>1.4545999999999999</v>
      </c>
      <c r="Z52" s="28">
        <v>1.9250799999999999</v>
      </c>
      <c r="AA52" s="28">
        <v>2.544</v>
      </c>
      <c r="AB52" s="28">
        <v>2.7414000000000001</v>
      </c>
      <c r="AC52" s="28">
        <v>51.366</v>
      </c>
      <c r="AD52" s="28">
        <v>33.000999999999998</v>
      </c>
      <c r="AE52" s="28">
        <v>3.38</v>
      </c>
      <c r="AF52" s="28">
        <v>4.7053560000000001</v>
      </c>
      <c r="AG52" s="28">
        <v>4.7053560000000001</v>
      </c>
      <c r="AH52" s="28">
        <v>4.7053560000000001</v>
      </c>
      <c r="AI52" s="28">
        <v>0.05</v>
      </c>
      <c r="AJ52" s="28">
        <v>1.92</v>
      </c>
      <c r="AK52" s="28">
        <v>92.906000000000006</v>
      </c>
      <c r="AL52" s="28">
        <v>6.7</v>
      </c>
      <c r="AM52" s="28">
        <v>0.95</v>
      </c>
      <c r="AN52" s="28">
        <v>1.75</v>
      </c>
      <c r="AO52" s="28">
        <v>41</v>
      </c>
      <c r="AP52" s="28">
        <v>2.0299999999999998</v>
      </c>
      <c r="AQ52" s="28">
        <v>1.6</v>
      </c>
      <c r="AR52" s="28">
        <v>7.57</v>
      </c>
      <c r="AS52" s="28">
        <v>663.8</v>
      </c>
      <c r="AT52" s="28">
        <v>36.28</v>
      </c>
      <c r="AU52" s="28">
        <v>2741</v>
      </c>
      <c r="AV52" s="28">
        <v>6.1440000000000001</v>
      </c>
      <c r="AW52" s="28">
        <v>3.3</v>
      </c>
      <c r="AX52" s="28">
        <v>5</v>
      </c>
      <c r="AY52" s="28">
        <v>134</v>
      </c>
      <c r="AZ52" s="28">
        <v>2.76</v>
      </c>
      <c r="BA52" s="28">
        <v>0.12195121951219499</v>
      </c>
      <c r="BB52" s="28">
        <v>10.83</v>
      </c>
      <c r="BC52" s="28">
        <v>145</v>
      </c>
      <c r="BD52" s="28">
        <v>0.64</v>
      </c>
      <c r="BE52" s="28">
        <v>1.911</v>
      </c>
      <c r="BF52" s="28">
        <v>1.86</v>
      </c>
      <c r="BG52" s="28">
        <v>2.13</v>
      </c>
      <c r="BH52" s="28">
        <v>86.2</v>
      </c>
      <c r="BI52" s="28">
        <v>15.7</v>
      </c>
      <c r="BJ52" s="28">
        <v>5</v>
      </c>
      <c r="BK52" s="28">
        <v>3.3003999999999998</v>
      </c>
      <c r="BL52" s="28">
        <v>3.3003999999999998</v>
      </c>
      <c r="BM52" s="28">
        <v>3.3003999999999998</v>
      </c>
      <c r="BN52" s="28">
        <v>0.17</v>
      </c>
      <c r="BO52" s="28">
        <v>0.99197779204439196</v>
      </c>
      <c r="BP52" s="28">
        <v>0.46309696092619401</v>
      </c>
    </row>
    <row r="53" spans="1:68">
      <c r="A53" s="28">
        <v>52</v>
      </c>
      <c r="B53" s="29" t="s">
        <v>111</v>
      </c>
      <c r="C53" s="28">
        <v>163</v>
      </c>
      <c r="D53" s="28">
        <v>950</v>
      </c>
      <c r="E53" s="28">
        <v>0.3266</v>
      </c>
      <c r="F53" s="28">
        <v>28.63325</v>
      </c>
      <c r="G53" s="28">
        <v>2.8325</v>
      </c>
      <c r="H53" s="28">
        <v>1.2504999999999999</v>
      </c>
      <c r="I53" s="28">
        <v>4.0545</v>
      </c>
      <c r="J53" s="28">
        <v>13.8</v>
      </c>
      <c r="K53" s="28">
        <v>0.85050000000000003</v>
      </c>
      <c r="L53" s="28">
        <v>0.86499999999999999</v>
      </c>
      <c r="M53" s="28">
        <v>1.081</v>
      </c>
      <c r="N53" s="28">
        <v>463.59</v>
      </c>
      <c r="O53" s="28">
        <v>54.826146000000001</v>
      </c>
      <c r="P53" s="28">
        <v>363.9</v>
      </c>
      <c r="Q53" s="28">
        <v>1.49875</v>
      </c>
      <c r="R53" s="28">
        <v>2.11</v>
      </c>
      <c r="S53" s="28">
        <v>3.35</v>
      </c>
      <c r="T53" s="28">
        <v>172.95</v>
      </c>
      <c r="U53" s="28">
        <v>3.0139999999999998</v>
      </c>
      <c r="V53" s="28">
        <v>7.2463768115942004E-2</v>
      </c>
      <c r="W53" s="28">
        <v>32.676000000000002</v>
      </c>
      <c r="X53" s="28">
        <v>194.5</v>
      </c>
      <c r="Y53" s="28">
        <v>1.4395</v>
      </c>
      <c r="Z53" s="28">
        <v>1.9151</v>
      </c>
      <c r="AA53" s="28">
        <v>2.5299999999999998</v>
      </c>
      <c r="AB53" s="28">
        <v>2.7305000000000001</v>
      </c>
      <c r="AC53" s="28">
        <v>51.545000000000002</v>
      </c>
      <c r="AD53" s="28">
        <v>32.8125</v>
      </c>
      <c r="AE53" s="28">
        <v>3.35</v>
      </c>
      <c r="AF53" s="28">
        <v>4.6793699999999996</v>
      </c>
      <c r="AG53" s="28">
        <v>4.6793699999999996</v>
      </c>
      <c r="AH53" s="28">
        <v>4.6793699999999996</v>
      </c>
      <c r="AI53" s="28">
        <v>0.05</v>
      </c>
      <c r="AJ53" s="28">
        <v>1.92</v>
      </c>
      <c r="AK53" s="28">
        <v>92.906000000000006</v>
      </c>
      <c r="AL53" s="28">
        <v>6.7</v>
      </c>
      <c r="AM53" s="28">
        <v>0.95</v>
      </c>
      <c r="AN53" s="28">
        <v>1.75</v>
      </c>
      <c r="AO53" s="28">
        <v>41</v>
      </c>
      <c r="AP53" s="28">
        <v>2.0299999999999998</v>
      </c>
      <c r="AQ53" s="28">
        <v>1.6</v>
      </c>
      <c r="AR53" s="28">
        <v>7.57</v>
      </c>
      <c r="AS53" s="28">
        <v>663.8</v>
      </c>
      <c r="AT53" s="28">
        <v>36.28</v>
      </c>
      <c r="AU53" s="28">
        <v>2741</v>
      </c>
      <c r="AV53" s="28">
        <v>6.1440000000000001</v>
      </c>
      <c r="AW53" s="28">
        <v>3.3</v>
      </c>
      <c r="AX53" s="28">
        <v>5</v>
      </c>
      <c r="AY53" s="28">
        <v>134</v>
      </c>
      <c r="AZ53" s="28">
        <v>2.76</v>
      </c>
      <c r="BA53" s="28">
        <v>0.12195121951219499</v>
      </c>
      <c r="BB53" s="28">
        <v>10.83</v>
      </c>
      <c r="BC53" s="28">
        <v>145</v>
      </c>
      <c r="BD53" s="28">
        <v>0.64</v>
      </c>
      <c r="BE53" s="28">
        <v>1.911</v>
      </c>
      <c r="BF53" s="28">
        <v>1.86</v>
      </c>
      <c r="BG53" s="28">
        <v>2.13</v>
      </c>
      <c r="BH53" s="28">
        <v>86.2</v>
      </c>
      <c r="BI53" s="28">
        <v>15.7</v>
      </c>
      <c r="BJ53" s="28">
        <v>5</v>
      </c>
      <c r="BK53" s="28">
        <v>3.3003999999999998</v>
      </c>
      <c r="BL53" s="28">
        <v>3.3003999999999998</v>
      </c>
      <c r="BM53" s="28">
        <v>3.3003999999999998</v>
      </c>
      <c r="BN53" s="28">
        <v>0.17</v>
      </c>
      <c r="BO53" s="28">
        <v>0.98669722211565003</v>
      </c>
      <c r="BP53" s="28">
        <v>0.46309696092619401</v>
      </c>
    </row>
    <row r="54" spans="1:68">
      <c r="A54" s="28">
        <v>53</v>
      </c>
      <c r="B54" s="29" t="s">
        <v>112</v>
      </c>
      <c r="C54" s="28">
        <v>105</v>
      </c>
      <c r="D54" s="28">
        <v>950</v>
      </c>
      <c r="E54" s="28">
        <v>0.32112000000000002</v>
      </c>
      <c r="F54" s="28">
        <v>28.151199999999999</v>
      </c>
      <c r="G54" s="28">
        <v>2.798</v>
      </c>
      <c r="H54" s="28">
        <v>1.2616000000000001</v>
      </c>
      <c r="I54" s="28">
        <v>4.0324</v>
      </c>
      <c r="J54" s="28">
        <v>13.56</v>
      </c>
      <c r="K54" s="28">
        <v>0.85160000000000002</v>
      </c>
      <c r="L54" s="28">
        <v>0.86799999999999999</v>
      </c>
      <c r="M54" s="28">
        <v>1.0931999999999999</v>
      </c>
      <c r="N54" s="28">
        <v>464.84800000000001</v>
      </c>
      <c r="O54" s="28">
        <v>54.235807200000004</v>
      </c>
      <c r="P54" s="28">
        <v>365.88</v>
      </c>
      <c r="Q54" s="28">
        <v>1.5378000000000001</v>
      </c>
      <c r="R54" s="28">
        <v>2.0920000000000001</v>
      </c>
      <c r="S54" s="28">
        <v>3.32</v>
      </c>
      <c r="T54" s="28">
        <v>171.84</v>
      </c>
      <c r="U54" s="28">
        <v>2.9828000000000001</v>
      </c>
      <c r="V54" s="28">
        <v>7.3746312684365795E-2</v>
      </c>
      <c r="W54" s="28">
        <v>32.239199999999997</v>
      </c>
      <c r="X54" s="28">
        <v>193.4</v>
      </c>
      <c r="Y54" s="28">
        <v>1.4244000000000001</v>
      </c>
      <c r="Z54" s="28">
        <v>1.9051199999999999</v>
      </c>
      <c r="AA54" s="28">
        <v>2.516</v>
      </c>
      <c r="AB54" s="28">
        <v>2.7195999999999998</v>
      </c>
      <c r="AC54" s="28">
        <v>51.723999999999997</v>
      </c>
      <c r="AD54" s="28">
        <v>32.624000000000002</v>
      </c>
      <c r="AE54" s="28">
        <v>3.32</v>
      </c>
      <c r="AF54" s="28">
        <v>4.653384</v>
      </c>
      <c r="AG54" s="28">
        <v>4.653384</v>
      </c>
      <c r="AH54" s="28">
        <v>4.653384</v>
      </c>
      <c r="AI54" s="28">
        <v>0.05</v>
      </c>
      <c r="AJ54" s="28">
        <v>1.92</v>
      </c>
      <c r="AK54" s="28">
        <v>92.906000000000006</v>
      </c>
      <c r="AL54" s="28">
        <v>6.7</v>
      </c>
      <c r="AM54" s="28">
        <v>0.95</v>
      </c>
      <c r="AN54" s="28">
        <v>1.75</v>
      </c>
      <c r="AO54" s="28">
        <v>41</v>
      </c>
      <c r="AP54" s="28">
        <v>2.0299999999999998</v>
      </c>
      <c r="AQ54" s="28">
        <v>1.6</v>
      </c>
      <c r="AR54" s="28">
        <v>7.57</v>
      </c>
      <c r="AS54" s="28">
        <v>663.8</v>
      </c>
      <c r="AT54" s="28">
        <v>36.28</v>
      </c>
      <c r="AU54" s="28">
        <v>2741</v>
      </c>
      <c r="AV54" s="28">
        <v>6.1440000000000001</v>
      </c>
      <c r="AW54" s="28">
        <v>3.3</v>
      </c>
      <c r="AX54" s="28">
        <v>5</v>
      </c>
      <c r="AY54" s="28">
        <v>134</v>
      </c>
      <c r="AZ54" s="28">
        <v>2.76</v>
      </c>
      <c r="BA54" s="28">
        <v>0.12195121951219499</v>
      </c>
      <c r="BB54" s="28">
        <v>10.83</v>
      </c>
      <c r="BC54" s="28">
        <v>145</v>
      </c>
      <c r="BD54" s="28">
        <v>0.64</v>
      </c>
      <c r="BE54" s="28">
        <v>1.911</v>
      </c>
      <c r="BF54" s="28">
        <v>1.86</v>
      </c>
      <c r="BG54" s="28">
        <v>2.13</v>
      </c>
      <c r="BH54" s="28">
        <v>86.2</v>
      </c>
      <c r="BI54" s="28">
        <v>15.7</v>
      </c>
      <c r="BJ54" s="28">
        <v>5</v>
      </c>
      <c r="BK54" s="28">
        <v>3.3003999999999998</v>
      </c>
      <c r="BL54" s="28">
        <v>3.3003999999999998</v>
      </c>
      <c r="BM54" s="28">
        <v>3.3003999999999998</v>
      </c>
      <c r="BN54" s="28">
        <v>0.17</v>
      </c>
      <c r="BO54" s="28">
        <v>0.98141665218690699</v>
      </c>
      <c r="BP54" s="28">
        <v>0.46309696092619401</v>
      </c>
    </row>
    <row r="55" spans="1:68">
      <c r="A55" s="28">
        <v>54</v>
      </c>
      <c r="B55" s="29" t="s">
        <v>113</v>
      </c>
      <c r="C55" s="28">
        <v>110</v>
      </c>
      <c r="D55" s="28">
        <v>950</v>
      </c>
      <c r="E55" s="28">
        <v>0.31563999999999998</v>
      </c>
      <c r="F55" s="28">
        <v>27.669149999999998</v>
      </c>
      <c r="G55" s="28">
        <v>2.7635000000000001</v>
      </c>
      <c r="H55" s="28">
        <v>1.2726999999999999</v>
      </c>
      <c r="I55" s="28">
        <v>4.0103</v>
      </c>
      <c r="J55" s="28">
        <v>13.32</v>
      </c>
      <c r="K55" s="28">
        <v>0.85270000000000001</v>
      </c>
      <c r="L55" s="28">
        <v>0.871</v>
      </c>
      <c r="M55" s="28">
        <v>1.1053999999999999</v>
      </c>
      <c r="N55" s="28">
        <v>466.10599999999999</v>
      </c>
      <c r="O55" s="28">
        <v>53.645468399999999</v>
      </c>
      <c r="P55" s="28">
        <v>367.86</v>
      </c>
      <c r="Q55" s="28">
        <v>1.5768500000000001</v>
      </c>
      <c r="R55" s="28">
        <v>2.0739999999999998</v>
      </c>
      <c r="S55" s="28">
        <v>3.29</v>
      </c>
      <c r="T55" s="28">
        <v>170.73</v>
      </c>
      <c r="U55" s="28">
        <v>2.9516</v>
      </c>
      <c r="V55" s="28">
        <v>7.5075075075075104E-2</v>
      </c>
      <c r="W55" s="28">
        <v>31.802399999999999</v>
      </c>
      <c r="X55" s="28">
        <v>192.3</v>
      </c>
      <c r="Y55" s="28">
        <v>1.4093</v>
      </c>
      <c r="Z55" s="28">
        <v>1.89514</v>
      </c>
      <c r="AA55" s="28">
        <v>2.5019999999999998</v>
      </c>
      <c r="AB55" s="28">
        <v>2.7086999999999999</v>
      </c>
      <c r="AC55" s="28">
        <v>51.902999999999999</v>
      </c>
      <c r="AD55" s="28">
        <v>32.435499999999998</v>
      </c>
      <c r="AE55" s="28">
        <v>3.29</v>
      </c>
      <c r="AF55" s="28">
        <v>4.6273980000000003</v>
      </c>
      <c r="AG55" s="28">
        <v>4.6273980000000003</v>
      </c>
      <c r="AH55" s="28">
        <v>4.6273980000000003</v>
      </c>
      <c r="AI55" s="28">
        <v>0.05</v>
      </c>
      <c r="AJ55" s="28">
        <v>1.92</v>
      </c>
      <c r="AK55" s="28">
        <v>92.906000000000006</v>
      </c>
      <c r="AL55" s="28">
        <v>6.7</v>
      </c>
      <c r="AM55" s="28">
        <v>0.95</v>
      </c>
      <c r="AN55" s="28">
        <v>1.75</v>
      </c>
      <c r="AO55" s="28">
        <v>41</v>
      </c>
      <c r="AP55" s="28">
        <v>2.0299999999999998</v>
      </c>
      <c r="AQ55" s="28">
        <v>1.6</v>
      </c>
      <c r="AR55" s="28">
        <v>7.57</v>
      </c>
      <c r="AS55" s="28">
        <v>663.8</v>
      </c>
      <c r="AT55" s="28">
        <v>36.28</v>
      </c>
      <c r="AU55" s="28">
        <v>2741</v>
      </c>
      <c r="AV55" s="28">
        <v>6.1440000000000001</v>
      </c>
      <c r="AW55" s="28">
        <v>3.3</v>
      </c>
      <c r="AX55" s="28">
        <v>5</v>
      </c>
      <c r="AY55" s="28">
        <v>134</v>
      </c>
      <c r="AZ55" s="28">
        <v>2.76</v>
      </c>
      <c r="BA55" s="28">
        <v>0.12195121951219499</v>
      </c>
      <c r="BB55" s="28">
        <v>10.83</v>
      </c>
      <c r="BC55" s="28">
        <v>145</v>
      </c>
      <c r="BD55" s="28">
        <v>0.64</v>
      </c>
      <c r="BE55" s="28">
        <v>1.911</v>
      </c>
      <c r="BF55" s="28">
        <v>1.86</v>
      </c>
      <c r="BG55" s="28">
        <v>2.13</v>
      </c>
      <c r="BH55" s="28">
        <v>86.2</v>
      </c>
      <c r="BI55" s="28">
        <v>15.7</v>
      </c>
      <c r="BJ55" s="28">
        <v>5</v>
      </c>
      <c r="BK55" s="28">
        <v>3.3003999999999998</v>
      </c>
      <c r="BL55" s="28">
        <v>3.3003999999999998</v>
      </c>
      <c r="BM55" s="28">
        <v>3.3003999999999998</v>
      </c>
      <c r="BN55" s="28">
        <v>0.17</v>
      </c>
      <c r="BO55" s="28">
        <v>0.97613608225816495</v>
      </c>
      <c r="BP55" s="28">
        <v>0.46309696092619401</v>
      </c>
    </row>
    <row r="56" spans="1:68">
      <c r="A56" s="28">
        <v>55</v>
      </c>
      <c r="B56" s="29" t="s">
        <v>114</v>
      </c>
      <c r="C56" s="28">
        <v>75</v>
      </c>
      <c r="D56" s="28">
        <v>1110</v>
      </c>
      <c r="E56" s="28">
        <v>0.35399999999999998</v>
      </c>
      <c r="F56" s="28">
        <v>31.043500000000002</v>
      </c>
      <c r="G56" s="28">
        <v>3.0049999999999999</v>
      </c>
      <c r="H56" s="28">
        <v>1.1950000000000001</v>
      </c>
      <c r="I56" s="28">
        <v>4.165</v>
      </c>
      <c r="J56" s="28">
        <v>15</v>
      </c>
      <c r="K56" s="28">
        <v>0.84499999999999997</v>
      </c>
      <c r="L56" s="28">
        <v>0.85</v>
      </c>
      <c r="M56" s="28">
        <v>1.02</v>
      </c>
      <c r="N56" s="28">
        <v>457.3</v>
      </c>
      <c r="O56" s="28">
        <v>57.777839999999998</v>
      </c>
      <c r="P56" s="28">
        <v>354</v>
      </c>
      <c r="Q56" s="28">
        <v>1.3035000000000001</v>
      </c>
      <c r="R56" s="28">
        <v>2.2000000000000002</v>
      </c>
      <c r="S56" s="28">
        <v>3.5</v>
      </c>
      <c r="T56" s="28">
        <v>178.5</v>
      </c>
      <c r="U56" s="28">
        <v>3.17</v>
      </c>
      <c r="V56" s="28">
        <v>6.6666666666666693E-2</v>
      </c>
      <c r="W56" s="28">
        <v>34.86</v>
      </c>
      <c r="X56" s="28">
        <v>200</v>
      </c>
      <c r="Y56" s="28">
        <v>1.5149999999999999</v>
      </c>
      <c r="Z56" s="28">
        <v>1.9650000000000001</v>
      </c>
      <c r="AA56" s="28">
        <v>2.6</v>
      </c>
      <c r="AB56" s="28">
        <v>2.7850000000000001</v>
      </c>
      <c r="AC56" s="28">
        <v>50.65</v>
      </c>
      <c r="AD56" s="28">
        <v>33.755000000000003</v>
      </c>
      <c r="AE56" s="28">
        <v>3.5</v>
      </c>
      <c r="AF56" s="28">
        <v>4.8093000000000004</v>
      </c>
      <c r="AG56" s="28">
        <v>4.8093000000000004</v>
      </c>
      <c r="AH56" s="28">
        <v>4.8093000000000004</v>
      </c>
      <c r="AI56" s="28">
        <v>0.05</v>
      </c>
      <c r="AJ56" s="28">
        <v>1.92</v>
      </c>
      <c r="AK56" s="28">
        <v>92.906000000000006</v>
      </c>
      <c r="AL56" s="28">
        <v>6.7</v>
      </c>
      <c r="AM56" s="28">
        <v>0.95</v>
      </c>
      <c r="AN56" s="28">
        <v>1.75</v>
      </c>
      <c r="AO56" s="28">
        <v>41</v>
      </c>
      <c r="AP56" s="28">
        <v>2.0299999999999998</v>
      </c>
      <c r="AQ56" s="28">
        <v>1.6</v>
      </c>
      <c r="AR56" s="28">
        <v>7.57</v>
      </c>
      <c r="AS56" s="28">
        <v>663.8</v>
      </c>
      <c r="AT56" s="28">
        <v>36.28</v>
      </c>
      <c r="AU56" s="28">
        <v>2741</v>
      </c>
      <c r="AV56" s="28">
        <v>6.1440000000000001</v>
      </c>
      <c r="AW56" s="28">
        <v>3.3</v>
      </c>
      <c r="AX56" s="28">
        <v>5</v>
      </c>
      <c r="AY56" s="28">
        <v>134</v>
      </c>
      <c r="AZ56" s="28">
        <v>2.76</v>
      </c>
      <c r="BA56" s="28">
        <v>0.12195121951219499</v>
      </c>
      <c r="BB56" s="28">
        <v>10.83</v>
      </c>
      <c r="BC56" s="28">
        <v>145</v>
      </c>
      <c r="BD56" s="28">
        <v>0.64</v>
      </c>
      <c r="BE56" s="28">
        <v>1.911</v>
      </c>
      <c r="BF56" s="28">
        <v>1.86</v>
      </c>
      <c r="BG56" s="28">
        <v>2.13</v>
      </c>
      <c r="BH56" s="28">
        <v>86.2</v>
      </c>
      <c r="BI56" s="28">
        <v>15.7</v>
      </c>
      <c r="BJ56" s="28">
        <v>5</v>
      </c>
      <c r="BK56" s="28">
        <v>3.3003999999999998</v>
      </c>
      <c r="BL56" s="28">
        <v>3.3003999999999998</v>
      </c>
      <c r="BM56" s="28">
        <v>3.3003999999999998</v>
      </c>
      <c r="BN56" s="28">
        <v>0.17</v>
      </c>
      <c r="BO56" s="28">
        <v>1.0131000717593599</v>
      </c>
      <c r="BP56" s="28">
        <v>0.46309696092619401</v>
      </c>
    </row>
    <row r="57" spans="1:68">
      <c r="A57" s="28">
        <v>56</v>
      </c>
      <c r="B57" s="29" t="s">
        <v>103</v>
      </c>
      <c r="C57" s="28">
        <v>140</v>
      </c>
      <c r="D57" s="28">
        <v>1110</v>
      </c>
      <c r="E57" s="28">
        <v>0.38279999999999997</v>
      </c>
      <c r="F57" s="28">
        <v>32.742319999999999</v>
      </c>
      <c r="G57" s="28">
        <v>3.1034000000000002</v>
      </c>
      <c r="H57" s="28">
        <v>1.1956</v>
      </c>
      <c r="I57" s="28">
        <v>4.1414999999999997</v>
      </c>
      <c r="J57" s="28">
        <v>15.64</v>
      </c>
      <c r="K57" s="28">
        <v>0.85840000000000005</v>
      </c>
      <c r="L57" s="28">
        <v>0.86099999999999999</v>
      </c>
      <c r="M57" s="28">
        <v>1.0325</v>
      </c>
      <c r="N57" s="28">
        <v>460.14499999999998</v>
      </c>
      <c r="O57" s="28">
        <v>57.702058899999997</v>
      </c>
      <c r="P57" s="28">
        <v>356.07</v>
      </c>
      <c r="Q57" s="28">
        <v>1.3399799999999999</v>
      </c>
      <c r="R57" s="28">
        <v>2.2410000000000001</v>
      </c>
      <c r="S57" s="28">
        <v>3.52</v>
      </c>
      <c r="T57" s="28">
        <v>177.99</v>
      </c>
      <c r="U57" s="28">
        <v>3.15307</v>
      </c>
      <c r="V57" s="28">
        <v>6.6496163682864498E-2</v>
      </c>
      <c r="W57" s="28">
        <v>34.613700000000001</v>
      </c>
      <c r="X57" s="28">
        <v>199.4</v>
      </c>
      <c r="Y57" s="28">
        <v>1.5088999999999999</v>
      </c>
      <c r="Z57" s="28">
        <v>1.9642999999999999</v>
      </c>
      <c r="AA57" s="28">
        <v>2.5929000000000002</v>
      </c>
      <c r="AB57" s="28">
        <v>2.7791999999999999</v>
      </c>
      <c r="AC57" s="28">
        <v>51.079000000000001</v>
      </c>
      <c r="AD57" s="28">
        <v>33.395000000000003</v>
      </c>
      <c r="AE57" s="28">
        <v>3.52</v>
      </c>
      <c r="AF57" s="28">
        <v>4.8227599999999997</v>
      </c>
      <c r="AG57" s="28">
        <v>4.8171900000000001</v>
      </c>
      <c r="AH57" s="28">
        <v>4.7890600000000001</v>
      </c>
      <c r="AI57" s="28">
        <v>5.7500000000000002E-2</v>
      </c>
      <c r="AJ57" s="28">
        <v>1.91632</v>
      </c>
      <c r="AK57" s="28">
        <v>92.698931999999999</v>
      </c>
      <c r="AL57" s="28">
        <v>6.6884800000000002</v>
      </c>
      <c r="AM57" s="28">
        <v>0.95032000000000005</v>
      </c>
      <c r="AN57" s="28">
        <v>1.7536</v>
      </c>
      <c r="AO57" s="28">
        <v>40.908000000000001</v>
      </c>
      <c r="AP57" s="28">
        <v>2.0240399999999998</v>
      </c>
      <c r="AQ57" s="28">
        <v>1.5964</v>
      </c>
      <c r="AR57" s="28">
        <v>7.5380000000000003</v>
      </c>
      <c r="AS57" s="28">
        <v>663.71600000000001</v>
      </c>
      <c r="AT57" s="28">
        <v>36.29946992</v>
      </c>
      <c r="AU57" s="28">
        <v>2727.9119999999998</v>
      </c>
      <c r="AV57" s="28">
        <v>6.0450359999999996</v>
      </c>
      <c r="AW57" s="28">
        <v>3.2946</v>
      </c>
      <c r="AX57" s="28">
        <v>4.9960000000000004</v>
      </c>
      <c r="AY57" s="28">
        <v>134.16800000000001</v>
      </c>
      <c r="AZ57" s="28">
        <v>2.7603200000000001</v>
      </c>
      <c r="BA57" s="28">
        <v>0.121736579642124</v>
      </c>
      <c r="BB57" s="28">
        <v>10.880280000000001</v>
      </c>
      <c r="BC57" s="28">
        <v>145.13999999999999</v>
      </c>
      <c r="BD57" s="28">
        <v>0.64114000000000004</v>
      </c>
      <c r="BE57" s="28">
        <v>1.9110320000000001</v>
      </c>
      <c r="BF57" s="28">
        <v>1.8613599999999999</v>
      </c>
      <c r="BG57" s="28">
        <v>2.1319599999999999</v>
      </c>
      <c r="BH57" s="28">
        <v>85.164000000000001</v>
      </c>
      <c r="BI57" s="28">
        <v>15.7308</v>
      </c>
      <c r="BJ57" s="28">
        <v>4.9960000000000004</v>
      </c>
      <c r="BK57" s="28">
        <v>3.2979072</v>
      </c>
      <c r="BL57" s="28">
        <v>3.2979072</v>
      </c>
      <c r="BM57" s="28">
        <v>3.335486</v>
      </c>
      <c r="BN57" s="28">
        <v>0.16968</v>
      </c>
      <c r="BO57" s="28">
        <v>1.0103972012476601</v>
      </c>
      <c r="BP57" s="28">
        <v>0.463921852387844</v>
      </c>
    </row>
    <row r="58" spans="1:68">
      <c r="A58" s="28">
        <v>57</v>
      </c>
      <c r="B58" s="29" t="s">
        <v>115</v>
      </c>
      <c r="C58" s="28">
        <v>175</v>
      </c>
      <c r="D58" s="28">
        <v>1110</v>
      </c>
      <c r="E58" s="28">
        <v>0.3972</v>
      </c>
      <c r="F58" s="28">
        <v>33.591729999999998</v>
      </c>
      <c r="G58" s="28">
        <v>3.1526000000000001</v>
      </c>
      <c r="H58" s="28">
        <v>1.1959</v>
      </c>
      <c r="I58" s="28">
        <v>4.1297499999999996</v>
      </c>
      <c r="J58" s="28">
        <v>15.96</v>
      </c>
      <c r="K58" s="28">
        <v>0.86509999999999998</v>
      </c>
      <c r="L58" s="28">
        <v>0.86650000000000005</v>
      </c>
      <c r="M58" s="28">
        <v>1.0387500000000001</v>
      </c>
      <c r="N58" s="28">
        <v>461.5675</v>
      </c>
      <c r="O58" s="28">
        <v>57.664168349999997</v>
      </c>
      <c r="P58" s="28">
        <v>357.10500000000002</v>
      </c>
      <c r="Q58" s="28">
        <v>1.35822</v>
      </c>
      <c r="R58" s="28">
        <v>2.2614999999999998</v>
      </c>
      <c r="S58" s="28">
        <v>3.53</v>
      </c>
      <c r="T58" s="28">
        <v>177.73500000000001</v>
      </c>
      <c r="U58" s="28">
        <v>3.1446049999999999</v>
      </c>
      <c r="V58" s="28">
        <v>6.6416040100250595E-2</v>
      </c>
      <c r="W58" s="28">
        <v>34.490549999999999</v>
      </c>
      <c r="X58" s="28">
        <v>199.1</v>
      </c>
      <c r="Y58" s="28">
        <v>1.5058499999999999</v>
      </c>
      <c r="Z58" s="28">
        <v>1.9639500000000001</v>
      </c>
      <c r="AA58" s="28">
        <v>2.58935</v>
      </c>
      <c r="AB58" s="28">
        <v>2.7763</v>
      </c>
      <c r="AC58" s="28">
        <v>51.293500000000002</v>
      </c>
      <c r="AD58" s="28">
        <v>33.215000000000003</v>
      </c>
      <c r="AE58" s="28">
        <v>3.53</v>
      </c>
      <c r="AF58" s="28">
        <v>4.8294899999999998</v>
      </c>
      <c r="AG58" s="28">
        <v>4.8211349999999999</v>
      </c>
      <c r="AH58" s="28">
        <v>4.7789400000000004</v>
      </c>
      <c r="AI58" s="28">
        <v>6.1249999999999999E-2</v>
      </c>
      <c r="AJ58" s="28">
        <v>1.91448</v>
      </c>
      <c r="AK58" s="28">
        <v>92.595398000000003</v>
      </c>
      <c r="AL58" s="28">
        <v>6.6827199999999998</v>
      </c>
      <c r="AM58" s="28">
        <v>0.95047999999999999</v>
      </c>
      <c r="AN58" s="28">
        <v>1.7554000000000001</v>
      </c>
      <c r="AO58" s="28">
        <v>40.862000000000002</v>
      </c>
      <c r="AP58" s="28">
        <v>2.0210599999999999</v>
      </c>
      <c r="AQ58" s="28">
        <v>1.5946</v>
      </c>
      <c r="AR58" s="28">
        <v>7.5220000000000002</v>
      </c>
      <c r="AS58" s="28">
        <v>663.67399999999998</v>
      </c>
      <c r="AT58" s="28">
        <v>36.309204880000003</v>
      </c>
      <c r="AU58" s="28">
        <v>2721.3679999999999</v>
      </c>
      <c r="AV58" s="28">
        <v>5.9955540000000003</v>
      </c>
      <c r="AW58" s="28">
        <v>3.2919</v>
      </c>
      <c r="AX58" s="28">
        <v>4.9939999999999998</v>
      </c>
      <c r="AY58" s="28">
        <v>134.25200000000001</v>
      </c>
      <c r="AZ58" s="28">
        <v>2.7604799999999998</v>
      </c>
      <c r="BA58" s="28">
        <v>0.121628897263962</v>
      </c>
      <c r="BB58" s="28">
        <v>10.905419999999999</v>
      </c>
      <c r="BC58" s="28">
        <v>145.21</v>
      </c>
      <c r="BD58" s="28">
        <v>0.64171</v>
      </c>
      <c r="BE58" s="28">
        <v>1.9110480000000001</v>
      </c>
      <c r="BF58" s="28">
        <v>1.8620399999999999</v>
      </c>
      <c r="BG58" s="28">
        <v>2.1329400000000001</v>
      </c>
      <c r="BH58" s="28">
        <v>84.646000000000001</v>
      </c>
      <c r="BI58" s="28">
        <v>15.7462</v>
      </c>
      <c r="BJ58" s="28">
        <v>4.9939999999999998</v>
      </c>
      <c r="BK58" s="28">
        <v>3.2966608000000002</v>
      </c>
      <c r="BL58" s="28">
        <v>3.2966608000000002</v>
      </c>
      <c r="BM58" s="28">
        <v>3.3530289999999998</v>
      </c>
      <c r="BN58" s="28">
        <v>0.16952</v>
      </c>
      <c r="BO58" s="28">
        <v>1.0090469079312601</v>
      </c>
      <c r="BP58" s="28">
        <v>0.464334298118669</v>
      </c>
    </row>
    <row r="59" spans="1:68">
      <c r="A59" s="28">
        <v>58</v>
      </c>
      <c r="B59" s="29" t="s">
        <v>116</v>
      </c>
      <c r="C59" s="28">
        <v>275</v>
      </c>
      <c r="D59" s="28">
        <v>1110</v>
      </c>
      <c r="E59" s="28">
        <v>0.41160000000000002</v>
      </c>
      <c r="F59" s="28">
        <v>34.441139999999997</v>
      </c>
      <c r="G59" s="28">
        <v>3.2018</v>
      </c>
      <c r="H59" s="28">
        <v>1.1961999999999999</v>
      </c>
      <c r="I59" s="28">
        <v>4.1180000000000003</v>
      </c>
      <c r="J59" s="28">
        <v>16.28</v>
      </c>
      <c r="K59" s="28">
        <v>0.87180000000000002</v>
      </c>
      <c r="L59" s="28">
        <v>0.872</v>
      </c>
      <c r="M59" s="28">
        <v>1.0449999999999999</v>
      </c>
      <c r="N59" s="28">
        <v>462.99</v>
      </c>
      <c r="O59" s="28">
        <v>57.626277799999997</v>
      </c>
      <c r="P59" s="28">
        <v>358.14</v>
      </c>
      <c r="Q59" s="28">
        <v>1.37646</v>
      </c>
      <c r="R59" s="28">
        <v>2.282</v>
      </c>
      <c r="S59" s="28">
        <v>3.54</v>
      </c>
      <c r="T59" s="28">
        <v>177.48</v>
      </c>
      <c r="U59" s="28">
        <v>3.1361400000000001</v>
      </c>
      <c r="V59" s="28">
        <v>6.6339066339066305E-2</v>
      </c>
      <c r="W59" s="28">
        <v>34.367400000000004</v>
      </c>
      <c r="X59" s="28">
        <v>198.8</v>
      </c>
      <c r="Y59" s="28">
        <v>1.5027999999999999</v>
      </c>
      <c r="Z59" s="28">
        <v>1.9636</v>
      </c>
      <c r="AA59" s="28">
        <v>2.5857999999999999</v>
      </c>
      <c r="AB59" s="28">
        <v>2.7734000000000001</v>
      </c>
      <c r="AC59" s="28">
        <v>51.508000000000003</v>
      </c>
      <c r="AD59" s="28">
        <v>33.034999999999997</v>
      </c>
      <c r="AE59" s="28">
        <v>3.54</v>
      </c>
      <c r="AF59" s="28">
        <v>4.83622</v>
      </c>
      <c r="AG59" s="28">
        <v>4.8250799999999998</v>
      </c>
      <c r="AH59" s="28">
        <v>4.7688199999999998</v>
      </c>
      <c r="AI59" s="28">
        <v>6.5000000000000002E-2</v>
      </c>
      <c r="AJ59" s="28">
        <v>1.9126399999999999</v>
      </c>
      <c r="AK59" s="28">
        <v>92.491864000000007</v>
      </c>
      <c r="AL59" s="28">
        <v>6.6769600000000002</v>
      </c>
      <c r="AM59" s="28">
        <v>0.95064000000000004</v>
      </c>
      <c r="AN59" s="28">
        <v>1.7572000000000001</v>
      </c>
      <c r="AO59" s="28">
        <v>40.816000000000003</v>
      </c>
      <c r="AP59" s="28">
        <v>2.0180799999999999</v>
      </c>
      <c r="AQ59" s="28">
        <v>1.5928</v>
      </c>
      <c r="AR59" s="28">
        <v>7.5060000000000002</v>
      </c>
      <c r="AS59" s="28">
        <v>663.63199999999995</v>
      </c>
      <c r="AT59" s="28">
        <v>36.318939839999999</v>
      </c>
      <c r="AU59" s="28">
        <v>2714.8240000000001</v>
      </c>
      <c r="AV59" s="28">
        <v>5.946072</v>
      </c>
      <c r="AW59" s="28">
        <v>3.2892000000000001</v>
      </c>
      <c r="AX59" s="28">
        <v>4.992</v>
      </c>
      <c r="AY59" s="28">
        <v>134.33600000000001</v>
      </c>
      <c r="AZ59" s="28">
        <v>2.76064</v>
      </c>
      <c r="BA59" s="28">
        <v>0.12152097216777701</v>
      </c>
      <c r="BB59" s="28">
        <v>10.93056</v>
      </c>
      <c r="BC59" s="28">
        <v>145.28</v>
      </c>
      <c r="BD59" s="28">
        <v>0.64227999999999996</v>
      </c>
      <c r="BE59" s="28">
        <v>1.9110640000000001</v>
      </c>
      <c r="BF59" s="28">
        <v>1.8627199999999999</v>
      </c>
      <c r="BG59" s="28">
        <v>2.1339199999999998</v>
      </c>
      <c r="BH59" s="28">
        <v>84.128</v>
      </c>
      <c r="BI59" s="28">
        <v>15.7616</v>
      </c>
      <c r="BJ59" s="28">
        <v>4.992</v>
      </c>
      <c r="BK59" s="28">
        <v>3.2954143999999999</v>
      </c>
      <c r="BL59" s="28">
        <v>3.2954143999999999</v>
      </c>
      <c r="BM59" s="28">
        <v>3.3705720000000001</v>
      </c>
      <c r="BN59" s="28">
        <v>0.16936000000000001</v>
      </c>
      <c r="BO59" s="28">
        <v>1.0076973750503599</v>
      </c>
      <c r="BP59" s="28">
        <v>0.46474674384949299</v>
      </c>
    </row>
    <row r="60" spans="1:68">
      <c r="A60" s="28">
        <v>59</v>
      </c>
      <c r="B60" s="29" t="s">
        <v>106</v>
      </c>
      <c r="C60" s="28">
        <v>220</v>
      </c>
      <c r="D60" s="28">
        <v>1110</v>
      </c>
      <c r="E60" s="28">
        <v>0.42599999999999999</v>
      </c>
      <c r="F60" s="28">
        <v>35.290550000000003</v>
      </c>
      <c r="G60" s="28">
        <v>3.2509999999999999</v>
      </c>
      <c r="H60" s="28">
        <v>1.1964999999999999</v>
      </c>
      <c r="I60" s="28">
        <v>4.1062500000000002</v>
      </c>
      <c r="J60" s="28">
        <v>16.600000000000001</v>
      </c>
      <c r="K60" s="28">
        <v>0.87849999999999995</v>
      </c>
      <c r="L60" s="28">
        <v>0.87749999999999995</v>
      </c>
      <c r="M60" s="28">
        <v>1.05125</v>
      </c>
      <c r="N60" s="28">
        <v>464.41250000000002</v>
      </c>
      <c r="O60" s="28">
        <v>57.588387249999997</v>
      </c>
      <c r="P60" s="28">
        <v>359.17500000000001</v>
      </c>
      <c r="Q60" s="28">
        <v>1.3947000000000001</v>
      </c>
      <c r="R60" s="28">
        <v>2.3025000000000002</v>
      </c>
      <c r="S60" s="28">
        <v>3.55</v>
      </c>
      <c r="T60" s="28">
        <v>177.22499999999999</v>
      </c>
      <c r="U60" s="28">
        <v>3.127675</v>
      </c>
      <c r="V60" s="28">
        <v>6.6265060240963902E-2</v>
      </c>
      <c r="W60" s="28">
        <v>34.244250000000001</v>
      </c>
      <c r="X60" s="28">
        <v>198.5</v>
      </c>
      <c r="Y60" s="28">
        <v>1.4997499999999999</v>
      </c>
      <c r="Z60" s="28">
        <v>1.9632499999999999</v>
      </c>
      <c r="AA60" s="28">
        <v>2.5822500000000002</v>
      </c>
      <c r="AB60" s="28">
        <v>2.7705000000000002</v>
      </c>
      <c r="AC60" s="28">
        <v>51.722499999999997</v>
      </c>
      <c r="AD60" s="28">
        <v>32.854999999999997</v>
      </c>
      <c r="AE60" s="28">
        <v>3.55</v>
      </c>
      <c r="AF60" s="28">
        <v>4.8429500000000001</v>
      </c>
      <c r="AG60" s="28">
        <v>4.8290249999999997</v>
      </c>
      <c r="AH60" s="28">
        <v>4.7587000000000002</v>
      </c>
      <c r="AI60" s="28">
        <v>6.8750000000000006E-2</v>
      </c>
      <c r="AJ60" s="28">
        <v>1.9108000000000001</v>
      </c>
      <c r="AK60" s="28">
        <v>92.388329999999996</v>
      </c>
      <c r="AL60" s="28">
        <v>6.6711999999999998</v>
      </c>
      <c r="AM60" s="28">
        <v>0.95079999999999998</v>
      </c>
      <c r="AN60" s="28">
        <v>1.7589999999999999</v>
      </c>
      <c r="AO60" s="28">
        <v>40.770000000000003</v>
      </c>
      <c r="AP60" s="28">
        <v>2.0150999999999999</v>
      </c>
      <c r="AQ60" s="28">
        <v>1.591</v>
      </c>
      <c r="AR60" s="28">
        <v>7.49</v>
      </c>
      <c r="AS60" s="28">
        <v>663.59</v>
      </c>
      <c r="AT60" s="28">
        <v>36.328674800000002</v>
      </c>
      <c r="AU60" s="28">
        <v>2708.28</v>
      </c>
      <c r="AV60" s="28">
        <v>5.8965899999999998</v>
      </c>
      <c r="AW60" s="28">
        <v>3.2865000000000002</v>
      </c>
      <c r="AX60" s="28">
        <v>4.99</v>
      </c>
      <c r="AY60" s="28">
        <v>134.41999999999999</v>
      </c>
      <c r="AZ60" s="28">
        <v>2.7608000000000001</v>
      </c>
      <c r="BA60" s="28">
        <v>0.12141280353200901</v>
      </c>
      <c r="BB60" s="28">
        <v>10.9557</v>
      </c>
      <c r="BC60" s="28">
        <v>145.35</v>
      </c>
      <c r="BD60" s="28">
        <v>0.64285000000000003</v>
      </c>
      <c r="BE60" s="28">
        <v>1.9110799999999999</v>
      </c>
      <c r="BF60" s="28">
        <v>1.8633999999999999</v>
      </c>
      <c r="BG60" s="28">
        <v>2.1349</v>
      </c>
      <c r="BH60" s="28">
        <v>83.61</v>
      </c>
      <c r="BI60" s="28">
        <v>15.776999999999999</v>
      </c>
      <c r="BJ60" s="28">
        <v>4.99</v>
      </c>
      <c r="BK60" s="28">
        <v>3.294168</v>
      </c>
      <c r="BL60" s="28">
        <v>3.294168</v>
      </c>
      <c r="BM60" s="28">
        <v>3.388115</v>
      </c>
      <c r="BN60" s="28">
        <v>0.16919999999999999</v>
      </c>
      <c r="BO60" s="28">
        <v>1.0063486019627801</v>
      </c>
      <c r="BP60" s="28">
        <v>0.46515918958031799</v>
      </c>
    </row>
    <row r="61" spans="1:68">
      <c r="A61" s="28">
        <v>60</v>
      </c>
      <c r="B61" s="29" t="s">
        <v>109</v>
      </c>
      <c r="C61" s="28">
        <v>165</v>
      </c>
      <c r="D61" s="28">
        <v>1110</v>
      </c>
      <c r="E61" s="28">
        <v>0.44040000000000001</v>
      </c>
      <c r="F61" s="28">
        <v>36.139960000000002</v>
      </c>
      <c r="G61" s="28">
        <v>3.3001999999999998</v>
      </c>
      <c r="H61" s="28">
        <v>1.1968000000000001</v>
      </c>
      <c r="I61" s="28">
        <v>4.0945</v>
      </c>
      <c r="J61" s="28">
        <v>16.920000000000002</v>
      </c>
      <c r="K61" s="28">
        <v>0.88519999999999999</v>
      </c>
      <c r="L61" s="28">
        <v>0.88300000000000001</v>
      </c>
      <c r="M61" s="28">
        <v>1.0575000000000001</v>
      </c>
      <c r="N61" s="28">
        <v>465.83499999999998</v>
      </c>
      <c r="O61" s="28">
        <v>57.550496699999997</v>
      </c>
      <c r="P61" s="28">
        <v>360.21</v>
      </c>
      <c r="Q61" s="28">
        <v>1.4129400000000001</v>
      </c>
      <c r="R61" s="28">
        <v>2.323</v>
      </c>
      <c r="S61" s="28">
        <v>3.56</v>
      </c>
      <c r="T61" s="28">
        <v>176.97</v>
      </c>
      <c r="U61" s="28">
        <v>3.1192099999999998</v>
      </c>
      <c r="V61" s="28">
        <v>6.6193853427895993E-2</v>
      </c>
      <c r="W61" s="28">
        <v>34.121099999999998</v>
      </c>
      <c r="X61" s="28">
        <v>198.2</v>
      </c>
      <c r="Y61" s="28">
        <v>1.4966999999999999</v>
      </c>
      <c r="Z61" s="28">
        <v>1.9629000000000001</v>
      </c>
      <c r="AA61" s="28">
        <v>2.5787</v>
      </c>
      <c r="AB61" s="28">
        <v>2.7675999999999998</v>
      </c>
      <c r="AC61" s="28">
        <v>51.936999999999998</v>
      </c>
      <c r="AD61" s="28">
        <v>32.674999999999997</v>
      </c>
      <c r="AE61" s="28">
        <v>3.56</v>
      </c>
      <c r="AF61" s="28">
        <v>4.8496800000000002</v>
      </c>
      <c r="AG61" s="28">
        <v>4.8329700000000004</v>
      </c>
      <c r="AH61" s="28">
        <v>4.7485799999999996</v>
      </c>
      <c r="AI61" s="28">
        <v>7.2499999999999995E-2</v>
      </c>
      <c r="AJ61" s="28">
        <v>1.90896</v>
      </c>
      <c r="AK61" s="28">
        <v>92.284796</v>
      </c>
      <c r="AL61" s="28">
        <v>6.6654400000000003</v>
      </c>
      <c r="AM61" s="28">
        <v>0.95096000000000003</v>
      </c>
      <c r="AN61" s="28">
        <v>1.7607999999999999</v>
      </c>
      <c r="AO61" s="28">
        <v>40.723999999999997</v>
      </c>
      <c r="AP61" s="28">
        <v>2.0121199999999999</v>
      </c>
      <c r="AQ61" s="28">
        <v>1.5891999999999999</v>
      </c>
      <c r="AR61" s="28">
        <v>7.4740000000000002</v>
      </c>
      <c r="AS61" s="28">
        <v>663.548</v>
      </c>
      <c r="AT61" s="28">
        <v>36.338409759999998</v>
      </c>
      <c r="AU61" s="28">
        <v>2701.7359999999999</v>
      </c>
      <c r="AV61" s="28">
        <v>5.8471080000000004</v>
      </c>
      <c r="AW61" s="28">
        <v>3.2837999999999998</v>
      </c>
      <c r="AX61" s="28">
        <v>4.9880000000000004</v>
      </c>
      <c r="AY61" s="28">
        <v>134.50399999999999</v>
      </c>
      <c r="AZ61" s="28">
        <v>2.7609599999999999</v>
      </c>
      <c r="BA61" s="28">
        <v>0.12130439053138201</v>
      </c>
      <c r="BB61" s="28">
        <v>10.980840000000001</v>
      </c>
      <c r="BC61" s="28">
        <v>145.41999999999999</v>
      </c>
      <c r="BD61" s="28">
        <v>0.64341999999999999</v>
      </c>
      <c r="BE61" s="28">
        <v>1.9110959999999999</v>
      </c>
      <c r="BF61" s="28">
        <v>1.86408</v>
      </c>
      <c r="BG61" s="28">
        <v>2.1358799999999998</v>
      </c>
      <c r="BH61" s="28">
        <v>83.091999999999999</v>
      </c>
      <c r="BI61" s="28">
        <v>15.792400000000001</v>
      </c>
      <c r="BJ61" s="28">
        <v>4.9880000000000004</v>
      </c>
      <c r="BK61" s="28">
        <v>3.2929216000000001</v>
      </c>
      <c r="BL61" s="28">
        <v>3.2929216000000001</v>
      </c>
      <c r="BM61" s="28">
        <v>3.4056579999999999</v>
      </c>
      <c r="BN61" s="28">
        <v>0.16904</v>
      </c>
      <c r="BO61" s="28">
        <v>1.0050005880270301</v>
      </c>
      <c r="BP61" s="28">
        <v>0.46557163531114298</v>
      </c>
    </row>
    <row r="62" spans="1:68">
      <c r="A62" s="28">
        <v>61</v>
      </c>
      <c r="B62" s="29" t="s">
        <v>117</v>
      </c>
      <c r="C62" s="28">
        <v>150</v>
      </c>
      <c r="D62" s="28">
        <v>1110</v>
      </c>
      <c r="E62" s="28">
        <v>0.45479999999999998</v>
      </c>
      <c r="F62" s="28">
        <v>36.989370000000001</v>
      </c>
      <c r="G62" s="28">
        <v>3.3494000000000002</v>
      </c>
      <c r="H62" s="28">
        <v>1.1971000000000001</v>
      </c>
      <c r="I62" s="28">
        <v>4.0827499999999999</v>
      </c>
      <c r="J62" s="28">
        <v>17.239999999999998</v>
      </c>
      <c r="K62" s="28">
        <v>0.89190000000000003</v>
      </c>
      <c r="L62" s="28">
        <v>0.88849999999999996</v>
      </c>
      <c r="M62" s="28">
        <v>1.06375</v>
      </c>
      <c r="N62" s="28">
        <v>467.25749999999999</v>
      </c>
      <c r="O62" s="28">
        <v>57.512606150000003</v>
      </c>
      <c r="P62" s="28">
        <v>361.245</v>
      </c>
      <c r="Q62" s="28">
        <v>1.4311799999999999</v>
      </c>
      <c r="R62" s="28">
        <v>2.3435000000000001</v>
      </c>
      <c r="S62" s="28">
        <v>3.57</v>
      </c>
      <c r="T62" s="28">
        <v>176.715</v>
      </c>
      <c r="U62" s="28">
        <v>3.1107450000000001</v>
      </c>
      <c r="V62" s="28">
        <v>6.6125290023201902E-2</v>
      </c>
      <c r="W62" s="28">
        <v>33.997950000000003</v>
      </c>
      <c r="X62" s="28">
        <v>197.9</v>
      </c>
      <c r="Y62" s="28">
        <v>1.4936499999999999</v>
      </c>
      <c r="Z62" s="28">
        <v>1.96255</v>
      </c>
      <c r="AA62" s="28">
        <v>2.5751499999999998</v>
      </c>
      <c r="AB62" s="28">
        <v>2.7646999999999999</v>
      </c>
      <c r="AC62" s="28">
        <v>52.151499999999999</v>
      </c>
      <c r="AD62" s="28">
        <v>32.494999999999997</v>
      </c>
      <c r="AE62" s="28">
        <v>3.57</v>
      </c>
      <c r="AF62" s="28">
        <v>4.8564100000000003</v>
      </c>
      <c r="AG62" s="28">
        <v>4.8369150000000003</v>
      </c>
      <c r="AH62" s="28">
        <v>4.7384599999999999</v>
      </c>
      <c r="AI62" s="28">
        <v>7.6249999999999998E-2</v>
      </c>
      <c r="AJ62" s="28">
        <v>1.9071199999999999</v>
      </c>
      <c r="AK62" s="28">
        <v>92.181262000000004</v>
      </c>
      <c r="AL62" s="28">
        <v>6.6596799999999998</v>
      </c>
      <c r="AM62" s="28">
        <v>0.95111999999999997</v>
      </c>
      <c r="AN62" s="28">
        <v>1.7625999999999999</v>
      </c>
      <c r="AO62" s="28">
        <v>40.677999999999997</v>
      </c>
      <c r="AP62" s="28">
        <v>2.0091399999999999</v>
      </c>
      <c r="AQ62" s="28">
        <v>1.5873999999999999</v>
      </c>
      <c r="AR62" s="28">
        <v>7.4580000000000002</v>
      </c>
      <c r="AS62" s="28">
        <v>663.50599999999997</v>
      </c>
      <c r="AT62" s="28">
        <v>36.348144720000001</v>
      </c>
      <c r="AU62" s="28">
        <v>2695.192</v>
      </c>
      <c r="AV62" s="28">
        <v>5.7976260000000002</v>
      </c>
      <c r="AW62" s="28">
        <v>3.2810999999999999</v>
      </c>
      <c r="AX62" s="28">
        <v>4.9859999999999998</v>
      </c>
      <c r="AY62" s="28">
        <v>134.58799999999999</v>
      </c>
      <c r="AZ62" s="28">
        <v>2.76112</v>
      </c>
      <c r="BA62" s="28">
        <v>0.12119573233689</v>
      </c>
      <c r="BB62" s="28">
        <v>11.005979999999999</v>
      </c>
      <c r="BC62" s="28">
        <v>145.49</v>
      </c>
      <c r="BD62" s="28">
        <v>0.64398999999999995</v>
      </c>
      <c r="BE62" s="28">
        <v>1.9111119999999999</v>
      </c>
      <c r="BF62" s="28">
        <v>1.86476</v>
      </c>
      <c r="BG62" s="28">
        <v>2.13686</v>
      </c>
      <c r="BH62" s="28">
        <v>82.573999999999998</v>
      </c>
      <c r="BI62" s="28">
        <v>15.8078</v>
      </c>
      <c r="BJ62" s="28">
        <v>4.9859999999999998</v>
      </c>
      <c r="BK62" s="28">
        <v>3.2916751999999998</v>
      </c>
      <c r="BL62" s="28">
        <v>3.2916751999999998</v>
      </c>
      <c r="BM62" s="28">
        <v>3.4232010000000002</v>
      </c>
      <c r="BN62" s="28">
        <v>0.16888</v>
      </c>
      <c r="BO62" s="28">
        <v>1.00365333260238</v>
      </c>
      <c r="BP62" s="28">
        <v>0.46598408104196798</v>
      </c>
    </row>
    <row r="63" spans="1:68">
      <c r="A63" s="28">
        <v>62</v>
      </c>
      <c r="B63" s="29" t="s">
        <v>118</v>
      </c>
      <c r="C63" s="28">
        <v>150</v>
      </c>
      <c r="D63" s="28">
        <v>1050</v>
      </c>
      <c r="E63" s="28">
        <v>0.34029999999999999</v>
      </c>
      <c r="F63" s="28">
        <v>29.838374999999999</v>
      </c>
      <c r="G63" s="28">
        <v>2.9187500000000002</v>
      </c>
      <c r="H63" s="28">
        <v>1.22275</v>
      </c>
      <c r="I63" s="28">
        <v>4.10975</v>
      </c>
      <c r="J63" s="28">
        <v>14.4</v>
      </c>
      <c r="K63" s="28">
        <v>0.84775</v>
      </c>
      <c r="L63" s="28">
        <v>0.85750000000000004</v>
      </c>
      <c r="M63" s="28">
        <v>1.0505</v>
      </c>
      <c r="N63" s="28">
        <v>460.44499999999999</v>
      </c>
      <c r="O63" s="28">
        <v>56.301993000000003</v>
      </c>
      <c r="P63" s="28">
        <v>358.95</v>
      </c>
      <c r="Q63" s="28">
        <v>1.401125</v>
      </c>
      <c r="R63" s="28">
        <v>2.1549999999999998</v>
      </c>
      <c r="S63" s="28">
        <v>3.4249999999999998</v>
      </c>
      <c r="T63" s="28">
        <v>175.72499999999999</v>
      </c>
      <c r="U63" s="28">
        <v>3.0920000000000001</v>
      </c>
      <c r="V63" s="28">
        <v>6.9444444444444406E-2</v>
      </c>
      <c r="W63" s="28">
        <v>33.768000000000001</v>
      </c>
      <c r="X63" s="28">
        <v>197.25</v>
      </c>
      <c r="Y63" s="28">
        <v>1.47725</v>
      </c>
      <c r="Z63" s="28">
        <v>1.9400500000000001</v>
      </c>
      <c r="AA63" s="28">
        <v>2.5649999999999999</v>
      </c>
      <c r="AB63" s="28">
        <v>2.7577500000000001</v>
      </c>
      <c r="AC63" s="28">
        <v>51.097499999999997</v>
      </c>
      <c r="AD63" s="28">
        <v>33.283749999999998</v>
      </c>
      <c r="AE63" s="28">
        <v>3.4249999999999998</v>
      </c>
      <c r="AF63" s="28">
        <v>4.7443350000000004</v>
      </c>
      <c r="AG63" s="28">
        <v>4.7443350000000004</v>
      </c>
      <c r="AH63" s="28">
        <v>4.7443350000000004</v>
      </c>
      <c r="AI63" s="28">
        <v>0.05</v>
      </c>
      <c r="AJ63" s="28">
        <v>1.9375</v>
      </c>
      <c r="AK63" s="28">
        <v>94.348200000000006</v>
      </c>
      <c r="AL63" s="28">
        <v>6.8644999999999996</v>
      </c>
      <c r="AM63" s="28">
        <v>0.96850000000000003</v>
      </c>
      <c r="AN63" s="28">
        <v>1.77</v>
      </c>
      <c r="AO63" s="28">
        <v>41.5</v>
      </c>
      <c r="AP63" s="28">
        <v>2.0354999999999999</v>
      </c>
      <c r="AQ63" s="28">
        <v>1.615</v>
      </c>
      <c r="AR63" s="28">
        <v>7.3289999999999997</v>
      </c>
      <c r="AS63" s="28">
        <v>672.29499999999996</v>
      </c>
      <c r="AT63" s="28">
        <v>36.756993000000001</v>
      </c>
      <c r="AU63" s="28">
        <v>2649.15</v>
      </c>
      <c r="AV63" s="28">
        <v>6.0038999999999998</v>
      </c>
      <c r="AW63" s="28">
        <v>3.45</v>
      </c>
      <c r="AX63" s="28">
        <v>5</v>
      </c>
      <c r="AY63" s="28">
        <v>134.35</v>
      </c>
      <c r="AZ63" s="28">
        <v>2.7102499999999998</v>
      </c>
      <c r="BA63" s="28">
        <v>0.120481927710843</v>
      </c>
      <c r="BB63" s="28">
        <v>11.1965</v>
      </c>
      <c r="BC63" s="28">
        <v>145</v>
      </c>
      <c r="BD63" s="28">
        <v>0.64600000000000002</v>
      </c>
      <c r="BE63" s="28">
        <v>1.9140999999999999</v>
      </c>
      <c r="BF63" s="28">
        <v>1.8685</v>
      </c>
      <c r="BG63" s="28">
        <v>2.14</v>
      </c>
      <c r="BH63" s="28">
        <v>87.04</v>
      </c>
      <c r="BI63" s="28">
        <v>15.244999999999999</v>
      </c>
      <c r="BJ63" s="28">
        <v>5</v>
      </c>
      <c r="BK63" s="28">
        <v>3.35073</v>
      </c>
      <c r="BL63" s="28">
        <v>3.35073</v>
      </c>
      <c r="BM63" s="28">
        <v>3.69903</v>
      </c>
      <c r="BN63" s="28">
        <v>0.20150000000000001</v>
      </c>
      <c r="BO63" s="28">
        <v>0.99694036691697996</v>
      </c>
      <c r="BP63" s="28">
        <v>0.46743849493487699</v>
      </c>
    </row>
    <row r="64" spans="1:68">
      <c r="A64" s="28">
        <v>63</v>
      </c>
      <c r="B64" s="29" t="s">
        <v>119</v>
      </c>
      <c r="C64" s="28">
        <v>200</v>
      </c>
      <c r="D64" s="28">
        <v>1050</v>
      </c>
      <c r="E64" s="28">
        <v>0.34021940000000001</v>
      </c>
      <c r="F64" s="28">
        <v>29.832662249999998</v>
      </c>
      <c r="G64" s="28">
        <v>2.9210525000000001</v>
      </c>
      <c r="H64" s="28">
        <v>1.2228045000000001</v>
      </c>
      <c r="I64" s="28">
        <v>4.1055504999999997</v>
      </c>
      <c r="J64" s="28">
        <v>14.3972</v>
      </c>
      <c r="K64" s="28">
        <v>0.84933449999999999</v>
      </c>
      <c r="L64" s="28">
        <v>0.85878500000000002</v>
      </c>
      <c r="M64" s="28">
        <v>1.0551790000000001</v>
      </c>
      <c r="N64" s="28">
        <v>460.67930999999999</v>
      </c>
      <c r="O64" s="28">
        <v>56.246078294</v>
      </c>
      <c r="P64" s="28">
        <v>360.09809999999999</v>
      </c>
      <c r="Q64" s="28">
        <v>1.4056007500000001</v>
      </c>
      <c r="R64" s="28">
        <v>2.1576900000000001</v>
      </c>
      <c r="S64" s="28">
        <v>3.42415</v>
      </c>
      <c r="T64" s="28">
        <v>175.62354999999999</v>
      </c>
      <c r="U64" s="28">
        <v>3.0891660000000001</v>
      </c>
      <c r="V64" s="28">
        <v>6.9735781957602896E-2</v>
      </c>
      <c r="W64" s="28">
        <v>33.720464</v>
      </c>
      <c r="X64" s="28">
        <v>197.10550000000001</v>
      </c>
      <c r="Y64" s="28">
        <v>1.4753655000000001</v>
      </c>
      <c r="Z64" s="28">
        <v>1.9394719</v>
      </c>
      <c r="AA64" s="28">
        <v>2.5633699999999999</v>
      </c>
      <c r="AB64" s="28">
        <v>2.7564544999999998</v>
      </c>
      <c r="AC64" s="28">
        <v>51.080505000000002</v>
      </c>
      <c r="AD64" s="28">
        <v>33.230782499999997</v>
      </c>
      <c r="AE64" s="28">
        <v>3.42415</v>
      </c>
      <c r="AF64" s="28">
        <v>4.7429453300000004</v>
      </c>
      <c r="AG64" s="28">
        <v>4.7429453300000004</v>
      </c>
      <c r="AH64" s="28">
        <v>4.7429453300000004</v>
      </c>
      <c r="AI64" s="28">
        <v>5.006E-2</v>
      </c>
      <c r="AJ64" s="28">
        <v>1.936277</v>
      </c>
      <c r="AK64" s="28">
        <v>94.271015800000001</v>
      </c>
      <c r="AL64" s="28">
        <v>6.8615909999999998</v>
      </c>
      <c r="AM64" s="28">
        <v>0.96803499999999998</v>
      </c>
      <c r="AN64" s="28">
        <v>1.7687999999999999</v>
      </c>
      <c r="AO64" s="28">
        <v>41.468800000000002</v>
      </c>
      <c r="AP64" s="28">
        <v>2.034843</v>
      </c>
      <c r="AQ64" s="28">
        <v>1.61531</v>
      </c>
      <c r="AR64" s="28">
        <v>7.3226300000000002</v>
      </c>
      <c r="AS64" s="28">
        <v>672.46063000000004</v>
      </c>
      <c r="AT64" s="28">
        <v>36.738795011999997</v>
      </c>
      <c r="AU64" s="28">
        <v>2647.4097000000002</v>
      </c>
      <c r="AV64" s="28">
        <v>5.9927463999999997</v>
      </c>
      <c r="AW64" s="28">
        <v>3.4505699999999999</v>
      </c>
      <c r="AX64" s="28">
        <v>4.9980000000000002</v>
      </c>
      <c r="AY64" s="28">
        <v>134.3135</v>
      </c>
      <c r="AZ64" s="28">
        <v>2.7090714999999999</v>
      </c>
      <c r="BA64" s="28">
        <v>0.120712439231422</v>
      </c>
      <c r="BB64" s="28">
        <v>11.188338999999999</v>
      </c>
      <c r="BC64" s="28">
        <v>144.99</v>
      </c>
      <c r="BD64" s="28">
        <v>0.64590599999999998</v>
      </c>
      <c r="BE64" s="28">
        <v>1.9137900000000001</v>
      </c>
      <c r="BF64" s="28">
        <v>1.8680650000000001</v>
      </c>
      <c r="BG64" s="28">
        <v>2.13964</v>
      </c>
      <c r="BH64" s="28">
        <v>86.894180000000006</v>
      </c>
      <c r="BI64" s="28">
        <v>15.23151</v>
      </c>
      <c r="BJ64" s="28">
        <v>4.9980000000000002</v>
      </c>
      <c r="BK64" s="28">
        <v>3.3509707400000002</v>
      </c>
      <c r="BL64" s="28">
        <v>3.3509707400000002</v>
      </c>
      <c r="BM64" s="28">
        <v>3.6985741399999998</v>
      </c>
      <c r="BN64" s="28">
        <v>0.201429</v>
      </c>
      <c r="BO64" s="28">
        <v>0.99632947551735096</v>
      </c>
      <c r="BP64" s="28">
        <v>0.46737047756874101</v>
      </c>
    </row>
    <row r="65" spans="1:68">
      <c r="A65" s="28">
        <v>64</v>
      </c>
      <c r="B65" s="29" t="s">
        <v>120</v>
      </c>
      <c r="C65" s="28">
        <v>285</v>
      </c>
      <c r="D65" s="28">
        <v>1050</v>
      </c>
      <c r="E65" s="28">
        <v>0.34013880000000002</v>
      </c>
      <c r="F65" s="28">
        <v>29.826949500000001</v>
      </c>
      <c r="G65" s="28">
        <v>2.9233549999999999</v>
      </c>
      <c r="H65" s="28">
        <v>1.2228589999999999</v>
      </c>
      <c r="I65" s="28">
        <v>4.1013510000000002</v>
      </c>
      <c r="J65" s="28">
        <v>14.394399999999999</v>
      </c>
      <c r="K65" s="28">
        <v>0.85091899999999998</v>
      </c>
      <c r="L65" s="28">
        <v>0.86007</v>
      </c>
      <c r="M65" s="28">
        <v>1.059858</v>
      </c>
      <c r="N65" s="28">
        <v>460.91361999999998</v>
      </c>
      <c r="O65" s="28">
        <v>56.190163587999997</v>
      </c>
      <c r="P65" s="28">
        <v>361.24619999999999</v>
      </c>
      <c r="Q65" s="28">
        <v>1.4100765</v>
      </c>
      <c r="R65" s="28">
        <v>2.16038</v>
      </c>
      <c r="S65" s="28">
        <v>3.4232999999999998</v>
      </c>
      <c r="T65" s="28">
        <v>175.52209999999999</v>
      </c>
      <c r="U65" s="28">
        <v>3.0863320000000001</v>
      </c>
      <c r="V65" s="28">
        <v>7.0027232812760506E-2</v>
      </c>
      <c r="W65" s="28">
        <v>33.672927999999999</v>
      </c>
      <c r="X65" s="28">
        <v>196.96100000000001</v>
      </c>
      <c r="Y65" s="28">
        <v>1.473481</v>
      </c>
      <c r="Z65" s="28">
        <v>1.9388938</v>
      </c>
      <c r="AA65" s="28">
        <v>2.5617399999999999</v>
      </c>
      <c r="AB65" s="28">
        <v>2.7551589999999999</v>
      </c>
      <c r="AC65" s="28">
        <v>51.063510000000001</v>
      </c>
      <c r="AD65" s="28">
        <v>33.177815000000002</v>
      </c>
      <c r="AE65" s="28">
        <v>3.4232999999999998</v>
      </c>
      <c r="AF65" s="28">
        <v>4.7415556600000004</v>
      </c>
      <c r="AG65" s="28">
        <v>4.7415556600000004</v>
      </c>
      <c r="AH65" s="28">
        <v>4.7415556600000004</v>
      </c>
      <c r="AI65" s="28">
        <v>5.0119999999999998E-2</v>
      </c>
      <c r="AJ65" s="28">
        <v>1.9350540000000001</v>
      </c>
      <c r="AK65" s="28">
        <v>94.193831599999996</v>
      </c>
      <c r="AL65" s="28">
        <v>6.8586819999999999</v>
      </c>
      <c r="AM65" s="28">
        <v>0.96757000000000004</v>
      </c>
      <c r="AN65" s="28">
        <v>1.7676000000000001</v>
      </c>
      <c r="AO65" s="28">
        <v>41.437600000000003</v>
      </c>
      <c r="AP65" s="28">
        <v>2.034186</v>
      </c>
      <c r="AQ65" s="28">
        <v>1.6156200000000001</v>
      </c>
      <c r="AR65" s="28">
        <v>7.3162599999999998</v>
      </c>
      <c r="AS65" s="28">
        <v>672.62626</v>
      </c>
      <c r="AT65" s="28">
        <v>36.720597024</v>
      </c>
      <c r="AU65" s="28">
        <v>2645.6694000000002</v>
      </c>
      <c r="AV65" s="28">
        <v>5.9815927999999996</v>
      </c>
      <c r="AW65" s="28">
        <v>3.4511400000000001</v>
      </c>
      <c r="AX65" s="28">
        <v>4.9960000000000004</v>
      </c>
      <c r="AY65" s="28">
        <v>134.27699999999999</v>
      </c>
      <c r="AZ65" s="28">
        <v>2.7078929999999999</v>
      </c>
      <c r="BA65" s="28">
        <v>0.12094329787439401</v>
      </c>
      <c r="BB65" s="28">
        <v>11.180178</v>
      </c>
      <c r="BC65" s="28">
        <v>144.97999999999999</v>
      </c>
      <c r="BD65" s="28">
        <v>0.64581200000000005</v>
      </c>
      <c r="BE65" s="28">
        <v>1.9134800000000001</v>
      </c>
      <c r="BF65" s="28">
        <v>1.8676299999999999</v>
      </c>
      <c r="BG65" s="28">
        <v>2.1392799999999998</v>
      </c>
      <c r="BH65" s="28">
        <v>86.748360000000005</v>
      </c>
      <c r="BI65" s="28">
        <v>15.218019999999999</v>
      </c>
      <c r="BJ65" s="28">
        <v>4.9960000000000004</v>
      </c>
      <c r="BK65" s="28">
        <v>3.3512114799999999</v>
      </c>
      <c r="BL65" s="28">
        <v>3.3512114799999999</v>
      </c>
      <c r="BM65" s="28">
        <v>3.6981182800000001</v>
      </c>
      <c r="BN65" s="28">
        <v>0.20135800000000001</v>
      </c>
      <c r="BO65" s="28">
        <v>0.99571852748151402</v>
      </c>
      <c r="BP65" s="28">
        <v>0.46730246020260502</v>
      </c>
    </row>
    <row r="66" spans="1:68">
      <c r="A66" s="28">
        <v>65</v>
      </c>
      <c r="B66" s="29" t="s">
        <v>121</v>
      </c>
      <c r="C66" s="28">
        <v>120</v>
      </c>
      <c r="D66" s="28">
        <v>1050</v>
      </c>
      <c r="E66" s="28">
        <v>0.34005819999999998</v>
      </c>
      <c r="F66" s="28">
        <v>29.821236750000001</v>
      </c>
      <c r="G66" s="28">
        <v>2.9256574999999998</v>
      </c>
      <c r="H66" s="28">
        <v>1.2229135</v>
      </c>
      <c r="I66" s="28">
        <v>4.0971514999999998</v>
      </c>
      <c r="J66" s="28">
        <v>14.3916</v>
      </c>
      <c r="K66" s="28">
        <v>0.85250349999999997</v>
      </c>
      <c r="L66" s="28">
        <v>0.86135499999999998</v>
      </c>
      <c r="M66" s="28">
        <v>1.0645370000000001</v>
      </c>
      <c r="N66" s="28">
        <v>461.14792999999997</v>
      </c>
      <c r="O66" s="28">
        <v>56.134248882000001</v>
      </c>
      <c r="P66" s="28">
        <v>362.39429999999999</v>
      </c>
      <c r="Q66" s="28">
        <v>1.4145522500000001</v>
      </c>
      <c r="R66" s="28">
        <v>2.1630699999999998</v>
      </c>
      <c r="S66" s="28">
        <v>3.42245</v>
      </c>
      <c r="T66" s="28">
        <v>175.42064999999999</v>
      </c>
      <c r="U66" s="28">
        <v>3.0834980000000001</v>
      </c>
      <c r="V66" s="28">
        <v>7.0318797076072206E-2</v>
      </c>
      <c r="W66" s="28">
        <v>33.625391999999998</v>
      </c>
      <c r="X66" s="28">
        <v>196.81649999999999</v>
      </c>
      <c r="Y66" s="28">
        <v>1.4715965</v>
      </c>
      <c r="Z66" s="28">
        <v>1.9383157</v>
      </c>
      <c r="AA66" s="28">
        <v>2.5601099999999999</v>
      </c>
      <c r="AB66" s="28">
        <v>2.7538635</v>
      </c>
      <c r="AC66" s="28">
        <v>51.046514999999999</v>
      </c>
      <c r="AD66" s="28">
        <v>33.124847500000001</v>
      </c>
      <c r="AE66" s="28">
        <v>3.42245</v>
      </c>
      <c r="AF66" s="28">
        <v>4.7401659900000004</v>
      </c>
      <c r="AG66" s="28">
        <v>4.7401659900000004</v>
      </c>
      <c r="AH66" s="28">
        <v>4.7401659900000004</v>
      </c>
      <c r="AI66" s="28">
        <v>5.0180000000000002E-2</v>
      </c>
      <c r="AJ66" s="28">
        <v>1.9338310000000001</v>
      </c>
      <c r="AK66" s="28">
        <v>94.116647400000005</v>
      </c>
      <c r="AL66" s="28">
        <v>6.8557730000000001</v>
      </c>
      <c r="AM66" s="28">
        <v>0.96710499999999999</v>
      </c>
      <c r="AN66" s="28">
        <v>1.7664</v>
      </c>
      <c r="AO66" s="28">
        <v>41.406399999999998</v>
      </c>
      <c r="AP66" s="28">
        <v>2.0335290000000001</v>
      </c>
      <c r="AQ66" s="28">
        <v>1.6159300000000001</v>
      </c>
      <c r="AR66" s="28">
        <v>7.3098900000000002</v>
      </c>
      <c r="AS66" s="28">
        <v>672.79188999999997</v>
      </c>
      <c r="AT66" s="28">
        <v>36.702399036000003</v>
      </c>
      <c r="AU66" s="28">
        <v>2643.9290999999998</v>
      </c>
      <c r="AV66" s="28">
        <v>5.9704392000000004</v>
      </c>
      <c r="AW66" s="28">
        <v>3.4517099999999998</v>
      </c>
      <c r="AX66" s="28">
        <v>4.9939999999999998</v>
      </c>
      <c r="AY66" s="28">
        <v>134.2405</v>
      </c>
      <c r="AZ66" s="28">
        <v>2.7067144999999999</v>
      </c>
      <c r="BA66" s="28">
        <v>0.121174504424437</v>
      </c>
      <c r="BB66" s="28">
        <v>11.172017</v>
      </c>
      <c r="BC66" s="28">
        <v>144.97</v>
      </c>
      <c r="BD66" s="28">
        <v>0.64571800000000001</v>
      </c>
      <c r="BE66" s="28">
        <v>1.91317</v>
      </c>
      <c r="BF66" s="28">
        <v>1.8671949999999999</v>
      </c>
      <c r="BG66" s="28">
        <v>2.1389200000000002</v>
      </c>
      <c r="BH66" s="28">
        <v>86.602540000000005</v>
      </c>
      <c r="BI66" s="28">
        <v>15.20453</v>
      </c>
      <c r="BJ66" s="28">
        <v>4.9939999999999998</v>
      </c>
      <c r="BK66" s="28">
        <v>3.3514522200000001</v>
      </c>
      <c r="BL66" s="28">
        <v>3.3514522200000001</v>
      </c>
      <c r="BM66" s="28">
        <v>3.6976624199999999</v>
      </c>
      <c r="BN66" s="28">
        <v>0.20128699999999999</v>
      </c>
      <c r="BO66" s="28">
        <v>0.99510752280159198</v>
      </c>
      <c r="BP66" s="28">
        <v>0.46723444283646898</v>
      </c>
    </row>
    <row r="67" spans="1:68">
      <c r="A67" s="28">
        <v>66</v>
      </c>
      <c r="B67" s="29" t="s">
        <v>122</v>
      </c>
      <c r="C67" s="28">
        <v>70</v>
      </c>
      <c r="D67" s="28">
        <v>1050</v>
      </c>
      <c r="E67" s="28">
        <v>0.33997759999999999</v>
      </c>
      <c r="F67" s="28">
        <v>29.815524</v>
      </c>
      <c r="G67" s="28">
        <v>2.9279600000000001</v>
      </c>
      <c r="H67" s="28">
        <v>1.2229680000000001</v>
      </c>
      <c r="I67" s="28">
        <v>4.0929520000000004</v>
      </c>
      <c r="J67" s="28">
        <v>14.3888</v>
      </c>
      <c r="K67" s="28">
        <v>0.85408799999999996</v>
      </c>
      <c r="L67" s="28">
        <v>0.86263999999999996</v>
      </c>
      <c r="M67" s="28">
        <v>1.0692159999999999</v>
      </c>
      <c r="N67" s="28">
        <v>461.38224000000002</v>
      </c>
      <c r="O67" s="28">
        <v>56.078334175999998</v>
      </c>
      <c r="P67" s="28">
        <v>363.54239999999999</v>
      </c>
      <c r="Q67" s="28">
        <v>1.419028</v>
      </c>
      <c r="R67" s="28">
        <v>2.1657600000000001</v>
      </c>
      <c r="S67" s="28">
        <v>3.4216000000000002</v>
      </c>
      <c r="T67" s="28">
        <v>175.3192</v>
      </c>
      <c r="U67" s="28">
        <v>3.0806640000000001</v>
      </c>
      <c r="V67" s="28">
        <v>7.0610474813743995E-2</v>
      </c>
      <c r="W67" s="28">
        <v>33.577855999999997</v>
      </c>
      <c r="X67" s="28">
        <v>196.672</v>
      </c>
      <c r="Y67" s="28">
        <v>1.4697119999999999</v>
      </c>
      <c r="Z67" s="28">
        <v>1.9377375999999999</v>
      </c>
      <c r="AA67" s="28">
        <v>2.5584799999999999</v>
      </c>
      <c r="AB67" s="28">
        <v>2.7525680000000001</v>
      </c>
      <c r="AC67" s="28">
        <v>51.029519999999998</v>
      </c>
      <c r="AD67" s="28">
        <v>33.07188</v>
      </c>
      <c r="AE67" s="28">
        <v>3.4216000000000002</v>
      </c>
      <c r="AF67" s="28">
        <v>4.7387763200000004</v>
      </c>
      <c r="AG67" s="28">
        <v>4.7387763200000004</v>
      </c>
      <c r="AH67" s="28">
        <v>4.7387763200000004</v>
      </c>
      <c r="AI67" s="28">
        <v>5.024E-2</v>
      </c>
      <c r="AJ67" s="28">
        <v>1.9326080000000001</v>
      </c>
      <c r="AK67" s="28">
        <v>94.0394632</v>
      </c>
      <c r="AL67" s="28">
        <v>6.8528640000000003</v>
      </c>
      <c r="AM67" s="28">
        <v>0.96664000000000005</v>
      </c>
      <c r="AN67" s="28">
        <v>1.7652000000000001</v>
      </c>
      <c r="AO67" s="28">
        <v>41.3752</v>
      </c>
      <c r="AP67" s="28">
        <v>2.0328719999999998</v>
      </c>
      <c r="AQ67" s="28">
        <v>1.6162399999999999</v>
      </c>
      <c r="AR67" s="28">
        <v>7.3035199999999998</v>
      </c>
      <c r="AS67" s="28">
        <v>672.95752000000005</v>
      </c>
      <c r="AT67" s="28">
        <v>36.684201047999998</v>
      </c>
      <c r="AU67" s="28">
        <v>2642.1887999999999</v>
      </c>
      <c r="AV67" s="28">
        <v>5.9592856000000003</v>
      </c>
      <c r="AW67" s="28">
        <v>3.45228</v>
      </c>
      <c r="AX67" s="28">
        <v>4.992</v>
      </c>
      <c r="AY67" s="28">
        <v>134.20400000000001</v>
      </c>
      <c r="AZ67" s="28">
        <v>2.7055359999999999</v>
      </c>
      <c r="BA67" s="28">
        <v>0.121406059668594</v>
      </c>
      <c r="BB67" s="28">
        <v>11.163855999999999</v>
      </c>
      <c r="BC67" s="28">
        <v>144.96</v>
      </c>
      <c r="BD67" s="28">
        <v>0.64562399999999998</v>
      </c>
      <c r="BE67" s="28">
        <v>1.91286</v>
      </c>
      <c r="BF67" s="28">
        <v>1.86676</v>
      </c>
      <c r="BG67" s="28">
        <v>2.13856</v>
      </c>
      <c r="BH67" s="28">
        <v>86.456720000000004</v>
      </c>
      <c r="BI67" s="28">
        <v>15.191039999999999</v>
      </c>
      <c r="BJ67" s="28">
        <v>4.992</v>
      </c>
      <c r="BK67" s="28">
        <v>3.3516929599999998</v>
      </c>
      <c r="BL67" s="28">
        <v>3.3516929599999998</v>
      </c>
      <c r="BM67" s="28">
        <v>3.6972065600000001</v>
      </c>
      <c r="BN67" s="28">
        <v>0.20121600000000001</v>
      </c>
      <c r="BO67" s="28">
        <v>0.99449646146970605</v>
      </c>
      <c r="BP67" s="28">
        <v>0.46716642547033299</v>
      </c>
    </row>
    <row r="68" spans="1:68">
      <c r="A68" s="28">
        <v>67</v>
      </c>
      <c r="B68" s="29" t="s">
        <v>123</v>
      </c>
      <c r="C68" s="28">
        <v>325</v>
      </c>
      <c r="D68" s="28">
        <v>1090</v>
      </c>
      <c r="E68" s="28">
        <v>0.39425120000000002</v>
      </c>
      <c r="F68" s="28">
        <v>33.279215399999998</v>
      </c>
      <c r="G68" s="28">
        <v>3.133394</v>
      </c>
      <c r="H68" s="28">
        <v>1.1910499999999999</v>
      </c>
      <c r="I68" s="28">
        <v>4.1128720000000003</v>
      </c>
      <c r="J68" s="28">
        <v>15.8048</v>
      </c>
      <c r="K68" s="28">
        <v>0.86684600000000001</v>
      </c>
      <c r="L68" s="28">
        <v>0.86843999999999999</v>
      </c>
      <c r="M68" s="28">
        <v>1.0422419999999999</v>
      </c>
      <c r="N68" s="28">
        <v>463.06130000000002</v>
      </c>
      <c r="O68" s="28">
        <v>57.405876362000001</v>
      </c>
      <c r="P68" s="28">
        <v>357.76459999999997</v>
      </c>
      <c r="Q68" s="28">
        <v>1.3936249999999999</v>
      </c>
      <c r="R68" s="28">
        <v>2.2614999999999998</v>
      </c>
      <c r="S68" s="28">
        <v>3.5106000000000002</v>
      </c>
      <c r="T68" s="28">
        <v>176.78440000000001</v>
      </c>
      <c r="U68" s="28">
        <v>3.1244290000000001</v>
      </c>
      <c r="V68" s="28">
        <v>6.7068232435715705E-2</v>
      </c>
      <c r="W68" s="28">
        <v>34.060645999999998</v>
      </c>
      <c r="X68" s="28">
        <v>198.32400000000001</v>
      </c>
      <c r="Y68" s="28">
        <v>1.5009999999999999</v>
      </c>
      <c r="Z68" s="28">
        <v>1.9575480000000001</v>
      </c>
      <c r="AA68" s="28">
        <v>2.5784859999999998</v>
      </c>
      <c r="AB68" s="28">
        <v>2.7679580000000001</v>
      </c>
      <c r="AC68" s="28">
        <v>51.380800000000001</v>
      </c>
      <c r="AD68" s="28">
        <v>32.840774000000003</v>
      </c>
      <c r="AE68" s="28">
        <v>3.5106000000000002</v>
      </c>
      <c r="AF68" s="28">
        <v>4.8093644400000004</v>
      </c>
      <c r="AG68" s="28">
        <v>4.8010094399999996</v>
      </c>
      <c r="AH68" s="28">
        <v>4.7588144400000001</v>
      </c>
      <c r="AI68" s="28">
        <v>6.1249999999999999E-2</v>
      </c>
      <c r="AJ68" s="28">
        <v>1.9289849999999999</v>
      </c>
      <c r="AK68" s="28">
        <v>93.694900399999995</v>
      </c>
      <c r="AL68" s="28">
        <v>6.7882389999999999</v>
      </c>
      <c r="AM68" s="28">
        <v>0.96166700000000005</v>
      </c>
      <c r="AN68" s="28">
        <v>1.7679400000000001</v>
      </c>
      <c r="AO68" s="28">
        <v>41.261000000000003</v>
      </c>
      <c r="AP68" s="28">
        <v>2.023301</v>
      </c>
      <c r="AQ68" s="28">
        <v>1.60273</v>
      </c>
      <c r="AR68" s="28">
        <v>7.3901380000000003</v>
      </c>
      <c r="AS68" s="28">
        <v>668.63009</v>
      </c>
      <c r="AT68" s="28">
        <v>36.636071026000003</v>
      </c>
      <c r="AU68" s="28">
        <v>2669.0632999999998</v>
      </c>
      <c r="AV68" s="28">
        <v>5.9170818000000001</v>
      </c>
      <c r="AW68" s="28">
        <v>3.3782999999999999</v>
      </c>
      <c r="AX68" s="28">
        <v>5</v>
      </c>
      <c r="AY68" s="28">
        <v>134.53370000000001</v>
      </c>
      <c r="AZ68" s="28">
        <v>2.7329954999999999</v>
      </c>
      <c r="BA68" s="28">
        <v>0.120452727757447</v>
      </c>
      <c r="BB68" s="28">
        <v>11.139003000000001</v>
      </c>
      <c r="BC68" s="28">
        <v>145.30000000000001</v>
      </c>
      <c r="BD68" s="28">
        <v>0.64589200000000002</v>
      </c>
      <c r="BE68" s="28">
        <v>1.9135842000000001</v>
      </c>
      <c r="BF68" s="28">
        <v>1.867947</v>
      </c>
      <c r="BG68" s="28">
        <v>2.1394199999999999</v>
      </c>
      <c r="BH68" s="28">
        <v>85.335880000000003</v>
      </c>
      <c r="BI68" s="28">
        <v>15.501189999999999</v>
      </c>
      <c r="BJ68" s="28">
        <v>5</v>
      </c>
      <c r="BK68" s="28">
        <v>3.3276400599999998</v>
      </c>
      <c r="BL68" s="28">
        <v>3.3276400599999998</v>
      </c>
      <c r="BM68" s="28">
        <v>3.5878006600000001</v>
      </c>
      <c r="BN68" s="28">
        <v>0.18713299999999999</v>
      </c>
      <c r="BO68" s="28">
        <v>1.00527486185695</v>
      </c>
      <c r="BP68" s="28">
        <v>0.46736034732272103</v>
      </c>
    </row>
    <row r="69" spans="1:68">
      <c r="A69" s="28">
        <v>68</v>
      </c>
      <c r="B69" s="29" t="s">
        <v>119</v>
      </c>
      <c r="C69" s="28">
        <v>344</v>
      </c>
      <c r="D69" s="28">
        <v>1090</v>
      </c>
      <c r="E69" s="28">
        <v>0.39425120000000002</v>
      </c>
      <c r="F69" s="28">
        <v>33.279215399999998</v>
      </c>
      <c r="G69" s="28">
        <v>3.133394</v>
      </c>
      <c r="H69" s="28">
        <v>1.1910499999999999</v>
      </c>
      <c r="I69" s="28">
        <v>4.1128720000000003</v>
      </c>
      <c r="J69" s="28">
        <v>15.8048</v>
      </c>
      <c r="K69" s="28">
        <v>0.86684600000000001</v>
      </c>
      <c r="L69" s="28">
        <v>0.86843999999999999</v>
      </c>
      <c r="M69" s="28">
        <v>1.0422419999999999</v>
      </c>
      <c r="N69" s="28">
        <v>463.06130000000002</v>
      </c>
      <c r="O69" s="28">
        <v>57.405876362000001</v>
      </c>
      <c r="P69" s="28">
        <v>357.76459999999997</v>
      </c>
      <c r="Q69" s="28">
        <v>1.3936249999999999</v>
      </c>
      <c r="R69" s="28">
        <v>2.2614999999999998</v>
      </c>
      <c r="S69" s="28">
        <v>3.5106000000000002</v>
      </c>
      <c r="T69" s="28">
        <v>176.78440000000001</v>
      </c>
      <c r="U69" s="28">
        <v>3.1244290000000001</v>
      </c>
      <c r="V69" s="28">
        <v>6.7068232435715705E-2</v>
      </c>
      <c r="W69" s="28">
        <v>34.060645999999998</v>
      </c>
      <c r="X69" s="28">
        <v>198.32400000000001</v>
      </c>
      <c r="Y69" s="28">
        <v>1.5009999999999999</v>
      </c>
      <c r="Z69" s="28">
        <v>1.9575480000000001</v>
      </c>
      <c r="AA69" s="28">
        <v>2.5784859999999998</v>
      </c>
      <c r="AB69" s="28">
        <v>2.7679580000000001</v>
      </c>
      <c r="AC69" s="28">
        <v>51.380800000000001</v>
      </c>
      <c r="AD69" s="28">
        <v>32.840774000000003</v>
      </c>
      <c r="AE69" s="28">
        <v>3.5106000000000002</v>
      </c>
      <c r="AF69" s="28">
        <v>4.8093644400000004</v>
      </c>
      <c r="AG69" s="28">
        <v>4.8010094399999996</v>
      </c>
      <c r="AH69" s="28">
        <v>4.7588144400000001</v>
      </c>
      <c r="AI69" s="28">
        <v>6.1249999999999999E-2</v>
      </c>
      <c r="AJ69" s="28">
        <v>1.92992266666667</v>
      </c>
      <c r="AK69" s="28">
        <v>93.773885559999997</v>
      </c>
      <c r="AL69" s="28">
        <v>6.7928949999999997</v>
      </c>
      <c r="AM69" s="28">
        <v>0.96188039999999997</v>
      </c>
      <c r="AN69" s="28">
        <v>1.76788826666667</v>
      </c>
      <c r="AO69" s="28">
        <v>41.289453333333299</v>
      </c>
      <c r="AP69" s="28">
        <v>2.0232557333333299</v>
      </c>
      <c r="AQ69" s="28">
        <v>1.60318266666667</v>
      </c>
      <c r="AR69" s="28">
        <v>7.3856824666666698</v>
      </c>
      <c r="AS69" s="28">
        <v>668.68292266666697</v>
      </c>
      <c r="AT69" s="28">
        <v>36.6394391376</v>
      </c>
      <c r="AU69" s="28">
        <v>2667.8352799999998</v>
      </c>
      <c r="AV69" s="28">
        <v>5.9089512600000003</v>
      </c>
      <c r="AW69" s="28">
        <v>3.3804340000000002</v>
      </c>
      <c r="AX69" s="28">
        <v>5.00064666666667</v>
      </c>
      <c r="AY69" s="28">
        <v>134.53887333333299</v>
      </c>
      <c r="AZ69" s="28">
        <v>2.7324503600000001</v>
      </c>
      <c r="BA69" s="28">
        <v>0.120401045109502</v>
      </c>
      <c r="BB69" s="28">
        <v>11.143904733333301</v>
      </c>
      <c r="BC69" s="28">
        <v>145.30969999999999</v>
      </c>
      <c r="BD69" s="28">
        <v>0.64607953333333301</v>
      </c>
      <c r="BE69" s="28">
        <v>1.9136753799999999</v>
      </c>
      <c r="BF69" s="28">
        <v>1.8680181333333301</v>
      </c>
      <c r="BG69" s="28">
        <v>2.1395170000000001</v>
      </c>
      <c r="BH69" s="28">
        <v>85.320812666666697</v>
      </c>
      <c r="BI69" s="28">
        <v>15.492072</v>
      </c>
      <c r="BJ69" s="28">
        <v>5.00064666666667</v>
      </c>
      <c r="BK69" s="28">
        <v>3.32962325733333</v>
      </c>
      <c r="BL69" s="28">
        <v>3.329263064</v>
      </c>
      <c r="BM69" s="28">
        <v>3.58760459066667</v>
      </c>
      <c r="BN69" s="28">
        <v>0.18748219999999999</v>
      </c>
      <c r="BO69" s="28">
        <v>1.0051819056672799</v>
      </c>
      <c r="BP69" s="28">
        <v>0.46749604438012499</v>
      </c>
    </row>
    <row r="70" spans="1:68">
      <c r="A70" s="28">
        <v>69</v>
      </c>
      <c r="B70" s="29" t="s">
        <v>120</v>
      </c>
      <c r="C70" s="28">
        <v>390</v>
      </c>
      <c r="D70" s="28">
        <v>1090</v>
      </c>
      <c r="E70" s="28">
        <v>0.39425120000000002</v>
      </c>
      <c r="F70" s="28">
        <v>33.279215399999998</v>
      </c>
      <c r="G70" s="28">
        <v>3.133394</v>
      </c>
      <c r="H70" s="28">
        <v>1.1910499999999999</v>
      </c>
      <c r="I70" s="28">
        <v>4.1128720000000003</v>
      </c>
      <c r="J70" s="28">
        <v>15.8048</v>
      </c>
      <c r="K70" s="28">
        <v>0.86684600000000001</v>
      </c>
      <c r="L70" s="28">
        <v>0.86843999999999999</v>
      </c>
      <c r="M70" s="28">
        <v>1.0422419999999999</v>
      </c>
      <c r="N70" s="28">
        <v>463.06130000000002</v>
      </c>
      <c r="O70" s="28">
        <v>57.405876362000001</v>
      </c>
      <c r="P70" s="28">
        <v>357.76459999999997</v>
      </c>
      <c r="Q70" s="28">
        <v>1.3936249999999999</v>
      </c>
      <c r="R70" s="28">
        <v>2.2614999999999998</v>
      </c>
      <c r="S70" s="28">
        <v>3.5106000000000002</v>
      </c>
      <c r="T70" s="28">
        <v>176.78440000000001</v>
      </c>
      <c r="U70" s="28">
        <v>3.1244290000000001</v>
      </c>
      <c r="V70" s="28">
        <v>6.7068232435715705E-2</v>
      </c>
      <c r="W70" s="28">
        <v>34.060645999999998</v>
      </c>
      <c r="X70" s="28">
        <v>198.32400000000001</v>
      </c>
      <c r="Y70" s="28">
        <v>1.5009999999999999</v>
      </c>
      <c r="Z70" s="28">
        <v>1.9575480000000001</v>
      </c>
      <c r="AA70" s="28">
        <v>2.5784859999999998</v>
      </c>
      <c r="AB70" s="28">
        <v>2.7679580000000001</v>
      </c>
      <c r="AC70" s="28">
        <v>51.380800000000001</v>
      </c>
      <c r="AD70" s="28">
        <v>32.840774000000003</v>
      </c>
      <c r="AE70" s="28">
        <v>3.5106000000000002</v>
      </c>
      <c r="AF70" s="28">
        <v>4.8093644400000004</v>
      </c>
      <c r="AG70" s="28">
        <v>4.8010094399999996</v>
      </c>
      <c r="AH70" s="28">
        <v>4.7588144400000001</v>
      </c>
      <c r="AI70" s="28">
        <v>6.1249999999999999E-2</v>
      </c>
      <c r="AJ70" s="28">
        <v>1.9308603333333301</v>
      </c>
      <c r="AK70" s="28">
        <v>93.852870719999999</v>
      </c>
      <c r="AL70" s="28">
        <v>6.7975510000000003</v>
      </c>
      <c r="AM70" s="28">
        <v>0.9620938</v>
      </c>
      <c r="AN70" s="28">
        <v>1.7678365333333299</v>
      </c>
      <c r="AO70" s="28">
        <v>41.317906666666701</v>
      </c>
      <c r="AP70" s="28">
        <v>2.0232104666666699</v>
      </c>
      <c r="AQ70" s="28">
        <v>1.60363533333333</v>
      </c>
      <c r="AR70" s="28">
        <v>7.3812269333333296</v>
      </c>
      <c r="AS70" s="28">
        <v>668.73575533333303</v>
      </c>
      <c r="AT70" s="28">
        <v>36.642807249199997</v>
      </c>
      <c r="AU70" s="28">
        <v>2666.6072600000002</v>
      </c>
      <c r="AV70" s="28">
        <v>5.9008207199999996</v>
      </c>
      <c r="AW70" s="28">
        <v>3.382568</v>
      </c>
      <c r="AX70" s="28">
        <v>5.0012933333333303</v>
      </c>
      <c r="AY70" s="28">
        <v>134.54404666666699</v>
      </c>
      <c r="AZ70" s="28">
        <v>2.7319052199999998</v>
      </c>
      <c r="BA70" s="28">
        <v>0.12034943364346</v>
      </c>
      <c r="BB70" s="28">
        <v>11.1488064666667</v>
      </c>
      <c r="BC70" s="28">
        <v>145.3194</v>
      </c>
      <c r="BD70" s="28">
        <v>0.646267066666667</v>
      </c>
      <c r="BE70" s="28">
        <v>1.91376656</v>
      </c>
      <c r="BF70" s="28">
        <v>1.86808926666667</v>
      </c>
      <c r="BG70" s="28">
        <v>2.1396139999999999</v>
      </c>
      <c r="BH70" s="28">
        <v>85.305745333333306</v>
      </c>
      <c r="BI70" s="28">
        <v>15.482953999999999</v>
      </c>
      <c r="BJ70" s="28">
        <v>5.0012933333333303</v>
      </c>
      <c r="BK70" s="28">
        <v>3.3316064546666699</v>
      </c>
      <c r="BL70" s="28">
        <v>3.3308860679999999</v>
      </c>
      <c r="BM70" s="28">
        <v>3.5874085213333302</v>
      </c>
      <c r="BN70" s="28">
        <v>0.18783140000000001</v>
      </c>
      <c r="BO70" s="28">
        <v>1.0050889666670499</v>
      </c>
      <c r="BP70" s="28">
        <v>0.46763174143753</v>
      </c>
    </row>
    <row r="71" spans="1:68">
      <c r="A71" s="28">
        <v>70</v>
      </c>
      <c r="B71" s="29" t="s">
        <v>121</v>
      </c>
      <c r="C71" s="28">
        <v>337</v>
      </c>
      <c r="D71" s="28">
        <v>1090</v>
      </c>
      <c r="E71" s="28">
        <v>0.39425120000000002</v>
      </c>
      <c r="F71" s="28">
        <v>33.279215399999998</v>
      </c>
      <c r="G71" s="28">
        <v>3.133394</v>
      </c>
      <c r="H71" s="28">
        <v>1.1910499999999999</v>
      </c>
      <c r="I71" s="28">
        <v>4.1128720000000003</v>
      </c>
      <c r="J71" s="28">
        <v>15.8048</v>
      </c>
      <c r="K71" s="28">
        <v>0.86684600000000001</v>
      </c>
      <c r="L71" s="28">
        <v>0.86843999999999999</v>
      </c>
      <c r="M71" s="28">
        <v>1.0422419999999999</v>
      </c>
      <c r="N71" s="28">
        <v>463.06130000000002</v>
      </c>
      <c r="O71" s="28">
        <v>57.405876362000001</v>
      </c>
      <c r="P71" s="28">
        <v>357.76459999999997</v>
      </c>
      <c r="Q71" s="28">
        <v>1.3936249999999999</v>
      </c>
      <c r="R71" s="28">
        <v>2.2614999999999998</v>
      </c>
      <c r="S71" s="28">
        <v>3.5106000000000002</v>
      </c>
      <c r="T71" s="28">
        <v>176.78440000000001</v>
      </c>
      <c r="U71" s="28">
        <v>3.1244290000000001</v>
      </c>
      <c r="V71" s="28">
        <v>6.7068232435715705E-2</v>
      </c>
      <c r="W71" s="28">
        <v>34.060645999999998</v>
      </c>
      <c r="X71" s="28">
        <v>198.32400000000001</v>
      </c>
      <c r="Y71" s="28">
        <v>1.5009999999999999</v>
      </c>
      <c r="Z71" s="28">
        <v>1.9575480000000001</v>
      </c>
      <c r="AA71" s="28">
        <v>2.5784859999999998</v>
      </c>
      <c r="AB71" s="28">
        <v>2.7679580000000001</v>
      </c>
      <c r="AC71" s="28">
        <v>51.380800000000001</v>
      </c>
      <c r="AD71" s="28">
        <v>32.840774000000003</v>
      </c>
      <c r="AE71" s="28">
        <v>3.5106000000000002</v>
      </c>
      <c r="AF71" s="28">
        <v>4.8093644400000004</v>
      </c>
      <c r="AG71" s="28">
        <v>4.8010094399999996</v>
      </c>
      <c r="AH71" s="28">
        <v>4.7588144400000001</v>
      </c>
      <c r="AI71" s="28">
        <v>6.1249999999999999E-2</v>
      </c>
      <c r="AJ71" s="28">
        <v>1.9317979999999999</v>
      </c>
      <c r="AK71" s="28">
        <v>93.931855880000001</v>
      </c>
      <c r="AL71" s="28">
        <v>6.8022070000000001</v>
      </c>
      <c r="AM71" s="28">
        <v>0.96230720000000003</v>
      </c>
      <c r="AN71" s="28">
        <v>1.7677848</v>
      </c>
      <c r="AO71" s="28">
        <v>41.346359999999997</v>
      </c>
      <c r="AP71" s="28">
        <v>2.0231652000000002</v>
      </c>
      <c r="AQ71" s="28">
        <v>1.604088</v>
      </c>
      <c r="AR71" s="28">
        <v>7.3767714</v>
      </c>
      <c r="AS71" s="28">
        <v>668.788588</v>
      </c>
      <c r="AT71" s="28">
        <v>36.646175360800001</v>
      </c>
      <c r="AU71" s="28">
        <v>2665.3792400000002</v>
      </c>
      <c r="AV71" s="28">
        <v>5.8926901799999998</v>
      </c>
      <c r="AW71" s="28">
        <v>3.3847019999999999</v>
      </c>
      <c r="AX71" s="28">
        <v>5.0019400000000003</v>
      </c>
      <c r="AY71" s="28">
        <v>134.54921999999999</v>
      </c>
      <c r="AZ71" s="28">
        <v>2.73136008</v>
      </c>
      <c r="BA71" s="28">
        <v>0.120297893212365</v>
      </c>
      <c r="BB71" s="28">
        <v>11.153708200000001</v>
      </c>
      <c r="BC71" s="28">
        <v>145.32910000000001</v>
      </c>
      <c r="BD71" s="28">
        <v>0.64645459999999999</v>
      </c>
      <c r="BE71" s="28">
        <v>1.9138577400000001</v>
      </c>
      <c r="BF71" s="28">
        <v>1.8681604000000001</v>
      </c>
      <c r="BG71" s="28">
        <v>2.1397110000000001</v>
      </c>
      <c r="BH71" s="28">
        <v>85.290678</v>
      </c>
      <c r="BI71" s="28">
        <v>15.473836</v>
      </c>
      <c r="BJ71" s="28">
        <v>5.0019400000000003</v>
      </c>
      <c r="BK71" s="28">
        <v>3.3335896520000001</v>
      </c>
      <c r="BL71" s="28">
        <v>3.3325090720000001</v>
      </c>
      <c r="BM71" s="28">
        <v>3.5872124520000002</v>
      </c>
      <c r="BN71" s="28">
        <v>0.1881806</v>
      </c>
      <c r="BO71" s="28">
        <v>1.0049960448514901</v>
      </c>
      <c r="BP71" s="28">
        <v>0.46776743849493502</v>
      </c>
    </row>
    <row r="72" spans="1:68">
      <c r="A72" s="28">
        <v>71</v>
      </c>
      <c r="B72" s="29" t="s">
        <v>124</v>
      </c>
      <c r="C72" s="28">
        <v>145</v>
      </c>
      <c r="D72" s="28">
        <v>1090</v>
      </c>
      <c r="E72" s="28">
        <v>0.34548000000000001</v>
      </c>
      <c r="F72" s="28">
        <v>30.239270000000001</v>
      </c>
      <c r="G72" s="28">
        <v>2.9506999999999999</v>
      </c>
      <c r="H72" s="28">
        <v>1.2011000000000001</v>
      </c>
      <c r="I72" s="28">
        <v>4.1254999999999997</v>
      </c>
      <c r="J72" s="28">
        <v>14.6</v>
      </c>
      <c r="K72" s="28">
        <v>0.84789999999999999</v>
      </c>
      <c r="L72" s="28">
        <v>0.85499999999999998</v>
      </c>
      <c r="M72" s="28">
        <v>1.0358000000000001</v>
      </c>
      <c r="N72" s="28">
        <v>460.09800000000001</v>
      </c>
      <c r="O72" s="28">
        <v>56.9212208</v>
      </c>
      <c r="P72" s="28">
        <v>356.66</v>
      </c>
      <c r="Q72" s="28">
        <v>1.3790500000000001</v>
      </c>
      <c r="R72" s="28">
        <v>2.1819999999999999</v>
      </c>
      <c r="S72" s="28">
        <v>3.45</v>
      </c>
      <c r="T72" s="28">
        <v>176.41</v>
      </c>
      <c r="U72" s="28">
        <v>3.1179999999999999</v>
      </c>
      <c r="V72" s="28">
        <v>6.8493150684931503E-2</v>
      </c>
      <c r="W72" s="28">
        <v>33.979999999999997</v>
      </c>
      <c r="X72" s="28">
        <v>198.1</v>
      </c>
      <c r="Y72" s="28">
        <v>1.4948999999999999</v>
      </c>
      <c r="Z72" s="28">
        <v>1.94842</v>
      </c>
      <c r="AA72" s="28">
        <v>2.5748000000000002</v>
      </c>
      <c r="AB72" s="28">
        <v>2.7654999999999998</v>
      </c>
      <c r="AC72" s="28">
        <v>50.918999999999997</v>
      </c>
      <c r="AD72" s="28">
        <v>33.180700000000002</v>
      </c>
      <c r="AE72" s="28">
        <v>3.45</v>
      </c>
      <c r="AF72" s="28">
        <v>4.7625659999999996</v>
      </c>
      <c r="AG72" s="28">
        <v>4.7625659999999996</v>
      </c>
      <c r="AH72" s="28">
        <v>4.7625659999999996</v>
      </c>
      <c r="AI72" s="28">
        <v>0.05</v>
      </c>
      <c r="AJ72" s="28">
        <v>1.9410000000000001</v>
      </c>
      <c r="AK72" s="28">
        <v>94.63664</v>
      </c>
      <c r="AL72" s="28">
        <v>6.8974000000000002</v>
      </c>
      <c r="AM72" s="28">
        <v>0.97219999999999995</v>
      </c>
      <c r="AN72" s="28">
        <v>1.774</v>
      </c>
      <c r="AO72" s="28">
        <v>41.6</v>
      </c>
      <c r="AP72" s="28">
        <v>2.0366</v>
      </c>
      <c r="AQ72" s="28">
        <v>1.6180000000000001</v>
      </c>
      <c r="AR72" s="28">
        <v>7.2808000000000002</v>
      </c>
      <c r="AS72" s="28">
        <v>673.99400000000003</v>
      </c>
      <c r="AT72" s="28">
        <v>36.852391599999997</v>
      </c>
      <c r="AU72" s="28">
        <v>2630.78</v>
      </c>
      <c r="AV72" s="28">
        <v>5.9758800000000001</v>
      </c>
      <c r="AW72" s="28">
        <v>3.48</v>
      </c>
      <c r="AX72" s="28">
        <v>5</v>
      </c>
      <c r="AY72" s="28">
        <v>134.41999999999999</v>
      </c>
      <c r="AZ72" s="28">
        <v>2.7002999999999999</v>
      </c>
      <c r="BA72" s="28">
        <v>0.120192307692308</v>
      </c>
      <c r="BB72" s="28">
        <v>11.2698</v>
      </c>
      <c r="BC72" s="28">
        <v>145</v>
      </c>
      <c r="BD72" s="28">
        <v>0.6472</v>
      </c>
      <c r="BE72" s="28">
        <v>1.91472</v>
      </c>
      <c r="BF72" s="28">
        <v>1.8702000000000001</v>
      </c>
      <c r="BG72" s="28">
        <v>2.1419999999999999</v>
      </c>
      <c r="BH72" s="28">
        <v>87.207999999999998</v>
      </c>
      <c r="BI72" s="28">
        <v>15.154</v>
      </c>
      <c r="BJ72" s="28">
        <v>5</v>
      </c>
      <c r="BK72" s="28">
        <v>3.3607960000000001</v>
      </c>
      <c r="BL72" s="28">
        <v>3.3607960000000001</v>
      </c>
      <c r="BM72" s="28">
        <v>3.778756</v>
      </c>
      <c r="BN72" s="28">
        <v>0.20780000000000001</v>
      </c>
      <c r="BO72" s="28">
        <v>1.00250123141907</v>
      </c>
      <c r="BP72" s="28">
        <v>0.46830680173661399</v>
      </c>
    </row>
    <row r="73" spans="1:68">
      <c r="A73" s="28">
        <v>72</v>
      </c>
      <c r="B73" s="29" t="s">
        <v>119</v>
      </c>
      <c r="C73" s="28">
        <v>160</v>
      </c>
      <c r="D73" s="28">
        <v>1090</v>
      </c>
      <c r="E73" s="28">
        <v>0.34548000000000001</v>
      </c>
      <c r="F73" s="28">
        <v>30.239270000000001</v>
      </c>
      <c r="G73" s="28">
        <v>2.9506999999999999</v>
      </c>
      <c r="H73" s="28">
        <v>1.2011000000000001</v>
      </c>
      <c r="I73" s="28">
        <v>4.1254999999999997</v>
      </c>
      <c r="J73" s="28">
        <v>14.6</v>
      </c>
      <c r="K73" s="28">
        <v>0.84789999999999999</v>
      </c>
      <c r="L73" s="28">
        <v>0.85499999999999998</v>
      </c>
      <c r="M73" s="28">
        <v>1.0358000000000001</v>
      </c>
      <c r="N73" s="28">
        <v>460.09800000000001</v>
      </c>
      <c r="O73" s="28">
        <v>56.9212208</v>
      </c>
      <c r="P73" s="28">
        <v>356.66</v>
      </c>
      <c r="Q73" s="28">
        <v>1.3790500000000001</v>
      </c>
      <c r="R73" s="28">
        <v>2.1819999999999999</v>
      </c>
      <c r="S73" s="28">
        <v>3.45</v>
      </c>
      <c r="T73" s="28">
        <v>176.41</v>
      </c>
      <c r="U73" s="28">
        <v>3.1179999999999999</v>
      </c>
      <c r="V73" s="28">
        <v>6.8493150684931503E-2</v>
      </c>
      <c r="W73" s="28">
        <v>33.979999999999997</v>
      </c>
      <c r="X73" s="28">
        <v>198.1</v>
      </c>
      <c r="Y73" s="28">
        <v>1.4948999999999999</v>
      </c>
      <c r="Z73" s="28">
        <v>1.94842</v>
      </c>
      <c r="AA73" s="28">
        <v>2.5748000000000002</v>
      </c>
      <c r="AB73" s="28">
        <v>2.7654999999999998</v>
      </c>
      <c r="AC73" s="28">
        <v>50.918999999999997</v>
      </c>
      <c r="AD73" s="28">
        <v>33.180700000000002</v>
      </c>
      <c r="AE73" s="28">
        <v>3.45</v>
      </c>
      <c r="AF73" s="28">
        <v>4.7625659999999996</v>
      </c>
      <c r="AG73" s="28">
        <v>4.7625659999999996</v>
      </c>
      <c r="AH73" s="28">
        <v>4.7625659999999996</v>
      </c>
      <c r="AI73" s="28">
        <v>0.05</v>
      </c>
      <c r="AJ73" s="28">
        <v>1.93998</v>
      </c>
      <c r="AK73" s="28">
        <v>94.568207999999998</v>
      </c>
      <c r="AL73" s="28">
        <v>6.8954199999999997</v>
      </c>
      <c r="AM73" s="28">
        <v>0.97255999999999998</v>
      </c>
      <c r="AN73" s="28">
        <v>1.7763</v>
      </c>
      <c r="AO73" s="28">
        <v>41.573999999999998</v>
      </c>
      <c r="AP73" s="28">
        <v>2.03606</v>
      </c>
      <c r="AQ73" s="28">
        <v>1.6186</v>
      </c>
      <c r="AR73" s="28">
        <v>7.27454</v>
      </c>
      <c r="AS73" s="28">
        <v>674.13980000000004</v>
      </c>
      <c r="AT73" s="28">
        <v>36.8396191</v>
      </c>
      <c r="AU73" s="28">
        <v>2628.75</v>
      </c>
      <c r="AV73" s="28">
        <v>5.9650840000000001</v>
      </c>
      <c r="AW73" s="28">
        <v>3.4815</v>
      </c>
      <c r="AX73" s="28">
        <v>4.9980000000000002</v>
      </c>
      <c r="AY73" s="28">
        <v>134.38200000000001</v>
      </c>
      <c r="AZ73" s="28">
        <v>2.6991399999999999</v>
      </c>
      <c r="BA73" s="28">
        <v>0.12050800981382601</v>
      </c>
      <c r="BB73" s="28">
        <v>11.26132</v>
      </c>
      <c r="BC73" s="28">
        <v>144.97999999999999</v>
      </c>
      <c r="BD73" s="28">
        <v>0.64729999999999999</v>
      </c>
      <c r="BE73" s="28">
        <v>1.9142060000000001</v>
      </c>
      <c r="BF73" s="28">
        <v>1.86974</v>
      </c>
      <c r="BG73" s="28">
        <v>2.1416200000000001</v>
      </c>
      <c r="BH73" s="28">
        <v>87.258600000000001</v>
      </c>
      <c r="BI73" s="28">
        <v>15.136200000000001</v>
      </c>
      <c r="BJ73" s="28">
        <v>4.9980000000000002</v>
      </c>
      <c r="BK73" s="28">
        <v>3.3612432000000001</v>
      </c>
      <c r="BL73" s="28">
        <v>3.3612432000000001</v>
      </c>
      <c r="BM73" s="28">
        <v>3.7792032</v>
      </c>
      <c r="BN73" s="28">
        <v>0.20762</v>
      </c>
      <c r="BO73" s="28">
        <v>1.00245183008701</v>
      </c>
      <c r="BP73" s="28">
        <v>0.468379160636758</v>
      </c>
    </row>
    <row r="74" spans="1:68">
      <c r="A74" s="28">
        <v>73</v>
      </c>
      <c r="B74" s="29" t="s">
        <v>100</v>
      </c>
      <c r="C74" s="28">
        <v>193</v>
      </c>
      <c r="D74" s="28">
        <v>1090</v>
      </c>
      <c r="E74" s="28">
        <v>0.34548000000000001</v>
      </c>
      <c r="F74" s="28">
        <v>30.239270000000001</v>
      </c>
      <c r="G74" s="28">
        <v>2.9506999999999999</v>
      </c>
      <c r="H74" s="28">
        <v>1.2011000000000001</v>
      </c>
      <c r="I74" s="28">
        <v>4.1254999999999997</v>
      </c>
      <c r="J74" s="28">
        <v>14.6</v>
      </c>
      <c r="K74" s="28">
        <v>0.84789999999999999</v>
      </c>
      <c r="L74" s="28">
        <v>0.85499999999999998</v>
      </c>
      <c r="M74" s="28">
        <v>1.0358000000000001</v>
      </c>
      <c r="N74" s="28">
        <v>460.09800000000001</v>
      </c>
      <c r="O74" s="28">
        <v>56.9212208</v>
      </c>
      <c r="P74" s="28">
        <v>356.66</v>
      </c>
      <c r="Q74" s="28">
        <v>1.3790500000000001</v>
      </c>
      <c r="R74" s="28">
        <v>2.1819999999999999</v>
      </c>
      <c r="S74" s="28">
        <v>3.45</v>
      </c>
      <c r="T74" s="28">
        <v>176.41</v>
      </c>
      <c r="U74" s="28">
        <v>3.1179999999999999</v>
      </c>
      <c r="V74" s="28">
        <v>6.8493150684931503E-2</v>
      </c>
      <c r="W74" s="28">
        <v>33.979999999999997</v>
      </c>
      <c r="X74" s="28">
        <v>198.1</v>
      </c>
      <c r="Y74" s="28">
        <v>1.4948999999999999</v>
      </c>
      <c r="Z74" s="28">
        <v>1.94842</v>
      </c>
      <c r="AA74" s="28">
        <v>2.5748000000000002</v>
      </c>
      <c r="AB74" s="28">
        <v>2.7654999999999998</v>
      </c>
      <c r="AC74" s="28">
        <v>50.918999999999997</v>
      </c>
      <c r="AD74" s="28">
        <v>33.180700000000002</v>
      </c>
      <c r="AE74" s="28">
        <v>3.45</v>
      </c>
      <c r="AF74" s="28">
        <v>4.7625659999999996</v>
      </c>
      <c r="AG74" s="28">
        <v>4.7625659999999996</v>
      </c>
      <c r="AH74" s="28">
        <v>4.7625659999999996</v>
      </c>
      <c r="AI74" s="28">
        <v>0.05</v>
      </c>
      <c r="AJ74" s="28">
        <v>1.93845</v>
      </c>
      <c r="AK74" s="28">
        <v>94.465559999999996</v>
      </c>
      <c r="AL74" s="28">
        <v>6.8924500000000002</v>
      </c>
      <c r="AM74" s="28">
        <v>0.97309999999999997</v>
      </c>
      <c r="AN74" s="28">
        <v>1.7797499999999999</v>
      </c>
      <c r="AO74" s="28">
        <v>41.534999999999997</v>
      </c>
      <c r="AP74" s="28">
        <v>2.03525</v>
      </c>
      <c r="AQ74" s="28">
        <v>1.6194999999999999</v>
      </c>
      <c r="AR74" s="28">
        <v>7.2651500000000002</v>
      </c>
      <c r="AS74" s="28">
        <v>674.35850000000005</v>
      </c>
      <c r="AT74" s="28">
        <v>36.820460349999998</v>
      </c>
      <c r="AU74" s="28">
        <v>2625.7049999999999</v>
      </c>
      <c r="AV74" s="28">
        <v>5.9488899999999996</v>
      </c>
      <c r="AW74" s="28">
        <v>3.4837500000000001</v>
      </c>
      <c r="AX74" s="28">
        <v>4.9950000000000001</v>
      </c>
      <c r="AY74" s="28">
        <v>134.32499999999999</v>
      </c>
      <c r="AZ74" s="28">
        <v>2.6974</v>
      </c>
      <c r="BA74" s="28">
        <v>0.120982304080896</v>
      </c>
      <c r="BB74" s="28">
        <v>11.2486</v>
      </c>
      <c r="BC74" s="28">
        <v>144.94999999999999</v>
      </c>
      <c r="BD74" s="28">
        <v>0.64744999999999997</v>
      </c>
      <c r="BE74" s="28">
        <v>1.913435</v>
      </c>
      <c r="BF74" s="28">
        <v>1.8690500000000001</v>
      </c>
      <c r="BG74" s="28">
        <v>2.1410499999999999</v>
      </c>
      <c r="BH74" s="28">
        <v>87.334500000000006</v>
      </c>
      <c r="BI74" s="28">
        <v>15.109500000000001</v>
      </c>
      <c r="BJ74" s="28">
        <v>4.9950000000000001</v>
      </c>
      <c r="BK74" s="28">
        <v>3.3619140000000001</v>
      </c>
      <c r="BL74" s="28">
        <v>3.3619140000000001</v>
      </c>
      <c r="BM74" s="28">
        <v>3.779874</v>
      </c>
      <c r="BN74" s="28">
        <v>0.20735000000000001</v>
      </c>
      <c r="BO74" s="28">
        <v>1.00237773721727</v>
      </c>
      <c r="BP74" s="28">
        <v>0.46848769898697501</v>
      </c>
    </row>
    <row r="75" spans="1:68">
      <c r="A75" s="28">
        <v>74</v>
      </c>
      <c r="B75" s="29" t="s">
        <v>122</v>
      </c>
      <c r="C75" s="28">
        <v>165</v>
      </c>
      <c r="D75" s="28">
        <v>1090</v>
      </c>
      <c r="E75" s="28">
        <v>0.34548000000000001</v>
      </c>
      <c r="F75" s="28">
        <v>30.239270000000001</v>
      </c>
      <c r="G75" s="28">
        <v>2.9506999999999999</v>
      </c>
      <c r="H75" s="28">
        <v>1.2011000000000001</v>
      </c>
      <c r="I75" s="28">
        <v>4.1254999999999997</v>
      </c>
      <c r="J75" s="28">
        <v>14.6</v>
      </c>
      <c r="K75" s="28">
        <v>0.84789999999999999</v>
      </c>
      <c r="L75" s="28">
        <v>0.85499999999999998</v>
      </c>
      <c r="M75" s="28">
        <v>1.0358000000000001</v>
      </c>
      <c r="N75" s="28">
        <v>460.09800000000001</v>
      </c>
      <c r="O75" s="28">
        <v>56.9212208</v>
      </c>
      <c r="P75" s="28">
        <v>356.66</v>
      </c>
      <c r="Q75" s="28">
        <v>1.3790500000000001</v>
      </c>
      <c r="R75" s="28">
        <v>2.1819999999999999</v>
      </c>
      <c r="S75" s="28">
        <v>3.45</v>
      </c>
      <c r="T75" s="28">
        <v>176.41</v>
      </c>
      <c r="U75" s="28">
        <v>3.1179999999999999</v>
      </c>
      <c r="V75" s="28">
        <v>6.8493150684931503E-2</v>
      </c>
      <c r="W75" s="28">
        <v>33.979999999999997</v>
      </c>
      <c r="X75" s="28">
        <v>198.1</v>
      </c>
      <c r="Y75" s="28">
        <v>1.4948999999999999</v>
      </c>
      <c r="Z75" s="28">
        <v>1.94842</v>
      </c>
      <c r="AA75" s="28">
        <v>2.5748000000000002</v>
      </c>
      <c r="AB75" s="28">
        <v>2.7654999999999998</v>
      </c>
      <c r="AC75" s="28">
        <v>50.918999999999997</v>
      </c>
      <c r="AD75" s="28">
        <v>33.180700000000002</v>
      </c>
      <c r="AE75" s="28">
        <v>3.45</v>
      </c>
      <c r="AF75" s="28">
        <v>4.7625659999999996</v>
      </c>
      <c r="AG75" s="28">
        <v>4.7625659999999996</v>
      </c>
      <c r="AH75" s="28">
        <v>4.7625659999999996</v>
      </c>
      <c r="AI75" s="28">
        <v>0.05</v>
      </c>
      <c r="AJ75" s="28">
        <v>1.93692</v>
      </c>
      <c r="AK75" s="28">
        <v>94.362911999999994</v>
      </c>
      <c r="AL75" s="28">
        <v>6.8894799999999998</v>
      </c>
      <c r="AM75" s="28">
        <v>0.97363999999999995</v>
      </c>
      <c r="AN75" s="28">
        <v>1.7831999999999999</v>
      </c>
      <c r="AO75" s="28">
        <v>41.496000000000002</v>
      </c>
      <c r="AP75" s="28">
        <v>2.03444</v>
      </c>
      <c r="AQ75" s="28">
        <v>1.6204000000000001</v>
      </c>
      <c r="AR75" s="28">
        <v>7.2557600000000004</v>
      </c>
      <c r="AS75" s="28">
        <v>674.57719999999995</v>
      </c>
      <c r="AT75" s="28">
        <v>36.801301600000002</v>
      </c>
      <c r="AU75" s="28">
        <v>2622.66</v>
      </c>
      <c r="AV75" s="28">
        <v>5.932696</v>
      </c>
      <c r="AW75" s="28">
        <v>3.4860000000000002</v>
      </c>
      <c r="AX75" s="28">
        <v>4.992</v>
      </c>
      <c r="AY75" s="28">
        <v>134.268</v>
      </c>
      <c r="AZ75" s="28">
        <v>2.6956600000000002</v>
      </c>
      <c r="BA75" s="28">
        <v>0.121457489878543</v>
      </c>
      <c r="BB75" s="28">
        <v>11.23588</v>
      </c>
      <c r="BC75" s="28">
        <v>144.91999999999999</v>
      </c>
      <c r="BD75" s="28">
        <v>0.64759999999999995</v>
      </c>
      <c r="BE75" s="28">
        <v>1.9126639999999999</v>
      </c>
      <c r="BF75" s="28">
        <v>1.86836</v>
      </c>
      <c r="BG75" s="28">
        <v>2.1404800000000002</v>
      </c>
      <c r="BH75" s="28">
        <v>87.410399999999996</v>
      </c>
      <c r="BI75" s="28">
        <v>15.082800000000001</v>
      </c>
      <c r="BJ75" s="28">
        <v>4.992</v>
      </c>
      <c r="BK75" s="28">
        <v>3.3625848</v>
      </c>
      <c r="BL75" s="28">
        <v>3.3625848</v>
      </c>
      <c r="BM75" s="28">
        <v>3.7805447999999999</v>
      </c>
      <c r="BN75" s="28">
        <v>0.20707999999999999</v>
      </c>
      <c r="BO75" s="28">
        <v>1.0023036552993601</v>
      </c>
      <c r="BP75" s="28">
        <v>0.46859623733719202</v>
      </c>
    </row>
    <row r="76" spans="1:68">
      <c r="A76" s="28">
        <v>75</v>
      </c>
      <c r="B76" s="29" t="s">
        <v>125</v>
      </c>
      <c r="C76" s="28">
        <v>202</v>
      </c>
      <c r="D76" s="28">
        <v>1093</v>
      </c>
      <c r="E76" s="28">
        <v>0.34400415000000001</v>
      </c>
      <c r="F76" s="28">
        <v>29.064058915</v>
      </c>
      <c r="G76" s="28">
        <v>2.8714333999999999</v>
      </c>
      <c r="H76" s="28">
        <v>1.2161711500000001</v>
      </c>
      <c r="I76" s="28">
        <v>4.0234018000000003</v>
      </c>
      <c r="J76" s="28">
        <v>13.98072</v>
      </c>
      <c r="K76" s="28">
        <v>0.85843999999999998</v>
      </c>
      <c r="L76" s="28">
        <v>0.86761600000000005</v>
      </c>
      <c r="M76" s="28">
        <v>1.0801575000000001</v>
      </c>
      <c r="N76" s="28">
        <v>467.552977</v>
      </c>
      <c r="O76" s="28">
        <v>54.977921091749998</v>
      </c>
      <c r="P76" s="28">
        <v>373.04808000000003</v>
      </c>
      <c r="Q76" s="28">
        <v>1.5139688250000001</v>
      </c>
      <c r="R76" s="28">
        <v>2.1539005000000002</v>
      </c>
      <c r="S76" s="28">
        <v>3.3613400000000002</v>
      </c>
      <c r="T76" s="28">
        <v>172.15514999999999</v>
      </c>
      <c r="U76" s="28">
        <v>3.0092186000000001</v>
      </c>
      <c r="V76" s="28">
        <v>7.2599980544635706E-2</v>
      </c>
      <c r="W76" s="28">
        <v>32.090471399999998</v>
      </c>
      <c r="X76" s="28">
        <v>194.01387500000001</v>
      </c>
      <c r="Y76" s="28">
        <v>1.4511290999999999</v>
      </c>
      <c r="Z76" s="28">
        <v>1.9152064799999999</v>
      </c>
      <c r="AA76" s="28">
        <v>2.5214381000000001</v>
      </c>
      <c r="AB76" s="28">
        <v>2.7237817</v>
      </c>
      <c r="AC76" s="28">
        <v>50.773741000000001</v>
      </c>
      <c r="AD76" s="28">
        <v>31.879491649999999</v>
      </c>
      <c r="AE76" s="28">
        <v>3.3613400000000002</v>
      </c>
      <c r="AF76" s="28">
        <v>4.68123909</v>
      </c>
      <c r="AG76" s="28">
        <v>4.68123909</v>
      </c>
      <c r="AH76" s="28">
        <v>4.68123909</v>
      </c>
      <c r="AI76" s="28">
        <v>0.05</v>
      </c>
      <c r="AJ76" s="28">
        <v>1.9303192499999999</v>
      </c>
      <c r="AK76" s="28">
        <v>94.020329419999996</v>
      </c>
      <c r="AL76" s="28">
        <v>6.8759609499999996</v>
      </c>
      <c r="AM76" s="28">
        <v>0.97236034999999998</v>
      </c>
      <c r="AN76" s="28">
        <v>1.775722</v>
      </c>
      <c r="AO76" s="28">
        <v>41.335549999999998</v>
      </c>
      <c r="AP76" s="28">
        <v>2.0342760499999999</v>
      </c>
      <c r="AQ76" s="28">
        <v>1.6171165000000001</v>
      </c>
      <c r="AR76" s="28">
        <v>7.2300949000000001</v>
      </c>
      <c r="AS76" s="28">
        <v>674.2561445</v>
      </c>
      <c r="AT76" s="28">
        <v>36.788086012299999</v>
      </c>
      <c r="AU76" s="28">
        <v>2614.8849650000002</v>
      </c>
      <c r="AV76" s="28">
        <v>5.8897668899999998</v>
      </c>
      <c r="AW76" s="28">
        <v>3.4839150000000001</v>
      </c>
      <c r="AX76" s="28">
        <v>4.9850000000000003</v>
      </c>
      <c r="AY76" s="28">
        <v>134.40438499999999</v>
      </c>
      <c r="AZ76" s="28">
        <v>2.6955552749999998</v>
      </c>
      <c r="BA76" s="28">
        <v>0.120598371135742</v>
      </c>
      <c r="BB76" s="28">
        <v>11.282013149999999</v>
      </c>
      <c r="BC76" s="28">
        <v>144.92500000000001</v>
      </c>
      <c r="BD76" s="28">
        <v>0.64692159999999999</v>
      </c>
      <c r="BE76" s="28">
        <v>1.91340741</v>
      </c>
      <c r="BF76" s="28">
        <v>1.86964935</v>
      </c>
      <c r="BG76" s="28">
        <v>2.1425610000000002</v>
      </c>
      <c r="BH76" s="28">
        <v>86.063524000000001</v>
      </c>
      <c r="BI76" s="28">
        <v>15.1187995</v>
      </c>
      <c r="BJ76" s="28">
        <v>4.9850000000000003</v>
      </c>
      <c r="BK76" s="28">
        <v>3.3576205629999998</v>
      </c>
      <c r="BL76" s="28">
        <v>3.3576205629999998</v>
      </c>
      <c r="BM76" s="28">
        <v>3.8159161930000001</v>
      </c>
      <c r="BN76" s="28">
        <v>0.21029465</v>
      </c>
      <c r="BO76" s="28">
        <v>0.98738403622246396</v>
      </c>
      <c r="BP76" s="28">
        <v>0.46810535455861102</v>
      </c>
    </row>
    <row r="77" spans="1:68">
      <c r="A77" s="28">
        <v>76</v>
      </c>
      <c r="B77" s="29" t="s">
        <v>126</v>
      </c>
      <c r="C77" s="28">
        <v>110</v>
      </c>
      <c r="D77" s="28">
        <v>1120</v>
      </c>
      <c r="E77" s="28">
        <v>0.35095999999999999</v>
      </c>
      <c r="F77" s="28">
        <v>30.721319999999999</v>
      </c>
      <c r="G77" s="28">
        <v>2.9851999999999999</v>
      </c>
      <c r="H77" s="28">
        <v>1.19</v>
      </c>
      <c r="I77" s="28">
        <v>4.1475999999999997</v>
      </c>
      <c r="J77" s="28">
        <v>14.84</v>
      </c>
      <c r="K77" s="28">
        <v>0.8468</v>
      </c>
      <c r="L77" s="28">
        <v>0.85199999999999998</v>
      </c>
      <c r="M77" s="28">
        <v>1.0236000000000001</v>
      </c>
      <c r="N77" s="28">
        <v>458.84</v>
      </c>
      <c r="O77" s="28">
        <v>57.511559599999998</v>
      </c>
      <c r="P77" s="28">
        <v>354.68</v>
      </c>
      <c r="Q77" s="28">
        <v>1.34</v>
      </c>
      <c r="R77" s="28">
        <v>2.2000000000000002</v>
      </c>
      <c r="S77" s="28">
        <v>3.48</v>
      </c>
      <c r="T77" s="28">
        <v>177.52</v>
      </c>
      <c r="U77" s="28">
        <v>3.1492</v>
      </c>
      <c r="V77" s="28">
        <v>6.7385444743935305E-2</v>
      </c>
      <c r="W77" s="28">
        <v>34.416800000000002</v>
      </c>
      <c r="X77" s="28">
        <v>199.2</v>
      </c>
      <c r="Y77" s="28">
        <v>1.51</v>
      </c>
      <c r="Z77" s="28">
        <v>1.9583999999999999</v>
      </c>
      <c r="AA77" s="28">
        <v>2.5888</v>
      </c>
      <c r="AB77" s="28">
        <v>2.7764000000000002</v>
      </c>
      <c r="AC77" s="28">
        <v>50.74</v>
      </c>
      <c r="AD77" s="28">
        <v>33.369199999999999</v>
      </c>
      <c r="AE77" s="28">
        <v>3.48</v>
      </c>
      <c r="AF77" s="28">
        <v>4.7885520000000001</v>
      </c>
      <c r="AG77" s="28">
        <v>4.7885520000000001</v>
      </c>
      <c r="AH77" s="28">
        <v>4.7885520000000001</v>
      </c>
      <c r="AI77" s="28">
        <v>0.05</v>
      </c>
      <c r="AJ77" s="28">
        <v>1.92</v>
      </c>
      <c r="AK77" s="28">
        <v>92.906000000000006</v>
      </c>
      <c r="AL77" s="28">
        <v>6.7</v>
      </c>
      <c r="AM77" s="28">
        <v>0.95</v>
      </c>
      <c r="AN77" s="28">
        <v>1.75</v>
      </c>
      <c r="AO77" s="28">
        <v>41</v>
      </c>
      <c r="AP77" s="28">
        <v>2.0299999999999998</v>
      </c>
      <c r="AQ77" s="28">
        <v>1.6</v>
      </c>
      <c r="AR77" s="28">
        <v>7.57</v>
      </c>
      <c r="AS77" s="28">
        <v>663.8</v>
      </c>
      <c r="AT77" s="28">
        <v>36.28</v>
      </c>
      <c r="AU77" s="28">
        <v>2741</v>
      </c>
      <c r="AV77" s="28">
        <v>6.1440000000000001</v>
      </c>
      <c r="AW77" s="28">
        <v>3.3</v>
      </c>
      <c r="AX77" s="28">
        <v>5</v>
      </c>
      <c r="AY77" s="28">
        <v>134</v>
      </c>
      <c r="AZ77" s="28">
        <v>2.76</v>
      </c>
      <c r="BA77" s="28">
        <v>0.12195121951219499</v>
      </c>
      <c r="BB77" s="28">
        <v>10.83</v>
      </c>
      <c r="BC77" s="28">
        <v>145</v>
      </c>
      <c r="BD77" s="28">
        <v>0.64</v>
      </c>
      <c r="BE77" s="28">
        <v>1.911</v>
      </c>
      <c r="BF77" s="28">
        <v>1.86</v>
      </c>
      <c r="BG77" s="28">
        <v>2.13</v>
      </c>
      <c r="BH77" s="28">
        <v>86.2</v>
      </c>
      <c r="BI77" s="28">
        <v>15.7</v>
      </c>
      <c r="BJ77" s="28">
        <v>5</v>
      </c>
      <c r="BK77" s="28">
        <v>3.3003999999999998</v>
      </c>
      <c r="BL77" s="28">
        <v>3.3003999999999998</v>
      </c>
      <c r="BM77" s="28">
        <v>3.3003999999999998</v>
      </c>
      <c r="BN77" s="28">
        <v>0.17</v>
      </c>
      <c r="BO77" s="28">
        <v>1.01135153867037</v>
      </c>
      <c r="BP77" s="28">
        <v>0.46309696092619401</v>
      </c>
    </row>
    <row r="78" spans="1:68">
      <c r="A78" s="28">
        <v>77</v>
      </c>
      <c r="B78" s="29" t="s">
        <v>101</v>
      </c>
      <c r="C78" s="28">
        <v>175</v>
      </c>
      <c r="D78" s="28">
        <v>1120</v>
      </c>
      <c r="E78" s="28">
        <v>0.36440040000000001</v>
      </c>
      <c r="F78" s="28">
        <v>31.4937118</v>
      </c>
      <c r="G78" s="28">
        <v>3.028448</v>
      </c>
      <c r="H78" s="28">
        <v>1.1937500000000001</v>
      </c>
      <c r="I78" s="28">
        <v>4.1326739999999997</v>
      </c>
      <c r="J78" s="28">
        <v>15.121600000000001</v>
      </c>
      <c r="K78" s="28">
        <v>0.85353199999999996</v>
      </c>
      <c r="L78" s="28">
        <v>0.85797999999999996</v>
      </c>
      <c r="M78" s="28">
        <v>1.0324139999999999</v>
      </c>
      <c r="N78" s="28">
        <v>460.3691</v>
      </c>
      <c r="O78" s="28">
        <v>57.362032204000002</v>
      </c>
      <c r="P78" s="28">
        <v>356.1182</v>
      </c>
      <c r="Q78" s="28">
        <v>1.363075</v>
      </c>
      <c r="R78" s="28">
        <v>2.2160000000000002</v>
      </c>
      <c r="S78" s="28">
        <v>3.4851999999999999</v>
      </c>
      <c r="T78" s="28">
        <v>177.1198</v>
      </c>
      <c r="U78" s="28">
        <v>3.1357430000000002</v>
      </c>
      <c r="V78" s="28">
        <v>6.7453179557718804E-2</v>
      </c>
      <c r="W78" s="28">
        <v>34.244281999999998</v>
      </c>
      <c r="X78" s="28">
        <v>198.733</v>
      </c>
      <c r="Y78" s="28">
        <v>1.5038499999999999</v>
      </c>
      <c r="Z78" s="28">
        <v>1.9564459999999999</v>
      </c>
      <c r="AA78" s="28">
        <v>2.5832619999999999</v>
      </c>
      <c r="AB78" s="28">
        <v>2.7719360000000002</v>
      </c>
      <c r="AC78" s="28">
        <v>50.987099999999998</v>
      </c>
      <c r="AD78" s="28">
        <v>33.194158000000002</v>
      </c>
      <c r="AE78" s="28">
        <v>3.4851999999999999</v>
      </c>
      <c r="AF78" s="28">
        <v>4.7915864800000003</v>
      </c>
      <c r="AG78" s="28">
        <v>4.7888014800000001</v>
      </c>
      <c r="AH78" s="28">
        <v>4.7747364799999996</v>
      </c>
      <c r="AI78" s="28">
        <v>5.3749999999999999E-2</v>
      </c>
      <c r="AJ78" s="28">
        <v>1.9196</v>
      </c>
      <c r="AK78" s="28">
        <v>92.889179999999996</v>
      </c>
      <c r="AL78" s="28">
        <v>6.6974999999999998</v>
      </c>
      <c r="AM78" s="28">
        <v>0.95030000000000003</v>
      </c>
      <c r="AN78" s="28">
        <v>1.7521</v>
      </c>
      <c r="AO78" s="28">
        <v>40.99</v>
      </c>
      <c r="AP78" s="28">
        <v>2.0266999999999999</v>
      </c>
      <c r="AQ78" s="28">
        <v>1.5980000000000001</v>
      </c>
      <c r="AR78" s="28">
        <v>7.5568</v>
      </c>
      <c r="AS78" s="28">
        <v>663.76199999999994</v>
      </c>
      <c r="AT78" s="28">
        <v>36.306153700000003</v>
      </c>
      <c r="AU78" s="28">
        <v>2734.84</v>
      </c>
      <c r="AV78" s="28">
        <v>6.0955399999999997</v>
      </c>
      <c r="AW78" s="28">
        <v>3.2970000000000002</v>
      </c>
      <c r="AX78" s="28">
        <v>5</v>
      </c>
      <c r="AY78" s="28">
        <v>134.11000000000001</v>
      </c>
      <c r="AZ78" s="28">
        <v>2.76065</v>
      </c>
      <c r="BA78" s="28">
        <v>0.121737009026592</v>
      </c>
      <c r="BB78" s="28">
        <v>10.8619</v>
      </c>
      <c r="BC78" s="28">
        <v>145.1</v>
      </c>
      <c r="BD78" s="28">
        <v>0.64080000000000004</v>
      </c>
      <c r="BE78" s="28">
        <v>1.91126</v>
      </c>
      <c r="BF78" s="28">
        <v>1.861</v>
      </c>
      <c r="BG78" s="28">
        <v>2.1312000000000002</v>
      </c>
      <c r="BH78" s="28">
        <v>85.748999999999995</v>
      </c>
      <c r="BI78" s="28">
        <v>15.722</v>
      </c>
      <c r="BJ78" s="28">
        <v>5</v>
      </c>
      <c r="BK78" s="28">
        <v>3.2997160000000001</v>
      </c>
      <c r="BL78" s="28">
        <v>3.2997160000000001</v>
      </c>
      <c r="BM78" s="28">
        <v>3.3188659999999999</v>
      </c>
      <c r="BN78" s="28">
        <v>0.1696</v>
      </c>
      <c r="BO78" s="28">
        <v>1.00880171271861</v>
      </c>
      <c r="BP78" s="28">
        <v>0.46367583212735197</v>
      </c>
    </row>
    <row r="79" spans="1:68">
      <c r="A79" s="28">
        <v>78</v>
      </c>
      <c r="B79" s="29" t="s">
        <v>103</v>
      </c>
      <c r="C79" s="28">
        <v>200</v>
      </c>
      <c r="D79" s="28">
        <v>1120</v>
      </c>
      <c r="E79" s="28">
        <v>0.37784079999999998</v>
      </c>
      <c r="F79" s="28">
        <v>32.266103600000001</v>
      </c>
      <c r="G79" s="28">
        <v>3.0716960000000002</v>
      </c>
      <c r="H79" s="28">
        <v>1.1975</v>
      </c>
      <c r="I79" s="28">
        <v>4.1177479999999997</v>
      </c>
      <c r="J79" s="28">
        <v>15.4032</v>
      </c>
      <c r="K79" s="28">
        <v>0.86026400000000003</v>
      </c>
      <c r="L79" s="28">
        <v>0.86395999999999995</v>
      </c>
      <c r="M79" s="28">
        <v>1.041228</v>
      </c>
      <c r="N79" s="28">
        <v>461.89819999999997</v>
      </c>
      <c r="O79" s="28">
        <v>57.212504807999998</v>
      </c>
      <c r="P79" s="28">
        <v>357.5564</v>
      </c>
      <c r="Q79" s="28">
        <v>1.38615</v>
      </c>
      <c r="R79" s="28">
        <v>2.2320000000000002</v>
      </c>
      <c r="S79" s="28">
        <v>3.4904000000000002</v>
      </c>
      <c r="T79" s="28">
        <v>176.71960000000001</v>
      </c>
      <c r="U79" s="28">
        <v>3.1222859999999999</v>
      </c>
      <c r="V79" s="28">
        <v>6.7518437727225503E-2</v>
      </c>
      <c r="W79" s="28">
        <v>34.071764000000002</v>
      </c>
      <c r="X79" s="28">
        <v>198.26599999999999</v>
      </c>
      <c r="Y79" s="28">
        <v>1.4977</v>
      </c>
      <c r="Z79" s="28">
        <v>1.9544919999999999</v>
      </c>
      <c r="AA79" s="28">
        <v>2.5777239999999999</v>
      </c>
      <c r="AB79" s="28">
        <v>2.7674720000000002</v>
      </c>
      <c r="AC79" s="28">
        <v>51.234200000000001</v>
      </c>
      <c r="AD79" s="28">
        <v>33.019115999999997</v>
      </c>
      <c r="AE79" s="28">
        <v>3.4904000000000002</v>
      </c>
      <c r="AF79" s="28">
        <v>4.7946209599999996</v>
      </c>
      <c r="AG79" s="28">
        <v>4.78905096</v>
      </c>
      <c r="AH79" s="28">
        <v>4.76092096</v>
      </c>
      <c r="AI79" s="28">
        <v>5.7500000000000002E-2</v>
      </c>
      <c r="AJ79" s="28">
        <v>1.9192</v>
      </c>
      <c r="AK79" s="28">
        <v>92.87236</v>
      </c>
      <c r="AL79" s="28">
        <v>6.6950000000000003</v>
      </c>
      <c r="AM79" s="28">
        <v>0.9506</v>
      </c>
      <c r="AN79" s="28">
        <v>1.7542</v>
      </c>
      <c r="AO79" s="28">
        <v>40.98</v>
      </c>
      <c r="AP79" s="28">
        <v>2.0234000000000001</v>
      </c>
      <c r="AQ79" s="28">
        <v>1.5960000000000001</v>
      </c>
      <c r="AR79" s="28">
        <v>7.5435999999999996</v>
      </c>
      <c r="AS79" s="28">
        <v>663.72400000000005</v>
      </c>
      <c r="AT79" s="28">
        <v>36.332307399999998</v>
      </c>
      <c r="AU79" s="28">
        <v>2728.68</v>
      </c>
      <c r="AV79" s="28">
        <v>6.0470800000000002</v>
      </c>
      <c r="AW79" s="28">
        <v>3.294</v>
      </c>
      <c r="AX79" s="28">
        <v>5</v>
      </c>
      <c r="AY79" s="28">
        <v>134.22</v>
      </c>
      <c r="AZ79" s="28">
        <v>2.7612999999999999</v>
      </c>
      <c r="BA79" s="28">
        <v>0.121522693997072</v>
      </c>
      <c r="BB79" s="28">
        <v>10.893800000000001</v>
      </c>
      <c r="BC79" s="28">
        <v>145.19999999999999</v>
      </c>
      <c r="BD79" s="28">
        <v>0.64159999999999995</v>
      </c>
      <c r="BE79" s="28">
        <v>1.9115200000000001</v>
      </c>
      <c r="BF79" s="28">
        <v>1.8620000000000001</v>
      </c>
      <c r="BG79" s="28">
        <v>2.1324000000000001</v>
      </c>
      <c r="BH79" s="28">
        <v>85.298000000000002</v>
      </c>
      <c r="BI79" s="28">
        <v>15.744</v>
      </c>
      <c r="BJ79" s="28">
        <v>5</v>
      </c>
      <c r="BK79" s="28">
        <v>3.299032</v>
      </c>
      <c r="BL79" s="28">
        <v>3.299032</v>
      </c>
      <c r="BM79" s="28">
        <v>3.337332</v>
      </c>
      <c r="BN79" s="28">
        <v>0.16919999999999999</v>
      </c>
      <c r="BO79" s="28">
        <v>1.00625390283796</v>
      </c>
      <c r="BP79" s="28">
        <v>0.46425470332850899</v>
      </c>
    </row>
    <row r="80" spans="1:68">
      <c r="A80" s="28">
        <v>79</v>
      </c>
      <c r="B80" s="29" t="s">
        <v>115</v>
      </c>
      <c r="C80" s="28">
        <v>280</v>
      </c>
      <c r="D80" s="28">
        <v>1120</v>
      </c>
      <c r="E80" s="28">
        <v>0.3912812</v>
      </c>
      <c r="F80" s="28">
        <v>33.038495400000002</v>
      </c>
      <c r="G80" s="28">
        <v>3.1149439999999999</v>
      </c>
      <c r="H80" s="28">
        <v>1.2012499999999999</v>
      </c>
      <c r="I80" s="28">
        <v>4.1028219999999997</v>
      </c>
      <c r="J80" s="28">
        <v>15.684799999999999</v>
      </c>
      <c r="K80" s="28">
        <v>0.86699599999999999</v>
      </c>
      <c r="L80" s="28">
        <v>0.86994000000000005</v>
      </c>
      <c r="M80" s="28">
        <v>1.0500419999999999</v>
      </c>
      <c r="N80" s="28">
        <v>463.4273</v>
      </c>
      <c r="O80" s="28">
        <v>57.062977412000002</v>
      </c>
      <c r="P80" s="28">
        <v>358.99459999999999</v>
      </c>
      <c r="Q80" s="28">
        <v>1.4092249999999999</v>
      </c>
      <c r="R80" s="28">
        <v>2.2480000000000002</v>
      </c>
      <c r="S80" s="28">
        <v>3.4956</v>
      </c>
      <c r="T80" s="28">
        <v>176.3194</v>
      </c>
      <c r="U80" s="28">
        <v>3.1088290000000001</v>
      </c>
      <c r="V80" s="28">
        <v>6.7581352647148804E-2</v>
      </c>
      <c r="W80" s="28">
        <v>33.899245999999998</v>
      </c>
      <c r="X80" s="28">
        <v>197.79900000000001</v>
      </c>
      <c r="Y80" s="28">
        <v>1.4915499999999999</v>
      </c>
      <c r="Z80" s="28">
        <v>1.9525380000000001</v>
      </c>
      <c r="AA80" s="28">
        <v>2.5721859999999999</v>
      </c>
      <c r="AB80" s="28">
        <v>2.7630080000000001</v>
      </c>
      <c r="AC80" s="28">
        <v>51.481299999999997</v>
      </c>
      <c r="AD80" s="28">
        <v>32.844073999999999</v>
      </c>
      <c r="AE80" s="28">
        <v>3.4956</v>
      </c>
      <c r="AF80" s="28">
        <v>4.7976554399999998</v>
      </c>
      <c r="AG80" s="28">
        <v>4.7893004399999999</v>
      </c>
      <c r="AH80" s="28">
        <v>4.7471054400000003</v>
      </c>
      <c r="AI80" s="28">
        <v>6.1249999999999999E-2</v>
      </c>
      <c r="AJ80" s="28">
        <v>1.9188000000000001</v>
      </c>
      <c r="AK80" s="28">
        <v>92.855540000000005</v>
      </c>
      <c r="AL80" s="28">
        <v>6.6924999999999999</v>
      </c>
      <c r="AM80" s="28">
        <v>0.95089999999999997</v>
      </c>
      <c r="AN80" s="28">
        <v>1.7563</v>
      </c>
      <c r="AO80" s="28">
        <v>40.97</v>
      </c>
      <c r="AP80" s="28">
        <v>2.0200999999999998</v>
      </c>
      <c r="AQ80" s="28">
        <v>1.5940000000000001</v>
      </c>
      <c r="AR80" s="28">
        <v>7.5304000000000002</v>
      </c>
      <c r="AS80" s="28">
        <v>663.68600000000004</v>
      </c>
      <c r="AT80" s="28">
        <v>36.3584611</v>
      </c>
      <c r="AU80" s="28">
        <v>2722.52</v>
      </c>
      <c r="AV80" s="28">
        <v>5.9986199999999998</v>
      </c>
      <c r="AW80" s="28">
        <v>3.2909999999999999</v>
      </c>
      <c r="AX80" s="28">
        <v>5</v>
      </c>
      <c r="AY80" s="28">
        <v>134.33000000000001</v>
      </c>
      <c r="AZ80" s="28">
        <v>2.7619500000000001</v>
      </c>
      <c r="BA80" s="28">
        <v>0.12130827434708299</v>
      </c>
      <c r="BB80" s="28">
        <v>10.925700000000001</v>
      </c>
      <c r="BC80" s="28">
        <v>145.30000000000001</v>
      </c>
      <c r="BD80" s="28">
        <v>0.64239999999999997</v>
      </c>
      <c r="BE80" s="28">
        <v>1.91178</v>
      </c>
      <c r="BF80" s="28">
        <v>1.863</v>
      </c>
      <c r="BG80" s="28">
        <v>2.1335999999999999</v>
      </c>
      <c r="BH80" s="28">
        <v>84.846999999999994</v>
      </c>
      <c r="BI80" s="28">
        <v>15.766</v>
      </c>
      <c r="BJ80" s="28">
        <v>5</v>
      </c>
      <c r="BK80" s="28">
        <v>3.2983479999999998</v>
      </c>
      <c r="BL80" s="28">
        <v>3.2983479999999998</v>
      </c>
      <c r="BM80" s="28">
        <v>3.3557980000000001</v>
      </c>
      <c r="BN80" s="28">
        <v>0.16880000000000001</v>
      </c>
      <c r="BO80" s="28">
        <v>1.00370810663831</v>
      </c>
      <c r="BP80" s="28">
        <v>0.464833574529667</v>
      </c>
    </row>
    <row r="81" spans="1:68">
      <c r="A81" s="28">
        <v>80</v>
      </c>
      <c r="B81" s="29" t="s">
        <v>116</v>
      </c>
      <c r="C81" s="28">
        <v>120</v>
      </c>
      <c r="D81" s="28">
        <v>1120</v>
      </c>
      <c r="E81" s="28">
        <v>0.40472160000000001</v>
      </c>
      <c r="F81" s="28">
        <v>33.810887200000003</v>
      </c>
      <c r="G81" s="28">
        <v>3.1581920000000001</v>
      </c>
      <c r="H81" s="28">
        <v>1.2050000000000001</v>
      </c>
      <c r="I81" s="28">
        <v>4.0878959999999998</v>
      </c>
      <c r="J81" s="28">
        <v>15.9664</v>
      </c>
      <c r="K81" s="28">
        <v>0.87372799999999995</v>
      </c>
      <c r="L81" s="28">
        <v>0.87592000000000003</v>
      </c>
      <c r="M81" s="28">
        <v>1.058856</v>
      </c>
      <c r="N81" s="28">
        <v>464.95639999999997</v>
      </c>
      <c r="O81" s="28">
        <v>56.913450015999999</v>
      </c>
      <c r="P81" s="28">
        <v>360.43279999999999</v>
      </c>
      <c r="Q81" s="28">
        <v>1.4322999999999999</v>
      </c>
      <c r="R81" s="28">
        <v>2.2639999999999998</v>
      </c>
      <c r="S81" s="28">
        <v>3.5007999999999999</v>
      </c>
      <c r="T81" s="28">
        <v>175.91919999999999</v>
      </c>
      <c r="U81" s="28">
        <v>3.0953719999999998</v>
      </c>
      <c r="V81" s="28">
        <v>6.7642048301433E-2</v>
      </c>
      <c r="W81" s="28">
        <v>33.726728000000001</v>
      </c>
      <c r="X81" s="28">
        <v>197.33199999999999</v>
      </c>
      <c r="Y81" s="28">
        <v>1.4854000000000001</v>
      </c>
      <c r="Z81" s="28">
        <v>1.9505840000000001</v>
      </c>
      <c r="AA81" s="28">
        <v>2.5666479999999998</v>
      </c>
      <c r="AB81" s="28">
        <v>2.7585440000000001</v>
      </c>
      <c r="AC81" s="28">
        <v>51.728400000000001</v>
      </c>
      <c r="AD81" s="28">
        <v>32.669032000000001</v>
      </c>
      <c r="AE81" s="28">
        <v>3.5007999999999999</v>
      </c>
      <c r="AF81" s="28">
        <v>4.8006899199999999</v>
      </c>
      <c r="AG81" s="28">
        <v>4.7895499199999998</v>
      </c>
      <c r="AH81" s="28">
        <v>4.7332899199999998</v>
      </c>
      <c r="AI81" s="28">
        <v>6.5000000000000002E-2</v>
      </c>
      <c r="AJ81" s="28">
        <v>1.9184000000000001</v>
      </c>
      <c r="AK81" s="28">
        <v>92.838719999999995</v>
      </c>
      <c r="AL81" s="28">
        <v>6.69</v>
      </c>
      <c r="AM81" s="28">
        <v>0.95120000000000005</v>
      </c>
      <c r="AN81" s="28">
        <v>1.7584</v>
      </c>
      <c r="AO81" s="28">
        <v>40.96</v>
      </c>
      <c r="AP81" s="28">
        <v>2.0167999999999999</v>
      </c>
      <c r="AQ81" s="28">
        <v>1.5920000000000001</v>
      </c>
      <c r="AR81" s="28">
        <v>7.5171999999999999</v>
      </c>
      <c r="AS81" s="28">
        <v>663.64800000000002</v>
      </c>
      <c r="AT81" s="28">
        <v>36.384614800000001</v>
      </c>
      <c r="AU81" s="28">
        <v>2716.36</v>
      </c>
      <c r="AV81" s="28">
        <v>5.9501600000000003</v>
      </c>
      <c r="AW81" s="28">
        <v>3.2879999999999998</v>
      </c>
      <c r="AX81" s="28">
        <v>5</v>
      </c>
      <c r="AY81" s="28">
        <v>134.44</v>
      </c>
      <c r="AZ81" s="28">
        <v>2.7625999999999999</v>
      </c>
      <c r="BA81" s="28">
        <v>0.12109375</v>
      </c>
      <c r="BB81" s="28">
        <v>10.957599999999999</v>
      </c>
      <c r="BC81" s="28">
        <v>145.4</v>
      </c>
      <c r="BD81" s="28">
        <v>0.64319999999999999</v>
      </c>
      <c r="BE81" s="28">
        <v>1.91204</v>
      </c>
      <c r="BF81" s="28">
        <v>1.8640000000000001</v>
      </c>
      <c r="BG81" s="28">
        <v>2.1347999999999998</v>
      </c>
      <c r="BH81" s="28">
        <v>84.396000000000001</v>
      </c>
      <c r="BI81" s="28">
        <v>15.788</v>
      </c>
      <c r="BJ81" s="28">
        <v>5</v>
      </c>
      <c r="BK81" s="28">
        <v>3.2976640000000002</v>
      </c>
      <c r="BL81" s="28">
        <v>3.2976640000000002</v>
      </c>
      <c r="BM81" s="28">
        <v>3.3742640000000002</v>
      </c>
      <c r="BN81" s="28">
        <v>0.16839999999999999</v>
      </c>
      <c r="BO81" s="28">
        <v>1.0011643217333099</v>
      </c>
      <c r="BP81" s="28">
        <v>0.46541244573082502</v>
      </c>
    </row>
    <row r="82" spans="1:68">
      <c r="A82" s="28">
        <v>81</v>
      </c>
      <c r="B82" s="29" t="s">
        <v>106</v>
      </c>
      <c r="C82" s="28">
        <v>80</v>
      </c>
      <c r="D82" s="28">
        <v>1120</v>
      </c>
      <c r="E82" s="28">
        <v>0.41816199999999998</v>
      </c>
      <c r="F82" s="28">
        <v>34.583278999999997</v>
      </c>
      <c r="G82" s="28">
        <v>3.2014399999999998</v>
      </c>
      <c r="H82" s="28">
        <v>1.20875</v>
      </c>
      <c r="I82" s="28">
        <v>4.0729699999999998</v>
      </c>
      <c r="J82" s="28">
        <v>16.248000000000001</v>
      </c>
      <c r="K82" s="28">
        <v>0.88046000000000002</v>
      </c>
      <c r="L82" s="28">
        <v>0.88190000000000002</v>
      </c>
      <c r="M82" s="28">
        <v>1.0676699999999999</v>
      </c>
      <c r="N82" s="28">
        <v>466.4855</v>
      </c>
      <c r="O82" s="28">
        <v>56.763922620000002</v>
      </c>
      <c r="P82" s="28">
        <v>361.87099999999998</v>
      </c>
      <c r="Q82" s="28">
        <v>1.4553750000000001</v>
      </c>
      <c r="R82" s="28">
        <v>2.2799999999999998</v>
      </c>
      <c r="S82" s="28">
        <v>3.5059999999999998</v>
      </c>
      <c r="T82" s="28">
        <v>175.51900000000001</v>
      </c>
      <c r="U82" s="28">
        <v>3.081915</v>
      </c>
      <c r="V82" s="28">
        <v>6.7700640078778906E-2</v>
      </c>
      <c r="W82" s="28">
        <v>33.554209999999998</v>
      </c>
      <c r="X82" s="28">
        <v>196.86500000000001</v>
      </c>
      <c r="Y82" s="28">
        <v>1.47925</v>
      </c>
      <c r="Z82" s="28">
        <v>1.9486300000000001</v>
      </c>
      <c r="AA82" s="28">
        <v>2.5611100000000002</v>
      </c>
      <c r="AB82" s="28">
        <v>2.7540800000000001</v>
      </c>
      <c r="AC82" s="28">
        <v>51.975499999999997</v>
      </c>
      <c r="AD82" s="28">
        <v>32.493989999999997</v>
      </c>
      <c r="AE82" s="28">
        <v>3.5059999999999998</v>
      </c>
      <c r="AF82" s="28">
        <v>4.8037244000000001</v>
      </c>
      <c r="AG82" s="28">
        <v>4.7897993999999997</v>
      </c>
      <c r="AH82" s="28">
        <v>4.7194744000000002</v>
      </c>
      <c r="AI82" s="28">
        <v>6.8750000000000006E-2</v>
      </c>
      <c r="AJ82" s="28">
        <v>1.9179999999999999</v>
      </c>
      <c r="AK82" s="28">
        <v>92.821899999999999</v>
      </c>
      <c r="AL82" s="28">
        <v>6.6875</v>
      </c>
      <c r="AM82" s="28">
        <v>0.95150000000000001</v>
      </c>
      <c r="AN82" s="28">
        <v>1.7605</v>
      </c>
      <c r="AO82" s="28">
        <v>40.950000000000003</v>
      </c>
      <c r="AP82" s="28">
        <v>2.0135000000000001</v>
      </c>
      <c r="AQ82" s="28">
        <v>1.59</v>
      </c>
      <c r="AR82" s="28">
        <v>7.5039999999999996</v>
      </c>
      <c r="AS82" s="28">
        <v>663.61</v>
      </c>
      <c r="AT82" s="28">
        <v>36.410768500000003</v>
      </c>
      <c r="AU82" s="28">
        <v>2710.2</v>
      </c>
      <c r="AV82" s="28">
        <v>5.9016999999999999</v>
      </c>
      <c r="AW82" s="28">
        <v>3.2850000000000001</v>
      </c>
      <c r="AX82" s="28">
        <v>5</v>
      </c>
      <c r="AY82" s="28">
        <v>134.55000000000001</v>
      </c>
      <c r="AZ82" s="28">
        <v>2.7632500000000002</v>
      </c>
      <c r="BA82" s="28">
        <v>0.120879120879121</v>
      </c>
      <c r="BB82" s="28">
        <v>10.9895</v>
      </c>
      <c r="BC82" s="28">
        <v>145.5</v>
      </c>
      <c r="BD82" s="28">
        <v>0.64400000000000002</v>
      </c>
      <c r="BE82" s="28">
        <v>1.9123000000000001</v>
      </c>
      <c r="BF82" s="28">
        <v>1.865</v>
      </c>
      <c r="BG82" s="28">
        <v>2.1360000000000001</v>
      </c>
      <c r="BH82" s="28">
        <v>83.944999999999993</v>
      </c>
      <c r="BI82" s="28">
        <v>15.81</v>
      </c>
      <c r="BJ82" s="28">
        <v>5</v>
      </c>
      <c r="BK82" s="28">
        <v>3.29698</v>
      </c>
      <c r="BL82" s="28">
        <v>3.29698</v>
      </c>
      <c r="BM82" s="28">
        <v>3.3927299999999998</v>
      </c>
      <c r="BN82" s="28">
        <v>0.16800000000000001</v>
      </c>
      <c r="BO82" s="28">
        <v>0.99862254574038001</v>
      </c>
      <c r="BP82" s="28">
        <v>0.46599131693198298</v>
      </c>
    </row>
    <row r="83" spans="1:68">
      <c r="A83" s="28">
        <v>82</v>
      </c>
      <c r="B83" s="29" t="s">
        <v>127</v>
      </c>
      <c r="C83" s="28">
        <v>250</v>
      </c>
      <c r="D83" s="28">
        <v>1095</v>
      </c>
      <c r="E83" s="28">
        <v>0.40868159999999998</v>
      </c>
      <c r="F83" s="28">
        <v>34.131847200000003</v>
      </c>
      <c r="G83" s="28">
        <v>3.1827920000000001</v>
      </c>
      <c r="H83" s="28">
        <v>1.1914</v>
      </c>
      <c r="I83" s="28">
        <v>4.1012959999999996</v>
      </c>
      <c r="J83" s="28">
        <v>16.1264</v>
      </c>
      <c r="K83" s="28">
        <v>0.87352799999999997</v>
      </c>
      <c r="L83" s="28">
        <v>0.87392000000000003</v>
      </c>
      <c r="M83" s="28">
        <v>1.0484560000000001</v>
      </c>
      <c r="N83" s="28">
        <v>464.46839999999997</v>
      </c>
      <c r="O83" s="28">
        <v>57.370648615999997</v>
      </c>
      <c r="P83" s="28">
        <v>358.7928</v>
      </c>
      <c r="Q83" s="28">
        <v>1.4115</v>
      </c>
      <c r="R83" s="28">
        <v>2.282</v>
      </c>
      <c r="S83" s="28">
        <v>3.5207999999999999</v>
      </c>
      <c r="T83" s="28">
        <v>176.53919999999999</v>
      </c>
      <c r="U83" s="28">
        <v>3.1161720000000002</v>
      </c>
      <c r="V83" s="28">
        <v>6.6970929655719796E-2</v>
      </c>
      <c r="W83" s="28">
        <v>33.941927999999997</v>
      </c>
      <c r="X83" s="28">
        <v>198.03200000000001</v>
      </c>
      <c r="Y83" s="28">
        <v>1.498</v>
      </c>
      <c r="Z83" s="28">
        <v>1.9572639999999999</v>
      </c>
      <c r="AA83" s="28">
        <v>2.5750479999999998</v>
      </c>
      <c r="AB83" s="28">
        <v>2.7651439999999998</v>
      </c>
      <c r="AC83" s="28">
        <v>51.5944</v>
      </c>
      <c r="AD83" s="28">
        <v>32.664631999999997</v>
      </c>
      <c r="AE83" s="28">
        <v>3.5207999999999999</v>
      </c>
      <c r="AF83" s="28">
        <v>4.8163019199999999</v>
      </c>
      <c r="AG83" s="28">
        <v>4.8051619199999998</v>
      </c>
      <c r="AH83" s="28">
        <v>4.7489019199999998</v>
      </c>
      <c r="AI83" s="28">
        <v>6.5000000000000002E-2</v>
      </c>
      <c r="AJ83" s="28">
        <v>1.9184000000000001</v>
      </c>
      <c r="AK83" s="28">
        <v>92.838719999999995</v>
      </c>
      <c r="AL83" s="28">
        <v>6.69</v>
      </c>
      <c r="AM83" s="28">
        <v>0.95120000000000005</v>
      </c>
      <c r="AN83" s="28">
        <v>1.7584</v>
      </c>
      <c r="AO83" s="28">
        <v>40.96</v>
      </c>
      <c r="AP83" s="28">
        <v>2.0167999999999999</v>
      </c>
      <c r="AQ83" s="28">
        <v>1.5920000000000001</v>
      </c>
      <c r="AR83" s="28">
        <v>7.5171999999999999</v>
      </c>
      <c r="AS83" s="28">
        <v>663.64800000000002</v>
      </c>
      <c r="AT83" s="28">
        <v>36.384614800000001</v>
      </c>
      <c r="AU83" s="28">
        <v>2716.36</v>
      </c>
      <c r="AV83" s="28">
        <v>5.9501600000000003</v>
      </c>
      <c r="AW83" s="28">
        <v>3.2879999999999998</v>
      </c>
      <c r="AX83" s="28">
        <v>5</v>
      </c>
      <c r="AY83" s="28">
        <v>134.44</v>
      </c>
      <c r="AZ83" s="28">
        <v>2.7625999999999999</v>
      </c>
      <c r="BA83" s="28">
        <v>0.12109375</v>
      </c>
      <c r="BB83" s="28">
        <v>10.957599999999999</v>
      </c>
      <c r="BC83" s="28">
        <v>145.4</v>
      </c>
      <c r="BD83" s="28">
        <v>0.64319999999999999</v>
      </c>
      <c r="BE83" s="28">
        <v>1.91204</v>
      </c>
      <c r="BF83" s="28">
        <v>1.8640000000000001</v>
      </c>
      <c r="BG83" s="28">
        <v>2.1347999999999998</v>
      </c>
      <c r="BH83" s="28">
        <v>84.396000000000001</v>
      </c>
      <c r="BI83" s="28">
        <v>15.788</v>
      </c>
      <c r="BJ83" s="28">
        <v>5</v>
      </c>
      <c r="BK83" s="28">
        <v>3.2976640000000002</v>
      </c>
      <c r="BL83" s="28">
        <v>3.2976640000000002</v>
      </c>
      <c r="BM83" s="28">
        <v>3.3742640000000002</v>
      </c>
      <c r="BN83" s="28">
        <v>0.16839999999999999</v>
      </c>
      <c r="BO83" s="28">
        <v>1.0055636627578799</v>
      </c>
      <c r="BP83" s="28">
        <v>0.46541244573082502</v>
      </c>
    </row>
    <row r="84" spans="1:68">
      <c r="A84" s="28">
        <v>83</v>
      </c>
      <c r="B84" s="29" t="s">
        <v>128</v>
      </c>
      <c r="C84" s="28">
        <v>260</v>
      </c>
      <c r="D84" s="28">
        <v>1095</v>
      </c>
      <c r="E84" s="28">
        <v>0.41081064</v>
      </c>
      <c r="F84" s="28">
        <v>34.240031879999997</v>
      </c>
      <c r="G84" s="28">
        <v>3.1891167999999999</v>
      </c>
      <c r="H84" s="28">
        <v>1.1915500000000001</v>
      </c>
      <c r="I84" s="28">
        <v>4.0995683999999999</v>
      </c>
      <c r="J84" s="28">
        <v>16.168559999999999</v>
      </c>
      <c r="K84" s="28">
        <v>0.87403120000000001</v>
      </c>
      <c r="L84" s="28">
        <v>0.87406799999999996</v>
      </c>
      <c r="M84" s="28">
        <v>1.0519023999999999</v>
      </c>
      <c r="N84" s="28">
        <v>464.54766000000001</v>
      </c>
      <c r="O84" s="28">
        <v>57.370077536399997</v>
      </c>
      <c r="P84" s="28">
        <v>359.63112000000001</v>
      </c>
      <c r="Q84" s="28">
        <v>1.4129210000000001</v>
      </c>
      <c r="R84" s="28">
        <v>2.2826499999999998</v>
      </c>
      <c r="S84" s="28">
        <v>3.52332</v>
      </c>
      <c r="T84" s="28">
        <v>176.53067999999999</v>
      </c>
      <c r="U84" s="28">
        <v>3.1161028000000002</v>
      </c>
      <c r="V84" s="28">
        <v>6.6919997822935395E-2</v>
      </c>
      <c r="W84" s="28">
        <v>33.929901200000003</v>
      </c>
      <c r="X84" s="28">
        <v>198.02780000000001</v>
      </c>
      <c r="Y84" s="28">
        <v>1.4978499999999999</v>
      </c>
      <c r="Z84" s="28">
        <v>1.9574776</v>
      </c>
      <c r="AA84" s="28">
        <v>2.5747491999999998</v>
      </c>
      <c r="AB84" s="28">
        <v>2.7648776000000002</v>
      </c>
      <c r="AC84" s="28">
        <v>51.591659999999997</v>
      </c>
      <c r="AD84" s="28">
        <v>32.662362799999997</v>
      </c>
      <c r="AE84" s="28">
        <v>3.52332</v>
      </c>
      <c r="AF84" s="28">
        <v>4.8152853679999996</v>
      </c>
      <c r="AG84" s="28">
        <v>4.8041453680000004</v>
      </c>
      <c r="AH84" s="28">
        <v>4.756257368</v>
      </c>
      <c r="AI84" s="28">
        <v>6.5000000000000002E-2</v>
      </c>
      <c r="AJ84" s="28">
        <v>1.91781</v>
      </c>
      <c r="AK84" s="28">
        <v>92.801660999999996</v>
      </c>
      <c r="AL84" s="28">
        <v>6.6887299999999996</v>
      </c>
      <c r="AM84" s="28">
        <v>0.95098000000000005</v>
      </c>
      <c r="AN84" s="28">
        <v>1.7578100000000001</v>
      </c>
      <c r="AO84" s="28">
        <v>40.945</v>
      </c>
      <c r="AP84" s="28">
        <v>2.0164399999999998</v>
      </c>
      <c r="AQ84" s="28">
        <v>1.5922000000000001</v>
      </c>
      <c r="AR84" s="28">
        <v>7.5139100000000001</v>
      </c>
      <c r="AS84" s="28">
        <v>663.74350000000004</v>
      </c>
      <c r="AT84" s="28">
        <v>36.375507130000003</v>
      </c>
      <c r="AU84" s="28">
        <v>2715.4270000000001</v>
      </c>
      <c r="AV84" s="28">
        <v>5.9441059999999997</v>
      </c>
      <c r="AW84" s="28">
        <v>3.2884500000000001</v>
      </c>
      <c r="AX84" s="28">
        <v>4.9989999999999997</v>
      </c>
      <c r="AY84" s="28">
        <v>134.422</v>
      </c>
      <c r="AZ84" s="28">
        <v>2.7619500000000001</v>
      </c>
      <c r="BA84" s="28">
        <v>0.121211381121016</v>
      </c>
      <c r="BB84" s="28">
        <v>10.953860000000001</v>
      </c>
      <c r="BC84" s="28">
        <v>145.39500000000001</v>
      </c>
      <c r="BD84" s="28">
        <v>0.64315750000000005</v>
      </c>
      <c r="BE84" s="28">
        <v>1.911888</v>
      </c>
      <c r="BF84" s="28">
        <v>1.8637900000000001</v>
      </c>
      <c r="BG84" s="28">
        <v>2.13463</v>
      </c>
      <c r="BH84" s="28">
        <v>84.325500000000005</v>
      </c>
      <c r="BI84" s="28">
        <v>15.7807</v>
      </c>
      <c r="BJ84" s="28">
        <v>4.9989999999999997</v>
      </c>
      <c r="BK84" s="28">
        <v>3.2972301000000002</v>
      </c>
      <c r="BL84" s="28">
        <v>3.2972301000000002</v>
      </c>
      <c r="BM84" s="28">
        <v>3.3738301000000002</v>
      </c>
      <c r="BN84" s="28">
        <v>0.16839999999999999</v>
      </c>
      <c r="BO84" s="28">
        <v>1.00553239133256</v>
      </c>
      <c r="BP84" s="28">
        <v>0.465381693198263</v>
      </c>
    </row>
    <row r="85" spans="1:68">
      <c r="A85" s="28">
        <v>84</v>
      </c>
      <c r="B85" s="29" t="s">
        <v>119</v>
      </c>
      <c r="C85" s="28">
        <v>275</v>
      </c>
      <c r="D85" s="28">
        <v>1095</v>
      </c>
      <c r="E85" s="28">
        <v>0.41293967999999998</v>
      </c>
      <c r="F85" s="28">
        <v>34.348216559999997</v>
      </c>
      <c r="G85" s="28">
        <v>3.1954416000000001</v>
      </c>
      <c r="H85" s="28">
        <v>1.1917</v>
      </c>
      <c r="I85" s="28">
        <v>4.0978408000000002</v>
      </c>
      <c r="J85" s="28">
        <v>16.210719999999998</v>
      </c>
      <c r="K85" s="28">
        <v>0.87453440000000005</v>
      </c>
      <c r="L85" s="28">
        <v>0.87421599999999999</v>
      </c>
      <c r="M85" s="28">
        <v>1.0553488</v>
      </c>
      <c r="N85" s="28">
        <v>464.62691999999998</v>
      </c>
      <c r="O85" s="28">
        <v>57.369506456800003</v>
      </c>
      <c r="P85" s="28">
        <v>360.46944000000002</v>
      </c>
      <c r="Q85" s="28">
        <v>1.414342</v>
      </c>
      <c r="R85" s="28">
        <v>2.2833000000000001</v>
      </c>
      <c r="S85" s="28">
        <v>3.5258400000000001</v>
      </c>
      <c r="T85" s="28">
        <v>176.52216000000001</v>
      </c>
      <c r="U85" s="28">
        <v>3.1160336000000002</v>
      </c>
      <c r="V85" s="28">
        <v>6.6869330911890401E-2</v>
      </c>
      <c r="W85" s="28">
        <v>33.917874400000002</v>
      </c>
      <c r="X85" s="28">
        <v>198.02359999999999</v>
      </c>
      <c r="Y85" s="28">
        <v>1.4977</v>
      </c>
      <c r="Z85" s="28">
        <v>1.9576912</v>
      </c>
      <c r="AA85" s="28">
        <v>2.5744503999999999</v>
      </c>
      <c r="AB85" s="28">
        <v>2.7646112</v>
      </c>
      <c r="AC85" s="28">
        <v>51.588920000000002</v>
      </c>
      <c r="AD85" s="28">
        <v>32.660093600000003</v>
      </c>
      <c r="AE85" s="28">
        <v>3.5258400000000001</v>
      </c>
      <c r="AF85" s="28">
        <v>4.8142688160000002</v>
      </c>
      <c r="AG85" s="28">
        <v>4.8031288160000001</v>
      </c>
      <c r="AH85" s="28">
        <v>4.7636128160000002</v>
      </c>
      <c r="AI85" s="28">
        <v>6.5000000000000002E-2</v>
      </c>
      <c r="AJ85" s="28">
        <v>1.9172199999999999</v>
      </c>
      <c r="AK85" s="28">
        <v>92.764601999999996</v>
      </c>
      <c r="AL85" s="28">
        <v>6.6874599999999997</v>
      </c>
      <c r="AM85" s="28">
        <v>0.95076000000000005</v>
      </c>
      <c r="AN85" s="28">
        <v>1.75722</v>
      </c>
      <c r="AO85" s="28">
        <v>40.93</v>
      </c>
      <c r="AP85" s="28">
        <v>2.0160800000000001</v>
      </c>
      <c r="AQ85" s="28">
        <v>1.5924</v>
      </c>
      <c r="AR85" s="28">
        <v>7.5106200000000003</v>
      </c>
      <c r="AS85" s="28">
        <v>663.83900000000006</v>
      </c>
      <c r="AT85" s="28">
        <v>36.366399459999997</v>
      </c>
      <c r="AU85" s="28">
        <v>2714.4940000000001</v>
      </c>
      <c r="AV85" s="28">
        <v>5.9380519999999999</v>
      </c>
      <c r="AW85" s="28">
        <v>3.2888999999999999</v>
      </c>
      <c r="AX85" s="28">
        <v>4.9980000000000002</v>
      </c>
      <c r="AY85" s="28">
        <v>134.404</v>
      </c>
      <c r="AZ85" s="28">
        <v>2.7612999999999999</v>
      </c>
      <c r="BA85" s="28">
        <v>0.121329098460787</v>
      </c>
      <c r="BB85" s="28">
        <v>10.95012</v>
      </c>
      <c r="BC85" s="28">
        <v>145.38999999999999</v>
      </c>
      <c r="BD85" s="28">
        <v>0.64311499999999999</v>
      </c>
      <c r="BE85" s="28">
        <v>1.9117360000000001</v>
      </c>
      <c r="BF85" s="28">
        <v>1.86358</v>
      </c>
      <c r="BG85" s="28">
        <v>2.1344599999999998</v>
      </c>
      <c r="BH85" s="28">
        <v>84.254999999999995</v>
      </c>
      <c r="BI85" s="28">
        <v>15.773400000000001</v>
      </c>
      <c r="BJ85" s="28">
        <v>4.9980000000000002</v>
      </c>
      <c r="BK85" s="28">
        <v>3.2967962000000002</v>
      </c>
      <c r="BL85" s="28">
        <v>3.2967962000000002</v>
      </c>
      <c r="BM85" s="28">
        <v>3.3733962000000002</v>
      </c>
      <c r="BN85" s="28">
        <v>0.16839999999999999</v>
      </c>
      <c r="BO85" s="28">
        <v>1.0055011185947</v>
      </c>
      <c r="BP85" s="28">
        <v>0.46535094066570198</v>
      </c>
    </row>
    <row r="86" spans="1:68">
      <c r="A86" s="28">
        <v>85</v>
      </c>
      <c r="B86" s="29" t="s">
        <v>129</v>
      </c>
      <c r="C86" s="28">
        <v>262</v>
      </c>
      <c r="D86" s="28">
        <v>1095</v>
      </c>
      <c r="E86" s="28">
        <v>0.41506872</v>
      </c>
      <c r="F86" s="28">
        <v>34.456401239999998</v>
      </c>
      <c r="G86" s="28">
        <v>3.2017663999999999</v>
      </c>
      <c r="H86" s="28">
        <v>1.1918500000000001</v>
      </c>
      <c r="I86" s="28">
        <v>4.0961131999999996</v>
      </c>
      <c r="J86" s="28">
        <v>16.252880000000001</v>
      </c>
      <c r="K86" s="28">
        <v>0.87503759999999997</v>
      </c>
      <c r="L86" s="28">
        <v>0.87436400000000003</v>
      </c>
      <c r="M86" s="28">
        <v>1.0587952</v>
      </c>
      <c r="N86" s="28">
        <v>464.70618000000002</v>
      </c>
      <c r="O86" s="28">
        <v>57.368935377200003</v>
      </c>
      <c r="P86" s="28">
        <v>361.30775999999997</v>
      </c>
      <c r="Q86" s="28">
        <v>1.4157630000000001</v>
      </c>
      <c r="R86" s="28">
        <v>2.2839499999999999</v>
      </c>
      <c r="S86" s="28">
        <v>3.5283600000000002</v>
      </c>
      <c r="T86" s="28">
        <v>176.51364000000001</v>
      </c>
      <c r="U86" s="28">
        <v>3.1159644000000002</v>
      </c>
      <c r="V86" s="28">
        <v>6.6818926860962496E-2</v>
      </c>
      <c r="W86" s="28">
        <v>33.905847600000001</v>
      </c>
      <c r="X86" s="28">
        <v>198.01939999999999</v>
      </c>
      <c r="Y86" s="28">
        <v>1.4975499999999999</v>
      </c>
      <c r="Z86" s="28">
        <v>1.9579047999999999</v>
      </c>
      <c r="AA86" s="28">
        <v>2.5741516</v>
      </c>
      <c r="AB86" s="28">
        <v>2.7643447999999999</v>
      </c>
      <c r="AC86" s="28">
        <v>51.586179999999999</v>
      </c>
      <c r="AD86" s="28">
        <v>32.657824400000003</v>
      </c>
      <c r="AE86" s="28">
        <v>3.5283600000000002</v>
      </c>
      <c r="AF86" s="28">
        <v>4.8132522639999999</v>
      </c>
      <c r="AG86" s="28">
        <v>4.8021122639999998</v>
      </c>
      <c r="AH86" s="28">
        <v>4.7709682640000004</v>
      </c>
      <c r="AI86" s="28">
        <v>6.5000000000000002E-2</v>
      </c>
      <c r="AJ86" s="28">
        <v>1.9166300000000001</v>
      </c>
      <c r="AK86" s="28">
        <v>92.727542999999997</v>
      </c>
      <c r="AL86" s="28">
        <v>6.6861899999999999</v>
      </c>
      <c r="AM86" s="28">
        <v>0.95054000000000005</v>
      </c>
      <c r="AN86" s="28">
        <v>1.7566299999999999</v>
      </c>
      <c r="AO86" s="28">
        <v>40.914999999999999</v>
      </c>
      <c r="AP86" s="28">
        <v>2.01572</v>
      </c>
      <c r="AQ86" s="28">
        <v>1.5926</v>
      </c>
      <c r="AR86" s="28">
        <v>7.5073299999999996</v>
      </c>
      <c r="AS86" s="28">
        <v>663.93449999999996</v>
      </c>
      <c r="AT86" s="28">
        <v>36.357291789999998</v>
      </c>
      <c r="AU86" s="28">
        <v>2713.5610000000001</v>
      </c>
      <c r="AV86" s="28">
        <v>5.9319980000000001</v>
      </c>
      <c r="AW86" s="28">
        <v>3.2893500000000002</v>
      </c>
      <c r="AX86" s="28">
        <v>4.9969999999999999</v>
      </c>
      <c r="AY86" s="28">
        <v>134.386</v>
      </c>
      <c r="AZ86" s="28">
        <v>2.76065</v>
      </c>
      <c r="BA86" s="28">
        <v>0.121446902114139</v>
      </c>
      <c r="BB86" s="28">
        <v>10.94638</v>
      </c>
      <c r="BC86" s="28">
        <v>145.38499999999999</v>
      </c>
      <c r="BD86" s="28">
        <v>0.64307250000000005</v>
      </c>
      <c r="BE86" s="28">
        <v>1.9115839999999999</v>
      </c>
      <c r="BF86" s="28">
        <v>1.86337</v>
      </c>
      <c r="BG86" s="28">
        <v>2.13429</v>
      </c>
      <c r="BH86" s="28">
        <v>84.1845</v>
      </c>
      <c r="BI86" s="28">
        <v>15.7661</v>
      </c>
      <c r="BJ86" s="28">
        <v>4.9969999999999999</v>
      </c>
      <c r="BK86" s="28">
        <v>3.2963623000000002</v>
      </c>
      <c r="BL86" s="28">
        <v>3.2963623000000002</v>
      </c>
      <c r="BM86" s="28">
        <v>3.3729623000000002</v>
      </c>
      <c r="BN86" s="28">
        <v>0.16839999999999999</v>
      </c>
      <c r="BO86" s="28">
        <v>1.0054698445441901</v>
      </c>
      <c r="BP86" s="28">
        <v>0.46532018813314002</v>
      </c>
    </row>
    <row r="87" spans="1:68">
      <c r="A87" s="28">
        <v>86</v>
      </c>
      <c r="B87" s="29" t="s">
        <v>120</v>
      </c>
      <c r="C87" s="28">
        <v>280</v>
      </c>
      <c r="D87" s="28">
        <v>1095</v>
      </c>
      <c r="E87" s="28">
        <v>0.41719775999999997</v>
      </c>
      <c r="F87" s="28">
        <v>34.564585919999999</v>
      </c>
      <c r="G87" s="28">
        <v>3.2080912000000001</v>
      </c>
      <c r="H87" s="28">
        <v>1.1919999999999999</v>
      </c>
      <c r="I87" s="28">
        <v>4.0943855999999998</v>
      </c>
      <c r="J87" s="28">
        <v>16.29504</v>
      </c>
      <c r="K87" s="28">
        <v>0.87554080000000001</v>
      </c>
      <c r="L87" s="28">
        <v>0.87451199999999996</v>
      </c>
      <c r="M87" s="28">
        <v>1.0622415999999999</v>
      </c>
      <c r="N87" s="28">
        <v>464.78543999999999</v>
      </c>
      <c r="O87" s="28">
        <v>57.368364297600003</v>
      </c>
      <c r="P87" s="28">
        <v>362.14607999999998</v>
      </c>
      <c r="Q87" s="28">
        <v>1.417184</v>
      </c>
      <c r="R87" s="28">
        <v>2.2846000000000002</v>
      </c>
      <c r="S87" s="28">
        <v>3.5308799999999998</v>
      </c>
      <c r="T87" s="28">
        <v>176.50512000000001</v>
      </c>
      <c r="U87" s="28">
        <v>3.1158952000000002</v>
      </c>
      <c r="V87" s="28">
        <v>6.6768783629865297E-2</v>
      </c>
      <c r="W87" s="28">
        <v>33.8938208</v>
      </c>
      <c r="X87" s="28">
        <v>198.01519999999999</v>
      </c>
      <c r="Y87" s="28">
        <v>1.4974000000000001</v>
      </c>
      <c r="Z87" s="28">
        <v>1.9581184</v>
      </c>
      <c r="AA87" s="28">
        <v>2.5738528000000001</v>
      </c>
      <c r="AB87" s="28">
        <v>2.7640783999999998</v>
      </c>
      <c r="AC87" s="28">
        <v>51.583440000000003</v>
      </c>
      <c r="AD87" s="28">
        <v>32.655555200000002</v>
      </c>
      <c r="AE87" s="28">
        <v>3.5308799999999998</v>
      </c>
      <c r="AF87" s="28">
        <v>4.8122357119999997</v>
      </c>
      <c r="AG87" s="28">
        <v>4.8010957120000004</v>
      </c>
      <c r="AH87" s="28">
        <v>4.7783237119999997</v>
      </c>
      <c r="AI87" s="28">
        <v>6.5000000000000002E-2</v>
      </c>
      <c r="AJ87" s="28">
        <v>1.91604</v>
      </c>
      <c r="AK87" s="28">
        <v>92.690483999999998</v>
      </c>
      <c r="AL87" s="28">
        <v>6.68492</v>
      </c>
      <c r="AM87" s="28">
        <v>0.95032000000000005</v>
      </c>
      <c r="AN87" s="28">
        <v>1.75604</v>
      </c>
      <c r="AO87" s="28">
        <v>40.9</v>
      </c>
      <c r="AP87" s="28">
        <v>2.0153599999999998</v>
      </c>
      <c r="AQ87" s="28">
        <v>1.5928</v>
      </c>
      <c r="AR87" s="28">
        <v>7.5040399999999998</v>
      </c>
      <c r="AS87" s="28">
        <v>664.03</v>
      </c>
      <c r="AT87" s="28">
        <v>36.348184119999999</v>
      </c>
      <c r="AU87" s="28">
        <v>2712.6280000000002</v>
      </c>
      <c r="AV87" s="28">
        <v>5.9259440000000003</v>
      </c>
      <c r="AW87" s="28">
        <v>3.2898000000000001</v>
      </c>
      <c r="AX87" s="28">
        <v>4.9960000000000004</v>
      </c>
      <c r="AY87" s="28">
        <v>134.36799999999999</v>
      </c>
      <c r="AZ87" s="28">
        <v>2.76</v>
      </c>
      <c r="BA87" s="28">
        <v>0.12156479217603899</v>
      </c>
      <c r="BB87" s="28">
        <v>10.942640000000001</v>
      </c>
      <c r="BC87" s="28">
        <v>145.38</v>
      </c>
      <c r="BD87" s="28">
        <v>0.64302999999999999</v>
      </c>
      <c r="BE87" s="28">
        <v>1.911432</v>
      </c>
      <c r="BF87" s="28">
        <v>1.8631599999999999</v>
      </c>
      <c r="BG87" s="28">
        <v>2.1341199999999998</v>
      </c>
      <c r="BH87" s="28">
        <v>84.114000000000004</v>
      </c>
      <c r="BI87" s="28">
        <v>15.758800000000001</v>
      </c>
      <c r="BJ87" s="28">
        <v>4.9960000000000004</v>
      </c>
      <c r="BK87" s="28">
        <v>3.2959284000000002</v>
      </c>
      <c r="BL87" s="28">
        <v>3.2959284000000002</v>
      </c>
      <c r="BM87" s="28">
        <v>3.3725284000000002</v>
      </c>
      <c r="BN87" s="28">
        <v>0.16839999999999999</v>
      </c>
      <c r="BO87" s="28">
        <v>1.00543856918097</v>
      </c>
      <c r="BP87" s="28">
        <v>0.465289435600579</v>
      </c>
    </row>
    <row r="88" spans="1:68">
      <c r="A88" s="28">
        <v>87</v>
      </c>
      <c r="B88" s="29" t="s">
        <v>100</v>
      </c>
      <c r="C88" s="28">
        <v>320</v>
      </c>
      <c r="D88" s="28">
        <v>1095</v>
      </c>
      <c r="E88" s="28">
        <v>0.4193268</v>
      </c>
      <c r="F88" s="28">
        <v>34.6727706</v>
      </c>
      <c r="G88" s="28">
        <v>3.2144159999999999</v>
      </c>
      <c r="H88" s="28">
        <v>1.19215</v>
      </c>
      <c r="I88" s="28">
        <v>4.0926580000000001</v>
      </c>
      <c r="J88" s="28">
        <v>16.337199999999999</v>
      </c>
      <c r="K88" s="28">
        <v>0.87604400000000004</v>
      </c>
      <c r="L88" s="28">
        <v>0.87465999999999999</v>
      </c>
      <c r="M88" s="28">
        <v>1.065688</v>
      </c>
      <c r="N88" s="28">
        <v>464.86470000000003</v>
      </c>
      <c r="O88" s="28">
        <v>57.367793218000003</v>
      </c>
      <c r="P88" s="28">
        <v>362.98439999999999</v>
      </c>
      <c r="Q88" s="28">
        <v>1.4186049999999999</v>
      </c>
      <c r="R88" s="28">
        <v>2.28525</v>
      </c>
      <c r="S88" s="28">
        <v>3.5333999999999999</v>
      </c>
      <c r="T88" s="28">
        <v>176.4966</v>
      </c>
      <c r="U88" s="28">
        <v>3.1158260000000002</v>
      </c>
      <c r="V88" s="28">
        <v>6.6718899199373197E-2</v>
      </c>
      <c r="W88" s="28">
        <v>33.881793999999999</v>
      </c>
      <c r="X88" s="28">
        <v>198.011</v>
      </c>
      <c r="Y88" s="28">
        <v>1.49725</v>
      </c>
      <c r="Z88" s="28">
        <v>1.958332</v>
      </c>
      <c r="AA88" s="28">
        <v>2.5735540000000001</v>
      </c>
      <c r="AB88" s="28">
        <v>2.7638120000000002</v>
      </c>
      <c r="AC88" s="28">
        <v>51.5807</v>
      </c>
      <c r="AD88" s="28">
        <v>32.653286000000001</v>
      </c>
      <c r="AE88" s="28">
        <v>3.5333999999999999</v>
      </c>
      <c r="AF88" s="28">
        <v>4.8112191600000003</v>
      </c>
      <c r="AG88" s="28">
        <v>4.8000791600000001</v>
      </c>
      <c r="AH88" s="28">
        <v>4.7856791599999999</v>
      </c>
      <c r="AI88" s="28">
        <v>6.5000000000000002E-2</v>
      </c>
      <c r="AJ88" s="28">
        <v>1.9154500000000001</v>
      </c>
      <c r="AK88" s="28">
        <v>92.653424999999999</v>
      </c>
      <c r="AL88" s="28">
        <v>6.6836500000000001</v>
      </c>
      <c r="AM88" s="28">
        <v>0.95009999999999994</v>
      </c>
      <c r="AN88" s="28">
        <v>1.75545</v>
      </c>
      <c r="AO88" s="28">
        <v>40.884999999999998</v>
      </c>
      <c r="AP88" s="28">
        <v>2.0150000000000001</v>
      </c>
      <c r="AQ88" s="28">
        <v>1.593</v>
      </c>
      <c r="AR88" s="28">
        <v>7.50075</v>
      </c>
      <c r="AS88" s="28">
        <v>664.12549999999999</v>
      </c>
      <c r="AT88" s="28">
        <v>36.33907645</v>
      </c>
      <c r="AU88" s="28">
        <v>2711.6950000000002</v>
      </c>
      <c r="AV88" s="28">
        <v>5.9198899999999997</v>
      </c>
      <c r="AW88" s="28">
        <v>3.2902499999999999</v>
      </c>
      <c r="AX88" s="28">
        <v>4.9950000000000001</v>
      </c>
      <c r="AY88" s="28">
        <v>134.35</v>
      </c>
      <c r="AZ88" s="28">
        <v>2.75935</v>
      </c>
      <c r="BA88" s="28">
        <v>0.12168276874159201</v>
      </c>
      <c r="BB88" s="28">
        <v>10.9389</v>
      </c>
      <c r="BC88" s="28">
        <v>145.375</v>
      </c>
      <c r="BD88" s="28">
        <v>0.64298750000000005</v>
      </c>
      <c r="BE88" s="28">
        <v>1.9112800000000001</v>
      </c>
      <c r="BF88" s="28">
        <v>1.8629500000000001</v>
      </c>
      <c r="BG88" s="28">
        <v>2.13395</v>
      </c>
      <c r="BH88" s="28">
        <v>84.043499999999995</v>
      </c>
      <c r="BI88" s="28">
        <v>15.7515</v>
      </c>
      <c r="BJ88" s="28">
        <v>4.9950000000000001</v>
      </c>
      <c r="BK88" s="28">
        <v>3.2954945000000002</v>
      </c>
      <c r="BL88" s="28">
        <v>3.2954945000000002</v>
      </c>
      <c r="BM88" s="28">
        <v>3.3720945000000002</v>
      </c>
      <c r="BN88" s="28">
        <v>0.16839999999999999</v>
      </c>
      <c r="BO88" s="28">
        <v>1.00540729250495</v>
      </c>
      <c r="BP88" s="28">
        <v>0.46525868306801699</v>
      </c>
    </row>
    <row r="89" spans="1:68">
      <c r="A89" s="28">
        <v>88</v>
      </c>
      <c r="B89" s="29" t="s">
        <v>121</v>
      </c>
      <c r="C89" s="28">
        <v>345</v>
      </c>
      <c r="D89" s="28">
        <v>1095</v>
      </c>
      <c r="E89" s="28">
        <v>0.42145584000000003</v>
      </c>
      <c r="F89" s="28">
        <v>34.780955280000001</v>
      </c>
      <c r="G89" s="28">
        <v>3.2207408000000002</v>
      </c>
      <c r="H89" s="28">
        <v>1.1922999999999999</v>
      </c>
      <c r="I89" s="28">
        <v>4.0909304000000004</v>
      </c>
      <c r="J89" s="28">
        <v>16.379359999999998</v>
      </c>
      <c r="K89" s="28">
        <v>0.87654719999999997</v>
      </c>
      <c r="L89" s="28">
        <v>0.87480800000000003</v>
      </c>
      <c r="M89" s="28">
        <v>1.0691344</v>
      </c>
      <c r="N89" s="28">
        <v>464.94396</v>
      </c>
      <c r="O89" s="28">
        <v>57.367222138400003</v>
      </c>
      <c r="P89" s="28">
        <v>363.82272</v>
      </c>
      <c r="Q89" s="28">
        <v>1.420026</v>
      </c>
      <c r="R89" s="28">
        <v>2.2858999999999998</v>
      </c>
      <c r="S89" s="28">
        <v>3.53592</v>
      </c>
      <c r="T89" s="28">
        <v>176.48808</v>
      </c>
      <c r="U89" s="28">
        <v>3.1157568000000002</v>
      </c>
      <c r="V89" s="28">
        <v>6.6669271571050404E-2</v>
      </c>
      <c r="W89" s="28">
        <v>33.869767199999998</v>
      </c>
      <c r="X89" s="28">
        <v>198.0068</v>
      </c>
      <c r="Y89" s="28">
        <v>1.4971000000000001</v>
      </c>
      <c r="Z89" s="28">
        <v>1.9585456000000001</v>
      </c>
      <c r="AA89" s="28">
        <v>2.5732552000000002</v>
      </c>
      <c r="AB89" s="28">
        <v>2.7635456</v>
      </c>
      <c r="AC89" s="28">
        <v>51.577959999999997</v>
      </c>
      <c r="AD89" s="28">
        <v>32.651016800000001</v>
      </c>
      <c r="AE89" s="28">
        <v>3.53592</v>
      </c>
      <c r="AF89" s="28">
        <v>4.810202608</v>
      </c>
      <c r="AG89" s="28">
        <v>4.7990626079999998</v>
      </c>
      <c r="AH89" s="28">
        <v>4.7930346080000001</v>
      </c>
      <c r="AI89" s="28">
        <v>6.5000000000000002E-2</v>
      </c>
      <c r="AJ89" s="28">
        <v>1.91486</v>
      </c>
      <c r="AK89" s="28">
        <v>92.616365999999999</v>
      </c>
      <c r="AL89" s="28">
        <v>6.6823800000000002</v>
      </c>
      <c r="AM89" s="28">
        <v>0.94987999999999995</v>
      </c>
      <c r="AN89" s="28">
        <v>1.7548600000000001</v>
      </c>
      <c r="AO89" s="28">
        <v>40.869999999999997</v>
      </c>
      <c r="AP89" s="28">
        <v>2.01464</v>
      </c>
      <c r="AQ89" s="28">
        <v>1.5931999999999999</v>
      </c>
      <c r="AR89" s="28">
        <v>7.4974600000000002</v>
      </c>
      <c r="AS89" s="28">
        <v>664.221</v>
      </c>
      <c r="AT89" s="28">
        <v>36.329968780000002</v>
      </c>
      <c r="AU89" s="28">
        <v>2710.7620000000002</v>
      </c>
      <c r="AV89" s="28">
        <v>5.9138359999999999</v>
      </c>
      <c r="AW89" s="28">
        <v>3.2907000000000002</v>
      </c>
      <c r="AX89" s="28">
        <v>4.9939999999999998</v>
      </c>
      <c r="AY89" s="28">
        <v>134.33199999999999</v>
      </c>
      <c r="AZ89" s="28">
        <v>2.7587000000000002</v>
      </c>
      <c r="BA89" s="28">
        <v>0.121800831906044</v>
      </c>
      <c r="BB89" s="28">
        <v>10.93516</v>
      </c>
      <c r="BC89" s="28">
        <v>145.37</v>
      </c>
      <c r="BD89" s="28">
        <v>0.64294499999999999</v>
      </c>
      <c r="BE89" s="28">
        <v>1.9111279999999999</v>
      </c>
      <c r="BF89" s="28">
        <v>1.8627400000000001</v>
      </c>
      <c r="BG89" s="28">
        <v>2.1337799999999998</v>
      </c>
      <c r="BH89" s="28">
        <v>83.972999999999999</v>
      </c>
      <c r="BI89" s="28">
        <v>15.744199999999999</v>
      </c>
      <c r="BJ89" s="28">
        <v>4.9939999999999998</v>
      </c>
      <c r="BK89" s="28">
        <v>3.2950605999999998</v>
      </c>
      <c r="BL89" s="28">
        <v>3.2950605999999998</v>
      </c>
      <c r="BM89" s="28">
        <v>3.3716605999999998</v>
      </c>
      <c r="BN89" s="28">
        <v>0.16839999999999999</v>
      </c>
      <c r="BO89" s="28">
        <v>1.00537601451604</v>
      </c>
      <c r="BP89" s="28">
        <v>0.46522793053545602</v>
      </c>
    </row>
    <row r="90" spans="1:68">
      <c r="A90" s="28">
        <v>89</v>
      </c>
      <c r="B90" s="29" t="s">
        <v>130</v>
      </c>
      <c r="C90" s="28">
        <v>300</v>
      </c>
      <c r="D90" s="28">
        <v>1095</v>
      </c>
      <c r="E90" s="28">
        <v>0.42358488</v>
      </c>
      <c r="F90" s="28">
        <v>34.889139960000001</v>
      </c>
      <c r="G90" s="28">
        <v>3.2270656</v>
      </c>
      <c r="H90" s="28">
        <v>1.19245</v>
      </c>
      <c r="I90" s="28">
        <v>4.0892027999999998</v>
      </c>
      <c r="J90" s="28">
        <v>16.421520000000001</v>
      </c>
      <c r="K90" s="28">
        <v>0.87705040000000001</v>
      </c>
      <c r="L90" s="28">
        <v>0.87495599999999996</v>
      </c>
      <c r="M90" s="28">
        <v>1.0725807999999999</v>
      </c>
      <c r="N90" s="28">
        <v>465.02321999999998</v>
      </c>
      <c r="O90" s="28">
        <v>57.366651058800002</v>
      </c>
      <c r="P90" s="28">
        <v>364.66104000000001</v>
      </c>
      <c r="Q90" s="28">
        <v>1.4214469999999999</v>
      </c>
      <c r="R90" s="28">
        <v>2.2865500000000001</v>
      </c>
      <c r="S90" s="28">
        <v>3.53844</v>
      </c>
      <c r="T90" s="28">
        <v>176.47955999999999</v>
      </c>
      <c r="U90" s="28">
        <v>3.1156875999999998</v>
      </c>
      <c r="V90" s="28">
        <v>6.6619898766983807E-2</v>
      </c>
      <c r="W90" s="28">
        <v>33.857740399999997</v>
      </c>
      <c r="X90" s="28">
        <v>198.0026</v>
      </c>
      <c r="Y90" s="28">
        <v>1.49695</v>
      </c>
      <c r="Z90" s="28">
        <v>1.9587592</v>
      </c>
      <c r="AA90" s="28">
        <v>2.5729563999999998</v>
      </c>
      <c r="AB90" s="28">
        <v>2.7632791999999999</v>
      </c>
      <c r="AC90" s="28">
        <v>51.575220000000002</v>
      </c>
      <c r="AD90" s="28">
        <v>32.6487476</v>
      </c>
      <c r="AE90" s="28">
        <v>3.53844</v>
      </c>
      <c r="AF90" s="28">
        <v>4.8091860559999997</v>
      </c>
      <c r="AG90" s="28">
        <v>4.7980460559999996</v>
      </c>
      <c r="AH90" s="28">
        <v>4.8003900560000003</v>
      </c>
      <c r="AI90" s="28">
        <v>6.5000000000000002E-2</v>
      </c>
      <c r="AJ90" s="28">
        <v>1.9142699999999999</v>
      </c>
      <c r="AK90" s="28">
        <v>92.579307</v>
      </c>
      <c r="AL90" s="28">
        <v>6.6811100000000003</v>
      </c>
      <c r="AM90" s="28">
        <v>0.94965999999999995</v>
      </c>
      <c r="AN90" s="28">
        <v>1.75427</v>
      </c>
      <c r="AO90" s="28">
        <v>40.854999999999997</v>
      </c>
      <c r="AP90" s="28">
        <v>2.0142799999999998</v>
      </c>
      <c r="AQ90" s="28">
        <v>1.5933999999999999</v>
      </c>
      <c r="AR90" s="28">
        <v>7.4941700000000004</v>
      </c>
      <c r="AS90" s="28">
        <v>664.31650000000002</v>
      </c>
      <c r="AT90" s="28">
        <v>36.320861110000003</v>
      </c>
      <c r="AU90" s="28">
        <v>2709.8290000000002</v>
      </c>
      <c r="AV90" s="28">
        <v>5.9077820000000001</v>
      </c>
      <c r="AW90" s="28">
        <v>3.29115</v>
      </c>
      <c r="AX90" s="28">
        <v>4.9930000000000003</v>
      </c>
      <c r="AY90" s="28">
        <v>134.31399999999999</v>
      </c>
      <c r="AZ90" s="28">
        <v>2.7580499999999999</v>
      </c>
      <c r="BA90" s="28">
        <v>0.121918981764778</v>
      </c>
      <c r="BB90" s="28">
        <v>10.931419999999999</v>
      </c>
      <c r="BC90" s="28">
        <v>145.36500000000001</v>
      </c>
      <c r="BD90" s="28">
        <v>0.64290250000000004</v>
      </c>
      <c r="BE90" s="28">
        <v>1.910976</v>
      </c>
      <c r="BF90" s="28">
        <v>1.86253</v>
      </c>
      <c r="BG90" s="28">
        <v>2.13361</v>
      </c>
      <c r="BH90" s="28">
        <v>83.902500000000003</v>
      </c>
      <c r="BI90" s="28">
        <v>15.7369</v>
      </c>
      <c r="BJ90" s="28">
        <v>4.9930000000000003</v>
      </c>
      <c r="BK90" s="28">
        <v>3.2946266999999998</v>
      </c>
      <c r="BL90" s="28">
        <v>3.2946266999999998</v>
      </c>
      <c r="BM90" s="28">
        <v>3.3712266999999998</v>
      </c>
      <c r="BN90" s="28">
        <v>0.16839999999999999</v>
      </c>
      <c r="BO90" s="28">
        <v>1.00534473521417</v>
      </c>
      <c r="BP90" s="28">
        <v>0.46519717800289401</v>
      </c>
    </row>
    <row r="91" spans="1:68">
      <c r="A91" s="28">
        <v>90</v>
      </c>
      <c r="B91" s="29" t="s">
        <v>122</v>
      </c>
      <c r="C91" s="28">
        <v>150</v>
      </c>
      <c r="D91" s="28">
        <v>1095</v>
      </c>
      <c r="E91" s="28">
        <v>0.42571392000000002</v>
      </c>
      <c r="F91" s="28">
        <v>34.997324640000002</v>
      </c>
      <c r="G91" s="28">
        <v>3.2333904000000002</v>
      </c>
      <c r="H91" s="28">
        <v>1.1926000000000001</v>
      </c>
      <c r="I91" s="28">
        <v>4.0874752000000001</v>
      </c>
      <c r="J91" s="28">
        <v>16.46368</v>
      </c>
      <c r="K91" s="28">
        <v>0.87755360000000004</v>
      </c>
      <c r="L91" s="28">
        <v>0.87510399999999999</v>
      </c>
      <c r="M91" s="28">
        <v>1.0760272</v>
      </c>
      <c r="N91" s="28">
        <v>465.10248000000001</v>
      </c>
      <c r="O91" s="28">
        <v>57.366079979200002</v>
      </c>
      <c r="P91" s="28">
        <v>365.49936000000002</v>
      </c>
      <c r="Q91" s="28">
        <v>1.422868</v>
      </c>
      <c r="R91" s="28">
        <v>2.2871999999999999</v>
      </c>
      <c r="S91" s="28">
        <v>3.5409600000000001</v>
      </c>
      <c r="T91" s="28">
        <v>176.47103999999999</v>
      </c>
      <c r="U91" s="28">
        <v>3.1156183999999998</v>
      </c>
      <c r="V91" s="28">
        <v>6.6570778829520505E-2</v>
      </c>
      <c r="W91" s="28">
        <v>33.845713600000003</v>
      </c>
      <c r="X91" s="28">
        <v>197.9984</v>
      </c>
      <c r="Y91" s="28">
        <v>1.4967999999999999</v>
      </c>
      <c r="Z91" s="28">
        <v>1.9589728</v>
      </c>
      <c r="AA91" s="28">
        <v>2.5726575999999999</v>
      </c>
      <c r="AB91" s="28">
        <v>2.7630127999999998</v>
      </c>
      <c r="AC91" s="28">
        <v>51.572479999999999</v>
      </c>
      <c r="AD91" s="28">
        <v>32.646478399999999</v>
      </c>
      <c r="AE91" s="28">
        <v>3.5409600000000001</v>
      </c>
      <c r="AF91" s="28">
        <v>4.8081695040000003</v>
      </c>
      <c r="AG91" s="28">
        <v>4.7970295040000002</v>
      </c>
      <c r="AH91" s="28">
        <v>4.8077455039999997</v>
      </c>
      <c r="AI91" s="28">
        <v>6.5000000000000002E-2</v>
      </c>
      <c r="AJ91" s="28">
        <v>1.91368</v>
      </c>
      <c r="AK91" s="28">
        <v>92.542248000000001</v>
      </c>
      <c r="AL91" s="28">
        <v>6.6798400000000004</v>
      </c>
      <c r="AM91" s="28">
        <v>0.94943999999999995</v>
      </c>
      <c r="AN91" s="28">
        <v>1.7536799999999999</v>
      </c>
      <c r="AO91" s="28">
        <v>40.840000000000003</v>
      </c>
      <c r="AP91" s="28">
        <v>2.0139200000000002</v>
      </c>
      <c r="AQ91" s="28">
        <v>1.5935999999999999</v>
      </c>
      <c r="AR91" s="28">
        <v>7.4908799999999998</v>
      </c>
      <c r="AS91" s="28">
        <v>664.41200000000003</v>
      </c>
      <c r="AT91" s="28">
        <v>36.311753439999997</v>
      </c>
      <c r="AU91" s="28">
        <v>2708.8960000000002</v>
      </c>
      <c r="AV91" s="28">
        <v>5.9017280000000003</v>
      </c>
      <c r="AW91" s="28">
        <v>3.2915999999999999</v>
      </c>
      <c r="AX91" s="28">
        <v>4.992</v>
      </c>
      <c r="AY91" s="28">
        <v>134.29599999999999</v>
      </c>
      <c r="AZ91" s="28">
        <v>2.7574000000000001</v>
      </c>
      <c r="BA91" s="28">
        <v>0.12203721841332001</v>
      </c>
      <c r="BB91" s="28">
        <v>10.927680000000001</v>
      </c>
      <c r="BC91" s="28">
        <v>145.36000000000001</v>
      </c>
      <c r="BD91" s="28">
        <v>0.64285999999999999</v>
      </c>
      <c r="BE91" s="28">
        <v>1.9108240000000001</v>
      </c>
      <c r="BF91" s="28">
        <v>1.86232</v>
      </c>
      <c r="BG91" s="28">
        <v>2.1334399999999998</v>
      </c>
      <c r="BH91" s="28">
        <v>83.831999999999994</v>
      </c>
      <c r="BI91" s="28">
        <v>15.7296</v>
      </c>
      <c r="BJ91" s="28">
        <v>4.992</v>
      </c>
      <c r="BK91" s="28">
        <v>3.2941927999999998</v>
      </c>
      <c r="BL91" s="28">
        <v>3.2941927999999998</v>
      </c>
      <c r="BM91" s="28">
        <v>3.3707927999999998</v>
      </c>
      <c r="BN91" s="28">
        <v>0.16839999999999999</v>
      </c>
      <c r="BO91" s="28">
        <v>1.0053134545992499</v>
      </c>
      <c r="BP91" s="28">
        <v>0.46516642547033299</v>
      </c>
    </row>
    <row r="92" spans="1:68">
      <c r="A92" s="28">
        <v>91</v>
      </c>
      <c r="B92" s="29" t="s">
        <v>101</v>
      </c>
      <c r="C92" s="28">
        <v>100</v>
      </c>
      <c r="D92" s="28">
        <v>1095</v>
      </c>
      <c r="E92" s="28">
        <v>0.42997200000000002</v>
      </c>
      <c r="F92" s="28">
        <v>35.213693999999997</v>
      </c>
      <c r="G92" s="28">
        <v>3.2460399999999998</v>
      </c>
      <c r="H92" s="28">
        <v>1.1929000000000001</v>
      </c>
      <c r="I92" s="28">
        <v>4.0840199999999998</v>
      </c>
      <c r="J92" s="28">
        <v>16.547999999999998</v>
      </c>
      <c r="K92" s="28">
        <v>0.87856000000000001</v>
      </c>
      <c r="L92" s="28">
        <v>0.87539999999999996</v>
      </c>
      <c r="M92" s="28">
        <v>1.0829200000000001</v>
      </c>
      <c r="N92" s="28">
        <v>465.26100000000002</v>
      </c>
      <c r="O92" s="28">
        <v>57.364937820000002</v>
      </c>
      <c r="P92" s="28">
        <v>367.17599999999999</v>
      </c>
      <c r="Q92" s="28">
        <v>1.42571</v>
      </c>
      <c r="R92" s="28">
        <v>2.2885</v>
      </c>
      <c r="S92" s="28">
        <v>3.5459999999999998</v>
      </c>
      <c r="T92" s="28">
        <v>176.45400000000001</v>
      </c>
      <c r="U92" s="28">
        <v>3.1154799999999998</v>
      </c>
      <c r="V92" s="28">
        <v>6.6473289823543599E-2</v>
      </c>
      <c r="W92" s="28">
        <v>33.821660000000001</v>
      </c>
      <c r="X92" s="28">
        <v>197.99</v>
      </c>
      <c r="Y92" s="28">
        <v>1.4964999999999999</v>
      </c>
      <c r="Z92" s="28">
        <v>1.9594</v>
      </c>
      <c r="AA92" s="28">
        <v>2.57206</v>
      </c>
      <c r="AB92" s="28">
        <v>2.76248</v>
      </c>
      <c r="AC92" s="28">
        <v>51.567</v>
      </c>
      <c r="AD92" s="28">
        <v>32.641939999999998</v>
      </c>
      <c r="AE92" s="28">
        <v>3.5459999999999998</v>
      </c>
      <c r="AF92" s="28">
        <v>4.8061363999999998</v>
      </c>
      <c r="AG92" s="28">
        <v>4.7949963999999996</v>
      </c>
      <c r="AH92" s="28">
        <v>4.8224564000000001</v>
      </c>
      <c r="AI92" s="28">
        <v>6.5000000000000002E-2</v>
      </c>
      <c r="AJ92" s="28">
        <v>1.9125000000000001</v>
      </c>
      <c r="AK92" s="28">
        <v>92.468130000000002</v>
      </c>
      <c r="AL92" s="28">
        <v>6.6772999999999998</v>
      </c>
      <c r="AM92" s="28">
        <v>0.94899999999999995</v>
      </c>
      <c r="AN92" s="28">
        <v>1.7524999999999999</v>
      </c>
      <c r="AO92" s="28">
        <v>40.81</v>
      </c>
      <c r="AP92" s="28">
        <v>2.0131999999999999</v>
      </c>
      <c r="AQ92" s="28">
        <v>1.5940000000000001</v>
      </c>
      <c r="AR92" s="28">
        <v>7.4843000000000002</v>
      </c>
      <c r="AS92" s="28">
        <v>664.60299999999995</v>
      </c>
      <c r="AT92" s="28">
        <v>36.293538099999999</v>
      </c>
      <c r="AU92" s="28">
        <v>2707.03</v>
      </c>
      <c r="AV92" s="28">
        <v>5.8896199999999999</v>
      </c>
      <c r="AW92" s="28">
        <v>3.2925</v>
      </c>
      <c r="AX92" s="28">
        <v>4.99</v>
      </c>
      <c r="AY92" s="28">
        <v>134.26</v>
      </c>
      <c r="AZ92" s="28">
        <v>2.7561</v>
      </c>
      <c r="BA92" s="28">
        <v>0.12227395246263199</v>
      </c>
      <c r="BB92" s="28">
        <v>10.920199999999999</v>
      </c>
      <c r="BC92" s="28">
        <v>145.35</v>
      </c>
      <c r="BD92" s="28">
        <v>0.64277499999999999</v>
      </c>
      <c r="BE92" s="28">
        <v>1.91052</v>
      </c>
      <c r="BF92" s="28">
        <v>1.8619000000000001</v>
      </c>
      <c r="BG92" s="28">
        <v>2.1331000000000002</v>
      </c>
      <c r="BH92" s="28">
        <v>83.691000000000003</v>
      </c>
      <c r="BI92" s="28">
        <v>15.715</v>
      </c>
      <c r="BJ92" s="28">
        <v>4.99</v>
      </c>
      <c r="BK92" s="28">
        <v>3.2933249999999998</v>
      </c>
      <c r="BL92" s="28">
        <v>3.2933249999999998</v>
      </c>
      <c r="BM92" s="28">
        <v>3.3699249999999998</v>
      </c>
      <c r="BN92" s="28">
        <v>0.16839999999999999</v>
      </c>
      <c r="BO92" s="28">
        <v>1.0052508894299299</v>
      </c>
      <c r="BP92" s="28">
        <v>0.46510492040521001</v>
      </c>
    </row>
    <row r="93" spans="1:68">
      <c r="A93" s="28">
        <v>92</v>
      </c>
      <c r="B93" s="29" t="s">
        <v>131</v>
      </c>
      <c r="C93" s="28">
        <v>405</v>
      </c>
      <c r="D93" s="28">
        <v>1090</v>
      </c>
      <c r="E93" s="28">
        <v>0.42994399999999999</v>
      </c>
      <c r="F93" s="28">
        <v>35.573194999999998</v>
      </c>
      <c r="G93" s="28">
        <v>3.2677700000000001</v>
      </c>
      <c r="H93" s="28">
        <v>1.19831</v>
      </c>
      <c r="I93" s="28">
        <v>4.1099899999999998</v>
      </c>
      <c r="J93" s="28">
        <v>16.72</v>
      </c>
      <c r="K93" s="28">
        <v>0.87921000000000005</v>
      </c>
      <c r="L93" s="28">
        <v>0.87790000000000001</v>
      </c>
      <c r="M93" s="28">
        <v>1.05124</v>
      </c>
      <c r="N93" s="28">
        <v>464.15800000000002</v>
      </c>
      <c r="O93" s="28">
        <v>57.674007279999998</v>
      </c>
      <c r="P93" s="28">
        <v>359.14400000000001</v>
      </c>
      <c r="Q93" s="28">
        <v>1.3855729999999999</v>
      </c>
      <c r="R93" s="28">
        <v>2.3066</v>
      </c>
      <c r="S93" s="28">
        <v>3.5590000000000002</v>
      </c>
      <c r="T93" s="28">
        <v>177.517</v>
      </c>
      <c r="U93" s="28">
        <v>3.1332620000000002</v>
      </c>
      <c r="V93" s="28">
        <v>6.6028708133971298E-2</v>
      </c>
      <c r="W93" s="28">
        <v>34.374740000000003</v>
      </c>
      <c r="X93" s="28">
        <v>198.72</v>
      </c>
      <c r="Y93" s="28">
        <v>1.5008900000000001</v>
      </c>
      <c r="Z93" s="28">
        <v>1.96549</v>
      </c>
      <c r="AA93" s="28">
        <v>2.5854599999999999</v>
      </c>
      <c r="AB93" s="28">
        <v>2.7729300000000001</v>
      </c>
      <c r="AC93" s="28">
        <v>51.733899999999998</v>
      </c>
      <c r="AD93" s="28">
        <v>32.954030000000003</v>
      </c>
      <c r="AE93" s="28">
        <v>3.5590000000000002</v>
      </c>
      <c r="AF93" s="28">
        <v>4.8515578000000001</v>
      </c>
      <c r="AG93" s="28">
        <v>4.8370758</v>
      </c>
      <c r="AH93" s="28">
        <v>4.7639377999999999</v>
      </c>
      <c r="AI93" s="28">
        <v>6.9500000000000006E-2</v>
      </c>
      <c r="AJ93" s="28">
        <v>1.91486</v>
      </c>
      <c r="AK93" s="28">
        <v>92.616365999999999</v>
      </c>
      <c r="AL93" s="28">
        <v>6.6823800000000002</v>
      </c>
      <c r="AM93" s="28">
        <v>0.94987999999999995</v>
      </c>
      <c r="AN93" s="28">
        <v>1.7548600000000001</v>
      </c>
      <c r="AO93" s="28">
        <v>40.869999999999997</v>
      </c>
      <c r="AP93" s="28">
        <v>2.01464</v>
      </c>
      <c r="AQ93" s="28">
        <v>1.5931999999999999</v>
      </c>
      <c r="AR93" s="28">
        <v>7.4974600000000002</v>
      </c>
      <c r="AS93" s="28">
        <v>664.221</v>
      </c>
      <c r="AT93" s="28">
        <v>36.329968780000002</v>
      </c>
      <c r="AU93" s="28">
        <v>2710.7620000000002</v>
      </c>
      <c r="AV93" s="28">
        <v>5.9138359999999999</v>
      </c>
      <c r="AW93" s="28">
        <v>3.2907000000000002</v>
      </c>
      <c r="AX93" s="28">
        <v>4.9939999999999998</v>
      </c>
      <c r="AY93" s="28">
        <v>134.33199999999999</v>
      </c>
      <c r="AZ93" s="28">
        <v>2.7587000000000002</v>
      </c>
      <c r="BA93" s="28">
        <v>0.121800831906044</v>
      </c>
      <c r="BB93" s="28">
        <v>10.93516</v>
      </c>
      <c r="BC93" s="28">
        <v>145.37</v>
      </c>
      <c r="BD93" s="28">
        <v>0.64294499999999999</v>
      </c>
      <c r="BE93" s="28">
        <v>1.9111279999999999</v>
      </c>
      <c r="BF93" s="28">
        <v>1.8627400000000001</v>
      </c>
      <c r="BG93" s="28">
        <v>2.1337799999999998</v>
      </c>
      <c r="BH93" s="28">
        <v>83.972999999999999</v>
      </c>
      <c r="BI93" s="28">
        <v>15.744199999999999</v>
      </c>
      <c r="BJ93" s="28">
        <v>4.9939999999999998</v>
      </c>
      <c r="BK93" s="28">
        <v>3.2950605999999998</v>
      </c>
      <c r="BL93" s="28">
        <v>3.2950605999999998</v>
      </c>
      <c r="BM93" s="28">
        <v>3.3716605999999998</v>
      </c>
      <c r="BN93" s="28">
        <v>0.16839999999999999</v>
      </c>
      <c r="BO93" s="28">
        <v>1.0066994750054401</v>
      </c>
      <c r="BP93" s="28">
        <v>0.46522793053545602</v>
      </c>
    </row>
    <row r="94" spans="1:68">
      <c r="A94" s="28">
        <v>93</v>
      </c>
      <c r="B94" s="29" t="s">
        <v>132</v>
      </c>
      <c r="C94" s="28">
        <v>175</v>
      </c>
      <c r="D94" s="28">
        <v>1070</v>
      </c>
      <c r="E94" s="28">
        <v>0.35399999999999998</v>
      </c>
      <c r="F94" s="28">
        <v>31.043500000000002</v>
      </c>
      <c r="G94" s="28">
        <v>3.0049999999999999</v>
      </c>
      <c r="H94" s="28">
        <v>1.1950000000000001</v>
      </c>
      <c r="I94" s="28">
        <v>4.165</v>
      </c>
      <c r="J94" s="28">
        <v>15</v>
      </c>
      <c r="K94" s="28">
        <v>0.84499999999999997</v>
      </c>
      <c r="L94" s="28">
        <v>0.85</v>
      </c>
      <c r="M94" s="28">
        <v>1.02</v>
      </c>
      <c r="N94" s="28">
        <v>457.3</v>
      </c>
      <c r="O94" s="28">
        <v>57.777839999999998</v>
      </c>
      <c r="P94" s="28">
        <v>354</v>
      </c>
      <c r="Q94" s="28">
        <v>1.3035000000000001</v>
      </c>
      <c r="R94" s="28">
        <v>2.2000000000000002</v>
      </c>
      <c r="S94" s="28">
        <v>3.5</v>
      </c>
      <c r="T94" s="28">
        <v>178.5</v>
      </c>
      <c r="U94" s="28">
        <v>3.17</v>
      </c>
      <c r="V94" s="28">
        <v>6.6666666666666693E-2</v>
      </c>
      <c r="W94" s="28">
        <v>34.86</v>
      </c>
      <c r="X94" s="28">
        <v>200</v>
      </c>
      <c r="Y94" s="28">
        <v>1.5149999999999999</v>
      </c>
      <c r="Z94" s="28">
        <v>1.9650000000000001</v>
      </c>
      <c r="AA94" s="28">
        <v>2.6</v>
      </c>
      <c r="AB94" s="28">
        <v>2.7850000000000001</v>
      </c>
      <c r="AC94" s="28">
        <v>50.65</v>
      </c>
      <c r="AD94" s="28">
        <v>33.755000000000003</v>
      </c>
      <c r="AE94" s="28">
        <v>3.5</v>
      </c>
      <c r="AF94" s="28">
        <v>4.8093000000000004</v>
      </c>
      <c r="AG94" s="28">
        <v>4.8093000000000004</v>
      </c>
      <c r="AH94" s="28">
        <v>4.8093000000000004</v>
      </c>
      <c r="AI94" s="28">
        <v>0.05</v>
      </c>
      <c r="AJ94" s="28">
        <v>1.9339999999999999</v>
      </c>
      <c r="AK94" s="28">
        <v>94.059759999999997</v>
      </c>
      <c r="AL94" s="28">
        <v>6.8315999999999999</v>
      </c>
      <c r="AM94" s="28">
        <v>0.96479999999999999</v>
      </c>
      <c r="AN94" s="28">
        <v>1.766</v>
      </c>
      <c r="AO94" s="28">
        <v>41.4</v>
      </c>
      <c r="AP94" s="28">
        <v>2.0344000000000002</v>
      </c>
      <c r="AQ94" s="28">
        <v>1.6120000000000001</v>
      </c>
      <c r="AR94" s="28">
        <v>7.3772000000000002</v>
      </c>
      <c r="AS94" s="28">
        <v>670.596</v>
      </c>
      <c r="AT94" s="28">
        <v>36.661594399999998</v>
      </c>
      <c r="AU94" s="28">
        <v>2667.52</v>
      </c>
      <c r="AV94" s="28">
        <v>6.0319200000000004</v>
      </c>
      <c r="AW94" s="28">
        <v>3.42</v>
      </c>
      <c r="AX94" s="28">
        <v>5</v>
      </c>
      <c r="AY94" s="28">
        <v>134.28</v>
      </c>
      <c r="AZ94" s="28">
        <v>2.7202000000000002</v>
      </c>
      <c r="BA94" s="28">
        <v>0.120772946859903</v>
      </c>
      <c r="BB94" s="28">
        <v>11.123200000000001</v>
      </c>
      <c r="BC94" s="28">
        <v>145</v>
      </c>
      <c r="BD94" s="28">
        <v>0.64480000000000004</v>
      </c>
      <c r="BE94" s="28">
        <v>1.9134800000000001</v>
      </c>
      <c r="BF94" s="28">
        <v>1.8668</v>
      </c>
      <c r="BG94" s="28">
        <v>2.1379999999999999</v>
      </c>
      <c r="BH94" s="28">
        <v>86.872</v>
      </c>
      <c r="BI94" s="28">
        <v>15.336</v>
      </c>
      <c r="BJ94" s="28">
        <v>5</v>
      </c>
      <c r="BK94" s="28">
        <v>3.3406639999999999</v>
      </c>
      <c r="BL94" s="28">
        <v>3.3406639999999999</v>
      </c>
      <c r="BM94" s="28">
        <v>3.6193040000000001</v>
      </c>
      <c r="BN94" s="28">
        <v>0.19520000000000001</v>
      </c>
      <c r="BO94" s="28">
        <v>1.0107007820689899</v>
      </c>
      <c r="BP94" s="28">
        <v>0.46657018813314</v>
      </c>
    </row>
    <row r="95" spans="1:68">
      <c r="A95" s="28">
        <v>94</v>
      </c>
      <c r="B95" s="29" t="s">
        <v>101</v>
      </c>
      <c r="C95" s="28">
        <v>188</v>
      </c>
      <c r="D95" s="28">
        <v>1070</v>
      </c>
      <c r="E95" s="28">
        <v>0.36840000000000001</v>
      </c>
      <c r="F95" s="28">
        <v>31.892910000000001</v>
      </c>
      <c r="G95" s="28">
        <v>3.0541999999999998</v>
      </c>
      <c r="H95" s="28">
        <v>1.1953</v>
      </c>
      <c r="I95" s="28">
        <v>4.1532499999999999</v>
      </c>
      <c r="J95" s="28">
        <v>15.32</v>
      </c>
      <c r="K95" s="28">
        <v>0.85170000000000001</v>
      </c>
      <c r="L95" s="28">
        <v>0.85550000000000004</v>
      </c>
      <c r="M95" s="28">
        <v>1.0262500000000001</v>
      </c>
      <c r="N95" s="28">
        <v>458.72250000000003</v>
      </c>
      <c r="O95" s="28">
        <v>57.739949449999997</v>
      </c>
      <c r="P95" s="28">
        <v>355.03500000000003</v>
      </c>
      <c r="Q95" s="28">
        <v>1.3217399999999999</v>
      </c>
      <c r="R95" s="28">
        <v>2.2204999999999999</v>
      </c>
      <c r="S95" s="28">
        <v>3.51</v>
      </c>
      <c r="T95" s="28">
        <v>178.245</v>
      </c>
      <c r="U95" s="28">
        <v>3.1615350000000002</v>
      </c>
      <c r="V95" s="28">
        <v>6.6579634464751999E-2</v>
      </c>
      <c r="W95" s="28">
        <v>34.736849999999997</v>
      </c>
      <c r="X95" s="28">
        <v>199.7</v>
      </c>
      <c r="Y95" s="28">
        <v>1.5119499999999999</v>
      </c>
      <c r="Z95" s="28">
        <v>1.96465</v>
      </c>
      <c r="AA95" s="28">
        <v>2.5964499999999999</v>
      </c>
      <c r="AB95" s="28">
        <v>2.7820999999999998</v>
      </c>
      <c r="AC95" s="28">
        <v>50.8645</v>
      </c>
      <c r="AD95" s="28">
        <v>33.575000000000003</v>
      </c>
      <c r="AE95" s="28">
        <v>3.51</v>
      </c>
      <c r="AF95" s="28">
        <v>4.8160299999999996</v>
      </c>
      <c r="AG95" s="28">
        <v>4.8132450000000002</v>
      </c>
      <c r="AH95" s="28">
        <v>4.7991799999999998</v>
      </c>
      <c r="AI95" s="28">
        <v>5.3749999999999999E-2</v>
      </c>
      <c r="AJ95" s="28">
        <v>1.93418</v>
      </c>
      <c r="AK95" s="28">
        <v>94.086374399999997</v>
      </c>
      <c r="AL95" s="28">
        <v>6.8330840000000004</v>
      </c>
      <c r="AM95" s="28">
        <v>0.965812</v>
      </c>
      <c r="AN95" s="28">
        <v>1.7686200000000001</v>
      </c>
      <c r="AO95" s="28">
        <v>41.405999999999999</v>
      </c>
      <c r="AP95" s="28">
        <v>2.0314160000000001</v>
      </c>
      <c r="AQ95" s="28">
        <v>1.6106799999999999</v>
      </c>
      <c r="AR95" s="28">
        <v>7.3597080000000004</v>
      </c>
      <c r="AS95" s="28">
        <v>670.58723999999995</v>
      </c>
      <c r="AT95" s="28">
        <v>36.708501415999997</v>
      </c>
      <c r="AU95" s="28">
        <v>2658.8548000000001</v>
      </c>
      <c r="AV95" s="28">
        <v>5.9799027999999996</v>
      </c>
      <c r="AW95" s="28">
        <v>3.4211</v>
      </c>
      <c r="AX95" s="28">
        <v>5</v>
      </c>
      <c r="AY95" s="28">
        <v>134.37719999999999</v>
      </c>
      <c r="AZ95" s="28">
        <v>2.7193580000000002</v>
      </c>
      <c r="BA95" s="28">
        <v>0.120513935178477</v>
      </c>
      <c r="BB95" s="28">
        <v>11.156708</v>
      </c>
      <c r="BC95" s="28">
        <v>145.08000000000001</v>
      </c>
      <c r="BD95" s="28">
        <v>0.64549199999999995</v>
      </c>
      <c r="BE95" s="28">
        <v>1.9136512000000001</v>
      </c>
      <c r="BF95" s="28">
        <v>1.8677919999999999</v>
      </c>
      <c r="BG95" s="28">
        <v>2.1392000000000002</v>
      </c>
      <c r="BH95" s="28">
        <v>86.564080000000004</v>
      </c>
      <c r="BI95" s="28">
        <v>15.341240000000001</v>
      </c>
      <c r="BJ95" s="28">
        <v>5</v>
      </c>
      <c r="BK95" s="28">
        <v>3.3447769599999999</v>
      </c>
      <c r="BL95" s="28">
        <v>3.3447769599999999</v>
      </c>
      <c r="BM95" s="28">
        <v>3.63065076</v>
      </c>
      <c r="BN95" s="28">
        <v>0.195188</v>
      </c>
      <c r="BO95" s="28">
        <v>1.0092921054262201</v>
      </c>
      <c r="BP95" s="28">
        <v>0.46707091172214199</v>
      </c>
    </row>
    <row r="96" spans="1:68">
      <c r="A96" s="28">
        <v>95</v>
      </c>
      <c r="B96" s="29" t="s">
        <v>103</v>
      </c>
      <c r="C96" s="28">
        <v>225</v>
      </c>
      <c r="D96" s="28">
        <v>1070</v>
      </c>
      <c r="E96" s="28">
        <v>0.38279999999999997</v>
      </c>
      <c r="F96" s="28">
        <v>32.742319999999999</v>
      </c>
      <c r="G96" s="28">
        <v>3.1034000000000002</v>
      </c>
      <c r="H96" s="28">
        <v>1.1956</v>
      </c>
      <c r="I96" s="28">
        <v>4.1414999999999997</v>
      </c>
      <c r="J96" s="28">
        <v>15.64</v>
      </c>
      <c r="K96" s="28">
        <v>0.85840000000000005</v>
      </c>
      <c r="L96" s="28">
        <v>0.86099999999999999</v>
      </c>
      <c r="M96" s="28">
        <v>1.0325</v>
      </c>
      <c r="N96" s="28">
        <v>460.14499999999998</v>
      </c>
      <c r="O96" s="28">
        <v>57.702058899999997</v>
      </c>
      <c r="P96" s="28">
        <v>356.07</v>
      </c>
      <c r="Q96" s="28">
        <v>1.3399799999999999</v>
      </c>
      <c r="R96" s="28">
        <v>2.2410000000000001</v>
      </c>
      <c r="S96" s="28">
        <v>3.52</v>
      </c>
      <c r="T96" s="28">
        <v>177.99</v>
      </c>
      <c r="U96" s="28">
        <v>3.15307</v>
      </c>
      <c r="V96" s="28">
        <v>6.6496163682864498E-2</v>
      </c>
      <c r="W96" s="28">
        <v>34.613700000000001</v>
      </c>
      <c r="X96" s="28">
        <v>199.4</v>
      </c>
      <c r="Y96" s="28">
        <v>1.5088999999999999</v>
      </c>
      <c r="Z96" s="28">
        <v>1.9642999999999999</v>
      </c>
      <c r="AA96" s="28">
        <v>2.5929000000000002</v>
      </c>
      <c r="AB96" s="28">
        <v>2.7791999999999999</v>
      </c>
      <c r="AC96" s="28">
        <v>51.079000000000001</v>
      </c>
      <c r="AD96" s="28">
        <v>33.395000000000003</v>
      </c>
      <c r="AE96" s="28">
        <v>3.52</v>
      </c>
      <c r="AF96" s="28">
        <v>4.8227599999999997</v>
      </c>
      <c r="AG96" s="28">
        <v>4.8171900000000001</v>
      </c>
      <c r="AH96" s="28">
        <v>4.7890600000000001</v>
      </c>
      <c r="AI96" s="28">
        <v>5.7500000000000002E-2</v>
      </c>
      <c r="AJ96" s="28">
        <v>1.9343600000000001</v>
      </c>
      <c r="AK96" s="28">
        <v>94.112988799999997</v>
      </c>
      <c r="AL96" s="28">
        <v>6.834568</v>
      </c>
      <c r="AM96" s="28">
        <v>0.96682400000000002</v>
      </c>
      <c r="AN96" s="28">
        <v>1.7712399999999999</v>
      </c>
      <c r="AO96" s="28">
        <v>41.411999999999999</v>
      </c>
      <c r="AP96" s="28">
        <v>2.028432</v>
      </c>
      <c r="AQ96" s="28">
        <v>1.6093599999999999</v>
      </c>
      <c r="AR96" s="28">
        <v>7.3422159999999996</v>
      </c>
      <c r="AS96" s="28">
        <v>670.57848000000001</v>
      </c>
      <c r="AT96" s="28">
        <v>36.755408432000003</v>
      </c>
      <c r="AU96" s="28">
        <v>2650.1896000000002</v>
      </c>
      <c r="AV96" s="28">
        <v>5.9278855999999998</v>
      </c>
      <c r="AW96" s="28">
        <v>3.4222000000000001</v>
      </c>
      <c r="AX96" s="28">
        <v>5</v>
      </c>
      <c r="AY96" s="28">
        <v>134.4744</v>
      </c>
      <c r="AZ96" s="28">
        <v>2.7185160000000002</v>
      </c>
      <c r="BA96" s="28">
        <v>0.12025499855114501</v>
      </c>
      <c r="BB96" s="28">
        <v>11.190215999999999</v>
      </c>
      <c r="BC96" s="28">
        <v>145.16</v>
      </c>
      <c r="BD96" s="28">
        <v>0.64618399999999998</v>
      </c>
      <c r="BE96" s="28">
        <v>1.9138223999999999</v>
      </c>
      <c r="BF96" s="28">
        <v>1.868784</v>
      </c>
      <c r="BG96" s="28">
        <v>2.1404000000000001</v>
      </c>
      <c r="BH96" s="28">
        <v>86.256159999999994</v>
      </c>
      <c r="BI96" s="28">
        <v>15.34648</v>
      </c>
      <c r="BJ96" s="28">
        <v>5</v>
      </c>
      <c r="BK96" s="28">
        <v>3.34888992</v>
      </c>
      <c r="BL96" s="28">
        <v>3.34888992</v>
      </c>
      <c r="BM96" s="28">
        <v>3.6419975199999999</v>
      </c>
      <c r="BN96" s="28">
        <v>0.19517599999999999</v>
      </c>
      <c r="BO96" s="28">
        <v>1.0078843900416301</v>
      </c>
      <c r="BP96" s="28">
        <v>0.46757163531114299</v>
      </c>
    </row>
    <row r="97" spans="1:68">
      <c r="A97" s="28">
        <v>96</v>
      </c>
      <c r="B97" s="29" t="s">
        <v>115</v>
      </c>
      <c r="C97" s="28">
        <v>363</v>
      </c>
      <c r="D97" s="28">
        <v>1070</v>
      </c>
      <c r="E97" s="28">
        <v>0.3972</v>
      </c>
      <c r="F97" s="28">
        <v>33.591729999999998</v>
      </c>
      <c r="G97" s="28">
        <v>3.1526000000000001</v>
      </c>
      <c r="H97" s="28">
        <v>1.1959</v>
      </c>
      <c r="I97" s="28">
        <v>4.1297499999999996</v>
      </c>
      <c r="J97" s="28">
        <v>15.96</v>
      </c>
      <c r="K97" s="28">
        <v>0.86509999999999998</v>
      </c>
      <c r="L97" s="28">
        <v>0.86650000000000005</v>
      </c>
      <c r="M97" s="28">
        <v>1.0387500000000001</v>
      </c>
      <c r="N97" s="28">
        <v>461.5675</v>
      </c>
      <c r="O97" s="28">
        <v>57.664168349999997</v>
      </c>
      <c r="P97" s="28">
        <v>357.10500000000002</v>
      </c>
      <c r="Q97" s="28">
        <v>1.35822</v>
      </c>
      <c r="R97" s="28">
        <v>2.2614999999999998</v>
      </c>
      <c r="S97" s="28">
        <v>3.53</v>
      </c>
      <c r="T97" s="28">
        <v>177.73500000000001</v>
      </c>
      <c r="U97" s="28">
        <v>3.1446049999999999</v>
      </c>
      <c r="V97" s="28">
        <v>6.6416040100250595E-2</v>
      </c>
      <c r="W97" s="28">
        <v>34.490549999999999</v>
      </c>
      <c r="X97" s="28">
        <v>199.1</v>
      </c>
      <c r="Y97" s="28">
        <v>1.5058499999999999</v>
      </c>
      <c r="Z97" s="28">
        <v>1.9639500000000001</v>
      </c>
      <c r="AA97" s="28">
        <v>2.58935</v>
      </c>
      <c r="AB97" s="28">
        <v>2.7763</v>
      </c>
      <c r="AC97" s="28">
        <v>51.293500000000002</v>
      </c>
      <c r="AD97" s="28">
        <v>33.215000000000003</v>
      </c>
      <c r="AE97" s="28">
        <v>3.53</v>
      </c>
      <c r="AF97" s="28">
        <v>4.8294899999999998</v>
      </c>
      <c r="AG97" s="28">
        <v>4.8211349999999999</v>
      </c>
      <c r="AH97" s="28">
        <v>4.7789400000000004</v>
      </c>
      <c r="AI97" s="28">
        <v>6.1249999999999999E-2</v>
      </c>
      <c r="AJ97" s="28">
        <v>1.9345399999999999</v>
      </c>
      <c r="AK97" s="28">
        <v>94.139603199999996</v>
      </c>
      <c r="AL97" s="28">
        <v>6.8360519999999996</v>
      </c>
      <c r="AM97" s="28">
        <v>0.96783600000000003</v>
      </c>
      <c r="AN97" s="28">
        <v>1.77386</v>
      </c>
      <c r="AO97" s="28">
        <v>41.417999999999999</v>
      </c>
      <c r="AP97" s="28">
        <v>2.0254479999999999</v>
      </c>
      <c r="AQ97" s="28">
        <v>1.6080399999999999</v>
      </c>
      <c r="AR97" s="28">
        <v>7.3247239999999998</v>
      </c>
      <c r="AS97" s="28">
        <v>670.56971999999996</v>
      </c>
      <c r="AT97" s="28">
        <v>36.802315448000002</v>
      </c>
      <c r="AU97" s="28">
        <v>2641.5243999999998</v>
      </c>
      <c r="AV97" s="28">
        <v>5.8758683999999999</v>
      </c>
      <c r="AW97" s="28">
        <v>3.4232999999999998</v>
      </c>
      <c r="AX97" s="28">
        <v>5</v>
      </c>
      <c r="AY97" s="28">
        <v>134.57159999999999</v>
      </c>
      <c r="AZ97" s="28">
        <v>2.7176740000000001</v>
      </c>
      <c r="BA97" s="28">
        <v>0.11999613694529</v>
      </c>
      <c r="BB97" s="28">
        <v>11.223724000000001</v>
      </c>
      <c r="BC97" s="28">
        <v>145.24</v>
      </c>
      <c r="BD97" s="28">
        <v>0.64687600000000001</v>
      </c>
      <c r="BE97" s="28">
        <v>1.9139936</v>
      </c>
      <c r="BF97" s="28">
        <v>1.8697760000000001</v>
      </c>
      <c r="BG97" s="28">
        <v>2.1415999999999999</v>
      </c>
      <c r="BH97" s="28">
        <v>85.948239999999998</v>
      </c>
      <c r="BI97" s="28">
        <v>15.35172</v>
      </c>
      <c r="BJ97" s="28">
        <v>5</v>
      </c>
      <c r="BK97" s="28">
        <v>3.35300288</v>
      </c>
      <c r="BL97" s="28">
        <v>3.35300288</v>
      </c>
      <c r="BM97" s="28">
        <v>3.6533442800000002</v>
      </c>
      <c r="BN97" s="28">
        <v>0.195164</v>
      </c>
      <c r="BO97" s="28">
        <v>1.00647763493164</v>
      </c>
      <c r="BP97" s="28">
        <v>0.46807235890014498</v>
      </c>
    </row>
    <row r="98" spans="1:68">
      <c r="A98" s="28">
        <v>97</v>
      </c>
      <c r="B98" s="29" t="s">
        <v>116</v>
      </c>
      <c r="C98" s="28">
        <v>465</v>
      </c>
      <c r="D98" s="28">
        <v>1070</v>
      </c>
      <c r="E98" s="28">
        <v>0.41160000000000002</v>
      </c>
      <c r="F98" s="28">
        <v>34.441139999999997</v>
      </c>
      <c r="G98" s="28">
        <v>3.2018</v>
      </c>
      <c r="H98" s="28">
        <v>1.1961999999999999</v>
      </c>
      <c r="I98" s="28">
        <v>4.1180000000000003</v>
      </c>
      <c r="J98" s="28">
        <v>16.28</v>
      </c>
      <c r="K98" s="28">
        <v>0.87180000000000002</v>
      </c>
      <c r="L98" s="28">
        <v>0.872</v>
      </c>
      <c r="M98" s="28">
        <v>1.0449999999999999</v>
      </c>
      <c r="N98" s="28">
        <v>462.99</v>
      </c>
      <c r="O98" s="28">
        <v>57.626277799999997</v>
      </c>
      <c r="P98" s="28">
        <v>358.14</v>
      </c>
      <c r="Q98" s="28">
        <v>1.37646</v>
      </c>
      <c r="R98" s="28">
        <v>2.282</v>
      </c>
      <c r="S98" s="28">
        <v>3.54</v>
      </c>
      <c r="T98" s="28">
        <v>177.48</v>
      </c>
      <c r="U98" s="28">
        <v>3.1361400000000001</v>
      </c>
      <c r="V98" s="28">
        <v>6.6339066339066305E-2</v>
      </c>
      <c r="W98" s="28">
        <v>34.367400000000004</v>
      </c>
      <c r="X98" s="28">
        <v>198.8</v>
      </c>
      <c r="Y98" s="28">
        <v>1.5027999999999999</v>
      </c>
      <c r="Z98" s="28">
        <v>1.9636</v>
      </c>
      <c r="AA98" s="28">
        <v>2.5857999999999999</v>
      </c>
      <c r="AB98" s="28">
        <v>2.7734000000000001</v>
      </c>
      <c r="AC98" s="28">
        <v>51.508000000000003</v>
      </c>
      <c r="AD98" s="28">
        <v>33.034999999999997</v>
      </c>
      <c r="AE98" s="28">
        <v>3.54</v>
      </c>
      <c r="AF98" s="28">
        <v>4.83622</v>
      </c>
      <c r="AG98" s="28">
        <v>4.8250799999999998</v>
      </c>
      <c r="AH98" s="28">
        <v>4.7688199999999998</v>
      </c>
      <c r="AI98" s="28">
        <v>6.5000000000000002E-2</v>
      </c>
      <c r="AJ98" s="28">
        <v>1.93472</v>
      </c>
      <c r="AK98" s="28">
        <v>94.166217599999996</v>
      </c>
      <c r="AL98" s="28">
        <v>6.8375360000000001</v>
      </c>
      <c r="AM98" s="28">
        <v>0.96884800000000004</v>
      </c>
      <c r="AN98" s="28">
        <v>1.7764800000000001</v>
      </c>
      <c r="AO98" s="28">
        <v>41.423999999999999</v>
      </c>
      <c r="AP98" s="28">
        <v>2.0224639999999998</v>
      </c>
      <c r="AQ98" s="28">
        <v>1.6067199999999999</v>
      </c>
      <c r="AR98" s="28">
        <v>7.3072319999999999</v>
      </c>
      <c r="AS98" s="28">
        <v>670.56096000000002</v>
      </c>
      <c r="AT98" s="28">
        <v>36.849222464</v>
      </c>
      <c r="AU98" s="28">
        <v>2632.8591999999999</v>
      </c>
      <c r="AV98" s="28">
        <v>5.8238512</v>
      </c>
      <c r="AW98" s="28">
        <v>3.4243999999999999</v>
      </c>
      <c r="AX98" s="28">
        <v>5</v>
      </c>
      <c r="AY98" s="28">
        <v>134.6688</v>
      </c>
      <c r="AZ98" s="28">
        <v>2.7168320000000001</v>
      </c>
      <c r="BA98" s="28">
        <v>0.11973735032831199</v>
      </c>
      <c r="BB98" s="28">
        <v>11.257232</v>
      </c>
      <c r="BC98" s="28">
        <v>145.32</v>
      </c>
      <c r="BD98" s="28">
        <v>0.64756800000000003</v>
      </c>
      <c r="BE98" s="28">
        <v>1.9141648</v>
      </c>
      <c r="BF98" s="28">
        <v>1.870768</v>
      </c>
      <c r="BG98" s="28">
        <v>2.1427999999999998</v>
      </c>
      <c r="BH98" s="28">
        <v>85.640320000000003</v>
      </c>
      <c r="BI98" s="28">
        <v>15.356960000000001</v>
      </c>
      <c r="BJ98" s="28">
        <v>5</v>
      </c>
      <c r="BK98" s="28">
        <v>3.3571158400000001</v>
      </c>
      <c r="BL98" s="28">
        <v>3.3571158400000001</v>
      </c>
      <c r="BM98" s="28">
        <v>3.6646910400000001</v>
      </c>
      <c r="BN98" s="28">
        <v>0.19515199999999999</v>
      </c>
      <c r="BO98" s="28">
        <v>1.0050718391140101</v>
      </c>
      <c r="BP98" s="28">
        <v>0.46857308248914598</v>
      </c>
    </row>
    <row r="99" spans="1:68">
      <c r="A99" s="28">
        <v>98</v>
      </c>
      <c r="B99" s="29" t="s">
        <v>106</v>
      </c>
      <c r="C99" s="28">
        <v>230</v>
      </c>
      <c r="D99" s="28">
        <v>1070</v>
      </c>
      <c r="E99" s="28">
        <v>0.42599999999999999</v>
      </c>
      <c r="F99" s="28">
        <v>35.290550000000003</v>
      </c>
      <c r="G99" s="28">
        <v>3.2509999999999999</v>
      </c>
      <c r="H99" s="28">
        <v>1.1964999999999999</v>
      </c>
      <c r="I99" s="28">
        <v>4.1062500000000002</v>
      </c>
      <c r="J99" s="28">
        <v>16.600000000000001</v>
      </c>
      <c r="K99" s="28">
        <v>0.87849999999999995</v>
      </c>
      <c r="L99" s="28">
        <v>0.87749999999999995</v>
      </c>
      <c r="M99" s="28">
        <v>1.05125</v>
      </c>
      <c r="N99" s="28">
        <v>464.41250000000002</v>
      </c>
      <c r="O99" s="28">
        <v>57.588387249999997</v>
      </c>
      <c r="P99" s="28">
        <v>359.17500000000001</v>
      </c>
      <c r="Q99" s="28">
        <v>1.3947000000000001</v>
      </c>
      <c r="R99" s="28">
        <v>2.3025000000000002</v>
      </c>
      <c r="S99" s="28">
        <v>3.55</v>
      </c>
      <c r="T99" s="28">
        <v>177.22499999999999</v>
      </c>
      <c r="U99" s="28">
        <v>3.127675</v>
      </c>
      <c r="V99" s="28">
        <v>6.6265060240963902E-2</v>
      </c>
      <c r="W99" s="28">
        <v>34.244250000000001</v>
      </c>
      <c r="X99" s="28">
        <v>198.5</v>
      </c>
      <c r="Y99" s="28">
        <v>1.4997499999999999</v>
      </c>
      <c r="Z99" s="28">
        <v>1.9632499999999999</v>
      </c>
      <c r="AA99" s="28">
        <v>2.5822500000000002</v>
      </c>
      <c r="AB99" s="28">
        <v>2.7705000000000002</v>
      </c>
      <c r="AC99" s="28">
        <v>51.722499999999997</v>
      </c>
      <c r="AD99" s="28">
        <v>32.854999999999997</v>
      </c>
      <c r="AE99" s="28">
        <v>3.55</v>
      </c>
      <c r="AF99" s="28">
        <v>4.8429500000000001</v>
      </c>
      <c r="AG99" s="28">
        <v>4.8290249999999997</v>
      </c>
      <c r="AH99" s="28">
        <v>4.7587000000000002</v>
      </c>
      <c r="AI99" s="28">
        <v>6.8750000000000006E-2</v>
      </c>
      <c r="AJ99" s="28">
        <v>1.9349000000000001</v>
      </c>
      <c r="AK99" s="28">
        <v>94.192831999999996</v>
      </c>
      <c r="AL99" s="28">
        <v>6.8390199999999997</v>
      </c>
      <c r="AM99" s="28">
        <v>0.96986000000000006</v>
      </c>
      <c r="AN99" s="28">
        <v>1.7790999999999999</v>
      </c>
      <c r="AO99" s="28">
        <v>41.43</v>
      </c>
      <c r="AP99" s="28">
        <v>2.0194800000000002</v>
      </c>
      <c r="AQ99" s="28">
        <v>1.6053999999999999</v>
      </c>
      <c r="AR99" s="28">
        <v>7.2897400000000001</v>
      </c>
      <c r="AS99" s="28">
        <v>670.55219999999997</v>
      </c>
      <c r="AT99" s="28">
        <v>36.896129479999999</v>
      </c>
      <c r="AU99" s="28">
        <v>2624.194</v>
      </c>
      <c r="AV99" s="28">
        <v>5.7718340000000001</v>
      </c>
      <c r="AW99" s="28">
        <v>3.4255</v>
      </c>
      <c r="AX99" s="28">
        <v>5</v>
      </c>
      <c r="AY99" s="28">
        <v>134.76599999999999</v>
      </c>
      <c r="AZ99" s="28">
        <v>2.7159900000000001</v>
      </c>
      <c r="BA99" s="28">
        <v>0.119478638667632</v>
      </c>
      <c r="BB99" s="28">
        <v>11.29074</v>
      </c>
      <c r="BC99" s="28">
        <v>145.4</v>
      </c>
      <c r="BD99" s="28">
        <v>0.64825999999999995</v>
      </c>
      <c r="BE99" s="28">
        <v>1.914336</v>
      </c>
      <c r="BF99" s="28">
        <v>1.8717600000000001</v>
      </c>
      <c r="BG99" s="28">
        <v>2.1440000000000001</v>
      </c>
      <c r="BH99" s="28">
        <v>85.332400000000007</v>
      </c>
      <c r="BI99" s="28">
        <v>15.3622</v>
      </c>
      <c r="BJ99" s="28">
        <v>5</v>
      </c>
      <c r="BK99" s="28">
        <v>3.3612288000000001</v>
      </c>
      <c r="BL99" s="28">
        <v>3.3612288000000001</v>
      </c>
      <c r="BM99" s="28">
        <v>3.6760378</v>
      </c>
      <c r="BN99" s="28">
        <v>0.19514000000000001</v>
      </c>
      <c r="BO99" s="28">
        <v>1.0036670016078399</v>
      </c>
      <c r="BP99" s="28">
        <v>0.46907380607814803</v>
      </c>
    </row>
    <row r="100" spans="1:68">
      <c r="A100" s="28">
        <v>99</v>
      </c>
      <c r="B100" s="29" t="s">
        <v>109</v>
      </c>
      <c r="C100" s="28">
        <v>10</v>
      </c>
      <c r="D100" s="28">
        <v>1070</v>
      </c>
      <c r="E100" s="28">
        <v>0.44040000000000001</v>
      </c>
      <c r="F100" s="28">
        <v>36.139960000000002</v>
      </c>
      <c r="G100" s="28">
        <v>3.3001999999999998</v>
      </c>
      <c r="H100" s="28">
        <v>1.1968000000000001</v>
      </c>
      <c r="I100" s="28">
        <v>4.0945</v>
      </c>
      <c r="J100" s="28">
        <v>16.920000000000002</v>
      </c>
      <c r="K100" s="28">
        <v>0.88519999999999999</v>
      </c>
      <c r="L100" s="28">
        <v>0.88300000000000001</v>
      </c>
      <c r="M100" s="28">
        <v>1.0575000000000001</v>
      </c>
      <c r="N100" s="28">
        <v>465.83499999999998</v>
      </c>
      <c r="O100" s="28">
        <v>57.550496699999997</v>
      </c>
      <c r="P100" s="28">
        <v>360.21</v>
      </c>
      <c r="Q100" s="28">
        <v>1.4129400000000001</v>
      </c>
      <c r="R100" s="28">
        <v>2.323</v>
      </c>
      <c r="S100" s="28">
        <v>3.56</v>
      </c>
      <c r="T100" s="28">
        <v>176.97</v>
      </c>
      <c r="U100" s="28">
        <v>3.1192099999999998</v>
      </c>
      <c r="V100" s="28">
        <v>6.6193853427895993E-2</v>
      </c>
      <c r="W100" s="28">
        <v>34.121099999999998</v>
      </c>
      <c r="X100" s="28">
        <v>198.2</v>
      </c>
      <c r="Y100" s="28">
        <v>1.4966999999999999</v>
      </c>
      <c r="Z100" s="28">
        <v>1.9629000000000001</v>
      </c>
      <c r="AA100" s="28">
        <v>2.5787</v>
      </c>
      <c r="AB100" s="28">
        <v>2.7675999999999998</v>
      </c>
      <c r="AC100" s="28">
        <v>51.936999999999998</v>
      </c>
      <c r="AD100" s="28">
        <v>32.674999999999997</v>
      </c>
      <c r="AE100" s="28">
        <v>3.56</v>
      </c>
      <c r="AF100" s="28">
        <v>4.8496800000000002</v>
      </c>
      <c r="AG100" s="28">
        <v>4.8329700000000004</v>
      </c>
      <c r="AH100" s="28">
        <v>4.7485799999999996</v>
      </c>
      <c r="AI100" s="28">
        <v>7.2499999999999995E-2</v>
      </c>
      <c r="AJ100" s="28">
        <v>1.9350799999999999</v>
      </c>
      <c r="AK100" s="28">
        <v>94.219446399999995</v>
      </c>
      <c r="AL100" s="28">
        <v>6.8405040000000001</v>
      </c>
      <c r="AM100" s="28">
        <v>0.97087199999999996</v>
      </c>
      <c r="AN100" s="28">
        <v>1.78172</v>
      </c>
      <c r="AO100" s="28">
        <v>41.436</v>
      </c>
      <c r="AP100" s="28">
        <v>2.0164960000000001</v>
      </c>
      <c r="AQ100" s="28">
        <v>1.60408</v>
      </c>
      <c r="AR100" s="28">
        <v>7.2722480000000003</v>
      </c>
      <c r="AS100" s="28">
        <v>670.54344000000003</v>
      </c>
      <c r="AT100" s="28">
        <v>36.943036495999998</v>
      </c>
      <c r="AU100" s="28">
        <v>2615.5288</v>
      </c>
      <c r="AV100" s="28">
        <v>5.7198168000000003</v>
      </c>
      <c r="AW100" s="28">
        <v>3.4266000000000001</v>
      </c>
      <c r="AX100" s="28">
        <v>5</v>
      </c>
      <c r="AY100" s="28">
        <v>134.86320000000001</v>
      </c>
      <c r="AZ100" s="28">
        <v>2.7151480000000001</v>
      </c>
      <c r="BA100" s="28">
        <v>0.119220001930688</v>
      </c>
      <c r="BB100" s="28">
        <v>11.324248000000001</v>
      </c>
      <c r="BC100" s="28">
        <v>145.47999999999999</v>
      </c>
      <c r="BD100" s="28">
        <v>0.64895199999999997</v>
      </c>
      <c r="BE100" s="28">
        <v>1.9145072000000001</v>
      </c>
      <c r="BF100" s="28">
        <v>1.872752</v>
      </c>
      <c r="BG100" s="28">
        <v>2.1452</v>
      </c>
      <c r="BH100" s="28">
        <v>85.024479999999997</v>
      </c>
      <c r="BI100" s="28">
        <v>15.36744</v>
      </c>
      <c r="BJ100" s="28">
        <v>5</v>
      </c>
      <c r="BK100" s="28">
        <v>3.3653417600000002</v>
      </c>
      <c r="BL100" s="28">
        <v>3.3653417600000002</v>
      </c>
      <c r="BM100" s="28">
        <v>3.6873845599999999</v>
      </c>
      <c r="BN100" s="28">
        <v>0.195128</v>
      </c>
      <c r="BO100" s="28">
        <v>1.00226312143355</v>
      </c>
      <c r="BP100" s="28">
        <v>0.46957452966714902</v>
      </c>
    </row>
    <row r="101" spans="1:68">
      <c r="A101" s="28">
        <v>100</v>
      </c>
      <c r="B101" s="29" t="s">
        <v>133</v>
      </c>
      <c r="C101" s="28">
        <v>220</v>
      </c>
      <c r="D101" s="28">
        <v>1080</v>
      </c>
      <c r="E101" s="28">
        <v>0.4014664</v>
      </c>
      <c r="F101" s="28">
        <v>33.705531299999997</v>
      </c>
      <c r="G101" s="28">
        <v>3.158093</v>
      </c>
      <c r="H101" s="28">
        <v>1.191225</v>
      </c>
      <c r="I101" s="28">
        <v>4.1070840000000004</v>
      </c>
      <c r="J101" s="28">
        <v>15.9656</v>
      </c>
      <c r="K101" s="28">
        <v>0.87018700000000004</v>
      </c>
      <c r="L101" s="28">
        <v>0.87117999999999995</v>
      </c>
      <c r="M101" s="28">
        <v>1.0453490000000001</v>
      </c>
      <c r="N101" s="28">
        <v>463.76485000000002</v>
      </c>
      <c r="O101" s="28">
        <v>57.388262488999999</v>
      </c>
      <c r="P101" s="28">
        <v>358.27870000000001</v>
      </c>
      <c r="Q101" s="28">
        <v>1.4025624999999999</v>
      </c>
      <c r="R101" s="28">
        <v>2.2717499999999999</v>
      </c>
      <c r="S101" s="28">
        <v>3.5156999999999998</v>
      </c>
      <c r="T101" s="28">
        <v>176.6618</v>
      </c>
      <c r="U101" s="28">
        <v>3.1203004999999999</v>
      </c>
      <c r="V101" s="28">
        <v>6.7019091045748394E-2</v>
      </c>
      <c r="W101" s="28">
        <v>34.001286999999998</v>
      </c>
      <c r="X101" s="28">
        <v>198.178</v>
      </c>
      <c r="Y101" s="28">
        <v>1.4995000000000001</v>
      </c>
      <c r="Z101" s="28">
        <v>1.957406</v>
      </c>
      <c r="AA101" s="28">
        <v>2.5767669999999998</v>
      </c>
      <c r="AB101" s="28">
        <v>2.7665510000000002</v>
      </c>
      <c r="AC101" s="28">
        <v>51.4876</v>
      </c>
      <c r="AD101" s="28">
        <v>32.752702999999997</v>
      </c>
      <c r="AE101" s="28">
        <v>3.5156999999999998</v>
      </c>
      <c r="AF101" s="28">
        <v>4.8128331800000002</v>
      </c>
      <c r="AG101" s="28">
        <v>4.8030856799999997</v>
      </c>
      <c r="AH101" s="28">
        <v>4.7538581799999999</v>
      </c>
      <c r="AI101" s="28">
        <v>6.3125000000000001E-2</v>
      </c>
      <c r="AJ101" s="28">
        <v>1.9186000000000001</v>
      </c>
      <c r="AK101" s="28">
        <v>92.847130000000007</v>
      </c>
      <c r="AL101" s="28">
        <v>6.6912500000000001</v>
      </c>
      <c r="AM101" s="28">
        <v>0.95104999999999995</v>
      </c>
      <c r="AN101" s="28">
        <v>1.75735</v>
      </c>
      <c r="AO101" s="28">
        <v>40.965000000000003</v>
      </c>
      <c r="AP101" s="28">
        <v>2.0184500000000001</v>
      </c>
      <c r="AQ101" s="28">
        <v>1.593</v>
      </c>
      <c r="AR101" s="28">
        <v>7.5237999999999996</v>
      </c>
      <c r="AS101" s="28">
        <v>663.66700000000003</v>
      </c>
      <c r="AT101" s="28">
        <v>36.371537949999997</v>
      </c>
      <c r="AU101" s="28">
        <v>2719.44</v>
      </c>
      <c r="AV101" s="28">
        <v>5.9743899999999996</v>
      </c>
      <c r="AW101" s="28">
        <v>3.2894999999999999</v>
      </c>
      <c r="AX101" s="28">
        <v>5</v>
      </c>
      <c r="AY101" s="28">
        <v>134.38499999999999</v>
      </c>
      <c r="AZ101" s="28">
        <v>2.7622749999999998</v>
      </c>
      <c r="BA101" s="28">
        <v>0.121201025265471</v>
      </c>
      <c r="BB101" s="28">
        <v>10.941649999999999</v>
      </c>
      <c r="BC101" s="28">
        <v>145.35</v>
      </c>
      <c r="BD101" s="28">
        <v>0.64280000000000004</v>
      </c>
      <c r="BE101" s="28">
        <v>1.91191</v>
      </c>
      <c r="BF101" s="28">
        <v>1.8634999999999999</v>
      </c>
      <c r="BG101" s="28">
        <v>2.1341999999999999</v>
      </c>
      <c r="BH101" s="28">
        <v>84.621499999999997</v>
      </c>
      <c r="BI101" s="28">
        <v>15.776999999999999</v>
      </c>
      <c r="BJ101" s="28">
        <v>5</v>
      </c>
      <c r="BK101" s="28">
        <v>3.298006</v>
      </c>
      <c r="BL101" s="28">
        <v>3.298006</v>
      </c>
      <c r="BM101" s="28">
        <v>3.3650310000000001</v>
      </c>
      <c r="BN101" s="28">
        <v>0.1686</v>
      </c>
      <c r="BO101" s="28">
        <v>1.0062861467745099</v>
      </c>
      <c r="BP101" s="28">
        <v>0.46512301013024598</v>
      </c>
    </row>
    <row r="102" spans="1:68">
      <c r="A102" s="28">
        <v>101</v>
      </c>
      <c r="B102" s="29" t="s">
        <v>128</v>
      </c>
      <c r="C102" s="28">
        <v>260</v>
      </c>
      <c r="D102" s="28">
        <v>1080</v>
      </c>
      <c r="E102" s="28">
        <v>0.40442544000000002</v>
      </c>
      <c r="F102" s="28">
        <v>33.883789980000003</v>
      </c>
      <c r="G102" s="28">
        <v>3.1684478</v>
      </c>
      <c r="H102" s="28">
        <v>1.1914149999999999</v>
      </c>
      <c r="I102" s="28">
        <v>4.1051864</v>
      </c>
      <c r="J102" s="28">
        <v>16.033760000000001</v>
      </c>
      <c r="K102" s="28">
        <v>0.87148020000000004</v>
      </c>
      <c r="L102" s="28">
        <v>0.872228</v>
      </c>
      <c r="M102" s="28">
        <v>1.0465054</v>
      </c>
      <c r="N102" s="28">
        <v>464.00931000000003</v>
      </c>
      <c r="O102" s="28">
        <v>57.387607669399998</v>
      </c>
      <c r="P102" s="28">
        <v>358.46802000000002</v>
      </c>
      <c r="Q102" s="28">
        <v>1.4052614999999999</v>
      </c>
      <c r="R102" s="28">
        <v>2.2758500000000002</v>
      </c>
      <c r="S102" s="28">
        <v>3.5182199999999999</v>
      </c>
      <c r="T102" s="28">
        <v>176.63628</v>
      </c>
      <c r="U102" s="28">
        <v>3.1191483</v>
      </c>
      <c r="V102" s="28">
        <v>6.6983664467972603E-2</v>
      </c>
      <c r="W102" s="28">
        <v>33.988180200000002</v>
      </c>
      <c r="X102" s="28">
        <v>198.1388</v>
      </c>
      <c r="Y102" s="28">
        <v>1.49902</v>
      </c>
      <c r="Z102" s="28">
        <v>1.9575076</v>
      </c>
      <c r="AA102" s="28">
        <v>2.5763482</v>
      </c>
      <c r="AB102" s="28">
        <v>2.7661945999999999</v>
      </c>
      <c r="AC102" s="28">
        <v>51.52816</v>
      </c>
      <c r="AD102" s="28">
        <v>32.726733799999998</v>
      </c>
      <c r="AE102" s="28">
        <v>3.5182199999999999</v>
      </c>
      <c r="AF102" s="28">
        <v>4.8147186279999996</v>
      </c>
      <c r="AG102" s="28">
        <v>4.8044141280000003</v>
      </c>
      <c r="AH102" s="28">
        <v>4.752373628</v>
      </c>
      <c r="AI102" s="28">
        <v>6.3875000000000001E-2</v>
      </c>
      <c r="AJ102" s="28">
        <v>1.9169799999999999</v>
      </c>
      <c r="AK102" s="28">
        <v>92.781205999999997</v>
      </c>
      <c r="AL102" s="28">
        <v>6.6886200000000002</v>
      </c>
      <c r="AM102" s="28">
        <v>0.95135000000000003</v>
      </c>
      <c r="AN102" s="28">
        <v>1.7576099999999999</v>
      </c>
      <c r="AO102" s="28">
        <v>40.936999999999998</v>
      </c>
      <c r="AP102" s="28">
        <v>2.0180600000000002</v>
      </c>
      <c r="AQ102" s="28">
        <v>1.5929</v>
      </c>
      <c r="AR102" s="28">
        <v>7.5196199999999997</v>
      </c>
      <c r="AS102" s="28">
        <v>663.58079999999995</v>
      </c>
      <c r="AT102" s="28">
        <v>36.363602589999999</v>
      </c>
      <c r="AU102" s="28">
        <v>2717.6320000000001</v>
      </c>
      <c r="AV102" s="28">
        <v>5.9718850000000003</v>
      </c>
      <c r="AW102" s="28">
        <v>3.2896999999999998</v>
      </c>
      <c r="AX102" s="28">
        <v>4.9980000000000002</v>
      </c>
      <c r="AY102" s="28">
        <v>134.376</v>
      </c>
      <c r="AZ102" s="28">
        <v>2.76119</v>
      </c>
      <c r="BA102" s="28">
        <v>0.121235068519921</v>
      </c>
      <c r="BB102" s="28">
        <v>10.94082</v>
      </c>
      <c r="BC102" s="28">
        <v>145.33000000000001</v>
      </c>
      <c r="BD102" s="28">
        <v>0.64269500000000002</v>
      </c>
      <c r="BE102" s="28">
        <v>1.9116500000000001</v>
      </c>
      <c r="BF102" s="28">
        <v>1.8633900000000001</v>
      </c>
      <c r="BG102" s="28">
        <v>2.1341800000000002</v>
      </c>
      <c r="BH102" s="28">
        <v>84.5779</v>
      </c>
      <c r="BI102" s="28">
        <v>15.7681</v>
      </c>
      <c r="BJ102" s="28">
        <v>4.9980000000000002</v>
      </c>
      <c r="BK102" s="28">
        <v>3.2987551000000002</v>
      </c>
      <c r="BL102" s="28">
        <v>3.2987551000000002</v>
      </c>
      <c r="BM102" s="28">
        <v>3.3657800999999998</v>
      </c>
      <c r="BN102" s="28">
        <v>0.16850999999999999</v>
      </c>
      <c r="BO102" s="28">
        <v>1.00617069668966</v>
      </c>
      <c r="BP102" s="28">
        <v>0.465047033285094</v>
      </c>
    </row>
    <row r="103" spans="1:68">
      <c r="A103" s="28">
        <v>102</v>
      </c>
      <c r="B103" s="29" t="s">
        <v>119</v>
      </c>
      <c r="C103" s="28">
        <v>275</v>
      </c>
      <c r="D103" s="28">
        <v>1080</v>
      </c>
      <c r="E103" s="28">
        <v>0.40738447999999999</v>
      </c>
      <c r="F103" s="28">
        <v>34.062048660000002</v>
      </c>
      <c r="G103" s="28">
        <v>3.1788026</v>
      </c>
      <c r="H103" s="28">
        <v>1.191605</v>
      </c>
      <c r="I103" s="28">
        <v>4.1032887999999996</v>
      </c>
      <c r="J103" s="28">
        <v>16.10192</v>
      </c>
      <c r="K103" s="28">
        <v>0.87277340000000003</v>
      </c>
      <c r="L103" s="28">
        <v>0.87327600000000005</v>
      </c>
      <c r="M103" s="28">
        <v>1.0476618</v>
      </c>
      <c r="N103" s="28">
        <v>464.25376999999997</v>
      </c>
      <c r="O103" s="28">
        <v>57.386952849799997</v>
      </c>
      <c r="P103" s="28">
        <v>358.65733999999998</v>
      </c>
      <c r="Q103" s="28">
        <v>1.4079604999999999</v>
      </c>
      <c r="R103" s="28">
        <v>2.2799499999999999</v>
      </c>
      <c r="S103" s="28">
        <v>3.52074</v>
      </c>
      <c r="T103" s="28">
        <v>176.61076</v>
      </c>
      <c r="U103" s="28">
        <v>3.1179961</v>
      </c>
      <c r="V103" s="28">
        <v>6.6948537814124007E-2</v>
      </c>
      <c r="W103" s="28">
        <v>33.975073399999999</v>
      </c>
      <c r="X103" s="28">
        <v>198.09960000000001</v>
      </c>
      <c r="Y103" s="28">
        <v>1.49854</v>
      </c>
      <c r="Z103" s="28">
        <v>1.9576092</v>
      </c>
      <c r="AA103" s="28">
        <v>2.5759294000000001</v>
      </c>
      <c r="AB103" s="28">
        <v>2.7658382000000001</v>
      </c>
      <c r="AC103" s="28">
        <v>51.568719999999999</v>
      </c>
      <c r="AD103" s="28">
        <v>32.700764599999999</v>
      </c>
      <c r="AE103" s="28">
        <v>3.52074</v>
      </c>
      <c r="AF103" s="28">
        <v>4.816604076</v>
      </c>
      <c r="AG103" s="28">
        <v>4.8057425760000001</v>
      </c>
      <c r="AH103" s="28">
        <v>4.750889076</v>
      </c>
      <c r="AI103" s="28">
        <v>6.4625000000000002E-2</v>
      </c>
      <c r="AJ103" s="28">
        <v>1.91536</v>
      </c>
      <c r="AK103" s="28">
        <v>92.715282000000002</v>
      </c>
      <c r="AL103" s="28">
        <v>6.6859900000000003</v>
      </c>
      <c r="AM103" s="28">
        <v>0.95165</v>
      </c>
      <c r="AN103" s="28">
        <v>1.75787</v>
      </c>
      <c r="AO103" s="28">
        <v>40.908999999999999</v>
      </c>
      <c r="AP103" s="28">
        <v>2.0176699999999999</v>
      </c>
      <c r="AQ103" s="28">
        <v>1.5928</v>
      </c>
      <c r="AR103" s="28">
        <v>7.5154399999999999</v>
      </c>
      <c r="AS103" s="28">
        <v>663.49459999999999</v>
      </c>
      <c r="AT103" s="28">
        <v>36.355667230000002</v>
      </c>
      <c r="AU103" s="28">
        <v>2715.8240000000001</v>
      </c>
      <c r="AV103" s="28">
        <v>5.9693800000000001</v>
      </c>
      <c r="AW103" s="28">
        <v>3.2898999999999998</v>
      </c>
      <c r="AX103" s="28">
        <v>4.9960000000000004</v>
      </c>
      <c r="AY103" s="28">
        <v>134.36699999999999</v>
      </c>
      <c r="AZ103" s="28">
        <v>2.7601049999999998</v>
      </c>
      <c r="BA103" s="28">
        <v>0.121269158375907</v>
      </c>
      <c r="BB103" s="28">
        <v>10.93999</v>
      </c>
      <c r="BC103" s="28">
        <v>145.31</v>
      </c>
      <c r="BD103" s="28">
        <v>0.64258999999999999</v>
      </c>
      <c r="BE103" s="28">
        <v>1.9113899999999999</v>
      </c>
      <c r="BF103" s="28">
        <v>1.86328</v>
      </c>
      <c r="BG103" s="28">
        <v>2.1341600000000001</v>
      </c>
      <c r="BH103" s="28">
        <v>84.534300000000002</v>
      </c>
      <c r="BI103" s="28">
        <v>15.7592</v>
      </c>
      <c r="BJ103" s="28">
        <v>4.9960000000000004</v>
      </c>
      <c r="BK103" s="28">
        <v>3.2995041999999999</v>
      </c>
      <c r="BL103" s="28">
        <v>3.2995041999999999</v>
      </c>
      <c r="BM103" s="28">
        <v>3.3665292</v>
      </c>
      <c r="BN103" s="28">
        <v>0.16841999999999999</v>
      </c>
      <c r="BO103" s="28">
        <v>1.00605523462978</v>
      </c>
      <c r="BP103" s="28">
        <v>0.46497105643994202</v>
      </c>
    </row>
    <row r="104" spans="1:68">
      <c r="A104" s="28">
        <v>103</v>
      </c>
      <c r="B104" s="29" t="s">
        <v>129</v>
      </c>
      <c r="C104" s="28">
        <v>300</v>
      </c>
      <c r="D104" s="28">
        <v>1080</v>
      </c>
      <c r="E104" s="28">
        <v>0.41034352000000002</v>
      </c>
      <c r="F104" s="28">
        <v>34.240307340000001</v>
      </c>
      <c r="G104" s="28">
        <v>3.1891574</v>
      </c>
      <c r="H104" s="28">
        <v>1.1917949999999999</v>
      </c>
      <c r="I104" s="28">
        <v>4.1013912000000001</v>
      </c>
      <c r="J104" s="28">
        <v>16.170079999999999</v>
      </c>
      <c r="K104" s="28">
        <v>0.87406660000000003</v>
      </c>
      <c r="L104" s="28">
        <v>0.87432399999999999</v>
      </c>
      <c r="M104" s="28">
        <v>1.0488181999999999</v>
      </c>
      <c r="N104" s="28">
        <v>464.49822999999998</v>
      </c>
      <c r="O104" s="28">
        <v>57.386298030200003</v>
      </c>
      <c r="P104" s="28">
        <v>358.84665999999999</v>
      </c>
      <c r="Q104" s="28">
        <v>1.4106595</v>
      </c>
      <c r="R104" s="28">
        <v>2.2840500000000001</v>
      </c>
      <c r="S104" s="28">
        <v>3.5232600000000001</v>
      </c>
      <c r="T104" s="28">
        <v>176.58524</v>
      </c>
      <c r="U104" s="28">
        <v>3.1168439000000001</v>
      </c>
      <c r="V104" s="28">
        <v>6.69137072914915E-2</v>
      </c>
      <c r="W104" s="28">
        <v>33.961966599999997</v>
      </c>
      <c r="X104" s="28">
        <v>198.06039999999999</v>
      </c>
      <c r="Y104" s="28">
        <v>1.4980599999999999</v>
      </c>
      <c r="Z104" s="28">
        <v>1.9577108000000001</v>
      </c>
      <c r="AA104" s="28">
        <v>2.5755105999999999</v>
      </c>
      <c r="AB104" s="28">
        <v>2.7654817999999999</v>
      </c>
      <c r="AC104" s="28">
        <v>51.609279999999998</v>
      </c>
      <c r="AD104" s="28">
        <v>32.674795400000001</v>
      </c>
      <c r="AE104" s="28">
        <v>3.5232600000000001</v>
      </c>
      <c r="AF104" s="28">
        <v>4.8184895240000003</v>
      </c>
      <c r="AG104" s="28">
        <v>4.8070710239999999</v>
      </c>
      <c r="AH104" s="28">
        <v>4.749404524</v>
      </c>
      <c r="AI104" s="28">
        <v>6.5375000000000003E-2</v>
      </c>
      <c r="AJ104" s="28">
        <v>1.91374</v>
      </c>
      <c r="AK104" s="28">
        <v>92.649358000000007</v>
      </c>
      <c r="AL104" s="28">
        <v>6.6833600000000004</v>
      </c>
      <c r="AM104" s="28">
        <v>0.95194999999999996</v>
      </c>
      <c r="AN104" s="28">
        <v>1.75813</v>
      </c>
      <c r="AO104" s="28">
        <v>40.881</v>
      </c>
      <c r="AP104" s="28">
        <v>2.01728</v>
      </c>
      <c r="AQ104" s="28">
        <v>1.5927</v>
      </c>
      <c r="AR104" s="28">
        <v>7.51126</v>
      </c>
      <c r="AS104" s="28">
        <v>663.40840000000003</v>
      </c>
      <c r="AT104" s="28">
        <v>36.347731869999997</v>
      </c>
      <c r="AU104" s="28">
        <v>2714.0160000000001</v>
      </c>
      <c r="AV104" s="28">
        <v>5.9668749999999999</v>
      </c>
      <c r="AW104" s="28">
        <v>3.2900999999999998</v>
      </c>
      <c r="AX104" s="28">
        <v>4.9939999999999998</v>
      </c>
      <c r="AY104" s="28">
        <v>134.358</v>
      </c>
      <c r="AZ104" s="28">
        <v>2.75902</v>
      </c>
      <c r="BA104" s="28">
        <v>0.121303294929185</v>
      </c>
      <c r="BB104" s="28">
        <v>10.939159999999999</v>
      </c>
      <c r="BC104" s="28">
        <v>145.29</v>
      </c>
      <c r="BD104" s="28">
        <v>0.64248499999999997</v>
      </c>
      <c r="BE104" s="28">
        <v>1.91113</v>
      </c>
      <c r="BF104" s="28">
        <v>1.86317</v>
      </c>
      <c r="BG104" s="28">
        <v>2.1341399999999999</v>
      </c>
      <c r="BH104" s="28">
        <v>84.490700000000004</v>
      </c>
      <c r="BI104" s="28">
        <v>15.750299999999999</v>
      </c>
      <c r="BJ104" s="28">
        <v>4.9939999999999998</v>
      </c>
      <c r="BK104" s="28">
        <v>3.3002533000000001</v>
      </c>
      <c r="BL104" s="28">
        <v>3.3002533000000001</v>
      </c>
      <c r="BM104" s="28">
        <v>3.3672783000000002</v>
      </c>
      <c r="BN104" s="28">
        <v>0.16833000000000001</v>
      </c>
      <c r="BO104" s="28">
        <v>1.0059397605930001</v>
      </c>
      <c r="BP104" s="28">
        <v>0.46489507959478998</v>
      </c>
    </row>
    <row r="105" spans="1:68">
      <c r="A105" s="28">
        <v>104</v>
      </c>
      <c r="B105" s="29" t="s">
        <v>120</v>
      </c>
      <c r="C105" s="28">
        <v>288</v>
      </c>
      <c r="D105" s="28">
        <v>1080</v>
      </c>
      <c r="E105" s="28">
        <v>0.41330255999999999</v>
      </c>
      <c r="F105" s="28">
        <v>34.41856602</v>
      </c>
      <c r="G105" s="28">
        <v>3.1995122</v>
      </c>
      <c r="H105" s="28">
        <v>1.1919850000000001</v>
      </c>
      <c r="I105" s="28">
        <v>4.0994935999999997</v>
      </c>
      <c r="J105" s="28">
        <v>16.238240000000001</v>
      </c>
      <c r="K105" s="28">
        <v>0.87535980000000002</v>
      </c>
      <c r="L105" s="28">
        <v>0.87537200000000004</v>
      </c>
      <c r="M105" s="28">
        <v>1.0499746000000001</v>
      </c>
      <c r="N105" s="28">
        <v>464.74268999999998</v>
      </c>
      <c r="O105" s="28">
        <v>57.385643210600001</v>
      </c>
      <c r="P105" s="28">
        <v>359.03598</v>
      </c>
      <c r="Q105" s="28">
        <v>1.4133585</v>
      </c>
      <c r="R105" s="28">
        <v>2.2881499999999999</v>
      </c>
      <c r="S105" s="28">
        <v>3.5257800000000001</v>
      </c>
      <c r="T105" s="28">
        <v>176.55972</v>
      </c>
      <c r="U105" s="28">
        <v>3.1156917000000002</v>
      </c>
      <c r="V105" s="28">
        <v>6.6879169171043196E-2</v>
      </c>
      <c r="W105" s="28">
        <v>33.948859800000001</v>
      </c>
      <c r="X105" s="28">
        <v>198.02119999999999</v>
      </c>
      <c r="Y105" s="28">
        <v>1.4975799999999999</v>
      </c>
      <c r="Z105" s="28">
        <v>1.9578123999999999</v>
      </c>
      <c r="AA105" s="28">
        <v>2.5750918</v>
      </c>
      <c r="AB105" s="28">
        <v>2.7651254000000001</v>
      </c>
      <c r="AC105" s="28">
        <v>51.649839999999998</v>
      </c>
      <c r="AD105" s="28">
        <v>32.648826200000002</v>
      </c>
      <c r="AE105" s="28">
        <v>3.5257800000000001</v>
      </c>
      <c r="AF105" s="28">
        <v>4.8203749719999998</v>
      </c>
      <c r="AG105" s="28">
        <v>4.8083994719999996</v>
      </c>
      <c r="AH105" s="28">
        <v>4.747919972</v>
      </c>
      <c r="AI105" s="28">
        <v>6.6125000000000003E-2</v>
      </c>
      <c r="AJ105" s="28">
        <v>1.91212</v>
      </c>
      <c r="AK105" s="28">
        <v>92.583433999999997</v>
      </c>
      <c r="AL105" s="28">
        <v>6.6807299999999996</v>
      </c>
      <c r="AM105" s="28">
        <v>0.95225000000000004</v>
      </c>
      <c r="AN105" s="28">
        <v>1.7583899999999999</v>
      </c>
      <c r="AO105" s="28">
        <v>40.853000000000002</v>
      </c>
      <c r="AP105" s="28">
        <v>2.0168900000000001</v>
      </c>
      <c r="AQ105" s="28">
        <v>1.5926</v>
      </c>
      <c r="AR105" s="28">
        <v>7.5070800000000002</v>
      </c>
      <c r="AS105" s="28">
        <v>663.32219999999995</v>
      </c>
      <c r="AT105" s="28">
        <v>36.339796509999999</v>
      </c>
      <c r="AU105" s="28">
        <v>2712.2080000000001</v>
      </c>
      <c r="AV105" s="28">
        <v>5.9643699999999997</v>
      </c>
      <c r="AW105" s="28">
        <v>3.2902999999999998</v>
      </c>
      <c r="AX105" s="28">
        <v>4.992</v>
      </c>
      <c r="AY105" s="28">
        <v>134.34899999999999</v>
      </c>
      <c r="AZ105" s="28">
        <v>2.7579349999999998</v>
      </c>
      <c r="BA105" s="28">
        <v>0.121337478275769</v>
      </c>
      <c r="BB105" s="28">
        <v>10.938330000000001</v>
      </c>
      <c r="BC105" s="28">
        <v>145.27000000000001</v>
      </c>
      <c r="BD105" s="28">
        <v>0.64237999999999995</v>
      </c>
      <c r="BE105" s="28">
        <v>1.9108700000000001</v>
      </c>
      <c r="BF105" s="28">
        <v>1.8630599999999999</v>
      </c>
      <c r="BG105" s="28">
        <v>2.1341199999999998</v>
      </c>
      <c r="BH105" s="28">
        <v>84.447100000000006</v>
      </c>
      <c r="BI105" s="28">
        <v>15.741400000000001</v>
      </c>
      <c r="BJ105" s="28">
        <v>4.992</v>
      </c>
      <c r="BK105" s="28">
        <v>3.3010023999999998</v>
      </c>
      <c r="BL105" s="28">
        <v>3.3010023999999998</v>
      </c>
      <c r="BM105" s="28">
        <v>3.3680273999999999</v>
      </c>
      <c r="BN105" s="28">
        <v>0.16824</v>
      </c>
      <c r="BO105" s="28">
        <v>1.0058242745774799</v>
      </c>
      <c r="BP105" s="28">
        <v>0.464819102749638</v>
      </c>
    </row>
    <row r="106" spans="1:68">
      <c r="A106" s="28">
        <v>105</v>
      </c>
      <c r="B106" s="29" t="s">
        <v>100</v>
      </c>
      <c r="C106" s="28">
        <v>38</v>
      </c>
      <c r="D106" s="28">
        <v>1080</v>
      </c>
      <c r="E106" s="28">
        <v>0.41626160000000001</v>
      </c>
      <c r="F106" s="28">
        <v>34.596824699999999</v>
      </c>
      <c r="G106" s="28">
        <v>3.209867</v>
      </c>
      <c r="H106" s="28">
        <v>1.192175</v>
      </c>
      <c r="I106" s="28">
        <v>4.0975960000000002</v>
      </c>
      <c r="J106" s="28">
        <v>16.3064</v>
      </c>
      <c r="K106" s="28">
        <v>0.87665300000000002</v>
      </c>
      <c r="L106" s="28">
        <v>0.87641999999999998</v>
      </c>
      <c r="M106" s="28">
        <v>1.051131</v>
      </c>
      <c r="N106" s="28">
        <v>464.98714999999999</v>
      </c>
      <c r="O106" s="28">
        <v>57.384988391</v>
      </c>
      <c r="P106" s="28">
        <v>359.2253</v>
      </c>
      <c r="Q106" s="28">
        <v>1.4160575</v>
      </c>
      <c r="R106" s="28">
        <v>2.2922500000000001</v>
      </c>
      <c r="S106" s="28">
        <v>3.5283000000000002</v>
      </c>
      <c r="T106" s="28">
        <v>176.5342</v>
      </c>
      <c r="U106" s="28">
        <v>3.1145394999999998</v>
      </c>
      <c r="V106" s="28">
        <v>6.6844919786096302E-2</v>
      </c>
      <c r="W106" s="28">
        <v>33.935752999999998</v>
      </c>
      <c r="X106" s="28">
        <v>197.982</v>
      </c>
      <c r="Y106" s="28">
        <v>1.4971000000000001</v>
      </c>
      <c r="Z106" s="28">
        <v>1.9579139999999999</v>
      </c>
      <c r="AA106" s="28">
        <v>2.5746730000000002</v>
      </c>
      <c r="AB106" s="28">
        <v>2.7647689999999998</v>
      </c>
      <c r="AC106" s="28">
        <v>51.690399999999997</v>
      </c>
      <c r="AD106" s="28">
        <v>32.622857000000003</v>
      </c>
      <c r="AE106" s="28">
        <v>3.5283000000000002</v>
      </c>
      <c r="AF106" s="28">
        <v>4.8222604200000001</v>
      </c>
      <c r="AG106" s="28">
        <v>4.8097279200000003</v>
      </c>
      <c r="AH106" s="28">
        <v>4.7464354200000001</v>
      </c>
      <c r="AI106" s="28">
        <v>6.6875000000000004E-2</v>
      </c>
      <c r="AJ106" s="28">
        <v>1.9105000000000001</v>
      </c>
      <c r="AK106" s="28">
        <v>92.517510000000001</v>
      </c>
      <c r="AL106" s="28">
        <v>6.6780999999999997</v>
      </c>
      <c r="AM106" s="28">
        <v>0.95255000000000001</v>
      </c>
      <c r="AN106" s="28">
        <v>1.75865</v>
      </c>
      <c r="AO106" s="28">
        <v>40.825000000000003</v>
      </c>
      <c r="AP106" s="28">
        <v>2.0165000000000002</v>
      </c>
      <c r="AQ106" s="28">
        <v>1.5925</v>
      </c>
      <c r="AR106" s="28">
        <v>7.5029000000000003</v>
      </c>
      <c r="AS106" s="28">
        <v>663.23599999999999</v>
      </c>
      <c r="AT106" s="28">
        <v>36.331861150000002</v>
      </c>
      <c r="AU106" s="28">
        <v>2710.4</v>
      </c>
      <c r="AV106" s="28">
        <v>5.9618650000000004</v>
      </c>
      <c r="AW106" s="28">
        <v>3.2905000000000002</v>
      </c>
      <c r="AX106" s="28">
        <v>4.99</v>
      </c>
      <c r="AY106" s="28">
        <v>134.34</v>
      </c>
      <c r="AZ106" s="28">
        <v>2.75685</v>
      </c>
      <c r="BA106" s="28">
        <v>0.121371708511941</v>
      </c>
      <c r="BB106" s="28">
        <v>10.9375</v>
      </c>
      <c r="BC106" s="28">
        <v>145.25</v>
      </c>
      <c r="BD106" s="28">
        <v>0.64227500000000004</v>
      </c>
      <c r="BE106" s="28">
        <v>1.9106099999999999</v>
      </c>
      <c r="BF106" s="28">
        <v>1.8629500000000001</v>
      </c>
      <c r="BG106" s="28">
        <v>2.1341000000000001</v>
      </c>
      <c r="BH106" s="28">
        <v>84.403499999999994</v>
      </c>
      <c r="BI106" s="28">
        <v>15.7325</v>
      </c>
      <c r="BJ106" s="28">
        <v>4.99</v>
      </c>
      <c r="BK106" s="28">
        <v>3.3017515</v>
      </c>
      <c r="BL106" s="28">
        <v>3.3017515</v>
      </c>
      <c r="BM106" s="28">
        <v>3.3687765000000001</v>
      </c>
      <c r="BN106" s="28">
        <v>0.16814999999999999</v>
      </c>
      <c r="BO106" s="28">
        <v>1.0057087765813399</v>
      </c>
      <c r="BP106" s="28">
        <v>0.46474312590448602</v>
      </c>
    </row>
    <row r="107" spans="1:68">
      <c r="A107" s="28">
        <v>106</v>
      </c>
      <c r="B107" s="29" t="s">
        <v>134</v>
      </c>
      <c r="C107" s="28">
        <v>689</v>
      </c>
      <c r="D107" s="28">
        <v>1080</v>
      </c>
      <c r="E107" s="28">
        <v>0.33574399999999999</v>
      </c>
      <c r="F107" s="28">
        <v>29.306168</v>
      </c>
      <c r="G107" s="28">
        <v>2.8884799999999999</v>
      </c>
      <c r="H107" s="28">
        <v>1.2052</v>
      </c>
      <c r="I107" s="28">
        <v>4.07904</v>
      </c>
      <c r="J107" s="28">
        <v>14.135999999999999</v>
      </c>
      <c r="K107" s="28">
        <v>0.85152000000000005</v>
      </c>
      <c r="L107" s="28">
        <v>0.86080000000000001</v>
      </c>
      <c r="M107" s="28">
        <v>1.05304</v>
      </c>
      <c r="N107" s="28">
        <v>463.512</v>
      </c>
      <c r="O107" s="28">
        <v>55.958089440000002</v>
      </c>
      <c r="P107" s="28">
        <v>359.59199999999998</v>
      </c>
      <c r="Q107" s="28">
        <v>1.4692000000000001</v>
      </c>
      <c r="R107" s="28">
        <v>2.1640000000000001</v>
      </c>
      <c r="S107" s="28">
        <v>3.3919999999999999</v>
      </c>
      <c r="T107" s="28">
        <v>173.928</v>
      </c>
      <c r="U107" s="28">
        <v>3.05768</v>
      </c>
      <c r="V107" s="28">
        <v>7.0741369552914504E-2</v>
      </c>
      <c r="W107" s="28">
        <v>32.922719999999998</v>
      </c>
      <c r="X107" s="28">
        <v>195.88</v>
      </c>
      <c r="Y107" s="28">
        <v>1.4728000000000001</v>
      </c>
      <c r="Z107" s="28">
        <v>1.9292</v>
      </c>
      <c r="AA107" s="28">
        <v>2.5451199999999998</v>
      </c>
      <c r="AB107" s="28">
        <v>2.7425600000000001</v>
      </c>
      <c r="AC107" s="28">
        <v>51.223999999999997</v>
      </c>
      <c r="AD107" s="28">
        <v>32.452080000000002</v>
      </c>
      <c r="AE107" s="28">
        <v>3.3919999999999999</v>
      </c>
      <c r="AF107" s="28">
        <v>4.7075328000000001</v>
      </c>
      <c r="AG107" s="28">
        <v>4.7075328000000001</v>
      </c>
      <c r="AH107" s="28">
        <v>4.7075328000000001</v>
      </c>
      <c r="AI107" s="28">
        <v>0.05</v>
      </c>
      <c r="AJ107" s="28">
        <v>1.92</v>
      </c>
      <c r="AK107" s="28">
        <v>92.906000000000006</v>
      </c>
      <c r="AL107" s="28">
        <v>6.7</v>
      </c>
      <c r="AM107" s="28">
        <v>0.95</v>
      </c>
      <c r="AN107" s="28">
        <v>1.75</v>
      </c>
      <c r="AO107" s="28">
        <v>41</v>
      </c>
      <c r="AP107" s="28">
        <v>2.0299999999999998</v>
      </c>
      <c r="AQ107" s="28">
        <v>1.6</v>
      </c>
      <c r="AR107" s="28">
        <v>7.57</v>
      </c>
      <c r="AS107" s="28">
        <v>663.8</v>
      </c>
      <c r="AT107" s="28">
        <v>36.28</v>
      </c>
      <c r="AU107" s="28">
        <v>2741</v>
      </c>
      <c r="AV107" s="28">
        <v>6.1440000000000001</v>
      </c>
      <c r="AW107" s="28">
        <v>3.3</v>
      </c>
      <c r="AX107" s="28">
        <v>5</v>
      </c>
      <c r="AY107" s="28">
        <v>134</v>
      </c>
      <c r="AZ107" s="28">
        <v>2.76</v>
      </c>
      <c r="BA107" s="28">
        <v>0.12195121951219499</v>
      </c>
      <c r="BB107" s="28">
        <v>10.83</v>
      </c>
      <c r="BC107" s="28">
        <v>145</v>
      </c>
      <c r="BD107" s="28">
        <v>0.64</v>
      </c>
      <c r="BE107" s="28">
        <v>1.911</v>
      </c>
      <c r="BF107" s="28">
        <v>1.86</v>
      </c>
      <c r="BG107" s="28">
        <v>2.13</v>
      </c>
      <c r="BH107" s="28">
        <v>86.2</v>
      </c>
      <c r="BI107" s="28">
        <v>15.7</v>
      </c>
      <c r="BJ107" s="28">
        <v>5</v>
      </c>
      <c r="BK107" s="28">
        <v>3.3003999999999998</v>
      </c>
      <c r="BL107" s="28">
        <v>3.3003999999999998</v>
      </c>
      <c r="BM107" s="28">
        <v>3.3003999999999998</v>
      </c>
      <c r="BN107" s="28">
        <v>0.17</v>
      </c>
      <c r="BO107" s="28">
        <v>0.998342452488307</v>
      </c>
      <c r="BP107" s="28">
        <v>0.46309696092619401</v>
      </c>
    </row>
    <row r="108" spans="1:68">
      <c r="A108" s="28">
        <v>107</v>
      </c>
      <c r="B108" s="29" t="s">
        <v>135</v>
      </c>
      <c r="C108" s="28">
        <v>195</v>
      </c>
      <c r="D108" s="28">
        <v>1085</v>
      </c>
      <c r="E108" s="28">
        <v>0.4035648</v>
      </c>
      <c r="F108" s="28">
        <v>33.4140351</v>
      </c>
      <c r="G108" s="28">
        <v>3.1536949999999999</v>
      </c>
      <c r="H108" s="28">
        <v>1.197379</v>
      </c>
      <c r="I108" s="28">
        <v>4.1282030000000001</v>
      </c>
      <c r="J108" s="28">
        <v>15.9536</v>
      </c>
      <c r="K108" s="28">
        <v>0.856155</v>
      </c>
      <c r="L108" s="28">
        <v>0.87629000000000001</v>
      </c>
      <c r="M108" s="28">
        <v>1.0644640000000001</v>
      </c>
      <c r="N108" s="28">
        <v>464.14175999999998</v>
      </c>
      <c r="O108" s="28">
        <v>57.437072018000002</v>
      </c>
      <c r="P108" s="28">
        <v>372.459</v>
      </c>
      <c r="Q108" s="28">
        <v>1.2936932999999999</v>
      </c>
      <c r="R108" s="28">
        <v>2.2601</v>
      </c>
      <c r="S108" s="28">
        <v>3.5396999999999998</v>
      </c>
      <c r="T108" s="28">
        <v>177.3639</v>
      </c>
      <c r="U108" s="28">
        <v>3.145794</v>
      </c>
      <c r="V108" s="28">
        <v>7.63464045732625E-2</v>
      </c>
      <c r="W108" s="28">
        <v>34.249968000000003</v>
      </c>
      <c r="X108" s="28">
        <v>198.90799999999999</v>
      </c>
      <c r="Y108" s="28">
        <v>1.504723</v>
      </c>
      <c r="Z108" s="28">
        <v>1.9614819999999999</v>
      </c>
      <c r="AA108" s="28">
        <v>2.5800160000000001</v>
      </c>
      <c r="AB108" s="28">
        <v>2.7691309999999998</v>
      </c>
      <c r="AC108" s="28">
        <v>52.348509999999997</v>
      </c>
      <c r="AD108" s="28">
        <v>33.049211</v>
      </c>
      <c r="AE108" s="28">
        <v>3.5396999999999998</v>
      </c>
      <c r="AF108" s="28">
        <v>4.8016947999999999</v>
      </c>
      <c r="AG108" s="28">
        <v>4.7989097999999997</v>
      </c>
      <c r="AH108" s="28">
        <v>4.7848448000000001</v>
      </c>
      <c r="AI108" s="28">
        <v>5.969E-2</v>
      </c>
      <c r="AJ108" s="28">
        <v>1.93346</v>
      </c>
      <c r="AK108" s="28">
        <v>94.031402400000005</v>
      </c>
      <c r="AL108" s="28">
        <v>6.8277840000000003</v>
      </c>
      <c r="AM108" s="28">
        <v>0.96495200000000003</v>
      </c>
      <c r="AN108" s="28">
        <v>1.7679400000000001</v>
      </c>
      <c r="AO108" s="28">
        <v>41.386000000000003</v>
      </c>
      <c r="AP108" s="28">
        <v>2.031056</v>
      </c>
      <c r="AQ108" s="28">
        <v>1.60988</v>
      </c>
      <c r="AR108" s="28">
        <v>7.3659280000000003</v>
      </c>
      <c r="AS108" s="28">
        <v>670.49004000000002</v>
      </c>
      <c r="AT108" s="28">
        <v>36.683932155999997</v>
      </c>
      <c r="AU108" s="28">
        <v>2662.0947999999999</v>
      </c>
      <c r="AV108" s="28">
        <v>5.9845807999999998</v>
      </c>
      <c r="AW108" s="28">
        <v>3.4157999999999999</v>
      </c>
      <c r="AX108" s="28">
        <v>5</v>
      </c>
      <c r="AY108" s="28">
        <v>134.38720000000001</v>
      </c>
      <c r="AZ108" s="28">
        <v>2.7212480000000001</v>
      </c>
      <c r="BA108" s="28">
        <v>0.120572174165177</v>
      </c>
      <c r="BB108" s="28">
        <v>11.152168</v>
      </c>
      <c r="BC108" s="28">
        <v>145.1</v>
      </c>
      <c r="BD108" s="28">
        <v>0.64555200000000001</v>
      </c>
      <c r="BE108" s="28">
        <v>1.9137151999999999</v>
      </c>
      <c r="BF108" s="28">
        <v>1.8677319999999999</v>
      </c>
      <c r="BG108" s="28">
        <v>2.1391200000000001</v>
      </c>
      <c r="BH108" s="28">
        <v>86.414280000000005</v>
      </c>
      <c r="BI108" s="28">
        <v>15.36164</v>
      </c>
      <c r="BJ108" s="28">
        <v>5</v>
      </c>
      <c r="BK108" s="28">
        <v>3.3395773599999998</v>
      </c>
      <c r="BL108" s="28">
        <v>3.3395773599999998</v>
      </c>
      <c r="BM108" s="28">
        <v>3.6345809600000001</v>
      </c>
      <c r="BN108" s="28">
        <v>0.194548</v>
      </c>
      <c r="BO108" s="28">
        <v>1.00674182891841</v>
      </c>
      <c r="BP108" s="28">
        <v>0.467114327062229</v>
      </c>
    </row>
    <row r="109" spans="1:68">
      <c r="A109" s="28">
        <v>108</v>
      </c>
      <c r="B109" s="29" t="s">
        <v>103</v>
      </c>
      <c r="C109" s="28">
        <v>220</v>
      </c>
      <c r="D109" s="28">
        <v>1085</v>
      </c>
      <c r="E109" s="28">
        <v>0.41760960000000003</v>
      </c>
      <c r="F109" s="28">
        <v>34.248080199999997</v>
      </c>
      <c r="G109" s="28">
        <v>3.2018900000000001</v>
      </c>
      <c r="H109" s="28">
        <v>1.1976579999999999</v>
      </c>
      <c r="I109" s="28">
        <v>4.1167059999999998</v>
      </c>
      <c r="J109" s="28">
        <v>16.267199999999999</v>
      </c>
      <c r="K109" s="28">
        <v>0.86280999999999997</v>
      </c>
      <c r="L109" s="28">
        <v>0.88158000000000003</v>
      </c>
      <c r="M109" s="28">
        <v>1.0703279999999999</v>
      </c>
      <c r="N109" s="28">
        <v>465.50952000000001</v>
      </c>
      <c r="O109" s="28">
        <v>57.402240835999997</v>
      </c>
      <c r="P109" s="28">
        <v>373.31799999999998</v>
      </c>
      <c r="Q109" s="28">
        <v>1.3122166</v>
      </c>
      <c r="R109" s="28">
        <v>2.2801999999999998</v>
      </c>
      <c r="S109" s="28">
        <v>3.5493999999999999</v>
      </c>
      <c r="T109" s="28">
        <v>177.11779999999999</v>
      </c>
      <c r="U109" s="28">
        <v>3.1374879999999998</v>
      </c>
      <c r="V109" s="28">
        <v>7.5981115373266406E-2</v>
      </c>
      <c r="W109" s="28">
        <v>34.131735999999997</v>
      </c>
      <c r="X109" s="28">
        <v>198.61600000000001</v>
      </c>
      <c r="Y109" s="28">
        <v>1.501746</v>
      </c>
      <c r="Z109" s="28">
        <v>1.9611639999999999</v>
      </c>
      <c r="AA109" s="28">
        <v>2.576632</v>
      </c>
      <c r="AB109" s="28">
        <v>2.766362</v>
      </c>
      <c r="AC109" s="28">
        <v>52.548020000000001</v>
      </c>
      <c r="AD109" s="28">
        <v>32.874521999999999</v>
      </c>
      <c r="AE109" s="28">
        <v>3.5493999999999999</v>
      </c>
      <c r="AF109" s="28">
        <v>4.8085696000000002</v>
      </c>
      <c r="AG109" s="28">
        <v>4.8029995999999997</v>
      </c>
      <c r="AH109" s="28">
        <v>4.7748695999999997</v>
      </c>
      <c r="AI109" s="28">
        <v>6.3380000000000006E-2</v>
      </c>
      <c r="AJ109" s="28">
        <v>1.93292</v>
      </c>
      <c r="AK109" s="28">
        <v>94.003044799999998</v>
      </c>
      <c r="AL109" s="28">
        <v>6.8239679999999998</v>
      </c>
      <c r="AM109" s="28">
        <v>0.96510399999999996</v>
      </c>
      <c r="AN109" s="28">
        <v>1.7698799999999999</v>
      </c>
      <c r="AO109" s="28">
        <v>41.372</v>
      </c>
      <c r="AP109" s="28">
        <v>2.0277120000000002</v>
      </c>
      <c r="AQ109" s="28">
        <v>1.6077600000000001</v>
      </c>
      <c r="AR109" s="28">
        <v>7.3546560000000003</v>
      </c>
      <c r="AS109" s="28">
        <v>670.38408000000004</v>
      </c>
      <c r="AT109" s="28">
        <v>36.706269912000003</v>
      </c>
      <c r="AU109" s="28">
        <v>2656.6696000000002</v>
      </c>
      <c r="AV109" s="28">
        <v>5.9372416000000001</v>
      </c>
      <c r="AW109" s="28">
        <v>3.4116</v>
      </c>
      <c r="AX109" s="28">
        <v>5</v>
      </c>
      <c r="AY109" s="28">
        <v>134.49440000000001</v>
      </c>
      <c r="AZ109" s="28">
        <v>2.722296</v>
      </c>
      <c r="BA109" s="28">
        <v>0.120371265590254</v>
      </c>
      <c r="BB109" s="28">
        <v>11.181136</v>
      </c>
      <c r="BC109" s="28">
        <v>145.19999999999999</v>
      </c>
      <c r="BD109" s="28">
        <v>0.64630399999999999</v>
      </c>
      <c r="BE109" s="28">
        <v>1.9139504000000001</v>
      </c>
      <c r="BF109" s="28">
        <v>1.8686640000000001</v>
      </c>
      <c r="BG109" s="28">
        <v>2.1402399999999999</v>
      </c>
      <c r="BH109" s="28">
        <v>85.956559999999996</v>
      </c>
      <c r="BI109" s="28">
        <v>15.387280000000001</v>
      </c>
      <c r="BJ109" s="28">
        <v>5</v>
      </c>
      <c r="BK109" s="28">
        <v>3.3384907199999998</v>
      </c>
      <c r="BL109" s="28">
        <v>3.3384907199999998</v>
      </c>
      <c r="BM109" s="28">
        <v>3.6498579200000001</v>
      </c>
      <c r="BN109" s="28">
        <v>0.19389600000000001</v>
      </c>
      <c r="BO109" s="28">
        <v>1.0053307353432099</v>
      </c>
      <c r="BP109" s="28">
        <v>0.467658465991317</v>
      </c>
    </row>
    <row r="110" spans="1:68">
      <c r="A110" s="28">
        <v>109</v>
      </c>
      <c r="B110" s="29" t="s">
        <v>115</v>
      </c>
      <c r="C110" s="28">
        <v>290</v>
      </c>
      <c r="D110" s="28">
        <v>1085</v>
      </c>
      <c r="E110" s="28">
        <v>0.43165439999999999</v>
      </c>
      <c r="F110" s="28">
        <v>35.082125300000001</v>
      </c>
      <c r="G110" s="28">
        <v>3.2500849999999999</v>
      </c>
      <c r="H110" s="28">
        <v>1.197937</v>
      </c>
      <c r="I110" s="28">
        <v>4.1052090000000003</v>
      </c>
      <c r="J110" s="28">
        <v>16.5808</v>
      </c>
      <c r="K110" s="28">
        <v>0.86946500000000004</v>
      </c>
      <c r="L110" s="28">
        <v>0.88687000000000005</v>
      </c>
      <c r="M110" s="28">
        <v>1.076192</v>
      </c>
      <c r="N110" s="28">
        <v>466.87727999999998</v>
      </c>
      <c r="O110" s="28">
        <v>57.367409653999999</v>
      </c>
      <c r="P110" s="28">
        <v>374.17700000000002</v>
      </c>
      <c r="Q110" s="28">
        <v>1.3307399</v>
      </c>
      <c r="R110" s="28">
        <v>2.3003</v>
      </c>
      <c r="S110" s="28">
        <v>3.5590999999999999</v>
      </c>
      <c r="T110" s="28">
        <v>176.8717</v>
      </c>
      <c r="U110" s="28">
        <v>3.1291820000000001</v>
      </c>
      <c r="V110" s="28">
        <v>7.5629643925504197E-2</v>
      </c>
      <c r="W110" s="28">
        <v>34.013503999999998</v>
      </c>
      <c r="X110" s="28">
        <v>198.32400000000001</v>
      </c>
      <c r="Y110" s="28">
        <v>1.498769</v>
      </c>
      <c r="Z110" s="28">
        <v>1.9608460000000001</v>
      </c>
      <c r="AA110" s="28">
        <v>2.573248</v>
      </c>
      <c r="AB110" s="28">
        <v>2.7635930000000002</v>
      </c>
      <c r="AC110" s="28">
        <v>52.747529999999998</v>
      </c>
      <c r="AD110" s="28">
        <v>32.699832999999998</v>
      </c>
      <c r="AE110" s="28">
        <v>3.5590999999999999</v>
      </c>
      <c r="AF110" s="28">
        <v>4.8154443999999996</v>
      </c>
      <c r="AG110" s="28">
        <v>4.8070893999999997</v>
      </c>
      <c r="AH110" s="28">
        <v>4.7648944000000002</v>
      </c>
      <c r="AI110" s="28">
        <v>6.7070000000000005E-2</v>
      </c>
      <c r="AJ110" s="28">
        <v>1.93238</v>
      </c>
      <c r="AK110" s="28">
        <v>93.974687200000005</v>
      </c>
      <c r="AL110" s="28">
        <v>6.8201520000000002</v>
      </c>
      <c r="AM110" s="28">
        <v>0.965256</v>
      </c>
      <c r="AN110" s="28">
        <v>1.77182</v>
      </c>
      <c r="AO110" s="28">
        <v>41.357999999999997</v>
      </c>
      <c r="AP110" s="28">
        <v>2.0243679999999999</v>
      </c>
      <c r="AQ110" s="28">
        <v>1.60564</v>
      </c>
      <c r="AR110" s="28">
        <v>7.3433840000000004</v>
      </c>
      <c r="AS110" s="28">
        <v>670.27811999999994</v>
      </c>
      <c r="AT110" s="28">
        <v>36.728607668000002</v>
      </c>
      <c r="AU110" s="28">
        <v>2651.2444</v>
      </c>
      <c r="AV110" s="28">
        <v>5.8899024000000004</v>
      </c>
      <c r="AW110" s="28">
        <v>3.4074</v>
      </c>
      <c r="AX110" s="28">
        <v>5</v>
      </c>
      <c r="AY110" s="28">
        <v>134.60159999999999</v>
      </c>
      <c r="AZ110" s="28">
        <v>2.723344</v>
      </c>
      <c r="BA110" s="28">
        <v>0.120170220997147</v>
      </c>
      <c r="BB110" s="28">
        <v>11.210103999999999</v>
      </c>
      <c r="BC110" s="28">
        <v>145.30000000000001</v>
      </c>
      <c r="BD110" s="28">
        <v>0.64705599999999996</v>
      </c>
      <c r="BE110" s="28">
        <v>1.9141855999999999</v>
      </c>
      <c r="BF110" s="28">
        <v>1.869596</v>
      </c>
      <c r="BG110" s="28">
        <v>2.1413600000000002</v>
      </c>
      <c r="BH110" s="28">
        <v>85.498840000000001</v>
      </c>
      <c r="BI110" s="28">
        <v>15.41292</v>
      </c>
      <c r="BJ110" s="28">
        <v>5</v>
      </c>
      <c r="BK110" s="28">
        <v>3.3374040800000002</v>
      </c>
      <c r="BL110" s="28">
        <v>3.3374040800000002</v>
      </c>
      <c r="BM110" s="28">
        <v>3.6651348800000001</v>
      </c>
      <c r="BN110" s="28">
        <v>0.193244</v>
      </c>
      <c r="BO110" s="28">
        <v>1.0039206877148701</v>
      </c>
      <c r="BP110" s="28">
        <v>0.468202604920405</v>
      </c>
    </row>
    <row r="111" spans="1:68">
      <c r="A111" s="28">
        <v>110</v>
      </c>
      <c r="B111" s="29" t="s">
        <v>105</v>
      </c>
      <c r="C111" s="28">
        <v>300</v>
      </c>
      <c r="D111" s="28">
        <v>1085</v>
      </c>
      <c r="E111" s="28">
        <v>0.43867679999999998</v>
      </c>
      <c r="F111" s="28">
        <v>35.49914785</v>
      </c>
      <c r="G111" s="28">
        <v>3.2741825000000002</v>
      </c>
      <c r="H111" s="28">
        <v>1.1980765</v>
      </c>
      <c r="I111" s="28">
        <v>4.0994605000000002</v>
      </c>
      <c r="J111" s="28">
        <v>16.7376</v>
      </c>
      <c r="K111" s="28">
        <v>0.87279249999999997</v>
      </c>
      <c r="L111" s="28">
        <v>0.88951499999999994</v>
      </c>
      <c r="M111" s="28">
        <v>1.079124</v>
      </c>
      <c r="N111" s="28">
        <v>467.56115999999997</v>
      </c>
      <c r="O111" s="28">
        <v>57.349994062999997</v>
      </c>
      <c r="P111" s="28">
        <v>374.60649999999998</v>
      </c>
      <c r="Q111" s="28">
        <v>1.34000155</v>
      </c>
      <c r="R111" s="28">
        <v>2.3103500000000001</v>
      </c>
      <c r="S111" s="28">
        <v>3.5639500000000002</v>
      </c>
      <c r="T111" s="28">
        <v>176.74865</v>
      </c>
      <c r="U111" s="28">
        <v>3.1250290000000001</v>
      </c>
      <c r="V111" s="28">
        <v>7.54588471465443E-2</v>
      </c>
      <c r="W111" s="28">
        <v>33.954388000000002</v>
      </c>
      <c r="X111" s="28">
        <v>198.178</v>
      </c>
      <c r="Y111" s="28">
        <v>1.4972805</v>
      </c>
      <c r="Z111" s="28">
        <v>1.9606870000000001</v>
      </c>
      <c r="AA111" s="28">
        <v>2.5715560000000002</v>
      </c>
      <c r="AB111" s="28">
        <v>2.7622084999999998</v>
      </c>
      <c r="AC111" s="28">
        <v>52.847284999999999</v>
      </c>
      <c r="AD111" s="28">
        <v>32.612488499999998</v>
      </c>
      <c r="AE111" s="28">
        <v>3.5639500000000002</v>
      </c>
      <c r="AF111" s="28">
        <v>4.8188817999999998</v>
      </c>
      <c r="AG111" s="28">
        <v>4.8091343000000002</v>
      </c>
      <c r="AH111" s="28">
        <v>4.7599068000000004</v>
      </c>
      <c r="AI111" s="28">
        <v>6.8915000000000004E-2</v>
      </c>
      <c r="AJ111" s="28">
        <v>1.93211</v>
      </c>
      <c r="AK111" s="28">
        <v>93.960508399999995</v>
      </c>
      <c r="AL111" s="28">
        <v>6.818244</v>
      </c>
      <c r="AM111" s="28">
        <v>0.96533199999999997</v>
      </c>
      <c r="AN111" s="28">
        <v>1.7727900000000001</v>
      </c>
      <c r="AO111" s="28">
        <v>41.350999999999999</v>
      </c>
      <c r="AP111" s="28">
        <v>2.0226959999999998</v>
      </c>
      <c r="AQ111" s="28">
        <v>1.6045799999999999</v>
      </c>
      <c r="AR111" s="28">
        <v>7.3377480000000004</v>
      </c>
      <c r="AS111" s="28">
        <v>670.22514000000001</v>
      </c>
      <c r="AT111" s="28">
        <v>36.739776546000002</v>
      </c>
      <c r="AU111" s="28">
        <v>2648.5318000000002</v>
      </c>
      <c r="AV111" s="28">
        <v>5.8662327999999997</v>
      </c>
      <c r="AW111" s="28">
        <v>3.4053</v>
      </c>
      <c r="AX111" s="28">
        <v>5</v>
      </c>
      <c r="AY111" s="28">
        <v>134.65520000000001</v>
      </c>
      <c r="AZ111" s="28">
        <v>2.723868</v>
      </c>
      <c r="BA111" s="28">
        <v>0.12006964765060101</v>
      </c>
      <c r="BB111" s="28">
        <v>11.224588000000001</v>
      </c>
      <c r="BC111" s="28">
        <v>145.35</v>
      </c>
      <c r="BD111" s="28">
        <v>0.64743200000000001</v>
      </c>
      <c r="BE111" s="28">
        <v>1.9143032</v>
      </c>
      <c r="BF111" s="28">
        <v>1.8700619999999999</v>
      </c>
      <c r="BG111" s="28">
        <v>2.1419199999999998</v>
      </c>
      <c r="BH111" s="28">
        <v>85.269980000000004</v>
      </c>
      <c r="BI111" s="28">
        <v>15.425739999999999</v>
      </c>
      <c r="BJ111" s="28">
        <v>5</v>
      </c>
      <c r="BK111" s="28">
        <v>3.33686076</v>
      </c>
      <c r="BL111" s="28">
        <v>3.33686076</v>
      </c>
      <c r="BM111" s="28">
        <v>3.6727733599999999</v>
      </c>
      <c r="BN111" s="28">
        <v>0.19291800000000001</v>
      </c>
      <c r="BO111" s="28">
        <v>1.0032160557674199</v>
      </c>
      <c r="BP111" s="28">
        <v>0.468474674384949</v>
      </c>
    </row>
    <row r="112" spans="1:68">
      <c r="A112" s="28">
        <v>111</v>
      </c>
      <c r="B112" s="29" t="s">
        <v>116</v>
      </c>
      <c r="C112" s="28">
        <v>440</v>
      </c>
      <c r="D112" s="28">
        <v>1085</v>
      </c>
      <c r="E112" s="28">
        <v>0.44569920000000002</v>
      </c>
      <c r="F112" s="28">
        <v>35.916170399999999</v>
      </c>
      <c r="G112" s="28">
        <v>3.2982800000000001</v>
      </c>
      <c r="H112" s="28">
        <v>1.1982159999999999</v>
      </c>
      <c r="I112" s="28">
        <v>4.093712</v>
      </c>
      <c r="J112" s="28">
        <v>16.894400000000001</v>
      </c>
      <c r="K112" s="28">
        <v>0.87612000000000001</v>
      </c>
      <c r="L112" s="28">
        <v>0.89215999999999995</v>
      </c>
      <c r="M112" s="28">
        <v>1.0820559999999999</v>
      </c>
      <c r="N112" s="28">
        <v>468.24504000000002</v>
      </c>
      <c r="O112" s="28">
        <v>57.332578472000002</v>
      </c>
      <c r="P112" s="28">
        <v>375.036</v>
      </c>
      <c r="Q112" s="28">
        <v>1.3492632</v>
      </c>
      <c r="R112" s="28">
        <v>2.3203999999999998</v>
      </c>
      <c r="S112" s="28">
        <v>3.5688</v>
      </c>
      <c r="T112" s="28">
        <v>176.62559999999999</v>
      </c>
      <c r="U112" s="28">
        <v>3.120876</v>
      </c>
      <c r="V112" s="28">
        <v>7.5291220759541602E-2</v>
      </c>
      <c r="W112" s="28">
        <v>33.895271999999999</v>
      </c>
      <c r="X112" s="28">
        <v>198.03200000000001</v>
      </c>
      <c r="Y112" s="28">
        <v>1.495792</v>
      </c>
      <c r="Z112" s="28">
        <v>1.960528</v>
      </c>
      <c r="AA112" s="28">
        <v>2.5698639999999999</v>
      </c>
      <c r="AB112" s="28">
        <v>2.7608239999999999</v>
      </c>
      <c r="AC112" s="28">
        <v>52.947040000000001</v>
      </c>
      <c r="AD112" s="28">
        <v>32.525143999999997</v>
      </c>
      <c r="AE112" s="28">
        <v>3.5688</v>
      </c>
      <c r="AF112" s="28">
        <v>4.8223191999999999</v>
      </c>
      <c r="AG112" s="28">
        <v>4.8111791999999998</v>
      </c>
      <c r="AH112" s="28">
        <v>4.7549191999999998</v>
      </c>
      <c r="AI112" s="28">
        <v>7.0760000000000003E-2</v>
      </c>
      <c r="AJ112" s="28">
        <v>1.93184</v>
      </c>
      <c r="AK112" s="28">
        <v>93.946329599999999</v>
      </c>
      <c r="AL112" s="28">
        <v>6.8163359999999997</v>
      </c>
      <c r="AM112" s="28">
        <v>0.96540800000000004</v>
      </c>
      <c r="AN112" s="28">
        <v>1.77376</v>
      </c>
      <c r="AO112" s="28">
        <v>41.344000000000001</v>
      </c>
      <c r="AP112" s="28">
        <v>2.0210240000000002</v>
      </c>
      <c r="AQ112" s="28">
        <v>1.6035200000000001</v>
      </c>
      <c r="AR112" s="28">
        <v>7.3321120000000004</v>
      </c>
      <c r="AS112" s="28">
        <v>670.17215999999996</v>
      </c>
      <c r="AT112" s="28">
        <v>36.750945424000001</v>
      </c>
      <c r="AU112" s="28">
        <v>2645.8191999999999</v>
      </c>
      <c r="AV112" s="28">
        <v>5.8425631999999998</v>
      </c>
      <c r="AW112" s="28">
        <v>3.4032</v>
      </c>
      <c r="AX112" s="28">
        <v>5</v>
      </c>
      <c r="AY112" s="28">
        <v>134.7088</v>
      </c>
      <c r="AZ112" s="28">
        <v>2.7243919999999999</v>
      </c>
      <c r="BA112" s="28">
        <v>0.119969040247678</v>
      </c>
      <c r="BB112" s="28">
        <v>11.239072</v>
      </c>
      <c r="BC112" s="28">
        <v>145.4</v>
      </c>
      <c r="BD112" s="28">
        <v>0.64780800000000005</v>
      </c>
      <c r="BE112" s="28">
        <v>1.9144208</v>
      </c>
      <c r="BF112" s="28">
        <v>1.870528</v>
      </c>
      <c r="BG112" s="28">
        <v>2.1424799999999999</v>
      </c>
      <c r="BH112" s="28">
        <v>85.041120000000006</v>
      </c>
      <c r="BI112" s="28">
        <v>15.438560000000001</v>
      </c>
      <c r="BJ112" s="28">
        <v>5</v>
      </c>
      <c r="BK112" s="28">
        <v>3.3363174400000002</v>
      </c>
      <c r="BL112" s="28">
        <v>3.3363174400000002</v>
      </c>
      <c r="BM112" s="28">
        <v>3.6804118400000001</v>
      </c>
      <c r="BN112" s="28">
        <v>0.19259200000000001</v>
      </c>
      <c r="BO112" s="28">
        <v>1.0025116848708799</v>
      </c>
      <c r="BP112" s="28">
        <v>0.468746743849493</v>
      </c>
    </row>
    <row r="113" spans="1:68">
      <c r="A113" s="28">
        <v>112</v>
      </c>
      <c r="B113" s="29" t="s">
        <v>136</v>
      </c>
      <c r="C113" s="28">
        <v>390</v>
      </c>
      <c r="D113" s="28">
        <v>1085</v>
      </c>
      <c r="E113" s="28">
        <v>0.4527216</v>
      </c>
      <c r="F113" s="28">
        <v>36.333192949999997</v>
      </c>
      <c r="G113" s="28">
        <v>3.3223775</v>
      </c>
      <c r="H113" s="28">
        <v>1.1983554999999999</v>
      </c>
      <c r="I113" s="28">
        <v>4.0879634999999999</v>
      </c>
      <c r="J113" s="28">
        <v>17.051200000000001</v>
      </c>
      <c r="K113" s="28">
        <v>0.87944750000000005</v>
      </c>
      <c r="L113" s="28">
        <v>0.89480499999999996</v>
      </c>
      <c r="M113" s="28">
        <v>1.0849880000000001</v>
      </c>
      <c r="N113" s="28">
        <v>468.92892000000001</v>
      </c>
      <c r="O113" s="28">
        <v>57.315162880999999</v>
      </c>
      <c r="P113" s="28">
        <v>375.46550000000002</v>
      </c>
      <c r="Q113" s="28">
        <v>1.35852485</v>
      </c>
      <c r="R113" s="28">
        <v>2.3304499999999999</v>
      </c>
      <c r="S113" s="28">
        <v>3.5736500000000002</v>
      </c>
      <c r="T113" s="28">
        <v>176.50255000000001</v>
      </c>
      <c r="U113" s="28">
        <v>3.1167229999999999</v>
      </c>
      <c r="V113" s="28">
        <v>7.5126677301304304E-2</v>
      </c>
      <c r="W113" s="28">
        <v>33.836156000000003</v>
      </c>
      <c r="X113" s="28">
        <v>197.886</v>
      </c>
      <c r="Y113" s="28">
        <v>1.4943035</v>
      </c>
      <c r="Z113" s="28">
        <v>1.960369</v>
      </c>
      <c r="AA113" s="28">
        <v>2.5681720000000001</v>
      </c>
      <c r="AB113" s="28">
        <v>2.7594395</v>
      </c>
      <c r="AC113" s="28">
        <v>53.046795000000003</v>
      </c>
      <c r="AD113" s="28">
        <v>32.437799499999997</v>
      </c>
      <c r="AE113" s="28">
        <v>3.5736500000000002</v>
      </c>
      <c r="AF113" s="28">
        <v>4.8257566000000001</v>
      </c>
      <c r="AG113" s="28">
        <v>4.8132241000000002</v>
      </c>
      <c r="AH113" s="28">
        <v>4.7499316</v>
      </c>
      <c r="AI113" s="28">
        <v>7.2605000000000003E-2</v>
      </c>
      <c r="AJ113" s="28">
        <v>1.93157</v>
      </c>
      <c r="AK113" s="28">
        <v>93.932150800000002</v>
      </c>
      <c r="AL113" s="28">
        <v>6.8144280000000004</v>
      </c>
      <c r="AM113" s="28">
        <v>0.96548400000000001</v>
      </c>
      <c r="AN113" s="28">
        <v>1.7747299999999999</v>
      </c>
      <c r="AO113" s="28">
        <v>41.337000000000003</v>
      </c>
      <c r="AP113" s="28">
        <v>2.019352</v>
      </c>
      <c r="AQ113" s="28">
        <v>1.60246</v>
      </c>
      <c r="AR113" s="28">
        <v>7.3264760000000004</v>
      </c>
      <c r="AS113" s="28">
        <v>670.11918000000003</v>
      </c>
      <c r="AT113" s="28">
        <v>36.762114302000001</v>
      </c>
      <c r="AU113" s="28">
        <v>2643.1066000000001</v>
      </c>
      <c r="AV113" s="28">
        <v>5.8188936</v>
      </c>
      <c r="AW113" s="28">
        <v>3.4011</v>
      </c>
      <c r="AX113" s="28">
        <v>5</v>
      </c>
      <c r="AY113" s="28">
        <v>134.76240000000001</v>
      </c>
      <c r="AZ113" s="28">
        <v>2.7249159999999999</v>
      </c>
      <c r="BA113" s="28">
        <v>0.11986839877107699</v>
      </c>
      <c r="BB113" s="28">
        <v>11.253556</v>
      </c>
      <c r="BC113" s="28">
        <v>145.44999999999999</v>
      </c>
      <c r="BD113" s="28">
        <v>0.64818399999999998</v>
      </c>
      <c r="BE113" s="28">
        <v>1.9145384000000001</v>
      </c>
      <c r="BF113" s="28">
        <v>1.870994</v>
      </c>
      <c r="BG113" s="28">
        <v>2.1430400000000001</v>
      </c>
      <c r="BH113" s="28">
        <v>84.812259999999995</v>
      </c>
      <c r="BI113" s="28">
        <v>15.45138</v>
      </c>
      <c r="BJ113" s="28">
        <v>5</v>
      </c>
      <c r="BK113" s="28">
        <v>3.33577412</v>
      </c>
      <c r="BL113" s="28">
        <v>3.33577412</v>
      </c>
      <c r="BM113" s="28">
        <v>3.6880503199999999</v>
      </c>
      <c r="BN113" s="28">
        <v>0.19226599999999999</v>
      </c>
      <c r="BO113" s="28">
        <v>1.00180757488021</v>
      </c>
      <c r="BP113" s="28">
        <v>0.469018813314038</v>
      </c>
    </row>
    <row r="114" spans="1:68">
      <c r="A114" s="28">
        <v>113</v>
      </c>
      <c r="B114" s="29" t="s">
        <v>106</v>
      </c>
      <c r="C114" s="28">
        <v>300</v>
      </c>
      <c r="D114" s="28">
        <v>1085</v>
      </c>
      <c r="E114" s="28">
        <v>0.45974399999999999</v>
      </c>
      <c r="F114" s="28">
        <v>36.750215500000003</v>
      </c>
      <c r="G114" s="28">
        <v>3.3464749999999999</v>
      </c>
      <c r="H114" s="28">
        <v>1.1984950000000001</v>
      </c>
      <c r="I114" s="28">
        <v>4.0822149999999997</v>
      </c>
      <c r="J114" s="28">
        <v>17.207999999999998</v>
      </c>
      <c r="K114" s="28">
        <v>0.88277499999999998</v>
      </c>
      <c r="L114" s="28">
        <v>0.89744999999999997</v>
      </c>
      <c r="M114" s="28">
        <v>1.08792</v>
      </c>
      <c r="N114" s="28">
        <v>469.61279999999999</v>
      </c>
      <c r="O114" s="28">
        <v>57.297747289999997</v>
      </c>
      <c r="P114" s="28">
        <v>375.89499999999998</v>
      </c>
      <c r="Q114" s="28">
        <v>1.3677865</v>
      </c>
      <c r="R114" s="28">
        <v>2.3405</v>
      </c>
      <c r="S114" s="28">
        <v>3.5785</v>
      </c>
      <c r="T114" s="28">
        <v>176.37950000000001</v>
      </c>
      <c r="U114" s="28">
        <v>3.1125699999999998</v>
      </c>
      <c r="V114" s="28">
        <v>7.4965132496513306E-2</v>
      </c>
      <c r="W114" s="28">
        <v>33.77704</v>
      </c>
      <c r="X114" s="28">
        <v>197.74</v>
      </c>
      <c r="Y114" s="28">
        <v>1.492815</v>
      </c>
      <c r="Z114" s="28">
        <v>1.96021</v>
      </c>
      <c r="AA114" s="28">
        <v>2.5664799999999999</v>
      </c>
      <c r="AB114" s="28">
        <v>2.7580550000000001</v>
      </c>
      <c r="AC114" s="28">
        <v>53.146549999999998</v>
      </c>
      <c r="AD114" s="28">
        <v>32.350454999999997</v>
      </c>
      <c r="AE114" s="28">
        <v>3.5785</v>
      </c>
      <c r="AF114" s="28">
        <v>4.8291940000000002</v>
      </c>
      <c r="AG114" s="28">
        <v>4.8152689999999998</v>
      </c>
      <c r="AH114" s="28">
        <v>4.7449440000000003</v>
      </c>
      <c r="AI114" s="28">
        <v>7.4450000000000002E-2</v>
      </c>
      <c r="AJ114" s="28">
        <v>1.9313</v>
      </c>
      <c r="AK114" s="28">
        <v>93.917972000000006</v>
      </c>
      <c r="AL114" s="28">
        <v>6.8125200000000001</v>
      </c>
      <c r="AM114" s="28">
        <v>0.96555999999999997</v>
      </c>
      <c r="AN114" s="28">
        <v>1.7757000000000001</v>
      </c>
      <c r="AO114" s="28">
        <v>41.33</v>
      </c>
      <c r="AP114" s="28">
        <v>2.0176799999999999</v>
      </c>
      <c r="AQ114" s="28">
        <v>1.6013999999999999</v>
      </c>
      <c r="AR114" s="28">
        <v>7.3208399999999996</v>
      </c>
      <c r="AS114" s="28">
        <v>670.06619999999998</v>
      </c>
      <c r="AT114" s="28">
        <v>36.77328318</v>
      </c>
      <c r="AU114" s="28">
        <v>2640.3939999999998</v>
      </c>
      <c r="AV114" s="28">
        <v>5.7952240000000002</v>
      </c>
      <c r="AW114" s="28">
        <v>3.399</v>
      </c>
      <c r="AX114" s="28">
        <v>5</v>
      </c>
      <c r="AY114" s="28">
        <v>134.816</v>
      </c>
      <c r="AZ114" s="28">
        <v>2.7254399999999999</v>
      </c>
      <c r="BA114" s="28">
        <v>0.119767723203484</v>
      </c>
      <c r="BB114" s="28">
        <v>11.268039999999999</v>
      </c>
      <c r="BC114" s="28">
        <v>145.5</v>
      </c>
      <c r="BD114" s="28">
        <v>0.64856000000000003</v>
      </c>
      <c r="BE114" s="28">
        <v>1.9146559999999999</v>
      </c>
      <c r="BF114" s="28">
        <v>1.8714599999999999</v>
      </c>
      <c r="BG114" s="28">
        <v>2.1436000000000002</v>
      </c>
      <c r="BH114" s="28">
        <v>84.583399999999997</v>
      </c>
      <c r="BI114" s="28">
        <v>15.4642</v>
      </c>
      <c r="BJ114" s="28">
        <v>5</v>
      </c>
      <c r="BK114" s="28">
        <v>3.3352308000000002</v>
      </c>
      <c r="BL114" s="28">
        <v>3.3352308000000002</v>
      </c>
      <c r="BM114" s="28">
        <v>3.6956888000000001</v>
      </c>
      <c r="BN114" s="28">
        <v>0.19194</v>
      </c>
      <c r="BO114" s="28">
        <v>1.00110372565046</v>
      </c>
      <c r="BP114" s="28">
        <v>0.469290882778582</v>
      </c>
    </row>
    <row r="115" spans="1:68">
      <c r="A115" s="28">
        <v>114</v>
      </c>
      <c r="B115" s="29" t="s">
        <v>109</v>
      </c>
      <c r="C115" s="28">
        <v>90</v>
      </c>
      <c r="D115" s="28">
        <v>1085</v>
      </c>
      <c r="E115" s="28">
        <v>0.47378880000000001</v>
      </c>
      <c r="F115" s="28">
        <v>37.5842606</v>
      </c>
      <c r="G115" s="28">
        <v>3.3946700000000001</v>
      </c>
      <c r="H115" s="28">
        <v>1.198774</v>
      </c>
      <c r="I115" s="28">
        <v>4.0707180000000003</v>
      </c>
      <c r="J115" s="28">
        <v>17.521599999999999</v>
      </c>
      <c r="K115" s="28">
        <v>0.88943000000000005</v>
      </c>
      <c r="L115" s="28">
        <v>0.90273999999999999</v>
      </c>
      <c r="M115" s="28">
        <v>1.0937840000000001</v>
      </c>
      <c r="N115" s="28">
        <v>470.98056000000003</v>
      </c>
      <c r="O115" s="28">
        <v>57.262916107999999</v>
      </c>
      <c r="P115" s="28">
        <v>376.75400000000002</v>
      </c>
      <c r="Q115" s="28">
        <v>1.3863098</v>
      </c>
      <c r="R115" s="28">
        <v>2.3605999999999998</v>
      </c>
      <c r="S115" s="28">
        <v>3.5882000000000001</v>
      </c>
      <c r="T115" s="28">
        <v>176.13339999999999</v>
      </c>
      <c r="U115" s="28">
        <v>3.1042640000000001</v>
      </c>
      <c r="V115" s="28">
        <v>7.4650716829513297E-2</v>
      </c>
      <c r="W115" s="28">
        <v>33.658808000000001</v>
      </c>
      <c r="X115" s="28">
        <v>197.44800000000001</v>
      </c>
      <c r="Y115" s="28">
        <v>1.489838</v>
      </c>
      <c r="Z115" s="28">
        <v>1.959892</v>
      </c>
      <c r="AA115" s="28">
        <v>2.5630959999999998</v>
      </c>
      <c r="AB115" s="28">
        <v>2.7552859999999999</v>
      </c>
      <c r="AC115" s="28">
        <v>53.346060000000001</v>
      </c>
      <c r="AD115" s="28">
        <v>32.175766000000003</v>
      </c>
      <c r="AE115" s="28">
        <v>3.5882000000000001</v>
      </c>
      <c r="AF115" s="28">
        <v>4.8360687999999996</v>
      </c>
      <c r="AG115" s="28">
        <v>4.8193587999999998</v>
      </c>
      <c r="AH115" s="28">
        <v>4.7349687999999999</v>
      </c>
      <c r="AI115" s="28">
        <v>7.8140000000000001E-2</v>
      </c>
      <c r="AJ115" s="28">
        <v>1.93076</v>
      </c>
      <c r="AK115" s="28">
        <v>93.889614399999999</v>
      </c>
      <c r="AL115" s="28">
        <v>6.8087039999999996</v>
      </c>
      <c r="AM115" s="28">
        <v>0.96571200000000001</v>
      </c>
      <c r="AN115" s="28">
        <v>1.7776400000000001</v>
      </c>
      <c r="AO115" s="28">
        <v>41.316000000000003</v>
      </c>
      <c r="AP115" s="28">
        <v>2.0143360000000001</v>
      </c>
      <c r="AQ115" s="28">
        <v>1.59928</v>
      </c>
      <c r="AR115" s="28">
        <v>7.3095679999999996</v>
      </c>
      <c r="AS115" s="28">
        <v>669.96024</v>
      </c>
      <c r="AT115" s="28">
        <v>36.795620935999999</v>
      </c>
      <c r="AU115" s="28">
        <v>2634.9688000000001</v>
      </c>
      <c r="AV115" s="28">
        <v>5.7478847999999996</v>
      </c>
      <c r="AW115" s="28">
        <v>3.3948</v>
      </c>
      <c r="AX115" s="28">
        <v>5</v>
      </c>
      <c r="AY115" s="28">
        <v>134.92320000000001</v>
      </c>
      <c r="AZ115" s="28">
        <v>2.7264879999999998</v>
      </c>
      <c r="BA115" s="28">
        <v>0.119566269726014</v>
      </c>
      <c r="BB115" s="28">
        <v>11.297008</v>
      </c>
      <c r="BC115" s="28">
        <v>145.6</v>
      </c>
      <c r="BD115" s="28">
        <v>0.649312</v>
      </c>
      <c r="BE115" s="28">
        <v>1.9148912</v>
      </c>
      <c r="BF115" s="28">
        <v>1.8723920000000001</v>
      </c>
      <c r="BG115" s="28">
        <v>2.14472</v>
      </c>
      <c r="BH115" s="28">
        <v>84.125680000000003</v>
      </c>
      <c r="BI115" s="28">
        <v>15.489839999999999</v>
      </c>
      <c r="BJ115" s="28">
        <v>5</v>
      </c>
      <c r="BK115" s="28">
        <v>3.3341441600000001</v>
      </c>
      <c r="BL115" s="28">
        <v>3.3341441600000001</v>
      </c>
      <c r="BM115" s="28">
        <v>3.7109657600000001</v>
      </c>
      <c r="BN115" s="28">
        <v>0.19128800000000001</v>
      </c>
      <c r="BO115" s="28">
        <v>0.99969680889455304</v>
      </c>
      <c r="BP115" s="28">
        <v>0.46983502170767</v>
      </c>
    </row>
    <row r="116" spans="1:68">
      <c r="A116" s="28">
        <v>115</v>
      </c>
      <c r="B116" s="29" t="s">
        <v>137</v>
      </c>
      <c r="C116" s="28">
        <v>250</v>
      </c>
      <c r="D116" s="28">
        <v>1030</v>
      </c>
      <c r="E116" s="28">
        <v>0.37117919999999999</v>
      </c>
      <c r="F116" s="28">
        <v>31.3754034</v>
      </c>
      <c r="G116" s="28">
        <v>3.0187940000000002</v>
      </c>
      <c r="H116" s="28">
        <v>1.17181</v>
      </c>
      <c r="I116" s="28">
        <v>4.056152</v>
      </c>
      <c r="J116" s="28">
        <v>14.940799999999999</v>
      </c>
      <c r="K116" s="28">
        <v>0.86832600000000004</v>
      </c>
      <c r="L116" s="28">
        <v>0.87163999999999997</v>
      </c>
      <c r="M116" s="28">
        <v>1.0509219999999999</v>
      </c>
      <c r="N116" s="28">
        <v>467.77530000000002</v>
      </c>
      <c r="O116" s="28">
        <v>56.424323282000003</v>
      </c>
      <c r="P116" s="28">
        <v>359.5206</v>
      </c>
      <c r="Q116" s="28">
        <v>1.517733</v>
      </c>
      <c r="R116" s="28">
        <v>2.2450999999999999</v>
      </c>
      <c r="S116" s="28">
        <v>3.4266000000000001</v>
      </c>
      <c r="T116" s="28">
        <v>173.26439999999999</v>
      </c>
      <c r="U116" s="28">
        <v>3.0521609999999999</v>
      </c>
      <c r="V116" s="28">
        <v>6.9875776397515493E-2</v>
      </c>
      <c r="W116" s="28">
        <v>32.475006</v>
      </c>
      <c r="X116" s="28">
        <v>195.524</v>
      </c>
      <c r="Y116" s="28">
        <v>1.48444</v>
      </c>
      <c r="Z116" s="28">
        <v>1.9327479999999999</v>
      </c>
      <c r="AA116" s="28">
        <v>2.5387659999999999</v>
      </c>
      <c r="AB116" s="28">
        <v>2.7375980000000002</v>
      </c>
      <c r="AC116" s="28">
        <v>51.551200000000001</v>
      </c>
      <c r="AD116" s="28">
        <v>31.518733999999998</v>
      </c>
      <c r="AE116" s="28">
        <v>3.4266000000000001</v>
      </c>
      <c r="AF116" s="28">
        <v>4.72513804</v>
      </c>
      <c r="AG116" s="28">
        <v>4.7190110399999998</v>
      </c>
      <c r="AH116" s="28">
        <v>4.6880680400000001</v>
      </c>
      <c r="AI116" s="28">
        <v>5.8250000000000003E-2</v>
      </c>
      <c r="AJ116" s="28">
        <v>1.9315580000000001</v>
      </c>
      <c r="AK116" s="28">
        <v>93.944038320000004</v>
      </c>
      <c r="AL116" s="28">
        <v>6.8355611999999999</v>
      </c>
      <c r="AM116" s="28">
        <v>0.96536359999999999</v>
      </c>
      <c r="AN116" s="28">
        <v>1.7662720000000001</v>
      </c>
      <c r="AO116" s="28">
        <v>41.342799999999997</v>
      </c>
      <c r="AP116" s="28">
        <v>2.0294108</v>
      </c>
      <c r="AQ116" s="28">
        <v>1.612484</v>
      </c>
      <c r="AR116" s="28">
        <v>7.3236303999999999</v>
      </c>
      <c r="AS116" s="28">
        <v>671.85817199999997</v>
      </c>
      <c r="AT116" s="28">
        <v>36.6739326808</v>
      </c>
      <c r="AU116" s="28">
        <v>2647.8996400000001</v>
      </c>
      <c r="AV116" s="28">
        <v>5.93514344</v>
      </c>
      <c r="AW116" s="28">
        <v>3.4325399999999999</v>
      </c>
      <c r="AX116" s="28">
        <v>4.9939999999999998</v>
      </c>
      <c r="AY116" s="28">
        <v>134.31196</v>
      </c>
      <c r="AZ116" s="28">
        <v>2.7126914000000002</v>
      </c>
      <c r="BA116" s="28">
        <v>0.121133546832822</v>
      </c>
      <c r="BB116" s="28">
        <v>11.1640324</v>
      </c>
      <c r="BC116" s="28">
        <v>145.07</v>
      </c>
      <c r="BD116" s="28">
        <v>0.64585859999999995</v>
      </c>
      <c r="BE116" s="28">
        <v>1.91309336</v>
      </c>
      <c r="BF116" s="28">
        <v>1.8672675999999999</v>
      </c>
      <c r="BG116" s="28">
        <v>2.1390359999999999</v>
      </c>
      <c r="BH116" s="28">
        <v>86.069903999999994</v>
      </c>
      <c r="BI116" s="28">
        <v>15.275252</v>
      </c>
      <c r="BJ116" s="28">
        <v>4.9939999999999998</v>
      </c>
      <c r="BK116" s="28">
        <v>3.3416848479999999</v>
      </c>
      <c r="BL116" s="28">
        <v>3.3416848479999999</v>
      </c>
      <c r="BM116" s="28">
        <v>3.6692893280000001</v>
      </c>
      <c r="BN116" s="28">
        <v>0.19749639999999999</v>
      </c>
      <c r="BO116" s="28">
        <v>0.99951700866340798</v>
      </c>
      <c r="BP116" s="28">
        <v>0.467336179450072</v>
      </c>
    </row>
    <row r="117" spans="1:68">
      <c r="A117" s="28">
        <v>116</v>
      </c>
      <c r="B117" s="29" t="s">
        <v>103</v>
      </c>
      <c r="C117" s="28">
        <v>340</v>
      </c>
      <c r="D117" s="28">
        <v>1030</v>
      </c>
      <c r="E117" s="28">
        <v>0.3857312</v>
      </c>
      <c r="F117" s="28">
        <v>32.240922400000002</v>
      </c>
      <c r="G117" s="28">
        <v>3.0689839999999999</v>
      </c>
      <c r="H117" s="28">
        <v>1.1723600000000001</v>
      </c>
      <c r="I117" s="28">
        <v>4.0452719999999998</v>
      </c>
      <c r="J117" s="28">
        <v>15.268800000000001</v>
      </c>
      <c r="K117" s="28">
        <v>0.87493600000000005</v>
      </c>
      <c r="L117" s="28">
        <v>0.87704000000000004</v>
      </c>
      <c r="M117" s="28">
        <v>1.0569919999999999</v>
      </c>
      <c r="N117" s="28">
        <v>469.12079999999997</v>
      </c>
      <c r="O117" s="28">
        <v>56.399746751999999</v>
      </c>
      <c r="P117" s="28">
        <v>360.52159999999998</v>
      </c>
      <c r="Q117" s="28">
        <v>1.5341480000000001</v>
      </c>
      <c r="R117" s="28">
        <v>2.2656000000000001</v>
      </c>
      <c r="S117" s="28">
        <v>3.4376000000000002</v>
      </c>
      <c r="T117" s="28">
        <v>173.05840000000001</v>
      </c>
      <c r="U117" s="28">
        <v>3.0447359999999999</v>
      </c>
      <c r="V117" s="28">
        <v>6.9684585560096393E-2</v>
      </c>
      <c r="W117" s="28">
        <v>32.374015999999997</v>
      </c>
      <c r="X117" s="28">
        <v>195.26400000000001</v>
      </c>
      <c r="Y117" s="28">
        <v>1.4816400000000001</v>
      </c>
      <c r="Z117" s="28">
        <v>1.932728</v>
      </c>
      <c r="AA117" s="28">
        <v>2.5357759999999998</v>
      </c>
      <c r="AB117" s="28">
        <v>2.735128</v>
      </c>
      <c r="AC117" s="28">
        <v>51.761200000000002</v>
      </c>
      <c r="AD117" s="28">
        <v>31.358024</v>
      </c>
      <c r="AE117" s="28">
        <v>3.4376000000000002</v>
      </c>
      <c r="AF117" s="28">
        <v>4.7329054399999997</v>
      </c>
      <c r="AG117" s="28">
        <v>4.7239934400000001</v>
      </c>
      <c r="AH117" s="28">
        <v>4.6789854399999999</v>
      </c>
      <c r="AI117" s="28">
        <v>6.2E-2</v>
      </c>
      <c r="AJ117" s="28">
        <v>1.9310004999999999</v>
      </c>
      <c r="AK117" s="28">
        <v>93.914238519999998</v>
      </c>
      <c r="AL117" s="28">
        <v>6.8315807</v>
      </c>
      <c r="AM117" s="28">
        <v>0.9654971</v>
      </c>
      <c r="AN117" s="28">
        <v>1.768192</v>
      </c>
      <c r="AO117" s="28">
        <v>41.328299999999999</v>
      </c>
      <c r="AP117" s="28">
        <v>2.0260612999999998</v>
      </c>
      <c r="AQ117" s="28">
        <v>1.610349</v>
      </c>
      <c r="AR117" s="28">
        <v>7.3125993999999999</v>
      </c>
      <c r="AS117" s="28">
        <v>671.74371699999995</v>
      </c>
      <c r="AT117" s="28">
        <v>36.6957934438</v>
      </c>
      <c r="AU117" s="28">
        <v>2642.5662900000002</v>
      </c>
      <c r="AV117" s="28">
        <v>5.8879443399999998</v>
      </c>
      <c r="AW117" s="28">
        <v>3.4281899999999998</v>
      </c>
      <c r="AX117" s="28">
        <v>4.9939999999999998</v>
      </c>
      <c r="AY117" s="28">
        <v>134.41881000000001</v>
      </c>
      <c r="AZ117" s="28">
        <v>2.7137891500000002</v>
      </c>
      <c r="BA117" s="28">
        <v>0.120934081488955</v>
      </c>
      <c r="BB117" s="28">
        <v>11.192633900000001</v>
      </c>
      <c r="BC117" s="28">
        <v>145.16999999999999</v>
      </c>
      <c r="BD117" s="28">
        <v>0.64660459999999997</v>
      </c>
      <c r="BE117" s="28">
        <v>1.91332546</v>
      </c>
      <c r="BF117" s="28">
        <v>1.8681911</v>
      </c>
      <c r="BG117" s="28">
        <v>2.1401460000000001</v>
      </c>
      <c r="BH117" s="28">
        <v>85.611344000000003</v>
      </c>
      <c r="BI117" s="28">
        <v>15.301347</v>
      </c>
      <c r="BJ117" s="28">
        <v>4.9939999999999998</v>
      </c>
      <c r="BK117" s="28">
        <v>3.3405478780000002</v>
      </c>
      <c r="BL117" s="28">
        <v>3.3405478780000002</v>
      </c>
      <c r="BM117" s="28">
        <v>3.6841676579999998</v>
      </c>
      <c r="BN117" s="28">
        <v>0.19681290000000001</v>
      </c>
      <c r="BO117" s="28">
        <v>0.99817345522978995</v>
      </c>
      <c r="BP117" s="28">
        <v>0.46787597684515198</v>
      </c>
    </row>
    <row r="118" spans="1:68">
      <c r="A118" s="28">
        <v>117</v>
      </c>
      <c r="B118" s="29" t="s">
        <v>138</v>
      </c>
      <c r="C118" s="28">
        <v>470</v>
      </c>
      <c r="D118" s="28">
        <v>1030</v>
      </c>
      <c r="E118" s="28">
        <v>0.39664519999999998</v>
      </c>
      <c r="F118" s="28">
        <v>32.89006165</v>
      </c>
      <c r="G118" s="28">
        <v>3.1066265</v>
      </c>
      <c r="H118" s="28">
        <v>1.1727725</v>
      </c>
      <c r="I118" s="28">
        <v>4.0371119999999996</v>
      </c>
      <c r="J118" s="28">
        <v>15.514799999999999</v>
      </c>
      <c r="K118" s="28">
        <v>0.8798935</v>
      </c>
      <c r="L118" s="28">
        <v>0.88109000000000004</v>
      </c>
      <c r="M118" s="28">
        <v>1.0615444999999999</v>
      </c>
      <c r="N118" s="28">
        <v>470.12992500000001</v>
      </c>
      <c r="O118" s="28">
        <v>56.381314354499999</v>
      </c>
      <c r="P118" s="28">
        <v>361.27235000000002</v>
      </c>
      <c r="Q118" s="28">
        <v>1.5464592500000001</v>
      </c>
      <c r="R118" s="28">
        <v>2.2809750000000002</v>
      </c>
      <c r="S118" s="28">
        <v>3.4458500000000001</v>
      </c>
      <c r="T118" s="28">
        <v>172.90389999999999</v>
      </c>
      <c r="U118" s="28">
        <v>3.0391672500000002</v>
      </c>
      <c r="V118" s="28">
        <v>6.9546497537834803E-2</v>
      </c>
      <c r="W118" s="28">
        <v>32.298273500000001</v>
      </c>
      <c r="X118" s="28">
        <v>195.06899999999999</v>
      </c>
      <c r="Y118" s="28">
        <v>1.4795400000000001</v>
      </c>
      <c r="Z118" s="28">
        <v>1.9327129999999999</v>
      </c>
      <c r="AA118" s="28">
        <v>2.5335334999999999</v>
      </c>
      <c r="AB118" s="28">
        <v>2.7332755</v>
      </c>
      <c r="AC118" s="28">
        <v>51.918700000000001</v>
      </c>
      <c r="AD118" s="28">
        <v>31.237491500000001</v>
      </c>
      <c r="AE118" s="28">
        <v>3.4458500000000001</v>
      </c>
      <c r="AF118" s="28">
        <v>4.7387309899999996</v>
      </c>
      <c r="AG118" s="28">
        <v>4.7277302399999996</v>
      </c>
      <c r="AH118" s="28">
        <v>4.6721734899999996</v>
      </c>
      <c r="AI118" s="28">
        <v>6.4812499999999995E-2</v>
      </c>
      <c r="AJ118" s="28">
        <v>1.930582375</v>
      </c>
      <c r="AK118" s="28">
        <v>93.89188867</v>
      </c>
      <c r="AL118" s="28">
        <v>6.8285953250000002</v>
      </c>
      <c r="AM118" s="28">
        <v>0.965597225</v>
      </c>
      <c r="AN118" s="28">
        <v>1.7696320000000001</v>
      </c>
      <c r="AO118" s="28">
        <v>41.317425</v>
      </c>
      <c r="AP118" s="28">
        <v>2.0235491749999999</v>
      </c>
      <c r="AQ118" s="28">
        <v>1.60874775</v>
      </c>
      <c r="AR118" s="28">
        <v>7.3043261499999996</v>
      </c>
      <c r="AS118" s="28">
        <v>671.65787575000002</v>
      </c>
      <c r="AT118" s="28">
        <v>36.712189016049997</v>
      </c>
      <c r="AU118" s="28">
        <v>2638.5662775000001</v>
      </c>
      <c r="AV118" s="28">
        <v>5.8525450149999996</v>
      </c>
      <c r="AW118" s="28">
        <v>3.4249274999999999</v>
      </c>
      <c r="AX118" s="28">
        <v>4.9939999999999998</v>
      </c>
      <c r="AY118" s="28">
        <v>134.49894750000001</v>
      </c>
      <c r="AZ118" s="28">
        <v>2.7146124624999999</v>
      </c>
      <c r="BA118" s="28">
        <v>0.120784390605174</v>
      </c>
      <c r="BB118" s="28">
        <v>11.214085024999999</v>
      </c>
      <c r="BC118" s="28">
        <v>145.245</v>
      </c>
      <c r="BD118" s="28">
        <v>0.64716410000000002</v>
      </c>
      <c r="BE118" s="28">
        <v>1.9134995349999999</v>
      </c>
      <c r="BF118" s="28">
        <v>1.8688837250000001</v>
      </c>
      <c r="BG118" s="28">
        <v>2.1409785000000001</v>
      </c>
      <c r="BH118" s="28">
        <v>85.267424000000005</v>
      </c>
      <c r="BI118" s="28">
        <v>15.32091825</v>
      </c>
      <c r="BJ118" s="28">
        <v>4.9939999999999998</v>
      </c>
      <c r="BK118" s="28">
        <v>3.3396951504999999</v>
      </c>
      <c r="BL118" s="28">
        <v>3.3396951504999999</v>
      </c>
      <c r="BM118" s="28">
        <v>3.6953264054999999</v>
      </c>
      <c r="BN118" s="28">
        <v>0.196300275</v>
      </c>
      <c r="BO118" s="28">
        <v>0.997166438454412</v>
      </c>
      <c r="BP118" s="28">
        <v>0.468280824891462</v>
      </c>
    </row>
    <row r="119" spans="1:68">
      <c r="A119" s="28">
        <v>118</v>
      </c>
      <c r="B119" s="29" t="s">
        <v>115</v>
      </c>
      <c r="C119" s="28">
        <v>550</v>
      </c>
      <c r="D119" s="28">
        <v>1030</v>
      </c>
      <c r="E119" s="28">
        <v>0.40028320000000001</v>
      </c>
      <c r="F119" s="28">
        <v>33.106441400000001</v>
      </c>
      <c r="G119" s="28">
        <v>3.1191740000000001</v>
      </c>
      <c r="H119" s="28">
        <v>1.1729099999999999</v>
      </c>
      <c r="I119" s="28">
        <v>4.0343920000000004</v>
      </c>
      <c r="J119" s="28">
        <v>15.5968</v>
      </c>
      <c r="K119" s="28">
        <v>0.88154600000000005</v>
      </c>
      <c r="L119" s="28">
        <v>0.88244</v>
      </c>
      <c r="M119" s="28">
        <v>1.063062</v>
      </c>
      <c r="N119" s="28">
        <v>470.46629999999999</v>
      </c>
      <c r="O119" s="28">
        <v>56.375170222000001</v>
      </c>
      <c r="P119" s="28">
        <v>361.52260000000001</v>
      </c>
      <c r="Q119" s="28">
        <v>1.5505629999999999</v>
      </c>
      <c r="R119" s="28">
        <v>2.2860999999999998</v>
      </c>
      <c r="S119" s="28">
        <v>3.4485999999999999</v>
      </c>
      <c r="T119" s="28">
        <v>172.85239999999999</v>
      </c>
      <c r="U119" s="28">
        <v>3.0373109999999999</v>
      </c>
      <c r="V119" s="28">
        <v>6.9501436192039398E-2</v>
      </c>
      <c r="W119" s="28">
        <v>32.273026000000002</v>
      </c>
      <c r="X119" s="28">
        <v>195.00399999999999</v>
      </c>
      <c r="Y119" s="28">
        <v>1.4788399999999999</v>
      </c>
      <c r="Z119" s="28">
        <v>1.9327080000000001</v>
      </c>
      <c r="AA119" s="28">
        <v>2.5327860000000002</v>
      </c>
      <c r="AB119" s="28">
        <v>2.7326579999999998</v>
      </c>
      <c r="AC119" s="28">
        <v>51.971200000000003</v>
      </c>
      <c r="AD119" s="28">
        <v>31.197313999999999</v>
      </c>
      <c r="AE119" s="28">
        <v>3.4485999999999999</v>
      </c>
      <c r="AF119" s="28">
        <v>4.7406728400000002</v>
      </c>
      <c r="AG119" s="28">
        <v>4.7289758400000004</v>
      </c>
      <c r="AH119" s="28">
        <v>4.6699028399999998</v>
      </c>
      <c r="AI119" s="28">
        <v>6.5750000000000003E-2</v>
      </c>
      <c r="AJ119" s="28">
        <v>1.9304429999999999</v>
      </c>
      <c r="AK119" s="28">
        <v>93.884438720000006</v>
      </c>
      <c r="AL119" s="28">
        <v>6.8276002</v>
      </c>
      <c r="AM119" s="28">
        <v>0.96563060000000001</v>
      </c>
      <c r="AN119" s="28">
        <v>1.7701119999999999</v>
      </c>
      <c r="AO119" s="28">
        <v>41.313800000000001</v>
      </c>
      <c r="AP119" s="28">
        <v>2.0227118000000002</v>
      </c>
      <c r="AQ119" s="28">
        <v>1.608214</v>
      </c>
      <c r="AR119" s="28">
        <v>7.3015683999999998</v>
      </c>
      <c r="AS119" s="28">
        <v>671.62926200000004</v>
      </c>
      <c r="AT119" s="28">
        <v>36.717654206799999</v>
      </c>
      <c r="AU119" s="28">
        <v>2637.2329399999999</v>
      </c>
      <c r="AV119" s="28">
        <v>5.8407452400000004</v>
      </c>
      <c r="AW119" s="28">
        <v>3.4238400000000002</v>
      </c>
      <c r="AX119" s="28">
        <v>4.9939999999999998</v>
      </c>
      <c r="AY119" s="28">
        <v>134.52565999999999</v>
      </c>
      <c r="AZ119" s="28">
        <v>2.7148869000000002</v>
      </c>
      <c r="BA119" s="28">
        <v>0.120734476131462</v>
      </c>
      <c r="BB119" s="28">
        <v>11.221235399999999</v>
      </c>
      <c r="BC119" s="28">
        <v>145.27000000000001</v>
      </c>
      <c r="BD119" s="28">
        <v>0.6473506</v>
      </c>
      <c r="BE119" s="28">
        <v>1.9135575600000001</v>
      </c>
      <c r="BF119" s="28">
        <v>1.8691146000000001</v>
      </c>
      <c r="BG119" s="28">
        <v>2.1412559999999998</v>
      </c>
      <c r="BH119" s="28">
        <v>85.152783999999997</v>
      </c>
      <c r="BI119" s="28">
        <v>15.327442</v>
      </c>
      <c r="BJ119" s="28">
        <v>4.9939999999999998</v>
      </c>
      <c r="BK119" s="28">
        <v>3.3394109080000001</v>
      </c>
      <c r="BL119" s="28">
        <v>3.3394109080000001</v>
      </c>
      <c r="BM119" s="28">
        <v>3.699045988</v>
      </c>
      <c r="BN119" s="28">
        <v>0.19612940000000001</v>
      </c>
      <c r="BO119" s="28">
        <v>0.99683088959084898</v>
      </c>
      <c r="BP119" s="28">
        <v>0.46841577424023201</v>
      </c>
    </row>
    <row r="120" spans="1:68">
      <c r="A120" s="28">
        <v>119</v>
      </c>
      <c r="B120" s="29" t="s">
        <v>139</v>
      </c>
      <c r="C120" s="28">
        <v>540</v>
      </c>
      <c r="D120" s="28">
        <v>1030</v>
      </c>
      <c r="E120" s="28">
        <v>0.40392119999999998</v>
      </c>
      <c r="F120" s="28">
        <v>33.322821150000003</v>
      </c>
      <c r="G120" s="28">
        <v>3.1317214999999998</v>
      </c>
      <c r="H120" s="28">
        <v>1.1730475</v>
      </c>
      <c r="I120" s="28">
        <v>4.0316720000000004</v>
      </c>
      <c r="J120" s="28">
        <v>15.678800000000001</v>
      </c>
      <c r="K120" s="28">
        <v>0.8831985</v>
      </c>
      <c r="L120" s="28">
        <v>0.88378999999999996</v>
      </c>
      <c r="M120" s="28">
        <v>1.0645795</v>
      </c>
      <c r="N120" s="28">
        <v>470.80267500000002</v>
      </c>
      <c r="O120" s="28">
        <v>56.369026089499997</v>
      </c>
      <c r="P120" s="28">
        <v>361.77285000000001</v>
      </c>
      <c r="Q120" s="28">
        <v>1.55466675</v>
      </c>
      <c r="R120" s="28">
        <v>2.2912249999999998</v>
      </c>
      <c r="S120" s="28">
        <v>3.4513500000000001</v>
      </c>
      <c r="T120" s="28">
        <v>172.80090000000001</v>
      </c>
      <c r="U120" s="28">
        <v>3.03545475</v>
      </c>
      <c r="V120" s="28">
        <v>6.9456846187208196E-2</v>
      </c>
      <c r="W120" s="28">
        <v>32.247778500000003</v>
      </c>
      <c r="X120" s="28">
        <v>194.93899999999999</v>
      </c>
      <c r="Y120" s="28">
        <v>1.47814</v>
      </c>
      <c r="Z120" s="28">
        <v>1.9327030000000001</v>
      </c>
      <c r="AA120" s="28">
        <v>2.5320385000000001</v>
      </c>
      <c r="AB120" s="28">
        <v>2.7320405000000001</v>
      </c>
      <c r="AC120" s="28">
        <v>52.023699999999998</v>
      </c>
      <c r="AD120" s="28">
        <v>31.1571365</v>
      </c>
      <c r="AE120" s="28">
        <v>3.4513500000000001</v>
      </c>
      <c r="AF120" s="28">
        <v>4.7426146899999999</v>
      </c>
      <c r="AG120" s="28">
        <v>4.7302214400000002</v>
      </c>
      <c r="AH120" s="28">
        <v>4.66763219</v>
      </c>
      <c r="AI120" s="28">
        <v>6.6687499999999997E-2</v>
      </c>
      <c r="AJ120" s="28">
        <v>1.9303036250000001</v>
      </c>
      <c r="AK120" s="28">
        <v>93.876988769999997</v>
      </c>
      <c r="AL120" s="28">
        <v>6.8266050749999998</v>
      </c>
      <c r="AM120" s="28">
        <v>0.96566397500000001</v>
      </c>
      <c r="AN120" s="28">
        <v>1.7705919999999999</v>
      </c>
      <c r="AO120" s="28">
        <v>41.310175000000001</v>
      </c>
      <c r="AP120" s="28">
        <v>2.021874425</v>
      </c>
      <c r="AQ120" s="28">
        <v>1.60768025</v>
      </c>
      <c r="AR120" s="28">
        <v>7.2988106500000001</v>
      </c>
      <c r="AS120" s="28">
        <v>671.60064824999995</v>
      </c>
      <c r="AT120" s="28">
        <v>36.723119397550001</v>
      </c>
      <c r="AU120" s="28">
        <v>2635.8996025000001</v>
      </c>
      <c r="AV120" s="28">
        <v>5.8289454650000003</v>
      </c>
      <c r="AW120" s="28">
        <v>3.4227525000000001</v>
      </c>
      <c r="AX120" s="28">
        <v>4.9939999999999998</v>
      </c>
      <c r="AY120" s="28">
        <v>134.55237249999999</v>
      </c>
      <c r="AZ120" s="28">
        <v>2.7151613375000001</v>
      </c>
      <c r="BA120" s="28">
        <v>0.120684552897682</v>
      </c>
      <c r="BB120" s="28">
        <v>11.228385775</v>
      </c>
      <c r="BC120" s="28">
        <v>145.29499999999999</v>
      </c>
      <c r="BD120" s="28">
        <v>0.64753709999999998</v>
      </c>
      <c r="BE120" s="28">
        <v>1.9136155850000001</v>
      </c>
      <c r="BF120" s="28">
        <v>1.869345475</v>
      </c>
      <c r="BG120" s="28">
        <v>2.1415335</v>
      </c>
      <c r="BH120" s="28">
        <v>85.038144000000003</v>
      </c>
      <c r="BI120" s="28">
        <v>15.333965750000001</v>
      </c>
      <c r="BJ120" s="28">
        <v>4.9939999999999998</v>
      </c>
      <c r="BK120" s="28">
        <v>3.3391266654999998</v>
      </c>
      <c r="BL120" s="28">
        <v>3.3391266654999998</v>
      </c>
      <c r="BM120" s="28">
        <v>3.7027655705</v>
      </c>
      <c r="BN120" s="28">
        <v>0.19595852499999999</v>
      </c>
      <c r="BO120" s="28">
        <v>0.99649540239638501</v>
      </c>
      <c r="BP120" s="28">
        <v>0.46855072358900102</v>
      </c>
    </row>
    <row r="121" spans="1:68">
      <c r="A121" s="28">
        <v>120</v>
      </c>
      <c r="B121" s="29" t="s">
        <v>105</v>
      </c>
      <c r="C121" s="28">
        <v>520</v>
      </c>
      <c r="D121" s="28">
        <v>1030</v>
      </c>
      <c r="E121" s="28">
        <v>0.40755920000000001</v>
      </c>
      <c r="F121" s="28">
        <v>33.539200899999997</v>
      </c>
      <c r="G121" s="28">
        <v>3.144269</v>
      </c>
      <c r="H121" s="28">
        <v>1.1731849999999999</v>
      </c>
      <c r="I121" s="28">
        <v>4.0289520000000003</v>
      </c>
      <c r="J121" s="28">
        <v>15.7608</v>
      </c>
      <c r="K121" s="28">
        <v>0.88485100000000005</v>
      </c>
      <c r="L121" s="28">
        <v>0.88514000000000004</v>
      </c>
      <c r="M121" s="28">
        <v>1.0660970000000001</v>
      </c>
      <c r="N121" s="28">
        <v>471.13905</v>
      </c>
      <c r="O121" s="28">
        <v>56.362881956999999</v>
      </c>
      <c r="P121" s="28">
        <v>362.0231</v>
      </c>
      <c r="Q121" s="28">
        <v>1.5587705000000001</v>
      </c>
      <c r="R121" s="28">
        <v>2.2963499999999999</v>
      </c>
      <c r="S121" s="28">
        <v>3.4540999999999999</v>
      </c>
      <c r="T121" s="28">
        <v>172.74940000000001</v>
      </c>
      <c r="U121" s="28">
        <v>3.0335985000000001</v>
      </c>
      <c r="V121" s="28">
        <v>6.9412720166489E-2</v>
      </c>
      <c r="W121" s="28">
        <v>32.222530999999996</v>
      </c>
      <c r="X121" s="28">
        <v>194.874</v>
      </c>
      <c r="Y121" s="28">
        <v>1.4774400000000001</v>
      </c>
      <c r="Z121" s="28">
        <v>1.932698</v>
      </c>
      <c r="AA121" s="28">
        <v>2.531291</v>
      </c>
      <c r="AB121" s="28">
        <v>2.7314229999999999</v>
      </c>
      <c r="AC121" s="28">
        <v>52.0762</v>
      </c>
      <c r="AD121" s="28">
        <v>31.116959000000001</v>
      </c>
      <c r="AE121" s="28">
        <v>3.4540999999999999</v>
      </c>
      <c r="AF121" s="28">
        <v>4.7445565399999996</v>
      </c>
      <c r="AG121" s="28">
        <v>4.7314670400000001</v>
      </c>
      <c r="AH121" s="28">
        <v>4.6653615400000001</v>
      </c>
      <c r="AI121" s="28">
        <v>6.7625000000000005E-2</v>
      </c>
      <c r="AJ121" s="28">
        <v>1.93016425</v>
      </c>
      <c r="AK121" s="28">
        <v>93.869538820000002</v>
      </c>
      <c r="AL121" s="28">
        <v>6.8256099499999996</v>
      </c>
      <c r="AM121" s="28">
        <v>0.96569735000000001</v>
      </c>
      <c r="AN121" s="28">
        <v>1.771072</v>
      </c>
      <c r="AO121" s="28">
        <v>41.306550000000001</v>
      </c>
      <c r="AP121" s="28">
        <v>2.0210370499999999</v>
      </c>
      <c r="AQ121" s="28">
        <v>1.6071465</v>
      </c>
      <c r="AR121" s="28">
        <v>7.2960529000000003</v>
      </c>
      <c r="AS121" s="28">
        <v>671.57203449999997</v>
      </c>
      <c r="AT121" s="28">
        <v>36.728584588300002</v>
      </c>
      <c r="AU121" s="28">
        <v>2634.5662649999999</v>
      </c>
      <c r="AV121" s="28">
        <v>5.8171456900000003</v>
      </c>
      <c r="AW121" s="28">
        <v>3.421665</v>
      </c>
      <c r="AX121" s="28">
        <v>4.9939999999999998</v>
      </c>
      <c r="AY121" s="28">
        <v>134.57908499999999</v>
      </c>
      <c r="AZ121" s="28">
        <v>2.715435775</v>
      </c>
      <c r="BA121" s="28">
        <v>0.120634620901528</v>
      </c>
      <c r="BB121" s="28">
        <v>11.23553615</v>
      </c>
      <c r="BC121" s="28">
        <v>145.32</v>
      </c>
      <c r="BD121" s="28">
        <v>0.64772359999999995</v>
      </c>
      <c r="BE121" s="28">
        <v>1.91367361</v>
      </c>
      <c r="BF121" s="28">
        <v>1.86957635</v>
      </c>
      <c r="BG121" s="28">
        <v>2.1418110000000001</v>
      </c>
      <c r="BH121" s="28">
        <v>84.923503999999994</v>
      </c>
      <c r="BI121" s="28">
        <v>15.3404895</v>
      </c>
      <c r="BJ121" s="28">
        <v>4.9939999999999998</v>
      </c>
      <c r="BK121" s="28">
        <v>3.338842423</v>
      </c>
      <c r="BL121" s="28">
        <v>3.338842423</v>
      </c>
      <c r="BM121" s="28">
        <v>3.706485153</v>
      </c>
      <c r="BN121" s="28">
        <v>0.19578765000000001</v>
      </c>
      <c r="BO121" s="28">
        <v>0.99615997685402202</v>
      </c>
      <c r="BP121" s="28">
        <v>0.46868567293777103</v>
      </c>
    </row>
    <row r="122" spans="1:68">
      <c r="A122" s="28">
        <v>121</v>
      </c>
      <c r="B122" s="29" t="s">
        <v>140</v>
      </c>
      <c r="C122" s="28">
        <v>450</v>
      </c>
      <c r="D122" s="28">
        <v>1030</v>
      </c>
      <c r="E122" s="28">
        <v>0.41119719999999998</v>
      </c>
      <c r="F122" s="28">
        <v>33.755580649999999</v>
      </c>
      <c r="G122" s="28">
        <v>3.1568165000000001</v>
      </c>
      <c r="H122" s="28">
        <v>1.1733225</v>
      </c>
      <c r="I122" s="28">
        <v>4.0262320000000003</v>
      </c>
      <c r="J122" s="28">
        <v>15.8428</v>
      </c>
      <c r="K122" s="28">
        <v>0.8865035</v>
      </c>
      <c r="L122" s="28">
        <v>0.88649</v>
      </c>
      <c r="M122" s="28">
        <v>1.0676144999999999</v>
      </c>
      <c r="N122" s="28">
        <v>471.47542499999997</v>
      </c>
      <c r="O122" s="28">
        <v>56.356737824500001</v>
      </c>
      <c r="P122" s="28">
        <v>362.27334999999999</v>
      </c>
      <c r="Q122" s="28">
        <v>1.5628742499999999</v>
      </c>
      <c r="R122" s="28">
        <v>2.3014749999999999</v>
      </c>
      <c r="S122" s="28">
        <v>3.4568500000000002</v>
      </c>
      <c r="T122" s="28">
        <v>172.6979</v>
      </c>
      <c r="U122" s="28">
        <v>3.0317422500000002</v>
      </c>
      <c r="V122" s="28">
        <v>6.9369050925341499E-2</v>
      </c>
      <c r="W122" s="28">
        <v>32.197283499999998</v>
      </c>
      <c r="X122" s="28">
        <v>194.809</v>
      </c>
      <c r="Y122" s="28">
        <v>1.4767399999999999</v>
      </c>
      <c r="Z122" s="28">
        <v>1.932693</v>
      </c>
      <c r="AA122" s="28">
        <v>2.5305434999999998</v>
      </c>
      <c r="AB122" s="28">
        <v>2.7308055000000002</v>
      </c>
      <c r="AC122" s="28">
        <v>52.128700000000002</v>
      </c>
      <c r="AD122" s="28">
        <v>31.076781499999999</v>
      </c>
      <c r="AE122" s="28">
        <v>3.4568500000000002</v>
      </c>
      <c r="AF122" s="28">
        <v>4.7464983900000002</v>
      </c>
      <c r="AG122" s="28">
        <v>4.7327126399999999</v>
      </c>
      <c r="AH122" s="28">
        <v>4.6630908900000003</v>
      </c>
      <c r="AI122" s="28">
        <v>6.8562499999999998E-2</v>
      </c>
      <c r="AJ122" s="28">
        <v>1.930024875</v>
      </c>
      <c r="AK122" s="28">
        <v>93.862088869999994</v>
      </c>
      <c r="AL122" s="28">
        <v>6.8246148250000003</v>
      </c>
      <c r="AM122" s="28">
        <v>0.96573072500000001</v>
      </c>
      <c r="AN122" s="28">
        <v>1.771552</v>
      </c>
      <c r="AO122" s="28">
        <v>41.302925000000002</v>
      </c>
      <c r="AP122" s="28">
        <v>2.0201996750000002</v>
      </c>
      <c r="AQ122" s="28">
        <v>1.60661275</v>
      </c>
      <c r="AR122" s="28">
        <v>7.2932951499999996</v>
      </c>
      <c r="AS122" s="28">
        <v>671.54342075</v>
      </c>
      <c r="AT122" s="28">
        <v>36.734049779049997</v>
      </c>
      <c r="AU122" s="28">
        <v>2633.2329275000002</v>
      </c>
      <c r="AV122" s="28">
        <v>5.8053459150000002</v>
      </c>
      <c r="AW122" s="28">
        <v>3.4205774999999998</v>
      </c>
      <c r="AX122" s="28">
        <v>4.9939999999999998</v>
      </c>
      <c r="AY122" s="28">
        <v>134.60579749999999</v>
      </c>
      <c r="AZ122" s="28">
        <v>2.7157102124999999</v>
      </c>
      <c r="BA122" s="28">
        <v>0.120584680140692</v>
      </c>
      <c r="BB122" s="28">
        <v>11.242686525</v>
      </c>
      <c r="BC122" s="28">
        <v>145.345</v>
      </c>
      <c r="BD122" s="28">
        <v>0.64791010000000004</v>
      </c>
      <c r="BE122" s="28">
        <v>1.913731635</v>
      </c>
      <c r="BF122" s="28">
        <v>1.869807225</v>
      </c>
      <c r="BG122" s="28">
        <v>2.1420884999999998</v>
      </c>
      <c r="BH122" s="28">
        <v>84.808864</v>
      </c>
      <c r="BI122" s="28">
        <v>15.34701325</v>
      </c>
      <c r="BJ122" s="28">
        <v>4.9939999999999998</v>
      </c>
      <c r="BK122" s="28">
        <v>3.3385581805000002</v>
      </c>
      <c r="BL122" s="28">
        <v>3.3385581805000002</v>
      </c>
      <c r="BM122" s="28">
        <v>3.7102047355000001</v>
      </c>
      <c r="BN122" s="28">
        <v>0.19561677499999999</v>
      </c>
      <c r="BO122" s="28">
        <v>0.99582461294676605</v>
      </c>
      <c r="BP122" s="28">
        <v>0.46882062228654098</v>
      </c>
    </row>
    <row r="123" spans="1:68">
      <c r="A123" s="28">
        <v>122</v>
      </c>
      <c r="B123" s="29" t="s">
        <v>116</v>
      </c>
      <c r="C123" s="28">
        <v>420</v>
      </c>
      <c r="D123" s="28">
        <v>1030</v>
      </c>
      <c r="E123" s="28">
        <v>0.41483520000000002</v>
      </c>
      <c r="F123" s="28">
        <v>33.9719604</v>
      </c>
      <c r="G123" s="28">
        <v>3.1693639999999998</v>
      </c>
      <c r="H123" s="28">
        <v>1.1734599999999999</v>
      </c>
      <c r="I123" s="28">
        <v>4.0235120000000002</v>
      </c>
      <c r="J123" s="28">
        <v>15.924799999999999</v>
      </c>
      <c r="K123" s="28">
        <v>0.88815599999999995</v>
      </c>
      <c r="L123" s="28">
        <v>0.88783999999999996</v>
      </c>
      <c r="M123" s="28">
        <v>1.069132</v>
      </c>
      <c r="N123" s="28">
        <v>471.81180000000001</v>
      </c>
      <c r="O123" s="28">
        <v>56.350593691999997</v>
      </c>
      <c r="P123" s="28">
        <v>362.52359999999999</v>
      </c>
      <c r="Q123" s="28">
        <v>1.566978</v>
      </c>
      <c r="R123" s="28">
        <v>2.3066</v>
      </c>
      <c r="S123" s="28">
        <v>3.4596</v>
      </c>
      <c r="T123" s="28">
        <v>172.6464</v>
      </c>
      <c r="U123" s="28">
        <v>3.0298859999999999</v>
      </c>
      <c r="V123" s="28">
        <v>6.9325831407615807E-2</v>
      </c>
      <c r="W123" s="28">
        <v>32.172035999999999</v>
      </c>
      <c r="X123" s="28">
        <v>194.744</v>
      </c>
      <c r="Y123" s="28">
        <v>1.47604</v>
      </c>
      <c r="Z123" s="28">
        <v>1.932688</v>
      </c>
      <c r="AA123" s="28">
        <v>2.5297960000000002</v>
      </c>
      <c r="AB123" s="28">
        <v>2.7301880000000001</v>
      </c>
      <c r="AC123" s="28">
        <v>52.181199999999997</v>
      </c>
      <c r="AD123" s="28">
        <v>31.036604000000001</v>
      </c>
      <c r="AE123" s="28">
        <v>3.4596</v>
      </c>
      <c r="AF123" s="28">
        <v>4.7484402399999999</v>
      </c>
      <c r="AG123" s="28">
        <v>4.7339582399999998</v>
      </c>
      <c r="AH123" s="28">
        <v>4.6608202399999996</v>
      </c>
      <c r="AI123" s="28">
        <v>6.9500000000000006E-2</v>
      </c>
      <c r="AJ123" s="28">
        <v>1.9298854999999999</v>
      </c>
      <c r="AK123" s="28">
        <v>93.854638919999999</v>
      </c>
      <c r="AL123" s="28">
        <v>6.8236197000000001</v>
      </c>
      <c r="AM123" s="28">
        <v>0.96576410000000001</v>
      </c>
      <c r="AN123" s="28">
        <v>1.7720320000000001</v>
      </c>
      <c r="AO123" s="28">
        <v>41.299300000000002</v>
      </c>
      <c r="AP123" s="28">
        <v>2.0193623000000001</v>
      </c>
      <c r="AQ123" s="28">
        <v>1.606079</v>
      </c>
      <c r="AR123" s="28">
        <v>7.2905373999999998</v>
      </c>
      <c r="AS123" s="28">
        <v>671.51480700000002</v>
      </c>
      <c r="AT123" s="28">
        <v>36.739514969799998</v>
      </c>
      <c r="AU123" s="28">
        <v>2631.89959</v>
      </c>
      <c r="AV123" s="28">
        <v>5.7935461400000001</v>
      </c>
      <c r="AW123" s="28">
        <v>3.4194900000000001</v>
      </c>
      <c r="AX123" s="28">
        <v>4.9939999999999998</v>
      </c>
      <c r="AY123" s="28">
        <v>134.63251</v>
      </c>
      <c r="AZ123" s="28">
        <v>2.7159846499999998</v>
      </c>
      <c r="BA123" s="28">
        <v>0.120534730612867</v>
      </c>
      <c r="BB123" s="28">
        <v>11.2498369</v>
      </c>
      <c r="BC123" s="28">
        <v>145.37</v>
      </c>
      <c r="BD123" s="28">
        <v>0.64809660000000002</v>
      </c>
      <c r="BE123" s="28">
        <v>1.9137896599999999</v>
      </c>
      <c r="BF123" s="28">
        <v>1.8700380999999999</v>
      </c>
      <c r="BG123" s="28">
        <v>2.142366</v>
      </c>
      <c r="BH123" s="28">
        <v>84.694224000000006</v>
      </c>
      <c r="BI123" s="28">
        <v>15.353536999999999</v>
      </c>
      <c r="BJ123" s="28">
        <v>4.9939999999999998</v>
      </c>
      <c r="BK123" s="28">
        <v>3.3382739379999999</v>
      </c>
      <c r="BL123" s="28">
        <v>3.3382739379999999</v>
      </c>
      <c r="BM123" s="28">
        <v>3.7139243180000001</v>
      </c>
      <c r="BN123" s="28">
        <v>0.19544590000000001</v>
      </c>
      <c r="BO123" s="28">
        <v>0.99548931065763102</v>
      </c>
      <c r="BP123" s="28">
        <v>0.46895557163531099</v>
      </c>
    </row>
    <row r="124" spans="1:68">
      <c r="A124" s="28">
        <v>123</v>
      </c>
      <c r="B124" s="29" t="s">
        <v>106</v>
      </c>
      <c r="C124" s="28">
        <v>66</v>
      </c>
      <c r="D124" s="28">
        <v>1030</v>
      </c>
      <c r="E124" s="28">
        <v>0.42938720000000002</v>
      </c>
      <c r="F124" s="28">
        <v>34.837479399999999</v>
      </c>
      <c r="G124" s="28">
        <v>3.219554</v>
      </c>
      <c r="H124" s="28">
        <v>1.17401</v>
      </c>
      <c r="I124" s="28">
        <v>4.012632</v>
      </c>
      <c r="J124" s="28">
        <v>16.252800000000001</v>
      </c>
      <c r="K124" s="28">
        <v>0.89476599999999995</v>
      </c>
      <c r="L124" s="28">
        <v>0.89324000000000003</v>
      </c>
      <c r="M124" s="28">
        <v>1.075202</v>
      </c>
      <c r="N124" s="28">
        <v>473.15730000000002</v>
      </c>
      <c r="O124" s="28">
        <v>56.326017161999999</v>
      </c>
      <c r="P124" s="28">
        <v>363.52460000000002</v>
      </c>
      <c r="Q124" s="28">
        <v>1.5833930000000001</v>
      </c>
      <c r="R124" s="28">
        <v>2.3271000000000002</v>
      </c>
      <c r="S124" s="28">
        <v>3.4706000000000001</v>
      </c>
      <c r="T124" s="28">
        <v>172.44040000000001</v>
      </c>
      <c r="U124" s="28">
        <v>3.0224609999999998</v>
      </c>
      <c r="V124" s="28">
        <v>6.9157314431974801E-2</v>
      </c>
      <c r="W124" s="28">
        <v>32.071046000000003</v>
      </c>
      <c r="X124" s="28">
        <v>194.48400000000001</v>
      </c>
      <c r="Y124" s="28">
        <v>1.4732400000000001</v>
      </c>
      <c r="Z124" s="28">
        <v>1.9326680000000001</v>
      </c>
      <c r="AA124" s="28">
        <v>2.5268060000000001</v>
      </c>
      <c r="AB124" s="28">
        <v>2.7277179999999999</v>
      </c>
      <c r="AC124" s="28">
        <v>52.391199999999998</v>
      </c>
      <c r="AD124" s="28">
        <v>30.875893999999999</v>
      </c>
      <c r="AE124" s="28">
        <v>3.4706000000000001</v>
      </c>
      <c r="AF124" s="28">
        <v>4.7562076400000004</v>
      </c>
      <c r="AG124" s="28">
        <v>4.73894064</v>
      </c>
      <c r="AH124" s="28">
        <v>4.6517376400000003</v>
      </c>
      <c r="AI124" s="28">
        <v>7.3249999999999996E-2</v>
      </c>
      <c r="AJ124" s="28">
        <v>1.9293279999999999</v>
      </c>
      <c r="AK124" s="28">
        <v>93.824839119999993</v>
      </c>
      <c r="AL124" s="28">
        <v>6.8196392000000001</v>
      </c>
      <c r="AM124" s="28">
        <v>0.96589760000000002</v>
      </c>
      <c r="AN124" s="28">
        <v>1.773952</v>
      </c>
      <c r="AO124" s="28">
        <v>41.284799999999997</v>
      </c>
      <c r="AP124" s="28">
        <v>2.0160127999999999</v>
      </c>
      <c r="AQ124" s="28">
        <v>1.603944</v>
      </c>
      <c r="AR124" s="28">
        <v>7.2795063999999998</v>
      </c>
      <c r="AS124" s="28">
        <v>671.400352</v>
      </c>
      <c r="AT124" s="28">
        <v>36.761375732799998</v>
      </c>
      <c r="AU124" s="28">
        <v>2626.5662400000001</v>
      </c>
      <c r="AV124" s="28">
        <v>5.7463470399999999</v>
      </c>
      <c r="AW124" s="28">
        <v>3.4151400000000001</v>
      </c>
      <c r="AX124" s="28">
        <v>4.9939999999999998</v>
      </c>
      <c r="AY124" s="28">
        <v>134.73936</v>
      </c>
      <c r="AZ124" s="28">
        <v>2.7170823999999998</v>
      </c>
      <c r="BA124" s="28">
        <v>0.12033484478549</v>
      </c>
      <c r="BB124" s="28">
        <v>11.278438400000001</v>
      </c>
      <c r="BC124" s="28">
        <v>145.47</v>
      </c>
      <c r="BD124" s="28">
        <v>0.64884260000000005</v>
      </c>
      <c r="BE124" s="28">
        <v>1.91402176</v>
      </c>
      <c r="BF124" s="28">
        <v>1.8709616</v>
      </c>
      <c r="BG124" s="28">
        <v>2.1434760000000002</v>
      </c>
      <c r="BH124" s="28">
        <v>84.235664</v>
      </c>
      <c r="BI124" s="28">
        <v>15.379632000000001</v>
      </c>
      <c r="BJ124" s="28">
        <v>4.9939999999999998</v>
      </c>
      <c r="BK124" s="28">
        <v>3.3371369679999998</v>
      </c>
      <c r="BL124" s="28">
        <v>3.3371369679999998</v>
      </c>
      <c r="BM124" s="28">
        <v>3.7288026479999998</v>
      </c>
      <c r="BN124" s="28">
        <v>0.1947624</v>
      </c>
      <c r="BO124" s="28">
        <v>0.99414871734278099</v>
      </c>
      <c r="BP124" s="28">
        <v>0.46949536903039102</v>
      </c>
    </row>
    <row r="125" spans="1:68">
      <c r="A125" s="28">
        <v>124</v>
      </c>
      <c r="B125" s="29" t="s">
        <v>141</v>
      </c>
      <c r="C125" s="28">
        <v>118</v>
      </c>
      <c r="D125" s="28">
        <v>1100</v>
      </c>
      <c r="E125" s="28">
        <v>0.35399999999999998</v>
      </c>
      <c r="F125" s="28">
        <v>31.043500000000002</v>
      </c>
      <c r="G125" s="28">
        <v>3.0049999999999999</v>
      </c>
      <c r="H125" s="28">
        <v>1.1950000000000001</v>
      </c>
      <c r="I125" s="28">
        <v>4.165</v>
      </c>
      <c r="J125" s="28">
        <v>15</v>
      </c>
      <c r="K125" s="28">
        <v>0.84499999999999997</v>
      </c>
      <c r="L125" s="28">
        <v>0.85</v>
      </c>
      <c r="M125" s="28">
        <v>1.02</v>
      </c>
      <c r="N125" s="28">
        <v>457.3</v>
      </c>
      <c r="O125" s="28">
        <v>57.777839999999998</v>
      </c>
      <c r="P125" s="28">
        <v>354</v>
      </c>
      <c r="Q125" s="28">
        <v>1.3035000000000001</v>
      </c>
      <c r="R125" s="28">
        <v>2.2000000000000002</v>
      </c>
      <c r="S125" s="28">
        <v>3.5</v>
      </c>
      <c r="T125" s="28">
        <v>178.5</v>
      </c>
      <c r="U125" s="28">
        <v>3.17</v>
      </c>
      <c r="V125" s="28">
        <v>6.6666666666666693E-2</v>
      </c>
      <c r="W125" s="28">
        <v>34.86</v>
      </c>
      <c r="X125" s="28">
        <v>200</v>
      </c>
      <c r="Y125" s="28">
        <v>1.5149999999999999</v>
      </c>
      <c r="Z125" s="28">
        <v>1.9650000000000001</v>
      </c>
      <c r="AA125" s="28">
        <v>2.6</v>
      </c>
      <c r="AB125" s="28">
        <v>2.7850000000000001</v>
      </c>
      <c r="AC125" s="28">
        <v>50.65</v>
      </c>
      <c r="AD125" s="28">
        <v>33.755000000000003</v>
      </c>
      <c r="AE125" s="28">
        <v>3.5</v>
      </c>
      <c r="AF125" s="28">
        <v>4.8093000000000004</v>
      </c>
      <c r="AG125" s="28">
        <v>4.8093000000000004</v>
      </c>
      <c r="AH125" s="28">
        <v>4.8093000000000004</v>
      </c>
      <c r="AI125" s="28">
        <v>0.05</v>
      </c>
      <c r="AJ125" s="28">
        <v>1.92</v>
      </c>
      <c r="AK125" s="28">
        <v>92.906000000000006</v>
      </c>
      <c r="AL125" s="28">
        <v>6.7</v>
      </c>
      <c r="AM125" s="28">
        <v>0.95</v>
      </c>
      <c r="AN125" s="28">
        <v>1.75</v>
      </c>
      <c r="AO125" s="28">
        <v>41</v>
      </c>
      <c r="AP125" s="28">
        <v>2.0299999999999998</v>
      </c>
      <c r="AQ125" s="28">
        <v>1.6</v>
      </c>
      <c r="AR125" s="28">
        <v>7.57</v>
      </c>
      <c r="AS125" s="28">
        <v>663.8</v>
      </c>
      <c r="AT125" s="28">
        <v>36.28</v>
      </c>
      <c r="AU125" s="28">
        <v>2741</v>
      </c>
      <c r="AV125" s="28">
        <v>6.1440000000000001</v>
      </c>
      <c r="AW125" s="28">
        <v>3.3</v>
      </c>
      <c r="AX125" s="28">
        <v>5</v>
      </c>
      <c r="AY125" s="28">
        <v>134</v>
      </c>
      <c r="AZ125" s="28">
        <v>2.76</v>
      </c>
      <c r="BA125" s="28">
        <v>0.12195121951219499</v>
      </c>
      <c r="BB125" s="28">
        <v>10.83</v>
      </c>
      <c r="BC125" s="28">
        <v>145</v>
      </c>
      <c r="BD125" s="28">
        <v>0.64</v>
      </c>
      <c r="BE125" s="28">
        <v>1.911</v>
      </c>
      <c r="BF125" s="28">
        <v>1.86</v>
      </c>
      <c r="BG125" s="28">
        <v>2.13</v>
      </c>
      <c r="BH125" s="28">
        <v>86.2</v>
      </c>
      <c r="BI125" s="28">
        <v>15.7</v>
      </c>
      <c r="BJ125" s="28">
        <v>5</v>
      </c>
      <c r="BK125" s="28">
        <v>3.3003999999999998</v>
      </c>
      <c r="BL125" s="28">
        <v>3.3003999999999998</v>
      </c>
      <c r="BM125" s="28">
        <v>3.3003999999999998</v>
      </c>
      <c r="BN125" s="28">
        <v>0.17</v>
      </c>
      <c r="BO125" s="28">
        <v>1.0131000717593599</v>
      </c>
      <c r="BP125" s="28">
        <v>0.46309696092619401</v>
      </c>
    </row>
    <row r="126" spans="1:68">
      <c r="A126" s="28">
        <v>125</v>
      </c>
      <c r="B126" s="29" t="s">
        <v>141</v>
      </c>
      <c r="C126" s="28">
        <v>101</v>
      </c>
      <c r="D126" s="28">
        <v>1120</v>
      </c>
      <c r="E126" s="28">
        <v>0.35399999999999998</v>
      </c>
      <c r="F126" s="28">
        <v>31.043500000000002</v>
      </c>
      <c r="G126" s="28">
        <v>3.0049999999999999</v>
      </c>
      <c r="H126" s="28">
        <v>1.1950000000000001</v>
      </c>
      <c r="I126" s="28">
        <v>4.165</v>
      </c>
      <c r="J126" s="28">
        <v>15</v>
      </c>
      <c r="K126" s="28">
        <v>0.84499999999999997</v>
      </c>
      <c r="L126" s="28">
        <v>0.85</v>
      </c>
      <c r="M126" s="28">
        <v>1.02</v>
      </c>
      <c r="N126" s="28">
        <v>457.3</v>
      </c>
      <c r="O126" s="28">
        <v>57.777839999999998</v>
      </c>
      <c r="P126" s="28">
        <v>354</v>
      </c>
      <c r="Q126" s="28">
        <v>1.3035000000000001</v>
      </c>
      <c r="R126" s="28">
        <v>2.2000000000000002</v>
      </c>
      <c r="S126" s="28">
        <v>3.5</v>
      </c>
      <c r="T126" s="28">
        <v>178.5</v>
      </c>
      <c r="U126" s="28">
        <v>3.17</v>
      </c>
      <c r="V126" s="28">
        <v>6.6666666666666693E-2</v>
      </c>
      <c r="W126" s="28">
        <v>34.86</v>
      </c>
      <c r="X126" s="28">
        <v>200</v>
      </c>
      <c r="Y126" s="28">
        <v>1.5149999999999999</v>
      </c>
      <c r="Z126" s="28">
        <v>1.9650000000000001</v>
      </c>
      <c r="AA126" s="28">
        <v>2.6</v>
      </c>
      <c r="AB126" s="28">
        <v>2.7850000000000001</v>
      </c>
      <c r="AC126" s="28">
        <v>50.65</v>
      </c>
      <c r="AD126" s="28">
        <v>33.755000000000003</v>
      </c>
      <c r="AE126" s="28">
        <v>3.5</v>
      </c>
      <c r="AF126" s="28">
        <v>4.8093000000000004</v>
      </c>
      <c r="AG126" s="28">
        <v>4.8093000000000004</v>
      </c>
      <c r="AH126" s="28">
        <v>4.8093000000000004</v>
      </c>
      <c r="AI126" s="28">
        <v>0.05</v>
      </c>
      <c r="AJ126" s="28">
        <v>1.92</v>
      </c>
      <c r="AK126" s="28">
        <v>92.906000000000006</v>
      </c>
      <c r="AL126" s="28">
        <v>6.7</v>
      </c>
      <c r="AM126" s="28">
        <v>0.95</v>
      </c>
      <c r="AN126" s="28">
        <v>1.75</v>
      </c>
      <c r="AO126" s="28">
        <v>41</v>
      </c>
      <c r="AP126" s="28">
        <v>2.0299999999999998</v>
      </c>
      <c r="AQ126" s="28">
        <v>1.6</v>
      </c>
      <c r="AR126" s="28">
        <v>7.57</v>
      </c>
      <c r="AS126" s="28">
        <v>663.8</v>
      </c>
      <c r="AT126" s="28">
        <v>36.28</v>
      </c>
      <c r="AU126" s="28">
        <v>2741</v>
      </c>
      <c r="AV126" s="28">
        <v>6.1440000000000001</v>
      </c>
      <c r="AW126" s="28">
        <v>3.3</v>
      </c>
      <c r="AX126" s="28">
        <v>5</v>
      </c>
      <c r="AY126" s="28">
        <v>134</v>
      </c>
      <c r="AZ126" s="28">
        <v>2.76</v>
      </c>
      <c r="BA126" s="28">
        <v>0.12195121951219499</v>
      </c>
      <c r="BB126" s="28">
        <v>10.83</v>
      </c>
      <c r="BC126" s="28">
        <v>145</v>
      </c>
      <c r="BD126" s="28">
        <v>0.64</v>
      </c>
      <c r="BE126" s="28">
        <v>1.911</v>
      </c>
      <c r="BF126" s="28">
        <v>1.86</v>
      </c>
      <c r="BG126" s="28">
        <v>2.13</v>
      </c>
      <c r="BH126" s="28">
        <v>86.2</v>
      </c>
      <c r="BI126" s="28">
        <v>15.7</v>
      </c>
      <c r="BJ126" s="28">
        <v>5</v>
      </c>
      <c r="BK126" s="28">
        <v>3.3003999999999998</v>
      </c>
      <c r="BL126" s="28">
        <v>3.3003999999999998</v>
      </c>
      <c r="BM126" s="28">
        <v>3.3003999999999998</v>
      </c>
      <c r="BN126" s="28">
        <v>0.17</v>
      </c>
      <c r="BO126" s="28">
        <v>1.0131000717593599</v>
      </c>
      <c r="BP126" s="28">
        <v>0.46309696092619401</v>
      </c>
    </row>
    <row r="127" spans="1:68">
      <c r="A127" s="28">
        <v>126</v>
      </c>
      <c r="B127" s="29" t="s">
        <v>141</v>
      </c>
      <c r="C127" s="28">
        <v>94</v>
      </c>
      <c r="D127" s="28">
        <v>1140</v>
      </c>
      <c r="E127" s="28">
        <v>0.35399999999999998</v>
      </c>
      <c r="F127" s="28">
        <v>31.043500000000002</v>
      </c>
      <c r="G127" s="28">
        <v>3.0049999999999999</v>
      </c>
      <c r="H127" s="28">
        <v>1.1950000000000001</v>
      </c>
      <c r="I127" s="28">
        <v>4.165</v>
      </c>
      <c r="J127" s="28">
        <v>15</v>
      </c>
      <c r="K127" s="28">
        <v>0.84499999999999997</v>
      </c>
      <c r="L127" s="28">
        <v>0.85</v>
      </c>
      <c r="M127" s="28">
        <v>1.02</v>
      </c>
      <c r="N127" s="28">
        <v>457.3</v>
      </c>
      <c r="O127" s="28">
        <v>57.777839999999998</v>
      </c>
      <c r="P127" s="28">
        <v>354</v>
      </c>
      <c r="Q127" s="28">
        <v>1.3035000000000001</v>
      </c>
      <c r="R127" s="28">
        <v>2.2000000000000002</v>
      </c>
      <c r="S127" s="28">
        <v>3.5</v>
      </c>
      <c r="T127" s="28">
        <v>178.5</v>
      </c>
      <c r="U127" s="28">
        <v>3.17</v>
      </c>
      <c r="V127" s="28">
        <v>6.6666666666666693E-2</v>
      </c>
      <c r="W127" s="28">
        <v>34.86</v>
      </c>
      <c r="X127" s="28">
        <v>200</v>
      </c>
      <c r="Y127" s="28">
        <v>1.5149999999999999</v>
      </c>
      <c r="Z127" s="28">
        <v>1.9650000000000001</v>
      </c>
      <c r="AA127" s="28">
        <v>2.6</v>
      </c>
      <c r="AB127" s="28">
        <v>2.7850000000000001</v>
      </c>
      <c r="AC127" s="28">
        <v>50.65</v>
      </c>
      <c r="AD127" s="28">
        <v>33.755000000000003</v>
      </c>
      <c r="AE127" s="28">
        <v>3.5</v>
      </c>
      <c r="AF127" s="28">
        <v>4.8093000000000004</v>
      </c>
      <c r="AG127" s="28">
        <v>4.8093000000000004</v>
      </c>
      <c r="AH127" s="28">
        <v>4.8093000000000004</v>
      </c>
      <c r="AI127" s="28">
        <v>0.05</v>
      </c>
      <c r="AJ127" s="28">
        <v>1.92</v>
      </c>
      <c r="AK127" s="28">
        <v>92.906000000000006</v>
      </c>
      <c r="AL127" s="28">
        <v>6.7</v>
      </c>
      <c r="AM127" s="28">
        <v>0.95</v>
      </c>
      <c r="AN127" s="28">
        <v>1.75</v>
      </c>
      <c r="AO127" s="28">
        <v>41</v>
      </c>
      <c r="AP127" s="28">
        <v>2.0299999999999998</v>
      </c>
      <c r="AQ127" s="28">
        <v>1.6</v>
      </c>
      <c r="AR127" s="28">
        <v>7.57</v>
      </c>
      <c r="AS127" s="28">
        <v>663.8</v>
      </c>
      <c r="AT127" s="28">
        <v>36.28</v>
      </c>
      <c r="AU127" s="28">
        <v>2741</v>
      </c>
      <c r="AV127" s="28">
        <v>6.1440000000000001</v>
      </c>
      <c r="AW127" s="28">
        <v>3.3</v>
      </c>
      <c r="AX127" s="28">
        <v>5</v>
      </c>
      <c r="AY127" s="28">
        <v>134</v>
      </c>
      <c r="AZ127" s="28">
        <v>2.76</v>
      </c>
      <c r="BA127" s="28">
        <v>0.12195121951219499</v>
      </c>
      <c r="BB127" s="28">
        <v>10.83</v>
      </c>
      <c r="BC127" s="28">
        <v>145</v>
      </c>
      <c r="BD127" s="28">
        <v>0.64</v>
      </c>
      <c r="BE127" s="28">
        <v>1.911</v>
      </c>
      <c r="BF127" s="28">
        <v>1.86</v>
      </c>
      <c r="BG127" s="28">
        <v>2.13</v>
      </c>
      <c r="BH127" s="28">
        <v>86.2</v>
      </c>
      <c r="BI127" s="28">
        <v>15.7</v>
      </c>
      <c r="BJ127" s="28">
        <v>5</v>
      </c>
      <c r="BK127" s="28">
        <v>3.3003999999999998</v>
      </c>
      <c r="BL127" s="28">
        <v>3.3003999999999998</v>
      </c>
      <c r="BM127" s="28">
        <v>3.3003999999999998</v>
      </c>
      <c r="BN127" s="28">
        <v>0.17</v>
      </c>
      <c r="BO127" s="28">
        <v>1.0131000717593599</v>
      </c>
      <c r="BP127" s="28">
        <v>0.46309696092619401</v>
      </c>
    </row>
    <row r="128" spans="1:68">
      <c r="A128" s="28">
        <v>127</v>
      </c>
      <c r="B128" s="29" t="s">
        <v>141</v>
      </c>
      <c r="C128" s="28">
        <v>112</v>
      </c>
      <c r="D128" s="28">
        <v>1030</v>
      </c>
      <c r="E128" s="28">
        <v>0.35399999999999998</v>
      </c>
      <c r="F128" s="28">
        <v>31.043500000000002</v>
      </c>
      <c r="G128" s="28">
        <v>3.0049999999999999</v>
      </c>
      <c r="H128" s="28">
        <v>1.1950000000000001</v>
      </c>
      <c r="I128" s="28">
        <v>4.165</v>
      </c>
      <c r="J128" s="28">
        <v>15</v>
      </c>
      <c r="K128" s="28">
        <v>0.84499999999999997</v>
      </c>
      <c r="L128" s="28">
        <v>0.85</v>
      </c>
      <c r="M128" s="28">
        <v>1.02</v>
      </c>
      <c r="N128" s="28">
        <v>457.3</v>
      </c>
      <c r="O128" s="28">
        <v>57.777839999999998</v>
      </c>
      <c r="P128" s="28">
        <v>354</v>
      </c>
      <c r="Q128" s="28">
        <v>1.3035000000000001</v>
      </c>
      <c r="R128" s="28">
        <v>2.2000000000000002</v>
      </c>
      <c r="S128" s="28">
        <v>3.5</v>
      </c>
      <c r="T128" s="28">
        <v>178.5</v>
      </c>
      <c r="U128" s="28">
        <v>3.17</v>
      </c>
      <c r="V128" s="28">
        <v>6.6666666666666693E-2</v>
      </c>
      <c r="W128" s="28">
        <v>34.86</v>
      </c>
      <c r="X128" s="28">
        <v>200</v>
      </c>
      <c r="Y128" s="28">
        <v>1.5149999999999999</v>
      </c>
      <c r="Z128" s="28">
        <v>1.9650000000000001</v>
      </c>
      <c r="AA128" s="28">
        <v>2.6</v>
      </c>
      <c r="AB128" s="28">
        <v>2.7850000000000001</v>
      </c>
      <c r="AC128" s="28">
        <v>50.65</v>
      </c>
      <c r="AD128" s="28">
        <v>33.755000000000003</v>
      </c>
      <c r="AE128" s="28">
        <v>3.5</v>
      </c>
      <c r="AF128" s="28">
        <v>4.8093000000000004</v>
      </c>
      <c r="AG128" s="28">
        <v>4.8093000000000004</v>
      </c>
      <c r="AH128" s="28">
        <v>4.8093000000000004</v>
      </c>
      <c r="AI128" s="28">
        <v>0.05</v>
      </c>
      <c r="AJ128" s="28">
        <v>1.92</v>
      </c>
      <c r="AK128" s="28">
        <v>92.906000000000006</v>
      </c>
      <c r="AL128" s="28">
        <v>6.7</v>
      </c>
      <c r="AM128" s="28">
        <v>0.95</v>
      </c>
      <c r="AN128" s="28">
        <v>1.75</v>
      </c>
      <c r="AO128" s="28">
        <v>41</v>
      </c>
      <c r="AP128" s="28">
        <v>2.0299999999999998</v>
      </c>
      <c r="AQ128" s="28">
        <v>1.6</v>
      </c>
      <c r="AR128" s="28">
        <v>7.57</v>
      </c>
      <c r="AS128" s="28">
        <v>663.8</v>
      </c>
      <c r="AT128" s="28">
        <v>36.28</v>
      </c>
      <c r="AU128" s="28">
        <v>2741</v>
      </c>
      <c r="AV128" s="28">
        <v>6.1440000000000001</v>
      </c>
      <c r="AW128" s="28">
        <v>3.3</v>
      </c>
      <c r="AX128" s="28">
        <v>5</v>
      </c>
      <c r="AY128" s="28">
        <v>134</v>
      </c>
      <c r="AZ128" s="28">
        <v>2.76</v>
      </c>
      <c r="BA128" s="28">
        <v>0.12195121951219499</v>
      </c>
      <c r="BB128" s="28">
        <v>10.83</v>
      </c>
      <c r="BC128" s="28">
        <v>145</v>
      </c>
      <c r="BD128" s="28">
        <v>0.64</v>
      </c>
      <c r="BE128" s="28">
        <v>1.911</v>
      </c>
      <c r="BF128" s="28">
        <v>1.86</v>
      </c>
      <c r="BG128" s="28">
        <v>2.13</v>
      </c>
      <c r="BH128" s="28">
        <v>86.2</v>
      </c>
      <c r="BI128" s="28">
        <v>15.7</v>
      </c>
      <c r="BJ128" s="28">
        <v>5</v>
      </c>
      <c r="BK128" s="28">
        <v>3.3003999999999998</v>
      </c>
      <c r="BL128" s="28">
        <v>3.3003999999999998</v>
      </c>
      <c r="BM128" s="28">
        <v>3.3003999999999998</v>
      </c>
      <c r="BN128" s="28">
        <v>0.17</v>
      </c>
      <c r="BO128" s="28">
        <v>1.0131000717593599</v>
      </c>
      <c r="BP128" s="28">
        <v>0.46309696092619401</v>
      </c>
    </row>
    <row r="129" spans="1:68">
      <c r="A129" s="28">
        <v>128</v>
      </c>
      <c r="B129" s="29" t="s">
        <v>141</v>
      </c>
      <c r="C129" s="28">
        <v>104</v>
      </c>
      <c r="D129" s="28">
        <v>1050</v>
      </c>
      <c r="E129" s="28">
        <v>0.35399999999999998</v>
      </c>
      <c r="F129" s="28">
        <v>31.043500000000002</v>
      </c>
      <c r="G129" s="28">
        <v>3.0049999999999999</v>
      </c>
      <c r="H129" s="28">
        <v>1.1950000000000001</v>
      </c>
      <c r="I129" s="28">
        <v>4.165</v>
      </c>
      <c r="J129" s="28">
        <v>15</v>
      </c>
      <c r="K129" s="28">
        <v>0.84499999999999997</v>
      </c>
      <c r="L129" s="28">
        <v>0.85</v>
      </c>
      <c r="M129" s="28">
        <v>1.02</v>
      </c>
      <c r="N129" s="28">
        <v>457.3</v>
      </c>
      <c r="O129" s="28">
        <v>57.777839999999998</v>
      </c>
      <c r="P129" s="28">
        <v>354</v>
      </c>
      <c r="Q129" s="28">
        <v>1.3035000000000001</v>
      </c>
      <c r="R129" s="28">
        <v>2.2000000000000002</v>
      </c>
      <c r="S129" s="28">
        <v>3.5</v>
      </c>
      <c r="T129" s="28">
        <v>178.5</v>
      </c>
      <c r="U129" s="28">
        <v>3.17</v>
      </c>
      <c r="V129" s="28">
        <v>6.6666666666666693E-2</v>
      </c>
      <c r="W129" s="28">
        <v>34.86</v>
      </c>
      <c r="X129" s="28">
        <v>200</v>
      </c>
      <c r="Y129" s="28">
        <v>1.5149999999999999</v>
      </c>
      <c r="Z129" s="28">
        <v>1.9650000000000001</v>
      </c>
      <c r="AA129" s="28">
        <v>2.6</v>
      </c>
      <c r="AB129" s="28">
        <v>2.7850000000000001</v>
      </c>
      <c r="AC129" s="28">
        <v>50.65</v>
      </c>
      <c r="AD129" s="28">
        <v>33.755000000000003</v>
      </c>
      <c r="AE129" s="28">
        <v>3.5</v>
      </c>
      <c r="AF129" s="28">
        <v>4.8093000000000004</v>
      </c>
      <c r="AG129" s="28">
        <v>4.8093000000000004</v>
      </c>
      <c r="AH129" s="28">
        <v>4.8093000000000004</v>
      </c>
      <c r="AI129" s="28">
        <v>0.05</v>
      </c>
      <c r="AJ129" s="28">
        <v>1.92</v>
      </c>
      <c r="AK129" s="28">
        <v>92.906000000000006</v>
      </c>
      <c r="AL129" s="28">
        <v>6.7</v>
      </c>
      <c r="AM129" s="28">
        <v>0.95</v>
      </c>
      <c r="AN129" s="28">
        <v>1.75</v>
      </c>
      <c r="AO129" s="28">
        <v>41</v>
      </c>
      <c r="AP129" s="28">
        <v>2.0299999999999998</v>
      </c>
      <c r="AQ129" s="28">
        <v>1.6</v>
      </c>
      <c r="AR129" s="28">
        <v>7.57</v>
      </c>
      <c r="AS129" s="28">
        <v>663.8</v>
      </c>
      <c r="AT129" s="28">
        <v>36.28</v>
      </c>
      <c r="AU129" s="28">
        <v>2741</v>
      </c>
      <c r="AV129" s="28">
        <v>6.1440000000000001</v>
      </c>
      <c r="AW129" s="28">
        <v>3.3</v>
      </c>
      <c r="AX129" s="28">
        <v>5</v>
      </c>
      <c r="AY129" s="28">
        <v>134</v>
      </c>
      <c r="AZ129" s="28">
        <v>2.76</v>
      </c>
      <c r="BA129" s="28">
        <v>0.12195121951219499</v>
      </c>
      <c r="BB129" s="28">
        <v>10.83</v>
      </c>
      <c r="BC129" s="28">
        <v>145</v>
      </c>
      <c r="BD129" s="28">
        <v>0.64</v>
      </c>
      <c r="BE129" s="28">
        <v>1.911</v>
      </c>
      <c r="BF129" s="28">
        <v>1.86</v>
      </c>
      <c r="BG129" s="28">
        <v>2.13</v>
      </c>
      <c r="BH129" s="28">
        <v>86.2</v>
      </c>
      <c r="BI129" s="28">
        <v>15.7</v>
      </c>
      <c r="BJ129" s="28">
        <v>5</v>
      </c>
      <c r="BK129" s="28">
        <v>3.3003999999999998</v>
      </c>
      <c r="BL129" s="28">
        <v>3.3003999999999998</v>
      </c>
      <c r="BM129" s="28">
        <v>3.3003999999999998</v>
      </c>
      <c r="BN129" s="28">
        <v>0.17</v>
      </c>
      <c r="BO129" s="28">
        <v>1.0131000717593599</v>
      </c>
      <c r="BP129" s="28">
        <v>0.46309696092619401</v>
      </c>
    </row>
    <row r="130" spans="1:68">
      <c r="A130" s="28">
        <v>129</v>
      </c>
      <c r="B130" s="29" t="s">
        <v>141</v>
      </c>
      <c r="C130" s="28">
        <v>108</v>
      </c>
      <c r="D130" s="28">
        <v>1070</v>
      </c>
      <c r="E130" s="28">
        <v>0.35399999999999998</v>
      </c>
      <c r="F130" s="28">
        <v>31.043500000000002</v>
      </c>
      <c r="G130" s="28">
        <v>3.0049999999999999</v>
      </c>
      <c r="H130" s="28">
        <v>1.1950000000000001</v>
      </c>
      <c r="I130" s="28">
        <v>4.165</v>
      </c>
      <c r="J130" s="28">
        <v>15</v>
      </c>
      <c r="K130" s="28">
        <v>0.84499999999999997</v>
      </c>
      <c r="L130" s="28">
        <v>0.85</v>
      </c>
      <c r="M130" s="28">
        <v>1.02</v>
      </c>
      <c r="N130" s="28">
        <v>457.3</v>
      </c>
      <c r="O130" s="28">
        <v>57.777839999999998</v>
      </c>
      <c r="P130" s="28">
        <v>354</v>
      </c>
      <c r="Q130" s="28">
        <v>1.3035000000000001</v>
      </c>
      <c r="R130" s="28">
        <v>2.2000000000000002</v>
      </c>
      <c r="S130" s="28">
        <v>3.5</v>
      </c>
      <c r="T130" s="28">
        <v>178.5</v>
      </c>
      <c r="U130" s="28">
        <v>3.17</v>
      </c>
      <c r="V130" s="28">
        <v>6.6666666666666693E-2</v>
      </c>
      <c r="W130" s="28">
        <v>34.86</v>
      </c>
      <c r="X130" s="28">
        <v>200</v>
      </c>
      <c r="Y130" s="28">
        <v>1.5149999999999999</v>
      </c>
      <c r="Z130" s="28">
        <v>1.9650000000000001</v>
      </c>
      <c r="AA130" s="28">
        <v>2.6</v>
      </c>
      <c r="AB130" s="28">
        <v>2.7850000000000001</v>
      </c>
      <c r="AC130" s="28">
        <v>50.65</v>
      </c>
      <c r="AD130" s="28">
        <v>33.755000000000003</v>
      </c>
      <c r="AE130" s="28">
        <v>3.5</v>
      </c>
      <c r="AF130" s="28">
        <v>4.8093000000000004</v>
      </c>
      <c r="AG130" s="28">
        <v>4.8093000000000004</v>
      </c>
      <c r="AH130" s="28">
        <v>4.8093000000000004</v>
      </c>
      <c r="AI130" s="28">
        <v>0.05</v>
      </c>
      <c r="AJ130" s="28">
        <v>1.92</v>
      </c>
      <c r="AK130" s="28">
        <v>92.906000000000006</v>
      </c>
      <c r="AL130" s="28">
        <v>6.7</v>
      </c>
      <c r="AM130" s="28">
        <v>0.95</v>
      </c>
      <c r="AN130" s="28">
        <v>1.75</v>
      </c>
      <c r="AO130" s="28">
        <v>41</v>
      </c>
      <c r="AP130" s="28">
        <v>2.0299999999999998</v>
      </c>
      <c r="AQ130" s="28">
        <v>1.6</v>
      </c>
      <c r="AR130" s="28">
        <v>7.57</v>
      </c>
      <c r="AS130" s="28">
        <v>663.8</v>
      </c>
      <c r="AT130" s="28">
        <v>36.28</v>
      </c>
      <c r="AU130" s="28">
        <v>2741</v>
      </c>
      <c r="AV130" s="28">
        <v>6.1440000000000001</v>
      </c>
      <c r="AW130" s="28">
        <v>3.3</v>
      </c>
      <c r="AX130" s="28">
        <v>5</v>
      </c>
      <c r="AY130" s="28">
        <v>134</v>
      </c>
      <c r="AZ130" s="28">
        <v>2.76</v>
      </c>
      <c r="BA130" s="28">
        <v>0.12195121951219499</v>
      </c>
      <c r="BB130" s="28">
        <v>10.83</v>
      </c>
      <c r="BC130" s="28">
        <v>145</v>
      </c>
      <c r="BD130" s="28">
        <v>0.64</v>
      </c>
      <c r="BE130" s="28">
        <v>1.911</v>
      </c>
      <c r="BF130" s="28">
        <v>1.86</v>
      </c>
      <c r="BG130" s="28">
        <v>2.13</v>
      </c>
      <c r="BH130" s="28">
        <v>86.2</v>
      </c>
      <c r="BI130" s="28">
        <v>15.7</v>
      </c>
      <c r="BJ130" s="28">
        <v>5</v>
      </c>
      <c r="BK130" s="28">
        <v>3.3003999999999998</v>
      </c>
      <c r="BL130" s="28">
        <v>3.3003999999999998</v>
      </c>
      <c r="BM130" s="28">
        <v>3.3003999999999998</v>
      </c>
      <c r="BN130" s="28">
        <v>0.17</v>
      </c>
      <c r="BO130" s="28">
        <v>1.0131000717593599</v>
      </c>
      <c r="BP130" s="28">
        <v>0.46309696092619401</v>
      </c>
    </row>
    <row r="131" spans="1:68">
      <c r="A131" s="28">
        <v>130</v>
      </c>
      <c r="B131" s="29" t="s">
        <v>142</v>
      </c>
      <c r="C131" s="28">
        <v>480</v>
      </c>
      <c r="D131" s="28">
        <v>1130</v>
      </c>
      <c r="E131" s="28">
        <v>0.3946616</v>
      </c>
      <c r="F131" s="28">
        <v>33.322709699999997</v>
      </c>
      <c r="G131" s="28">
        <v>3.1360670000000002</v>
      </c>
      <c r="H131" s="28">
        <v>1.1917249999999999</v>
      </c>
      <c r="I131" s="28">
        <v>4.115221</v>
      </c>
      <c r="J131" s="28">
        <v>15.8264</v>
      </c>
      <c r="K131" s="28">
        <v>0.86660300000000001</v>
      </c>
      <c r="L131" s="28">
        <v>0.86817</v>
      </c>
      <c r="M131" s="28">
        <v>1.0417559999999999</v>
      </c>
      <c r="N131" s="28">
        <v>462.85340000000002</v>
      </c>
      <c r="O131" s="28">
        <v>57.441824216000001</v>
      </c>
      <c r="P131" s="28">
        <v>357.6728</v>
      </c>
      <c r="Q131" s="28">
        <v>1.3886974999999999</v>
      </c>
      <c r="R131" s="28">
        <v>2.2614999999999998</v>
      </c>
      <c r="S131" s="28">
        <v>3.5133000000000001</v>
      </c>
      <c r="T131" s="28">
        <v>176.91669999999999</v>
      </c>
      <c r="U131" s="28">
        <v>3.127237</v>
      </c>
      <c r="V131" s="28">
        <v>6.6976697164231894E-2</v>
      </c>
      <c r="W131" s="28">
        <v>34.120477999999999</v>
      </c>
      <c r="X131" s="28">
        <v>198.43199999999999</v>
      </c>
      <c r="Y131" s="28">
        <v>1.5016750000000001</v>
      </c>
      <c r="Z131" s="28">
        <v>1.958439</v>
      </c>
      <c r="AA131" s="28">
        <v>2.5799979999999998</v>
      </c>
      <c r="AB131" s="28">
        <v>2.7691189999999999</v>
      </c>
      <c r="AC131" s="28">
        <v>51.368650000000002</v>
      </c>
      <c r="AD131" s="28">
        <v>32.892856999999999</v>
      </c>
      <c r="AE131" s="28">
        <v>3.5133000000000001</v>
      </c>
      <c r="AF131" s="28">
        <v>4.8121654200000004</v>
      </c>
      <c r="AG131" s="28">
        <v>4.8038104199999996</v>
      </c>
      <c r="AH131" s="28">
        <v>4.76161542</v>
      </c>
      <c r="AI131" s="28">
        <v>6.1249999999999999E-2</v>
      </c>
      <c r="AJ131" s="28">
        <v>1.9255899999999999</v>
      </c>
      <c r="AK131" s="28">
        <v>93.415113599999998</v>
      </c>
      <c r="AL131" s="28">
        <v>6.7563259999999996</v>
      </c>
      <c r="AM131" s="28">
        <v>0.95807799999999999</v>
      </c>
      <c r="AN131" s="28">
        <v>1.76406</v>
      </c>
      <c r="AO131" s="28">
        <v>41.164000000000001</v>
      </c>
      <c r="AP131" s="28">
        <v>2.0222340000000001</v>
      </c>
      <c r="AQ131" s="28">
        <v>1.59982</v>
      </c>
      <c r="AR131" s="28">
        <v>7.4368920000000003</v>
      </c>
      <c r="AS131" s="28">
        <v>666.98206000000005</v>
      </c>
      <c r="AT131" s="28">
        <v>36.543534383999997</v>
      </c>
      <c r="AU131" s="28">
        <v>2686.8822</v>
      </c>
      <c r="AV131" s="28">
        <v>5.9442611999999997</v>
      </c>
      <c r="AW131" s="28">
        <v>3.3492000000000002</v>
      </c>
      <c r="AX131" s="28">
        <v>5</v>
      </c>
      <c r="AY131" s="28">
        <v>134.4658</v>
      </c>
      <c r="AZ131" s="28">
        <v>2.7426469999999998</v>
      </c>
      <c r="BA131" s="28">
        <v>0.12073656593139601</v>
      </c>
      <c r="BB131" s="28">
        <v>11.067902</v>
      </c>
      <c r="BC131" s="28">
        <v>145.30000000000001</v>
      </c>
      <c r="BD131" s="28">
        <v>0.64472799999999997</v>
      </c>
      <c r="BE131" s="28">
        <v>1.9129828</v>
      </c>
      <c r="BF131" s="28">
        <v>1.866298</v>
      </c>
      <c r="BG131" s="28">
        <v>2.13748</v>
      </c>
      <c r="BH131" s="28">
        <v>85.172920000000005</v>
      </c>
      <c r="BI131" s="28">
        <v>15.589460000000001</v>
      </c>
      <c r="BJ131" s="28">
        <v>5</v>
      </c>
      <c r="BK131" s="28">
        <v>3.3178760399999998</v>
      </c>
      <c r="BL131" s="28">
        <v>3.3178760399999998</v>
      </c>
      <c r="BM131" s="28">
        <v>3.5104664400000001</v>
      </c>
      <c r="BN131" s="28">
        <v>0.18102199999999999</v>
      </c>
      <c r="BO131" s="28">
        <v>1.0060877173642</v>
      </c>
      <c r="BP131" s="28">
        <v>0.466518089725036</v>
      </c>
    </row>
    <row r="132" spans="1:68">
      <c r="A132" s="28">
        <v>131</v>
      </c>
      <c r="B132" s="29" t="s">
        <v>143</v>
      </c>
      <c r="C132" s="28">
        <v>242</v>
      </c>
      <c r="D132" s="28">
        <v>1140</v>
      </c>
      <c r="E132" s="28">
        <v>0.40558699999999998</v>
      </c>
      <c r="F132" s="28">
        <v>33.973057124999997</v>
      </c>
      <c r="G132" s="28">
        <v>3.1737837500000001</v>
      </c>
      <c r="H132" s="28">
        <v>1.19215625</v>
      </c>
      <c r="I132" s="28">
        <v>4.1071262500000003</v>
      </c>
      <c r="J132" s="28">
        <v>16.073</v>
      </c>
      <c r="K132" s="28">
        <v>0.87155375000000002</v>
      </c>
      <c r="L132" s="28">
        <v>0.87221249999999995</v>
      </c>
      <c r="M132" s="28">
        <v>1.046295</v>
      </c>
      <c r="N132" s="28">
        <v>463.85674999999998</v>
      </c>
      <c r="O132" s="28">
        <v>57.424390369999998</v>
      </c>
      <c r="P132" s="28">
        <v>358.42099999999999</v>
      </c>
      <c r="Q132" s="28">
        <v>1.400871875</v>
      </c>
      <c r="R132" s="28">
        <v>2.276875</v>
      </c>
      <c r="S132" s="28">
        <v>3.5216249999999998</v>
      </c>
      <c r="T132" s="28">
        <v>176.76587499999999</v>
      </c>
      <c r="U132" s="28">
        <v>3.1217462500000002</v>
      </c>
      <c r="V132" s="28">
        <v>6.6882349281403602E-2</v>
      </c>
      <c r="W132" s="28">
        <v>34.046397499999998</v>
      </c>
      <c r="X132" s="28">
        <v>198.24</v>
      </c>
      <c r="Y132" s="28">
        <v>1.4995937500000001</v>
      </c>
      <c r="Z132" s="28">
        <v>1.9584487500000001</v>
      </c>
      <c r="AA132" s="28">
        <v>2.5777975</v>
      </c>
      <c r="AB132" s="28">
        <v>2.7672987500000001</v>
      </c>
      <c r="AC132" s="28">
        <v>51.525812500000001</v>
      </c>
      <c r="AD132" s="28">
        <v>32.773771250000003</v>
      </c>
      <c r="AE132" s="28">
        <v>3.5216249999999998</v>
      </c>
      <c r="AF132" s="28">
        <v>4.8180687750000004</v>
      </c>
      <c r="AG132" s="28">
        <v>4.8076250250000001</v>
      </c>
      <c r="AH132" s="28">
        <v>4.7548812749999998</v>
      </c>
      <c r="AI132" s="28">
        <v>6.4062499999999994E-2</v>
      </c>
      <c r="AJ132" s="28">
        <v>2.0532499999999998</v>
      </c>
      <c r="AK132" s="28">
        <v>103.94786499999999</v>
      </c>
      <c r="AL132" s="28">
        <v>7.9572750000000001</v>
      </c>
      <c r="AM132" s="28">
        <v>1.093575</v>
      </c>
      <c r="AN132" s="28">
        <v>1.911875</v>
      </c>
      <c r="AO132" s="28">
        <v>44.8125</v>
      </c>
      <c r="AP132" s="28">
        <v>2.0599750000000001</v>
      </c>
      <c r="AQ132" s="28">
        <v>1.708</v>
      </c>
      <c r="AR132" s="28">
        <v>5.6647999999999996</v>
      </c>
      <c r="AS132" s="28">
        <v>729.06899999999996</v>
      </c>
      <c r="AT132" s="28">
        <v>40.050922475</v>
      </c>
      <c r="AU132" s="28">
        <v>2010.655</v>
      </c>
      <c r="AV132" s="28">
        <v>4.8835050000000004</v>
      </c>
      <c r="AW132" s="28">
        <v>4.4437499999999996</v>
      </c>
      <c r="AX132" s="28">
        <v>5</v>
      </c>
      <c r="AY132" s="28">
        <v>137.10749999999999</v>
      </c>
      <c r="AZ132" s="28">
        <v>2.3793625</v>
      </c>
      <c r="BA132" s="28">
        <v>0.110739191073919</v>
      </c>
      <c r="BB132" s="28">
        <v>13.771675</v>
      </c>
      <c r="BC132" s="28">
        <v>145.375</v>
      </c>
      <c r="BD132" s="28">
        <v>0.68920000000000003</v>
      </c>
      <c r="BE132" s="28">
        <v>1.935845</v>
      </c>
      <c r="BF132" s="28">
        <v>1.9292</v>
      </c>
      <c r="BG132" s="28">
        <v>2.2115</v>
      </c>
      <c r="BH132" s="28">
        <v>90.976749999999996</v>
      </c>
      <c r="BI132" s="28">
        <v>12.279</v>
      </c>
      <c r="BJ132" s="28">
        <v>5</v>
      </c>
      <c r="BK132" s="28">
        <v>3.6853760000000002</v>
      </c>
      <c r="BL132" s="28">
        <v>3.6853760000000002</v>
      </c>
      <c r="BM132" s="28">
        <v>6.4390985000000001</v>
      </c>
      <c r="BN132" s="28">
        <v>0.41105000000000003</v>
      </c>
      <c r="BO132" s="28">
        <v>0.98377485575983603</v>
      </c>
      <c r="BP132" s="28">
        <v>0.49869753979739501</v>
      </c>
    </row>
    <row r="133" spans="1:68">
      <c r="A133" s="28">
        <v>132</v>
      </c>
      <c r="B133" s="29" t="s">
        <v>144</v>
      </c>
      <c r="C133" s="28">
        <v>350</v>
      </c>
      <c r="D133" s="28">
        <v>1052</v>
      </c>
      <c r="E133" s="28">
        <v>0.4014664</v>
      </c>
      <c r="F133" s="28">
        <v>33.705531299999997</v>
      </c>
      <c r="G133" s="28">
        <v>3.158093</v>
      </c>
      <c r="H133" s="28">
        <v>1.191225</v>
      </c>
      <c r="I133" s="28">
        <v>4.1070840000000004</v>
      </c>
      <c r="J133" s="28">
        <v>15.9656</v>
      </c>
      <c r="K133" s="28">
        <v>0.87018700000000004</v>
      </c>
      <c r="L133" s="28">
        <v>0.87117999999999995</v>
      </c>
      <c r="M133" s="28">
        <v>1.0453490000000001</v>
      </c>
      <c r="N133" s="28">
        <v>463.76485000000002</v>
      </c>
      <c r="O133" s="28">
        <v>57.388262488999999</v>
      </c>
      <c r="P133" s="28">
        <v>358.27870000000001</v>
      </c>
      <c r="Q133" s="28">
        <v>1.4025624999999999</v>
      </c>
      <c r="R133" s="28">
        <v>2.2717499999999999</v>
      </c>
      <c r="S133" s="28">
        <v>3.5156999999999998</v>
      </c>
      <c r="T133" s="28">
        <v>176.6618</v>
      </c>
      <c r="U133" s="28">
        <v>3.1203004999999999</v>
      </c>
      <c r="V133" s="28">
        <v>6.7019091045748394E-2</v>
      </c>
      <c r="W133" s="28">
        <v>34.001286999999998</v>
      </c>
      <c r="X133" s="28">
        <v>198.178</v>
      </c>
      <c r="Y133" s="28">
        <v>1.4995000000000001</v>
      </c>
      <c r="Z133" s="28">
        <v>1.957406</v>
      </c>
      <c r="AA133" s="28">
        <v>2.5767669999999998</v>
      </c>
      <c r="AB133" s="28">
        <v>2.7665510000000002</v>
      </c>
      <c r="AC133" s="28">
        <v>51.4876</v>
      </c>
      <c r="AD133" s="28">
        <v>32.752702999999997</v>
      </c>
      <c r="AE133" s="28">
        <v>3.5156999999999998</v>
      </c>
      <c r="AF133" s="28">
        <v>4.8128331800000002</v>
      </c>
      <c r="AG133" s="28">
        <v>4.8030856799999997</v>
      </c>
      <c r="AH133" s="28">
        <v>4.7538581799999999</v>
      </c>
      <c r="AI133" s="28">
        <v>6.3125000000000001E-2</v>
      </c>
      <c r="AJ133" s="28">
        <v>1.9702599999999999</v>
      </c>
      <c r="AK133" s="28">
        <v>97.014818399999996</v>
      </c>
      <c r="AL133" s="28">
        <v>6.9130940000000001</v>
      </c>
      <c r="AM133" s="28">
        <v>0.96498200000000001</v>
      </c>
      <c r="AN133" s="28">
        <v>1.76999</v>
      </c>
      <c r="AO133" s="28">
        <v>42.470999999999997</v>
      </c>
      <c r="AP133" s="28">
        <v>2.023746</v>
      </c>
      <c r="AQ133" s="28">
        <v>1.6010800000000001</v>
      </c>
      <c r="AR133" s="28">
        <v>7.344398</v>
      </c>
      <c r="AS133" s="28">
        <v>670.76414</v>
      </c>
      <c r="AT133" s="28">
        <v>36.977165096</v>
      </c>
      <c r="AU133" s="28">
        <v>2661.4818</v>
      </c>
      <c r="AV133" s="28">
        <v>5.8421528</v>
      </c>
      <c r="AW133" s="28">
        <v>3.4105500000000002</v>
      </c>
      <c r="AX133" s="28">
        <v>5.0350000000000001</v>
      </c>
      <c r="AY133" s="28">
        <v>134.62020000000001</v>
      </c>
      <c r="AZ133" s="28">
        <v>2.7268430000000001</v>
      </c>
      <c r="BA133" s="28">
        <v>0.116903298721481</v>
      </c>
      <c r="BB133" s="28">
        <v>11.204288</v>
      </c>
      <c r="BC133" s="28">
        <v>145.35</v>
      </c>
      <c r="BD133" s="28">
        <v>0.64708200000000005</v>
      </c>
      <c r="BE133" s="28">
        <v>1.9138132000000001</v>
      </c>
      <c r="BF133" s="28">
        <v>1.869362</v>
      </c>
      <c r="BG133" s="28">
        <v>2.1415700000000002</v>
      </c>
      <c r="BH133" s="28">
        <v>83.831479999999999</v>
      </c>
      <c r="BI133" s="28">
        <v>15.366239999999999</v>
      </c>
      <c r="BJ133" s="28">
        <v>5.0350000000000001</v>
      </c>
      <c r="BK133" s="28">
        <v>3.3356147599999999</v>
      </c>
      <c r="BL133" s="28">
        <v>3.3356147599999999</v>
      </c>
      <c r="BM133" s="28">
        <v>3.6694168600000001</v>
      </c>
      <c r="BN133" s="28">
        <v>0.19291800000000001</v>
      </c>
      <c r="BO133" s="28">
        <v>1.00416256710623</v>
      </c>
      <c r="BP133" s="28">
        <v>0.46822141823444302</v>
      </c>
    </row>
    <row r="134" spans="1:68">
      <c r="A134" s="28">
        <v>133</v>
      </c>
      <c r="B134" s="29" t="s">
        <v>116</v>
      </c>
      <c r="C134" s="28">
        <v>450</v>
      </c>
      <c r="D134" s="28">
        <v>1052</v>
      </c>
      <c r="E134" s="28">
        <v>0.40868159999999998</v>
      </c>
      <c r="F134" s="28">
        <v>34.131847200000003</v>
      </c>
      <c r="G134" s="28">
        <v>3.1827920000000001</v>
      </c>
      <c r="H134" s="28">
        <v>1.1914</v>
      </c>
      <c r="I134" s="28">
        <v>4.1012959999999996</v>
      </c>
      <c r="J134" s="28">
        <v>16.1264</v>
      </c>
      <c r="K134" s="28">
        <v>0.87352799999999997</v>
      </c>
      <c r="L134" s="28">
        <v>0.87392000000000003</v>
      </c>
      <c r="M134" s="28">
        <v>1.0484560000000001</v>
      </c>
      <c r="N134" s="28">
        <v>464.46839999999997</v>
      </c>
      <c r="O134" s="28">
        <v>57.370648615999997</v>
      </c>
      <c r="P134" s="28">
        <v>358.7928</v>
      </c>
      <c r="Q134" s="28">
        <v>1.4115</v>
      </c>
      <c r="R134" s="28">
        <v>2.282</v>
      </c>
      <c r="S134" s="28">
        <v>3.5207999999999999</v>
      </c>
      <c r="T134" s="28">
        <v>176.53919999999999</v>
      </c>
      <c r="U134" s="28">
        <v>3.1161720000000002</v>
      </c>
      <c r="V134" s="28">
        <v>6.6970929655719796E-2</v>
      </c>
      <c r="W134" s="28">
        <v>33.941927999999997</v>
      </c>
      <c r="X134" s="28">
        <v>198.03200000000001</v>
      </c>
      <c r="Y134" s="28">
        <v>1.498</v>
      </c>
      <c r="Z134" s="28">
        <v>1.9572639999999999</v>
      </c>
      <c r="AA134" s="28">
        <v>2.5750479999999998</v>
      </c>
      <c r="AB134" s="28">
        <v>2.7651439999999998</v>
      </c>
      <c r="AC134" s="28">
        <v>51.5944</v>
      </c>
      <c r="AD134" s="28">
        <v>32.664631999999997</v>
      </c>
      <c r="AE134" s="28">
        <v>3.5207999999999999</v>
      </c>
      <c r="AF134" s="28">
        <v>4.8163019199999999</v>
      </c>
      <c r="AG134" s="28">
        <v>4.8051619199999998</v>
      </c>
      <c r="AH134" s="28">
        <v>4.7489019199999998</v>
      </c>
      <c r="AI134" s="28">
        <v>6.5000000000000002E-2</v>
      </c>
      <c r="AJ134" s="28">
        <v>1.9754400000000001</v>
      </c>
      <c r="AK134" s="28">
        <v>97.436969599999998</v>
      </c>
      <c r="AL134" s="28">
        <v>6.9247360000000002</v>
      </c>
      <c r="AM134" s="28">
        <v>0.96500799999999998</v>
      </c>
      <c r="AN134" s="28">
        <v>1.7705599999999999</v>
      </c>
      <c r="AO134" s="28">
        <v>42.624000000000002</v>
      </c>
      <c r="AP134" s="28">
        <v>2.022224</v>
      </c>
      <c r="AQ134" s="28">
        <v>1.5995200000000001</v>
      </c>
      <c r="AR134" s="28">
        <v>7.3397119999999996</v>
      </c>
      <c r="AS134" s="28">
        <v>670.78815999999995</v>
      </c>
      <c r="AT134" s="28">
        <v>37.022246623999997</v>
      </c>
      <c r="AU134" s="28">
        <v>2660.6192000000001</v>
      </c>
      <c r="AV134" s="28">
        <v>5.8150431999999999</v>
      </c>
      <c r="AW134" s="28">
        <v>3.4091999999999998</v>
      </c>
      <c r="AX134" s="28">
        <v>5.04</v>
      </c>
      <c r="AY134" s="28">
        <v>134.6688</v>
      </c>
      <c r="AZ134" s="28">
        <v>2.727792</v>
      </c>
      <c r="BA134" s="28">
        <v>0.11636636636636601</v>
      </c>
      <c r="BB134" s="28">
        <v>11.215871999999999</v>
      </c>
      <c r="BC134" s="28">
        <v>145.4</v>
      </c>
      <c r="BD134" s="28">
        <v>0.64740799999999998</v>
      </c>
      <c r="BE134" s="28">
        <v>1.9138607999999999</v>
      </c>
      <c r="BF134" s="28">
        <v>1.8697280000000001</v>
      </c>
      <c r="BG134" s="28">
        <v>2.14208</v>
      </c>
      <c r="BH134" s="28">
        <v>83.397120000000001</v>
      </c>
      <c r="BI134" s="28">
        <v>15.370559999999999</v>
      </c>
      <c r="BJ134" s="28">
        <v>5.04</v>
      </c>
      <c r="BK134" s="28">
        <v>3.3348934400000001</v>
      </c>
      <c r="BL134" s="28">
        <v>3.3348934400000001</v>
      </c>
      <c r="BM134" s="28">
        <v>3.6765758399999999</v>
      </c>
      <c r="BN134" s="28">
        <v>0.19259200000000001</v>
      </c>
      <c r="BO134" s="28">
        <v>1.00347861534854</v>
      </c>
      <c r="BP134" s="28">
        <v>0.46845730824891502</v>
      </c>
    </row>
    <row r="135" spans="1:68">
      <c r="A135" s="28">
        <v>134</v>
      </c>
      <c r="B135" s="29" t="s">
        <v>145</v>
      </c>
      <c r="C135" s="28">
        <v>480</v>
      </c>
      <c r="D135" s="28">
        <v>1052</v>
      </c>
      <c r="E135" s="28">
        <v>0.41156767999999999</v>
      </c>
      <c r="F135" s="28">
        <v>34.302373559999999</v>
      </c>
      <c r="G135" s="28">
        <v>3.1926716000000002</v>
      </c>
      <c r="H135" s="28">
        <v>1.19147</v>
      </c>
      <c r="I135" s="28">
        <v>4.0989807999999996</v>
      </c>
      <c r="J135" s="28">
        <v>16.190719999999999</v>
      </c>
      <c r="K135" s="28">
        <v>0.87486439999999999</v>
      </c>
      <c r="L135" s="28">
        <v>0.87501600000000002</v>
      </c>
      <c r="M135" s="28">
        <v>1.0496988</v>
      </c>
      <c r="N135" s="28">
        <v>464.74982</v>
      </c>
      <c r="O135" s="28">
        <v>57.363603066800003</v>
      </c>
      <c r="P135" s="28">
        <v>358.99844000000002</v>
      </c>
      <c r="Q135" s="28">
        <v>1.4150750000000001</v>
      </c>
      <c r="R135" s="28">
        <v>2.2860999999999998</v>
      </c>
      <c r="S135" s="28">
        <v>3.52284</v>
      </c>
      <c r="T135" s="28">
        <v>176.49016</v>
      </c>
      <c r="U135" s="28">
        <v>3.1145206000000001</v>
      </c>
      <c r="V135" s="28">
        <v>6.69519329591272E-2</v>
      </c>
      <c r="W135" s="28">
        <v>33.918184400000001</v>
      </c>
      <c r="X135" s="28">
        <v>197.9736</v>
      </c>
      <c r="Y135" s="28">
        <v>1.4974000000000001</v>
      </c>
      <c r="Z135" s="28">
        <v>1.9572072</v>
      </c>
      <c r="AA135" s="28">
        <v>2.5743604000000002</v>
      </c>
      <c r="AB135" s="28">
        <v>2.7645811999999998</v>
      </c>
      <c r="AC135" s="28">
        <v>51.637120000000003</v>
      </c>
      <c r="AD135" s="28">
        <v>32.629403600000003</v>
      </c>
      <c r="AE135" s="28">
        <v>3.52284</v>
      </c>
      <c r="AF135" s="28">
        <v>4.8176894160000003</v>
      </c>
      <c r="AG135" s="28">
        <v>4.8059924159999996</v>
      </c>
      <c r="AH135" s="28">
        <v>4.7469194159999999</v>
      </c>
      <c r="AI135" s="28">
        <v>6.5750000000000003E-2</v>
      </c>
      <c r="AJ135" s="28">
        <v>1.9775119999999999</v>
      </c>
      <c r="AK135" s="28">
        <v>97.605830080000004</v>
      </c>
      <c r="AL135" s="28">
        <v>6.9293927999999996</v>
      </c>
      <c r="AM135" s="28">
        <v>0.96501840000000005</v>
      </c>
      <c r="AN135" s="28">
        <v>1.770788</v>
      </c>
      <c r="AO135" s="28">
        <v>42.685200000000002</v>
      </c>
      <c r="AP135" s="28">
        <v>2.0216151999999998</v>
      </c>
      <c r="AQ135" s="28">
        <v>1.5988960000000001</v>
      </c>
      <c r="AR135" s="28">
        <v>7.3378376000000003</v>
      </c>
      <c r="AS135" s="28">
        <v>670.79776800000002</v>
      </c>
      <c r="AT135" s="28">
        <v>37.040279235200003</v>
      </c>
      <c r="AU135" s="28">
        <v>2660.2741599999999</v>
      </c>
      <c r="AV135" s="28">
        <v>5.8041993600000001</v>
      </c>
      <c r="AW135" s="28">
        <v>3.4086599999999998</v>
      </c>
      <c r="AX135" s="28">
        <v>5.0419999999999998</v>
      </c>
      <c r="AY135" s="28">
        <v>134.68824000000001</v>
      </c>
      <c r="AZ135" s="28">
        <v>2.7281716</v>
      </c>
      <c r="BA135" s="28">
        <v>0.116152671183455</v>
      </c>
      <c r="BB135" s="28">
        <v>11.220505599999999</v>
      </c>
      <c r="BC135" s="28">
        <v>145.41999999999999</v>
      </c>
      <c r="BD135" s="28">
        <v>0.64753839999999996</v>
      </c>
      <c r="BE135" s="28">
        <v>1.9138798400000001</v>
      </c>
      <c r="BF135" s="28">
        <v>1.8698744</v>
      </c>
      <c r="BG135" s="28">
        <v>2.1422840000000001</v>
      </c>
      <c r="BH135" s="28">
        <v>83.223376000000002</v>
      </c>
      <c r="BI135" s="28">
        <v>15.372287999999999</v>
      </c>
      <c r="BJ135" s="28">
        <v>5.0419999999999998</v>
      </c>
      <c r="BK135" s="28">
        <v>3.3346049120000001</v>
      </c>
      <c r="BL135" s="28">
        <v>3.3346049120000001</v>
      </c>
      <c r="BM135" s="28">
        <v>3.6794394320000001</v>
      </c>
      <c r="BN135" s="28">
        <v>0.19246160000000001</v>
      </c>
      <c r="BO135" s="28">
        <v>1.00320509616795</v>
      </c>
      <c r="BP135" s="28">
        <v>0.46855166425470302</v>
      </c>
    </row>
    <row r="136" spans="1:68">
      <c r="A136" s="28">
        <v>135</v>
      </c>
      <c r="B136" s="29" t="s">
        <v>136</v>
      </c>
      <c r="C136" s="28">
        <v>540</v>
      </c>
      <c r="D136" s="28">
        <v>1052</v>
      </c>
      <c r="E136" s="28">
        <v>0.41589680000000001</v>
      </c>
      <c r="F136" s="28">
        <v>34.558163100000002</v>
      </c>
      <c r="G136" s="28">
        <v>3.2074910000000001</v>
      </c>
      <c r="H136" s="28">
        <v>1.1915750000000001</v>
      </c>
      <c r="I136" s="28">
        <v>4.0955079999999997</v>
      </c>
      <c r="J136" s="28">
        <v>16.287199999999999</v>
      </c>
      <c r="K136" s="28">
        <v>0.87686900000000001</v>
      </c>
      <c r="L136" s="28">
        <v>0.87665999999999999</v>
      </c>
      <c r="M136" s="28">
        <v>1.051563</v>
      </c>
      <c r="N136" s="28">
        <v>465.17194999999998</v>
      </c>
      <c r="O136" s="28">
        <v>57.353034743000002</v>
      </c>
      <c r="P136" s="28">
        <v>359.30689999999998</v>
      </c>
      <c r="Q136" s="28">
        <v>1.4204375</v>
      </c>
      <c r="R136" s="28">
        <v>2.2922500000000001</v>
      </c>
      <c r="S136" s="28">
        <v>3.5259</v>
      </c>
      <c r="T136" s="28">
        <v>176.41659999999999</v>
      </c>
      <c r="U136" s="28">
        <v>3.1120435</v>
      </c>
      <c r="V136" s="28">
        <v>6.6923719239648294E-2</v>
      </c>
      <c r="W136" s="28">
        <v>33.882568999999997</v>
      </c>
      <c r="X136" s="28">
        <v>197.886</v>
      </c>
      <c r="Y136" s="28">
        <v>1.4964999999999999</v>
      </c>
      <c r="Z136" s="28">
        <v>1.957122</v>
      </c>
      <c r="AA136" s="28">
        <v>2.5733290000000002</v>
      </c>
      <c r="AB136" s="28">
        <v>2.7637369999999999</v>
      </c>
      <c r="AC136" s="28">
        <v>51.7012</v>
      </c>
      <c r="AD136" s="28">
        <v>32.576560999999998</v>
      </c>
      <c r="AE136" s="28">
        <v>3.5259</v>
      </c>
      <c r="AF136" s="28">
        <v>4.8197706599999997</v>
      </c>
      <c r="AG136" s="28">
        <v>4.8072381599999998</v>
      </c>
      <c r="AH136" s="28">
        <v>4.7439456599999996</v>
      </c>
      <c r="AI136" s="28">
        <v>6.6875000000000004E-2</v>
      </c>
      <c r="AJ136" s="28">
        <v>1.98062</v>
      </c>
      <c r="AK136" s="28">
        <v>97.859120799999999</v>
      </c>
      <c r="AL136" s="28">
        <v>6.9363780000000004</v>
      </c>
      <c r="AM136" s="28">
        <v>0.96503399999999995</v>
      </c>
      <c r="AN136" s="28">
        <v>1.7711300000000001</v>
      </c>
      <c r="AO136" s="28">
        <v>42.777000000000001</v>
      </c>
      <c r="AP136" s="28">
        <v>2.020702</v>
      </c>
      <c r="AQ136" s="28">
        <v>1.59796</v>
      </c>
      <c r="AR136" s="28">
        <v>7.335026</v>
      </c>
      <c r="AS136" s="28">
        <v>670.81218000000001</v>
      </c>
      <c r="AT136" s="28">
        <v>37.067328152000002</v>
      </c>
      <c r="AU136" s="28">
        <v>2659.7566000000002</v>
      </c>
      <c r="AV136" s="28">
        <v>5.7879335999999997</v>
      </c>
      <c r="AW136" s="28">
        <v>3.4078499999999998</v>
      </c>
      <c r="AX136" s="28">
        <v>5.0449999999999999</v>
      </c>
      <c r="AY136" s="28">
        <v>134.7174</v>
      </c>
      <c r="AZ136" s="28">
        <v>2.7287409999999999</v>
      </c>
      <c r="BA136" s="28">
        <v>0.115833274890712</v>
      </c>
      <c r="BB136" s="28">
        <v>11.227456</v>
      </c>
      <c r="BC136" s="28">
        <v>145.44999999999999</v>
      </c>
      <c r="BD136" s="28">
        <v>0.64773400000000003</v>
      </c>
      <c r="BE136" s="28">
        <v>1.9139084</v>
      </c>
      <c r="BF136" s="28">
        <v>1.8700939999999999</v>
      </c>
      <c r="BG136" s="28">
        <v>2.1425900000000002</v>
      </c>
      <c r="BH136" s="28">
        <v>82.962760000000003</v>
      </c>
      <c r="BI136" s="28">
        <v>15.374879999999999</v>
      </c>
      <c r="BJ136" s="28">
        <v>5.0449999999999999</v>
      </c>
      <c r="BK136" s="28">
        <v>3.3341721199999999</v>
      </c>
      <c r="BL136" s="28">
        <v>3.3341721199999999</v>
      </c>
      <c r="BM136" s="28">
        <v>3.6837348200000002</v>
      </c>
      <c r="BN136" s="28">
        <v>0.19226599999999999</v>
      </c>
      <c r="BO136" s="28">
        <v>1.00279488329282</v>
      </c>
      <c r="BP136" s="28">
        <v>0.46869319826338601</v>
      </c>
    </row>
    <row r="137" spans="1:68">
      <c r="A137" s="28">
        <v>136</v>
      </c>
      <c r="B137" s="29" t="s">
        <v>146</v>
      </c>
      <c r="C137" s="28">
        <v>475</v>
      </c>
      <c r="D137" s="28">
        <v>1052</v>
      </c>
      <c r="E137" s="28">
        <v>0.41878288000000002</v>
      </c>
      <c r="F137" s="28">
        <v>34.728689459999998</v>
      </c>
      <c r="G137" s="28">
        <v>3.2173706000000002</v>
      </c>
      <c r="H137" s="28">
        <v>1.1916450000000001</v>
      </c>
      <c r="I137" s="28">
        <v>4.0931927999999997</v>
      </c>
      <c r="J137" s="28">
        <v>16.351520000000001</v>
      </c>
      <c r="K137" s="28">
        <v>0.87820540000000002</v>
      </c>
      <c r="L137" s="28">
        <v>0.87775599999999998</v>
      </c>
      <c r="M137" s="28">
        <v>1.0528058</v>
      </c>
      <c r="N137" s="28">
        <v>465.45337000000001</v>
      </c>
      <c r="O137" s="28">
        <v>57.345989193800001</v>
      </c>
      <c r="P137" s="28">
        <v>359.51254</v>
      </c>
      <c r="Q137" s="28">
        <v>1.4240124999999999</v>
      </c>
      <c r="R137" s="28">
        <v>2.2963499999999999</v>
      </c>
      <c r="S137" s="28">
        <v>3.5279400000000001</v>
      </c>
      <c r="T137" s="28">
        <v>176.36756</v>
      </c>
      <c r="U137" s="28">
        <v>3.1103920999999999</v>
      </c>
      <c r="V137" s="28">
        <v>6.6905095061498901E-2</v>
      </c>
      <c r="W137" s="28">
        <v>33.858825400000001</v>
      </c>
      <c r="X137" s="28">
        <v>197.82759999999999</v>
      </c>
      <c r="Y137" s="28">
        <v>1.4959</v>
      </c>
      <c r="Z137" s="28">
        <v>1.9570651999999999</v>
      </c>
      <c r="AA137" s="28">
        <v>2.5726414000000002</v>
      </c>
      <c r="AB137" s="28">
        <v>2.7631741999999999</v>
      </c>
      <c r="AC137" s="28">
        <v>51.743920000000003</v>
      </c>
      <c r="AD137" s="28">
        <v>32.541332599999997</v>
      </c>
      <c r="AE137" s="28">
        <v>3.5279400000000001</v>
      </c>
      <c r="AF137" s="28">
        <v>4.8211581560000001</v>
      </c>
      <c r="AG137" s="28">
        <v>4.8080686559999997</v>
      </c>
      <c r="AH137" s="28">
        <v>4.7419631559999997</v>
      </c>
      <c r="AI137" s="28">
        <v>6.7625000000000005E-2</v>
      </c>
      <c r="AJ137" s="28">
        <v>1.9826919999999999</v>
      </c>
      <c r="AK137" s="28">
        <v>98.027981280000006</v>
      </c>
      <c r="AL137" s="28">
        <v>6.9410347999999997</v>
      </c>
      <c r="AM137" s="28">
        <v>0.96504440000000002</v>
      </c>
      <c r="AN137" s="28">
        <v>1.771358</v>
      </c>
      <c r="AO137" s="28">
        <v>42.838200000000001</v>
      </c>
      <c r="AP137" s="28">
        <v>2.0200931999999998</v>
      </c>
      <c r="AQ137" s="28">
        <v>1.5973360000000001</v>
      </c>
      <c r="AR137" s="28">
        <v>7.3331515999999999</v>
      </c>
      <c r="AS137" s="28">
        <v>670.82178799999997</v>
      </c>
      <c r="AT137" s="28">
        <v>37.085360763200001</v>
      </c>
      <c r="AU137" s="28">
        <v>2659.41156</v>
      </c>
      <c r="AV137" s="28">
        <v>5.77708976</v>
      </c>
      <c r="AW137" s="28">
        <v>3.4073099999999998</v>
      </c>
      <c r="AX137" s="28">
        <v>5.0469999999999997</v>
      </c>
      <c r="AY137" s="28">
        <v>134.73684</v>
      </c>
      <c r="AZ137" s="28">
        <v>2.7291205999999999</v>
      </c>
      <c r="BA137" s="28">
        <v>0.115621104528201</v>
      </c>
      <c r="BB137" s="28">
        <v>11.2320896</v>
      </c>
      <c r="BC137" s="28">
        <v>145.47</v>
      </c>
      <c r="BD137" s="28">
        <v>0.64786440000000001</v>
      </c>
      <c r="BE137" s="28">
        <v>1.9139274399999999</v>
      </c>
      <c r="BF137" s="28">
        <v>1.8702403999999999</v>
      </c>
      <c r="BG137" s="28">
        <v>2.1427939999999999</v>
      </c>
      <c r="BH137" s="28">
        <v>82.789016000000004</v>
      </c>
      <c r="BI137" s="28">
        <v>15.376607999999999</v>
      </c>
      <c r="BJ137" s="28">
        <v>5.0469999999999997</v>
      </c>
      <c r="BK137" s="28">
        <v>3.3338835919999998</v>
      </c>
      <c r="BL137" s="28">
        <v>3.3338835919999998</v>
      </c>
      <c r="BM137" s="28">
        <v>3.6865984119999999</v>
      </c>
      <c r="BN137" s="28">
        <v>0.19213559999999999</v>
      </c>
      <c r="BO137" s="28">
        <v>1.0025214519633701</v>
      </c>
      <c r="BP137" s="28">
        <v>0.46878755426917501</v>
      </c>
    </row>
    <row r="138" spans="1:68">
      <c r="A138" s="28">
        <v>137</v>
      </c>
      <c r="B138" s="29" t="s">
        <v>147</v>
      </c>
      <c r="C138" s="28">
        <v>567</v>
      </c>
      <c r="D138" s="28">
        <v>1075</v>
      </c>
      <c r="E138" s="28">
        <v>0.49763360000000001</v>
      </c>
      <c r="F138" s="28">
        <v>37.989181199999997</v>
      </c>
      <c r="G138" s="28">
        <v>3.4350320000000001</v>
      </c>
      <c r="H138" s="28">
        <v>1.1969000000000001</v>
      </c>
      <c r="I138" s="28">
        <v>4.0389160000000004</v>
      </c>
      <c r="J138" s="28">
        <v>17.734400000000001</v>
      </c>
      <c r="K138" s="28">
        <v>0.88468800000000003</v>
      </c>
      <c r="L138" s="28">
        <v>0.92632000000000003</v>
      </c>
      <c r="M138" s="28">
        <v>1.144776</v>
      </c>
      <c r="N138" s="28">
        <v>478.07639999999998</v>
      </c>
      <c r="O138" s="28">
        <v>56.619120635999998</v>
      </c>
      <c r="P138" s="28">
        <v>402.75880000000001</v>
      </c>
      <c r="Q138" s="28">
        <v>1.3388500000000001</v>
      </c>
      <c r="R138" s="28">
        <v>2.3820000000000001</v>
      </c>
      <c r="S138" s="28">
        <v>3.5968</v>
      </c>
      <c r="T138" s="28">
        <v>174.36320000000001</v>
      </c>
      <c r="U138" s="28">
        <v>3.0774620000000001</v>
      </c>
      <c r="V138" s="28">
        <v>8.9092385420425801E-2</v>
      </c>
      <c r="W138" s="28">
        <v>32.734588000000002</v>
      </c>
      <c r="X138" s="28">
        <v>196.072</v>
      </c>
      <c r="Y138" s="28">
        <v>1.48</v>
      </c>
      <c r="Z138" s="28">
        <v>1.949594</v>
      </c>
      <c r="AA138" s="28">
        <v>2.5341079999999998</v>
      </c>
      <c r="AB138" s="28">
        <v>2.7328239999999999</v>
      </c>
      <c r="AC138" s="28">
        <v>55.337400000000002</v>
      </c>
      <c r="AD138" s="28">
        <v>31.356172000000001</v>
      </c>
      <c r="AE138" s="28">
        <v>3.5968</v>
      </c>
      <c r="AF138" s="28">
        <v>4.7811393200000003</v>
      </c>
      <c r="AG138" s="28">
        <v>4.7699993200000002</v>
      </c>
      <c r="AH138" s="28">
        <v>4.7137393200000002</v>
      </c>
      <c r="AI138" s="28">
        <v>0.08</v>
      </c>
      <c r="AJ138" s="28">
        <v>1.9385600000000001</v>
      </c>
      <c r="AK138" s="28">
        <v>94.392613999999995</v>
      </c>
      <c r="AL138" s="28">
        <v>6.8653599999999999</v>
      </c>
      <c r="AM138" s="28">
        <v>0.97116000000000002</v>
      </c>
      <c r="AN138" s="28">
        <v>1.7807200000000001</v>
      </c>
      <c r="AO138" s="28">
        <v>41.512</v>
      </c>
      <c r="AP138" s="28">
        <v>2.0256400000000001</v>
      </c>
      <c r="AQ138" s="28">
        <v>1.6106</v>
      </c>
      <c r="AR138" s="28">
        <v>7.2847600000000003</v>
      </c>
      <c r="AS138" s="28">
        <v>673.66160000000002</v>
      </c>
      <c r="AT138" s="28">
        <v>36.91595246</v>
      </c>
      <c r="AU138" s="28">
        <v>2628.1260000000002</v>
      </c>
      <c r="AV138" s="28">
        <v>5.8102400000000003</v>
      </c>
      <c r="AW138" s="28">
        <v>3.4455</v>
      </c>
      <c r="AX138" s="28">
        <v>5.008</v>
      </c>
      <c r="AY138" s="28">
        <v>135.02199999999999</v>
      </c>
      <c r="AZ138" s="28">
        <v>2.7170700000000001</v>
      </c>
      <c r="BA138" s="28">
        <v>0.119868953555598</v>
      </c>
      <c r="BB138" s="28">
        <v>11.338279999999999</v>
      </c>
      <c r="BC138" s="28">
        <v>145.68</v>
      </c>
      <c r="BD138" s="28">
        <v>0.65039499999999995</v>
      </c>
      <c r="BE138" s="28">
        <v>1.918658</v>
      </c>
      <c r="BF138" s="28">
        <v>1.8757999999999999</v>
      </c>
      <c r="BG138" s="28">
        <v>2.14872</v>
      </c>
      <c r="BH138" s="28">
        <v>85.267399999999995</v>
      </c>
      <c r="BI138" s="28">
        <v>15.3498</v>
      </c>
      <c r="BJ138" s="28">
        <v>5.008</v>
      </c>
      <c r="BK138" s="28">
        <v>3.3537270000000001</v>
      </c>
      <c r="BL138" s="28">
        <v>3.3537270000000001</v>
      </c>
      <c r="BM138" s="28">
        <v>3.7786270000000002</v>
      </c>
      <c r="BN138" s="28">
        <v>0.20024</v>
      </c>
      <c r="BO138" s="28">
        <v>0.99574128442349996</v>
      </c>
      <c r="BP138" s="28">
        <v>0.47061866859623702</v>
      </c>
    </row>
    <row r="139" spans="1:68">
      <c r="A139" s="28">
        <v>138</v>
      </c>
      <c r="B139" s="29" t="s">
        <v>129</v>
      </c>
      <c r="C139" s="28">
        <v>596</v>
      </c>
      <c r="D139" s="28">
        <v>1075</v>
      </c>
      <c r="E139" s="28">
        <v>0.49763360000000001</v>
      </c>
      <c r="F139" s="28">
        <v>37.989181199999997</v>
      </c>
      <c r="G139" s="28">
        <v>3.4350320000000001</v>
      </c>
      <c r="H139" s="28">
        <v>1.1969000000000001</v>
      </c>
      <c r="I139" s="28">
        <v>4.0389160000000004</v>
      </c>
      <c r="J139" s="28">
        <v>17.734400000000001</v>
      </c>
      <c r="K139" s="28">
        <v>0.88468800000000003</v>
      </c>
      <c r="L139" s="28">
        <v>0.92632000000000003</v>
      </c>
      <c r="M139" s="28">
        <v>1.144776</v>
      </c>
      <c r="N139" s="28">
        <v>478.07639999999998</v>
      </c>
      <c r="O139" s="28">
        <v>56.619120635999998</v>
      </c>
      <c r="P139" s="28">
        <v>402.75880000000001</v>
      </c>
      <c r="Q139" s="28">
        <v>1.3388500000000001</v>
      </c>
      <c r="R139" s="28">
        <v>2.3820000000000001</v>
      </c>
      <c r="S139" s="28">
        <v>3.5968</v>
      </c>
      <c r="T139" s="28">
        <v>174.36320000000001</v>
      </c>
      <c r="U139" s="28">
        <v>3.0774620000000001</v>
      </c>
      <c r="V139" s="28">
        <v>8.9092385420425801E-2</v>
      </c>
      <c r="W139" s="28">
        <v>32.734588000000002</v>
      </c>
      <c r="X139" s="28">
        <v>196.072</v>
      </c>
      <c r="Y139" s="28">
        <v>1.48</v>
      </c>
      <c r="Z139" s="28">
        <v>1.949594</v>
      </c>
      <c r="AA139" s="28">
        <v>2.5341079999999998</v>
      </c>
      <c r="AB139" s="28">
        <v>2.7328239999999999</v>
      </c>
      <c r="AC139" s="28">
        <v>55.337400000000002</v>
      </c>
      <c r="AD139" s="28">
        <v>31.356172000000001</v>
      </c>
      <c r="AE139" s="28">
        <v>3.5968</v>
      </c>
      <c r="AF139" s="28">
        <v>4.7811393200000003</v>
      </c>
      <c r="AG139" s="28">
        <v>4.7699993200000002</v>
      </c>
      <c r="AH139" s="28">
        <v>4.7137393200000002</v>
      </c>
      <c r="AI139" s="28">
        <v>0.08</v>
      </c>
      <c r="AJ139" s="28">
        <v>1.9395154999999999</v>
      </c>
      <c r="AK139" s="28">
        <v>94.471358120000005</v>
      </c>
      <c r="AL139" s="28">
        <v>6.8743417000000004</v>
      </c>
      <c r="AM139" s="28">
        <v>0.97217010000000004</v>
      </c>
      <c r="AN139" s="28">
        <v>1.781812</v>
      </c>
      <c r="AO139" s="28">
        <v>41.539299999999997</v>
      </c>
      <c r="AP139" s="28">
        <v>2.0259402999999998</v>
      </c>
      <c r="AQ139" s="28">
        <v>1.6114189999999999</v>
      </c>
      <c r="AR139" s="28">
        <v>7.2716013999999998</v>
      </c>
      <c r="AS139" s="28">
        <v>674.12542699999995</v>
      </c>
      <c r="AT139" s="28">
        <v>36.941996277800001</v>
      </c>
      <c r="AU139" s="28">
        <v>2623.1109900000001</v>
      </c>
      <c r="AV139" s="28">
        <v>5.8025905399999997</v>
      </c>
      <c r="AW139" s="28">
        <v>3.4536899999999999</v>
      </c>
      <c r="AX139" s="28">
        <v>5.008</v>
      </c>
      <c r="AY139" s="28">
        <v>135.04111</v>
      </c>
      <c r="AZ139" s="28">
        <v>2.7143536500000001</v>
      </c>
      <c r="BA139" s="28">
        <v>0.119790174605735</v>
      </c>
      <c r="BB139" s="28">
        <v>11.3582909</v>
      </c>
      <c r="BC139" s="28">
        <v>145.68</v>
      </c>
      <c r="BD139" s="28">
        <v>0.65072260000000004</v>
      </c>
      <c r="BE139" s="28">
        <v>1.91882726</v>
      </c>
      <c r="BF139" s="28">
        <v>1.8762641</v>
      </c>
      <c r="BG139" s="28">
        <v>2.1492659999999999</v>
      </c>
      <c r="BH139" s="28">
        <v>85.313264000000004</v>
      </c>
      <c r="BI139" s="28">
        <v>15.324956999999999</v>
      </c>
      <c r="BJ139" s="28">
        <v>5.008</v>
      </c>
      <c r="BK139" s="28">
        <v>3.3564750179999998</v>
      </c>
      <c r="BL139" s="28">
        <v>3.3564750179999998</v>
      </c>
      <c r="BM139" s="28">
        <v>3.8003921979999999</v>
      </c>
      <c r="BN139" s="28">
        <v>0.2019599</v>
      </c>
      <c r="BO139" s="28">
        <v>0.99558080761039403</v>
      </c>
      <c r="BP139" s="28">
        <v>0.47085571635311102</v>
      </c>
    </row>
    <row r="140" spans="1:68">
      <c r="A140" s="28">
        <v>139</v>
      </c>
      <c r="B140" s="29" t="s">
        <v>100</v>
      </c>
      <c r="C140" s="28">
        <v>584</v>
      </c>
      <c r="D140" s="28">
        <v>1075</v>
      </c>
      <c r="E140" s="28">
        <v>0.49763360000000001</v>
      </c>
      <c r="F140" s="28">
        <v>37.989181199999997</v>
      </c>
      <c r="G140" s="28">
        <v>3.4350320000000001</v>
      </c>
      <c r="H140" s="28">
        <v>1.1969000000000001</v>
      </c>
      <c r="I140" s="28">
        <v>4.0389160000000004</v>
      </c>
      <c r="J140" s="28">
        <v>17.734400000000001</v>
      </c>
      <c r="K140" s="28">
        <v>0.88468800000000003</v>
      </c>
      <c r="L140" s="28">
        <v>0.92632000000000003</v>
      </c>
      <c r="M140" s="28">
        <v>1.144776</v>
      </c>
      <c r="N140" s="28">
        <v>478.07639999999998</v>
      </c>
      <c r="O140" s="28">
        <v>56.619120635999998</v>
      </c>
      <c r="P140" s="28">
        <v>402.75880000000001</v>
      </c>
      <c r="Q140" s="28">
        <v>1.3388500000000001</v>
      </c>
      <c r="R140" s="28">
        <v>2.3820000000000001</v>
      </c>
      <c r="S140" s="28">
        <v>3.5968</v>
      </c>
      <c r="T140" s="28">
        <v>174.36320000000001</v>
      </c>
      <c r="U140" s="28">
        <v>3.0774620000000001</v>
      </c>
      <c r="V140" s="28">
        <v>8.9092385420425801E-2</v>
      </c>
      <c r="W140" s="28">
        <v>32.734588000000002</v>
      </c>
      <c r="X140" s="28">
        <v>196.072</v>
      </c>
      <c r="Y140" s="28">
        <v>1.48</v>
      </c>
      <c r="Z140" s="28">
        <v>1.949594</v>
      </c>
      <c r="AA140" s="28">
        <v>2.5341079999999998</v>
      </c>
      <c r="AB140" s="28">
        <v>2.7328239999999999</v>
      </c>
      <c r="AC140" s="28">
        <v>55.337400000000002</v>
      </c>
      <c r="AD140" s="28">
        <v>31.356172000000001</v>
      </c>
      <c r="AE140" s="28">
        <v>3.5968</v>
      </c>
      <c r="AF140" s="28">
        <v>4.7811393200000003</v>
      </c>
      <c r="AG140" s="28">
        <v>4.7699993200000002</v>
      </c>
      <c r="AH140" s="28">
        <v>4.7137393200000002</v>
      </c>
      <c r="AI140" s="28">
        <v>0.08</v>
      </c>
      <c r="AJ140" s="28">
        <v>1.9401524999999999</v>
      </c>
      <c r="AK140" s="28">
        <v>94.523854200000002</v>
      </c>
      <c r="AL140" s="28">
        <v>6.8803295000000002</v>
      </c>
      <c r="AM140" s="28">
        <v>0.97284349999999997</v>
      </c>
      <c r="AN140" s="28">
        <v>1.78254</v>
      </c>
      <c r="AO140" s="28">
        <v>41.557499999999997</v>
      </c>
      <c r="AP140" s="28">
        <v>2.0261404999999999</v>
      </c>
      <c r="AQ140" s="28">
        <v>1.6119650000000001</v>
      </c>
      <c r="AR140" s="28">
        <v>7.262829</v>
      </c>
      <c r="AS140" s="28">
        <v>674.43464500000005</v>
      </c>
      <c r="AT140" s="28">
        <v>36.959358823000002</v>
      </c>
      <c r="AU140" s="28">
        <v>2619.7676499999998</v>
      </c>
      <c r="AV140" s="28">
        <v>5.7974908999999997</v>
      </c>
      <c r="AW140" s="28">
        <v>3.4591500000000002</v>
      </c>
      <c r="AX140" s="28">
        <v>5.008</v>
      </c>
      <c r="AY140" s="28">
        <v>135.05385000000001</v>
      </c>
      <c r="AZ140" s="28">
        <v>2.7125427499999999</v>
      </c>
      <c r="BA140" s="28">
        <v>0.119737712807556</v>
      </c>
      <c r="BB140" s="28">
        <v>11.371631499999999</v>
      </c>
      <c r="BC140" s="28">
        <v>145.68</v>
      </c>
      <c r="BD140" s="28">
        <v>0.65094099999999999</v>
      </c>
      <c r="BE140" s="28">
        <v>1.9189400999999999</v>
      </c>
      <c r="BF140" s="28">
        <v>1.8765734999999999</v>
      </c>
      <c r="BG140" s="28">
        <v>2.1496300000000002</v>
      </c>
      <c r="BH140" s="28">
        <v>85.34384</v>
      </c>
      <c r="BI140" s="28">
        <v>15.308395000000001</v>
      </c>
      <c r="BJ140" s="28">
        <v>5.008</v>
      </c>
      <c r="BK140" s="28">
        <v>3.3583070300000002</v>
      </c>
      <c r="BL140" s="28">
        <v>3.3583070300000002</v>
      </c>
      <c r="BM140" s="28">
        <v>3.8149023299999998</v>
      </c>
      <c r="BN140" s="28">
        <v>0.2031065</v>
      </c>
      <c r="BO140" s="28">
        <v>0.995473851801847</v>
      </c>
      <c r="BP140" s="28">
        <v>0.47101374819102798</v>
      </c>
    </row>
    <row r="141" spans="1:68">
      <c r="A141" s="28">
        <v>140</v>
      </c>
      <c r="B141" s="29" t="s">
        <v>122</v>
      </c>
      <c r="C141" s="28">
        <v>593</v>
      </c>
      <c r="D141" s="28">
        <v>1075</v>
      </c>
      <c r="E141" s="28">
        <v>0.49763360000000001</v>
      </c>
      <c r="F141" s="28">
        <v>37.989181199999997</v>
      </c>
      <c r="G141" s="28">
        <v>3.4350320000000001</v>
      </c>
      <c r="H141" s="28">
        <v>1.1969000000000001</v>
      </c>
      <c r="I141" s="28">
        <v>4.0389160000000004</v>
      </c>
      <c r="J141" s="28">
        <v>17.734400000000001</v>
      </c>
      <c r="K141" s="28">
        <v>0.88468800000000003</v>
      </c>
      <c r="L141" s="28">
        <v>0.92632000000000003</v>
      </c>
      <c r="M141" s="28">
        <v>1.144776</v>
      </c>
      <c r="N141" s="28">
        <v>478.07639999999998</v>
      </c>
      <c r="O141" s="28">
        <v>56.619120635999998</v>
      </c>
      <c r="P141" s="28">
        <v>402.75880000000001</v>
      </c>
      <c r="Q141" s="28">
        <v>1.3388500000000001</v>
      </c>
      <c r="R141" s="28">
        <v>2.3820000000000001</v>
      </c>
      <c r="S141" s="28">
        <v>3.5968</v>
      </c>
      <c r="T141" s="28">
        <v>174.36320000000001</v>
      </c>
      <c r="U141" s="28">
        <v>3.0774620000000001</v>
      </c>
      <c r="V141" s="28">
        <v>8.9092385420425801E-2</v>
      </c>
      <c r="W141" s="28">
        <v>32.734588000000002</v>
      </c>
      <c r="X141" s="28">
        <v>196.072</v>
      </c>
      <c r="Y141" s="28">
        <v>1.48</v>
      </c>
      <c r="Z141" s="28">
        <v>1.949594</v>
      </c>
      <c r="AA141" s="28">
        <v>2.5341079999999998</v>
      </c>
      <c r="AB141" s="28">
        <v>2.7328239999999999</v>
      </c>
      <c r="AC141" s="28">
        <v>55.337400000000002</v>
      </c>
      <c r="AD141" s="28">
        <v>31.356172000000001</v>
      </c>
      <c r="AE141" s="28">
        <v>3.5968</v>
      </c>
      <c r="AF141" s="28">
        <v>4.7811393200000003</v>
      </c>
      <c r="AG141" s="28">
        <v>4.7699993200000002</v>
      </c>
      <c r="AH141" s="28">
        <v>4.7137393200000002</v>
      </c>
      <c r="AI141" s="28">
        <v>0.08</v>
      </c>
      <c r="AJ141" s="28">
        <v>1.9411080000000001</v>
      </c>
      <c r="AK141" s="28">
        <v>94.602598319999998</v>
      </c>
      <c r="AL141" s="28">
        <v>6.8893111999999999</v>
      </c>
      <c r="AM141" s="28">
        <v>0.97385359999999999</v>
      </c>
      <c r="AN141" s="28">
        <v>1.7836320000000001</v>
      </c>
      <c r="AO141" s="28">
        <v>41.584800000000001</v>
      </c>
      <c r="AP141" s="28">
        <v>2.0264408</v>
      </c>
      <c r="AQ141" s="28">
        <v>1.612784</v>
      </c>
      <c r="AR141" s="28">
        <v>7.2496704000000003</v>
      </c>
      <c r="AS141" s="28">
        <v>674.89847199999997</v>
      </c>
      <c r="AT141" s="28">
        <v>36.985402640799997</v>
      </c>
      <c r="AU141" s="28">
        <v>2614.7526400000002</v>
      </c>
      <c r="AV141" s="28">
        <v>5.78984144</v>
      </c>
      <c r="AW141" s="28">
        <v>3.4673400000000001</v>
      </c>
      <c r="AX141" s="28">
        <v>5.008</v>
      </c>
      <c r="AY141" s="28">
        <v>135.07295999999999</v>
      </c>
      <c r="AZ141" s="28">
        <v>2.7098263999999999</v>
      </c>
      <c r="BA141" s="28">
        <v>0.119659106211885</v>
      </c>
      <c r="BB141" s="28">
        <v>11.3916424</v>
      </c>
      <c r="BC141" s="28">
        <v>145.68</v>
      </c>
      <c r="BD141" s="28">
        <v>0.65126859999999998</v>
      </c>
      <c r="BE141" s="28">
        <v>1.91910936</v>
      </c>
      <c r="BF141" s="28">
        <v>1.8770376</v>
      </c>
      <c r="BG141" s="28">
        <v>2.1501760000000001</v>
      </c>
      <c r="BH141" s="28">
        <v>85.389703999999995</v>
      </c>
      <c r="BI141" s="28">
        <v>15.283552</v>
      </c>
      <c r="BJ141" s="28">
        <v>5.008</v>
      </c>
      <c r="BK141" s="28">
        <v>3.3610550479999999</v>
      </c>
      <c r="BL141" s="28">
        <v>3.3610550479999999</v>
      </c>
      <c r="BM141" s="28">
        <v>3.836667528</v>
      </c>
      <c r="BN141" s="28">
        <v>0.20482639999999999</v>
      </c>
      <c r="BO141" s="28">
        <v>0.995313461170796</v>
      </c>
      <c r="BP141" s="28">
        <v>0.47125079594790198</v>
      </c>
    </row>
    <row r="142" spans="1:68">
      <c r="A142" s="28">
        <v>141</v>
      </c>
      <c r="B142" s="29" t="s">
        <v>101</v>
      </c>
      <c r="C142" s="28">
        <v>603</v>
      </c>
      <c r="D142" s="28">
        <v>1075</v>
      </c>
      <c r="E142" s="28">
        <v>0.49763360000000001</v>
      </c>
      <c r="F142" s="28">
        <v>37.989181199999997</v>
      </c>
      <c r="G142" s="28">
        <v>3.4350320000000001</v>
      </c>
      <c r="H142" s="28">
        <v>1.1969000000000001</v>
      </c>
      <c r="I142" s="28">
        <v>4.0389160000000004</v>
      </c>
      <c r="J142" s="28">
        <v>17.734400000000001</v>
      </c>
      <c r="K142" s="28">
        <v>0.88468800000000003</v>
      </c>
      <c r="L142" s="28">
        <v>0.92632000000000003</v>
      </c>
      <c r="M142" s="28">
        <v>1.144776</v>
      </c>
      <c r="N142" s="28">
        <v>478.07639999999998</v>
      </c>
      <c r="O142" s="28">
        <v>56.619120635999998</v>
      </c>
      <c r="P142" s="28">
        <v>402.75880000000001</v>
      </c>
      <c r="Q142" s="28">
        <v>1.3388500000000001</v>
      </c>
      <c r="R142" s="28">
        <v>2.3820000000000001</v>
      </c>
      <c r="S142" s="28">
        <v>3.5968</v>
      </c>
      <c r="T142" s="28">
        <v>174.36320000000001</v>
      </c>
      <c r="U142" s="28">
        <v>3.0774620000000001</v>
      </c>
      <c r="V142" s="28">
        <v>8.9092385420425801E-2</v>
      </c>
      <c r="W142" s="28">
        <v>32.734588000000002</v>
      </c>
      <c r="X142" s="28">
        <v>196.072</v>
      </c>
      <c r="Y142" s="28">
        <v>1.48</v>
      </c>
      <c r="Z142" s="28">
        <v>1.949594</v>
      </c>
      <c r="AA142" s="28">
        <v>2.5341079999999998</v>
      </c>
      <c r="AB142" s="28">
        <v>2.7328239999999999</v>
      </c>
      <c r="AC142" s="28">
        <v>55.337400000000002</v>
      </c>
      <c r="AD142" s="28">
        <v>31.356172000000001</v>
      </c>
      <c r="AE142" s="28">
        <v>3.5968</v>
      </c>
      <c r="AF142" s="28">
        <v>4.7811393200000003</v>
      </c>
      <c r="AG142" s="28">
        <v>4.7699993200000002</v>
      </c>
      <c r="AH142" s="28">
        <v>4.7137393200000002</v>
      </c>
      <c r="AI142" s="28">
        <v>0.08</v>
      </c>
      <c r="AJ142" s="28">
        <v>1.9417450000000001</v>
      </c>
      <c r="AK142" s="28">
        <v>94.655094399999996</v>
      </c>
      <c r="AL142" s="28">
        <v>6.8952989999999996</v>
      </c>
      <c r="AM142" s="28">
        <v>0.97452700000000003</v>
      </c>
      <c r="AN142" s="28">
        <v>1.7843599999999999</v>
      </c>
      <c r="AO142" s="28">
        <v>41.603000000000002</v>
      </c>
      <c r="AP142" s="28">
        <v>2.0266410000000001</v>
      </c>
      <c r="AQ142" s="28">
        <v>1.6133299999999999</v>
      </c>
      <c r="AR142" s="28">
        <v>7.2408979999999996</v>
      </c>
      <c r="AS142" s="28">
        <v>675.20768999999996</v>
      </c>
      <c r="AT142" s="28">
        <v>37.002765185999998</v>
      </c>
      <c r="AU142" s="28">
        <v>2611.4092999999998</v>
      </c>
      <c r="AV142" s="28">
        <v>5.7847417999999999</v>
      </c>
      <c r="AW142" s="28">
        <v>3.4727999999999999</v>
      </c>
      <c r="AX142" s="28">
        <v>5.008</v>
      </c>
      <c r="AY142" s="28">
        <v>135.0857</v>
      </c>
      <c r="AZ142" s="28">
        <v>2.7080155000000001</v>
      </c>
      <c r="BA142" s="28">
        <v>0.11960675912794801</v>
      </c>
      <c r="BB142" s="28">
        <v>11.404983</v>
      </c>
      <c r="BC142" s="28">
        <v>145.68</v>
      </c>
      <c r="BD142" s="28">
        <v>0.65148700000000004</v>
      </c>
      <c r="BE142" s="28">
        <v>1.9192222000000001</v>
      </c>
      <c r="BF142" s="28">
        <v>1.8773470000000001</v>
      </c>
      <c r="BG142" s="28">
        <v>2.1505399999999999</v>
      </c>
      <c r="BH142" s="28">
        <v>85.420280000000005</v>
      </c>
      <c r="BI142" s="28">
        <v>15.26699</v>
      </c>
      <c r="BJ142" s="28">
        <v>5.008</v>
      </c>
      <c r="BK142" s="28">
        <v>3.3628870599999998</v>
      </c>
      <c r="BL142" s="28">
        <v>3.3628870599999998</v>
      </c>
      <c r="BM142" s="28">
        <v>3.8511776599999998</v>
      </c>
      <c r="BN142" s="28">
        <v>0.20597299999999999</v>
      </c>
      <c r="BO142" s="28">
        <v>0.99520656279381103</v>
      </c>
      <c r="BP142" s="28">
        <v>0.471408827785818</v>
      </c>
    </row>
    <row r="143" spans="1:68">
      <c r="A143" s="28">
        <v>142</v>
      </c>
      <c r="B143" s="29" t="s">
        <v>148</v>
      </c>
      <c r="C143" s="28">
        <v>570.5</v>
      </c>
      <c r="D143" s="28">
        <v>1075</v>
      </c>
      <c r="E143" s="28">
        <v>0.49763360000000001</v>
      </c>
      <c r="F143" s="28">
        <v>37.989181199999997</v>
      </c>
      <c r="G143" s="28">
        <v>3.4350320000000001</v>
      </c>
      <c r="H143" s="28">
        <v>1.1969000000000001</v>
      </c>
      <c r="I143" s="28">
        <v>4.0389160000000004</v>
      </c>
      <c r="J143" s="28">
        <v>17.734400000000001</v>
      </c>
      <c r="K143" s="28">
        <v>0.88468800000000003</v>
      </c>
      <c r="L143" s="28">
        <v>0.92632000000000003</v>
      </c>
      <c r="M143" s="28">
        <v>1.144776</v>
      </c>
      <c r="N143" s="28">
        <v>478.07639999999998</v>
      </c>
      <c r="O143" s="28">
        <v>56.619120635999998</v>
      </c>
      <c r="P143" s="28">
        <v>402.75880000000001</v>
      </c>
      <c r="Q143" s="28">
        <v>1.3388500000000001</v>
      </c>
      <c r="R143" s="28">
        <v>2.3820000000000001</v>
      </c>
      <c r="S143" s="28">
        <v>3.5968</v>
      </c>
      <c r="T143" s="28">
        <v>174.36320000000001</v>
      </c>
      <c r="U143" s="28">
        <v>3.0774620000000001</v>
      </c>
      <c r="V143" s="28">
        <v>8.9092385420425801E-2</v>
      </c>
      <c r="W143" s="28">
        <v>32.734588000000002</v>
      </c>
      <c r="X143" s="28">
        <v>196.072</v>
      </c>
      <c r="Y143" s="28">
        <v>1.48</v>
      </c>
      <c r="Z143" s="28">
        <v>1.949594</v>
      </c>
      <c r="AA143" s="28">
        <v>2.5341079999999998</v>
      </c>
      <c r="AB143" s="28">
        <v>2.7328239999999999</v>
      </c>
      <c r="AC143" s="28">
        <v>55.337400000000002</v>
      </c>
      <c r="AD143" s="28">
        <v>31.356172000000001</v>
      </c>
      <c r="AE143" s="28">
        <v>3.5968</v>
      </c>
      <c r="AF143" s="28">
        <v>4.7811393200000003</v>
      </c>
      <c r="AG143" s="28">
        <v>4.7699993200000002</v>
      </c>
      <c r="AH143" s="28">
        <v>4.7137393200000002</v>
      </c>
      <c r="AI143" s="28">
        <v>0.08</v>
      </c>
      <c r="AJ143" s="28">
        <v>1.9427004999999999</v>
      </c>
      <c r="AK143" s="28">
        <v>94.733838520000006</v>
      </c>
      <c r="AL143" s="28">
        <v>6.9042807000000002</v>
      </c>
      <c r="AM143" s="28">
        <v>0.97553710000000005</v>
      </c>
      <c r="AN143" s="28">
        <v>1.785452</v>
      </c>
      <c r="AO143" s="28">
        <v>41.630299999999998</v>
      </c>
      <c r="AP143" s="28">
        <v>2.0269412999999998</v>
      </c>
      <c r="AQ143" s="28">
        <v>1.6141490000000001</v>
      </c>
      <c r="AR143" s="28">
        <v>7.2277393999999999</v>
      </c>
      <c r="AS143" s="28">
        <v>675.67151699999999</v>
      </c>
      <c r="AT143" s="28">
        <v>37.028809003799999</v>
      </c>
      <c r="AU143" s="28">
        <v>2606.3942900000002</v>
      </c>
      <c r="AV143" s="28">
        <v>5.7770923400000003</v>
      </c>
      <c r="AW143" s="28">
        <v>3.4809899999999998</v>
      </c>
      <c r="AX143" s="28">
        <v>5.008</v>
      </c>
      <c r="AY143" s="28">
        <v>135.10480999999999</v>
      </c>
      <c r="AZ143" s="28">
        <v>2.7052991500000001</v>
      </c>
      <c r="BA143" s="28">
        <v>0.119528324321468</v>
      </c>
      <c r="BB143" s="28">
        <v>11.4249939</v>
      </c>
      <c r="BC143" s="28">
        <v>145.68</v>
      </c>
      <c r="BD143" s="28">
        <v>0.65181460000000002</v>
      </c>
      <c r="BE143" s="28">
        <v>1.9193914599999999</v>
      </c>
      <c r="BF143" s="28">
        <v>1.8778111</v>
      </c>
      <c r="BG143" s="28">
        <v>2.1510859999999998</v>
      </c>
      <c r="BH143" s="28">
        <v>85.466144</v>
      </c>
      <c r="BI143" s="28">
        <v>15.242146999999999</v>
      </c>
      <c r="BJ143" s="28">
        <v>5.008</v>
      </c>
      <c r="BK143" s="28">
        <v>3.3656350779999999</v>
      </c>
      <c r="BL143" s="28">
        <v>3.3656350779999999</v>
      </c>
      <c r="BM143" s="28">
        <v>3.872942858</v>
      </c>
      <c r="BN143" s="28">
        <v>0.20769290000000001</v>
      </c>
      <c r="BO143" s="28">
        <v>0.99504625827541004</v>
      </c>
      <c r="BP143" s="28">
        <v>0.47164587554269199</v>
      </c>
    </row>
    <row r="144" spans="1:68">
      <c r="A144" s="28">
        <v>143</v>
      </c>
      <c r="B144" s="29" t="s">
        <v>102</v>
      </c>
      <c r="C144" s="28">
        <v>563</v>
      </c>
      <c r="D144" s="28">
        <v>1075</v>
      </c>
      <c r="E144" s="28">
        <v>0.49763360000000001</v>
      </c>
      <c r="F144" s="28">
        <v>37.989181199999997</v>
      </c>
      <c r="G144" s="28">
        <v>3.4350320000000001</v>
      </c>
      <c r="H144" s="28">
        <v>1.1969000000000001</v>
      </c>
      <c r="I144" s="28">
        <v>4.0389160000000004</v>
      </c>
      <c r="J144" s="28">
        <v>17.734400000000001</v>
      </c>
      <c r="K144" s="28">
        <v>0.88468800000000003</v>
      </c>
      <c r="L144" s="28">
        <v>0.92632000000000003</v>
      </c>
      <c r="M144" s="28">
        <v>1.144776</v>
      </c>
      <c r="N144" s="28">
        <v>478.07639999999998</v>
      </c>
      <c r="O144" s="28">
        <v>56.619120635999998</v>
      </c>
      <c r="P144" s="28">
        <v>402.75880000000001</v>
      </c>
      <c r="Q144" s="28">
        <v>1.3388500000000001</v>
      </c>
      <c r="R144" s="28">
        <v>2.3820000000000001</v>
      </c>
      <c r="S144" s="28">
        <v>3.5968</v>
      </c>
      <c r="T144" s="28">
        <v>174.36320000000001</v>
      </c>
      <c r="U144" s="28">
        <v>3.0774620000000001</v>
      </c>
      <c r="V144" s="28">
        <v>8.9092385420425801E-2</v>
      </c>
      <c r="W144" s="28">
        <v>32.734588000000002</v>
      </c>
      <c r="X144" s="28">
        <v>196.072</v>
      </c>
      <c r="Y144" s="28">
        <v>1.48</v>
      </c>
      <c r="Z144" s="28">
        <v>1.949594</v>
      </c>
      <c r="AA144" s="28">
        <v>2.5341079999999998</v>
      </c>
      <c r="AB144" s="28">
        <v>2.7328239999999999</v>
      </c>
      <c r="AC144" s="28">
        <v>55.337400000000002</v>
      </c>
      <c r="AD144" s="28">
        <v>31.356172000000001</v>
      </c>
      <c r="AE144" s="28">
        <v>3.5968</v>
      </c>
      <c r="AF144" s="28">
        <v>4.7811393200000003</v>
      </c>
      <c r="AG144" s="28">
        <v>4.7699993200000002</v>
      </c>
      <c r="AH144" s="28">
        <v>4.7137393200000002</v>
      </c>
      <c r="AI144" s="28">
        <v>0.08</v>
      </c>
      <c r="AJ144" s="28">
        <v>1.9433374999999999</v>
      </c>
      <c r="AK144" s="28">
        <v>94.786334600000004</v>
      </c>
      <c r="AL144" s="28">
        <v>6.9102684999999999</v>
      </c>
      <c r="AM144" s="28">
        <v>0.97621049999999998</v>
      </c>
      <c r="AN144" s="28">
        <v>1.7861800000000001</v>
      </c>
      <c r="AO144" s="28">
        <v>41.648499999999999</v>
      </c>
      <c r="AP144" s="28">
        <v>2.0271414999999999</v>
      </c>
      <c r="AQ144" s="28">
        <v>1.614695</v>
      </c>
      <c r="AR144" s="28">
        <v>7.2189670000000001</v>
      </c>
      <c r="AS144" s="28">
        <v>675.98073499999998</v>
      </c>
      <c r="AT144" s="28">
        <v>37.046171549</v>
      </c>
      <c r="AU144" s="28">
        <v>2603.0509499999998</v>
      </c>
      <c r="AV144" s="28">
        <v>5.7719927000000002</v>
      </c>
      <c r="AW144" s="28">
        <v>3.48645</v>
      </c>
      <c r="AX144" s="28">
        <v>5.008</v>
      </c>
      <c r="AY144" s="28">
        <v>135.11754999999999</v>
      </c>
      <c r="AZ144" s="28">
        <v>2.7034882499999999</v>
      </c>
      <c r="BA144" s="28">
        <v>0.11947609157592699</v>
      </c>
      <c r="BB144" s="28">
        <v>11.4383345</v>
      </c>
      <c r="BC144" s="28">
        <v>145.68</v>
      </c>
      <c r="BD144" s="28">
        <v>0.65203299999999997</v>
      </c>
      <c r="BE144" s="28">
        <v>1.9195043000000001</v>
      </c>
      <c r="BF144" s="28">
        <v>1.8781205000000001</v>
      </c>
      <c r="BG144" s="28">
        <v>2.1514500000000001</v>
      </c>
      <c r="BH144" s="28">
        <v>85.496719999999996</v>
      </c>
      <c r="BI144" s="28">
        <v>15.225585000000001</v>
      </c>
      <c r="BJ144" s="28">
        <v>5.008</v>
      </c>
      <c r="BK144" s="28">
        <v>3.3674670899999999</v>
      </c>
      <c r="BL144" s="28">
        <v>3.3674670899999999</v>
      </c>
      <c r="BM144" s="28">
        <v>3.8874529899999999</v>
      </c>
      <c r="BN144" s="28">
        <v>0.20883950000000001</v>
      </c>
      <c r="BO144" s="28">
        <v>0.99493941728374102</v>
      </c>
      <c r="BP144" s="28">
        <v>0.47180390738060801</v>
      </c>
    </row>
    <row r="145" spans="1:68">
      <c r="A145" s="28">
        <v>144</v>
      </c>
      <c r="B145" s="29" t="s">
        <v>103</v>
      </c>
      <c r="C145" s="28">
        <v>540</v>
      </c>
      <c r="D145" s="28">
        <v>1075</v>
      </c>
      <c r="E145" s="28">
        <v>0.49763360000000001</v>
      </c>
      <c r="F145" s="28">
        <v>37.989181199999997</v>
      </c>
      <c r="G145" s="28">
        <v>3.4350320000000001</v>
      </c>
      <c r="H145" s="28">
        <v>1.1969000000000001</v>
      </c>
      <c r="I145" s="28">
        <v>4.0389160000000004</v>
      </c>
      <c r="J145" s="28">
        <v>17.734400000000001</v>
      </c>
      <c r="K145" s="28">
        <v>0.88468800000000003</v>
      </c>
      <c r="L145" s="28">
        <v>0.92632000000000003</v>
      </c>
      <c r="M145" s="28">
        <v>1.144776</v>
      </c>
      <c r="N145" s="28">
        <v>478.07639999999998</v>
      </c>
      <c r="O145" s="28">
        <v>56.619120635999998</v>
      </c>
      <c r="P145" s="28">
        <v>402.75880000000001</v>
      </c>
      <c r="Q145" s="28">
        <v>1.3388500000000001</v>
      </c>
      <c r="R145" s="28">
        <v>2.3820000000000001</v>
      </c>
      <c r="S145" s="28">
        <v>3.5968</v>
      </c>
      <c r="T145" s="28">
        <v>174.36320000000001</v>
      </c>
      <c r="U145" s="28">
        <v>3.0774620000000001</v>
      </c>
      <c r="V145" s="28">
        <v>8.9092385420425801E-2</v>
      </c>
      <c r="W145" s="28">
        <v>32.734588000000002</v>
      </c>
      <c r="X145" s="28">
        <v>196.072</v>
      </c>
      <c r="Y145" s="28">
        <v>1.48</v>
      </c>
      <c r="Z145" s="28">
        <v>1.949594</v>
      </c>
      <c r="AA145" s="28">
        <v>2.5341079999999998</v>
      </c>
      <c r="AB145" s="28">
        <v>2.7328239999999999</v>
      </c>
      <c r="AC145" s="28">
        <v>55.337400000000002</v>
      </c>
      <c r="AD145" s="28">
        <v>31.356172000000001</v>
      </c>
      <c r="AE145" s="28">
        <v>3.5968</v>
      </c>
      <c r="AF145" s="28">
        <v>4.7811393200000003</v>
      </c>
      <c r="AG145" s="28">
        <v>4.7699993200000002</v>
      </c>
      <c r="AH145" s="28">
        <v>4.7137393200000002</v>
      </c>
      <c r="AI145" s="28">
        <v>0.08</v>
      </c>
      <c r="AJ145" s="28">
        <v>1.94493</v>
      </c>
      <c r="AK145" s="28">
        <v>94.917574799999997</v>
      </c>
      <c r="AL145" s="28">
        <v>6.9252380000000002</v>
      </c>
      <c r="AM145" s="28">
        <v>0.97789400000000004</v>
      </c>
      <c r="AN145" s="28">
        <v>1.788</v>
      </c>
      <c r="AO145" s="28">
        <v>41.694000000000003</v>
      </c>
      <c r="AP145" s="28">
        <v>2.0276420000000002</v>
      </c>
      <c r="AQ145" s="28">
        <v>1.6160600000000001</v>
      </c>
      <c r="AR145" s="28">
        <v>7.1970359999999998</v>
      </c>
      <c r="AS145" s="28">
        <v>676.75378000000001</v>
      </c>
      <c r="AT145" s="28">
        <v>37.089577912000003</v>
      </c>
      <c r="AU145" s="28">
        <v>2594.6925999999999</v>
      </c>
      <c r="AV145" s="28">
        <v>5.7592435999999996</v>
      </c>
      <c r="AW145" s="28">
        <v>3.5001000000000002</v>
      </c>
      <c r="AX145" s="28">
        <v>5.008</v>
      </c>
      <c r="AY145" s="28">
        <v>135.14940000000001</v>
      </c>
      <c r="AZ145" s="28">
        <v>2.6989610000000002</v>
      </c>
      <c r="BA145" s="28">
        <v>0.119345709214755</v>
      </c>
      <c r="BB145" s="28">
        <v>11.471686</v>
      </c>
      <c r="BC145" s="28">
        <v>145.68</v>
      </c>
      <c r="BD145" s="28">
        <v>0.65257900000000002</v>
      </c>
      <c r="BE145" s="28">
        <v>1.9197864</v>
      </c>
      <c r="BF145" s="28">
        <v>1.8788940000000001</v>
      </c>
      <c r="BG145" s="28">
        <v>2.1523599999999998</v>
      </c>
      <c r="BH145" s="28">
        <v>85.573160000000001</v>
      </c>
      <c r="BI145" s="28">
        <v>15.18418</v>
      </c>
      <c r="BJ145" s="28">
        <v>5.008</v>
      </c>
      <c r="BK145" s="28">
        <v>3.37204712</v>
      </c>
      <c r="BL145" s="28">
        <v>3.37204712</v>
      </c>
      <c r="BM145" s="28">
        <v>3.9237283199999999</v>
      </c>
      <c r="BN145" s="28">
        <v>0.21170600000000001</v>
      </c>
      <c r="BO145" s="28">
        <v>0.99467241515610805</v>
      </c>
      <c r="BP145" s="28">
        <v>0.47219898697539803</v>
      </c>
    </row>
    <row r="146" spans="1:68">
      <c r="A146" s="28">
        <v>145</v>
      </c>
      <c r="B146" s="29" t="s">
        <v>115</v>
      </c>
      <c r="C146" s="28">
        <v>423</v>
      </c>
      <c r="D146" s="28">
        <v>1075</v>
      </c>
      <c r="E146" s="28">
        <v>0.49763360000000001</v>
      </c>
      <c r="F146" s="28">
        <v>37.989181199999997</v>
      </c>
      <c r="G146" s="28">
        <v>3.4350320000000001</v>
      </c>
      <c r="H146" s="28">
        <v>1.1969000000000001</v>
      </c>
      <c r="I146" s="28">
        <v>4.0389160000000004</v>
      </c>
      <c r="J146" s="28">
        <v>17.734400000000001</v>
      </c>
      <c r="K146" s="28">
        <v>0.88468800000000003</v>
      </c>
      <c r="L146" s="28">
        <v>0.92632000000000003</v>
      </c>
      <c r="M146" s="28">
        <v>1.144776</v>
      </c>
      <c r="N146" s="28">
        <v>478.07639999999998</v>
      </c>
      <c r="O146" s="28">
        <v>56.619120635999998</v>
      </c>
      <c r="P146" s="28">
        <v>402.75880000000001</v>
      </c>
      <c r="Q146" s="28">
        <v>1.3388500000000001</v>
      </c>
      <c r="R146" s="28">
        <v>2.3820000000000001</v>
      </c>
      <c r="S146" s="28">
        <v>3.5968</v>
      </c>
      <c r="T146" s="28">
        <v>174.36320000000001</v>
      </c>
      <c r="U146" s="28">
        <v>3.0774620000000001</v>
      </c>
      <c r="V146" s="28">
        <v>8.9092385420425801E-2</v>
      </c>
      <c r="W146" s="28">
        <v>32.734588000000002</v>
      </c>
      <c r="X146" s="28">
        <v>196.072</v>
      </c>
      <c r="Y146" s="28">
        <v>1.48</v>
      </c>
      <c r="Z146" s="28">
        <v>1.949594</v>
      </c>
      <c r="AA146" s="28">
        <v>2.5341079999999998</v>
      </c>
      <c r="AB146" s="28">
        <v>2.7328239999999999</v>
      </c>
      <c r="AC146" s="28">
        <v>55.337400000000002</v>
      </c>
      <c r="AD146" s="28">
        <v>31.356172000000001</v>
      </c>
      <c r="AE146" s="28">
        <v>3.5968</v>
      </c>
      <c r="AF146" s="28">
        <v>4.7811393200000003</v>
      </c>
      <c r="AG146" s="28">
        <v>4.7699993200000002</v>
      </c>
      <c r="AH146" s="28">
        <v>4.7137393200000002</v>
      </c>
      <c r="AI146" s="28">
        <v>0.08</v>
      </c>
      <c r="AJ146" s="28">
        <v>1.948115</v>
      </c>
      <c r="AK146" s="28">
        <v>95.180055199999998</v>
      </c>
      <c r="AL146" s="28">
        <v>6.9551769999999999</v>
      </c>
      <c r="AM146" s="28">
        <v>0.98126100000000005</v>
      </c>
      <c r="AN146" s="28">
        <v>1.7916399999999999</v>
      </c>
      <c r="AO146" s="28">
        <v>41.784999999999997</v>
      </c>
      <c r="AP146" s="28">
        <v>2.0286430000000002</v>
      </c>
      <c r="AQ146" s="28">
        <v>1.61879</v>
      </c>
      <c r="AR146" s="28">
        <v>7.1531739999999999</v>
      </c>
      <c r="AS146" s="28">
        <v>678.29987000000006</v>
      </c>
      <c r="AT146" s="28">
        <v>37.176390638000001</v>
      </c>
      <c r="AU146" s="28">
        <v>2577.9758999999999</v>
      </c>
      <c r="AV146" s="28">
        <v>5.7337454000000001</v>
      </c>
      <c r="AW146" s="28">
        <v>3.5274000000000001</v>
      </c>
      <c r="AX146" s="28">
        <v>5.008</v>
      </c>
      <c r="AY146" s="28">
        <v>135.2131</v>
      </c>
      <c r="AZ146" s="28">
        <v>2.6899065000000002</v>
      </c>
      <c r="BA146" s="28">
        <v>0.119085796338399</v>
      </c>
      <c r="BB146" s="28">
        <v>11.538389</v>
      </c>
      <c r="BC146" s="28">
        <v>145.68</v>
      </c>
      <c r="BD146" s="28">
        <v>0.653671</v>
      </c>
      <c r="BE146" s="28">
        <v>1.9203505999999999</v>
      </c>
      <c r="BF146" s="28">
        <v>1.880441</v>
      </c>
      <c r="BG146" s="28">
        <v>2.1541800000000002</v>
      </c>
      <c r="BH146" s="28">
        <v>85.726039999999998</v>
      </c>
      <c r="BI146" s="28">
        <v>15.101369999999999</v>
      </c>
      <c r="BJ146" s="28">
        <v>5.008</v>
      </c>
      <c r="BK146" s="28">
        <v>3.3812071800000001</v>
      </c>
      <c r="BL146" s="28">
        <v>3.3812071800000001</v>
      </c>
      <c r="BM146" s="28">
        <v>3.99627898</v>
      </c>
      <c r="BN146" s="28">
        <v>0.21743899999999999</v>
      </c>
      <c r="BO146" s="28">
        <v>0.99413884058666602</v>
      </c>
      <c r="BP146" s="28">
        <v>0.472989146164978</v>
      </c>
    </row>
    <row r="147" spans="1:68">
      <c r="A147" s="28">
        <v>146</v>
      </c>
      <c r="B147" s="29" t="s">
        <v>116</v>
      </c>
      <c r="C147" s="28">
        <v>183</v>
      </c>
      <c r="D147" s="28">
        <v>1075</v>
      </c>
      <c r="E147" s="28">
        <v>0.49763360000000001</v>
      </c>
      <c r="F147" s="28">
        <v>37.989181199999997</v>
      </c>
      <c r="G147" s="28">
        <v>3.4350320000000001</v>
      </c>
      <c r="H147" s="28">
        <v>1.1969000000000001</v>
      </c>
      <c r="I147" s="28">
        <v>4.0389160000000004</v>
      </c>
      <c r="J147" s="28">
        <v>17.734400000000001</v>
      </c>
      <c r="K147" s="28">
        <v>0.88468800000000003</v>
      </c>
      <c r="L147" s="28">
        <v>0.92632000000000003</v>
      </c>
      <c r="M147" s="28">
        <v>1.144776</v>
      </c>
      <c r="N147" s="28">
        <v>478.07639999999998</v>
      </c>
      <c r="O147" s="28">
        <v>56.619120635999998</v>
      </c>
      <c r="P147" s="28">
        <v>402.75880000000001</v>
      </c>
      <c r="Q147" s="28">
        <v>1.3388500000000001</v>
      </c>
      <c r="R147" s="28">
        <v>2.3820000000000001</v>
      </c>
      <c r="S147" s="28">
        <v>3.5968</v>
      </c>
      <c r="T147" s="28">
        <v>174.36320000000001</v>
      </c>
      <c r="U147" s="28">
        <v>3.0774620000000001</v>
      </c>
      <c r="V147" s="28">
        <v>8.9092385420425801E-2</v>
      </c>
      <c r="W147" s="28">
        <v>32.734588000000002</v>
      </c>
      <c r="X147" s="28">
        <v>196.072</v>
      </c>
      <c r="Y147" s="28">
        <v>1.48</v>
      </c>
      <c r="Z147" s="28">
        <v>1.949594</v>
      </c>
      <c r="AA147" s="28">
        <v>2.5341079999999998</v>
      </c>
      <c r="AB147" s="28">
        <v>2.7328239999999999</v>
      </c>
      <c r="AC147" s="28">
        <v>55.337400000000002</v>
      </c>
      <c r="AD147" s="28">
        <v>31.356172000000001</v>
      </c>
      <c r="AE147" s="28">
        <v>3.5968</v>
      </c>
      <c r="AF147" s="28">
        <v>4.7811393200000003</v>
      </c>
      <c r="AG147" s="28">
        <v>4.7699993200000002</v>
      </c>
      <c r="AH147" s="28">
        <v>4.7137393200000002</v>
      </c>
      <c r="AI147" s="28">
        <v>0.08</v>
      </c>
      <c r="AJ147" s="28">
        <v>1.9513</v>
      </c>
      <c r="AK147" s="28">
        <v>95.442535599999999</v>
      </c>
      <c r="AL147" s="28">
        <v>6.9851159999999997</v>
      </c>
      <c r="AM147" s="28">
        <v>0.98462799999999995</v>
      </c>
      <c r="AN147" s="28">
        <v>1.79528</v>
      </c>
      <c r="AO147" s="28">
        <v>41.875999999999998</v>
      </c>
      <c r="AP147" s="28">
        <v>2.0296439999999998</v>
      </c>
      <c r="AQ147" s="28">
        <v>1.6215200000000001</v>
      </c>
      <c r="AR147" s="28">
        <v>7.1093120000000001</v>
      </c>
      <c r="AS147" s="28">
        <v>679.84595999999999</v>
      </c>
      <c r="AT147" s="28">
        <v>37.263203363999999</v>
      </c>
      <c r="AU147" s="28">
        <v>2561.2592</v>
      </c>
      <c r="AV147" s="28">
        <v>5.7082471999999997</v>
      </c>
      <c r="AW147" s="28">
        <v>3.5547</v>
      </c>
      <c r="AX147" s="28">
        <v>5.008</v>
      </c>
      <c r="AY147" s="28">
        <v>135.27680000000001</v>
      </c>
      <c r="AZ147" s="28">
        <v>2.6808519999999998</v>
      </c>
      <c r="BA147" s="28">
        <v>0.118827013086255</v>
      </c>
      <c r="BB147" s="28">
        <v>11.605092000000001</v>
      </c>
      <c r="BC147" s="28">
        <v>145.68</v>
      </c>
      <c r="BD147" s="28">
        <v>0.65476299999999998</v>
      </c>
      <c r="BE147" s="28">
        <v>1.9209148</v>
      </c>
      <c r="BF147" s="28">
        <v>1.881988</v>
      </c>
      <c r="BG147" s="28">
        <v>2.1560000000000001</v>
      </c>
      <c r="BH147" s="28">
        <v>85.878919999999994</v>
      </c>
      <c r="BI147" s="28">
        <v>15.018560000000001</v>
      </c>
      <c r="BJ147" s="28">
        <v>5.008</v>
      </c>
      <c r="BK147" s="28">
        <v>3.3903672399999998</v>
      </c>
      <c r="BL147" s="28">
        <v>3.3903672399999998</v>
      </c>
      <c r="BM147" s="28">
        <v>4.0688296399999997</v>
      </c>
      <c r="BN147" s="28">
        <v>0.22317200000000001</v>
      </c>
      <c r="BO147" s="28">
        <v>0.99360583816374304</v>
      </c>
      <c r="BP147" s="28">
        <v>0.47377930535455898</v>
      </c>
    </row>
    <row r="148" spans="1:68">
      <c r="A148" s="28">
        <v>147</v>
      </c>
      <c r="B148" s="29" t="s">
        <v>106</v>
      </c>
      <c r="C148" s="28">
        <v>44</v>
      </c>
      <c r="D148" s="28">
        <v>1075</v>
      </c>
      <c r="E148" s="28">
        <v>0.49763360000000001</v>
      </c>
      <c r="F148" s="28">
        <v>37.989181199999997</v>
      </c>
      <c r="G148" s="28">
        <v>3.4350320000000001</v>
      </c>
      <c r="H148" s="28">
        <v>1.1969000000000001</v>
      </c>
      <c r="I148" s="28">
        <v>4.0389160000000004</v>
      </c>
      <c r="J148" s="28">
        <v>17.734400000000001</v>
      </c>
      <c r="K148" s="28">
        <v>0.88468800000000003</v>
      </c>
      <c r="L148" s="28">
        <v>0.92632000000000003</v>
      </c>
      <c r="M148" s="28">
        <v>1.144776</v>
      </c>
      <c r="N148" s="28">
        <v>478.07639999999998</v>
      </c>
      <c r="O148" s="28">
        <v>56.619120635999998</v>
      </c>
      <c r="P148" s="28">
        <v>402.75880000000001</v>
      </c>
      <c r="Q148" s="28">
        <v>1.3388500000000001</v>
      </c>
      <c r="R148" s="28">
        <v>2.3820000000000001</v>
      </c>
      <c r="S148" s="28">
        <v>3.5968</v>
      </c>
      <c r="T148" s="28">
        <v>174.36320000000001</v>
      </c>
      <c r="U148" s="28">
        <v>3.0774620000000001</v>
      </c>
      <c r="V148" s="28">
        <v>8.9092385420425801E-2</v>
      </c>
      <c r="W148" s="28">
        <v>32.734588000000002</v>
      </c>
      <c r="X148" s="28">
        <v>196.072</v>
      </c>
      <c r="Y148" s="28">
        <v>1.48</v>
      </c>
      <c r="Z148" s="28">
        <v>1.949594</v>
      </c>
      <c r="AA148" s="28">
        <v>2.5341079999999998</v>
      </c>
      <c r="AB148" s="28">
        <v>2.7328239999999999</v>
      </c>
      <c r="AC148" s="28">
        <v>55.337400000000002</v>
      </c>
      <c r="AD148" s="28">
        <v>31.356172000000001</v>
      </c>
      <c r="AE148" s="28">
        <v>3.5968</v>
      </c>
      <c r="AF148" s="28">
        <v>4.7811393200000003</v>
      </c>
      <c r="AG148" s="28">
        <v>4.7699993200000002</v>
      </c>
      <c r="AH148" s="28">
        <v>4.7137393200000002</v>
      </c>
      <c r="AI148" s="28">
        <v>0.08</v>
      </c>
      <c r="AJ148" s="28">
        <v>1.954485</v>
      </c>
      <c r="AK148" s="28">
        <v>95.705016000000001</v>
      </c>
      <c r="AL148" s="28">
        <v>7.0150550000000003</v>
      </c>
      <c r="AM148" s="28">
        <v>0.98799499999999996</v>
      </c>
      <c r="AN148" s="28">
        <v>1.7989200000000001</v>
      </c>
      <c r="AO148" s="28">
        <v>41.966999999999999</v>
      </c>
      <c r="AP148" s="28">
        <v>2.0306449999999998</v>
      </c>
      <c r="AQ148" s="28">
        <v>1.62425</v>
      </c>
      <c r="AR148" s="28">
        <v>7.0654500000000002</v>
      </c>
      <c r="AS148" s="28">
        <v>681.39205000000004</v>
      </c>
      <c r="AT148" s="28">
        <v>37.350016089999997</v>
      </c>
      <c r="AU148" s="28">
        <v>2544.5425</v>
      </c>
      <c r="AV148" s="28">
        <v>5.6827490000000003</v>
      </c>
      <c r="AW148" s="28">
        <v>3.5819999999999999</v>
      </c>
      <c r="AX148" s="28">
        <v>5.008</v>
      </c>
      <c r="AY148" s="28">
        <v>135.34049999999999</v>
      </c>
      <c r="AZ148" s="28">
        <v>2.6717974999999998</v>
      </c>
      <c r="BA148" s="28">
        <v>0.11856935210999101</v>
      </c>
      <c r="BB148" s="28">
        <v>11.671794999999999</v>
      </c>
      <c r="BC148" s="28">
        <v>145.68</v>
      </c>
      <c r="BD148" s="28">
        <v>0.65585499999999997</v>
      </c>
      <c r="BE148" s="28">
        <v>1.9214789999999999</v>
      </c>
      <c r="BF148" s="28">
        <v>1.883535</v>
      </c>
      <c r="BG148" s="28">
        <v>2.1578200000000001</v>
      </c>
      <c r="BH148" s="28">
        <v>86.031800000000004</v>
      </c>
      <c r="BI148" s="28">
        <v>14.935750000000001</v>
      </c>
      <c r="BJ148" s="28">
        <v>5.008</v>
      </c>
      <c r="BK148" s="28">
        <v>3.3995272999999999</v>
      </c>
      <c r="BL148" s="28">
        <v>3.3995272999999999</v>
      </c>
      <c r="BM148" s="28">
        <v>4.1413802999999998</v>
      </c>
      <c r="BN148" s="28">
        <v>0.228905</v>
      </c>
      <c r="BO148" s="28">
        <v>0.99307340696757096</v>
      </c>
      <c r="BP148" s="28">
        <v>0.47456946454413901</v>
      </c>
    </row>
    <row r="149" spans="1:68">
      <c r="A149" s="28">
        <v>148</v>
      </c>
      <c r="B149" s="29" t="s">
        <v>117</v>
      </c>
      <c r="C149" s="28">
        <v>3</v>
      </c>
      <c r="D149" s="28">
        <v>1075</v>
      </c>
      <c r="E149" s="28">
        <v>0.49763360000000001</v>
      </c>
      <c r="F149" s="28">
        <v>37.989181199999997</v>
      </c>
      <c r="G149" s="28">
        <v>3.4350320000000001</v>
      </c>
      <c r="H149" s="28">
        <v>1.1969000000000001</v>
      </c>
      <c r="I149" s="28">
        <v>4.0389160000000004</v>
      </c>
      <c r="J149" s="28">
        <v>17.734400000000001</v>
      </c>
      <c r="K149" s="28">
        <v>0.88468800000000003</v>
      </c>
      <c r="L149" s="28">
        <v>0.92632000000000003</v>
      </c>
      <c r="M149" s="28">
        <v>1.144776</v>
      </c>
      <c r="N149" s="28">
        <v>478.07639999999998</v>
      </c>
      <c r="O149" s="28">
        <v>56.619120635999998</v>
      </c>
      <c r="P149" s="28">
        <v>402.75880000000001</v>
      </c>
      <c r="Q149" s="28">
        <v>1.3388500000000001</v>
      </c>
      <c r="R149" s="28">
        <v>2.3820000000000001</v>
      </c>
      <c r="S149" s="28">
        <v>3.5968</v>
      </c>
      <c r="T149" s="28">
        <v>174.36320000000001</v>
      </c>
      <c r="U149" s="28">
        <v>3.0774620000000001</v>
      </c>
      <c r="V149" s="28">
        <v>8.9092385420425801E-2</v>
      </c>
      <c r="W149" s="28">
        <v>32.734588000000002</v>
      </c>
      <c r="X149" s="28">
        <v>196.072</v>
      </c>
      <c r="Y149" s="28">
        <v>1.48</v>
      </c>
      <c r="Z149" s="28">
        <v>1.949594</v>
      </c>
      <c r="AA149" s="28">
        <v>2.5341079999999998</v>
      </c>
      <c r="AB149" s="28">
        <v>2.7328239999999999</v>
      </c>
      <c r="AC149" s="28">
        <v>55.337400000000002</v>
      </c>
      <c r="AD149" s="28">
        <v>31.356172000000001</v>
      </c>
      <c r="AE149" s="28">
        <v>3.5968</v>
      </c>
      <c r="AF149" s="28">
        <v>4.7811393200000003</v>
      </c>
      <c r="AG149" s="28">
        <v>4.7699993200000002</v>
      </c>
      <c r="AH149" s="28">
        <v>4.7137393200000002</v>
      </c>
      <c r="AI149" s="28">
        <v>0.08</v>
      </c>
      <c r="AJ149" s="28">
        <v>1.960855</v>
      </c>
      <c r="AK149" s="28">
        <v>96.229976800000003</v>
      </c>
      <c r="AL149" s="28">
        <v>7.0749329999999997</v>
      </c>
      <c r="AM149" s="28">
        <v>0.99472899999999997</v>
      </c>
      <c r="AN149" s="28">
        <v>1.8062</v>
      </c>
      <c r="AO149" s="28">
        <v>42.149000000000001</v>
      </c>
      <c r="AP149" s="28">
        <v>2.0326469999999999</v>
      </c>
      <c r="AQ149" s="28">
        <v>1.62971</v>
      </c>
      <c r="AR149" s="28">
        <v>6.9777259999999997</v>
      </c>
      <c r="AS149" s="28">
        <v>684.48423000000003</v>
      </c>
      <c r="AT149" s="28">
        <v>37.523641542</v>
      </c>
      <c r="AU149" s="28">
        <v>2511.1091000000001</v>
      </c>
      <c r="AV149" s="28">
        <v>5.6317526000000004</v>
      </c>
      <c r="AW149" s="28">
        <v>3.6366000000000001</v>
      </c>
      <c r="AX149" s="28">
        <v>5.008</v>
      </c>
      <c r="AY149" s="28">
        <v>135.46789999999999</v>
      </c>
      <c r="AZ149" s="28">
        <v>2.6536884999999999</v>
      </c>
      <c r="BA149" s="28">
        <v>0.118057367909084</v>
      </c>
      <c r="BB149" s="28">
        <v>11.805201</v>
      </c>
      <c r="BC149" s="28">
        <v>145.68</v>
      </c>
      <c r="BD149" s="28">
        <v>0.65803900000000004</v>
      </c>
      <c r="BE149" s="28">
        <v>1.9226074</v>
      </c>
      <c r="BF149" s="28">
        <v>1.8866289999999999</v>
      </c>
      <c r="BG149" s="28">
        <v>2.1614599999999999</v>
      </c>
      <c r="BH149" s="28">
        <v>86.337559999999996</v>
      </c>
      <c r="BI149" s="28">
        <v>14.77013</v>
      </c>
      <c r="BJ149" s="28">
        <v>5.008</v>
      </c>
      <c r="BK149" s="28">
        <v>3.4178474200000002</v>
      </c>
      <c r="BL149" s="28">
        <v>3.4178474200000002</v>
      </c>
      <c r="BM149" s="28">
        <v>4.28648162</v>
      </c>
      <c r="BN149" s="28">
        <v>0.240371</v>
      </c>
      <c r="BO149" s="28">
        <v>0.99201025458626002</v>
      </c>
      <c r="BP149" s="28">
        <v>0.47614978292330001</v>
      </c>
    </row>
    <row r="150" spans="1:68">
      <c r="A150" s="28">
        <v>149</v>
      </c>
      <c r="B150" s="29" t="s">
        <v>149</v>
      </c>
      <c r="C150" s="28">
        <v>152</v>
      </c>
      <c r="D150" s="28">
        <v>1245</v>
      </c>
      <c r="E150" s="28">
        <v>0.39738000000000001</v>
      </c>
      <c r="F150" s="28">
        <v>32.740794999999999</v>
      </c>
      <c r="G150" s="28">
        <v>3.0969500000000001</v>
      </c>
      <c r="H150" s="28">
        <v>1.20085</v>
      </c>
      <c r="I150" s="28">
        <v>4.12765</v>
      </c>
      <c r="J150" s="28">
        <v>15.69</v>
      </c>
      <c r="K150" s="28">
        <v>0.85355000000000003</v>
      </c>
      <c r="L150" s="28">
        <v>0.85450000000000004</v>
      </c>
      <c r="M150" s="28">
        <v>1.0409999999999999</v>
      </c>
      <c r="N150" s="28">
        <v>460.06599999999997</v>
      </c>
      <c r="O150" s="28">
        <v>57.614554800000001</v>
      </c>
      <c r="P150" s="28">
        <v>374.67</v>
      </c>
      <c r="Q150" s="28">
        <v>1.2970649999999999</v>
      </c>
      <c r="R150" s="28">
        <v>2.2195</v>
      </c>
      <c r="S150" s="28">
        <v>3.5449999999999999</v>
      </c>
      <c r="T150" s="28">
        <v>178.905</v>
      </c>
      <c r="U150" s="28">
        <v>3.1711999999999998</v>
      </c>
      <c r="V150" s="28">
        <v>6.5646908859145994E-2</v>
      </c>
      <c r="W150" s="28">
        <v>34.8324</v>
      </c>
      <c r="X150" s="28">
        <v>200</v>
      </c>
      <c r="Y150" s="28">
        <v>1.51275</v>
      </c>
      <c r="Z150" s="28">
        <v>1.96959</v>
      </c>
      <c r="AA150" s="28">
        <v>2.6009000000000002</v>
      </c>
      <c r="AB150" s="28">
        <v>2.78485</v>
      </c>
      <c r="AC150" s="28">
        <v>49.281399999999998</v>
      </c>
      <c r="AD150" s="28">
        <v>33.507350000000002</v>
      </c>
      <c r="AE150" s="28">
        <v>3.5449999999999999</v>
      </c>
      <c r="AF150" s="28">
        <v>4.8475679999999999</v>
      </c>
      <c r="AG150" s="28">
        <v>4.8475679999999999</v>
      </c>
      <c r="AH150" s="28">
        <v>4.8475679999999999</v>
      </c>
      <c r="AI150" s="28">
        <v>0.05</v>
      </c>
      <c r="AJ150" s="28">
        <v>1.9079999999999999</v>
      </c>
      <c r="AK150" s="28">
        <v>92.186750000000004</v>
      </c>
      <c r="AL150" s="28">
        <v>6.6689499999999997</v>
      </c>
      <c r="AM150" s="28">
        <v>0.95225000000000004</v>
      </c>
      <c r="AN150" s="28">
        <v>1.7568999999999999</v>
      </c>
      <c r="AO150" s="28">
        <v>40.700000000000003</v>
      </c>
      <c r="AP150" s="28">
        <v>2.0220500000000001</v>
      </c>
      <c r="AQ150" s="28">
        <v>1.5954999999999999</v>
      </c>
      <c r="AR150" s="28">
        <v>7.5149499999999998</v>
      </c>
      <c r="AS150" s="28">
        <v>663.30799999999999</v>
      </c>
      <c r="AT150" s="28">
        <v>36.254800000000003</v>
      </c>
      <c r="AU150" s="28">
        <v>2727.0650000000001</v>
      </c>
      <c r="AV150" s="28">
        <v>6.123075</v>
      </c>
      <c r="AW150" s="28">
        <v>3.2955000000000001</v>
      </c>
      <c r="AX150" s="28">
        <v>4.9850000000000003</v>
      </c>
      <c r="AY150" s="28">
        <v>134.15</v>
      </c>
      <c r="AZ150" s="28">
        <v>2.7598500000000001</v>
      </c>
      <c r="BA150" s="28">
        <v>0.122113022113022</v>
      </c>
      <c r="BB150" s="28">
        <v>10.89255</v>
      </c>
      <c r="BC150" s="28">
        <v>145.22499999999999</v>
      </c>
      <c r="BD150" s="28">
        <v>0.64157500000000001</v>
      </c>
      <c r="BE150" s="28">
        <v>1.9100699999999999</v>
      </c>
      <c r="BF150" s="28">
        <v>1.8617999999999999</v>
      </c>
      <c r="BG150" s="28">
        <v>2.13225</v>
      </c>
      <c r="BH150" s="28">
        <v>85.1785</v>
      </c>
      <c r="BI150" s="28">
        <v>15.7315</v>
      </c>
      <c r="BJ150" s="28">
        <v>4.9850000000000003</v>
      </c>
      <c r="BK150" s="28">
        <v>3.300529</v>
      </c>
      <c r="BL150" s="28">
        <v>3.300529</v>
      </c>
      <c r="BM150" s="28">
        <v>3.3299935000000001</v>
      </c>
      <c r="BN150" s="28">
        <v>0.1691</v>
      </c>
      <c r="BO150" s="28">
        <v>1.0115253226787999</v>
      </c>
      <c r="BP150" s="28">
        <v>0.46423661360347301</v>
      </c>
    </row>
    <row r="151" spans="1:68">
      <c r="A151" s="28">
        <v>150</v>
      </c>
      <c r="B151" s="29" t="s">
        <v>116</v>
      </c>
      <c r="C151" s="28">
        <v>150</v>
      </c>
      <c r="D151" s="28">
        <v>1245</v>
      </c>
      <c r="E151" s="28">
        <v>0.41183999999999998</v>
      </c>
      <c r="F151" s="28">
        <v>33.306559999999998</v>
      </c>
      <c r="G151" s="28">
        <v>3.1276000000000002</v>
      </c>
      <c r="H151" s="28">
        <v>1.2028000000000001</v>
      </c>
      <c r="I151" s="28">
        <v>4.1151999999999997</v>
      </c>
      <c r="J151" s="28">
        <v>15.92</v>
      </c>
      <c r="K151" s="28">
        <v>0.85640000000000005</v>
      </c>
      <c r="L151" s="28">
        <v>0.85599999999999998</v>
      </c>
      <c r="M151" s="28">
        <v>1.048</v>
      </c>
      <c r="N151" s="28">
        <v>460.988</v>
      </c>
      <c r="O151" s="28">
        <v>57.560126400000001</v>
      </c>
      <c r="P151" s="28">
        <v>381.56</v>
      </c>
      <c r="Q151" s="28">
        <v>1.2949200000000001</v>
      </c>
      <c r="R151" s="28">
        <v>2.226</v>
      </c>
      <c r="S151" s="28">
        <v>3.56</v>
      </c>
      <c r="T151" s="28">
        <v>179.04</v>
      </c>
      <c r="U151" s="28">
        <v>3.1716000000000002</v>
      </c>
      <c r="V151" s="28">
        <v>6.5326633165829207E-2</v>
      </c>
      <c r="W151" s="28">
        <v>34.8232</v>
      </c>
      <c r="X151" s="28">
        <v>200</v>
      </c>
      <c r="Y151" s="28">
        <v>1.512</v>
      </c>
      <c r="Z151" s="28">
        <v>1.97112</v>
      </c>
      <c r="AA151" s="28">
        <v>2.6012</v>
      </c>
      <c r="AB151" s="28">
        <v>2.7848000000000002</v>
      </c>
      <c r="AC151" s="28">
        <v>48.825200000000002</v>
      </c>
      <c r="AD151" s="28">
        <v>33.424799999999998</v>
      </c>
      <c r="AE151" s="28">
        <v>3.56</v>
      </c>
      <c r="AF151" s="28">
        <v>4.8603240000000003</v>
      </c>
      <c r="AG151" s="28">
        <v>4.8603240000000003</v>
      </c>
      <c r="AH151" s="28">
        <v>4.8603240000000003</v>
      </c>
      <c r="AI151" s="28">
        <v>0.05</v>
      </c>
      <c r="AJ151" s="28">
        <v>1.9039999999999999</v>
      </c>
      <c r="AK151" s="28">
        <v>91.947000000000003</v>
      </c>
      <c r="AL151" s="28">
        <v>6.6585999999999999</v>
      </c>
      <c r="AM151" s="28">
        <v>0.95299999999999996</v>
      </c>
      <c r="AN151" s="28">
        <v>1.7592000000000001</v>
      </c>
      <c r="AO151" s="28">
        <v>40.6</v>
      </c>
      <c r="AP151" s="28">
        <v>2.0194000000000001</v>
      </c>
      <c r="AQ151" s="28">
        <v>1.5940000000000001</v>
      </c>
      <c r="AR151" s="28">
        <v>7.4965999999999999</v>
      </c>
      <c r="AS151" s="28">
        <v>663.14400000000001</v>
      </c>
      <c r="AT151" s="28">
        <v>36.246400000000001</v>
      </c>
      <c r="AU151" s="28">
        <v>2722.42</v>
      </c>
      <c r="AV151" s="28">
        <v>6.1161000000000003</v>
      </c>
      <c r="AW151" s="28">
        <v>3.294</v>
      </c>
      <c r="AX151" s="28">
        <v>4.9800000000000004</v>
      </c>
      <c r="AY151" s="28">
        <v>134.19999999999999</v>
      </c>
      <c r="AZ151" s="28">
        <v>2.7597999999999998</v>
      </c>
      <c r="BA151" s="28">
        <v>0.122167487684729</v>
      </c>
      <c r="BB151" s="28">
        <v>10.913399999999999</v>
      </c>
      <c r="BC151" s="28">
        <v>145.30000000000001</v>
      </c>
      <c r="BD151" s="28">
        <v>0.6421</v>
      </c>
      <c r="BE151" s="28">
        <v>1.9097599999999999</v>
      </c>
      <c r="BF151" s="28">
        <v>1.8624000000000001</v>
      </c>
      <c r="BG151" s="28">
        <v>2.133</v>
      </c>
      <c r="BH151" s="28">
        <v>84.837999999999994</v>
      </c>
      <c r="BI151" s="28">
        <v>15.742000000000001</v>
      </c>
      <c r="BJ151" s="28">
        <v>4.9800000000000004</v>
      </c>
      <c r="BK151" s="28">
        <v>3.3005719999999998</v>
      </c>
      <c r="BL151" s="28">
        <v>3.3005719999999998</v>
      </c>
      <c r="BM151" s="28">
        <v>3.339858</v>
      </c>
      <c r="BN151" s="28">
        <v>0.16880000000000001</v>
      </c>
      <c r="BO151" s="28">
        <v>1.0110009509183699</v>
      </c>
      <c r="BP151" s="28">
        <v>0.46461649782923298</v>
      </c>
    </row>
    <row r="152" spans="1:68">
      <c r="A152" s="28">
        <v>151</v>
      </c>
      <c r="B152" s="29" t="s">
        <v>106</v>
      </c>
      <c r="C152" s="28">
        <v>100</v>
      </c>
      <c r="D152" s="28">
        <v>1245</v>
      </c>
      <c r="E152" s="28">
        <v>0.42630000000000001</v>
      </c>
      <c r="F152" s="28">
        <v>33.872324999999996</v>
      </c>
      <c r="G152" s="28">
        <v>3.1582499999999998</v>
      </c>
      <c r="H152" s="28">
        <v>1.20475</v>
      </c>
      <c r="I152" s="28">
        <v>4.1027500000000003</v>
      </c>
      <c r="J152" s="28">
        <v>16.149999999999999</v>
      </c>
      <c r="K152" s="28">
        <v>0.85924999999999996</v>
      </c>
      <c r="L152" s="28">
        <v>0.85750000000000004</v>
      </c>
      <c r="M152" s="28">
        <v>1.0549999999999999</v>
      </c>
      <c r="N152" s="28">
        <v>461.91</v>
      </c>
      <c r="O152" s="28">
        <v>57.505698000000002</v>
      </c>
      <c r="P152" s="28">
        <v>388.45</v>
      </c>
      <c r="Q152" s="28">
        <v>1.292775</v>
      </c>
      <c r="R152" s="28">
        <v>2.2324999999999999</v>
      </c>
      <c r="S152" s="28">
        <v>3.5750000000000002</v>
      </c>
      <c r="T152" s="28">
        <v>179.17500000000001</v>
      </c>
      <c r="U152" s="28">
        <v>3.1720000000000002</v>
      </c>
      <c r="V152" s="28">
        <v>6.5015479876161006E-2</v>
      </c>
      <c r="W152" s="28">
        <v>34.814</v>
      </c>
      <c r="X152" s="28">
        <v>200</v>
      </c>
      <c r="Y152" s="28">
        <v>1.51125</v>
      </c>
      <c r="Z152" s="28">
        <v>1.97265</v>
      </c>
      <c r="AA152" s="28">
        <v>2.6015000000000001</v>
      </c>
      <c r="AB152" s="28">
        <v>2.7847499999999998</v>
      </c>
      <c r="AC152" s="28">
        <v>48.369</v>
      </c>
      <c r="AD152" s="28">
        <v>33.34225</v>
      </c>
      <c r="AE152" s="28">
        <v>3.5750000000000002</v>
      </c>
      <c r="AF152" s="28">
        <v>4.8730799999999999</v>
      </c>
      <c r="AG152" s="28">
        <v>4.8730799999999999</v>
      </c>
      <c r="AH152" s="28">
        <v>4.8730799999999999</v>
      </c>
      <c r="AI152" s="28">
        <v>0.05</v>
      </c>
      <c r="AJ152" s="28">
        <v>1.9</v>
      </c>
      <c r="AK152" s="28">
        <v>91.707250000000002</v>
      </c>
      <c r="AL152" s="28">
        <v>6.64825</v>
      </c>
      <c r="AM152" s="28">
        <v>0.95374999999999999</v>
      </c>
      <c r="AN152" s="28">
        <v>1.7615000000000001</v>
      </c>
      <c r="AO152" s="28">
        <v>40.5</v>
      </c>
      <c r="AP152" s="28">
        <v>2.01675</v>
      </c>
      <c r="AQ152" s="28">
        <v>1.5925</v>
      </c>
      <c r="AR152" s="28">
        <v>7.4782500000000001</v>
      </c>
      <c r="AS152" s="28">
        <v>662.98</v>
      </c>
      <c r="AT152" s="28">
        <v>36.238</v>
      </c>
      <c r="AU152" s="28">
        <v>2717.7750000000001</v>
      </c>
      <c r="AV152" s="28">
        <v>6.1091249999999997</v>
      </c>
      <c r="AW152" s="28">
        <v>3.2925</v>
      </c>
      <c r="AX152" s="28">
        <v>4.9749999999999996</v>
      </c>
      <c r="AY152" s="28">
        <v>134.25</v>
      </c>
      <c r="AZ152" s="28">
        <v>2.7597499999999999</v>
      </c>
      <c r="BA152" s="28">
        <v>0.122222222222222</v>
      </c>
      <c r="BB152" s="28">
        <v>10.93425</v>
      </c>
      <c r="BC152" s="28">
        <v>145.375</v>
      </c>
      <c r="BD152" s="28">
        <v>0.642625</v>
      </c>
      <c r="BE152" s="28">
        <v>1.9094500000000001</v>
      </c>
      <c r="BF152" s="28">
        <v>1.863</v>
      </c>
      <c r="BG152" s="28">
        <v>2.13375</v>
      </c>
      <c r="BH152" s="28">
        <v>84.497500000000002</v>
      </c>
      <c r="BI152" s="28">
        <v>15.7525</v>
      </c>
      <c r="BJ152" s="28">
        <v>4.9749999999999996</v>
      </c>
      <c r="BK152" s="28">
        <v>3.3006150000000001</v>
      </c>
      <c r="BL152" s="28">
        <v>3.3006150000000001</v>
      </c>
      <c r="BM152" s="28">
        <v>3.3497224999999999</v>
      </c>
      <c r="BN152" s="28">
        <v>0.16850000000000001</v>
      </c>
      <c r="BO152" s="28">
        <v>1.0104768511047599</v>
      </c>
      <c r="BP152" s="28">
        <v>0.464996382054993</v>
      </c>
    </row>
    <row r="153" spans="1:68">
      <c r="A153" s="28">
        <v>152</v>
      </c>
      <c r="B153" s="29" t="s">
        <v>109</v>
      </c>
      <c r="C153" s="28">
        <v>75</v>
      </c>
      <c r="D153" s="28">
        <v>1245</v>
      </c>
      <c r="E153" s="28">
        <v>0.44075999999999999</v>
      </c>
      <c r="F153" s="28">
        <v>34.438090000000003</v>
      </c>
      <c r="G153" s="28">
        <v>3.1888999999999998</v>
      </c>
      <c r="H153" s="28">
        <v>1.2067000000000001</v>
      </c>
      <c r="I153" s="28">
        <v>4.0903</v>
      </c>
      <c r="J153" s="28">
        <v>16.38</v>
      </c>
      <c r="K153" s="28">
        <v>0.86209999999999998</v>
      </c>
      <c r="L153" s="28">
        <v>0.85899999999999999</v>
      </c>
      <c r="M153" s="28">
        <v>1.0620000000000001</v>
      </c>
      <c r="N153" s="28">
        <v>462.83199999999999</v>
      </c>
      <c r="O153" s="28">
        <v>57.451269600000003</v>
      </c>
      <c r="P153" s="28">
        <v>395.34</v>
      </c>
      <c r="Q153" s="28">
        <v>1.2906299999999999</v>
      </c>
      <c r="R153" s="28">
        <v>2.2389999999999999</v>
      </c>
      <c r="S153" s="28">
        <v>3.59</v>
      </c>
      <c r="T153" s="28">
        <v>179.31</v>
      </c>
      <c r="U153" s="28">
        <v>3.1724000000000001</v>
      </c>
      <c r="V153" s="28">
        <v>6.4713064713064705E-2</v>
      </c>
      <c r="W153" s="28">
        <v>34.8048</v>
      </c>
      <c r="X153" s="28">
        <v>200</v>
      </c>
      <c r="Y153" s="28">
        <v>1.5105</v>
      </c>
      <c r="Z153" s="28">
        <v>1.97418</v>
      </c>
      <c r="AA153" s="28">
        <v>2.6017999999999999</v>
      </c>
      <c r="AB153" s="28">
        <v>2.7847</v>
      </c>
      <c r="AC153" s="28">
        <v>47.912799999999997</v>
      </c>
      <c r="AD153" s="28">
        <v>33.259700000000002</v>
      </c>
      <c r="AE153" s="28">
        <v>3.59</v>
      </c>
      <c r="AF153" s="28">
        <v>4.8858360000000003</v>
      </c>
      <c r="AG153" s="28">
        <v>4.8858360000000003</v>
      </c>
      <c r="AH153" s="28">
        <v>4.8858360000000003</v>
      </c>
      <c r="AI153" s="28">
        <v>0.05</v>
      </c>
      <c r="AJ153" s="28">
        <v>1.8959999999999999</v>
      </c>
      <c r="AK153" s="28">
        <v>91.467500000000001</v>
      </c>
      <c r="AL153" s="28">
        <v>6.6379000000000001</v>
      </c>
      <c r="AM153" s="28">
        <v>0.95450000000000002</v>
      </c>
      <c r="AN153" s="28">
        <v>1.7638</v>
      </c>
      <c r="AO153" s="28">
        <v>40.4</v>
      </c>
      <c r="AP153" s="28">
        <v>2.0141</v>
      </c>
      <c r="AQ153" s="28">
        <v>1.591</v>
      </c>
      <c r="AR153" s="28">
        <v>7.4599000000000002</v>
      </c>
      <c r="AS153" s="28">
        <v>662.81600000000003</v>
      </c>
      <c r="AT153" s="28">
        <v>36.229599999999998</v>
      </c>
      <c r="AU153" s="28">
        <v>2713.13</v>
      </c>
      <c r="AV153" s="28">
        <v>6.10215</v>
      </c>
      <c r="AW153" s="28">
        <v>3.2909999999999999</v>
      </c>
      <c r="AX153" s="28">
        <v>4.97</v>
      </c>
      <c r="AY153" s="28">
        <v>134.30000000000001</v>
      </c>
      <c r="AZ153" s="28">
        <v>2.7597</v>
      </c>
      <c r="BA153" s="28">
        <v>0.122277227722772</v>
      </c>
      <c r="BB153" s="28">
        <v>10.9551</v>
      </c>
      <c r="BC153" s="28">
        <v>145.44999999999999</v>
      </c>
      <c r="BD153" s="28">
        <v>0.64315</v>
      </c>
      <c r="BE153" s="28">
        <v>1.9091400000000001</v>
      </c>
      <c r="BF153" s="28">
        <v>1.8635999999999999</v>
      </c>
      <c r="BG153" s="28">
        <v>2.1345000000000001</v>
      </c>
      <c r="BH153" s="28">
        <v>84.156999999999996</v>
      </c>
      <c r="BI153" s="28">
        <v>15.763</v>
      </c>
      <c r="BJ153" s="28">
        <v>4.97</v>
      </c>
      <c r="BK153" s="28">
        <v>3.3006579999999999</v>
      </c>
      <c r="BL153" s="28">
        <v>3.3006579999999999</v>
      </c>
      <c r="BM153" s="28">
        <v>3.3595869999999999</v>
      </c>
      <c r="BN153" s="28">
        <v>0.16819999999999999</v>
      </c>
      <c r="BO153" s="28">
        <v>1.0099530230264899</v>
      </c>
      <c r="BP153" s="28">
        <v>0.46537626628075301</v>
      </c>
    </row>
    <row r="154" spans="1:68">
      <c r="A154" s="28">
        <v>153</v>
      </c>
      <c r="B154" s="29" t="s">
        <v>117</v>
      </c>
      <c r="C154" s="28">
        <v>56</v>
      </c>
      <c r="D154" s="28">
        <v>1245</v>
      </c>
      <c r="E154" s="28">
        <v>0.45522000000000001</v>
      </c>
      <c r="F154" s="28">
        <v>35.003855000000001</v>
      </c>
      <c r="G154" s="28">
        <v>3.2195499999999999</v>
      </c>
      <c r="H154" s="28">
        <v>1.20865</v>
      </c>
      <c r="I154" s="28">
        <v>4.0778499999999998</v>
      </c>
      <c r="J154" s="28">
        <v>16.61</v>
      </c>
      <c r="K154" s="28">
        <v>0.86495</v>
      </c>
      <c r="L154" s="28">
        <v>0.86050000000000004</v>
      </c>
      <c r="M154" s="28">
        <v>1.069</v>
      </c>
      <c r="N154" s="28">
        <v>463.75400000000002</v>
      </c>
      <c r="O154" s="28">
        <v>57.396841199999997</v>
      </c>
      <c r="P154" s="28">
        <v>402.23</v>
      </c>
      <c r="Q154" s="28">
        <v>1.2884850000000001</v>
      </c>
      <c r="R154" s="28">
        <v>2.2454999999999998</v>
      </c>
      <c r="S154" s="28">
        <v>3.605</v>
      </c>
      <c r="T154" s="28">
        <v>179.44499999999999</v>
      </c>
      <c r="U154" s="28">
        <v>3.1728000000000001</v>
      </c>
      <c r="V154" s="28">
        <v>6.4419024683925297E-2</v>
      </c>
      <c r="W154" s="28">
        <v>34.7956</v>
      </c>
      <c r="X154" s="28">
        <v>200</v>
      </c>
      <c r="Y154" s="28">
        <v>1.5097499999999999</v>
      </c>
      <c r="Z154" s="28">
        <v>1.9757100000000001</v>
      </c>
      <c r="AA154" s="28">
        <v>2.6021000000000001</v>
      </c>
      <c r="AB154" s="28">
        <v>2.7846500000000001</v>
      </c>
      <c r="AC154" s="28">
        <v>47.456600000000002</v>
      </c>
      <c r="AD154" s="28">
        <v>33.177149999999997</v>
      </c>
      <c r="AE154" s="28">
        <v>3.605</v>
      </c>
      <c r="AF154" s="28">
        <v>4.8985919999999998</v>
      </c>
      <c r="AG154" s="28">
        <v>4.8985919999999998</v>
      </c>
      <c r="AH154" s="28">
        <v>4.8985919999999998</v>
      </c>
      <c r="AI154" s="28">
        <v>0.05</v>
      </c>
      <c r="AJ154" s="28">
        <v>1.8919999999999999</v>
      </c>
      <c r="AK154" s="28">
        <v>91.22775</v>
      </c>
      <c r="AL154" s="28">
        <v>6.6275500000000003</v>
      </c>
      <c r="AM154" s="28">
        <v>0.95525000000000004</v>
      </c>
      <c r="AN154" s="28">
        <v>1.7661</v>
      </c>
      <c r="AO154" s="28">
        <v>40.299999999999997</v>
      </c>
      <c r="AP154" s="28">
        <v>2.01145</v>
      </c>
      <c r="AQ154" s="28">
        <v>1.5894999999999999</v>
      </c>
      <c r="AR154" s="28">
        <v>7.4415500000000003</v>
      </c>
      <c r="AS154" s="28">
        <v>662.65200000000004</v>
      </c>
      <c r="AT154" s="28">
        <v>36.221200000000003</v>
      </c>
      <c r="AU154" s="28">
        <v>2708.4850000000001</v>
      </c>
      <c r="AV154" s="28">
        <v>6.0951750000000002</v>
      </c>
      <c r="AW154" s="28">
        <v>3.2894999999999999</v>
      </c>
      <c r="AX154" s="28">
        <v>4.9649999999999999</v>
      </c>
      <c r="AY154" s="28">
        <v>134.35</v>
      </c>
      <c r="AZ154" s="28">
        <v>2.7596500000000002</v>
      </c>
      <c r="BA154" s="28">
        <v>0.122332506203474</v>
      </c>
      <c r="BB154" s="28">
        <v>10.975949999999999</v>
      </c>
      <c r="BC154" s="28">
        <v>145.52500000000001</v>
      </c>
      <c r="BD154" s="28">
        <v>0.643675</v>
      </c>
      <c r="BE154" s="28">
        <v>1.90883</v>
      </c>
      <c r="BF154" s="28">
        <v>1.8642000000000001</v>
      </c>
      <c r="BG154" s="28">
        <v>2.1352500000000001</v>
      </c>
      <c r="BH154" s="28">
        <v>83.816500000000005</v>
      </c>
      <c r="BI154" s="28">
        <v>15.7735</v>
      </c>
      <c r="BJ154" s="28">
        <v>4.9649999999999999</v>
      </c>
      <c r="BK154" s="28">
        <v>3.3007010000000001</v>
      </c>
      <c r="BL154" s="28">
        <v>3.3007010000000001</v>
      </c>
      <c r="BM154" s="28">
        <v>3.3694514999999998</v>
      </c>
      <c r="BN154" s="28">
        <v>0.16789999999999999</v>
      </c>
      <c r="BO154" s="28">
        <v>1.0094294664722601</v>
      </c>
      <c r="BP154" s="28">
        <v>0.46575615050651198</v>
      </c>
    </row>
    <row r="155" spans="1:68">
      <c r="A155" s="28">
        <v>154</v>
      </c>
      <c r="B155" s="29" t="s">
        <v>150</v>
      </c>
      <c r="C155" s="28">
        <v>32</v>
      </c>
      <c r="D155" s="28">
        <v>1245</v>
      </c>
      <c r="E155" s="28">
        <v>0.48414000000000001</v>
      </c>
      <c r="F155" s="28">
        <v>36.135384999999999</v>
      </c>
      <c r="G155" s="28">
        <v>3.28085</v>
      </c>
      <c r="H155" s="28">
        <v>1.21255</v>
      </c>
      <c r="I155" s="28">
        <v>4.0529500000000001</v>
      </c>
      <c r="J155" s="28">
        <v>17.07</v>
      </c>
      <c r="K155" s="28">
        <v>0.87065000000000003</v>
      </c>
      <c r="L155" s="28">
        <v>0.86350000000000005</v>
      </c>
      <c r="M155" s="28">
        <v>1.083</v>
      </c>
      <c r="N155" s="28">
        <v>465.59800000000001</v>
      </c>
      <c r="O155" s="28">
        <v>57.287984399999999</v>
      </c>
      <c r="P155" s="28">
        <v>416.01</v>
      </c>
      <c r="Q155" s="28">
        <v>1.284195</v>
      </c>
      <c r="R155" s="28">
        <v>2.2585000000000002</v>
      </c>
      <c r="S155" s="28">
        <v>3.6349999999999998</v>
      </c>
      <c r="T155" s="28">
        <v>179.715</v>
      </c>
      <c r="U155" s="28">
        <v>3.1736</v>
      </c>
      <c r="V155" s="28">
        <v>6.3854715875805504E-2</v>
      </c>
      <c r="W155" s="28">
        <v>34.777200000000001</v>
      </c>
      <c r="X155" s="28">
        <v>200</v>
      </c>
      <c r="Y155" s="28">
        <v>1.5082500000000001</v>
      </c>
      <c r="Z155" s="28">
        <v>1.9787699999999999</v>
      </c>
      <c r="AA155" s="28">
        <v>2.6027</v>
      </c>
      <c r="AB155" s="28">
        <v>2.7845499999999999</v>
      </c>
      <c r="AC155" s="28">
        <v>46.544199999999996</v>
      </c>
      <c r="AD155" s="28">
        <v>33.012050000000002</v>
      </c>
      <c r="AE155" s="28">
        <v>3.6349999999999998</v>
      </c>
      <c r="AF155" s="28">
        <v>4.9241039999999998</v>
      </c>
      <c r="AG155" s="28">
        <v>4.9241039999999998</v>
      </c>
      <c r="AH155" s="28">
        <v>4.9241039999999998</v>
      </c>
      <c r="AI155" s="28">
        <v>0.05</v>
      </c>
      <c r="AJ155" s="28">
        <v>1.8839999999999999</v>
      </c>
      <c r="AK155" s="28">
        <v>90.748249999999999</v>
      </c>
      <c r="AL155" s="28">
        <v>6.6068499999999997</v>
      </c>
      <c r="AM155" s="28">
        <v>0.95674999999999999</v>
      </c>
      <c r="AN155" s="28">
        <v>1.7706999999999999</v>
      </c>
      <c r="AO155" s="28">
        <v>40.1</v>
      </c>
      <c r="AP155" s="28">
        <v>2.0061499999999999</v>
      </c>
      <c r="AQ155" s="28">
        <v>1.5865</v>
      </c>
      <c r="AR155" s="28">
        <v>7.4048499999999997</v>
      </c>
      <c r="AS155" s="28">
        <v>662.32399999999996</v>
      </c>
      <c r="AT155" s="28">
        <v>36.2044</v>
      </c>
      <c r="AU155" s="28">
        <v>2699.1950000000002</v>
      </c>
      <c r="AV155" s="28">
        <v>6.0812249999999999</v>
      </c>
      <c r="AW155" s="28">
        <v>3.2865000000000002</v>
      </c>
      <c r="AX155" s="28">
        <v>4.9550000000000001</v>
      </c>
      <c r="AY155" s="28">
        <v>134.44999999999999</v>
      </c>
      <c r="AZ155" s="28">
        <v>2.7595499999999999</v>
      </c>
      <c r="BA155" s="28">
        <v>0.122443890274314</v>
      </c>
      <c r="BB155" s="28">
        <v>11.01765</v>
      </c>
      <c r="BC155" s="28">
        <v>145.67500000000001</v>
      </c>
      <c r="BD155" s="28">
        <v>0.64472499999999999</v>
      </c>
      <c r="BE155" s="28">
        <v>1.90821</v>
      </c>
      <c r="BF155" s="28">
        <v>1.8653999999999999</v>
      </c>
      <c r="BG155" s="28">
        <v>2.1367500000000001</v>
      </c>
      <c r="BH155" s="28">
        <v>83.135499999999993</v>
      </c>
      <c r="BI155" s="28">
        <v>15.794499999999999</v>
      </c>
      <c r="BJ155" s="28">
        <v>4.9550000000000001</v>
      </c>
      <c r="BK155" s="28">
        <v>3.3007870000000001</v>
      </c>
      <c r="BL155" s="28">
        <v>3.3007870000000001</v>
      </c>
      <c r="BM155" s="28">
        <v>3.3891805000000002</v>
      </c>
      <c r="BN155" s="28">
        <v>0.1673</v>
      </c>
      <c r="BO155" s="28">
        <v>1.0083831670919401</v>
      </c>
      <c r="BP155" s="28">
        <v>0.46651591895803202</v>
      </c>
    </row>
    <row r="156" spans="1:68">
      <c r="A156" s="28">
        <v>155</v>
      </c>
      <c r="B156" s="29" t="s">
        <v>151</v>
      </c>
      <c r="C156" s="28">
        <v>140</v>
      </c>
      <c r="D156" s="28">
        <v>1040</v>
      </c>
      <c r="E156" s="28">
        <v>0.37982080000000001</v>
      </c>
      <c r="F156" s="28">
        <v>32.426583600000001</v>
      </c>
      <c r="G156" s="28">
        <v>3.083996</v>
      </c>
      <c r="H156" s="28">
        <v>1.1907000000000001</v>
      </c>
      <c r="I156" s="28">
        <v>4.1244480000000001</v>
      </c>
      <c r="J156" s="28">
        <v>15.4832</v>
      </c>
      <c r="K156" s="28">
        <v>0.86016400000000004</v>
      </c>
      <c r="L156" s="28">
        <v>0.86295999999999995</v>
      </c>
      <c r="M156" s="28">
        <v>1.0360279999999999</v>
      </c>
      <c r="N156" s="28">
        <v>461.6542</v>
      </c>
      <c r="O156" s="28">
        <v>57.441104107999998</v>
      </c>
      <c r="P156" s="28">
        <v>356.7364</v>
      </c>
      <c r="Q156" s="28">
        <v>1.37575</v>
      </c>
      <c r="R156" s="28">
        <v>2.2410000000000001</v>
      </c>
      <c r="S156" s="28">
        <v>3.5004</v>
      </c>
      <c r="T156" s="28">
        <v>177.02959999999999</v>
      </c>
      <c r="U156" s="28">
        <v>3.1326860000000001</v>
      </c>
      <c r="V156" s="28">
        <v>6.71695773483518E-2</v>
      </c>
      <c r="W156" s="28">
        <v>34.179364</v>
      </c>
      <c r="X156" s="28">
        <v>198.61600000000001</v>
      </c>
      <c r="Y156" s="28">
        <v>1.504</v>
      </c>
      <c r="Z156" s="28">
        <v>1.957832</v>
      </c>
      <c r="AA156" s="28">
        <v>2.5819239999999999</v>
      </c>
      <c r="AB156" s="28">
        <v>2.770772</v>
      </c>
      <c r="AC156" s="28">
        <v>51.167200000000001</v>
      </c>
      <c r="AD156" s="28">
        <v>33.016916000000002</v>
      </c>
      <c r="AE156" s="28">
        <v>3.5004</v>
      </c>
      <c r="AF156" s="28">
        <v>4.80242696</v>
      </c>
      <c r="AG156" s="28">
        <v>4.7968569600000004</v>
      </c>
      <c r="AH156" s="28">
        <v>4.7687269600000004</v>
      </c>
      <c r="AI156" s="28">
        <v>5.7500000000000002E-2</v>
      </c>
      <c r="AJ156" s="28">
        <v>1.9149700000000001</v>
      </c>
      <c r="AK156" s="28">
        <v>92.579554000000002</v>
      </c>
      <c r="AL156" s="28">
        <v>6.6883400000000002</v>
      </c>
      <c r="AM156" s="28">
        <v>0.95194999999999996</v>
      </c>
      <c r="AN156" s="28">
        <v>1.7626599999999999</v>
      </c>
      <c r="AO156" s="28">
        <v>40.872</v>
      </c>
      <c r="AP156" s="28">
        <v>2.0239400000000001</v>
      </c>
      <c r="AQ156" s="28">
        <v>1.6005</v>
      </c>
      <c r="AR156" s="28">
        <v>7.5273099999999999</v>
      </c>
      <c r="AS156" s="28">
        <v>664.41430000000003</v>
      </c>
      <c r="AT156" s="28">
        <v>36.251292820000003</v>
      </c>
      <c r="AU156" s="28">
        <v>2725.0889999999999</v>
      </c>
      <c r="AV156" s="28">
        <v>6.0421120000000004</v>
      </c>
      <c r="AW156" s="28">
        <v>3.3034500000000002</v>
      </c>
      <c r="AX156" s="28">
        <v>4.9909999999999997</v>
      </c>
      <c r="AY156" s="28">
        <v>133.94999999999999</v>
      </c>
      <c r="AZ156" s="28">
        <v>2.7554949999999998</v>
      </c>
      <c r="BA156" s="28">
        <v>0.123165002935995</v>
      </c>
      <c r="BB156" s="28">
        <v>10.826930000000001</v>
      </c>
      <c r="BC156" s="28">
        <v>145.02000000000001</v>
      </c>
      <c r="BD156" s="28">
        <v>0.64132999999999996</v>
      </c>
      <c r="BE156" s="28">
        <v>1.908973</v>
      </c>
      <c r="BF156" s="28">
        <v>1.85903</v>
      </c>
      <c r="BG156" s="28">
        <v>2.12961</v>
      </c>
      <c r="BH156" s="28">
        <v>85.931600000000003</v>
      </c>
      <c r="BI156" s="28">
        <v>15.6441</v>
      </c>
      <c r="BJ156" s="28">
        <v>4.9909999999999997</v>
      </c>
      <c r="BK156" s="28">
        <v>3.30166</v>
      </c>
      <c r="BL156" s="28">
        <v>3.30166</v>
      </c>
      <c r="BM156" s="28">
        <v>3.3227250000000002</v>
      </c>
      <c r="BN156" s="28">
        <v>0.16875000000000001</v>
      </c>
      <c r="BO156" s="28">
        <v>1.0085898842523799</v>
      </c>
      <c r="BP156" s="28">
        <v>0.46405933429811902</v>
      </c>
    </row>
    <row r="157" spans="1:68">
      <c r="A157" s="28">
        <v>156</v>
      </c>
      <c r="B157" s="29" t="s">
        <v>115</v>
      </c>
      <c r="C157" s="28">
        <v>210</v>
      </c>
      <c r="D157" s="28">
        <v>1040</v>
      </c>
      <c r="E157" s="28">
        <v>0.39425120000000002</v>
      </c>
      <c r="F157" s="28">
        <v>33.279215399999998</v>
      </c>
      <c r="G157" s="28">
        <v>3.133394</v>
      </c>
      <c r="H157" s="28">
        <v>1.1910499999999999</v>
      </c>
      <c r="I157" s="28">
        <v>4.1128720000000003</v>
      </c>
      <c r="J157" s="28">
        <v>15.8048</v>
      </c>
      <c r="K157" s="28">
        <v>0.86684600000000001</v>
      </c>
      <c r="L157" s="28">
        <v>0.86843999999999999</v>
      </c>
      <c r="M157" s="28">
        <v>1.0422419999999999</v>
      </c>
      <c r="N157" s="28">
        <v>463.06130000000002</v>
      </c>
      <c r="O157" s="28">
        <v>57.405876362000001</v>
      </c>
      <c r="P157" s="28">
        <v>357.76459999999997</v>
      </c>
      <c r="Q157" s="28">
        <v>1.3936249999999999</v>
      </c>
      <c r="R157" s="28">
        <v>2.2614999999999998</v>
      </c>
      <c r="S157" s="28">
        <v>3.5106000000000002</v>
      </c>
      <c r="T157" s="28">
        <v>176.78440000000001</v>
      </c>
      <c r="U157" s="28">
        <v>3.1244290000000001</v>
      </c>
      <c r="V157" s="28">
        <v>6.7068232435715705E-2</v>
      </c>
      <c r="W157" s="28">
        <v>34.060645999999998</v>
      </c>
      <c r="X157" s="28">
        <v>198.32400000000001</v>
      </c>
      <c r="Y157" s="28">
        <v>1.5009999999999999</v>
      </c>
      <c r="Z157" s="28">
        <v>1.9575480000000001</v>
      </c>
      <c r="AA157" s="28">
        <v>2.5784859999999998</v>
      </c>
      <c r="AB157" s="28">
        <v>2.7679580000000001</v>
      </c>
      <c r="AC157" s="28">
        <v>51.380800000000001</v>
      </c>
      <c r="AD157" s="28">
        <v>32.840774000000003</v>
      </c>
      <c r="AE157" s="28">
        <v>3.5106000000000002</v>
      </c>
      <c r="AF157" s="28">
        <v>4.8093644400000004</v>
      </c>
      <c r="AG157" s="28">
        <v>4.8010094399999996</v>
      </c>
      <c r="AH157" s="28">
        <v>4.7588144400000001</v>
      </c>
      <c r="AI157" s="28">
        <v>6.1249999999999999E-2</v>
      </c>
      <c r="AJ157" s="28">
        <v>1.912455</v>
      </c>
      <c r="AK157" s="28">
        <v>92.416331</v>
      </c>
      <c r="AL157" s="28">
        <v>6.6825099999999997</v>
      </c>
      <c r="AM157" s="28">
        <v>0.95292500000000002</v>
      </c>
      <c r="AN157" s="28">
        <v>1.7689900000000001</v>
      </c>
      <c r="AO157" s="28">
        <v>40.808</v>
      </c>
      <c r="AP157" s="28">
        <v>2.0209100000000002</v>
      </c>
      <c r="AQ157" s="28">
        <v>1.6007499999999999</v>
      </c>
      <c r="AR157" s="28">
        <v>7.5059649999999998</v>
      </c>
      <c r="AS157" s="28">
        <v>664.72145</v>
      </c>
      <c r="AT157" s="28">
        <v>36.236939229999997</v>
      </c>
      <c r="AU157" s="28">
        <v>2717.1334999999999</v>
      </c>
      <c r="AV157" s="28">
        <v>5.991168</v>
      </c>
      <c r="AW157" s="28">
        <v>3.3051750000000002</v>
      </c>
      <c r="AX157" s="28">
        <v>4.9865000000000004</v>
      </c>
      <c r="AY157" s="28">
        <v>133.92500000000001</v>
      </c>
      <c r="AZ157" s="28">
        <v>2.7532424999999998</v>
      </c>
      <c r="BA157" s="28">
        <v>0.12377475004900999</v>
      </c>
      <c r="BB157" s="28">
        <v>10.825395</v>
      </c>
      <c r="BC157" s="28">
        <v>145.03</v>
      </c>
      <c r="BD157" s="28">
        <v>0.64199499999999998</v>
      </c>
      <c r="BE157" s="28">
        <v>1.9079595</v>
      </c>
      <c r="BF157" s="28">
        <v>1.8585449999999999</v>
      </c>
      <c r="BG157" s="28">
        <v>2.1294149999999998</v>
      </c>
      <c r="BH157" s="28">
        <v>85.797399999999996</v>
      </c>
      <c r="BI157" s="28">
        <v>15.616149999999999</v>
      </c>
      <c r="BJ157" s="28">
        <v>4.9865000000000004</v>
      </c>
      <c r="BK157" s="28">
        <v>3.3022900000000002</v>
      </c>
      <c r="BL157" s="28">
        <v>3.3022900000000002</v>
      </c>
      <c r="BM157" s="28">
        <v>3.3338874999999999</v>
      </c>
      <c r="BN157" s="28">
        <v>0.168125</v>
      </c>
      <c r="BO157" s="28">
        <v>1.0072104180893799</v>
      </c>
      <c r="BP157" s="28">
        <v>0.464540520984081</v>
      </c>
    </row>
    <row r="158" spans="1:68">
      <c r="A158" s="28">
        <v>157</v>
      </c>
      <c r="B158" s="29" t="s">
        <v>116</v>
      </c>
      <c r="C158" s="28">
        <v>315</v>
      </c>
      <c r="D158" s="28">
        <v>1040</v>
      </c>
      <c r="E158" s="28">
        <v>0.40868159999999998</v>
      </c>
      <c r="F158" s="28">
        <v>34.131847200000003</v>
      </c>
      <c r="G158" s="28">
        <v>3.1827920000000001</v>
      </c>
      <c r="H158" s="28">
        <v>1.1914</v>
      </c>
      <c r="I158" s="28">
        <v>4.1012959999999996</v>
      </c>
      <c r="J158" s="28">
        <v>16.1264</v>
      </c>
      <c r="K158" s="28">
        <v>0.87352799999999997</v>
      </c>
      <c r="L158" s="28">
        <v>0.87392000000000003</v>
      </c>
      <c r="M158" s="28">
        <v>1.0484560000000001</v>
      </c>
      <c r="N158" s="28">
        <v>464.46839999999997</v>
      </c>
      <c r="O158" s="28">
        <v>57.370648615999997</v>
      </c>
      <c r="P158" s="28">
        <v>358.7928</v>
      </c>
      <c r="Q158" s="28">
        <v>1.4115</v>
      </c>
      <c r="R158" s="28">
        <v>2.282</v>
      </c>
      <c r="S158" s="28">
        <v>3.5207999999999999</v>
      </c>
      <c r="T158" s="28">
        <v>176.53919999999999</v>
      </c>
      <c r="U158" s="28">
        <v>3.1161720000000002</v>
      </c>
      <c r="V158" s="28">
        <v>6.6970929655719796E-2</v>
      </c>
      <c r="W158" s="28">
        <v>33.941927999999997</v>
      </c>
      <c r="X158" s="28">
        <v>198.03200000000001</v>
      </c>
      <c r="Y158" s="28">
        <v>1.498</v>
      </c>
      <c r="Z158" s="28">
        <v>1.9572639999999999</v>
      </c>
      <c r="AA158" s="28">
        <v>2.5750479999999998</v>
      </c>
      <c r="AB158" s="28">
        <v>2.7651439999999998</v>
      </c>
      <c r="AC158" s="28">
        <v>51.5944</v>
      </c>
      <c r="AD158" s="28">
        <v>32.664631999999997</v>
      </c>
      <c r="AE158" s="28">
        <v>3.5207999999999999</v>
      </c>
      <c r="AF158" s="28">
        <v>4.8163019199999999</v>
      </c>
      <c r="AG158" s="28">
        <v>4.8051619199999998</v>
      </c>
      <c r="AH158" s="28">
        <v>4.7489019199999998</v>
      </c>
      <c r="AI158" s="28">
        <v>6.5000000000000002E-2</v>
      </c>
      <c r="AJ158" s="28">
        <v>1.90994</v>
      </c>
      <c r="AK158" s="28">
        <v>92.253107999999997</v>
      </c>
      <c r="AL158" s="28">
        <v>6.6766800000000002</v>
      </c>
      <c r="AM158" s="28">
        <v>0.95389999999999997</v>
      </c>
      <c r="AN158" s="28">
        <v>1.77532</v>
      </c>
      <c r="AO158" s="28">
        <v>40.744</v>
      </c>
      <c r="AP158" s="28">
        <v>2.0178799999999999</v>
      </c>
      <c r="AQ158" s="28">
        <v>1.601</v>
      </c>
      <c r="AR158" s="28">
        <v>7.4846199999999996</v>
      </c>
      <c r="AS158" s="28">
        <v>665.02859999999998</v>
      </c>
      <c r="AT158" s="28">
        <v>36.222585639999998</v>
      </c>
      <c r="AU158" s="28">
        <v>2709.1779999999999</v>
      </c>
      <c r="AV158" s="28">
        <v>5.9402239999999997</v>
      </c>
      <c r="AW158" s="28">
        <v>3.3069000000000002</v>
      </c>
      <c r="AX158" s="28">
        <v>4.9820000000000002</v>
      </c>
      <c r="AY158" s="28">
        <v>133.9</v>
      </c>
      <c r="AZ158" s="28">
        <v>2.7509899999999998</v>
      </c>
      <c r="BA158" s="28">
        <v>0.124386412723346</v>
      </c>
      <c r="BB158" s="28">
        <v>10.82386</v>
      </c>
      <c r="BC158" s="28">
        <v>145.04</v>
      </c>
      <c r="BD158" s="28">
        <v>0.64266000000000001</v>
      </c>
      <c r="BE158" s="28">
        <v>1.906946</v>
      </c>
      <c r="BF158" s="28">
        <v>1.85806</v>
      </c>
      <c r="BG158" s="28">
        <v>2.1292200000000001</v>
      </c>
      <c r="BH158" s="28">
        <v>85.663200000000003</v>
      </c>
      <c r="BI158" s="28">
        <v>15.588200000000001</v>
      </c>
      <c r="BJ158" s="28">
        <v>4.9820000000000002</v>
      </c>
      <c r="BK158" s="28">
        <v>3.3029199999999999</v>
      </c>
      <c r="BL158" s="28">
        <v>3.3029199999999999</v>
      </c>
      <c r="BM158" s="28">
        <v>3.3450500000000001</v>
      </c>
      <c r="BN158" s="28">
        <v>0.16750000000000001</v>
      </c>
      <c r="BO158" s="28">
        <v>1.0058318580982799</v>
      </c>
      <c r="BP158" s="28">
        <v>0.46502170767004303</v>
      </c>
    </row>
    <row r="159" spans="1:68">
      <c r="A159" s="28">
        <v>158</v>
      </c>
      <c r="B159" s="29" t="s">
        <v>106</v>
      </c>
      <c r="C159" s="28">
        <v>175</v>
      </c>
      <c r="D159" s="28">
        <v>1040</v>
      </c>
      <c r="E159" s="28">
        <v>0.42311199999999999</v>
      </c>
      <c r="F159" s="28">
        <v>34.984479</v>
      </c>
      <c r="G159" s="28">
        <v>3.2321900000000001</v>
      </c>
      <c r="H159" s="28">
        <v>1.1917500000000001</v>
      </c>
      <c r="I159" s="28">
        <v>4.0897199999999998</v>
      </c>
      <c r="J159" s="28">
        <v>16.448</v>
      </c>
      <c r="K159" s="28">
        <v>0.88021000000000005</v>
      </c>
      <c r="L159" s="28">
        <v>0.87939999999999996</v>
      </c>
      <c r="M159" s="28">
        <v>1.05467</v>
      </c>
      <c r="N159" s="28">
        <v>465.87549999999999</v>
      </c>
      <c r="O159" s="28">
        <v>57.33542087</v>
      </c>
      <c r="P159" s="28">
        <v>359.82100000000003</v>
      </c>
      <c r="Q159" s="28">
        <v>1.4293750000000001</v>
      </c>
      <c r="R159" s="28">
        <v>2.3025000000000002</v>
      </c>
      <c r="S159" s="28">
        <v>3.5310000000000001</v>
      </c>
      <c r="T159" s="28">
        <v>176.29400000000001</v>
      </c>
      <c r="U159" s="28">
        <v>3.1079150000000002</v>
      </c>
      <c r="V159" s="28">
        <v>6.6877431906614798E-2</v>
      </c>
      <c r="W159" s="28">
        <v>33.823210000000003</v>
      </c>
      <c r="X159" s="28">
        <v>197.74</v>
      </c>
      <c r="Y159" s="28">
        <v>1.4950000000000001</v>
      </c>
      <c r="Z159" s="28">
        <v>1.9569799999999999</v>
      </c>
      <c r="AA159" s="28">
        <v>2.5716100000000002</v>
      </c>
      <c r="AB159" s="28">
        <v>2.76233</v>
      </c>
      <c r="AC159" s="28">
        <v>51.808</v>
      </c>
      <c r="AD159" s="28">
        <v>32.488489999999999</v>
      </c>
      <c r="AE159" s="28">
        <v>3.5310000000000001</v>
      </c>
      <c r="AF159" s="28">
        <v>4.8232394000000003</v>
      </c>
      <c r="AG159" s="28">
        <v>4.8093143999999999</v>
      </c>
      <c r="AH159" s="28">
        <v>4.7389894000000004</v>
      </c>
      <c r="AI159" s="28">
        <v>6.8750000000000006E-2</v>
      </c>
      <c r="AJ159" s="28">
        <v>1.9074249999999999</v>
      </c>
      <c r="AK159" s="28">
        <v>92.089884999999995</v>
      </c>
      <c r="AL159" s="28">
        <v>6.6708499999999997</v>
      </c>
      <c r="AM159" s="28">
        <v>0.95487500000000003</v>
      </c>
      <c r="AN159" s="28">
        <v>1.78165</v>
      </c>
      <c r="AO159" s="28">
        <v>40.68</v>
      </c>
      <c r="AP159" s="28">
        <v>2.01485</v>
      </c>
      <c r="AQ159" s="28">
        <v>1.6012500000000001</v>
      </c>
      <c r="AR159" s="28">
        <v>7.4632750000000003</v>
      </c>
      <c r="AS159" s="28">
        <v>665.33574999999996</v>
      </c>
      <c r="AT159" s="28">
        <v>36.208232049999999</v>
      </c>
      <c r="AU159" s="28">
        <v>2701.2224999999999</v>
      </c>
      <c r="AV159" s="28">
        <v>5.8892800000000003</v>
      </c>
      <c r="AW159" s="28">
        <v>3.3086250000000001</v>
      </c>
      <c r="AX159" s="28">
        <v>4.9775</v>
      </c>
      <c r="AY159" s="28">
        <v>133.875</v>
      </c>
      <c r="AZ159" s="28">
        <v>2.7487374999999998</v>
      </c>
      <c r="BA159" s="28">
        <v>0.125</v>
      </c>
      <c r="BB159" s="28">
        <v>10.822324999999999</v>
      </c>
      <c r="BC159" s="28">
        <v>145.05000000000001</v>
      </c>
      <c r="BD159" s="28">
        <v>0.64332500000000004</v>
      </c>
      <c r="BE159" s="28">
        <v>1.9059325</v>
      </c>
      <c r="BF159" s="28">
        <v>1.857575</v>
      </c>
      <c r="BG159" s="28">
        <v>2.1290249999999999</v>
      </c>
      <c r="BH159" s="28">
        <v>85.528999999999996</v>
      </c>
      <c r="BI159" s="28">
        <v>15.56025</v>
      </c>
      <c r="BJ159" s="28">
        <v>4.9775</v>
      </c>
      <c r="BK159" s="28">
        <v>3.30355</v>
      </c>
      <c r="BL159" s="28">
        <v>3.30355</v>
      </c>
      <c r="BM159" s="28">
        <v>3.3562124999999998</v>
      </c>
      <c r="BN159" s="28">
        <v>0.166875</v>
      </c>
      <c r="BO159" s="28">
        <v>1.0044542033864701</v>
      </c>
      <c r="BP159" s="28">
        <v>0.465502894356006</v>
      </c>
    </row>
    <row r="160" spans="1:68">
      <c r="A160" s="28">
        <v>159</v>
      </c>
      <c r="B160" s="29" t="s">
        <v>109</v>
      </c>
      <c r="C160" s="28">
        <v>90</v>
      </c>
      <c r="D160" s="28">
        <v>1040</v>
      </c>
      <c r="E160" s="28">
        <v>0.4375424</v>
      </c>
      <c r="F160" s="28">
        <v>35.837110799999998</v>
      </c>
      <c r="G160" s="28">
        <v>3.2815880000000002</v>
      </c>
      <c r="H160" s="28">
        <v>1.1920999999999999</v>
      </c>
      <c r="I160" s="28">
        <v>4.078144</v>
      </c>
      <c r="J160" s="28">
        <v>16.769600000000001</v>
      </c>
      <c r="K160" s="28">
        <v>0.88689200000000001</v>
      </c>
      <c r="L160" s="28">
        <v>0.88488</v>
      </c>
      <c r="M160" s="28">
        <v>1.0608839999999999</v>
      </c>
      <c r="N160" s="28">
        <v>467.2826</v>
      </c>
      <c r="O160" s="28">
        <v>57.300193124000003</v>
      </c>
      <c r="P160" s="28">
        <v>360.8492</v>
      </c>
      <c r="Q160" s="28">
        <v>1.4472499999999999</v>
      </c>
      <c r="R160" s="28">
        <v>2.323</v>
      </c>
      <c r="S160" s="28">
        <v>3.5411999999999999</v>
      </c>
      <c r="T160" s="28">
        <v>176.0488</v>
      </c>
      <c r="U160" s="28">
        <v>3.0996579999999998</v>
      </c>
      <c r="V160" s="28">
        <v>6.6787520274782894E-2</v>
      </c>
      <c r="W160" s="28">
        <v>33.704492000000002</v>
      </c>
      <c r="X160" s="28">
        <v>197.44800000000001</v>
      </c>
      <c r="Y160" s="28">
        <v>1.492</v>
      </c>
      <c r="Z160" s="28">
        <v>1.956696</v>
      </c>
      <c r="AA160" s="28">
        <v>2.5681720000000001</v>
      </c>
      <c r="AB160" s="28">
        <v>2.7595160000000001</v>
      </c>
      <c r="AC160" s="28">
        <v>52.021599999999999</v>
      </c>
      <c r="AD160" s="28">
        <v>32.312348</v>
      </c>
      <c r="AE160" s="28">
        <v>3.5411999999999999</v>
      </c>
      <c r="AF160" s="28">
        <v>4.8301768799999998</v>
      </c>
      <c r="AG160" s="28">
        <v>4.81346688</v>
      </c>
      <c r="AH160" s="28">
        <v>4.72907688</v>
      </c>
      <c r="AI160" s="28">
        <v>7.2499999999999995E-2</v>
      </c>
      <c r="AJ160" s="28">
        <v>1.9049100000000001</v>
      </c>
      <c r="AK160" s="28">
        <v>91.926661999999993</v>
      </c>
      <c r="AL160" s="28">
        <v>6.6650200000000002</v>
      </c>
      <c r="AM160" s="28">
        <v>0.95584999999999998</v>
      </c>
      <c r="AN160" s="28">
        <v>1.7879799999999999</v>
      </c>
      <c r="AO160" s="28">
        <v>40.616</v>
      </c>
      <c r="AP160" s="28">
        <v>2.0118200000000002</v>
      </c>
      <c r="AQ160" s="28">
        <v>1.6014999999999999</v>
      </c>
      <c r="AR160" s="28">
        <v>7.4419300000000002</v>
      </c>
      <c r="AS160" s="28">
        <v>665.64290000000005</v>
      </c>
      <c r="AT160" s="28">
        <v>36.193878460000001</v>
      </c>
      <c r="AU160" s="28">
        <v>2693.2669999999998</v>
      </c>
      <c r="AV160" s="28">
        <v>5.838336</v>
      </c>
      <c r="AW160" s="28">
        <v>3.3103500000000001</v>
      </c>
      <c r="AX160" s="28">
        <v>4.9729999999999999</v>
      </c>
      <c r="AY160" s="28">
        <v>133.85</v>
      </c>
      <c r="AZ160" s="28">
        <v>2.7464849999999998</v>
      </c>
      <c r="BA160" s="28">
        <v>0.125615520976955</v>
      </c>
      <c r="BB160" s="28">
        <v>10.820790000000001</v>
      </c>
      <c r="BC160" s="28">
        <v>145.06</v>
      </c>
      <c r="BD160" s="28">
        <v>0.64398999999999995</v>
      </c>
      <c r="BE160" s="28">
        <v>1.904919</v>
      </c>
      <c r="BF160" s="28">
        <v>1.8570899999999999</v>
      </c>
      <c r="BG160" s="28">
        <v>2.1288299999999998</v>
      </c>
      <c r="BH160" s="28">
        <v>85.394800000000004</v>
      </c>
      <c r="BI160" s="28">
        <v>15.532299999999999</v>
      </c>
      <c r="BJ160" s="28">
        <v>4.9729999999999999</v>
      </c>
      <c r="BK160" s="28">
        <v>3.3041800000000001</v>
      </c>
      <c r="BL160" s="28">
        <v>3.3041800000000001</v>
      </c>
      <c r="BM160" s="28">
        <v>3.367375</v>
      </c>
      <c r="BN160" s="28">
        <v>0.16625000000000001</v>
      </c>
      <c r="BO160" s="28">
        <v>1.0030774530625199</v>
      </c>
      <c r="BP160" s="28">
        <v>0.46598408104196798</v>
      </c>
    </row>
    <row r="161" spans="1:68">
      <c r="A161" s="28">
        <v>160</v>
      </c>
      <c r="B161" s="29" t="s">
        <v>152</v>
      </c>
      <c r="C161" s="28">
        <v>217</v>
      </c>
      <c r="D161" s="28">
        <v>1120</v>
      </c>
      <c r="E161" s="28">
        <v>0.43959999999999999</v>
      </c>
      <c r="F161" s="28">
        <v>36.107774999999997</v>
      </c>
      <c r="G161" s="28">
        <v>3.3189500000000001</v>
      </c>
      <c r="H161" s="28">
        <v>1.2641500000000001</v>
      </c>
      <c r="I161" s="28">
        <v>4.1772499999999999</v>
      </c>
      <c r="J161" s="28">
        <v>16.89</v>
      </c>
      <c r="K161" s="28">
        <v>0.91195000000000004</v>
      </c>
      <c r="L161" s="28">
        <v>0.91449999999999998</v>
      </c>
      <c r="M161" s="28">
        <v>1.1158999999999999</v>
      </c>
      <c r="N161" s="28">
        <v>481.54399999999998</v>
      </c>
      <c r="O161" s="28">
        <v>58.007695200000001</v>
      </c>
      <c r="P161" s="28">
        <v>375.27</v>
      </c>
      <c r="Q161" s="28">
        <v>1.522295</v>
      </c>
      <c r="R161" s="28">
        <v>2.3439999999999999</v>
      </c>
      <c r="S161" s="28">
        <v>3.605</v>
      </c>
      <c r="T161" s="28">
        <v>180.285</v>
      </c>
      <c r="U161" s="28">
        <v>3.15191</v>
      </c>
      <c r="V161" s="28">
        <v>6.8087625814091196E-2</v>
      </c>
      <c r="W161" s="28">
        <v>34.407299999999999</v>
      </c>
      <c r="X161" s="28">
        <v>202.05</v>
      </c>
      <c r="Y161" s="28">
        <v>1.5081500000000001</v>
      </c>
      <c r="Z161" s="28">
        <v>2.0018500000000001</v>
      </c>
      <c r="AA161" s="28">
        <v>2.6301000000000001</v>
      </c>
      <c r="AB161" s="28">
        <v>2.8303500000000001</v>
      </c>
      <c r="AC161" s="28">
        <v>53.836500000000001</v>
      </c>
      <c r="AD161" s="28">
        <v>33.505749999999999</v>
      </c>
      <c r="AE161" s="28">
        <v>3.605</v>
      </c>
      <c r="AF161" s="28">
        <v>4.9445550000000003</v>
      </c>
      <c r="AG161" s="28">
        <v>4.9278449999999996</v>
      </c>
      <c r="AH161" s="28">
        <v>4.8434549999999996</v>
      </c>
      <c r="AI161" s="28">
        <v>7.3999999999999996E-2</v>
      </c>
      <c r="AJ161" s="28">
        <v>1.95922</v>
      </c>
      <c r="AK161" s="28">
        <v>95.430779999999999</v>
      </c>
      <c r="AL161" s="28">
        <v>6.9864499999999996</v>
      </c>
      <c r="AM161" s="28">
        <v>0.99850000000000005</v>
      </c>
      <c r="AN161" s="28">
        <v>1.83165</v>
      </c>
      <c r="AO161" s="28">
        <v>42.01</v>
      </c>
      <c r="AP161" s="28">
        <v>2.0830500000000001</v>
      </c>
      <c r="AQ161" s="28">
        <v>1.6555</v>
      </c>
      <c r="AR161" s="28">
        <v>7.4244000000000003</v>
      </c>
      <c r="AS161" s="28">
        <v>693.23050000000001</v>
      </c>
      <c r="AT161" s="28">
        <v>37.707766650000003</v>
      </c>
      <c r="AU161" s="28">
        <v>2691.9749999999999</v>
      </c>
      <c r="AV161" s="28">
        <v>6.0285299999999999</v>
      </c>
      <c r="AW161" s="28">
        <v>3.54</v>
      </c>
      <c r="AX161" s="28">
        <v>5.1050000000000004</v>
      </c>
      <c r="AY161" s="28">
        <v>138.37</v>
      </c>
      <c r="AZ161" s="28">
        <v>2.7793999999999999</v>
      </c>
      <c r="BA161" s="28">
        <v>0.121161628183766</v>
      </c>
      <c r="BB161" s="28">
        <v>11.5661</v>
      </c>
      <c r="BC161" s="28">
        <v>149.35</v>
      </c>
      <c r="BD161" s="28">
        <v>0.66587499999999999</v>
      </c>
      <c r="BE161" s="28">
        <v>1.96672</v>
      </c>
      <c r="BF161" s="28">
        <v>1.9249000000000001</v>
      </c>
      <c r="BG161" s="28">
        <v>2.2061500000000001</v>
      </c>
      <c r="BH161" s="28">
        <v>87.153999999999996</v>
      </c>
      <c r="BI161" s="28">
        <v>15.622999999999999</v>
      </c>
      <c r="BJ161" s="28">
        <v>5.1050000000000004</v>
      </c>
      <c r="BK161" s="28">
        <v>3.443133</v>
      </c>
      <c r="BL161" s="28">
        <v>3.443133</v>
      </c>
      <c r="BM161" s="28">
        <v>3.8474745000000001</v>
      </c>
      <c r="BN161" s="28">
        <v>0.20644999999999999</v>
      </c>
      <c r="BO161" s="28">
        <v>0.99793427999575202</v>
      </c>
      <c r="BP161" s="28">
        <v>0.48181982633864001</v>
      </c>
    </row>
    <row r="162" spans="1:68">
      <c r="A162" s="28">
        <v>161</v>
      </c>
      <c r="B162" s="29" t="s">
        <v>116</v>
      </c>
      <c r="C162" s="28">
        <v>230</v>
      </c>
      <c r="D162" s="28">
        <v>1112</v>
      </c>
      <c r="E162" s="28">
        <v>0.47270000000000001</v>
      </c>
      <c r="F162" s="28">
        <v>38.197575000000001</v>
      </c>
      <c r="G162" s="28">
        <v>3.45235</v>
      </c>
      <c r="H162" s="28">
        <v>1.2779499999999999</v>
      </c>
      <c r="I162" s="28">
        <v>4.1997499999999999</v>
      </c>
      <c r="J162" s="28">
        <v>17.72</v>
      </c>
      <c r="K162" s="28">
        <v>0.93335000000000001</v>
      </c>
      <c r="L162" s="28">
        <v>0.9335</v>
      </c>
      <c r="M162" s="28">
        <v>1.1376999999999999</v>
      </c>
      <c r="N162" s="28">
        <v>488.577</v>
      </c>
      <c r="O162" s="28">
        <v>58.5762626</v>
      </c>
      <c r="P162" s="28">
        <v>380.71</v>
      </c>
      <c r="Q162" s="28">
        <v>1.5626850000000001</v>
      </c>
      <c r="R162" s="28">
        <v>2.407</v>
      </c>
      <c r="S162" s="28">
        <v>3.665</v>
      </c>
      <c r="T162" s="28">
        <v>181.80500000000001</v>
      </c>
      <c r="U162" s="28">
        <v>3.1718799999999998</v>
      </c>
      <c r="V162" s="28">
        <v>6.7720090293453702E-2</v>
      </c>
      <c r="W162" s="28">
        <v>34.620399999999997</v>
      </c>
      <c r="X162" s="28">
        <v>203.65</v>
      </c>
      <c r="Y162" s="28">
        <v>1.5184500000000001</v>
      </c>
      <c r="Z162" s="28">
        <v>2.0224500000000001</v>
      </c>
      <c r="AA162" s="28">
        <v>2.6518000000000002</v>
      </c>
      <c r="AB162" s="28">
        <v>2.8545500000000001</v>
      </c>
      <c r="AC162" s="28">
        <v>54.749499999999998</v>
      </c>
      <c r="AD162" s="28">
        <v>33.579749999999997</v>
      </c>
      <c r="AE162" s="28">
        <v>3.665</v>
      </c>
      <c r="AF162" s="28">
        <v>5.0112949999999996</v>
      </c>
      <c r="AG162" s="28">
        <v>4.9890150000000002</v>
      </c>
      <c r="AH162" s="28">
        <v>4.8764950000000002</v>
      </c>
      <c r="AI162" s="28">
        <v>8.2000000000000003E-2</v>
      </c>
      <c r="AJ162" s="28">
        <v>1.9664600000000001</v>
      </c>
      <c r="AK162" s="28">
        <v>95.791640000000001</v>
      </c>
      <c r="AL162" s="28">
        <v>7.0270999999999999</v>
      </c>
      <c r="AM162" s="28">
        <v>1.0085</v>
      </c>
      <c r="AN162" s="28">
        <v>1.8522000000000001</v>
      </c>
      <c r="AO162" s="28">
        <v>42.18</v>
      </c>
      <c r="AP162" s="28">
        <v>2.0989</v>
      </c>
      <c r="AQ162" s="28">
        <v>1.669</v>
      </c>
      <c r="AR162" s="28">
        <v>7.4561999999999999</v>
      </c>
      <c r="AS162" s="28">
        <v>700.20899999999995</v>
      </c>
      <c r="AT162" s="28">
        <v>38.024691199999999</v>
      </c>
      <c r="AU162" s="28">
        <v>2706.25</v>
      </c>
      <c r="AV162" s="28">
        <v>6.03674</v>
      </c>
      <c r="AW162" s="28">
        <v>3.57</v>
      </c>
      <c r="AX162" s="28">
        <v>5.14</v>
      </c>
      <c r="AY162" s="28">
        <v>139.71</v>
      </c>
      <c r="AZ162" s="28">
        <v>2.8024499999999999</v>
      </c>
      <c r="BA162" s="28">
        <v>0.121384542437174</v>
      </c>
      <c r="BB162" s="28">
        <v>11.689299999999999</v>
      </c>
      <c r="BC162" s="28">
        <v>150.80000000000001</v>
      </c>
      <c r="BD162" s="28">
        <v>0.67249999999999999</v>
      </c>
      <c r="BE162" s="28">
        <v>1.9842599999999999</v>
      </c>
      <c r="BF162" s="28">
        <v>1.9437</v>
      </c>
      <c r="BG162" s="28">
        <v>2.2282000000000002</v>
      </c>
      <c r="BH162" s="28">
        <v>87.191999999999993</v>
      </c>
      <c r="BI162" s="28">
        <v>15.749000000000001</v>
      </c>
      <c r="BJ162" s="28">
        <v>5.14</v>
      </c>
      <c r="BK162" s="28">
        <v>3.4739339999999999</v>
      </c>
      <c r="BL162" s="28">
        <v>3.4739339999999999</v>
      </c>
      <c r="BM162" s="28">
        <v>3.8969559999999999</v>
      </c>
      <c r="BN162" s="28">
        <v>0.20810000000000001</v>
      </c>
      <c r="BO162" s="28">
        <v>0.99826131102093996</v>
      </c>
      <c r="BP162" s="28">
        <v>0.48661360347322702</v>
      </c>
    </row>
    <row r="163" spans="1:68">
      <c r="A163" s="28">
        <v>162</v>
      </c>
      <c r="B163" s="29" t="s">
        <v>109</v>
      </c>
      <c r="C163" s="28">
        <v>170</v>
      </c>
      <c r="D163" s="28">
        <v>1112</v>
      </c>
      <c r="E163" s="28">
        <v>0.53890000000000005</v>
      </c>
      <c r="F163" s="28">
        <v>42.377175000000001</v>
      </c>
      <c r="G163" s="28">
        <v>3.71915</v>
      </c>
      <c r="H163" s="28">
        <v>1.30555</v>
      </c>
      <c r="I163" s="28">
        <v>4.2447499999999998</v>
      </c>
      <c r="J163" s="28">
        <v>19.38</v>
      </c>
      <c r="K163" s="28">
        <v>0.97614999999999996</v>
      </c>
      <c r="L163" s="28">
        <v>0.97150000000000003</v>
      </c>
      <c r="M163" s="28">
        <v>1.1813</v>
      </c>
      <c r="N163" s="28">
        <v>502.64299999999997</v>
      </c>
      <c r="O163" s="28">
        <v>59.713397399999998</v>
      </c>
      <c r="P163" s="28">
        <v>391.59</v>
      </c>
      <c r="Q163" s="28">
        <v>1.643465</v>
      </c>
      <c r="R163" s="28">
        <v>2.5329999999999999</v>
      </c>
      <c r="S163" s="28">
        <v>3.7850000000000001</v>
      </c>
      <c r="T163" s="28">
        <v>184.845</v>
      </c>
      <c r="U163" s="28">
        <v>3.2118199999999999</v>
      </c>
      <c r="V163" s="28">
        <v>6.7079463364293102E-2</v>
      </c>
      <c r="W163" s="28">
        <v>35.046599999999998</v>
      </c>
      <c r="X163" s="28">
        <v>206.85</v>
      </c>
      <c r="Y163" s="28">
        <v>1.53905</v>
      </c>
      <c r="Z163" s="28">
        <v>2.06365</v>
      </c>
      <c r="AA163" s="28">
        <v>2.6951999999999998</v>
      </c>
      <c r="AB163" s="28">
        <v>2.9029500000000001</v>
      </c>
      <c r="AC163" s="28">
        <v>56.575499999999998</v>
      </c>
      <c r="AD163" s="28">
        <v>33.72775</v>
      </c>
      <c r="AE163" s="28">
        <v>3.7850000000000001</v>
      </c>
      <c r="AF163" s="28">
        <v>5.1447750000000001</v>
      </c>
      <c r="AG163" s="28">
        <v>5.1113549999999996</v>
      </c>
      <c r="AH163" s="28">
        <v>4.9425749999999997</v>
      </c>
      <c r="AI163" s="28">
        <v>9.8000000000000004E-2</v>
      </c>
      <c r="AJ163" s="28">
        <v>1.9809399999999999</v>
      </c>
      <c r="AK163" s="28">
        <v>96.513360000000006</v>
      </c>
      <c r="AL163" s="28">
        <v>7.1083999999999996</v>
      </c>
      <c r="AM163" s="28">
        <v>1.0285</v>
      </c>
      <c r="AN163" s="28">
        <v>1.8933</v>
      </c>
      <c r="AO163" s="28">
        <v>42.52</v>
      </c>
      <c r="AP163" s="28">
        <v>2.1305999999999998</v>
      </c>
      <c r="AQ163" s="28">
        <v>1.696</v>
      </c>
      <c r="AR163" s="28">
        <v>7.5198</v>
      </c>
      <c r="AS163" s="28">
        <v>714.16600000000005</v>
      </c>
      <c r="AT163" s="28">
        <v>38.658540299999999</v>
      </c>
      <c r="AU163" s="28">
        <v>2734.8</v>
      </c>
      <c r="AV163" s="28">
        <v>6.0531600000000001</v>
      </c>
      <c r="AW163" s="28">
        <v>3.63</v>
      </c>
      <c r="AX163" s="28">
        <v>5.21</v>
      </c>
      <c r="AY163" s="28">
        <v>142.38999999999999</v>
      </c>
      <c r="AZ163" s="28">
        <v>2.8485499999999999</v>
      </c>
      <c r="BA163" s="28">
        <v>0.121825023518344</v>
      </c>
      <c r="BB163" s="28">
        <v>11.935700000000001</v>
      </c>
      <c r="BC163" s="28">
        <v>153.69999999999999</v>
      </c>
      <c r="BD163" s="28">
        <v>0.68574999999999997</v>
      </c>
      <c r="BE163" s="28">
        <v>2.0193400000000001</v>
      </c>
      <c r="BF163" s="28">
        <v>1.9813000000000001</v>
      </c>
      <c r="BG163" s="28">
        <v>2.2723</v>
      </c>
      <c r="BH163" s="28">
        <v>87.268000000000001</v>
      </c>
      <c r="BI163" s="28">
        <v>16.001000000000001</v>
      </c>
      <c r="BJ163" s="28">
        <v>5.21</v>
      </c>
      <c r="BK163" s="28">
        <v>3.535536</v>
      </c>
      <c r="BL163" s="28">
        <v>3.535536</v>
      </c>
      <c r="BM163" s="28">
        <v>3.9959190000000002</v>
      </c>
      <c r="BN163" s="28">
        <v>0.2114</v>
      </c>
      <c r="BO163" s="28">
        <v>0.998909086294264</v>
      </c>
      <c r="BP163" s="28">
        <v>0.49620115774240198</v>
      </c>
    </row>
    <row r="164" spans="1:68">
      <c r="A164" s="28">
        <v>163</v>
      </c>
      <c r="B164" s="30" t="s">
        <v>153</v>
      </c>
      <c r="C164" s="28">
        <v>145</v>
      </c>
      <c r="D164" s="28">
        <v>1075</v>
      </c>
      <c r="E164" s="28">
        <v>2.1631999999999998</v>
      </c>
      <c r="F164" s="28">
        <v>148.63890000000001</v>
      </c>
      <c r="G164" s="28">
        <v>11.029</v>
      </c>
      <c r="H164" s="28">
        <v>2.4449999999999998</v>
      </c>
      <c r="I164" s="28">
        <v>7.242</v>
      </c>
      <c r="J164" s="28">
        <v>62.8</v>
      </c>
      <c r="K164" s="28">
        <v>2.351</v>
      </c>
      <c r="L164" s="28">
        <v>2.2400000000000002</v>
      </c>
      <c r="M164" s="28">
        <v>2.6469999999999998</v>
      </c>
      <c r="N164" s="28">
        <v>1049.1500000000001</v>
      </c>
      <c r="O164" s="28">
        <v>113.098027</v>
      </c>
      <c r="P164" s="28">
        <v>808.1</v>
      </c>
      <c r="Q164" s="28">
        <v>4.2484999999999999</v>
      </c>
      <c r="R164" s="28">
        <v>6.45</v>
      </c>
      <c r="S164" s="28">
        <v>8.1</v>
      </c>
      <c r="T164" s="28">
        <v>336.4</v>
      </c>
      <c r="U164" s="28">
        <v>5.5975000000000001</v>
      </c>
      <c r="V164" s="28">
        <v>6.3694267515923594E-2</v>
      </c>
      <c r="W164" s="28">
        <v>59.621000000000002</v>
      </c>
      <c r="X164" s="28">
        <v>374</v>
      </c>
      <c r="Y164" s="28">
        <v>2.75</v>
      </c>
      <c r="Z164" s="28">
        <v>3.9279999999999999</v>
      </c>
      <c r="AA164" s="28">
        <v>4.9009999999999998</v>
      </c>
      <c r="AB164" s="28">
        <v>5.3230000000000004</v>
      </c>
      <c r="AC164" s="28">
        <v>122.3</v>
      </c>
      <c r="AD164" s="28">
        <v>51.439</v>
      </c>
      <c r="AE164" s="28">
        <v>8.1</v>
      </c>
      <c r="AF164" s="28">
        <v>10.395339999999999</v>
      </c>
      <c r="AG164" s="28">
        <v>10.11684</v>
      </c>
      <c r="AH164" s="28">
        <v>8.7103400000000004</v>
      </c>
      <c r="AI164" s="28">
        <v>0.47499999999999998</v>
      </c>
      <c r="AJ164" s="28">
        <v>3.08</v>
      </c>
      <c r="AK164" s="28">
        <v>140.773</v>
      </c>
      <c r="AL164" s="28">
        <v>11.52</v>
      </c>
      <c r="AM164" s="28">
        <v>1.86</v>
      </c>
      <c r="AN164" s="28">
        <v>3.56</v>
      </c>
      <c r="AO164" s="28">
        <v>63</v>
      </c>
      <c r="AP164" s="28">
        <v>3.89</v>
      </c>
      <c r="AQ164" s="28">
        <v>3.1</v>
      </c>
      <c r="AR164" s="28">
        <v>12.42</v>
      </c>
      <c r="AS164" s="28">
        <v>1321.8</v>
      </c>
      <c r="AT164" s="28">
        <v>66.965999999999994</v>
      </c>
      <c r="AU164" s="28">
        <v>4674</v>
      </c>
      <c r="AV164" s="28">
        <v>6.931</v>
      </c>
      <c r="AW164" s="28">
        <v>6.45</v>
      </c>
      <c r="AX164" s="28">
        <v>9</v>
      </c>
      <c r="AY164" s="28">
        <v>266</v>
      </c>
      <c r="AZ164" s="28">
        <v>5.34</v>
      </c>
      <c r="BA164" s="28">
        <v>0.14285714285714299</v>
      </c>
      <c r="BB164" s="28">
        <v>21.47</v>
      </c>
      <c r="BC164" s="28">
        <v>285</v>
      </c>
      <c r="BD164" s="28">
        <v>1.2450000000000001</v>
      </c>
      <c r="BE164" s="28">
        <v>3.726</v>
      </c>
      <c r="BF164" s="28">
        <v>3.66</v>
      </c>
      <c r="BG164" s="28">
        <v>4.2699999999999996</v>
      </c>
      <c r="BH164" s="28">
        <v>93.8</v>
      </c>
      <c r="BI164" s="28">
        <v>30.3</v>
      </c>
      <c r="BJ164" s="28">
        <v>9</v>
      </c>
      <c r="BK164" s="28">
        <v>6.2511999999999999</v>
      </c>
      <c r="BL164" s="28">
        <v>6.2511999999999999</v>
      </c>
      <c r="BM164" s="28">
        <v>7.9859</v>
      </c>
      <c r="BN164" s="28">
        <v>0.42</v>
      </c>
      <c r="BO164" s="28">
        <v>1.11220602202619</v>
      </c>
      <c r="BP164" s="28">
        <v>0.90086830680173702</v>
      </c>
    </row>
    <row r="165" spans="1:68">
      <c r="A165" s="28">
        <v>164</v>
      </c>
      <c r="B165" s="29" t="s">
        <v>101</v>
      </c>
      <c r="C165" s="28">
        <v>173</v>
      </c>
      <c r="D165" s="28">
        <v>1075</v>
      </c>
      <c r="E165" s="28">
        <v>2.1640000000000001</v>
      </c>
      <c r="F165" s="28">
        <v>148.70831000000001</v>
      </c>
      <c r="G165" s="28">
        <v>11.0418</v>
      </c>
      <c r="H165" s="28">
        <v>2.4624999999999999</v>
      </c>
      <c r="I165" s="28">
        <v>7.2725999999999997</v>
      </c>
      <c r="J165" s="28">
        <v>62.83</v>
      </c>
      <c r="K165" s="28">
        <v>2.36</v>
      </c>
      <c r="L165" s="28">
        <v>2.25</v>
      </c>
      <c r="M165" s="28">
        <v>2.6633</v>
      </c>
      <c r="N165" s="28">
        <v>1054.3520000000001</v>
      </c>
      <c r="O165" s="28">
        <v>113.380636</v>
      </c>
      <c r="P165" s="28">
        <v>812.63</v>
      </c>
      <c r="Q165" s="28">
        <v>4.2810600000000001</v>
      </c>
      <c r="R165" s="28">
        <v>6.4630000000000001</v>
      </c>
      <c r="S165" s="28">
        <v>8.1199999999999992</v>
      </c>
      <c r="T165" s="28">
        <v>337.63</v>
      </c>
      <c r="U165" s="28">
        <v>5.6135999999999999</v>
      </c>
      <c r="V165" s="28">
        <v>6.3823014483526994E-2</v>
      </c>
      <c r="W165" s="28">
        <v>59.751199999999997</v>
      </c>
      <c r="X165" s="28">
        <v>375.45</v>
      </c>
      <c r="Y165" s="28">
        <v>2.7576000000000001</v>
      </c>
      <c r="Z165" s="28">
        <v>3.9426600000000001</v>
      </c>
      <c r="AA165" s="28">
        <v>4.92</v>
      </c>
      <c r="AB165" s="28">
        <v>5.3453999999999997</v>
      </c>
      <c r="AC165" s="28">
        <v>122.896</v>
      </c>
      <c r="AD165" s="28">
        <v>51.682299999999998</v>
      </c>
      <c r="AE165" s="28">
        <v>8.1199999999999992</v>
      </c>
      <c r="AF165" s="28">
        <v>10.430440000000001</v>
      </c>
      <c r="AG165" s="28">
        <v>10.15194</v>
      </c>
      <c r="AH165" s="28">
        <v>8.7454400000000003</v>
      </c>
      <c r="AI165" s="28">
        <v>0.47549999999999998</v>
      </c>
      <c r="AJ165" s="28">
        <v>3.0992000000000002</v>
      </c>
      <c r="AK165" s="28">
        <v>141.70205999999999</v>
      </c>
      <c r="AL165" s="28">
        <v>11.587</v>
      </c>
      <c r="AM165" s="28">
        <v>1.8694999999999999</v>
      </c>
      <c r="AN165" s="28">
        <v>3.5775000000000001</v>
      </c>
      <c r="AO165" s="28">
        <v>63.41</v>
      </c>
      <c r="AP165" s="28">
        <v>3.9102999999999999</v>
      </c>
      <c r="AQ165" s="28">
        <v>3.1160000000000001</v>
      </c>
      <c r="AR165" s="28">
        <v>12.495699999999999</v>
      </c>
      <c r="AS165" s="28">
        <v>1328.4380000000001</v>
      </c>
      <c r="AT165" s="28">
        <v>67.328800000000001</v>
      </c>
      <c r="AU165" s="28">
        <v>4701.41</v>
      </c>
      <c r="AV165" s="28">
        <v>6.9924400000000002</v>
      </c>
      <c r="AW165" s="28">
        <v>6.4829999999999997</v>
      </c>
      <c r="AX165" s="28">
        <v>9.0500000000000007</v>
      </c>
      <c r="AY165" s="28">
        <v>267.33999999999997</v>
      </c>
      <c r="AZ165" s="28">
        <v>5.3676000000000004</v>
      </c>
      <c r="BA165" s="28">
        <v>0.14272196814382601</v>
      </c>
      <c r="BB165" s="28">
        <v>21.578299999999999</v>
      </c>
      <c r="BC165" s="28">
        <v>286.45</v>
      </c>
      <c r="BD165" s="28">
        <v>1.2514000000000001</v>
      </c>
      <c r="BE165" s="28">
        <v>3.7451099999999999</v>
      </c>
      <c r="BF165" s="28">
        <v>3.6785999999999999</v>
      </c>
      <c r="BG165" s="28">
        <v>4.2912999999999997</v>
      </c>
      <c r="BH165" s="28">
        <v>94.662000000000006</v>
      </c>
      <c r="BI165" s="28">
        <v>30.457000000000001</v>
      </c>
      <c r="BJ165" s="28">
        <v>9.0500000000000007</v>
      </c>
      <c r="BK165" s="28">
        <v>6.2842039999999999</v>
      </c>
      <c r="BL165" s="28">
        <v>6.2842039999999999</v>
      </c>
      <c r="BM165" s="28">
        <v>8.0189039999999991</v>
      </c>
      <c r="BN165" s="28">
        <v>0.42170000000000002</v>
      </c>
      <c r="BO165" s="28">
        <v>1.1115437196779201</v>
      </c>
      <c r="BP165" s="28">
        <v>0.90549927641099903</v>
      </c>
    </row>
    <row r="166" spans="1:68">
      <c r="A166" s="28">
        <v>165</v>
      </c>
      <c r="B166" s="29" t="s">
        <v>103</v>
      </c>
      <c r="C166" s="28">
        <v>144</v>
      </c>
      <c r="D166" s="28">
        <v>1075</v>
      </c>
      <c r="E166" s="28">
        <v>2.1648000000000001</v>
      </c>
      <c r="F166" s="28">
        <v>148.77771999999999</v>
      </c>
      <c r="G166" s="28">
        <v>11.054600000000001</v>
      </c>
      <c r="H166" s="28">
        <v>2.48</v>
      </c>
      <c r="I166" s="28">
        <v>7.3032000000000004</v>
      </c>
      <c r="J166" s="28">
        <v>62.86</v>
      </c>
      <c r="K166" s="28">
        <v>2.3690000000000002</v>
      </c>
      <c r="L166" s="28">
        <v>2.2599999999999998</v>
      </c>
      <c r="M166" s="28">
        <v>2.6796000000000002</v>
      </c>
      <c r="N166" s="28">
        <v>1059.5540000000001</v>
      </c>
      <c r="O166" s="28">
        <v>113.663245</v>
      </c>
      <c r="P166" s="28">
        <v>817.16</v>
      </c>
      <c r="Q166" s="28">
        <v>4.3136200000000002</v>
      </c>
      <c r="R166" s="28">
        <v>6.476</v>
      </c>
      <c r="S166" s="28">
        <v>8.14</v>
      </c>
      <c r="T166" s="28">
        <v>338.86</v>
      </c>
      <c r="U166" s="28">
        <v>5.6296999999999997</v>
      </c>
      <c r="V166" s="28">
        <v>6.3951638561883503E-2</v>
      </c>
      <c r="W166" s="28">
        <v>59.881399999999999</v>
      </c>
      <c r="X166" s="28">
        <v>376.9</v>
      </c>
      <c r="Y166" s="28">
        <v>2.7652000000000001</v>
      </c>
      <c r="Z166" s="28">
        <v>3.9573200000000002</v>
      </c>
      <c r="AA166" s="28">
        <v>4.9390000000000001</v>
      </c>
      <c r="AB166" s="28">
        <v>5.3677999999999999</v>
      </c>
      <c r="AC166" s="28">
        <v>123.492</v>
      </c>
      <c r="AD166" s="28">
        <v>51.925600000000003</v>
      </c>
      <c r="AE166" s="28">
        <v>8.14</v>
      </c>
      <c r="AF166" s="28">
        <v>10.465540000000001</v>
      </c>
      <c r="AG166" s="28">
        <v>10.18704</v>
      </c>
      <c r="AH166" s="28">
        <v>8.7805400000000002</v>
      </c>
      <c r="AI166" s="28">
        <v>0.47599999999999998</v>
      </c>
      <c r="AJ166" s="28">
        <v>3.1183999999999998</v>
      </c>
      <c r="AK166" s="28">
        <v>142.63112000000001</v>
      </c>
      <c r="AL166" s="28">
        <v>11.654</v>
      </c>
      <c r="AM166" s="28">
        <v>1.879</v>
      </c>
      <c r="AN166" s="28">
        <v>3.5950000000000002</v>
      </c>
      <c r="AO166" s="28">
        <v>63.82</v>
      </c>
      <c r="AP166" s="28">
        <v>3.9306000000000001</v>
      </c>
      <c r="AQ166" s="28">
        <v>3.1320000000000001</v>
      </c>
      <c r="AR166" s="28">
        <v>12.571400000000001</v>
      </c>
      <c r="AS166" s="28">
        <v>1335.076</v>
      </c>
      <c r="AT166" s="28">
        <v>67.691599999999994</v>
      </c>
      <c r="AU166" s="28">
        <v>4728.82</v>
      </c>
      <c r="AV166" s="28">
        <v>7.0538800000000004</v>
      </c>
      <c r="AW166" s="28">
        <v>6.516</v>
      </c>
      <c r="AX166" s="28">
        <v>9.1</v>
      </c>
      <c r="AY166" s="28">
        <v>268.68</v>
      </c>
      <c r="AZ166" s="28">
        <v>5.3952</v>
      </c>
      <c r="BA166" s="28">
        <v>0.142588530241304</v>
      </c>
      <c r="BB166" s="28">
        <v>21.686599999999999</v>
      </c>
      <c r="BC166" s="28">
        <v>287.89999999999998</v>
      </c>
      <c r="BD166" s="28">
        <v>1.2578</v>
      </c>
      <c r="BE166" s="28">
        <v>3.7642199999999999</v>
      </c>
      <c r="BF166" s="28">
        <v>3.6972</v>
      </c>
      <c r="BG166" s="28">
        <v>4.3125999999999998</v>
      </c>
      <c r="BH166" s="28">
        <v>95.524000000000001</v>
      </c>
      <c r="BI166" s="28">
        <v>30.614000000000001</v>
      </c>
      <c r="BJ166" s="28">
        <v>9.1</v>
      </c>
      <c r="BK166" s="28">
        <v>6.3172079999999999</v>
      </c>
      <c r="BL166" s="28">
        <v>6.3172079999999999</v>
      </c>
      <c r="BM166" s="28">
        <v>8.0519079999999992</v>
      </c>
      <c r="BN166" s="28">
        <v>0.4234</v>
      </c>
      <c r="BO166" s="28">
        <v>1.11088462873583</v>
      </c>
      <c r="BP166" s="28">
        <v>0.91013024602026105</v>
      </c>
    </row>
    <row r="167" spans="1:68">
      <c r="A167" s="28">
        <v>166</v>
      </c>
      <c r="B167" s="29" t="s">
        <v>106</v>
      </c>
      <c r="C167" s="28">
        <v>163</v>
      </c>
      <c r="D167" s="28">
        <v>1075</v>
      </c>
      <c r="E167" s="28">
        <v>2.1671999999999998</v>
      </c>
      <c r="F167" s="28">
        <v>148.98595</v>
      </c>
      <c r="G167" s="28">
        <v>11.093</v>
      </c>
      <c r="H167" s="28">
        <v>2.5325000000000002</v>
      </c>
      <c r="I167" s="28">
        <v>7.3949999999999996</v>
      </c>
      <c r="J167" s="28">
        <v>62.95</v>
      </c>
      <c r="K167" s="28">
        <v>2.3959999999999999</v>
      </c>
      <c r="L167" s="28">
        <v>2.29</v>
      </c>
      <c r="M167" s="28">
        <v>2.7284999999999999</v>
      </c>
      <c r="N167" s="28">
        <v>1075.1600000000001</v>
      </c>
      <c r="O167" s="28">
        <v>114.511072</v>
      </c>
      <c r="P167" s="28">
        <v>830.75</v>
      </c>
      <c r="Q167" s="28">
        <v>4.4112999999999998</v>
      </c>
      <c r="R167" s="28">
        <v>6.5149999999999997</v>
      </c>
      <c r="S167" s="28">
        <v>8.1999999999999993</v>
      </c>
      <c r="T167" s="28">
        <v>342.55</v>
      </c>
      <c r="U167" s="28">
        <v>5.6779999999999999</v>
      </c>
      <c r="V167" s="28">
        <v>6.4336775218427303E-2</v>
      </c>
      <c r="W167" s="28">
        <v>60.271999999999998</v>
      </c>
      <c r="X167" s="28">
        <v>381.25</v>
      </c>
      <c r="Y167" s="28">
        <v>2.7879999999999998</v>
      </c>
      <c r="Z167" s="28">
        <v>4.0012999999999996</v>
      </c>
      <c r="AA167" s="28">
        <v>4.9960000000000004</v>
      </c>
      <c r="AB167" s="28">
        <v>5.4349999999999996</v>
      </c>
      <c r="AC167" s="28">
        <v>125.28</v>
      </c>
      <c r="AD167" s="28">
        <v>52.655500000000004</v>
      </c>
      <c r="AE167" s="28">
        <v>8.1999999999999993</v>
      </c>
      <c r="AF167" s="28">
        <v>10.57084</v>
      </c>
      <c r="AG167" s="28">
        <v>10.292339999999999</v>
      </c>
      <c r="AH167" s="28">
        <v>8.88584</v>
      </c>
      <c r="AI167" s="28">
        <v>0.47749999999999998</v>
      </c>
      <c r="AJ167" s="28">
        <v>3.1760000000000002</v>
      </c>
      <c r="AK167" s="28">
        <v>145.41829999999999</v>
      </c>
      <c r="AL167" s="28">
        <v>11.855</v>
      </c>
      <c r="AM167" s="28">
        <v>1.9075</v>
      </c>
      <c r="AN167" s="28">
        <v>3.6475</v>
      </c>
      <c r="AO167" s="28">
        <v>65.05</v>
      </c>
      <c r="AP167" s="28">
        <v>3.9914999999999998</v>
      </c>
      <c r="AQ167" s="28">
        <v>3.18</v>
      </c>
      <c r="AR167" s="28">
        <v>12.798500000000001</v>
      </c>
      <c r="AS167" s="28">
        <v>1354.99</v>
      </c>
      <c r="AT167" s="28">
        <v>68.78</v>
      </c>
      <c r="AU167" s="28">
        <v>4811.05</v>
      </c>
      <c r="AV167" s="28">
        <v>7.2382</v>
      </c>
      <c r="AW167" s="28">
        <v>6.6150000000000002</v>
      </c>
      <c r="AX167" s="28">
        <v>9.25</v>
      </c>
      <c r="AY167" s="28">
        <v>272.7</v>
      </c>
      <c r="AZ167" s="28">
        <v>5.4779999999999998</v>
      </c>
      <c r="BA167" s="28">
        <v>0.142198308993082</v>
      </c>
      <c r="BB167" s="28">
        <v>22.011500000000002</v>
      </c>
      <c r="BC167" s="28">
        <v>292.25</v>
      </c>
      <c r="BD167" s="28">
        <v>1.2769999999999999</v>
      </c>
      <c r="BE167" s="28">
        <v>3.8215499999999998</v>
      </c>
      <c r="BF167" s="28">
        <v>3.7530000000000001</v>
      </c>
      <c r="BG167" s="28">
        <v>4.3765000000000001</v>
      </c>
      <c r="BH167" s="28">
        <v>98.11</v>
      </c>
      <c r="BI167" s="28">
        <v>31.085000000000001</v>
      </c>
      <c r="BJ167" s="28">
        <v>9.25</v>
      </c>
      <c r="BK167" s="28">
        <v>6.41622</v>
      </c>
      <c r="BL167" s="28">
        <v>6.41622</v>
      </c>
      <c r="BM167" s="28">
        <v>8.1509199999999993</v>
      </c>
      <c r="BN167" s="28">
        <v>0.42849999999999999</v>
      </c>
      <c r="BO167" s="28">
        <v>1.10892639245878</v>
      </c>
      <c r="BP167" s="28">
        <v>0.92402315484804598</v>
      </c>
    </row>
    <row r="168" spans="1:68">
      <c r="A168" s="28">
        <v>167</v>
      </c>
      <c r="B168" s="29" t="s">
        <v>154</v>
      </c>
      <c r="C168" s="28">
        <v>110</v>
      </c>
      <c r="D168" s="28">
        <v>1170</v>
      </c>
      <c r="E168" s="28">
        <v>0.45879999999999999</v>
      </c>
      <c r="F168" s="28">
        <v>36.357675</v>
      </c>
      <c r="G168" s="28">
        <v>3.2337500000000001</v>
      </c>
      <c r="H168" s="28">
        <v>1.2072499999999999</v>
      </c>
      <c r="I168" s="28">
        <v>4.12425</v>
      </c>
      <c r="J168" s="28">
        <v>17.05</v>
      </c>
      <c r="K168" s="28">
        <v>0.85675000000000001</v>
      </c>
      <c r="L168" s="28">
        <v>0.85250000000000004</v>
      </c>
      <c r="M168" s="28">
        <v>1.0640000000000001</v>
      </c>
      <c r="N168" s="28">
        <v>459.58</v>
      </c>
      <c r="O168" s="28">
        <v>58.133718000000002</v>
      </c>
      <c r="P168" s="28">
        <v>386.2</v>
      </c>
      <c r="Q168" s="28">
        <v>1.284875</v>
      </c>
      <c r="R168" s="28">
        <v>2.2324999999999999</v>
      </c>
      <c r="S168" s="28">
        <v>3.625</v>
      </c>
      <c r="T168" s="28">
        <v>179.47499999999999</v>
      </c>
      <c r="U168" s="28">
        <v>3.1816</v>
      </c>
      <c r="V168" s="28">
        <v>6.1583577712609999E-2</v>
      </c>
      <c r="W168" s="28">
        <v>35.024999999999999</v>
      </c>
      <c r="X168" s="28">
        <v>200.75</v>
      </c>
      <c r="Y168" s="28">
        <v>1.5197499999999999</v>
      </c>
      <c r="Z168" s="28">
        <v>1.98125</v>
      </c>
      <c r="AA168" s="28">
        <v>2.6055000000000001</v>
      </c>
      <c r="AB168" s="28">
        <v>2.7882500000000001</v>
      </c>
      <c r="AC168" s="28">
        <v>48.814999999999998</v>
      </c>
      <c r="AD168" s="28">
        <v>34.052250000000001</v>
      </c>
      <c r="AE168" s="28">
        <v>3.625</v>
      </c>
      <c r="AF168" s="28">
        <v>4.8202350000000003</v>
      </c>
      <c r="AG168" s="28">
        <v>4.8202350000000003</v>
      </c>
      <c r="AH168" s="28">
        <v>4.8202350000000003</v>
      </c>
      <c r="AI168" s="28">
        <v>0.05</v>
      </c>
      <c r="AJ168" s="28">
        <v>1.9</v>
      </c>
      <c r="AK168" s="28">
        <v>91.707250000000002</v>
      </c>
      <c r="AL168" s="28">
        <v>6.64825</v>
      </c>
      <c r="AM168" s="28">
        <v>0.95374999999999999</v>
      </c>
      <c r="AN168" s="28">
        <v>1.7615000000000001</v>
      </c>
      <c r="AO168" s="28">
        <v>40.5</v>
      </c>
      <c r="AP168" s="28">
        <v>2.01675</v>
      </c>
      <c r="AQ168" s="28">
        <v>1.5925</v>
      </c>
      <c r="AR168" s="28">
        <v>7.4782500000000001</v>
      </c>
      <c r="AS168" s="28">
        <v>662.98</v>
      </c>
      <c r="AT168" s="28">
        <v>36.238</v>
      </c>
      <c r="AU168" s="28">
        <v>2717.7750000000001</v>
      </c>
      <c r="AV168" s="28">
        <v>6.1091249999999997</v>
      </c>
      <c r="AW168" s="28">
        <v>3.2925</v>
      </c>
      <c r="AX168" s="28">
        <v>4.9749999999999996</v>
      </c>
      <c r="AY168" s="28">
        <v>134.25</v>
      </c>
      <c r="AZ168" s="28">
        <v>2.7597499999999999</v>
      </c>
      <c r="BA168" s="28">
        <v>0.122222222222222</v>
      </c>
      <c r="BB168" s="28">
        <v>10.93425</v>
      </c>
      <c r="BC168" s="28">
        <v>145.375</v>
      </c>
      <c r="BD168" s="28">
        <v>0.642625</v>
      </c>
      <c r="BE168" s="28">
        <v>1.9094500000000001</v>
      </c>
      <c r="BF168" s="28">
        <v>1.863</v>
      </c>
      <c r="BG168" s="28">
        <v>2.13375</v>
      </c>
      <c r="BH168" s="28">
        <v>84.497500000000002</v>
      </c>
      <c r="BI168" s="28">
        <v>15.7525</v>
      </c>
      <c r="BJ168" s="28">
        <v>4.9749999999999996</v>
      </c>
      <c r="BK168" s="28">
        <v>3.3006150000000001</v>
      </c>
      <c r="BL168" s="28">
        <v>3.3006150000000001</v>
      </c>
      <c r="BM168" s="28">
        <v>3.3497224999999999</v>
      </c>
      <c r="BN168" s="28">
        <v>0.16850000000000001</v>
      </c>
      <c r="BO168" s="28">
        <v>1.0134455033934999</v>
      </c>
      <c r="BP168" s="28">
        <v>0.464996382054993</v>
      </c>
    </row>
    <row r="169" spans="1:68">
      <c r="A169" s="28">
        <v>168</v>
      </c>
      <c r="B169" s="29" t="s">
        <v>141</v>
      </c>
      <c r="C169" s="28">
        <v>142</v>
      </c>
      <c r="D169" s="28">
        <v>1090</v>
      </c>
      <c r="E169" s="28">
        <v>0.35399999999999998</v>
      </c>
      <c r="F169" s="28">
        <v>31.043500000000002</v>
      </c>
      <c r="G169" s="28">
        <v>3.0049999999999999</v>
      </c>
      <c r="H169" s="28">
        <v>1.1950000000000001</v>
      </c>
      <c r="I169" s="28">
        <v>4.165</v>
      </c>
      <c r="J169" s="28">
        <v>15</v>
      </c>
      <c r="K169" s="28">
        <v>0.84499999999999997</v>
      </c>
      <c r="L169" s="28">
        <v>0.85</v>
      </c>
      <c r="M169" s="28">
        <v>1.02</v>
      </c>
      <c r="N169" s="28">
        <v>457.3</v>
      </c>
      <c r="O169" s="28">
        <v>57.777839999999998</v>
      </c>
      <c r="P169" s="28">
        <v>354</v>
      </c>
      <c r="Q169" s="28">
        <v>1.3035000000000001</v>
      </c>
      <c r="R169" s="28">
        <v>2.2000000000000002</v>
      </c>
      <c r="S169" s="28">
        <v>3.5</v>
      </c>
      <c r="T169" s="28">
        <v>178.5</v>
      </c>
      <c r="U169" s="28">
        <v>3.17</v>
      </c>
      <c r="V169" s="28">
        <v>6.6666666666666693E-2</v>
      </c>
      <c r="W169" s="28">
        <v>34.86</v>
      </c>
      <c r="X169" s="28">
        <v>200</v>
      </c>
      <c r="Y169" s="28">
        <v>1.5149999999999999</v>
      </c>
      <c r="Z169" s="28">
        <v>1.9650000000000001</v>
      </c>
      <c r="AA169" s="28">
        <v>2.6</v>
      </c>
      <c r="AB169" s="28">
        <v>2.7850000000000001</v>
      </c>
      <c r="AC169" s="28">
        <v>50.65</v>
      </c>
      <c r="AD169" s="28">
        <v>33.755000000000003</v>
      </c>
      <c r="AE169" s="28">
        <v>3.5</v>
      </c>
      <c r="AF169" s="28">
        <v>4.8093000000000004</v>
      </c>
      <c r="AG169" s="28">
        <v>4.8093000000000004</v>
      </c>
      <c r="AH169" s="28">
        <v>4.8093000000000004</v>
      </c>
      <c r="AI169" s="28">
        <v>0.05</v>
      </c>
      <c r="AJ169" s="28">
        <v>1.92</v>
      </c>
      <c r="AK169" s="28">
        <v>92.906000000000006</v>
      </c>
      <c r="AL169" s="28">
        <v>6.7</v>
      </c>
      <c r="AM169" s="28">
        <v>0.95</v>
      </c>
      <c r="AN169" s="28">
        <v>1.75</v>
      </c>
      <c r="AO169" s="28">
        <v>41</v>
      </c>
      <c r="AP169" s="28">
        <v>2.0299999999999998</v>
      </c>
      <c r="AQ169" s="28">
        <v>1.6</v>
      </c>
      <c r="AR169" s="28">
        <v>7.57</v>
      </c>
      <c r="AS169" s="28">
        <v>663.8</v>
      </c>
      <c r="AT169" s="28">
        <v>36.28</v>
      </c>
      <c r="AU169" s="28">
        <v>2741</v>
      </c>
      <c r="AV169" s="28">
        <v>6.1440000000000001</v>
      </c>
      <c r="AW169" s="28">
        <v>3.3</v>
      </c>
      <c r="AX169" s="28">
        <v>5</v>
      </c>
      <c r="AY169" s="28">
        <v>134</v>
      </c>
      <c r="AZ169" s="28">
        <v>2.76</v>
      </c>
      <c r="BA169" s="28">
        <v>0.12195121951219499</v>
      </c>
      <c r="BB169" s="28">
        <v>10.83</v>
      </c>
      <c r="BC169" s="28">
        <v>145</v>
      </c>
      <c r="BD169" s="28">
        <v>0.64</v>
      </c>
      <c r="BE169" s="28">
        <v>1.911</v>
      </c>
      <c r="BF169" s="28">
        <v>1.86</v>
      </c>
      <c r="BG169" s="28">
        <v>2.13</v>
      </c>
      <c r="BH169" s="28">
        <v>86.2</v>
      </c>
      <c r="BI169" s="28">
        <v>15.7</v>
      </c>
      <c r="BJ169" s="28">
        <v>5</v>
      </c>
      <c r="BK169" s="28">
        <v>3.3003999999999998</v>
      </c>
      <c r="BL169" s="28">
        <v>3.3003999999999998</v>
      </c>
      <c r="BM169" s="28">
        <v>3.3003999999999998</v>
      </c>
      <c r="BN169" s="28">
        <v>0.17</v>
      </c>
      <c r="BO169" s="28">
        <v>1.0131000717593599</v>
      </c>
      <c r="BP169" s="28">
        <v>0.46309696092619401</v>
      </c>
    </row>
    <row r="170" spans="1:68">
      <c r="A170" s="28">
        <v>169</v>
      </c>
      <c r="B170" s="29" t="s">
        <v>155</v>
      </c>
      <c r="C170" s="28">
        <v>297</v>
      </c>
      <c r="D170" s="28">
        <v>1100</v>
      </c>
      <c r="E170" s="28">
        <v>0.35486400000000001</v>
      </c>
      <c r="F170" s="28">
        <v>30.791146000000001</v>
      </c>
      <c r="G170" s="28">
        <v>2.9773399999999999</v>
      </c>
      <c r="H170" s="28">
        <v>1.21794</v>
      </c>
      <c r="I170" s="28">
        <v>4.1131399999999996</v>
      </c>
      <c r="J170" s="28">
        <v>14.792</v>
      </c>
      <c r="K170" s="28">
        <v>0.85238000000000003</v>
      </c>
      <c r="L170" s="28">
        <v>0.86019999999999996</v>
      </c>
      <c r="M170" s="28">
        <v>1.04904</v>
      </c>
      <c r="N170" s="28">
        <v>460.8</v>
      </c>
      <c r="O170" s="28">
        <v>56.593477999999998</v>
      </c>
      <c r="P170" s="28">
        <v>358.72</v>
      </c>
      <c r="Q170" s="28">
        <v>1.3925419999999999</v>
      </c>
      <c r="R170" s="28">
        <v>2.1804000000000001</v>
      </c>
      <c r="S170" s="28">
        <v>3.45</v>
      </c>
      <c r="T170" s="28">
        <v>176.17400000000001</v>
      </c>
      <c r="U170" s="28">
        <v>3.1029080000000002</v>
      </c>
      <c r="V170" s="28">
        <v>6.8685776095186599E-2</v>
      </c>
      <c r="W170" s="28">
        <v>33.932200000000002</v>
      </c>
      <c r="X170" s="28">
        <v>197.64</v>
      </c>
      <c r="Y170" s="28">
        <v>1.4828600000000001</v>
      </c>
      <c r="Z170" s="28">
        <v>1.9454199999999999</v>
      </c>
      <c r="AA170" s="28">
        <v>2.5702799999999999</v>
      </c>
      <c r="AB170" s="28">
        <v>2.7617400000000001</v>
      </c>
      <c r="AC170" s="28">
        <v>51.1706</v>
      </c>
      <c r="AD170" s="28">
        <v>33.272579999999998</v>
      </c>
      <c r="AE170" s="28">
        <v>3.45</v>
      </c>
      <c r="AF170" s="28">
        <v>4.7647868000000004</v>
      </c>
      <c r="AG170" s="28">
        <v>4.7625587999999999</v>
      </c>
      <c r="AH170" s="28">
        <v>4.7513068000000001</v>
      </c>
      <c r="AI170" s="28">
        <v>5.2999999999999999E-2</v>
      </c>
      <c r="AJ170" s="28">
        <v>1.93164</v>
      </c>
      <c r="AK170" s="28">
        <v>93.911524</v>
      </c>
      <c r="AL170" s="28">
        <v>6.8265200000000004</v>
      </c>
      <c r="AM170" s="28">
        <v>0.96392</v>
      </c>
      <c r="AN170" s="28">
        <v>1.7636400000000001</v>
      </c>
      <c r="AO170" s="28">
        <v>41.34</v>
      </c>
      <c r="AP170" s="28">
        <v>2.0329600000000001</v>
      </c>
      <c r="AQ170" s="28">
        <v>1.6128</v>
      </c>
      <c r="AR170" s="28">
        <v>7.3640400000000001</v>
      </c>
      <c r="AS170" s="28">
        <v>670.97799999999995</v>
      </c>
      <c r="AT170" s="28">
        <v>36.625163720000003</v>
      </c>
      <c r="AU170" s="28">
        <v>2663.788</v>
      </c>
      <c r="AV170" s="28">
        <v>6.0077040000000004</v>
      </c>
      <c r="AW170" s="28">
        <v>3.4218000000000002</v>
      </c>
      <c r="AX170" s="28">
        <v>4.9960000000000004</v>
      </c>
      <c r="AY170" s="28">
        <v>134.208</v>
      </c>
      <c r="AZ170" s="28">
        <v>2.7176</v>
      </c>
      <c r="BA170" s="28">
        <v>0.12123850991775501</v>
      </c>
      <c r="BB170" s="28">
        <v>11.10824</v>
      </c>
      <c r="BC170" s="28">
        <v>144.97999999999999</v>
      </c>
      <c r="BD170" s="28">
        <v>0.64463000000000004</v>
      </c>
      <c r="BE170" s="28">
        <v>1.9128719999999999</v>
      </c>
      <c r="BF170" s="28">
        <v>1.8659600000000001</v>
      </c>
      <c r="BG170" s="28">
        <v>2.1373199999999999</v>
      </c>
      <c r="BH170" s="28">
        <v>86.59</v>
      </c>
      <c r="BI170" s="28">
        <v>15.306800000000001</v>
      </c>
      <c r="BJ170" s="28">
        <v>4.9960000000000004</v>
      </c>
      <c r="BK170" s="28">
        <v>3.3389283999999999</v>
      </c>
      <c r="BL170" s="28">
        <v>3.3389283999999999</v>
      </c>
      <c r="BM170" s="28">
        <v>3.6175684000000001</v>
      </c>
      <c r="BN170" s="28">
        <v>0.19520000000000001</v>
      </c>
      <c r="BO170" s="28">
        <v>0.99957166979176904</v>
      </c>
      <c r="BP170" s="28">
        <v>0.46644717800289398</v>
      </c>
    </row>
    <row r="171" spans="1:68">
      <c r="A171" s="28">
        <v>170</v>
      </c>
      <c r="B171" s="29" t="s">
        <v>156</v>
      </c>
      <c r="C171" s="28">
        <v>108</v>
      </c>
      <c r="D171" s="28">
        <v>1105</v>
      </c>
      <c r="E171" s="28">
        <v>0.37081999999999998</v>
      </c>
      <c r="F171" s="28">
        <v>31.814588000000001</v>
      </c>
      <c r="G171" s="28">
        <v>3.04121</v>
      </c>
      <c r="H171" s="28">
        <v>1.1968799999999999</v>
      </c>
      <c r="I171" s="28">
        <v>4.1548999999999996</v>
      </c>
      <c r="J171" s="28">
        <v>15.302</v>
      </c>
      <c r="K171" s="28">
        <v>0.84762000000000004</v>
      </c>
      <c r="L171" s="28">
        <v>0.8508</v>
      </c>
      <c r="M171" s="28">
        <v>1.0286200000000001</v>
      </c>
      <c r="N171" s="28">
        <v>458.01670000000001</v>
      </c>
      <c r="O171" s="28">
        <v>57.779305379999997</v>
      </c>
      <c r="P171" s="28">
        <v>360.779</v>
      </c>
      <c r="Q171" s="28">
        <v>1.293037</v>
      </c>
      <c r="R171" s="28">
        <v>2.2065000000000001</v>
      </c>
      <c r="S171" s="28">
        <v>3.5190000000000001</v>
      </c>
      <c r="T171" s="28">
        <v>178.62299999999999</v>
      </c>
      <c r="U171" s="28">
        <v>3.1711140000000002</v>
      </c>
      <c r="V171" s="28">
        <v>6.6004443863547299E-2</v>
      </c>
      <c r="W171" s="28">
        <v>34.857120000000002</v>
      </c>
      <c r="X171" s="28">
        <v>200.04499999999999</v>
      </c>
      <c r="Y171" s="28">
        <v>1.5151399999999999</v>
      </c>
      <c r="Z171" s="28">
        <v>1.9672810000000001</v>
      </c>
      <c r="AA171" s="28">
        <v>2.6002000000000001</v>
      </c>
      <c r="AB171" s="28">
        <v>2.7849300000000001</v>
      </c>
      <c r="AC171" s="28">
        <v>50.248260000000002</v>
      </c>
      <c r="AD171" s="28">
        <v>33.772539999999999</v>
      </c>
      <c r="AE171" s="28">
        <v>3.5190000000000001</v>
      </c>
      <c r="AF171" s="28">
        <v>4.8131681999999998</v>
      </c>
      <c r="AG171" s="28">
        <v>4.8131681999999998</v>
      </c>
      <c r="AH171" s="28">
        <v>4.8131681999999998</v>
      </c>
      <c r="AI171" s="28">
        <v>0.05</v>
      </c>
      <c r="AJ171" s="28">
        <v>1.9124000000000001</v>
      </c>
      <c r="AK171" s="28">
        <v>92.455609999999993</v>
      </c>
      <c r="AL171" s="28">
        <v>6.6811999999999996</v>
      </c>
      <c r="AM171" s="28">
        <v>0.9496</v>
      </c>
      <c r="AN171" s="28">
        <v>1.7505999999999999</v>
      </c>
      <c r="AO171" s="28">
        <v>40.81</v>
      </c>
      <c r="AP171" s="28">
        <v>2.0283000000000002</v>
      </c>
      <c r="AQ171" s="28">
        <v>1.599</v>
      </c>
      <c r="AR171" s="28">
        <v>7.5427999999999997</v>
      </c>
      <c r="AS171" s="28">
        <v>663.74199999999996</v>
      </c>
      <c r="AT171" s="28">
        <v>36.224060000000001</v>
      </c>
      <c r="AU171" s="28">
        <v>2732.92</v>
      </c>
      <c r="AV171" s="28">
        <v>6.0904299999999996</v>
      </c>
      <c r="AW171" s="28">
        <v>3.2985000000000002</v>
      </c>
      <c r="AX171" s="28">
        <v>4.99</v>
      </c>
      <c r="AY171" s="28">
        <v>133.97999999999999</v>
      </c>
      <c r="AZ171" s="28">
        <v>2.7582</v>
      </c>
      <c r="BA171" s="28">
        <v>0.12227395246263199</v>
      </c>
      <c r="BB171" s="28">
        <v>10.828099999999999</v>
      </c>
      <c r="BC171" s="28">
        <v>144.94999999999999</v>
      </c>
      <c r="BD171" s="28">
        <v>0.63965000000000005</v>
      </c>
      <c r="BE171" s="28">
        <v>1.91004</v>
      </c>
      <c r="BF171" s="28">
        <v>1.8593999999999999</v>
      </c>
      <c r="BG171" s="28">
        <v>2.1301000000000001</v>
      </c>
      <c r="BH171" s="28">
        <v>85.414000000000001</v>
      </c>
      <c r="BI171" s="28">
        <v>15.689</v>
      </c>
      <c r="BJ171" s="28">
        <v>4.99</v>
      </c>
      <c r="BK171" s="28">
        <v>3.2969040000000001</v>
      </c>
      <c r="BL171" s="28">
        <v>3.2969040000000001</v>
      </c>
      <c r="BM171" s="28">
        <v>3.3142510000000001</v>
      </c>
      <c r="BN171" s="28">
        <v>0.17080000000000001</v>
      </c>
      <c r="BO171" s="28">
        <v>1.01332443303578</v>
      </c>
      <c r="BP171" s="28">
        <v>0.46284370477568698</v>
      </c>
    </row>
    <row r="172" spans="1:68">
      <c r="A172" s="28">
        <v>171</v>
      </c>
      <c r="B172" s="29" t="s">
        <v>103</v>
      </c>
      <c r="C172" s="28">
        <v>120</v>
      </c>
      <c r="D172" s="28">
        <v>1120</v>
      </c>
      <c r="E172" s="28">
        <v>0.38763999999999998</v>
      </c>
      <c r="F172" s="28">
        <v>32.585675999999999</v>
      </c>
      <c r="G172" s="28">
        <v>3.07742</v>
      </c>
      <c r="H172" s="28">
        <v>1.19876</v>
      </c>
      <c r="I172" s="28">
        <v>4.1448</v>
      </c>
      <c r="J172" s="28">
        <v>15.603999999999999</v>
      </c>
      <c r="K172" s="28">
        <v>0.85024</v>
      </c>
      <c r="L172" s="28">
        <v>0.85160000000000002</v>
      </c>
      <c r="M172" s="28">
        <v>1.0372399999999999</v>
      </c>
      <c r="N172" s="28">
        <v>458.73340000000002</v>
      </c>
      <c r="O172" s="28">
        <v>57.780770760000003</v>
      </c>
      <c r="P172" s="28">
        <v>367.55799999999999</v>
      </c>
      <c r="Q172" s="28">
        <v>1.2825740000000001</v>
      </c>
      <c r="R172" s="28">
        <v>2.2130000000000001</v>
      </c>
      <c r="S172" s="28">
        <v>3.5379999999999998</v>
      </c>
      <c r="T172" s="28">
        <v>178.74600000000001</v>
      </c>
      <c r="U172" s="28">
        <v>3.172228</v>
      </c>
      <c r="V172" s="28">
        <v>6.53678543963086E-2</v>
      </c>
      <c r="W172" s="28">
        <v>34.854239999999997</v>
      </c>
      <c r="X172" s="28">
        <v>200.09</v>
      </c>
      <c r="Y172" s="28">
        <v>1.51528</v>
      </c>
      <c r="Z172" s="28">
        <v>1.969562</v>
      </c>
      <c r="AA172" s="28">
        <v>2.6004</v>
      </c>
      <c r="AB172" s="28">
        <v>2.7848600000000001</v>
      </c>
      <c r="AC172" s="28">
        <v>49.846519999999998</v>
      </c>
      <c r="AD172" s="28">
        <v>33.790080000000003</v>
      </c>
      <c r="AE172" s="28">
        <v>3.5379999999999998</v>
      </c>
      <c r="AF172" s="28">
        <v>4.8170364000000001</v>
      </c>
      <c r="AG172" s="28">
        <v>4.8170364000000001</v>
      </c>
      <c r="AH172" s="28">
        <v>4.8170364000000001</v>
      </c>
      <c r="AI172" s="28">
        <v>0.05</v>
      </c>
      <c r="AJ172" s="28">
        <v>1.9048</v>
      </c>
      <c r="AK172" s="28">
        <v>92.005219999999994</v>
      </c>
      <c r="AL172" s="28">
        <v>6.6623999999999999</v>
      </c>
      <c r="AM172" s="28">
        <v>0.94920000000000004</v>
      </c>
      <c r="AN172" s="28">
        <v>1.7512000000000001</v>
      </c>
      <c r="AO172" s="28">
        <v>40.619999999999997</v>
      </c>
      <c r="AP172" s="28">
        <v>2.0266000000000002</v>
      </c>
      <c r="AQ172" s="28">
        <v>1.5980000000000001</v>
      </c>
      <c r="AR172" s="28">
        <v>7.5156000000000001</v>
      </c>
      <c r="AS172" s="28">
        <v>663.68399999999997</v>
      </c>
      <c r="AT172" s="28">
        <v>36.168120000000002</v>
      </c>
      <c r="AU172" s="28">
        <v>2724.84</v>
      </c>
      <c r="AV172" s="28">
        <v>6.0368599999999999</v>
      </c>
      <c r="AW172" s="28">
        <v>3.2970000000000002</v>
      </c>
      <c r="AX172" s="28">
        <v>4.9800000000000004</v>
      </c>
      <c r="AY172" s="28">
        <v>133.96</v>
      </c>
      <c r="AZ172" s="28">
        <v>2.7564000000000002</v>
      </c>
      <c r="BA172" s="28">
        <v>0.122599704579025</v>
      </c>
      <c r="BB172" s="28">
        <v>10.8262</v>
      </c>
      <c r="BC172" s="28">
        <v>144.9</v>
      </c>
      <c r="BD172" s="28">
        <v>0.63929999999999998</v>
      </c>
      <c r="BE172" s="28">
        <v>1.9090800000000001</v>
      </c>
      <c r="BF172" s="28">
        <v>1.8588</v>
      </c>
      <c r="BG172" s="28">
        <v>2.1301999999999999</v>
      </c>
      <c r="BH172" s="28">
        <v>84.628</v>
      </c>
      <c r="BI172" s="28">
        <v>15.678000000000001</v>
      </c>
      <c r="BJ172" s="28">
        <v>4.9800000000000004</v>
      </c>
      <c r="BK172" s="28">
        <v>3.2934079999999999</v>
      </c>
      <c r="BL172" s="28">
        <v>3.2934079999999999</v>
      </c>
      <c r="BM172" s="28">
        <v>3.3281019999999999</v>
      </c>
      <c r="BN172" s="28">
        <v>0.1716</v>
      </c>
      <c r="BO172" s="28">
        <v>1.0135488720111601</v>
      </c>
      <c r="BP172" s="28">
        <v>0.46259044862518101</v>
      </c>
    </row>
    <row r="173" spans="1:68">
      <c r="A173" s="28">
        <v>172</v>
      </c>
      <c r="B173" s="29" t="s">
        <v>115</v>
      </c>
      <c r="C173" s="28">
        <v>142</v>
      </c>
      <c r="D173" s="28">
        <v>1135</v>
      </c>
      <c r="E173" s="28">
        <v>0.40445999999999999</v>
      </c>
      <c r="F173" s="28">
        <v>33.356763999999998</v>
      </c>
      <c r="G173" s="28">
        <v>3.1136300000000001</v>
      </c>
      <c r="H173" s="28">
        <v>1.2006399999999999</v>
      </c>
      <c r="I173" s="28">
        <v>4.1346999999999996</v>
      </c>
      <c r="J173" s="28">
        <v>15.906000000000001</v>
      </c>
      <c r="K173" s="28">
        <v>0.85285999999999995</v>
      </c>
      <c r="L173" s="28">
        <v>0.85240000000000005</v>
      </c>
      <c r="M173" s="28">
        <v>1.04586</v>
      </c>
      <c r="N173" s="28">
        <v>459.45010000000002</v>
      </c>
      <c r="O173" s="28">
        <v>57.782236140000002</v>
      </c>
      <c r="P173" s="28">
        <v>374.33699999999999</v>
      </c>
      <c r="Q173" s="28">
        <v>1.272111</v>
      </c>
      <c r="R173" s="28">
        <v>2.2195</v>
      </c>
      <c r="S173" s="28">
        <v>3.5569999999999999</v>
      </c>
      <c r="T173" s="28">
        <v>178.869</v>
      </c>
      <c r="U173" s="28">
        <v>3.1733419999999999</v>
      </c>
      <c r="V173" s="28">
        <v>6.4755438199421603E-2</v>
      </c>
      <c r="W173" s="28">
        <v>34.85136</v>
      </c>
      <c r="X173" s="28">
        <v>200.13499999999999</v>
      </c>
      <c r="Y173" s="28">
        <v>1.51542</v>
      </c>
      <c r="Z173" s="28">
        <v>1.971843</v>
      </c>
      <c r="AA173" s="28">
        <v>2.6006</v>
      </c>
      <c r="AB173" s="28">
        <v>2.7847900000000001</v>
      </c>
      <c r="AC173" s="28">
        <v>49.444780000000002</v>
      </c>
      <c r="AD173" s="28">
        <v>33.80762</v>
      </c>
      <c r="AE173" s="28">
        <v>3.5569999999999999</v>
      </c>
      <c r="AF173" s="28">
        <v>4.8209046000000004</v>
      </c>
      <c r="AG173" s="28">
        <v>4.8209046000000004</v>
      </c>
      <c r="AH173" s="28">
        <v>4.8209046000000004</v>
      </c>
      <c r="AI173" s="28">
        <v>0.05</v>
      </c>
      <c r="AJ173" s="28">
        <v>1.8972</v>
      </c>
      <c r="AK173" s="28">
        <v>91.554829999999995</v>
      </c>
      <c r="AL173" s="28">
        <v>6.6436000000000002</v>
      </c>
      <c r="AM173" s="28">
        <v>0.94879999999999998</v>
      </c>
      <c r="AN173" s="28">
        <v>1.7518</v>
      </c>
      <c r="AO173" s="28">
        <v>40.43</v>
      </c>
      <c r="AP173" s="28">
        <v>2.0249000000000001</v>
      </c>
      <c r="AQ173" s="28">
        <v>1.597</v>
      </c>
      <c r="AR173" s="28">
        <v>7.4884000000000004</v>
      </c>
      <c r="AS173" s="28">
        <v>663.62599999999998</v>
      </c>
      <c r="AT173" s="28">
        <v>36.112180000000002</v>
      </c>
      <c r="AU173" s="28">
        <v>2716.76</v>
      </c>
      <c r="AV173" s="28">
        <v>5.9832900000000002</v>
      </c>
      <c r="AW173" s="28">
        <v>3.2955000000000001</v>
      </c>
      <c r="AX173" s="28">
        <v>4.97</v>
      </c>
      <c r="AY173" s="28">
        <v>133.94</v>
      </c>
      <c r="AZ173" s="28">
        <v>2.7545999999999999</v>
      </c>
      <c r="BA173" s="28">
        <v>0.12292851842691099</v>
      </c>
      <c r="BB173" s="28">
        <v>10.824299999999999</v>
      </c>
      <c r="BC173" s="28">
        <v>144.85</v>
      </c>
      <c r="BD173" s="28">
        <v>0.63895000000000002</v>
      </c>
      <c r="BE173" s="28">
        <v>1.90812</v>
      </c>
      <c r="BF173" s="28">
        <v>1.8582000000000001</v>
      </c>
      <c r="BG173" s="28">
        <v>2.1303000000000001</v>
      </c>
      <c r="BH173" s="28">
        <v>83.841999999999999</v>
      </c>
      <c r="BI173" s="28">
        <v>15.667</v>
      </c>
      <c r="BJ173" s="28">
        <v>4.97</v>
      </c>
      <c r="BK173" s="28">
        <v>3.2899120000000002</v>
      </c>
      <c r="BL173" s="28">
        <v>3.2899120000000002</v>
      </c>
      <c r="BM173" s="28">
        <v>3.3419530000000002</v>
      </c>
      <c r="BN173" s="28">
        <v>0.1724</v>
      </c>
      <c r="BO173" s="28">
        <v>1.01377338872586</v>
      </c>
      <c r="BP173" s="28">
        <v>0.46233719247467397</v>
      </c>
    </row>
    <row r="174" spans="1:68">
      <c r="A174" s="28">
        <v>173</v>
      </c>
      <c r="B174" s="29" t="s">
        <v>116</v>
      </c>
      <c r="C174" s="28">
        <v>97</v>
      </c>
      <c r="D174" s="28">
        <v>1140</v>
      </c>
      <c r="E174" s="28">
        <v>0.42127999999999999</v>
      </c>
      <c r="F174" s="28">
        <v>34.127851999999997</v>
      </c>
      <c r="G174" s="28">
        <v>3.1498400000000002</v>
      </c>
      <c r="H174" s="28">
        <v>1.20252</v>
      </c>
      <c r="I174" s="28">
        <v>4.1246</v>
      </c>
      <c r="J174" s="28">
        <v>16.207999999999998</v>
      </c>
      <c r="K174" s="28">
        <v>0.85548000000000002</v>
      </c>
      <c r="L174" s="28">
        <v>0.85319999999999996</v>
      </c>
      <c r="M174" s="28">
        <v>1.0544800000000001</v>
      </c>
      <c r="N174" s="28">
        <v>460.16680000000002</v>
      </c>
      <c r="O174" s="28">
        <v>57.783701520000001</v>
      </c>
      <c r="P174" s="28">
        <v>381.11599999999999</v>
      </c>
      <c r="Q174" s="28">
        <v>1.2616480000000001</v>
      </c>
      <c r="R174" s="28">
        <v>2.226</v>
      </c>
      <c r="S174" s="28">
        <v>3.5760000000000001</v>
      </c>
      <c r="T174" s="28">
        <v>178.99199999999999</v>
      </c>
      <c r="U174" s="28">
        <v>3.1744560000000002</v>
      </c>
      <c r="V174" s="28">
        <v>6.4165844027640695E-2</v>
      </c>
      <c r="W174" s="28">
        <v>34.848480000000002</v>
      </c>
      <c r="X174" s="28">
        <v>200.18</v>
      </c>
      <c r="Y174" s="28">
        <v>1.51556</v>
      </c>
      <c r="Z174" s="28">
        <v>1.974124</v>
      </c>
      <c r="AA174" s="28">
        <v>2.6008</v>
      </c>
      <c r="AB174" s="28">
        <v>2.7847200000000001</v>
      </c>
      <c r="AC174" s="28">
        <v>49.043039999999998</v>
      </c>
      <c r="AD174" s="28">
        <v>33.825159999999997</v>
      </c>
      <c r="AE174" s="28">
        <v>3.5760000000000001</v>
      </c>
      <c r="AF174" s="28">
        <v>4.8247727999999999</v>
      </c>
      <c r="AG174" s="28">
        <v>4.8247727999999999</v>
      </c>
      <c r="AH174" s="28">
        <v>4.8247727999999999</v>
      </c>
      <c r="AI174" s="28">
        <v>0.05</v>
      </c>
      <c r="AJ174" s="28">
        <v>1.8895999999999999</v>
      </c>
      <c r="AK174" s="28">
        <v>91.104439999999997</v>
      </c>
      <c r="AL174" s="28">
        <v>6.6247999999999996</v>
      </c>
      <c r="AM174" s="28">
        <v>0.94840000000000002</v>
      </c>
      <c r="AN174" s="28">
        <v>1.7524</v>
      </c>
      <c r="AO174" s="28">
        <v>40.24</v>
      </c>
      <c r="AP174" s="28">
        <v>2.0232000000000001</v>
      </c>
      <c r="AQ174" s="28">
        <v>1.5960000000000001</v>
      </c>
      <c r="AR174" s="28">
        <v>7.4611999999999998</v>
      </c>
      <c r="AS174" s="28">
        <v>663.56799999999998</v>
      </c>
      <c r="AT174" s="28">
        <v>36.056240000000003</v>
      </c>
      <c r="AU174" s="28">
        <v>2708.68</v>
      </c>
      <c r="AV174" s="28">
        <v>5.9297199999999997</v>
      </c>
      <c r="AW174" s="28">
        <v>3.294</v>
      </c>
      <c r="AX174" s="28">
        <v>4.96</v>
      </c>
      <c r="AY174" s="28">
        <v>133.91999999999999</v>
      </c>
      <c r="AZ174" s="28">
        <v>2.7528000000000001</v>
      </c>
      <c r="BA174" s="28">
        <v>0.123260437375746</v>
      </c>
      <c r="BB174" s="28">
        <v>10.8224</v>
      </c>
      <c r="BC174" s="28">
        <v>144.80000000000001</v>
      </c>
      <c r="BD174" s="28">
        <v>0.63859999999999995</v>
      </c>
      <c r="BE174" s="28">
        <v>1.90716</v>
      </c>
      <c r="BF174" s="28">
        <v>1.8575999999999999</v>
      </c>
      <c r="BG174" s="28">
        <v>2.1303999999999998</v>
      </c>
      <c r="BH174" s="28">
        <v>83.055999999999997</v>
      </c>
      <c r="BI174" s="28">
        <v>15.656000000000001</v>
      </c>
      <c r="BJ174" s="28">
        <v>4.96</v>
      </c>
      <c r="BK174" s="28">
        <v>3.286416</v>
      </c>
      <c r="BL174" s="28">
        <v>3.286416</v>
      </c>
      <c r="BM174" s="28">
        <v>3.355804</v>
      </c>
      <c r="BN174" s="28">
        <v>0.17319999999999999</v>
      </c>
      <c r="BO174" s="28">
        <v>1.0139979832202799</v>
      </c>
      <c r="BP174" s="28">
        <v>0.462083936324168</v>
      </c>
    </row>
    <row r="175" spans="1:68">
      <c r="A175" s="28">
        <v>174</v>
      </c>
      <c r="B175" s="29" t="s">
        <v>106</v>
      </c>
      <c r="C175" s="28">
        <v>84</v>
      </c>
      <c r="D175" s="28">
        <v>1155</v>
      </c>
      <c r="E175" s="28">
        <v>0.43809999999999999</v>
      </c>
      <c r="F175" s="28">
        <v>34.898940000000003</v>
      </c>
      <c r="G175" s="28">
        <v>3.1860499999999998</v>
      </c>
      <c r="H175" s="28">
        <v>1.2043999999999999</v>
      </c>
      <c r="I175" s="28">
        <v>4.1144999999999996</v>
      </c>
      <c r="J175" s="28">
        <v>16.510000000000002</v>
      </c>
      <c r="K175" s="28">
        <v>0.85809999999999997</v>
      </c>
      <c r="L175" s="28">
        <v>0.85399999999999998</v>
      </c>
      <c r="M175" s="28">
        <v>1.0630999999999999</v>
      </c>
      <c r="N175" s="28">
        <v>460.88350000000003</v>
      </c>
      <c r="O175" s="28">
        <v>57.7851669</v>
      </c>
      <c r="P175" s="28">
        <v>387.89499999999998</v>
      </c>
      <c r="Q175" s="28">
        <v>1.251185</v>
      </c>
      <c r="R175" s="28">
        <v>2.2324999999999999</v>
      </c>
      <c r="S175" s="28">
        <v>3.5950000000000002</v>
      </c>
      <c r="T175" s="28">
        <v>179.11500000000001</v>
      </c>
      <c r="U175" s="28">
        <v>3.17557</v>
      </c>
      <c r="V175" s="28">
        <v>6.3597819503331293E-2</v>
      </c>
      <c r="W175" s="28">
        <v>34.845599999999997</v>
      </c>
      <c r="X175" s="28">
        <v>200.22499999999999</v>
      </c>
      <c r="Y175" s="28">
        <v>1.5157</v>
      </c>
      <c r="Z175" s="28">
        <v>1.976405</v>
      </c>
      <c r="AA175" s="28">
        <v>2.601</v>
      </c>
      <c r="AB175" s="28">
        <v>2.7846500000000001</v>
      </c>
      <c r="AC175" s="28">
        <v>48.641300000000001</v>
      </c>
      <c r="AD175" s="28">
        <v>33.842700000000001</v>
      </c>
      <c r="AE175" s="28">
        <v>3.5950000000000002</v>
      </c>
      <c r="AF175" s="28">
        <v>4.8286410000000002</v>
      </c>
      <c r="AG175" s="28">
        <v>4.8286410000000002</v>
      </c>
      <c r="AH175" s="28">
        <v>4.8286410000000002</v>
      </c>
      <c r="AI175" s="28">
        <v>0.05</v>
      </c>
      <c r="AJ175" s="28">
        <v>1.8819999999999999</v>
      </c>
      <c r="AK175" s="28">
        <v>90.654049999999998</v>
      </c>
      <c r="AL175" s="28">
        <v>6.6059999999999999</v>
      </c>
      <c r="AM175" s="28">
        <v>0.94799999999999995</v>
      </c>
      <c r="AN175" s="28">
        <v>1.7529999999999999</v>
      </c>
      <c r="AO175" s="28">
        <v>40.049999999999997</v>
      </c>
      <c r="AP175" s="28">
        <v>2.0215000000000001</v>
      </c>
      <c r="AQ175" s="28">
        <v>1.595</v>
      </c>
      <c r="AR175" s="28">
        <v>7.4340000000000002</v>
      </c>
      <c r="AS175" s="28">
        <v>663.51</v>
      </c>
      <c r="AT175" s="28">
        <v>36.000300000000003</v>
      </c>
      <c r="AU175" s="28">
        <v>2700.6</v>
      </c>
      <c r="AV175" s="28">
        <v>5.87615</v>
      </c>
      <c r="AW175" s="28">
        <v>3.2925</v>
      </c>
      <c r="AX175" s="28">
        <v>4.95</v>
      </c>
      <c r="AY175" s="28">
        <v>133.9</v>
      </c>
      <c r="AZ175" s="28">
        <v>2.7509999999999999</v>
      </c>
      <c r="BA175" s="28">
        <v>0.123595505617978</v>
      </c>
      <c r="BB175" s="28">
        <v>10.820499999999999</v>
      </c>
      <c r="BC175" s="28">
        <v>144.75</v>
      </c>
      <c r="BD175" s="28">
        <v>0.63824999999999998</v>
      </c>
      <c r="BE175" s="28">
        <v>1.9061999999999999</v>
      </c>
      <c r="BF175" s="28">
        <v>1.857</v>
      </c>
      <c r="BG175" s="28">
        <v>2.1305000000000001</v>
      </c>
      <c r="BH175" s="28">
        <v>82.27</v>
      </c>
      <c r="BI175" s="28">
        <v>15.645</v>
      </c>
      <c r="BJ175" s="28">
        <v>4.95</v>
      </c>
      <c r="BK175" s="28">
        <v>3.2829199999999998</v>
      </c>
      <c r="BL175" s="28">
        <v>3.2829199999999998</v>
      </c>
      <c r="BM175" s="28">
        <v>3.3696549999999998</v>
      </c>
      <c r="BN175" s="28">
        <v>0.17399999999999999</v>
      </c>
      <c r="BO175" s="28">
        <v>1.0142226555348399</v>
      </c>
      <c r="BP175" s="28">
        <v>0.46183068017366102</v>
      </c>
    </row>
    <row r="176" spans="1:68">
      <c r="A176" s="28">
        <v>175</v>
      </c>
      <c r="B176" s="29" t="s">
        <v>110</v>
      </c>
      <c r="C176" s="28">
        <v>63</v>
      </c>
      <c r="D176" s="28">
        <v>1170</v>
      </c>
      <c r="E176" s="28">
        <v>0.48855999999999999</v>
      </c>
      <c r="F176" s="28">
        <v>37.212204</v>
      </c>
      <c r="G176" s="28">
        <v>3.2946800000000001</v>
      </c>
      <c r="H176" s="28">
        <v>1.21004</v>
      </c>
      <c r="I176" s="28">
        <v>4.0842000000000001</v>
      </c>
      <c r="J176" s="28">
        <v>17.416</v>
      </c>
      <c r="K176" s="28">
        <v>0.86595999999999995</v>
      </c>
      <c r="L176" s="28">
        <v>0.85640000000000005</v>
      </c>
      <c r="M176" s="28">
        <v>1.0889599999999999</v>
      </c>
      <c r="N176" s="28">
        <v>463.03359999999998</v>
      </c>
      <c r="O176" s="28">
        <v>57.789563039999997</v>
      </c>
      <c r="P176" s="28">
        <v>408.23200000000003</v>
      </c>
      <c r="Q176" s="28">
        <v>1.2197960000000001</v>
      </c>
      <c r="R176" s="28">
        <v>2.2519999999999998</v>
      </c>
      <c r="S176" s="28">
        <v>3.6520000000000001</v>
      </c>
      <c r="T176" s="28">
        <v>179.48400000000001</v>
      </c>
      <c r="U176" s="28">
        <v>3.178912</v>
      </c>
      <c r="V176" s="28">
        <v>6.2011943040881999E-2</v>
      </c>
      <c r="W176" s="28">
        <v>34.836959999999998</v>
      </c>
      <c r="X176" s="28">
        <v>200.36</v>
      </c>
      <c r="Y176" s="28">
        <v>1.5161199999999999</v>
      </c>
      <c r="Z176" s="28">
        <v>1.9832479999999999</v>
      </c>
      <c r="AA176" s="28">
        <v>2.6015999999999999</v>
      </c>
      <c r="AB176" s="28">
        <v>2.78444</v>
      </c>
      <c r="AC176" s="28">
        <v>47.436079999999997</v>
      </c>
      <c r="AD176" s="28">
        <v>33.895319999999998</v>
      </c>
      <c r="AE176" s="28">
        <v>3.6520000000000001</v>
      </c>
      <c r="AF176" s="28">
        <v>4.8402456000000003</v>
      </c>
      <c r="AG176" s="28">
        <v>4.8402456000000003</v>
      </c>
      <c r="AH176" s="28">
        <v>4.8402456000000003</v>
      </c>
      <c r="AI176" s="28">
        <v>0.05</v>
      </c>
      <c r="AJ176" s="28">
        <v>1.8592</v>
      </c>
      <c r="AK176" s="28">
        <v>89.302880000000002</v>
      </c>
      <c r="AL176" s="28">
        <v>6.5495999999999999</v>
      </c>
      <c r="AM176" s="28">
        <v>0.94679999999999997</v>
      </c>
      <c r="AN176" s="28">
        <v>1.7547999999999999</v>
      </c>
      <c r="AO176" s="28">
        <v>39.479999999999997</v>
      </c>
      <c r="AP176" s="28">
        <v>2.0164</v>
      </c>
      <c r="AQ176" s="28">
        <v>1.5920000000000001</v>
      </c>
      <c r="AR176" s="28">
        <v>7.3524000000000003</v>
      </c>
      <c r="AS176" s="28">
        <v>663.33600000000001</v>
      </c>
      <c r="AT176" s="28">
        <v>35.832479999999997</v>
      </c>
      <c r="AU176" s="28">
        <v>2676.36</v>
      </c>
      <c r="AV176" s="28">
        <v>5.7154400000000001</v>
      </c>
      <c r="AW176" s="28">
        <v>3.2879999999999998</v>
      </c>
      <c r="AX176" s="28">
        <v>4.92</v>
      </c>
      <c r="AY176" s="28">
        <v>133.84</v>
      </c>
      <c r="AZ176" s="28">
        <v>2.7456</v>
      </c>
      <c r="BA176" s="28">
        <v>0.124620060790274</v>
      </c>
      <c r="BB176" s="28">
        <v>10.8148</v>
      </c>
      <c r="BC176" s="28">
        <v>144.6</v>
      </c>
      <c r="BD176" s="28">
        <v>0.63719999999999999</v>
      </c>
      <c r="BE176" s="28">
        <v>1.9033199999999999</v>
      </c>
      <c r="BF176" s="28">
        <v>1.8552</v>
      </c>
      <c r="BG176" s="28">
        <v>2.1307999999999998</v>
      </c>
      <c r="BH176" s="28">
        <v>79.912000000000006</v>
      </c>
      <c r="BI176" s="28">
        <v>15.612</v>
      </c>
      <c r="BJ176" s="28">
        <v>4.92</v>
      </c>
      <c r="BK176" s="28">
        <v>3.2724319999999998</v>
      </c>
      <c r="BL176" s="28">
        <v>3.2724319999999998</v>
      </c>
      <c r="BM176" s="28">
        <v>3.4112079999999998</v>
      </c>
      <c r="BN176" s="28">
        <v>0.1764</v>
      </c>
      <c r="BO176" s="28">
        <v>1.01489713980406</v>
      </c>
      <c r="BP176" s="28">
        <v>0.46107091172214199</v>
      </c>
    </row>
    <row r="177" spans="1:68">
      <c r="A177" s="28">
        <v>176</v>
      </c>
      <c r="B177" s="29" t="s">
        <v>157</v>
      </c>
      <c r="C177" s="28">
        <v>225</v>
      </c>
      <c r="D177" s="28">
        <v>1120</v>
      </c>
      <c r="E177" s="28">
        <v>0.39567059999999998</v>
      </c>
      <c r="F177" s="28">
        <v>32.852247599999998</v>
      </c>
      <c r="G177" s="28">
        <v>3.0964510000000001</v>
      </c>
      <c r="H177" s="28">
        <v>1.1919740000000001</v>
      </c>
      <c r="I177" s="28">
        <v>4.0475890000000003</v>
      </c>
      <c r="J177" s="28">
        <v>15.5036</v>
      </c>
      <c r="K177" s="28">
        <v>0.87875300000000001</v>
      </c>
      <c r="L177" s="28">
        <v>0.88183</v>
      </c>
      <c r="M177" s="28">
        <v>1.0743560000000001</v>
      </c>
      <c r="N177" s="28">
        <v>470.30417</v>
      </c>
      <c r="O177" s="28">
        <v>56.335181996000003</v>
      </c>
      <c r="P177" s="28">
        <v>366.37860000000001</v>
      </c>
      <c r="Q177" s="28">
        <v>1.5327869999999999</v>
      </c>
      <c r="R177" s="28">
        <v>2.2615050000000001</v>
      </c>
      <c r="S177" s="28">
        <v>3.4517000000000002</v>
      </c>
      <c r="T177" s="28">
        <v>173.5307</v>
      </c>
      <c r="U177" s="28">
        <v>3.0472155000000001</v>
      </c>
      <c r="V177" s="28">
        <v>6.9499987099770399E-2</v>
      </c>
      <c r="W177" s="28">
        <v>32.516817000000003</v>
      </c>
      <c r="X177" s="28">
        <v>195.55199999999999</v>
      </c>
      <c r="Y177" s="28">
        <v>1.4746410000000001</v>
      </c>
      <c r="Z177" s="28">
        <v>1.9362838</v>
      </c>
      <c r="AA177" s="28">
        <v>2.5404339999999999</v>
      </c>
      <c r="AB177" s="28">
        <v>2.7403810000000002</v>
      </c>
      <c r="AC177" s="28">
        <v>52.010559999999998</v>
      </c>
      <c r="AD177" s="28">
        <v>31.662085999999999</v>
      </c>
      <c r="AE177" s="28">
        <v>3.4517000000000002</v>
      </c>
      <c r="AF177" s="28">
        <v>4.7447318200000002</v>
      </c>
      <c r="AG177" s="28">
        <v>4.7349843199999997</v>
      </c>
      <c r="AH177" s="28">
        <v>4.6908283199999996</v>
      </c>
      <c r="AI177" s="28">
        <v>6.3325000000000006E-2</v>
      </c>
      <c r="AJ177" s="28">
        <v>1.93211</v>
      </c>
      <c r="AK177" s="28">
        <v>93.960508399999995</v>
      </c>
      <c r="AL177" s="28">
        <v>6.818244</v>
      </c>
      <c r="AM177" s="28">
        <v>0.96533199999999997</v>
      </c>
      <c r="AN177" s="28">
        <v>1.7727900000000001</v>
      </c>
      <c r="AO177" s="28">
        <v>41.350999999999999</v>
      </c>
      <c r="AP177" s="28">
        <v>2.0226959999999998</v>
      </c>
      <c r="AQ177" s="28">
        <v>1.6045799999999999</v>
      </c>
      <c r="AR177" s="28">
        <v>7.3377480000000004</v>
      </c>
      <c r="AS177" s="28">
        <v>670.22514000000001</v>
      </c>
      <c r="AT177" s="28">
        <v>36.739776546000002</v>
      </c>
      <c r="AU177" s="28">
        <v>2648.5318000000002</v>
      </c>
      <c r="AV177" s="28">
        <v>5.8662327999999997</v>
      </c>
      <c r="AW177" s="28">
        <v>3.4053</v>
      </c>
      <c r="AX177" s="28">
        <v>5</v>
      </c>
      <c r="AY177" s="28">
        <v>134.65520000000001</v>
      </c>
      <c r="AZ177" s="28">
        <v>2.723868</v>
      </c>
      <c r="BA177" s="28">
        <v>0.12006964765060101</v>
      </c>
      <c r="BB177" s="28">
        <v>11.224588000000001</v>
      </c>
      <c r="BC177" s="28">
        <v>145.35</v>
      </c>
      <c r="BD177" s="28">
        <v>0.64743200000000001</v>
      </c>
      <c r="BE177" s="28">
        <v>1.9143032</v>
      </c>
      <c r="BF177" s="28">
        <v>1.8700619999999999</v>
      </c>
      <c r="BG177" s="28">
        <v>2.1419199999999998</v>
      </c>
      <c r="BH177" s="28">
        <v>85.269980000000004</v>
      </c>
      <c r="BI177" s="28">
        <v>15.425739999999999</v>
      </c>
      <c r="BJ177" s="28">
        <v>5</v>
      </c>
      <c r="BK177" s="28">
        <v>3.33686076</v>
      </c>
      <c r="BL177" s="28">
        <v>3.33686076</v>
      </c>
      <c r="BM177" s="28">
        <v>3.6727733599999999</v>
      </c>
      <c r="BN177" s="28">
        <v>0.19291800000000001</v>
      </c>
      <c r="BO177" s="28">
        <v>0.99532786637616799</v>
      </c>
      <c r="BP177" s="28">
        <v>0.468474674384949</v>
      </c>
    </row>
    <row r="178" spans="1:68">
      <c r="A178" s="28">
        <v>177</v>
      </c>
      <c r="B178" s="29" t="s">
        <v>158</v>
      </c>
      <c r="C178" s="28">
        <v>256</v>
      </c>
      <c r="D178" s="28">
        <v>1120</v>
      </c>
      <c r="E178" s="28">
        <v>0.39567059999999998</v>
      </c>
      <c r="F178" s="28">
        <v>32.852247599999998</v>
      </c>
      <c r="G178" s="28">
        <v>3.0964510000000001</v>
      </c>
      <c r="H178" s="28">
        <v>1.1919740000000001</v>
      </c>
      <c r="I178" s="28">
        <v>4.0475890000000003</v>
      </c>
      <c r="J178" s="28">
        <v>15.5036</v>
      </c>
      <c r="K178" s="28">
        <v>0.87875300000000001</v>
      </c>
      <c r="L178" s="28">
        <v>0.88183</v>
      </c>
      <c r="M178" s="28">
        <v>1.0743560000000001</v>
      </c>
      <c r="N178" s="28">
        <v>470.30417</v>
      </c>
      <c r="O178" s="28">
        <v>56.335181996000003</v>
      </c>
      <c r="P178" s="28">
        <v>366.37860000000001</v>
      </c>
      <c r="Q178" s="28">
        <v>1.5327869999999999</v>
      </c>
      <c r="R178" s="28">
        <v>2.2615050000000001</v>
      </c>
      <c r="S178" s="28">
        <v>3.4517000000000002</v>
      </c>
      <c r="T178" s="28">
        <v>173.5307</v>
      </c>
      <c r="U178" s="28">
        <v>3.0472155000000001</v>
      </c>
      <c r="V178" s="28">
        <v>6.9499987099770399E-2</v>
      </c>
      <c r="W178" s="28">
        <v>32.516817000000003</v>
      </c>
      <c r="X178" s="28">
        <v>195.55199999999999</v>
      </c>
      <c r="Y178" s="28">
        <v>1.4746410000000001</v>
      </c>
      <c r="Z178" s="28">
        <v>1.9362838</v>
      </c>
      <c r="AA178" s="28">
        <v>2.5404339999999999</v>
      </c>
      <c r="AB178" s="28">
        <v>2.7403810000000002</v>
      </c>
      <c r="AC178" s="28">
        <v>52.010559999999998</v>
      </c>
      <c r="AD178" s="28">
        <v>31.662085999999999</v>
      </c>
      <c r="AE178" s="28">
        <v>3.4517000000000002</v>
      </c>
      <c r="AF178" s="28">
        <v>4.7447318200000002</v>
      </c>
      <c r="AG178" s="28">
        <v>4.7349843199999997</v>
      </c>
      <c r="AH178" s="28">
        <v>4.6908283199999996</v>
      </c>
      <c r="AI178" s="28">
        <v>6.3325000000000006E-2</v>
      </c>
      <c r="AJ178" s="28">
        <v>1.9376100000000001</v>
      </c>
      <c r="AK178" s="28">
        <v>94.247558400000003</v>
      </c>
      <c r="AL178" s="28">
        <v>6.8394190000000004</v>
      </c>
      <c r="AM178" s="28">
        <v>0.96905699999999995</v>
      </c>
      <c r="AN178" s="28">
        <v>1.77854</v>
      </c>
      <c r="AO178" s="28">
        <v>41.473500000000001</v>
      </c>
      <c r="AP178" s="28">
        <v>2.0267710000000001</v>
      </c>
      <c r="AQ178" s="28">
        <v>1.60883</v>
      </c>
      <c r="AR178" s="28">
        <v>7.3440479999999999</v>
      </c>
      <c r="AS178" s="28">
        <v>671.62089000000003</v>
      </c>
      <c r="AT178" s="28">
        <v>36.884430496</v>
      </c>
      <c r="AU178" s="28">
        <v>2649.6068</v>
      </c>
      <c r="AV178" s="28">
        <v>5.8800002999999998</v>
      </c>
      <c r="AW178" s="28">
        <v>3.4178000000000002</v>
      </c>
      <c r="AX178" s="28">
        <v>5.0125000000000002</v>
      </c>
      <c r="AY178" s="28">
        <v>135.03020000000001</v>
      </c>
      <c r="AZ178" s="28">
        <v>2.728993</v>
      </c>
      <c r="BA178" s="28">
        <v>0.119895837100799</v>
      </c>
      <c r="BB178" s="28">
        <v>11.263987999999999</v>
      </c>
      <c r="BC178" s="28">
        <v>145.73750000000001</v>
      </c>
      <c r="BD178" s="28">
        <v>0.64943200000000001</v>
      </c>
      <c r="BE178" s="28">
        <v>1.9190582</v>
      </c>
      <c r="BF178" s="28">
        <v>1.874962</v>
      </c>
      <c r="BG178" s="28">
        <v>2.1475200000000001</v>
      </c>
      <c r="BH178" s="28">
        <v>85.342479999999995</v>
      </c>
      <c r="BI178" s="28">
        <v>15.449490000000001</v>
      </c>
      <c r="BJ178" s="28">
        <v>5.0125000000000002</v>
      </c>
      <c r="BK178" s="28">
        <v>3.3449915099999998</v>
      </c>
      <c r="BL178" s="28">
        <v>3.3449915099999998</v>
      </c>
      <c r="BM178" s="28">
        <v>3.6851386100000001</v>
      </c>
      <c r="BN178" s="28">
        <v>0.19311800000000001</v>
      </c>
      <c r="BO178" s="28">
        <v>0.99434793904768703</v>
      </c>
      <c r="BP178" s="28">
        <v>0.46992185238784401</v>
      </c>
    </row>
    <row r="179" spans="1:68">
      <c r="A179" s="28">
        <v>178</v>
      </c>
      <c r="B179" s="29" t="s">
        <v>100</v>
      </c>
      <c r="C179" s="28">
        <v>195</v>
      </c>
      <c r="D179" s="28">
        <v>1120</v>
      </c>
      <c r="E179" s="28">
        <v>0.39567059999999998</v>
      </c>
      <c r="F179" s="28">
        <v>32.852247599999998</v>
      </c>
      <c r="G179" s="28">
        <v>3.0964510000000001</v>
      </c>
      <c r="H179" s="28">
        <v>1.1919740000000001</v>
      </c>
      <c r="I179" s="28">
        <v>4.0475890000000003</v>
      </c>
      <c r="J179" s="28">
        <v>15.5036</v>
      </c>
      <c r="K179" s="28">
        <v>0.87875300000000001</v>
      </c>
      <c r="L179" s="28">
        <v>0.88183</v>
      </c>
      <c r="M179" s="28">
        <v>1.0743560000000001</v>
      </c>
      <c r="N179" s="28">
        <v>470.30417</v>
      </c>
      <c r="O179" s="28">
        <v>56.335181996000003</v>
      </c>
      <c r="P179" s="28">
        <v>366.37860000000001</v>
      </c>
      <c r="Q179" s="28">
        <v>1.5327869999999999</v>
      </c>
      <c r="R179" s="28">
        <v>2.2615050000000001</v>
      </c>
      <c r="S179" s="28">
        <v>3.4517000000000002</v>
      </c>
      <c r="T179" s="28">
        <v>173.5307</v>
      </c>
      <c r="U179" s="28">
        <v>3.0472155000000001</v>
      </c>
      <c r="V179" s="28">
        <v>6.9499987099770399E-2</v>
      </c>
      <c r="W179" s="28">
        <v>32.516817000000003</v>
      </c>
      <c r="X179" s="28">
        <v>195.55199999999999</v>
      </c>
      <c r="Y179" s="28">
        <v>1.4746410000000001</v>
      </c>
      <c r="Z179" s="28">
        <v>1.9362838</v>
      </c>
      <c r="AA179" s="28">
        <v>2.5404339999999999</v>
      </c>
      <c r="AB179" s="28">
        <v>2.7403810000000002</v>
      </c>
      <c r="AC179" s="28">
        <v>52.010559999999998</v>
      </c>
      <c r="AD179" s="28">
        <v>31.662085999999999</v>
      </c>
      <c r="AE179" s="28">
        <v>3.4517000000000002</v>
      </c>
      <c r="AF179" s="28">
        <v>4.7447318200000002</v>
      </c>
      <c r="AG179" s="28">
        <v>4.7349843199999997</v>
      </c>
      <c r="AH179" s="28">
        <v>4.6908283199999996</v>
      </c>
      <c r="AI179" s="28">
        <v>6.3325000000000006E-2</v>
      </c>
      <c r="AJ179" s="28">
        <v>1.9431099999999999</v>
      </c>
      <c r="AK179" s="28">
        <v>94.534608399999996</v>
      </c>
      <c r="AL179" s="28">
        <v>6.8605939999999999</v>
      </c>
      <c r="AM179" s="28">
        <v>0.97278200000000004</v>
      </c>
      <c r="AN179" s="28">
        <v>1.7842899999999999</v>
      </c>
      <c r="AO179" s="28">
        <v>41.595999999999997</v>
      </c>
      <c r="AP179" s="28">
        <v>2.0308459999999999</v>
      </c>
      <c r="AQ179" s="28">
        <v>1.6130800000000001</v>
      </c>
      <c r="AR179" s="28">
        <v>7.3503480000000003</v>
      </c>
      <c r="AS179" s="28">
        <v>673.01664000000005</v>
      </c>
      <c r="AT179" s="28">
        <v>37.029084445999999</v>
      </c>
      <c r="AU179" s="28">
        <v>2650.6817999999998</v>
      </c>
      <c r="AV179" s="28">
        <v>5.8937678</v>
      </c>
      <c r="AW179" s="28">
        <v>3.4302999999999999</v>
      </c>
      <c r="AX179" s="28">
        <v>5.0250000000000004</v>
      </c>
      <c r="AY179" s="28">
        <v>135.40520000000001</v>
      </c>
      <c r="AZ179" s="28">
        <v>2.734118</v>
      </c>
      <c r="BA179" s="28">
        <v>0.119723050293297</v>
      </c>
      <c r="BB179" s="28">
        <v>11.303388</v>
      </c>
      <c r="BC179" s="28">
        <v>146.125</v>
      </c>
      <c r="BD179" s="28">
        <v>0.65143200000000001</v>
      </c>
      <c r="BE179" s="28">
        <v>1.9238131999999999</v>
      </c>
      <c r="BF179" s="28">
        <v>1.8798619999999999</v>
      </c>
      <c r="BG179" s="28">
        <v>2.1531199999999999</v>
      </c>
      <c r="BH179" s="28">
        <v>85.41498</v>
      </c>
      <c r="BI179" s="28">
        <v>15.473240000000001</v>
      </c>
      <c r="BJ179" s="28">
        <v>5.0250000000000004</v>
      </c>
      <c r="BK179" s="28">
        <v>3.3531222600000001</v>
      </c>
      <c r="BL179" s="28">
        <v>3.3531222600000001</v>
      </c>
      <c r="BM179" s="28">
        <v>3.6975038599999999</v>
      </c>
      <c r="BN179" s="28">
        <v>0.19331799999999999</v>
      </c>
      <c r="BO179" s="28">
        <v>0.99336993935155904</v>
      </c>
      <c r="BP179" s="28">
        <v>0.47136903039073802</v>
      </c>
    </row>
    <row r="180" spans="1:68">
      <c r="A180" s="28">
        <v>179</v>
      </c>
      <c r="B180" s="29" t="s">
        <v>159</v>
      </c>
      <c r="C180" s="28">
        <v>178</v>
      </c>
      <c r="D180" s="28">
        <v>1120</v>
      </c>
      <c r="E180" s="28">
        <v>0.39567059999999998</v>
      </c>
      <c r="F180" s="28">
        <v>32.852247599999998</v>
      </c>
      <c r="G180" s="28">
        <v>3.0964510000000001</v>
      </c>
      <c r="H180" s="28">
        <v>1.1919740000000001</v>
      </c>
      <c r="I180" s="28">
        <v>4.0475890000000003</v>
      </c>
      <c r="J180" s="28">
        <v>15.5036</v>
      </c>
      <c r="K180" s="28">
        <v>0.87875300000000001</v>
      </c>
      <c r="L180" s="28">
        <v>0.88183</v>
      </c>
      <c r="M180" s="28">
        <v>1.0743560000000001</v>
      </c>
      <c r="N180" s="28">
        <v>470.30417</v>
      </c>
      <c r="O180" s="28">
        <v>56.335181996000003</v>
      </c>
      <c r="P180" s="28">
        <v>366.37860000000001</v>
      </c>
      <c r="Q180" s="28">
        <v>1.5327869999999999</v>
      </c>
      <c r="R180" s="28">
        <v>2.2615050000000001</v>
      </c>
      <c r="S180" s="28">
        <v>3.4517000000000002</v>
      </c>
      <c r="T180" s="28">
        <v>173.5307</v>
      </c>
      <c r="U180" s="28">
        <v>3.0472155000000001</v>
      </c>
      <c r="V180" s="28">
        <v>6.9499987099770399E-2</v>
      </c>
      <c r="W180" s="28">
        <v>32.516817000000003</v>
      </c>
      <c r="X180" s="28">
        <v>195.55199999999999</v>
      </c>
      <c r="Y180" s="28">
        <v>1.4746410000000001</v>
      </c>
      <c r="Z180" s="28">
        <v>1.9362838</v>
      </c>
      <c r="AA180" s="28">
        <v>2.5404339999999999</v>
      </c>
      <c r="AB180" s="28">
        <v>2.7403810000000002</v>
      </c>
      <c r="AC180" s="28">
        <v>52.010559999999998</v>
      </c>
      <c r="AD180" s="28">
        <v>31.662085999999999</v>
      </c>
      <c r="AE180" s="28">
        <v>3.4517000000000002</v>
      </c>
      <c r="AF180" s="28">
        <v>4.7447318200000002</v>
      </c>
      <c r="AG180" s="28">
        <v>4.7349843199999997</v>
      </c>
      <c r="AH180" s="28">
        <v>4.6908283199999996</v>
      </c>
      <c r="AI180" s="28">
        <v>6.3325000000000006E-2</v>
      </c>
      <c r="AJ180" s="28">
        <v>1.94861</v>
      </c>
      <c r="AK180" s="28">
        <v>94.821658400000004</v>
      </c>
      <c r="AL180" s="28">
        <v>6.8817690000000002</v>
      </c>
      <c r="AM180" s="28">
        <v>0.97650700000000001</v>
      </c>
      <c r="AN180" s="28">
        <v>1.7900400000000001</v>
      </c>
      <c r="AO180" s="28">
        <v>41.718499999999999</v>
      </c>
      <c r="AP180" s="28">
        <v>2.0349210000000002</v>
      </c>
      <c r="AQ180" s="28">
        <v>1.6173299999999999</v>
      </c>
      <c r="AR180" s="28">
        <v>7.3566479999999999</v>
      </c>
      <c r="AS180" s="28">
        <v>674.41238999999996</v>
      </c>
      <c r="AT180" s="28">
        <v>37.173738395999997</v>
      </c>
      <c r="AU180" s="28">
        <v>2651.7568000000001</v>
      </c>
      <c r="AV180" s="28">
        <v>5.9075353000000002</v>
      </c>
      <c r="AW180" s="28">
        <v>3.4428000000000001</v>
      </c>
      <c r="AX180" s="28">
        <v>5.0374999999999996</v>
      </c>
      <c r="AY180" s="28">
        <v>135.78020000000001</v>
      </c>
      <c r="AZ180" s="28">
        <v>2.7392430000000001</v>
      </c>
      <c r="BA180" s="28">
        <v>0.11955127820990701</v>
      </c>
      <c r="BB180" s="28">
        <v>11.342788000000001</v>
      </c>
      <c r="BC180" s="28">
        <v>146.51249999999999</v>
      </c>
      <c r="BD180" s="28">
        <v>0.65343200000000001</v>
      </c>
      <c r="BE180" s="28">
        <v>1.9285682</v>
      </c>
      <c r="BF180" s="28">
        <v>1.884762</v>
      </c>
      <c r="BG180" s="28">
        <v>2.1587200000000002</v>
      </c>
      <c r="BH180" s="28">
        <v>85.487480000000005</v>
      </c>
      <c r="BI180" s="28">
        <v>15.49699</v>
      </c>
      <c r="BJ180" s="28">
        <v>5.0374999999999996</v>
      </c>
      <c r="BK180" s="28">
        <v>3.36125301</v>
      </c>
      <c r="BL180" s="28">
        <v>3.36125301</v>
      </c>
      <c r="BM180" s="28">
        <v>3.7098691100000001</v>
      </c>
      <c r="BN180" s="28">
        <v>0.193518</v>
      </c>
      <c r="BO180" s="28">
        <v>0.99239386160555598</v>
      </c>
      <c r="BP180" s="28">
        <v>0.47281620839363198</v>
      </c>
    </row>
    <row r="181" spans="1:68">
      <c r="A181" s="28">
        <v>180</v>
      </c>
      <c r="B181" s="29" t="s">
        <v>101</v>
      </c>
      <c r="C181" s="28">
        <v>135</v>
      </c>
      <c r="D181" s="28">
        <v>1120</v>
      </c>
      <c r="E181" s="28">
        <v>0.39567059999999998</v>
      </c>
      <c r="F181" s="28">
        <v>32.852247599999998</v>
      </c>
      <c r="G181" s="28">
        <v>3.0964510000000001</v>
      </c>
      <c r="H181" s="28">
        <v>1.1919740000000001</v>
      </c>
      <c r="I181" s="28">
        <v>4.0475890000000003</v>
      </c>
      <c r="J181" s="28">
        <v>15.5036</v>
      </c>
      <c r="K181" s="28">
        <v>0.87875300000000001</v>
      </c>
      <c r="L181" s="28">
        <v>0.88183</v>
      </c>
      <c r="M181" s="28">
        <v>1.0743560000000001</v>
      </c>
      <c r="N181" s="28">
        <v>470.30417</v>
      </c>
      <c r="O181" s="28">
        <v>56.335181996000003</v>
      </c>
      <c r="P181" s="28">
        <v>366.37860000000001</v>
      </c>
      <c r="Q181" s="28">
        <v>1.5327869999999999</v>
      </c>
      <c r="R181" s="28">
        <v>2.2615050000000001</v>
      </c>
      <c r="S181" s="28">
        <v>3.4517000000000002</v>
      </c>
      <c r="T181" s="28">
        <v>173.5307</v>
      </c>
      <c r="U181" s="28">
        <v>3.0472155000000001</v>
      </c>
      <c r="V181" s="28">
        <v>6.9499987099770399E-2</v>
      </c>
      <c r="W181" s="28">
        <v>32.516817000000003</v>
      </c>
      <c r="X181" s="28">
        <v>195.55199999999999</v>
      </c>
      <c r="Y181" s="28">
        <v>1.4746410000000001</v>
      </c>
      <c r="Z181" s="28">
        <v>1.9362838</v>
      </c>
      <c r="AA181" s="28">
        <v>2.5404339999999999</v>
      </c>
      <c r="AB181" s="28">
        <v>2.7403810000000002</v>
      </c>
      <c r="AC181" s="28">
        <v>52.010559999999998</v>
      </c>
      <c r="AD181" s="28">
        <v>31.662085999999999</v>
      </c>
      <c r="AE181" s="28">
        <v>3.4517000000000002</v>
      </c>
      <c r="AF181" s="28">
        <v>4.7447318200000002</v>
      </c>
      <c r="AG181" s="28">
        <v>4.7349843199999997</v>
      </c>
      <c r="AH181" s="28">
        <v>4.6908283199999996</v>
      </c>
      <c r="AI181" s="28">
        <v>6.3325000000000006E-2</v>
      </c>
      <c r="AJ181" s="28">
        <v>1.95411</v>
      </c>
      <c r="AK181" s="28">
        <v>95.108708399999998</v>
      </c>
      <c r="AL181" s="28">
        <v>6.9029439999999997</v>
      </c>
      <c r="AM181" s="28">
        <v>0.98023199999999999</v>
      </c>
      <c r="AN181" s="28">
        <v>1.79579</v>
      </c>
      <c r="AO181" s="28">
        <v>41.841000000000001</v>
      </c>
      <c r="AP181" s="28">
        <v>2.038996</v>
      </c>
      <c r="AQ181" s="28">
        <v>1.62158</v>
      </c>
      <c r="AR181" s="28">
        <v>7.3629480000000003</v>
      </c>
      <c r="AS181" s="28">
        <v>675.80813999999998</v>
      </c>
      <c r="AT181" s="28">
        <v>37.318392346000003</v>
      </c>
      <c r="AU181" s="28">
        <v>2652.8317999999999</v>
      </c>
      <c r="AV181" s="28">
        <v>5.9213028000000003</v>
      </c>
      <c r="AW181" s="28">
        <v>3.4552999999999998</v>
      </c>
      <c r="AX181" s="28">
        <v>5.05</v>
      </c>
      <c r="AY181" s="28">
        <v>136.15520000000001</v>
      </c>
      <c r="AZ181" s="28">
        <v>2.7443680000000001</v>
      </c>
      <c r="BA181" s="28">
        <v>0.11938051193805101</v>
      </c>
      <c r="BB181" s="28">
        <v>11.382187999999999</v>
      </c>
      <c r="BC181" s="28">
        <v>146.9</v>
      </c>
      <c r="BD181" s="28">
        <v>0.65543200000000001</v>
      </c>
      <c r="BE181" s="28">
        <v>1.9333232</v>
      </c>
      <c r="BF181" s="28">
        <v>1.889662</v>
      </c>
      <c r="BG181" s="28">
        <v>2.16432</v>
      </c>
      <c r="BH181" s="28">
        <v>85.559979999999996</v>
      </c>
      <c r="BI181" s="28">
        <v>15.52074</v>
      </c>
      <c r="BJ181" s="28">
        <v>5.05</v>
      </c>
      <c r="BK181" s="28">
        <v>3.3693837599999998</v>
      </c>
      <c r="BL181" s="28">
        <v>3.3693837599999998</v>
      </c>
      <c r="BM181" s="28">
        <v>3.7222343599999999</v>
      </c>
      <c r="BN181" s="28">
        <v>0.193718</v>
      </c>
      <c r="BO181" s="28">
        <v>0.991419700149757</v>
      </c>
      <c r="BP181" s="28">
        <v>0.47426338639652699</v>
      </c>
    </row>
    <row r="182" spans="1:68">
      <c r="A182" s="28">
        <v>181</v>
      </c>
      <c r="B182" s="29" t="s">
        <v>160</v>
      </c>
      <c r="C182" s="28">
        <v>92</v>
      </c>
      <c r="D182" s="28">
        <v>1135</v>
      </c>
      <c r="E182" s="28">
        <v>0.33695999999999998</v>
      </c>
      <c r="F182" s="28">
        <v>29.435040000000001</v>
      </c>
      <c r="G182" s="28">
        <v>2.8963999999999999</v>
      </c>
      <c r="H182" s="28">
        <v>1.2072000000000001</v>
      </c>
      <c r="I182" s="28">
        <v>4.0860000000000003</v>
      </c>
      <c r="J182" s="28">
        <v>14.2</v>
      </c>
      <c r="K182" s="28">
        <v>0.8508</v>
      </c>
      <c r="L182" s="28">
        <v>0.86</v>
      </c>
      <c r="M182" s="28">
        <v>1.0516000000000001</v>
      </c>
      <c r="N182" s="28">
        <v>462.89600000000002</v>
      </c>
      <c r="O182" s="28">
        <v>56.064601600000003</v>
      </c>
      <c r="P182" s="28">
        <v>359.32</v>
      </c>
      <c r="Q182" s="28">
        <v>1.4545999999999999</v>
      </c>
      <c r="R182" s="28">
        <v>2.1640000000000001</v>
      </c>
      <c r="S182" s="28">
        <v>3.4</v>
      </c>
      <c r="T182" s="28">
        <v>174.32</v>
      </c>
      <c r="U182" s="28">
        <v>3.0659999999999998</v>
      </c>
      <c r="V182" s="28">
        <v>7.0422535211267595E-2</v>
      </c>
      <c r="W182" s="28">
        <v>33.1</v>
      </c>
      <c r="X182" s="28">
        <v>196.2</v>
      </c>
      <c r="Y182" s="28">
        <v>1.4748000000000001</v>
      </c>
      <c r="Z182" s="28">
        <v>1.93184</v>
      </c>
      <c r="AA182" s="28">
        <v>2.5495999999999999</v>
      </c>
      <c r="AB182" s="28">
        <v>2.746</v>
      </c>
      <c r="AC182" s="28">
        <v>51.188000000000002</v>
      </c>
      <c r="AD182" s="28">
        <v>32.606400000000001</v>
      </c>
      <c r="AE182" s="28">
        <v>3.4</v>
      </c>
      <c r="AF182" s="28">
        <v>4.7158319999999998</v>
      </c>
      <c r="AG182" s="28">
        <v>4.7158319999999998</v>
      </c>
      <c r="AH182" s="28">
        <v>4.7158319999999998</v>
      </c>
      <c r="AI182" s="28">
        <v>0.05</v>
      </c>
      <c r="AJ182" s="28">
        <v>2.0489999999999999</v>
      </c>
      <c r="AK182" s="28">
        <v>103.44083999999999</v>
      </c>
      <c r="AL182" s="28">
        <v>7.1803999999999997</v>
      </c>
      <c r="AM182" s="28">
        <v>0.97219999999999995</v>
      </c>
      <c r="AN182" s="28">
        <v>1.7689999999999999</v>
      </c>
      <c r="AO182" s="28">
        <v>44.8</v>
      </c>
      <c r="AP182" s="28">
        <v>2.0276000000000001</v>
      </c>
      <c r="AQ182" s="28">
        <v>1.6080000000000001</v>
      </c>
      <c r="AR182" s="28">
        <v>7.3338000000000001</v>
      </c>
      <c r="AS182" s="28">
        <v>683.74400000000003</v>
      </c>
      <c r="AT182" s="28">
        <v>37.369323600000001</v>
      </c>
      <c r="AU182" s="28">
        <v>2683.98</v>
      </c>
      <c r="AV182" s="28">
        <v>5.5954800000000002</v>
      </c>
      <c r="AW182" s="28">
        <v>3.48</v>
      </c>
      <c r="AX182" s="28">
        <v>5.0999999999999996</v>
      </c>
      <c r="AY182" s="28">
        <v>134.41999999999999</v>
      </c>
      <c r="AZ182" s="28">
        <v>2.7033</v>
      </c>
      <c r="BA182" s="28">
        <v>0.111607142857143</v>
      </c>
      <c r="BB182" s="28">
        <v>11.271800000000001</v>
      </c>
      <c r="BC182" s="28">
        <v>145</v>
      </c>
      <c r="BD182" s="28">
        <v>0.6472</v>
      </c>
      <c r="BE182" s="28">
        <v>1.9156200000000001</v>
      </c>
      <c r="BF182" s="28">
        <v>1.8712</v>
      </c>
      <c r="BG182" s="28">
        <v>2.1419999999999999</v>
      </c>
      <c r="BH182" s="28">
        <v>81.697999999999993</v>
      </c>
      <c r="BI182" s="28">
        <v>14.894</v>
      </c>
      <c r="BJ182" s="28">
        <v>5.0999999999999996</v>
      </c>
      <c r="BK182" s="28">
        <v>3.3608859999999998</v>
      </c>
      <c r="BL182" s="28">
        <v>3.3608859999999998</v>
      </c>
      <c r="BM182" s="28">
        <v>3.7788460000000001</v>
      </c>
      <c r="BN182" s="28">
        <v>0.20780000000000001</v>
      </c>
      <c r="BO182" s="28">
        <v>0.99549706903889601</v>
      </c>
      <c r="BP182" s="28">
        <v>0.46830680173661399</v>
      </c>
    </row>
    <row r="183" spans="1:68">
      <c r="A183" s="28">
        <v>182</v>
      </c>
      <c r="B183" s="29" t="s">
        <v>119</v>
      </c>
      <c r="C183" s="28">
        <v>205</v>
      </c>
      <c r="D183" s="28">
        <v>1135</v>
      </c>
      <c r="E183" s="28">
        <v>0.34290608</v>
      </c>
      <c r="F183" s="28">
        <v>29.79412992</v>
      </c>
      <c r="G183" s="28">
        <v>2.9172872000000001</v>
      </c>
      <c r="H183" s="28">
        <v>1.2075456</v>
      </c>
      <c r="I183" s="28">
        <v>4.0823280000000004</v>
      </c>
      <c r="J183" s="28">
        <v>14.3376</v>
      </c>
      <c r="K183" s="28">
        <v>0.85337839999999998</v>
      </c>
      <c r="L183" s="28">
        <v>0.86207999999999996</v>
      </c>
      <c r="M183" s="28">
        <v>1.0538567999999999</v>
      </c>
      <c r="N183" s="28">
        <v>463.37680799999998</v>
      </c>
      <c r="O183" s="28">
        <v>56.066185876799999</v>
      </c>
      <c r="P183" s="28">
        <v>359.68936000000002</v>
      </c>
      <c r="Q183" s="28">
        <v>1.4597688</v>
      </c>
      <c r="R183" s="28">
        <v>2.172272</v>
      </c>
      <c r="S183" s="28">
        <v>3.4051999999999998</v>
      </c>
      <c r="T183" s="28">
        <v>174.27536000000001</v>
      </c>
      <c r="U183" s="28">
        <v>3.0638619999999999</v>
      </c>
      <c r="V183" s="28">
        <v>7.0304653498493505E-2</v>
      </c>
      <c r="W183" s="28">
        <v>33.076419999999999</v>
      </c>
      <c r="X183" s="28">
        <v>196.1276</v>
      </c>
      <c r="Y183" s="28">
        <v>1.4739104000000001</v>
      </c>
      <c r="Z183" s="28">
        <v>1.9320963200000001</v>
      </c>
      <c r="AA183" s="28">
        <v>2.5488407999999998</v>
      </c>
      <c r="AB183" s="28">
        <v>2.7453479999999999</v>
      </c>
      <c r="AC183" s="28">
        <v>51.268223999999996</v>
      </c>
      <c r="AD183" s="28">
        <v>32.555987199999997</v>
      </c>
      <c r="AE183" s="28">
        <v>3.4051999999999998</v>
      </c>
      <c r="AF183" s="28">
        <v>4.7197483360000003</v>
      </c>
      <c r="AG183" s="28">
        <v>4.718634336</v>
      </c>
      <c r="AH183" s="28">
        <v>4.7130083359999997</v>
      </c>
      <c r="AI183" s="28">
        <v>5.1499999999999997E-2</v>
      </c>
      <c r="AJ183" s="28">
        <v>2.0475620000000001</v>
      </c>
      <c r="AK183" s="28">
        <v>103.34565232</v>
      </c>
      <c r="AL183" s="28">
        <v>7.1768992000000003</v>
      </c>
      <c r="AM183" s="28">
        <v>0.97171560000000001</v>
      </c>
      <c r="AN183" s="28">
        <v>1.767782</v>
      </c>
      <c r="AO183" s="28">
        <v>44.7624</v>
      </c>
      <c r="AP183" s="28">
        <v>2.0268847999999999</v>
      </c>
      <c r="AQ183" s="28">
        <v>1.608384</v>
      </c>
      <c r="AR183" s="28">
        <v>7.3276924000000001</v>
      </c>
      <c r="AS183" s="28">
        <v>683.89511200000004</v>
      </c>
      <c r="AT183" s="28">
        <v>37.348929612799999</v>
      </c>
      <c r="AU183" s="28">
        <v>2682.22804</v>
      </c>
      <c r="AV183" s="28">
        <v>5.5844690400000001</v>
      </c>
      <c r="AW183" s="28">
        <v>3.48054</v>
      </c>
      <c r="AX183" s="28">
        <v>5.0978000000000003</v>
      </c>
      <c r="AY183" s="28">
        <v>134.38316</v>
      </c>
      <c r="AZ183" s="28">
        <v>2.7021134</v>
      </c>
      <c r="BA183" s="28">
        <v>0.111834932890104</v>
      </c>
      <c r="BB183" s="28">
        <v>11.2634364</v>
      </c>
      <c r="BC183" s="28">
        <v>144.99</v>
      </c>
      <c r="BD183" s="28">
        <v>0.64710060000000003</v>
      </c>
      <c r="BE183" s="28">
        <v>1.91530676</v>
      </c>
      <c r="BF183" s="28">
        <v>1.8707575999999999</v>
      </c>
      <c r="BG183" s="28">
        <v>2.1416360000000001</v>
      </c>
      <c r="BH183" s="28">
        <v>81.566004000000007</v>
      </c>
      <c r="BI183" s="28">
        <v>14.881012</v>
      </c>
      <c r="BJ183" s="28">
        <v>5.0978000000000003</v>
      </c>
      <c r="BK183" s="28">
        <v>3.3598972279999999</v>
      </c>
      <c r="BL183" s="28">
        <v>3.3598972279999999</v>
      </c>
      <c r="BM183" s="28">
        <v>3.7770213080000001</v>
      </c>
      <c r="BN183" s="28">
        <v>0.2077244</v>
      </c>
      <c r="BO183" s="28">
        <v>0.99523582532141897</v>
      </c>
      <c r="BP183" s="28">
        <v>0.46823487698986999</v>
      </c>
    </row>
    <row r="184" spans="1:68">
      <c r="A184" s="28">
        <v>183</v>
      </c>
      <c r="B184" s="29" t="s">
        <v>120</v>
      </c>
      <c r="C184" s="28">
        <v>206</v>
      </c>
      <c r="D184" s="28">
        <v>1135</v>
      </c>
      <c r="E184" s="28">
        <v>0.34885216000000002</v>
      </c>
      <c r="F184" s="28">
        <v>30.153219839999998</v>
      </c>
      <c r="G184" s="28">
        <v>2.9381743999999999</v>
      </c>
      <c r="H184" s="28">
        <v>1.2078911999999999</v>
      </c>
      <c r="I184" s="28">
        <v>4.0786559999999996</v>
      </c>
      <c r="J184" s="28">
        <v>14.475199999999999</v>
      </c>
      <c r="K184" s="28">
        <v>0.85595679999999996</v>
      </c>
      <c r="L184" s="28">
        <v>0.86416000000000004</v>
      </c>
      <c r="M184" s="28">
        <v>1.0561136</v>
      </c>
      <c r="N184" s="28">
        <v>463.85761600000001</v>
      </c>
      <c r="O184" s="28">
        <v>56.067770153600001</v>
      </c>
      <c r="P184" s="28">
        <v>360.05871999999999</v>
      </c>
      <c r="Q184" s="28">
        <v>1.4649376000000001</v>
      </c>
      <c r="R184" s="28">
        <v>2.1805439999999998</v>
      </c>
      <c r="S184" s="28">
        <v>3.4104000000000001</v>
      </c>
      <c r="T184" s="28">
        <v>174.23071999999999</v>
      </c>
      <c r="U184" s="28">
        <v>3.0617239999999999</v>
      </c>
      <c r="V184" s="28">
        <v>7.0189012932463796E-2</v>
      </c>
      <c r="W184" s="28">
        <v>33.052840000000003</v>
      </c>
      <c r="X184" s="28">
        <v>196.05520000000001</v>
      </c>
      <c r="Y184" s="28">
        <v>1.4730208</v>
      </c>
      <c r="Z184" s="28">
        <v>1.93235264</v>
      </c>
      <c r="AA184" s="28">
        <v>2.5480816000000002</v>
      </c>
      <c r="AB184" s="28">
        <v>2.7446959999999998</v>
      </c>
      <c r="AC184" s="28">
        <v>51.348447999999998</v>
      </c>
      <c r="AD184" s="28">
        <v>32.5055744</v>
      </c>
      <c r="AE184" s="28">
        <v>3.4104000000000001</v>
      </c>
      <c r="AF184" s="28">
        <v>4.723664672</v>
      </c>
      <c r="AG184" s="28">
        <v>4.7214366720000003</v>
      </c>
      <c r="AH184" s="28">
        <v>4.7101846719999996</v>
      </c>
      <c r="AI184" s="28">
        <v>5.2999999999999999E-2</v>
      </c>
      <c r="AJ184" s="28">
        <v>2.0461239999999998</v>
      </c>
      <c r="AK184" s="28">
        <v>103.25046464</v>
      </c>
      <c r="AL184" s="28">
        <v>7.1733984</v>
      </c>
      <c r="AM184" s="28">
        <v>0.97123119999999996</v>
      </c>
      <c r="AN184" s="28">
        <v>1.766564</v>
      </c>
      <c r="AO184" s="28">
        <v>44.724800000000002</v>
      </c>
      <c r="AP184" s="28">
        <v>2.0261695999999998</v>
      </c>
      <c r="AQ184" s="28">
        <v>1.608768</v>
      </c>
      <c r="AR184" s="28">
        <v>7.3215848000000001</v>
      </c>
      <c r="AS184" s="28">
        <v>684.04622400000005</v>
      </c>
      <c r="AT184" s="28">
        <v>37.328535625599997</v>
      </c>
      <c r="AU184" s="28">
        <v>2680.4760799999999</v>
      </c>
      <c r="AV184" s="28">
        <v>5.57345808</v>
      </c>
      <c r="AW184" s="28">
        <v>3.48108</v>
      </c>
      <c r="AX184" s="28">
        <v>5.0956000000000001</v>
      </c>
      <c r="AY184" s="28">
        <v>134.34631999999999</v>
      </c>
      <c r="AZ184" s="28">
        <v>2.7009268</v>
      </c>
      <c r="BA184" s="28">
        <v>0.11206310592780699</v>
      </c>
      <c r="BB184" s="28">
        <v>11.255072800000001</v>
      </c>
      <c r="BC184" s="28">
        <v>144.97999999999999</v>
      </c>
      <c r="BD184" s="28">
        <v>0.64700120000000005</v>
      </c>
      <c r="BE184" s="28">
        <v>1.9149935199999999</v>
      </c>
      <c r="BF184" s="28">
        <v>1.8703152000000001</v>
      </c>
      <c r="BG184" s="28">
        <v>2.1412719999999998</v>
      </c>
      <c r="BH184" s="28">
        <v>81.434008000000006</v>
      </c>
      <c r="BI184" s="28">
        <v>14.868024</v>
      </c>
      <c r="BJ184" s="28">
        <v>5.0956000000000001</v>
      </c>
      <c r="BK184" s="28">
        <v>3.358908456</v>
      </c>
      <c r="BL184" s="28">
        <v>3.358908456</v>
      </c>
      <c r="BM184" s="28">
        <v>3.7751966160000001</v>
      </c>
      <c r="BN184" s="28">
        <v>0.20764879999999999</v>
      </c>
      <c r="BO184" s="28">
        <v>0.99497455600747897</v>
      </c>
      <c r="BP184" s="28">
        <v>0.46816295224312598</v>
      </c>
    </row>
    <row r="185" spans="1:68">
      <c r="A185" s="28">
        <v>184</v>
      </c>
      <c r="B185" s="29" t="s">
        <v>121</v>
      </c>
      <c r="C185" s="28">
        <v>246</v>
      </c>
      <c r="D185" s="28">
        <v>1135</v>
      </c>
      <c r="E185" s="28">
        <v>0.35479823999999999</v>
      </c>
      <c r="F185" s="28">
        <v>30.512309760000001</v>
      </c>
      <c r="G185" s="28">
        <v>2.9590616000000001</v>
      </c>
      <c r="H185" s="28">
        <v>1.2082368000000001</v>
      </c>
      <c r="I185" s="28">
        <v>4.0749839999999997</v>
      </c>
      <c r="J185" s="28">
        <v>14.6128</v>
      </c>
      <c r="K185" s="28">
        <v>0.85853520000000005</v>
      </c>
      <c r="L185" s="28">
        <v>0.86624000000000001</v>
      </c>
      <c r="M185" s="28">
        <v>1.0583704</v>
      </c>
      <c r="N185" s="28">
        <v>464.33842399999997</v>
      </c>
      <c r="O185" s="28">
        <v>56.069354430399997</v>
      </c>
      <c r="P185" s="28">
        <v>360.42808000000002</v>
      </c>
      <c r="Q185" s="28">
        <v>1.4701063999999999</v>
      </c>
      <c r="R185" s="28">
        <v>2.1888160000000001</v>
      </c>
      <c r="S185" s="28">
        <v>3.4156</v>
      </c>
      <c r="T185" s="28">
        <v>174.18608</v>
      </c>
      <c r="U185" s="28">
        <v>3.0595859999999999</v>
      </c>
      <c r="V185" s="28">
        <v>7.0075550202562106E-2</v>
      </c>
      <c r="W185" s="28">
        <v>33.029260000000001</v>
      </c>
      <c r="X185" s="28">
        <v>195.9828</v>
      </c>
      <c r="Y185" s="28">
        <v>1.4721312</v>
      </c>
      <c r="Z185" s="28">
        <v>1.93260896</v>
      </c>
      <c r="AA185" s="28">
        <v>2.5473224000000001</v>
      </c>
      <c r="AB185" s="28">
        <v>2.7440440000000001</v>
      </c>
      <c r="AC185" s="28">
        <v>51.428671999999999</v>
      </c>
      <c r="AD185" s="28">
        <v>32.455161599999997</v>
      </c>
      <c r="AE185" s="28">
        <v>3.4156</v>
      </c>
      <c r="AF185" s="28">
        <v>4.7275810079999996</v>
      </c>
      <c r="AG185" s="28">
        <v>4.7242390079999996</v>
      </c>
      <c r="AH185" s="28">
        <v>4.7073610080000003</v>
      </c>
      <c r="AI185" s="28">
        <v>5.45E-2</v>
      </c>
      <c r="AJ185" s="28">
        <v>2.044686</v>
      </c>
      <c r="AK185" s="28">
        <v>103.15527695999999</v>
      </c>
      <c r="AL185" s="28">
        <v>7.1698975999999996</v>
      </c>
      <c r="AM185" s="28">
        <v>0.97074680000000002</v>
      </c>
      <c r="AN185" s="28">
        <v>1.7653460000000001</v>
      </c>
      <c r="AO185" s="28">
        <v>44.687199999999997</v>
      </c>
      <c r="AP185" s="28">
        <v>2.0254544000000001</v>
      </c>
      <c r="AQ185" s="28">
        <v>1.6091519999999999</v>
      </c>
      <c r="AR185" s="28">
        <v>7.3154772000000001</v>
      </c>
      <c r="AS185" s="28">
        <v>684.19733599999995</v>
      </c>
      <c r="AT185" s="28">
        <v>37.308141638400002</v>
      </c>
      <c r="AU185" s="28">
        <v>2678.7241199999999</v>
      </c>
      <c r="AV185" s="28">
        <v>5.5624471199999999</v>
      </c>
      <c r="AW185" s="28">
        <v>3.4816199999999999</v>
      </c>
      <c r="AX185" s="28">
        <v>5.0933999999999999</v>
      </c>
      <c r="AY185" s="28">
        <v>134.30948000000001</v>
      </c>
      <c r="AZ185" s="28">
        <v>2.6997401999999999</v>
      </c>
      <c r="BA185" s="28">
        <v>0.112291662937038</v>
      </c>
      <c r="BB185" s="28">
        <v>11.2467092</v>
      </c>
      <c r="BC185" s="28">
        <v>144.97</v>
      </c>
      <c r="BD185" s="28">
        <v>0.64690179999999997</v>
      </c>
      <c r="BE185" s="28">
        <v>1.91468028</v>
      </c>
      <c r="BF185" s="28">
        <v>1.8698728</v>
      </c>
      <c r="BG185" s="28">
        <v>2.140908</v>
      </c>
      <c r="BH185" s="28">
        <v>81.302012000000005</v>
      </c>
      <c r="BI185" s="28">
        <v>14.855036</v>
      </c>
      <c r="BJ185" s="28">
        <v>5.0933999999999999</v>
      </c>
      <c r="BK185" s="28">
        <v>3.3579196840000001</v>
      </c>
      <c r="BL185" s="28">
        <v>3.3579196840000001</v>
      </c>
      <c r="BM185" s="28">
        <v>3.7733719240000001</v>
      </c>
      <c r="BN185" s="28">
        <v>0.20757320000000001</v>
      </c>
      <c r="BO185" s="28">
        <v>0.99471326109331604</v>
      </c>
      <c r="BP185" s="28">
        <v>0.46809102749638198</v>
      </c>
    </row>
    <row r="186" spans="1:68">
      <c r="A186" s="28">
        <v>185</v>
      </c>
      <c r="B186" s="29" t="s">
        <v>122</v>
      </c>
      <c r="C186" s="28">
        <v>118</v>
      </c>
      <c r="D186" s="28">
        <v>1135</v>
      </c>
      <c r="E186" s="28">
        <v>0.36074432000000001</v>
      </c>
      <c r="F186" s="28">
        <v>30.87139968</v>
      </c>
      <c r="G186" s="28">
        <v>2.9799487999999998</v>
      </c>
      <c r="H186" s="28">
        <v>1.2085824000000001</v>
      </c>
      <c r="I186" s="28">
        <v>4.0713119999999998</v>
      </c>
      <c r="J186" s="28">
        <v>14.750400000000001</v>
      </c>
      <c r="K186" s="28">
        <v>0.86111360000000003</v>
      </c>
      <c r="L186" s="28">
        <v>0.86831999999999998</v>
      </c>
      <c r="M186" s="28">
        <v>1.0606272000000001</v>
      </c>
      <c r="N186" s="28">
        <v>464.819232</v>
      </c>
      <c r="O186" s="28">
        <v>56.0709387072</v>
      </c>
      <c r="P186" s="28">
        <v>360.79743999999999</v>
      </c>
      <c r="Q186" s="28">
        <v>1.4752752</v>
      </c>
      <c r="R186" s="28">
        <v>2.1970879999999999</v>
      </c>
      <c r="S186" s="28">
        <v>3.4207999999999998</v>
      </c>
      <c r="T186" s="28">
        <v>174.14143999999999</v>
      </c>
      <c r="U186" s="28">
        <v>3.0574479999999999</v>
      </c>
      <c r="V186" s="28">
        <v>6.9964204360559695E-2</v>
      </c>
      <c r="W186" s="28">
        <v>33.005679999999998</v>
      </c>
      <c r="X186" s="28">
        <v>195.91040000000001</v>
      </c>
      <c r="Y186" s="28">
        <v>1.4712415999999999</v>
      </c>
      <c r="Z186" s="28">
        <v>1.9328652799999999</v>
      </c>
      <c r="AA186" s="28">
        <v>2.5465632</v>
      </c>
      <c r="AB186" s="28">
        <v>2.7433920000000001</v>
      </c>
      <c r="AC186" s="28">
        <v>51.508896</v>
      </c>
      <c r="AD186" s="28">
        <v>32.4047488</v>
      </c>
      <c r="AE186" s="28">
        <v>3.4207999999999998</v>
      </c>
      <c r="AF186" s="28">
        <v>4.7314973440000001</v>
      </c>
      <c r="AG186" s="28">
        <v>4.7270413439999999</v>
      </c>
      <c r="AH186" s="28">
        <v>4.7045373440000002</v>
      </c>
      <c r="AI186" s="28">
        <v>5.6000000000000001E-2</v>
      </c>
      <c r="AJ186" s="28">
        <v>2.0432480000000002</v>
      </c>
      <c r="AK186" s="28">
        <v>103.06008928</v>
      </c>
      <c r="AL186" s="28">
        <v>7.1663968000000002</v>
      </c>
      <c r="AM186" s="28">
        <v>0.97026239999999997</v>
      </c>
      <c r="AN186" s="28">
        <v>1.7641279999999999</v>
      </c>
      <c r="AO186" s="28">
        <v>44.6496</v>
      </c>
      <c r="AP186" s="28">
        <v>2.0247392</v>
      </c>
      <c r="AQ186" s="28">
        <v>1.6095360000000001</v>
      </c>
      <c r="AR186" s="28">
        <v>7.3093696000000001</v>
      </c>
      <c r="AS186" s="28">
        <v>684.34844799999996</v>
      </c>
      <c r="AT186" s="28">
        <v>37.2877476512</v>
      </c>
      <c r="AU186" s="28">
        <v>2676.9721599999998</v>
      </c>
      <c r="AV186" s="28">
        <v>5.5514361599999997</v>
      </c>
      <c r="AW186" s="28">
        <v>3.4821599999999999</v>
      </c>
      <c r="AX186" s="28">
        <v>5.0911999999999997</v>
      </c>
      <c r="AY186" s="28">
        <v>134.27264</v>
      </c>
      <c r="AZ186" s="28">
        <v>2.6985535999999999</v>
      </c>
      <c r="BA186" s="28">
        <v>0.11252060488783799</v>
      </c>
      <c r="BB186" s="28">
        <v>11.238345600000001</v>
      </c>
      <c r="BC186" s="28">
        <v>144.96</v>
      </c>
      <c r="BD186" s="28">
        <v>0.6468024</v>
      </c>
      <c r="BE186" s="28">
        <v>1.9143670399999999</v>
      </c>
      <c r="BF186" s="28">
        <v>1.8694303999999999</v>
      </c>
      <c r="BG186" s="28">
        <v>2.1405439999999998</v>
      </c>
      <c r="BH186" s="28">
        <v>81.170016000000004</v>
      </c>
      <c r="BI186" s="28">
        <v>14.842048</v>
      </c>
      <c r="BJ186" s="28">
        <v>5.0911999999999997</v>
      </c>
      <c r="BK186" s="28">
        <v>3.3569309120000002</v>
      </c>
      <c r="BL186" s="28">
        <v>3.3569309120000002</v>
      </c>
      <c r="BM186" s="28">
        <v>3.7715472320000001</v>
      </c>
      <c r="BN186" s="28">
        <v>0.2074976</v>
      </c>
      <c r="BO186" s="28">
        <v>0.99445194057516595</v>
      </c>
      <c r="BP186" s="28">
        <v>0.46801910274963798</v>
      </c>
    </row>
    <row r="187" spans="1:68">
      <c r="A187" s="28">
        <v>186</v>
      </c>
      <c r="B187" s="29" t="s">
        <v>101</v>
      </c>
      <c r="C187" s="28">
        <v>88</v>
      </c>
      <c r="D187" s="28">
        <v>1135</v>
      </c>
      <c r="E187" s="28">
        <f>(1-0.01)*(0.43*0.44+0.278*0.52+0.08*0.04)+0.01*3.31</f>
        <v>0.36669040000000003</v>
      </c>
      <c r="F187" s="28">
        <f>(1-0.01)*(39.098*0.44+22.989*0.52+6.941*0.04)+0.01*208.98</f>
        <v>31.230489600000002</v>
      </c>
      <c r="G187" s="28">
        <f>(1-0.01)*(3.5*0.44+2.51*0.52+1.28*0.04)+0.01*13.34</f>
        <v>3.0008360000000001</v>
      </c>
      <c r="H187" s="28">
        <f>(1-0.01)*(1.32*0.44+1.07*0.52+1.75*0.04)+0.01*1.38</f>
        <v>1.208928</v>
      </c>
      <c r="I187" s="28">
        <f>(1-0.01)*(4.6*0.44+3.73*0.52+3.06*0.04)+0.01*2.25</f>
        <v>4.0676399999999999</v>
      </c>
      <c r="J187" s="28">
        <f>(1-0.01)*(19*0.44+11*0.52+3*0.04)+0.01*83</f>
        <v>14.888</v>
      </c>
      <c r="K187" s="28">
        <f>(1-0.01)*(0.8*0.44+0.89*0.52+0.9*0.04)+0.01*2.14</f>
        <v>0.86369200000000013</v>
      </c>
      <c r="L187" s="28">
        <f>(1-0.01)*(0.8*0.44+0.9*0.52+1*0.04)+0.01*1.9</f>
        <v>0.87040000000000006</v>
      </c>
      <c r="M187" s="28">
        <f>(1-0.01)*(0.93*0.44+1.11*0.52+1.63*0.04)+0.01*2.18</f>
        <v>1.0628840000000002</v>
      </c>
      <c r="N187" s="28">
        <f>(1-0.01)*(418.8*0.44+495.8*0.52+520.2*0.04)+0.01*703.3</f>
        <v>465.30004000000008</v>
      </c>
      <c r="O187" s="28">
        <f>(1-0.01)*(64.43485*0.44+51.12083*0.52+28.2609*0.04)+0.01*56.85674</f>
        <v>56.072522984000003</v>
      </c>
      <c r="P187" s="28">
        <f>(1-0.01)*(337*0.44+371*0.52+453*0.04)+0.01*544</f>
        <v>361.16680000000002</v>
      </c>
      <c r="Q187" s="28">
        <f>(1-0.01)*(0.391*0.44+2.216*0.52+3.256*0.04)+0.01*4.039</f>
        <v>1.4804440000000001</v>
      </c>
      <c r="R187" s="28">
        <f>(1-0.01)*(2.2*0.44+2.2*0.52+1.3*0.04)+0.01*6.3</f>
        <v>2.2053600000000002</v>
      </c>
      <c r="S187" s="28">
        <f>(1-0.01)*(4*0.44+3*0.52+2*0.04)+0.01*6</f>
        <v>3.4260000000000002</v>
      </c>
      <c r="T187" s="28">
        <f>(1-0.01)*(203*0.44+154*0.52+123*0.04)+0.01*152</f>
        <v>174.0968</v>
      </c>
      <c r="U187" s="28">
        <f>(1-0.01)*(3.69*0.44+2.65*0.52+1.61*0.04)+0.01*1.997</f>
        <v>3.0553099999999995</v>
      </c>
      <c r="V187" s="28">
        <v>6.9854916711445503E-2</v>
      </c>
      <c r="W187" s="28">
        <f>(1-0.01)*(45.94*0.44+23.78*0.52+13.02*0.04)+0.01*21.31</f>
        <v>32.982099999999996</v>
      </c>
      <c r="X187" s="28">
        <f>(1-0.01)*(220*0.44+180*0.52+145*0.04)+0.01*160</f>
        <v>195.83800000000002</v>
      </c>
      <c r="Y187" s="28">
        <f>(1-0.01)*(1.64*0.44+1.39*0.52+0.76*0.04)+0.01*1.03</f>
        <v>1.4703519999999999</v>
      </c>
      <c r="Z187" s="28">
        <f>(1-0.01)*(2.13*0.44+1.8*0.52+1.466*0.04)+0.01*2.06</f>
        <v>1.9331216</v>
      </c>
      <c r="AA187" s="28">
        <f>(1-0.01)*(2.88*0.44+2.32*0.52+1.9*0.04)+0.01*2.17</f>
        <v>2.545804</v>
      </c>
      <c r="AB187" s="28">
        <f>(1-0.01)*(3*0.44+2.57*0.52+2.24*0.04)+0.01*2.42</f>
        <v>2.74274</v>
      </c>
      <c r="AC187" s="28">
        <f>(1-0.01)*(48.4*0.44+52.9*0.52+59.6*0.04)+0.01*91.3</f>
        <v>51.589120000000001</v>
      </c>
      <c r="AD187" s="28">
        <f>(1-0.01)*(43.4*0.44+24.11*0.52+24.33*0.04)+0.01*7.4</f>
        <v>32.354335999999996</v>
      </c>
      <c r="AE187" s="28">
        <f>(1-0.01)*(4*0.44+3*0.52+2*0.04)+0.01*6</f>
        <v>3.4260000000000002</v>
      </c>
      <c r="AF187" s="28">
        <f>(1-0.01)*(5.328*0.44+4.2906*0.52+3.51*0.04)+0.01*6.674</f>
        <v>4.7354136800000006</v>
      </c>
      <c r="AG187" s="28">
        <f>(1-0.01)*(5.328*0.44+4.2906*0.52+3.51*0.04)+0.01*6.117</f>
        <v>4.7298436800000001</v>
      </c>
      <c r="AH187" s="28">
        <f>(1-0.01)*(5.328*0.44+4.2906*0.52+3.51*0.04)+0.01*3.304</f>
        <v>4.7017136800000001</v>
      </c>
      <c r="AI187" s="28">
        <f>(1-0.01)*(0.05*0.44+0.05*0.52+0.05*0.04)+0.01*0.8</f>
        <v>5.7500000000000002E-2</v>
      </c>
      <c r="AJ187" s="28">
        <f>(1-0.01)*(1.92*0.84+3*0.1+2.27*0.06)+0.01*1.33</f>
        <v>2.0418099999999999</v>
      </c>
      <c r="AK187" s="28">
        <f>(1-0.01)*(92.906*0.84+180.948*0.1+121.75*0.06)+0.01*55.847</f>
        <v>102.9649016</v>
      </c>
      <c r="AL187" s="28">
        <f>(1-0.01)*(6.7*0.84+9.53*0.1+9.99*0.06)+0.01*5.43</f>
        <v>7.1628959999999999</v>
      </c>
      <c r="AM187" s="28">
        <f>(1-0.01)*(0.95*0.84+0.95*0.1+1.32*0.06)+0.01*0.73</f>
        <v>0.96977799999999992</v>
      </c>
      <c r="AN187" s="28">
        <f>(1-0.01)*(1.75*0.84+1.7*0.1+2.15*0.06)+0.01*1.16</f>
        <v>1.76291</v>
      </c>
      <c r="AO187" s="28">
        <f>(1-0.01)*(41*0.84+73*0.1+51*0.06)+0.01*26</f>
        <v>44.611999999999995</v>
      </c>
      <c r="AP187" s="28">
        <f>(1-0.01)*(2.03*0.84+1.94*0.1+2.14*0.06)+0.01*1.67</f>
        <v>2.0240239999999998</v>
      </c>
      <c r="AQ187" s="28">
        <f>(1-0.01)*(1.6*0.84+1.5*0.1+1.9*0.06)+0.01*1.8</f>
        <v>1.60992</v>
      </c>
      <c r="AR187" s="28">
        <f>(1-0.01)*(7.57*0.84+8.1*0.1+2.75*0.06)+0.01*4.28</f>
        <v>7.3032619999999993</v>
      </c>
      <c r="AS187" s="28">
        <f>(1-0.01)*(663.8*0.84+761.3*0.1+833.7*0.06)+0.01*759.3</f>
        <v>684.49955999999997</v>
      </c>
      <c r="AT187" s="28">
        <f>(1-0.01)*(36.28*0.84+41.44932*0.1+45.81986*0.06)+0.01*27.17233</f>
        <v>37.267353663999998</v>
      </c>
      <c r="AU187" s="28">
        <f>(1-0.01)*(2741*0.84+3273*0.1+904*0.06)+0.01*1808</f>
        <v>2675.2201999999997</v>
      </c>
      <c r="AV187" s="28">
        <f>(1-0.01)*(6.144*0.84+2.34*0.1+3.342*0.06)+0.01*0.09</f>
        <v>5.5404251999999996</v>
      </c>
      <c r="AW187" s="28">
        <f>(1-0.01)*(3.3*0.84+3.3*0.1+6.3*0.06)+0.01*3.75</f>
        <v>3.4826999999999999</v>
      </c>
      <c r="AX187" s="28">
        <f>(1-0.01)*(5*0.84+6*0.1+5*0.06)+0.01*4</f>
        <v>5.0890000000000004</v>
      </c>
      <c r="AY187" s="28">
        <f>(1-0.01)*(134*0.84+134*0.1+141*0.06)+0.01*116</f>
        <v>134.23580000000001</v>
      </c>
      <c r="AZ187" s="28">
        <f>(1-0.01)*(2.76*0.84+2.79*0.1+1.765*0.06)+0.01*2.11</f>
        <v>2.6973669999999998</v>
      </c>
      <c r="BA187" s="28">
        <f>(1-0.01)*(5*0.84+5*0.1+5*0.06)+0.01*8</f>
        <v>5.03</v>
      </c>
      <c r="BB187" s="28">
        <f>BA187/AO187</f>
        <v>0.11274993275351926</v>
      </c>
      <c r="BC187" s="28">
        <f>(1-0.01)*(10.83*0.84+10.85*0.1+18.16*0.06)+0.01*7.09</f>
        <v>11.229982</v>
      </c>
      <c r="BD187" s="28">
        <f>(1-0.01)*(145*0.84+145*0.1+145*0.06)+0.01*140</f>
        <v>144.95000000000002</v>
      </c>
      <c r="BE187" s="28">
        <f>(1-0.01)*(0.64*0.84+0.64*0.1+0.76*0.06)+0.01*0.5975</f>
        <v>0.64670299999999981</v>
      </c>
      <c r="BF187" s="28">
        <f>(1-0.01)*(1.911*0.84+1.92*0.1+1.973*0.06)+0.01*1.759</f>
        <v>1.9140537999999998</v>
      </c>
      <c r="BG187" s="28">
        <f>(1-0.01)*(1.86*0.84+1.87*0.1+2.03*0.06)+0.01*1.65</f>
        <v>1.8689879999999999</v>
      </c>
      <c r="BH187" s="28">
        <f>(1-0.01)*(2.13*0.84+2.13*0.1+2.33*0.06)+0.01*1.96</f>
        <v>2.14018</v>
      </c>
      <c r="BI187" s="28">
        <f>(1-0.01)*(86.2*0.84+31.1*0.1+103*0.06)+0.01*15.7</f>
        <v>81.038020000000003</v>
      </c>
      <c r="BJ187" s="28">
        <f>(1-0.01)*(15.7*0.84+13.1*0.1+6.6*0.06)+0.01*8.4</f>
        <v>14.82906</v>
      </c>
      <c r="BK187" s="28">
        <f>(1-0.01)*(5*0.84+6*0.1+5*0.06)+0.01*4</f>
        <v>5.0890000000000004</v>
      </c>
      <c r="BL187" s="28">
        <f>(1-0.01)*(3.3004*0.84+3.3013*0.1+4.307*0.06)+0.01*2.8665</f>
        <v>3.3559421399999998</v>
      </c>
      <c r="BM187" s="28">
        <f>(1-0.01)*(3.3004*0.84+3.3013*0.1+4.307*0.06)+0.01*2.8665</f>
        <v>3.3559421399999998</v>
      </c>
      <c r="BN187" s="28">
        <f>(1-0.01)*(3.3004*0.84+3.3013*0.1+11.273*0.06)+0.01*2.8665</f>
        <v>3.7697225399999996</v>
      </c>
      <c r="BO187" s="28">
        <v>0.98240345359299697</v>
      </c>
      <c r="BP187" s="28">
        <v>0.46471056439942099</v>
      </c>
    </row>
    <row r="188" spans="1:68">
      <c r="A188" s="28">
        <v>187</v>
      </c>
      <c r="B188" s="29" t="s">
        <v>161</v>
      </c>
      <c r="C188" s="28">
        <v>250</v>
      </c>
      <c r="D188" s="28">
        <v>1120</v>
      </c>
      <c r="E188" s="28">
        <v>0.41589680000000001</v>
      </c>
      <c r="F188" s="28">
        <v>34.558163100000002</v>
      </c>
      <c r="G188" s="28">
        <v>3.2074910000000001</v>
      </c>
      <c r="H188" s="28">
        <v>1.1915750000000001</v>
      </c>
      <c r="I188" s="28">
        <v>4.0955079999999997</v>
      </c>
      <c r="J188" s="28">
        <v>16.287199999999999</v>
      </c>
      <c r="K188" s="28">
        <v>0.87686900000000001</v>
      </c>
      <c r="L188" s="28">
        <v>0.87665999999999999</v>
      </c>
      <c r="M188" s="28">
        <v>1.051563</v>
      </c>
      <c r="N188" s="28">
        <v>465.17194999999998</v>
      </c>
      <c r="O188" s="28">
        <v>57.353034743000002</v>
      </c>
      <c r="P188" s="28">
        <v>359.30689999999998</v>
      </c>
      <c r="Q188" s="28">
        <v>1.4204375</v>
      </c>
      <c r="R188" s="28">
        <v>2.2922500000000001</v>
      </c>
      <c r="S188" s="28">
        <v>3.5259</v>
      </c>
      <c r="T188" s="28">
        <v>176.41659999999999</v>
      </c>
      <c r="U188" s="28">
        <v>3.1120435</v>
      </c>
      <c r="V188" s="28">
        <v>6.6923719239648294E-2</v>
      </c>
      <c r="W188" s="28">
        <v>33.882568999999997</v>
      </c>
      <c r="X188" s="28">
        <v>197.886</v>
      </c>
      <c r="Y188" s="28">
        <v>1.4964999999999999</v>
      </c>
      <c r="Z188" s="28">
        <v>1.957122</v>
      </c>
      <c r="AA188" s="28">
        <v>2.5733290000000002</v>
      </c>
      <c r="AB188" s="28">
        <v>2.7637369999999999</v>
      </c>
      <c r="AC188" s="28">
        <v>51.7012</v>
      </c>
      <c r="AD188" s="28">
        <v>32.576560999999998</v>
      </c>
      <c r="AE188" s="28">
        <v>3.5259</v>
      </c>
      <c r="AF188" s="28">
        <v>4.8197706599999997</v>
      </c>
      <c r="AG188" s="28">
        <v>4.8072381599999998</v>
      </c>
      <c r="AH188" s="28">
        <v>4.7439456599999996</v>
      </c>
      <c r="AI188" s="28">
        <v>6.6875000000000004E-2</v>
      </c>
      <c r="AJ188" s="28">
        <v>1.9181999999999999</v>
      </c>
      <c r="AK188" s="28">
        <v>92.830309999999997</v>
      </c>
      <c r="AL188" s="28">
        <v>6.6887499999999998</v>
      </c>
      <c r="AM188" s="28">
        <v>0.95135000000000003</v>
      </c>
      <c r="AN188" s="28">
        <v>1.75945</v>
      </c>
      <c r="AO188" s="28">
        <v>40.954999999999998</v>
      </c>
      <c r="AP188" s="28">
        <v>2.0151500000000002</v>
      </c>
      <c r="AQ188" s="28">
        <v>1.591</v>
      </c>
      <c r="AR188" s="28">
        <v>7.5106000000000002</v>
      </c>
      <c r="AS188" s="28">
        <v>663.62900000000002</v>
      </c>
      <c r="AT188" s="28">
        <v>36.397691649999999</v>
      </c>
      <c r="AU188" s="28">
        <v>2713.28</v>
      </c>
      <c r="AV188" s="28">
        <v>5.9259300000000001</v>
      </c>
      <c r="AW188" s="28">
        <v>3.2865000000000002</v>
      </c>
      <c r="AX188" s="28">
        <v>5</v>
      </c>
      <c r="AY188" s="28">
        <v>134.495</v>
      </c>
      <c r="AZ188" s="28">
        <v>2.7629250000000001</v>
      </c>
      <c r="BA188" s="28">
        <v>0.120986448541082</v>
      </c>
      <c r="BB188" s="28">
        <v>10.973549999999999</v>
      </c>
      <c r="BC188" s="28">
        <v>145.44999999999999</v>
      </c>
      <c r="BD188" s="28">
        <v>0.64359999999999995</v>
      </c>
      <c r="BE188" s="28">
        <v>1.9121699999999999</v>
      </c>
      <c r="BF188" s="28">
        <v>1.8645</v>
      </c>
      <c r="BG188" s="28">
        <v>2.1354000000000002</v>
      </c>
      <c r="BH188" s="28">
        <v>84.170500000000004</v>
      </c>
      <c r="BI188" s="28">
        <v>15.798999999999999</v>
      </c>
      <c r="BJ188" s="28">
        <v>5</v>
      </c>
      <c r="BK188" s="28">
        <v>3.2973219999999999</v>
      </c>
      <c r="BL188" s="28">
        <v>3.2973219999999999</v>
      </c>
      <c r="BM188" s="28">
        <v>3.3834970000000002</v>
      </c>
      <c r="BN188" s="28">
        <v>0.16819999999999999</v>
      </c>
      <c r="BO188" s="28">
        <v>1.0048414640824801</v>
      </c>
      <c r="BP188" s="28">
        <v>0.465701881331404</v>
      </c>
    </row>
    <row r="189" spans="1:68">
      <c r="A189" s="28">
        <v>188</v>
      </c>
      <c r="B189" s="29" t="s">
        <v>162</v>
      </c>
      <c r="C189" s="28">
        <v>245</v>
      </c>
      <c r="D189" s="28">
        <v>1120</v>
      </c>
      <c r="E189" s="28">
        <v>0.41931679999999999</v>
      </c>
      <c r="F189" s="28">
        <v>34.920615599999998</v>
      </c>
      <c r="G189" s="28">
        <v>3.2297660000000001</v>
      </c>
      <c r="H189" s="28">
        <v>1.1972</v>
      </c>
      <c r="I189" s="28">
        <v>4.1150830000000003</v>
      </c>
      <c r="J189" s="28">
        <v>16.467199999999998</v>
      </c>
      <c r="K189" s="28">
        <v>0.87484399999999996</v>
      </c>
      <c r="L189" s="28">
        <v>0.87441000000000002</v>
      </c>
      <c r="M189" s="28">
        <v>1.0475129999999999</v>
      </c>
      <c r="N189" s="28">
        <v>463.43945000000002</v>
      </c>
      <c r="O189" s="28">
        <v>57.652600192999998</v>
      </c>
      <c r="P189" s="28">
        <v>358.5419</v>
      </c>
      <c r="Q189" s="28">
        <v>1.379375</v>
      </c>
      <c r="R189" s="28">
        <v>2.2922500000000001</v>
      </c>
      <c r="S189" s="28">
        <v>3.5484</v>
      </c>
      <c r="T189" s="28">
        <v>177.51910000000001</v>
      </c>
      <c r="U189" s="28">
        <v>3.1354435</v>
      </c>
      <c r="V189" s="28">
        <v>6.6192188107267805E-2</v>
      </c>
      <c r="W189" s="28">
        <v>34.381169</v>
      </c>
      <c r="X189" s="28">
        <v>198.786</v>
      </c>
      <c r="Y189" s="28">
        <v>1.5021249999999999</v>
      </c>
      <c r="Z189" s="28">
        <v>1.964547</v>
      </c>
      <c r="AA189" s="28">
        <v>2.5859290000000001</v>
      </c>
      <c r="AB189" s="28">
        <v>2.773412</v>
      </c>
      <c r="AC189" s="28">
        <v>51.59995</v>
      </c>
      <c r="AD189" s="28">
        <v>33.010586000000004</v>
      </c>
      <c r="AE189" s="28">
        <v>3.5484</v>
      </c>
      <c r="AF189" s="28">
        <v>4.8431121600000004</v>
      </c>
      <c r="AG189" s="28">
        <v>4.8305796599999997</v>
      </c>
      <c r="AH189" s="28">
        <v>4.7672871600000004</v>
      </c>
      <c r="AI189" s="28">
        <v>6.6875000000000004E-2</v>
      </c>
      <c r="AJ189" s="28">
        <v>1.9181999999999999</v>
      </c>
      <c r="AK189" s="28">
        <v>92.830309999999997</v>
      </c>
      <c r="AL189" s="28">
        <v>6.6887499999999998</v>
      </c>
      <c r="AM189" s="28">
        <v>0.95135000000000003</v>
      </c>
      <c r="AN189" s="28">
        <v>1.75945</v>
      </c>
      <c r="AO189" s="28">
        <v>40.954999999999998</v>
      </c>
      <c r="AP189" s="28">
        <v>2.0151500000000002</v>
      </c>
      <c r="AQ189" s="28">
        <v>1.591</v>
      </c>
      <c r="AR189" s="28">
        <v>7.5106000000000002</v>
      </c>
      <c r="AS189" s="28">
        <v>663.62900000000002</v>
      </c>
      <c r="AT189" s="28">
        <v>36.397691649999999</v>
      </c>
      <c r="AU189" s="28">
        <v>2713.28</v>
      </c>
      <c r="AV189" s="28">
        <v>5.9259300000000001</v>
      </c>
      <c r="AW189" s="28">
        <v>3.2865000000000002</v>
      </c>
      <c r="AX189" s="28">
        <v>5</v>
      </c>
      <c r="AY189" s="28">
        <v>134.495</v>
      </c>
      <c r="AZ189" s="28">
        <v>2.7629250000000001</v>
      </c>
      <c r="BA189" s="28">
        <v>0.120986448541082</v>
      </c>
      <c r="BB189" s="28">
        <v>10.973549999999999</v>
      </c>
      <c r="BC189" s="28">
        <v>145.44999999999999</v>
      </c>
      <c r="BD189" s="28">
        <v>0.64359999999999995</v>
      </c>
      <c r="BE189" s="28">
        <v>1.9121699999999999</v>
      </c>
      <c r="BF189" s="28">
        <v>1.8645</v>
      </c>
      <c r="BG189" s="28">
        <v>2.1354000000000002</v>
      </c>
      <c r="BH189" s="28">
        <v>84.170500000000004</v>
      </c>
      <c r="BI189" s="28">
        <v>15.798999999999999</v>
      </c>
      <c r="BJ189" s="28">
        <v>5</v>
      </c>
      <c r="BK189" s="28">
        <v>3.2973219999999999</v>
      </c>
      <c r="BL189" s="28">
        <v>3.2973219999999999</v>
      </c>
      <c r="BM189" s="28">
        <v>3.3834970000000002</v>
      </c>
      <c r="BN189" s="28">
        <v>0.16819999999999999</v>
      </c>
      <c r="BO189" s="28">
        <v>1.00680506777728</v>
      </c>
      <c r="BP189" s="28">
        <v>0.465701881331404</v>
      </c>
    </row>
    <row r="190" spans="1:68">
      <c r="A190" s="28">
        <v>189</v>
      </c>
      <c r="B190" s="29" t="s">
        <v>163</v>
      </c>
      <c r="C190" s="28">
        <v>280</v>
      </c>
      <c r="D190" s="28">
        <v>1120</v>
      </c>
      <c r="E190" s="28">
        <v>0.4165124</v>
      </c>
      <c r="F190" s="28">
        <v>34.623404549999997</v>
      </c>
      <c r="G190" s="28">
        <v>3.2115005000000001</v>
      </c>
      <c r="H190" s="28">
        <v>1.1925874999999999</v>
      </c>
      <c r="I190" s="28">
        <v>4.0990314999999997</v>
      </c>
      <c r="J190" s="28">
        <v>16.319600000000001</v>
      </c>
      <c r="K190" s="28">
        <v>0.87650450000000002</v>
      </c>
      <c r="L190" s="28">
        <v>0.87625500000000001</v>
      </c>
      <c r="M190" s="28">
        <v>1.050834</v>
      </c>
      <c r="N190" s="28">
        <v>464.86009999999999</v>
      </c>
      <c r="O190" s="28">
        <v>57.406956524000002</v>
      </c>
      <c r="P190" s="28">
        <v>359.16919999999999</v>
      </c>
      <c r="Q190" s="28">
        <v>1.4130462500000001</v>
      </c>
      <c r="R190" s="28">
        <v>2.2922500000000001</v>
      </c>
      <c r="S190" s="28">
        <v>3.5299499999999999</v>
      </c>
      <c r="T190" s="28">
        <v>176.61505</v>
      </c>
      <c r="U190" s="28">
        <v>3.1162554999999998</v>
      </c>
      <c r="V190" s="28">
        <v>6.6790852716978294E-2</v>
      </c>
      <c r="W190" s="28">
        <v>33.972316999999997</v>
      </c>
      <c r="X190" s="28">
        <v>198.048</v>
      </c>
      <c r="Y190" s="28">
        <v>1.4975125</v>
      </c>
      <c r="Z190" s="28">
        <v>1.9584585000000001</v>
      </c>
      <c r="AA190" s="28">
        <v>2.5755970000000001</v>
      </c>
      <c r="AB190" s="28">
        <v>2.7654785</v>
      </c>
      <c r="AC190" s="28">
        <v>51.682974999999999</v>
      </c>
      <c r="AD190" s="28">
        <v>32.654685499999999</v>
      </c>
      <c r="AE190" s="28">
        <v>3.5299499999999999</v>
      </c>
      <c r="AF190" s="28">
        <v>4.8239721299999996</v>
      </c>
      <c r="AG190" s="28">
        <v>4.8114396299999997</v>
      </c>
      <c r="AH190" s="28">
        <v>4.7481471300000004</v>
      </c>
      <c r="AI190" s="28">
        <v>6.6875000000000004E-2</v>
      </c>
      <c r="AJ190" s="28">
        <v>1.9181999999999999</v>
      </c>
      <c r="AK190" s="28">
        <v>92.830309999999997</v>
      </c>
      <c r="AL190" s="28">
        <v>6.6887499999999998</v>
      </c>
      <c r="AM190" s="28">
        <v>0.95135000000000003</v>
      </c>
      <c r="AN190" s="28">
        <v>1.75945</v>
      </c>
      <c r="AO190" s="28">
        <v>40.954999999999998</v>
      </c>
      <c r="AP190" s="28">
        <v>2.0151500000000002</v>
      </c>
      <c r="AQ190" s="28">
        <v>1.591</v>
      </c>
      <c r="AR190" s="28">
        <v>7.5106000000000002</v>
      </c>
      <c r="AS190" s="28">
        <v>663.62900000000002</v>
      </c>
      <c r="AT190" s="28">
        <v>36.397691649999999</v>
      </c>
      <c r="AU190" s="28">
        <v>2713.28</v>
      </c>
      <c r="AV190" s="28">
        <v>5.9259300000000001</v>
      </c>
      <c r="AW190" s="28">
        <v>3.2865000000000002</v>
      </c>
      <c r="AX190" s="28">
        <v>5</v>
      </c>
      <c r="AY190" s="28">
        <v>134.495</v>
      </c>
      <c r="AZ190" s="28">
        <v>2.7629250000000001</v>
      </c>
      <c r="BA190" s="28">
        <v>0.120986448541082</v>
      </c>
      <c r="BB190" s="28">
        <v>10.973549999999999</v>
      </c>
      <c r="BC190" s="28">
        <v>145.44999999999999</v>
      </c>
      <c r="BD190" s="28">
        <v>0.64359999999999995</v>
      </c>
      <c r="BE190" s="28">
        <v>1.9121699999999999</v>
      </c>
      <c r="BF190" s="28">
        <v>1.8645</v>
      </c>
      <c r="BG190" s="28">
        <v>2.1354000000000002</v>
      </c>
      <c r="BH190" s="28">
        <v>84.170500000000004</v>
      </c>
      <c r="BI190" s="28">
        <v>15.798999999999999</v>
      </c>
      <c r="BJ190" s="28">
        <v>5</v>
      </c>
      <c r="BK190" s="28">
        <v>3.2973219999999999</v>
      </c>
      <c r="BL190" s="28">
        <v>3.2973219999999999</v>
      </c>
      <c r="BM190" s="28">
        <v>3.3834970000000002</v>
      </c>
      <c r="BN190" s="28">
        <v>0.16819999999999999</v>
      </c>
      <c r="BO190" s="28">
        <v>1.0051949127475499</v>
      </c>
      <c r="BP190" s="28">
        <v>0.465701881331404</v>
      </c>
    </row>
    <row r="191" spans="1:68">
      <c r="A191" s="28">
        <v>190</v>
      </c>
      <c r="B191" s="29" t="s">
        <v>164</v>
      </c>
      <c r="C191" s="28">
        <v>300</v>
      </c>
      <c r="D191" s="28">
        <v>1120</v>
      </c>
      <c r="E191" s="28">
        <v>0.42262880000000003</v>
      </c>
      <c r="F191" s="28">
        <v>35.148180600000003</v>
      </c>
      <c r="G191" s="28">
        <v>3.2673410000000001</v>
      </c>
      <c r="H191" s="28">
        <v>1.22096</v>
      </c>
      <c r="I191" s="28">
        <v>4.1842480000000002</v>
      </c>
      <c r="J191" s="28">
        <v>16.570699999999999</v>
      </c>
      <c r="K191" s="28">
        <v>0.89612899999999995</v>
      </c>
      <c r="L191" s="28">
        <v>0.89646000000000003</v>
      </c>
      <c r="M191" s="28">
        <v>1.077258</v>
      </c>
      <c r="N191" s="28">
        <v>475.74425000000002</v>
      </c>
      <c r="O191" s="28">
        <v>58.520209913000002</v>
      </c>
      <c r="P191" s="28">
        <v>367.7174</v>
      </c>
      <c r="Q191" s="28">
        <v>1.4585524999999999</v>
      </c>
      <c r="R191" s="28">
        <v>2.3376999999999999</v>
      </c>
      <c r="S191" s="28">
        <v>3.5979000000000001</v>
      </c>
      <c r="T191" s="28">
        <v>180.1831</v>
      </c>
      <c r="U191" s="28">
        <v>3.1763485</v>
      </c>
      <c r="V191" s="28">
        <v>6.71365723837858E-2</v>
      </c>
      <c r="W191" s="28">
        <v>34.568638999999997</v>
      </c>
      <c r="X191" s="28">
        <v>202.13849999999999</v>
      </c>
      <c r="Y191" s="28">
        <v>1.52719</v>
      </c>
      <c r="Z191" s="28">
        <v>1.9990889999999999</v>
      </c>
      <c r="AA191" s="28">
        <v>2.628679</v>
      </c>
      <c r="AB191" s="28">
        <v>2.823947</v>
      </c>
      <c r="AC191" s="28">
        <v>52.881100000000004</v>
      </c>
      <c r="AD191" s="28">
        <v>33.293635999999999</v>
      </c>
      <c r="AE191" s="28">
        <v>3.5979000000000001</v>
      </c>
      <c r="AF191" s="28">
        <v>4.9221330600000002</v>
      </c>
      <c r="AG191" s="28">
        <v>4.9096005600000003</v>
      </c>
      <c r="AH191" s="28">
        <v>4.8463080600000001</v>
      </c>
      <c r="AI191" s="28">
        <v>6.8000000000000005E-2</v>
      </c>
      <c r="AJ191" s="28">
        <v>1.9181999999999999</v>
      </c>
      <c r="AK191" s="28">
        <v>92.830309999999997</v>
      </c>
      <c r="AL191" s="28">
        <v>6.6887499999999998</v>
      </c>
      <c r="AM191" s="28">
        <v>0.95135000000000003</v>
      </c>
      <c r="AN191" s="28">
        <v>1.75945</v>
      </c>
      <c r="AO191" s="28">
        <v>40.954999999999998</v>
      </c>
      <c r="AP191" s="28">
        <v>2.0151500000000002</v>
      </c>
      <c r="AQ191" s="28">
        <v>1.591</v>
      </c>
      <c r="AR191" s="28">
        <v>7.5106000000000002</v>
      </c>
      <c r="AS191" s="28">
        <v>663.62900000000002</v>
      </c>
      <c r="AT191" s="28">
        <v>36.397691649999999</v>
      </c>
      <c r="AU191" s="28">
        <v>2713.28</v>
      </c>
      <c r="AV191" s="28">
        <v>5.9259300000000001</v>
      </c>
      <c r="AW191" s="28">
        <v>3.2865000000000002</v>
      </c>
      <c r="AX191" s="28">
        <v>5</v>
      </c>
      <c r="AY191" s="28">
        <v>134.495</v>
      </c>
      <c r="AZ191" s="28">
        <v>2.7629250000000001</v>
      </c>
      <c r="BA191" s="28">
        <v>0.120986448541082</v>
      </c>
      <c r="BB191" s="28">
        <v>10.973549999999999</v>
      </c>
      <c r="BC191" s="28">
        <v>145.44999999999999</v>
      </c>
      <c r="BD191" s="28">
        <v>0.64359999999999995</v>
      </c>
      <c r="BE191" s="28">
        <v>1.9121699999999999</v>
      </c>
      <c r="BF191" s="28">
        <v>1.8645</v>
      </c>
      <c r="BG191" s="28">
        <v>2.1354000000000002</v>
      </c>
      <c r="BH191" s="28">
        <v>84.170500000000004</v>
      </c>
      <c r="BI191" s="28">
        <v>15.798999999999999</v>
      </c>
      <c r="BJ191" s="28">
        <v>5</v>
      </c>
      <c r="BK191" s="28">
        <v>3.2973219999999999</v>
      </c>
      <c r="BL191" s="28">
        <v>3.2973219999999999</v>
      </c>
      <c r="BM191" s="28">
        <v>3.3834970000000002</v>
      </c>
      <c r="BN191" s="28">
        <v>0.16819999999999999</v>
      </c>
      <c r="BO191" s="28">
        <v>1.01555488584128</v>
      </c>
      <c r="BP191" s="28">
        <v>0.465701881331404</v>
      </c>
    </row>
    <row r="192" spans="1:68">
      <c r="A192" s="28">
        <v>191</v>
      </c>
      <c r="B192" s="29" t="s">
        <v>165</v>
      </c>
      <c r="C192" s="28">
        <v>275</v>
      </c>
      <c r="D192" s="28">
        <v>1120</v>
      </c>
      <c r="E192" s="28">
        <v>0.41366930000000002</v>
      </c>
      <c r="F192" s="28">
        <v>34.377623100000001</v>
      </c>
      <c r="G192" s="28">
        <v>3.1936534999999999</v>
      </c>
      <c r="H192" s="28">
        <v>1.199225</v>
      </c>
      <c r="I192" s="28">
        <v>4.0879705</v>
      </c>
      <c r="J192" s="28">
        <v>16.197199999999999</v>
      </c>
      <c r="K192" s="28">
        <v>0.87698149999999997</v>
      </c>
      <c r="L192" s="28">
        <v>0.87778500000000004</v>
      </c>
      <c r="M192" s="28">
        <v>1.0574129999999999</v>
      </c>
      <c r="N192" s="28">
        <v>465.44645000000003</v>
      </c>
      <c r="O192" s="28">
        <v>57.095860530499998</v>
      </c>
      <c r="P192" s="28">
        <v>360.2294</v>
      </c>
      <c r="Q192" s="28">
        <v>1.4321375000000001</v>
      </c>
      <c r="R192" s="28">
        <v>2.2821250000000002</v>
      </c>
      <c r="S192" s="28">
        <v>3.5146500000000001</v>
      </c>
      <c r="T192" s="28">
        <v>176.06784999999999</v>
      </c>
      <c r="U192" s="28">
        <v>3.1003435000000001</v>
      </c>
      <c r="V192" s="28">
        <v>6.7295581952436206E-2</v>
      </c>
      <c r="W192" s="28">
        <v>33.761519</v>
      </c>
      <c r="X192" s="28">
        <v>197.49225000000001</v>
      </c>
      <c r="Y192" s="28">
        <v>1.4894125</v>
      </c>
      <c r="Z192" s="28">
        <v>1.9533644999999999</v>
      </c>
      <c r="AA192" s="28">
        <v>2.5686040000000001</v>
      </c>
      <c r="AB192" s="28">
        <v>2.7600245000000001</v>
      </c>
      <c r="AC192" s="28">
        <v>51.776575000000001</v>
      </c>
      <c r="AD192" s="28">
        <v>32.579036000000002</v>
      </c>
      <c r="AE192" s="28">
        <v>3.5146500000000001</v>
      </c>
      <c r="AF192" s="28">
        <v>4.8109889099999998</v>
      </c>
      <c r="AG192" s="28">
        <v>4.79845641</v>
      </c>
      <c r="AH192" s="28">
        <v>4.7351639099999998</v>
      </c>
      <c r="AI192" s="28">
        <v>6.6875000000000004E-2</v>
      </c>
      <c r="AJ192" s="28">
        <v>1.9181999999999999</v>
      </c>
      <c r="AK192" s="28">
        <v>92.830309999999997</v>
      </c>
      <c r="AL192" s="28">
        <v>6.6887499999999998</v>
      </c>
      <c r="AM192" s="28">
        <v>0.95135000000000003</v>
      </c>
      <c r="AN192" s="28">
        <v>1.75945</v>
      </c>
      <c r="AO192" s="28">
        <v>40.954999999999998</v>
      </c>
      <c r="AP192" s="28">
        <v>2.0151500000000002</v>
      </c>
      <c r="AQ192" s="28">
        <v>1.591</v>
      </c>
      <c r="AR192" s="28">
        <v>7.5106000000000002</v>
      </c>
      <c r="AS192" s="28">
        <v>663.62900000000002</v>
      </c>
      <c r="AT192" s="28">
        <v>36.397691649999999</v>
      </c>
      <c r="AU192" s="28">
        <v>2713.28</v>
      </c>
      <c r="AV192" s="28">
        <v>5.9259300000000001</v>
      </c>
      <c r="AW192" s="28">
        <v>3.2865000000000002</v>
      </c>
      <c r="AX192" s="28">
        <v>5</v>
      </c>
      <c r="AY192" s="28">
        <v>134.495</v>
      </c>
      <c r="AZ192" s="28">
        <v>2.7629250000000001</v>
      </c>
      <c r="BA192" s="28">
        <v>0.120986448541082</v>
      </c>
      <c r="BB192" s="28">
        <v>10.973549999999999</v>
      </c>
      <c r="BC192" s="28">
        <v>145.44999999999999</v>
      </c>
      <c r="BD192" s="28">
        <v>0.64359999999999995</v>
      </c>
      <c r="BE192" s="28">
        <v>1.9121699999999999</v>
      </c>
      <c r="BF192" s="28">
        <v>1.8645</v>
      </c>
      <c r="BG192" s="28">
        <v>2.1354000000000002</v>
      </c>
      <c r="BH192" s="28">
        <v>84.170500000000004</v>
      </c>
      <c r="BI192" s="28">
        <v>15.798999999999999</v>
      </c>
      <c r="BJ192" s="28">
        <v>5</v>
      </c>
      <c r="BK192" s="28">
        <v>3.2973219999999999</v>
      </c>
      <c r="BL192" s="28">
        <v>3.2973219999999999</v>
      </c>
      <c r="BM192" s="28">
        <v>3.3834970000000002</v>
      </c>
      <c r="BN192" s="28">
        <v>0.16819999999999999</v>
      </c>
      <c r="BO192" s="28">
        <v>1.00236732342704</v>
      </c>
      <c r="BP192" s="28">
        <v>0.465701881331404</v>
      </c>
    </row>
    <row r="193" spans="1:68">
      <c r="A193" s="28">
        <v>192</v>
      </c>
      <c r="B193" s="29" t="s">
        <v>166</v>
      </c>
      <c r="C193" s="28">
        <v>250</v>
      </c>
      <c r="D193" s="28">
        <v>1120</v>
      </c>
      <c r="E193" s="28">
        <v>0.41537930000000001</v>
      </c>
      <c r="F193" s="28">
        <v>34.558849350000003</v>
      </c>
      <c r="G193" s="28">
        <v>3.2047910000000002</v>
      </c>
      <c r="H193" s="28">
        <v>1.2020375000000001</v>
      </c>
      <c r="I193" s="28">
        <v>4.0977579999999998</v>
      </c>
      <c r="J193" s="28">
        <v>16.287199999999999</v>
      </c>
      <c r="K193" s="28">
        <v>0.875969</v>
      </c>
      <c r="L193" s="28">
        <v>0.87665999999999999</v>
      </c>
      <c r="M193" s="28">
        <v>1.055388</v>
      </c>
      <c r="N193" s="28">
        <v>464.58019999999999</v>
      </c>
      <c r="O193" s="28">
        <v>57.245643255499999</v>
      </c>
      <c r="P193" s="28">
        <v>359.84690000000001</v>
      </c>
      <c r="Q193" s="28">
        <v>1.41160625</v>
      </c>
      <c r="R193" s="28">
        <v>2.2821250000000002</v>
      </c>
      <c r="S193" s="28">
        <v>3.5259</v>
      </c>
      <c r="T193" s="28">
        <v>176.6191</v>
      </c>
      <c r="U193" s="28">
        <v>3.1120435</v>
      </c>
      <c r="V193" s="28">
        <v>6.6923719239648294E-2</v>
      </c>
      <c r="W193" s="28">
        <v>34.010818999999998</v>
      </c>
      <c r="X193" s="28">
        <v>197.94225</v>
      </c>
      <c r="Y193" s="28">
        <v>1.4922249999999999</v>
      </c>
      <c r="Z193" s="28">
        <v>1.957077</v>
      </c>
      <c r="AA193" s="28">
        <v>2.5749040000000001</v>
      </c>
      <c r="AB193" s="28">
        <v>2.7648619999999999</v>
      </c>
      <c r="AC193" s="28">
        <v>51.725949999999997</v>
      </c>
      <c r="AD193" s="28">
        <v>32.796048499999998</v>
      </c>
      <c r="AE193" s="28">
        <v>3.5259</v>
      </c>
      <c r="AF193" s="28">
        <v>4.8226596600000002</v>
      </c>
      <c r="AG193" s="28">
        <v>4.8101271600000004</v>
      </c>
      <c r="AH193" s="28">
        <v>4.7468346600000002</v>
      </c>
      <c r="AI193" s="28">
        <v>6.6875000000000004E-2</v>
      </c>
      <c r="AJ193" s="28">
        <v>1.9181999999999999</v>
      </c>
      <c r="AK193" s="28">
        <v>92.830309999999997</v>
      </c>
      <c r="AL193" s="28">
        <v>6.6887499999999998</v>
      </c>
      <c r="AM193" s="28">
        <v>0.95135000000000003</v>
      </c>
      <c r="AN193" s="28">
        <v>1.75945</v>
      </c>
      <c r="AO193" s="28">
        <v>40.954999999999998</v>
      </c>
      <c r="AP193" s="28">
        <v>2.0151500000000002</v>
      </c>
      <c r="AQ193" s="28">
        <v>1.591</v>
      </c>
      <c r="AR193" s="28">
        <v>7.5106000000000002</v>
      </c>
      <c r="AS193" s="28">
        <v>663.62900000000002</v>
      </c>
      <c r="AT193" s="28">
        <v>36.397691649999999</v>
      </c>
      <c r="AU193" s="28">
        <v>2713.28</v>
      </c>
      <c r="AV193" s="28">
        <v>5.9259300000000001</v>
      </c>
      <c r="AW193" s="28">
        <v>3.2865000000000002</v>
      </c>
      <c r="AX193" s="28">
        <v>5</v>
      </c>
      <c r="AY193" s="28">
        <v>134.495</v>
      </c>
      <c r="AZ193" s="28">
        <v>2.7629250000000001</v>
      </c>
      <c r="BA193" s="28">
        <v>0.120986448541082</v>
      </c>
      <c r="BB193" s="28">
        <v>10.973549999999999</v>
      </c>
      <c r="BC193" s="28">
        <v>145.44999999999999</v>
      </c>
      <c r="BD193" s="28">
        <v>0.64359999999999995</v>
      </c>
      <c r="BE193" s="28">
        <v>1.9121699999999999</v>
      </c>
      <c r="BF193" s="28">
        <v>1.8645</v>
      </c>
      <c r="BG193" s="28">
        <v>2.1354000000000002</v>
      </c>
      <c r="BH193" s="28">
        <v>84.170500000000004</v>
      </c>
      <c r="BI193" s="28">
        <v>15.798999999999999</v>
      </c>
      <c r="BJ193" s="28">
        <v>5</v>
      </c>
      <c r="BK193" s="28">
        <v>3.2973219999999999</v>
      </c>
      <c r="BL193" s="28">
        <v>3.2973219999999999</v>
      </c>
      <c r="BM193" s="28">
        <v>3.3834970000000002</v>
      </c>
      <c r="BN193" s="28">
        <v>0.16819999999999999</v>
      </c>
      <c r="BO193" s="28">
        <v>1.00334912527444</v>
      </c>
      <c r="BP193" s="28">
        <v>0.465701881331404</v>
      </c>
    </row>
    <row r="194" spans="1:68">
      <c r="A194" s="28">
        <v>193</v>
      </c>
      <c r="B194" s="29" t="s">
        <v>167</v>
      </c>
      <c r="C194" s="28">
        <v>223</v>
      </c>
      <c r="D194" s="28">
        <v>1120</v>
      </c>
      <c r="E194" s="28">
        <v>0.41144180000000002</v>
      </c>
      <c r="F194" s="28">
        <v>34.1970831</v>
      </c>
      <c r="G194" s="28">
        <v>3.1798160000000002</v>
      </c>
      <c r="H194" s="28">
        <v>1.2068749999999999</v>
      </c>
      <c r="I194" s="28">
        <v>4.0804330000000002</v>
      </c>
      <c r="J194" s="28">
        <v>16.107199999999999</v>
      </c>
      <c r="K194" s="28">
        <v>0.87709400000000004</v>
      </c>
      <c r="L194" s="28">
        <v>0.87890999999999997</v>
      </c>
      <c r="M194" s="28">
        <v>1.0632630000000001</v>
      </c>
      <c r="N194" s="28">
        <v>465.72095000000002</v>
      </c>
      <c r="O194" s="28">
        <v>56.838686318000001</v>
      </c>
      <c r="P194" s="28">
        <v>361.15190000000001</v>
      </c>
      <c r="Q194" s="28">
        <v>1.4438375000000001</v>
      </c>
      <c r="R194" s="28">
        <v>2.2719999999999998</v>
      </c>
      <c r="S194" s="28">
        <v>3.5034000000000001</v>
      </c>
      <c r="T194" s="28">
        <v>175.7191</v>
      </c>
      <c r="U194" s="28">
        <v>3.0886434999999999</v>
      </c>
      <c r="V194" s="28">
        <v>6.7671600278136498E-2</v>
      </c>
      <c r="W194" s="28">
        <v>33.640469000000003</v>
      </c>
      <c r="X194" s="28">
        <v>197.0985</v>
      </c>
      <c r="Y194" s="28">
        <v>1.4823249999999999</v>
      </c>
      <c r="Z194" s="28">
        <v>1.9496070000000001</v>
      </c>
      <c r="AA194" s="28">
        <v>2.563879</v>
      </c>
      <c r="AB194" s="28">
        <v>2.7563119999999999</v>
      </c>
      <c r="AC194" s="28">
        <v>51.851950000000002</v>
      </c>
      <c r="AD194" s="28">
        <v>32.581510999999999</v>
      </c>
      <c r="AE194" s="28">
        <v>3.5034000000000001</v>
      </c>
      <c r="AF194" s="28">
        <v>4.80220716</v>
      </c>
      <c r="AG194" s="28">
        <v>4.7896746600000002</v>
      </c>
      <c r="AH194" s="28">
        <v>4.72638216</v>
      </c>
      <c r="AI194" s="28">
        <v>6.6875000000000004E-2</v>
      </c>
      <c r="AJ194" s="28">
        <v>1.9181999999999999</v>
      </c>
      <c r="AK194" s="28">
        <v>92.830309999999997</v>
      </c>
      <c r="AL194" s="28">
        <v>6.6887499999999998</v>
      </c>
      <c r="AM194" s="28">
        <v>0.95135000000000003</v>
      </c>
      <c r="AN194" s="28">
        <v>1.75945</v>
      </c>
      <c r="AO194" s="28">
        <v>40.954999999999998</v>
      </c>
      <c r="AP194" s="28">
        <v>2.0151500000000002</v>
      </c>
      <c r="AQ194" s="28">
        <v>1.591</v>
      </c>
      <c r="AR194" s="28">
        <v>7.5106000000000002</v>
      </c>
      <c r="AS194" s="28">
        <v>663.62900000000002</v>
      </c>
      <c r="AT194" s="28">
        <v>36.397691649999999</v>
      </c>
      <c r="AU194" s="28">
        <v>2713.28</v>
      </c>
      <c r="AV194" s="28">
        <v>5.9259300000000001</v>
      </c>
      <c r="AW194" s="28">
        <v>3.2865000000000002</v>
      </c>
      <c r="AX194" s="28">
        <v>5</v>
      </c>
      <c r="AY194" s="28">
        <v>134.495</v>
      </c>
      <c r="AZ194" s="28">
        <v>2.7629250000000001</v>
      </c>
      <c r="BA194" s="28">
        <v>0.120986448541082</v>
      </c>
      <c r="BB194" s="28">
        <v>10.973549999999999</v>
      </c>
      <c r="BC194" s="28">
        <v>145.44999999999999</v>
      </c>
      <c r="BD194" s="28">
        <v>0.64359999999999995</v>
      </c>
      <c r="BE194" s="28">
        <v>1.9121699999999999</v>
      </c>
      <c r="BF194" s="28">
        <v>1.8645</v>
      </c>
      <c r="BG194" s="28">
        <v>2.1354000000000002</v>
      </c>
      <c r="BH194" s="28">
        <v>84.170500000000004</v>
      </c>
      <c r="BI194" s="28">
        <v>15.798999999999999</v>
      </c>
      <c r="BJ194" s="28">
        <v>5</v>
      </c>
      <c r="BK194" s="28">
        <v>3.2973219999999999</v>
      </c>
      <c r="BL194" s="28">
        <v>3.2973219999999999</v>
      </c>
      <c r="BM194" s="28">
        <v>3.3834970000000002</v>
      </c>
      <c r="BN194" s="28">
        <v>0.16819999999999999</v>
      </c>
      <c r="BO194" s="28">
        <v>0.999893182771602</v>
      </c>
      <c r="BP194" s="28">
        <v>0.465701881331404</v>
      </c>
    </row>
    <row r="195" spans="1:68">
      <c r="A195" s="28">
        <v>194</v>
      </c>
      <c r="B195" s="29" t="s">
        <v>168</v>
      </c>
      <c r="C195" s="28">
        <v>178</v>
      </c>
      <c r="D195" s="28">
        <v>1060</v>
      </c>
      <c r="E195" s="28">
        <v>0.38982800000000001</v>
      </c>
      <c r="F195" s="28">
        <v>32.810443499999998</v>
      </c>
      <c r="G195" s="28">
        <v>3.1045850000000002</v>
      </c>
      <c r="H195" s="28">
        <v>1.183775</v>
      </c>
      <c r="I195" s="28">
        <v>4.087555</v>
      </c>
      <c r="J195" s="28">
        <v>15.571999999999999</v>
      </c>
      <c r="K195" s="28">
        <v>0.86946500000000004</v>
      </c>
      <c r="L195" s="28">
        <v>0.87134999999999996</v>
      </c>
      <c r="M195" s="28">
        <v>1.04748</v>
      </c>
      <c r="N195" s="28">
        <v>465.30200000000002</v>
      </c>
      <c r="O195" s="28">
        <v>57.018438379999999</v>
      </c>
      <c r="P195" s="28">
        <v>358.75400000000002</v>
      </c>
      <c r="Q195" s="28">
        <v>1.4467325</v>
      </c>
      <c r="R195" s="28">
        <v>2.2614999999999998</v>
      </c>
      <c r="S195" s="28">
        <v>3.4815</v>
      </c>
      <c r="T195" s="28">
        <v>175.35849999999999</v>
      </c>
      <c r="U195" s="28">
        <v>3.0941649999999998</v>
      </c>
      <c r="V195" s="28">
        <v>6.8070896480863105E-2</v>
      </c>
      <c r="W195" s="28">
        <v>33.415790000000001</v>
      </c>
      <c r="X195" s="28">
        <v>197.16</v>
      </c>
      <c r="Y195" s="28">
        <v>1.493725</v>
      </c>
      <c r="Z195" s="28">
        <v>1.947945</v>
      </c>
      <c r="AA195" s="28">
        <v>2.5621900000000002</v>
      </c>
      <c r="AB195" s="28">
        <v>2.7554449999999999</v>
      </c>
      <c r="AC195" s="28">
        <v>51.511749999999999</v>
      </c>
      <c r="AD195" s="28">
        <v>32.279434999999999</v>
      </c>
      <c r="AE195" s="28">
        <v>3.4815</v>
      </c>
      <c r="AF195" s="28">
        <v>4.7791760999999999</v>
      </c>
      <c r="AG195" s="28">
        <v>4.7708211</v>
      </c>
      <c r="AH195" s="28">
        <v>4.7286260999999996</v>
      </c>
      <c r="AI195" s="28">
        <v>6.1249999999999999E-2</v>
      </c>
      <c r="AJ195" s="28">
        <v>1.9359599999999999</v>
      </c>
      <c r="AK195" s="28">
        <v>93.332694000000004</v>
      </c>
      <c r="AL195" s="28">
        <v>6.7617599999999998</v>
      </c>
      <c r="AM195" s="28">
        <v>0.96355999999999997</v>
      </c>
      <c r="AN195" s="28">
        <v>1.7841199999999999</v>
      </c>
      <c r="AO195" s="28">
        <v>41.311999999999998</v>
      </c>
      <c r="AP195" s="28">
        <v>2.03424</v>
      </c>
      <c r="AQ195" s="28">
        <v>1.6166</v>
      </c>
      <c r="AR195" s="28">
        <v>7.5738599999999998</v>
      </c>
      <c r="AS195" s="28">
        <v>672.65859999999998</v>
      </c>
      <c r="AT195" s="28">
        <v>36.744135759999999</v>
      </c>
      <c r="AU195" s="28">
        <v>2739.6959999999999</v>
      </c>
      <c r="AV195" s="28">
        <v>6.0210100000000004</v>
      </c>
      <c r="AW195" s="28">
        <v>3.3405</v>
      </c>
      <c r="AX195" s="28">
        <v>5.048</v>
      </c>
      <c r="AY195" s="28">
        <v>135.732</v>
      </c>
      <c r="AZ195" s="28">
        <v>2.7865700000000002</v>
      </c>
      <c r="BA195" s="28">
        <v>0.123353989155693</v>
      </c>
      <c r="BB195" s="28">
        <v>11.01098</v>
      </c>
      <c r="BC195" s="28">
        <v>146.93</v>
      </c>
      <c r="BD195" s="28">
        <v>0.650895</v>
      </c>
      <c r="BE195" s="28">
        <v>1.932088</v>
      </c>
      <c r="BF195" s="28">
        <v>1.8835999999999999</v>
      </c>
      <c r="BG195" s="28">
        <v>2.1575199999999999</v>
      </c>
      <c r="BH195" s="28">
        <v>85.996399999999994</v>
      </c>
      <c r="BI195" s="28">
        <v>15.8443</v>
      </c>
      <c r="BJ195" s="28">
        <v>5.048</v>
      </c>
      <c r="BK195" s="28">
        <v>3.34023</v>
      </c>
      <c r="BL195" s="28">
        <v>3.34023</v>
      </c>
      <c r="BM195" s="28">
        <v>3.3976799999999998</v>
      </c>
      <c r="BN195" s="28">
        <v>0.17094000000000001</v>
      </c>
      <c r="BO195" s="28">
        <v>1.0002703771359001</v>
      </c>
      <c r="BP195" s="28">
        <v>0.47098046309696101</v>
      </c>
    </row>
    <row r="196" spans="1:68">
      <c r="A196" s="28">
        <v>195</v>
      </c>
      <c r="B196" s="29" t="s">
        <v>139</v>
      </c>
      <c r="C196" s="28">
        <v>192</v>
      </c>
      <c r="D196" s="28">
        <v>1060</v>
      </c>
      <c r="E196" s="28">
        <v>0.39344699999999999</v>
      </c>
      <c r="F196" s="28">
        <v>33.024809625000003</v>
      </c>
      <c r="G196" s="28">
        <v>3.1170087500000001</v>
      </c>
      <c r="H196" s="28">
        <v>1.18388125</v>
      </c>
      <c r="I196" s="28">
        <v>4.0847262500000001</v>
      </c>
      <c r="J196" s="28">
        <v>15.653</v>
      </c>
      <c r="K196" s="28">
        <v>0.87112875000000001</v>
      </c>
      <c r="L196" s="28">
        <v>0.8727125</v>
      </c>
      <c r="M196" s="28">
        <v>1.0490200000000001</v>
      </c>
      <c r="N196" s="28">
        <v>465.64800000000002</v>
      </c>
      <c r="O196" s="28">
        <v>57.010629995000002</v>
      </c>
      <c r="P196" s="28">
        <v>359.00850000000003</v>
      </c>
      <c r="Q196" s="28">
        <v>1.4510643750000001</v>
      </c>
      <c r="R196" s="28">
        <v>2.2666249999999999</v>
      </c>
      <c r="S196" s="28">
        <v>3.4841250000000001</v>
      </c>
      <c r="T196" s="28">
        <v>175.30087499999999</v>
      </c>
      <c r="U196" s="28">
        <v>3.09217875</v>
      </c>
      <c r="V196" s="28">
        <v>6.8038075768223294E-2</v>
      </c>
      <c r="W196" s="28">
        <v>33.387772499999997</v>
      </c>
      <c r="X196" s="28">
        <v>197.09</v>
      </c>
      <c r="Y196" s="28">
        <v>1.4929937499999999</v>
      </c>
      <c r="Z196" s="28">
        <v>1.94789875</v>
      </c>
      <c r="AA196" s="28">
        <v>2.5613725000000001</v>
      </c>
      <c r="AB196" s="28">
        <v>2.75477375</v>
      </c>
      <c r="AC196" s="28">
        <v>51.564812500000002</v>
      </c>
      <c r="AD196" s="28">
        <v>32.236846249999999</v>
      </c>
      <c r="AE196" s="28">
        <v>3.4841250000000001</v>
      </c>
      <c r="AF196" s="28">
        <v>4.7809882750000003</v>
      </c>
      <c r="AG196" s="28">
        <v>4.7719370249999997</v>
      </c>
      <c r="AH196" s="28">
        <v>4.7262257749999996</v>
      </c>
      <c r="AI196" s="28">
        <v>6.21875E-2</v>
      </c>
      <c r="AJ196" s="28">
        <v>1.9358599999999999</v>
      </c>
      <c r="AK196" s="28">
        <v>93.328489000000005</v>
      </c>
      <c r="AL196" s="28">
        <v>6.7611350000000003</v>
      </c>
      <c r="AM196" s="28">
        <v>0.96363500000000002</v>
      </c>
      <c r="AN196" s="28">
        <v>1.784645</v>
      </c>
      <c r="AO196" s="28">
        <v>41.3095</v>
      </c>
      <c r="AP196" s="28">
        <v>2.0334150000000002</v>
      </c>
      <c r="AQ196" s="28">
        <v>1.6161000000000001</v>
      </c>
      <c r="AR196" s="28">
        <v>7.5705600000000004</v>
      </c>
      <c r="AS196" s="28">
        <v>672.64909999999998</v>
      </c>
      <c r="AT196" s="28">
        <v>36.750674185000001</v>
      </c>
      <c r="AU196" s="28">
        <v>2738.1559999999999</v>
      </c>
      <c r="AV196" s="28">
        <v>6.0088949999999999</v>
      </c>
      <c r="AW196" s="28">
        <v>3.33975</v>
      </c>
      <c r="AX196" s="28">
        <v>5.048</v>
      </c>
      <c r="AY196" s="28">
        <v>135.7595</v>
      </c>
      <c r="AZ196" s="28">
        <v>2.7867324999999998</v>
      </c>
      <c r="BA196" s="28">
        <v>0.123300935620136</v>
      </c>
      <c r="BB196" s="28">
        <v>11.018955</v>
      </c>
      <c r="BC196" s="28">
        <v>146.95500000000001</v>
      </c>
      <c r="BD196" s="28">
        <v>0.65109499999999998</v>
      </c>
      <c r="BE196" s="28">
        <v>1.932153</v>
      </c>
      <c r="BF196" s="28">
        <v>1.88385</v>
      </c>
      <c r="BG196" s="28">
        <v>2.1578200000000001</v>
      </c>
      <c r="BH196" s="28">
        <v>85.883650000000003</v>
      </c>
      <c r="BI196" s="28">
        <v>15.8498</v>
      </c>
      <c r="BJ196" s="28">
        <v>5.048</v>
      </c>
      <c r="BK196" s="28">
        <v>3.3400590000000001</v>
      </c>
      <c r="BL196" s="28">
        <v>3.3400590000000001</v>
      </c>
      <c r="BM196" s="28">
        <v>3.4022964999999998</v>
      </c>
      <c r="BN196" s="28">
        <v>0.17083999999999999</v>
      </c>
      <c r="BO196" s="28">
        <v>0.99991765091839901</v>
      </c>
      <c r="BP196" s="28">
        <v>0.47112518089724997</v>
      </c>
    </row>
    <row r="197" spans="1:68">
      <c r="A197" s="28">
        <v>196</v>
      </c>
      <c r="B197" s="29" t="s">
        <v>105</v>
      </c>
      <c r="C197" s="28">
        <v>230</v>
      </c>
      <c r="D197" s="28">
        <v>1060</v>
      </c>
      <c r="E197" s="28">
        <v>0.39706599999999997</v>
      </c>
      <c r="F197" s="28">
        <v>33.239175750000001</v>
      </c>
      <c r="G197" s="28">
        <v>3.1294325000000001</v>
      </c>
      <c r="H197" s="28">
        <v>1.1839875</v>
      </c>
      <c r="I197" s="28">
        <v>4.0818975000000002</v>
      </c>
      <c r="J197" s="28">
        <v>15.734</v>
      </c>
      <c r="K197" s="28">
        <v>0.87279249999999997</v>
      </c>
      <c r="L197" s="28">
        <v>0.87407500000000005</v>
      </c>
      <c r="M197" s="28">
        <v>1.0505599999999999</v>
      </c>
      <c r="N197" s="28">
        <v>465.99400000000003</v>
      </c>
      <c r="O197" s="28">
        <v>57.002821609999998</v>
      </c>
      <c r="P197" s="28">
        <v>359.26299999999998</v>
      </c>
      <c r="Q197" s="28">
        <v>1.4553962499999999</v>
      </c>
      <c r="R197" s="28">
        <v>2.2717499999999999</v>
      </c>
      <c r="S197" s="28">
        <v>3.4867499999999998</v>
      </c>
      <c r="T197" s="28">
        <v>175.24324999999999</v>
      </c>
      <c r="U197" s="28">
        <v>3.0901925000000001</v>
      </c>
      <c r="V197" s="28">
        <v>6.8005592983348198E-2</v>
      </c>
      <c r="W197" s="28">
        <v>33.359755</v>
      </c>
      <c r="X197" s="28">
        <v>197.02</v>
      </c>
      <c r="Y197" s="28">
        <v>1.4922625</v>
      </c>
      <c r="Z197" s="28">
        <v>1.9478525</v>
      </c>
      <c r="AA197" s="28">
        <v>2.5605549999999999</v>
      </c>
      <c r="AB197" s="28">
        <v>2.7541025000000001</v>
      </c>
      <c r="AC197" s="28">
        <v>51.617874999999998</v>
      </c>
      <c r="AD197" s="28">
        <v>32.194257499999999</v>
      </c>
      <c r="AE197" s="28">
        <v>3.4867499999999998</v>
      </c>
      <c r="AF197" s="28">
        <v>4.7828004499999999</v>
      </c>
      <c r="AG197" s="28">
        <v>4.7730529500000003</v>
      </c>
      <c r="AH197" s="28">
        <v>4.7238254499999996</v>
      </c>
      <c r="AI197" s="28">
        <v>6.3125000000000001E-2</v>
      </c>
      <c r="AJ197" s="28">
        <v>1.9357599999999999</v>
      </c>
      <c r="AK197" s="28">
        <v>93.324284000000006</v>
      </c>
      <c r="AL197" s="28">
        <v>6.76051</v>
      </c>
      <c r="AM197" s="28">
        <v>0.96370999999999996</v>
      </c>
      <c r="AN197" s="28">
        <v>1.7851699999999999</v>
      </c>
      <c r="AO197" s="28">
        <v>41.307000000000002</v>
      </c>
      <c r="AP197" s="28">
        <v>2.0325899999999999</v>
      </c>
      <c r="AQ197" s="28">
        <v>1.6155999999999999</v>
      </c>
      <c r="AR197" s="28">
        <v>7.5672600000000001</v>
      </c>
      <c r="AS197" s="28">
        <v>672.63959999999997</v>
      </c>
      <c r="AT197" s="28">
        <v>36.757212610000003</v>
      </c>
      <c r="AU197" s="28">
        <v>2736.616</v>
      </c>
      <c r="AV197" s="28">
        <v>5.9967800000000002</v>
      </c>
      <c r="AW197" s="28">
        <v>3.339</v>
      </c>
      <c r="AX197" s="28">
        <v>5.048</v>
      </c>
      <c r="AY197" s="28">
        <v>135.78700000000001</v>
      </c>
      <c r="AZ197" s="28">
        <v>2.7868949999999999</v>
      </c>
      <c r="BA197" s="28">
        <v>0.123247875662721</v>
      </c>
      <c r="BB197" s="28">
        <v>11.02693</v>
      </c>
      <c r="BC197" s="28">
        <v>146.97999999999999</v>
      </c>
      <c r="BD197" s="28">
        <v>0.65129499999999996</v>
      </c>
      <c r="BE197" s="28">
        <v>1.932218</v>
      </c>
      <c r="BF197" s="28">
        <v>1.8841000000000001</v>
      </c>
      <c r="BG197" s="28">
        <v>2.1581199999999998</v>
      </c>
      <c r="BH197" s="28">
        <v>85.770899999999997</v>
      </c>
      <c r="BI197" s="28">
        <v>15.8553</v>
      </c>
      <c r="BJ197" s="28">
        <v>5.048</v>
      </c>
      <c r="BK197" s="28">
        <v>3.3398880000000002</v>
      </c>
      <c r="BL197" s="28">
        <v>3.3398880000000002</v>
      </c>
      <c r="BM197" s="28">
        <v>3.4069129999999999</v>
      </c>
      <c r="BN197" s="28">
        <v>0.17074</v>
      </c>
      <c r="BO197" s="28">
        <v>0.99956499409096999</v>
      </c>
      <c r="BP197" s="28">
        <v>0.47126989869753999</v>
      </c>
    </row>
    <row r="198" spans="1:68">
      <c r="A198" s="28">
        <v>197</v>
      </c>
      <c r="B198" s="29" t="s">
        <v>140</v>
      </c>
      <c r="C198" s="28">
        <v>240</v>
      </c>
      <c r="D198" s="28">
        <v>1060</v>
      </c>
      <c r="E198" s="28">
        <v>0.40068500000000001</v>
      </c>
      <c r="F198" s="28">
        <v>33.453541874999999</v>
      </c>
      <c r="G198" s="28">
        <v>3.14185625</v>
      </c>
      <c r="H198" s="28">
        <v>1.1840937499999999</v>
      </c>
      <c r="I198" s="28">
        <v>4.0790687500000002</v>
      </c>
      <c r="J198" s="28">
        <v>15.815</v>
      </c>
      <c r="K198" s="28">
        <v>0.87445625000000005</v>
      </c>
      <c r="L198" s="28">
        <v>0.87543749999999998</v>
      </c>
      <c r="M198" s="28">
        <v>1.0521</v>
      </c>
      <c r="N198" s="28">
        <v>466.34</v>
      </c>
      <c r="O198" s="28">
        <v>56.995013225000001</v>
      </c>
      <c r="P198" s="28">
        <v>359.51749999999998</v>
      </c>
      <c r="Q198" s="28">
        <v>1.459728125</v>
      </c>
      <c r="R198" s="28">
        <v>2.276875</v>
      </c>
      <c r="S198" s="28">
        <v>3.4893749999999999</v>
      </c>
      <c r="T198" s="28">
        <v>175.18562499999999</v>
      </c>
      <c r="U198" s="28">
        <v>3.0882062499999998</v>
      </c>
      <c r="V198" s="28">
        <v>6.7973442933923503E-2</v>
      </c>
      <c r="W198" s="28">
        <v>33.331737500000003</v>
      </c>
      <c r="X198" s="28">
        <v>196.95</v>
      </c>
      <c r="Y198" s="28">
        <v>1.49153125</v>
      </c>
      <c r="Z198" s="28">
        <v>1.94780625</v>
      </c>
      <c r="AA198" s="28">
        <v>2.5597375000000002</v>
      </c>
      <c r="AB198" s="28">
        <v>2.7534312500000002</v>
      </c>
      <c r="AC198" s="28">
        <v>51.670937500000001</v>
      </c>
      <c r="AD198" s="28">
        <v>32.151668749999999</v>
      </c>
      <c r="AE198" s="28">
        <v>3.4893749999999999</v>
      </c>
      <c r="AF198" s="28">
        <v>4.7846126250000003</v>
      </c>
      <c r="AG198" s="28">
        <v>4.774168875</v>
      </c>
      <c r="AH198" s="28">
        <v>4.7214251249999997</v>
      </c>
      <c r="AI198" s="28">
        <v>6.4062499999999994E-2</v>
      </c>
      <c r="AJ198" s="28">
        <v>1.9356599999999999</v>
      </c>
      <c r="AK198" s="28">
        <v>93.320079000000007</v>
      </c>
      <c r="AL198" s="28">
        <v>6.7598849999999997</v>
      </c>
      <c r="AM198" s="28">
        <v>0.963785</v>
      </c>
      <c r="AN198" s="28">
        <v>1.785695</v>
      </c>
      <c r="AO198" s="28">
        <v>41.304499999999997</v>
      </c>
      <c r="AP198" s="28">
        <v>2.031765</v>
      </c>
      <c r="AQ198" s="28">
        <v>1.6151</v>
      </c>
      <c r="AR198" s="28">
        <v>7.5639599999999998</v>
      </c>
      <c r="AS198" s="28">
        <v>672.63009999999997</v>
      </c>
      <c r="AT198" s="28">
        <v>36.763751034999999</v>
      </c>
      <c r="AU198" s="28">
        <v>2735.076</v>
      </c>
      <c r="AV198" s="28">
        <v>5.9846649999999997</v>
      </c>
      <c r="AW198" s="28">
        <v>3.3382499999999999</v>
      </c>
      <c r="AX198" s="28">
        <v>5.048</v>
      </c>
      <c r="AY198" s="28">
        <v>135.81450000000001</v>
      </c>
      <c r="AZ198" s="28">
        <v>2.7870575</v>
      </c>
      <c r="BA198" s="28">
        <v>0.12319480928228201</v>
      </c>
      <c r="BB198" s="28">
        <v>11.034905</v>
      </c>
      <c r="BC198" s="28">
        <v>147.005</v>
      </c>
      <c r="BD198" s="28">
        <v>0.65149500000000005</v>
      </c>
      <c r="BE198" s="28">
        <v>1.932283</v>
      </c>
      <c r="BF198" s="28">
        <v>1.88435</v>
      </c>
      <c r="BG198" s="28">
        <v>2.15842</v>
      </c>
      <c r="BH198" s="28">
        <v>85.658150000000006</v>
      </c>
      <c r="BI198" s="28">
        <v>15.860799999999999</v>
      </c>
      <c r="BJ198" s="28">
        <v>5.048</v>
      </c>
      <c r="BK198" s="28">
        <v>3.3397169999999998</v>
      </c>
      <c r="BL198" s="28">
        <v>3.3397169999999998</v>
      </c>
      <c r="BM198" s="28">
        <v>3.4115294999999999</v>
      </c>
      <c r="BN198" s="28">
        <v>0.17063999999999999</v>
      </c>
      <c r="BO198" s="28">
        <v>0.99921240663314004</v>
      </c>
      <c r="BP198" s="28">
        <v>0.47141461649782901</v>
      </c>
    </row>
    <row r="199" spans="1:68">
      <c r="A199" s="28">
        <v>198</v>
      </c>
      <c r="B199" s="29" t="s">
        <v>116</v>
      </c>
      <c r="C199" s="28">
        <v>244</v>
      </c>
      <c r="D199" s="28">
        <v>1060</v>
      </c>
      <c r="E199" s="28">
        <v>0.404304</v>
      </c>
      <c r="F199" s="28">
        <v>33.667907999999997</v>
      </c>
      <c r="G199" s="28">
        <v>3.15428</v>
      </c>
      <c r="H199" s="28">
        <v>1.1841999999999999</v>
      </c>
      <c r="I199" s="28">
        <v>4.0762400000000003</v>
      </c>
      <c r="J199" s="28">
        <v>15.896000000000001</v>
      </c>
      <c r="K199" s="28">
        <v>0.87612000000000001</v>
      </c>
      <c r="L199" s="28">
        <v>0.87680000000000002</v>
      </c>
      <c r="M199" s="28">
        <v>1.0536399999999999</v>
      </c>
      <c r="N199" s="28">
        <v>466.68599999999998</v>
      </c>
      <c r="O199" s="28">
        <v>56.987204839999997</v>
      </c>
      <c r="P199" s="28">
        <v>359.77199999999999</v>
      </c>
      <c r="Q199" s="28">
        <v>1.4640599999999999</v>
      </c>
      <c r="R199" s="28">
        <v>2.282</v>
      </c>
      <c r="S199" s="28">
        <v>3.492</v>
      </c>
      <c r="T199" s="28">
        <v>175.12799999999999</v>
      </c>
      <c r="U199" s="28">
        <v>3.08622</v>
      </c>
      <c r="V199" s="28">
        <v>6.7941620533467501E-2</v>
      </c>
      <c r="W199" s="28">
        <v>33.303719999999998</v>
      </c>
      <c r="X199" s="28">
        <v>196.88</v>
      </c>
      <c r="Y199" s="28">
        <v>1.4907999999999999</v>
      </c>
      <c r="Z199" s="28">
        <v>1.9477599999999999</v>
      </c>
      <c r="AA199" s="28">
        <v>2.5589200000000001</v>
      </c>
      <c r="AB199" s="28">
        <v>2.7527599999999999</v>
      </c>
      <c r="AC199" s="28">
        <v>51.723999999999997</v>
      </c>
      <c r="AD199" s="28">
        <v>32.109079999999999</v>
      </c>
      <c r="AE199" s="28">
        <v>3.492</v>
      </c>
      <c r="AF199" s="28">
        <v>4.7864247999999998</v>
      </c>
      <c r="AG199" s="28">
        <v>4.7752847999999997</v>
      </c>
      <c r="AH199" s="28">
        <v>4.7190247999999997</v>
      </c>
      <c r="AI199" s="28">
        <v>6.5000000000000002E-2</v>
      </c>
      <c r="AJ199" s="28">
        <v>1.9355599999999999</v>
      </c>
      <c r="AK199" s="28">
        <v>93.315873999999994</v>
      </c>
      <c r="AL199" s="28">
        <v>6.7592600000000003</v>
      </c>
      <c r="AM199" s="28">
        <v>0.96386000000000005</v>
      </c>
      <c r="AN199" s="28">
        <v>1.7862199999999999</v>
      </c>
      <c r="AO199" s="28">
        <v>41.302</v>
      </c>
      <c r="AP199" s="28">
        <v>2.0309400000000002</v>
      </c>
      <c r="AQ199" s="28">
        <v>1.6146</v>
      </c>
      <c r="AR199" s="28">
        <v>7.5606600000000004</v>
      </c>
      <c r="AS199" s="28">
        <v>672.62059999999997</v>
      </c>
      <c r="AT199" s="28">
        <v>36.770289460000001</v>
      </c>
      <c r="AU199" s="28">
        <v>2733.5360000000001</v>
      </c>
      <c r="AV199" s="28">
        <v>5.97255</v>
      </c>
      <c r="AW199" s="28">
        <v>3.3374999999999999</v>
      </c>
      <c r="AX199" s="28">
        <v>5.048</v>
      </c>
      <c r="AY199" s="28">
        <v>135.84200000000001</v>
      </c>
      <c r="AZ199" s="28">
        <v>2.78722</v>
      </c>
      <c r="BA199" s="28">
        <v>0.123141736477652</v>
      </c>
      <c r="BB199" s="28">
        <v>11.04288</v>
      </c>
      <c r="BC199" s="28">
        <v>147.03</v>
      </c>
      <c r="BD199" s="28">
        <v>0.65169500000000002</v>
      </c>
      <c r="BE199" s="28">
        <v>1.932348</v>
      </c>
      <c r="BF199" s="28">
        <v>1.8846000000000001</v>
      </c>
      <c r="BG199" s="28">
        <v>2.1587200000000002</v>
      </c>
      <c r="BH199" s="28">
        <v>85.545400000000001</v>
      </c>
      <c r="BI199" s="28">
        <v>15.866300000000001</v>
      </c>
      <c r="BJ199" s="28">
        <v>5.048</v>
      </c>
      <c r="BK199" s="28">
        <v>3.3395459999999999</v>
      </c>
      <c r="BL199" s="28">
        <v>3.3395459999999999</v>
      </c>
      <c r="BM199" s="28">
        <v>3.4161459999999999</v>
      </c>
      <c r="BN199" s="28">
        <v>0.17054</v>
      </c>
      <c r="BO199" s="28">
        <v>0.99885988852444096</v>
      </c>
      <c r="BP199" s="28">
        <v>0.47155933429811903</v>
      </c>
    </row>
    <row r="200" spans="1:68">
      <c r="A200" s="28">
        <v>199</v>
      </c>
      <c r="B200" s="29" t="s">
        <v>136</v>
      </c>
      <c r="C200" s="28">
        <v>250</v>
      </c>
      <c r="D200" s="28">
        <v>1060</v>
      </c>
      <c r="E200" s="28">
        <v>0.41154200000000002</v>
      </c>
      <c r="F200" s="28">
        <v>34.09664025</v>
      </c>
      <c r="G200" s="28">
        <v>3.1791274999999999</v>
      </c>
      <c r="H200" s="28">
        <v>1.1844125000000001</v>
      </c>
      <c r="I200" s="28">
        <v>4.0705825000000004</v>
      </c>
      <c r="J200" s="28">
        <v>16.058</v>
      </c>
      <c r="K200" s="28">
        <v>0.87944750000000005</v>
      </c>
      <c r="L200" s="28">
        <v>0.879525</v>
      </c>
      <c r="M200" s="28">
        <v>1.0567200000000001</v>
      </c>
      <c r="N200" s="28">
        <v>467.37799999999999</v>
      </c>
      <c r="O200" s="28">
        <v>56.971588070000003</v>
      </c>
      <c r="P200" s="28">
        <v>360.28100000000001</v>
      </c>
      <c r="Q200" s="28">
        <v>1.4727237500000001</v>
      </c>
      <c r="R200" s="28">
        <v>2.2922500000000001</v>
      </c>
      <c r="S200" s="28">
        <v>3.4972500000000002</v>
      </c>
      <c r="T200" s="28">
        <v>175.01275000000001</v>
      </c>
      <c r="U200" s="28">
        <v>3.0822474999999998</v>
      </c>
      <c r="V200" s="28">
        <v>6.7878938846680795E-2</v>
      </c>
      <c r="W200" s="28">
        <v>33.247684999999997</v>
      </c>
      <c r="X200" s="28">
        <v>196.74</v>
      </c>
      <c r="Y200" s="28">
        <v>1.4893375</v>
      </c>
      <c r="Z200" s="28">
        <v>1.9476675000000001</v>
      </c>
      <c r="AA200" s="28">
        <v>2.5572849999999998</v>
      </c>
      <c r="AB200" s="28">
        <v>2.7514175000000001</v>
      </c>
      <c r="AC200" s="28">
        <v>51.830125000000002</v>
      </c>
      <c r="AD200" s="28">
        <v>32.023902499999998</v>
      </c>
      <c r="AE200" s="28">
        <v>3.4972500000000002</v>
      </c>
      <c r="AF200" s="28">
        <v>4.7900491499999998</v>
      </c>
      <c r="AG200" s="28">
        <v>4.7775166499999999</v>
      </c>
      <c r="AH200" s="28">
        <v>4.7142241499999997</v>
      </c>
      <c r="AI200" s="28">
        <v>6.6875000000000004E-2</v>
      </c>
      <c r="AJ200" s="28">
        <v>1.93536</v>
      </c>
      <c r="AK200" s="28">
        <v>93.307463999999996</v>
      </c>
      <c r="AL200" s="28">
        <v>6.7580099999999996</v>
      </c>
      <c r="AM200" s="28">
        <v>0.96401000000000003</v>
      </c>
      <c r="AN200" s="28">
        <v>1.7872699999999999</v>
      </c>
      <c r="AO200" s="28">
        <v>41.296999999999997</v>
      </c>
      <c r="AP200" s="28">
        <v>2.02929</v>
      </c>
      <c r="AQ200" s="28">
        <v>1.6135999999999999</v>
      </c>
      <c r="AR200" s="28">
        <v>7.5540599999999998</v>
      </c>
      <c r="AS200" s="28">
        <v>672.60159999999996</v>
      </c>
      <c r="AT200" s="28">
        <v>36.783366309999998</v>
      </c>
      <c r="AU200" s="28">
        <v>2730.4560000000001</v>
      </c>
      <c r="AV200" s="28">
        <v>5.9483199999999998</v>
      </c>
      <c r="AW200" s="28">
        <v>3.3359999999999999</v>
      </c>
      <c r="AX200" s="28">
        <v>5.048</v>
      </c>
      <c r="AY200" s="28">
        <v>135.89699999999999</v>
      </c>
      <c r="AZ200" s="28">
        <v>2.7875450000000002</v>
      </c>
      <c r="BA200" s="28">
        <v>0.12303557159115699</v>
      </c>
      <c r="BB200" s="28">
        <v>11.05883</v>
      </c>
      <c r="BC200" s="28">
        <v>147.08000000000001</v>
      </c>
      <c r="BD200" s="28">
        <v>0.65209499999999998</v>
      </c>
      <c r="BE200" s="28">
        <v>1.9324779999999999</v>
      </c>
      <c r="BF200" s="28">
        <v>1.8851</v>
      </c>
      <c r="BG200" s="28">
        <v>2.1593200000000001</v>
      </c>
      <c r="BH200" s="28">
        <v>85.319900000000004</v>
      </c>
      <c r="BI200" s="28">
        <v>15.8773</v>
      </c>
      <c r="BJ200" s="28">
        <v>5.048</v>
      </c>
      <c r="BK200" s="28">
        <v>3.3392040000000001</v>
      </c>
      <c r="BL200" s="28">
        <v>3.3392040000000001</v>
      </c>
      <c r="BM200" s="28">
        <v>3.425379</v>
      </c>
      <c r="BN200" s="28">
        <v>0.17033999999999999</v>
      </c>
      <c r="BO200" s="28">
        <v>0.99815506027261702</v>
      </c>
      <c r="BP200" s="28">
        <v>0.47184876989869801</v>
      </c>
    </row>
    <row r="201" spans="1:68">
      <c r="A201" s="28">
        <v>200</v>
      </c>
      <c r="B201" s="29" t="s">
        <v>169</v>
      </c>
      <c r="C201" s="28">
        <v>408</v>
      </c>
      <c r="D201" s="28">
        <v>1120</v>
      </c>
      <c r="E201" s="28">
        <v>0.42191551999999999</v>
      </c>
      <c r="F201" s="28">
        <v>33.844091839999997</v>
      </c>
      <c r="G201" s="28">
        <v>3.0871423999999998</v>
      </c>
      <c r="H201" s="28">
        <v>1.22688</v>
      </c>
      <c r="I201" s="28">
        <v>4.0634911999999996</v>
      </c>
      <c r="J201" s="28">
        <v>15.91808</v>
      </c>
      <c r="K201" s="28">
        <v>0.85868160000000004</v>
      </c>
      <c r="L201" s="28">
        <v>0.86102400000000001</v>
      </c>
      <c r="M201" s="28">
        <v>1.0877631999999999</v>
      </c>
      <c r="N201" s="28">
        <v>463.54768000000001</v>
      </c>
      <c r="O201" s="28">
        <v>56.402881555199997</v>
      </c>
      <c r="P201" s="28">
        <v>385.13216</v>
      </c>
      <c r="Q201" s="28">
        <v>1.415608</v>
      </c>
      <c r="R201" s="28">
        <v>2.1827999999999999</v>
      </c>
      <c r="S201" s="28">
        <v>3.50976</v>
      </c>
      <c r="T201" s="28">
        <v>175.72224</v>
      </c>
      <c r="U201" s="28">
        <v>3.0854303999999999</v>
      </c>
      <c r="V201" s="28">
        <v>6.5334512705049905E-2</v>
      </c>
      <c r="W201" s="28">
        <v>33.539481600000002</v>
      </c>
      <c r="X201" s="28">
        <v>197.2304</v>
      </c>
      <c r="Y201" s="28">
        <v>1.478</v>
      </c>
      <c r="Z201" s="28">
        <v>1.9480287999999999</v>
      </c>
      <c r="AA201" s="28">
        <v>2.5605856</v>
      </c>
      <c r="AB201" s="28">
        <v>2.7535968</v>
      </c>
      <c r="AC201" s="28">
        <v>49.693680000000001</v>
      </c>
      <c r="AD201" s="28">
        <v>33.188550399999997</v>
      </c>
      <c r="AE201" s="28">
        <v>3.50976</v>
      </c>
      <c r="AF201" s="28">
        <v>4.7367594239999997</v>
      </c>
      <c r="AG201" s="28">
        <v>4.7367594239999997</v>
      </c>
      <c r="AH201" s="28">
        <v>4.7367594239999997</v>
      </c>
      <c r="AI201" s="28">
        <v>0.05</v>
      </c>
      <c r="AJ201" s="28">
        <v>1.9419200000000001</v>
      </c>
      <c r="AK201" s="28">
        <v>94.777036800000005</v>
      </c>
      <c r="AL201" s="28">
        <v>6.9110880000000003</v>
      </c>
      <c r="AM201" s="28">
        <v>0.97606400000000004</v>
      </c>
      <c r="AN201" s="28">
        <v>1.78528</v>
      </c>
      <c r="AO201" s="28">
        <v>41.631999999999998</v>
      </c>
      <c r="AP201" s="28">
        <v>2.0241920000000002</v>
      </c>
      <c r="AQ201" s="28">
        <v>1.61216</v>
      </c>
      <c r="AR201" s="28">
        <v>7.1932960000000001</v>
      </c>
      <c r="AS201" s="28">
        <v>675.06528000000003</v>
      </c>
      <c r="AT201" s="28">
        <v>37.025693392000001</v>
      </c>
      <c r="AU201" s="28">
        <v>2592.9135999999999</v>
      </c>
      <c r="AV201" s="28">
        <v>5.7618656000000001</v>
      </c>
      <c r="AW201" s="28">
        <v>3.4895999999999998</v>
      </c>
      <c r="AX201" s="28">
        <v>5</v>
      </c>
      <c r="AY201" s="28">
        <v>134.91040000000001</v>
      </c>
      <c r="AZ201" s="28">
        <v>2.6957360000000001</v>
      </c>
      <c r="BA201" s="28">
        <v>0.119139123750961</v>
      </c>
      <c r="BB201" s="28">
        <v>11.450176000000001</v>
      </c>
      <c r="BC201" s="28">
        <v>145.4</v>
      </c>
      <c r="BD201" s="28">
        <v>0.65126399999999995</v>
      </c>
      <c r="BE201" s="28">
        <v>1.9162064000000001</v>
      </c>
      <c r="BF201" s="28">
        <v>1.875424</v>
      </c>
      <c r="BG201" s="28">
        <v>2.1482399999999999</v>
      </c>
      <c r="BH201" s="28">
        <v>85.524959999999993</v>
      </c>
      <c r="BI201" s="28">
        <v>15.17648</v>
      </c>
      <c r="BJ201" s="28">
        <v>5</v>
      </c>
      <c r="BK201" s="28">
        <v>3.36530752</v>
      </c>
      <c r="BL201" s="28">
        <v>3.36530752</v>
      </c>
      <c r="BM201" s="28">
        <v>3.9100227200000002</v>
      </c>
      <c r="BN201" s="28">
        <v>0.21073600000000001</v>
      </c>
      <c r="BO201" s="28">
        <v>0.99462017435685901</v>
      </c>
      <c r="BP201" s="28">
        <v>0.47124746743849499</v>
      </c>
    </row>
    <row r="202" spans="1:68">
      <c r="A202" s="28">
        <v>201</v>
      </c>
      <c r="B202" s="29" t="s">
        <v>170</v>
      </c>
      <c r="C202" s="28">
        <v>347</v>
      </c>
      <c r="D202" s="28">
        <v>1120</v>
      </c>
      <c r="E202" s="28">
        <v>0.41860352000000001</v>
      </c>
      <c r="F202" s="28">
        <v>33.610694240000001</v>
      </c>
      <c r="G202" s="28">
        <v>3.0795104000000002</v>
      </c>
      <c r="H202" s="28">
        <v>1.226424</v>
      </c>
      <c r="I202" s="28">
        <v>4.0619312000000001</v>
      </c>
      <c r="J202" s="28">
        <v>15.83168</v>
      </c>
      <c r="K202" s="28">
        <v>0.85889760000000004</v>
      </c>
      <c r="L202" s="28">
        <v>0.86126400000000003</v>
      </c>
      <c r="M202" s="28">
        <v>1.0876192</v>
      </c>
      <c r="N202" s="28">
        <v>463.75623999999999</v>
      </c>
      <c r="O202" s="28">
        <v>56.347113379200003</v>
      </c>
      <c r="P202" s="28">
        <v>385.40336000000002</v>
      </c>
      <c r="Q202" s="28">
        <v>1.4102176</v>
      </c>
      <c r="R202" s="28">
        <v>2.1827999999999999</v>
      </c>
      <c r="S202" s="28">
        <v>3.5049600000000001</v>
      </c>
      <c r="T202" s="28">
        <v>175.66463999999999</v>
      </c>
      <c r="U202" s="28">
        <v>3.0844656000000001</v>
      </c>
      <c r="V202" s="28">
        <v>6.5691070056999604E-2</v>
      </c>
      <c r="W202" s="28">
        <v>33.510777599999997</v>
      </c>
      <c r="X202" s="28">
        <v>197.1464</v>
      </c>
      <c r="Y202" s="28">
        <v>1.477352</v>
      </c>
      <c r="Z202" s="28">
        <v>1.9472536</v>
      </c>
      <c r="AA202" s="28">
        <v>2.5598656000000002</v>
      </c>
      <c r="AB202" s="28">
        <v>2.7530207999999998</v>
      </c>
      <c r="AC202" s="28">
        <v>49.665888000000002</v>
      </c>
      <c r="AD202" s="28">
        <v>33.1550224</v>
      </c>
      <c r="AE202" s="28">
        <v>3.5049600000000001</v>
      </c>
      <c r="AF202" s="28">
        <v>4.7381043839999997</v>
      </c>
      <c r="AG202" s="28">
        <v>4.7381043839999997</v>
      </c>
      <c r="AH202" s="28">
        <v>4.7381043839999997</v>
      </c>
      <c r="AI202" s="28">
        <v>0.05</v>
      </c>
      <c r="AJ202" s="28">
        <v>1.9385600000000001</v>
      </c>
      <c r="AK202" s="28">
        <v>94.500134399999993</v>
      </c>
      <c r="AL202" s="28">
        <v>6.8795039999999998</v>
      </c>
      <c r="AM202" s="28">
        <v>0.97251200000000004</v>
      </c>
      <c r="AN202" s="28">
        <v>1.7814399999999999</v>
      </c>
      <c r="AO202" s="28">
        <v>41.536000000000001</v>
      </c>
      <c r="AP202" s="28">
        <v>2.023136</v>
      </c>
      <c r="AQ202" s="28">
        <v>1.60928</v>
      </c>
      <c r="AR202" s="28">
        <v>7.2395680000000002</v>
      </c>
      <c r="AS202" s="28">
        <v>673.43424000000005</v>
      </c>
      <c r="AT202" s="28">
        <v>36.934110736000001</v>
      </c>
      <c r="AU202" s="28">
        <v>2610.5488</v>
      </c>
      <c r="AV202" s="28">
        <v>5.7887648</v>
      </c>
      <c r="AW202" s="28">
        <v>3.4607999999999999</v>
      </c>
      <c r="AX202" s="28">
        <v>5</v>
      </c>
      <c r="AY202" s="28">
        <v>134.8432</v>
      </c>
      <c r="AZ202" s="28">
        <v>2.7052879999999999</v>
      </c>
      <c r="BA202" s="28">
        <v>0.119414483821263</v>
      </c>
      <c r="BB202" s="28">
        <v>11.379808000000001</v>
      </c>
      <c r="BC202" s="28">
        <v>145.4</v>
      </c>
      <c r="BD202" s="28">
        <v>0.65011200000000002</v>
      </c>
      <c r="BE202" s="28">
        <v>1.9156112000000001</v>
      </c>
      <c r="BF202" s="28">
        <v>1.8737919999999999</v>
      </c>
      <c r="BG202" s="28">
        <v>2.1463199999999998</v>
      </c>
      <c r="BH202" s="28">
        <v>85.363680000000002</v>
      </c>
      <c r="BI202" s="28">
        <v>15.26384</v>
      </c>
      <c r="BJ202" s="28">
        <v>5</v>
      </c>
      <c r="BK202" s="28">
        <v>3.3556441600000002</v>
      </c>
      <c r="BL202" s="28">
        <v>3.3556441600000002</v>
      </c>
      <c r="BM202" s="28">
        <v>3.8334857599999999</v>
      </c>
      <c r="BN202" s="28">
        <v>0.20468800000000001</v>
      </c>
      <c r="BO202" s="28">
        <v>0.99495854017855201</v>
      </c>
      <c r="BP202" s="28">
        <v>0.47041389290882801</v>
      </c>
    </row>
    <row r="203" spans="1:68">
      <c r="A203" s="28">
        <v>202</v>
      </c>
      <c r="B203" s="29" t="s">
        <v>171</v>
      </c>
      <c r="C203" s="28">
        <v>150</v>
      </c>
      <c r="D203" s="28">
        <v>1120</v>
      </c>
      <c r="E203" s="28">
        <v>0.34012160000000002</v>
      </c>
      <c r="F203" s="28">
        <v>29.770107200000002</v>
      </c>
      <c r="G203" s="28">
        <v>2.916992</v>
      </c>
      <c r="H203" s="28">
        <v>1.2123999999999999</v>
      </c>
      <c r="I203" s="28">
        <v>4.1040960000000002</v>
      </c>
      <c r="J203" s="28">
        <v>14.366400000000001</v>
      </c>
      <c r="K203" s="28">
        <v>0.84892800000000002</v>
      </c>
      <c r="L203" s="28">
        <v>0.85792000000000002</v>
      </c>
      <c r="M203" s="28">
        <v>1.0478559999999999</v>
      </c>
      <c r="N203" s="28">
        <v>461.2944</v>
      </c>
      <c r="O203" s="28">
        <v>56.341533216000002</v>
      </c>
      <c r="P203" s="28">
        <v>358.61279999999999</v>
      </c>
      <c r="Q203" s="28">
        <v>1.4166399999999999</v>
      </c>
      <c r="R203" s="28">
        <v>2.1640000000000001</v>
      </c>
      <c r="S203" s="28">
        <v>3.4207999999999998</v>
      </c>
      <c r="T203" s="28">
        <v>175.33920000000001</v>
      </c>
      <c r="U203" s="28">
        <v>3.0876320000000002</v>
      </c>
      <c r="V203" s="28">
        <v>6.96068604521662E-2</v>
      </c>
      <c r="W203" s="28">
        <v>33.560927999999997</v>
      </c>
      <c r="X203" s="28">
        <v>197.03200000000001</v>
      </c>
      <c r="Y203" s="28">
        <v>1.48</v>
      </c>
      <c r="Z203" s="28">
        <v>1.938704</v>
      </c>
      <c r="AA203" s="28">
        <v>2.561248</v>
      </c>
      <c r="AB203" s="28">
        <v>2.7549440000000001</v>
      </c>
      <c r="AC203" s="28">
        <v>51.0944</v>
      </c>
      <c r="AD203" s="28">
        <v>33.007632000000001</v>
      </c>
      <c r="AE203" s="28">
        <v>3.4207999999999998</v>
      </c>
      <c r="AF203" s="28">
        <v>4.7374099200000002</v>
      </c>
      <c r="AG203" s="28">
        <v>4.7374099200000002</v>
      </c>
      <c r="AH203" s="28">
        <v>4.7374099200000002</v>
      </c>
      <c r="AI203" s="28">
        <v>0.05</v>
      </c>
      <c r="AJ203" s="28">
        <v>1.9339999999999999</v>
      </c>
      <c r="AK203" s="28">
        <v>94.059759999999997</v>
      </c>
      <c r="AL203" s="28">
        <v>6.8315999999999999</v>
      </c>
      <c r="AM203" s="28">
        <v>0.96479999999999999</v>
      </c>
      <c r="AN203" s="28">
        <v>1.766</v>
      </c>
      <c r="AO203" s="28">
        <v>41.4</v>
      </c>
      <c r="AP203" s="28">
        <v>2.0344000000000002</v>
      </c>
      <c r="AQ203" s="28">
        <v>1.6120000000000001</v>
      </c>
      <c r="AR203" s="28">
        <v>7.3772000000000002</v>
      </c>
      <c r="AS203" s="28">
        <v>670.596</v>
      </c>
      <c r="AT203" s="28">
        <v>36.661594399999998</v>
      </c>
      <c r="AU203" s="28">
        <v>2667.52</v>
      </c>
      <c r="AV203" s="28">
        <v>6.0319200000000004</v>
      </c>
      <c r="AW203" s="28">
        <v>3.42</v>
      </c>
      <c r="AX203" s="28">
        <v>5</v>
      </c>
      <c r="AY203" s="28">
        <v>134.28</v>
      </c>
      <c r="AZ203" s="28">
        <v>2.7202000000000002</v>
      </c>
      <c r="BA203" s="28">
        <v>0.120772946859903</v>
      </c>
      <c r="BB203" s="28">
        <v>11.123200000000001</v>
      </c>
      <c r="BC203" s="28">
        <v>145</v>
      </c>
      <c r="BD203" s="28">
        <v>0.64480000000000004</v>
      </c>
      <c r="BE203" s="28">
        <v>1.9134800000000001</v>
      </c>
      <c r="BF203" s="28">
        <v>1.8668</v>
      </c>
      <c r="BG203" s="28">
        <v>2.1379999999999999</v>
      </c>
      <c r="BH203" s="28">
        <v>86.872</v>
      </c>
      <c r="BI203" s="28">
        <v>15.336</v>
      </c>
      <c r="BJ203" s="28">
        <v>5</v>
      </c>
      <c r="BK203" s="28">
        <v>3.3406639999999999</v>
      </c>
      <c r="BL203" s="28">
        <v>3.3406639999999999</v>
      </c>
      <c r="BM203" s="28">
        <v>3.6193040000000001</v>
      </c>
      <c r="BN203" s="28">
        <v>0.19520000000000001</v>
      </c>
      <c r="BO203" s="28">
        <v>0.99849003737709596</v>
      </c>
      <c r="BP203" s="28">
        <v>0.46657018813314</v>
      </c>
    </row>
    <row r="204" spans="1:68">
      <c r="A204" s="28">
        <v>203</v>
      </c>
      <c r="B204" s="29" t="s">
        <v>101</v>
      </c>
      <c r="C204" s="28">
        <v>175</v>
      </c>
      <c r="D204" s="28">
        <v>1120</v>
      </c>
      <c r="E204" s="28">
        <v>0.354720384</v>
      </c>
      <c r="F204" s="28">
        <v>30.348606128</v>
      </c>
      <c r="G204" s="28">
        <v>2.94852208</v>
      </c>
      <c r="H204" s="28">
        <v>1.2141759999999999</v>
      </c>
      <c r="I204" s="28">
        <v>4.0922550400000004</v>
      </c>
      <c r="J204" s="28">
        <v>14.602736</v>
      </c>
      <c r="K204" s="28">
        <v>0.85173871999999995</v>
      </c>
      <c r="L204" s="28">
        <v>0.85934080000000002</v>
      </c>
      <c r="M204" s="28">
        <v>1.0545774400000001</v>
      </c>
      <c r="N204" s="28">
        <v>462.17645599999997</v>
      </c>
      <c r="O204" s="28">
        <v>56.301467883839997</v>
      </c>
      <c r="P204" s="28">
        <v>365.45667200000003</v>
      </c>
      <c r="Q204" s="28">
        <v>1.4133636000000001</v>
      </c>
      <c r="R204" s="28">
        <v>2.1708599999999998</v>
      </c>
      <c r="S204" s="28">
        <v>3.4365920000000001</v>
      </c>
      <c r="T204" s="28">
        <v>175.505808</v>
      </c>
      <c r="U204" s="28">
        <v>3.08885568</v>
      </c>
      <c r="V204" s="28">
        <v>6.9165120837629296E-2</v>
      </c>
      <c r="W204" s="28">
        <v>33.564718720000002</v>
      </c>
      <c r="X204" s="28">
        <v>197.06168</v>
      </c>
      <c r="Y204" s="28">
        <v>1.4796</v>
      </c>
      <c r="Z204" s="28">
        <v>1.9404969599999999</v>
      </c>
      <c r="AA204" s="28">
        <v>2.56193552</v>
      </c>
      <c r="AB204" s="28">
        <v>2.7551945600000001</v>
      </c>
      <c r="AC204" s="28">
        <v>50.633755999999998</v>
      </c>
      <c r="AD204" s="28">
        <v>32.93255568</v>
      </c>
      <c r="AE204" s="28">
        <v>3.4365920000000001</v>
      </c>
      <c r="AF204" s="28">
        <v>4.7508848207999996</v>
      </c>
      <c r="AG204" s="28">
        <v>4.7508848207999996</v>
      </c>
      <c r="AH204" s="28">
        <v>4.7508848207999996</v>
      </c>
      <c r="AI204" s="28">
        <v>0.05</v>
      </c>
      <c r="AJ204" s="28">
        <v>1.93346</v>
      </c>
      <c r="AK204" s="28">
        <v>94.031402400000005</v>
      </c>
      <c r="AL204" s="28">
        <v>6.8277840000000003</v>
      </c>
      <c r="AM204" s="28">
        <v>0.96495200000000003</v>
      </c>
      <c r="AN204" s="28">
        <v>1.7679400000000001</v>
      </c>
      <c r="AO204" s="28">
        <v>41.386000000000003</v>
      </c>
      <c r="AP204" s="28">
        <v>2.031056</v>
      </c>
      <c r="AQ204" s="28">
        <v>1.60988</v>
      </c>
      <c r="AR204" s="28">
        <v>7.3659280000000003</v>
      </c>
      <c r="AS204" s="28">
        <v>670.49004000000002</v>
      </c>
      <c r="AT204" s="28">
        <v>36.683932155999997</v>
      </c>
      <c r="AU204" s="28">
        <v>2662.0947999999999</v>
      </c>
      <c r="AV204" s="28">
        <v>5.9845807999999998</v>
      </c>
      <c r="AW204" s="28">
        <v>3.4157999999999999</v>
      </c>
      <c r="AX204" s="28">
        <v>5</v>
      </c>
      <c r="AY204" s="28">
        <v>134.38720000000001</v>
      </c>
      <c r="AZ204" s="28">
        <v>2.7212480000000001</v>
      </c>
      <c r="BA204" s="28">
        <v>0.120572174165177</v>
      </c>
      <c r="BB204" s="28">
        <v>11.152168</v>
      </c>
      <c r="BC204" s="28">
        <v>145.1</v>
      </c>
      <c r="BD204" s="28">
        <v>0.64555200000000001</v>
      </c>
      <c r="BE204" s="28">
        <v>1.9137151999999999</v>
      </c>
      <c r="BF204" s="28">
        <v>1.8677319999999999</v>
      </c>
      <c r="BG204" s="28">
        <v>2.1391200000000001</v>
      </c>
      <c r="BH204" s="28">
        <v>86.414280000000005</v>
      </c>
      <c r="BI204" s="28">
        <v>15.36164</v>
      </c>
      <c r="BJ204" s="28">
        <v>5</v>
      </c>
      <c r="BK204" s="28">
        <v>3.3395773599999998</v>
      </c>
      <c r="BL204" s="28">
        <v>3.3395773599999998</v>
      </c>
      <c r="BM204" s="28">
        <v>3.6345809600000001</v>
      </c>
      <c r="BN204" s="28">
        <v>0.194548</v>
      </c>
      <c r="BO204" s="28">
        <v>0.99798020718749703</v>
      </c>
      <c r="BP204" s="28">
        <v>0.467114327062229</v>
      </c>
    </row>
    <row r="205" spans="1:68">
      <c r="A205" s="28">
        <v>204</v>
      </c>
      <c r="B205" s="29" t="s">
        <v>103</v>
      </c>
      <c r="C205" s="28">
        <v>200</v>
      </c>
      <c r="D205" s="28">
        <v>1120</v>
      </c>
      <c r="E205" s="28">
        <v>0.36931916799999998</v>
      </c>
      <c r="F205" s="28">
        <v>30.927105055999998</v>
      </c>
      <c r="G205" s="28">
        <v>2.9800521600000001</v>
      </c>
      <c r="H205" s="28">
        <v>1.2159519999999999</v>
      </c>
      <c r="I205" s="28">
        <v>4.0804140799999997</v>
      </c>
      <c r="J205" s="28">
        <v>14.839072</v>
      </c>
      <c r="K205" s="28">
        <v>0.85454943999999999</v>
      </c>
      <c r="L205" s="28">
        <v>0.86076160000000002</v>
      </c>
      <c r="M205" s="28">
        <v>1.0612988800000001</v>
      </c>
      <c r="N205" s="28">
        <v>463.05851200000001</v>
      </c>
      <c r="O205" s="28">
        <v>56.26140255168</v>
      </c>
      <c r="P205" s="28">
        <v>372.300544</v>
      </c>
      <c r="Q205" s="28">
        <v>1.4100872</v>
      </c>
      <c r="R205" s="28">
        <v>2.1777199999999999</v>
      </c>
      <c r="S205" s="28">
        <v>3.4523839999999999</v>
      </c>
      <c r="T205" s="28">
        <v>175.672416</v>
      </c>
      <c r="U205" s="28">
        <v>3.0900793599999998</v>
      </c>
      <c r="V205" s="28">
        <v>6.8737452045518802E-2</v>
      </c>
      <c r="W205" s="28">
        <v>33.56850944</v>
      </c>
      <c r="X205" s="28">
        <v>197.09136000000001</v>
      </c>
      <c r="Y205" s="28">
        <v>1.4792000000000001</v>
      </c>
      <c r="Z205" s="28">
        <v>1.9422899199999999</v>
      </c>
      <c r="AA205" s="28">
        <v>2.5626230400000001</v>
      </c>
      <c r="AB205" s="28">
        <v>2.7554451200000001</v>
      </c>
      <c r="AC205" s="28">
        <v>50.173112000000003</v>
      </c>
      <c r="AD205" s="28">
        <v>32.857479359999999</v>
      </c>
      <c r="AE205" s="28">
        <v>3.4523839999999999</v>
      </c>
      <c r="AF205" s="28">
        <v>4.7643597216</v>
      </c>
      <c r="AG205" s="28">
        <v>4.7643597216</v>
      </c>
      <c r="AH205" s="28">
        <v>4.7643597216</v>
      </c>
      <c r="AI205" s="28">
        <v>0.05</v>
      </c>
      <c r="AJ205" s="28">
        <v>1.93292</v>
      </c>
      <c r="AK205" s="28">
        <v>94.003044799999998</v>
      </c>
      <c r="AL205" s="28">
        <v>6.8239679999999998</v>
      </c>
      <c r="AM205" s="28">
        <v>0.96510399999999996</v>
      </c>
      <c r="AN205" s="28">
        <v>1.7698799999999999</v>
      </c>
      <c r="AO205" s="28">
        <v>41.372</v>
      </c>
      <c r="AP205" s="28">
        <v>2.0277120000000002</v>
      </c>
      <c r="AQ205" s="28">
        <v>1.6077600000000001</v>
      </c>
      <c r="AR205" s="28">
        <v>7.3546560000000003</v>
      </c>
      <c r="AS205" s="28">
        <v>670.38408000000004</v>
      </c>
      <c r="AT205" s="28">
        <v>36.706269912000003</v>
      </c>
      <c r="AU205" s="28">
        <v>2656.6696000000002</v>
      </c>
      <c r="AV205" s="28">
        <v>5.9372416000000001</v>
      </c>
      <c r="AW205" s="28">
        <v>3.4116</v>
      </c>
      <c r="AX205" s="28">
        <v>5</v>
      </c>
      <c r="AY205" s="28">
        <v>134.49440000000001</v>
      </c>
      <c r="AZ205" s="28">
        <v>2.722296</v>
      </c>
      <c r="BA205" s="28">
        <v>0.120371265590254</v>
      </c>
      <c r="BB205" s="28">
        <v>11.181136</v>
      </c>
      <c r="BC205" s="28">
        <v>145.19999999999999</v>
      </c>
      <c r="BD205" s="28">
        <v>0.64630399999999999</v>
      </c>
      <c r="BE205" s="28">
        <v>1.9139504000000001</v>
      </c>
      <c r="BF205" s="28">
        <v>1.8686640000000001</v>
      </c>
      <c r="BG205" s="28">
        <v>2.1402399999999999</v>
      </c>
      <c r="BH205" s="28">
        <v>85.956559999999996</v>
      </c>
      <c r="BI205" s="28">
        <v>15.387280000000001</v>
      </c>
      <c r="BJ205" s="28">
        <v>5</v>
      </c>
      <c r="BK205" s="28">
        <v>3.3384907199999998</v>
      </c>
      <c r="BL205" s="28">
        <v>3.3384907199999998</v>
      </c>
      <c r="BM205" s="28">
        <v>3.6498579200000001</v>
      </c>
      <c r="BN205" s="28">
        <v>0.19389600000000001</v>
      </c>
      <c r="BO205" s="28">
        <v>0.99747075504014704</v>
      </c>
      <c r="BP205" s="28">
        <v>0.467658465991317</v>
      </c>
    </row>
    <row r="206" spans="1:68">
      <c r="A206" s="28">
        <v>205</v>
      </c>
      <c r="B206" s="29" t="s">
        <v>115</v>
      </c>
      <c r="C206" s="28">
        <v>205</v>
      </c>
      <c r="D206" s="28">
        <v>1120</v>
      </c>
      <c r="E206" s="28">
        <v>0.38391795200000001</v>
      </c>
      <c r="F206" s="28">
        <v>31.505603984</v>
      </c>
      <c r="G206" s="28">
        <v>3.0115822400000001</v>
      </c>
      <c r="H206" s="28">
        <v>1.2177279999999999</v>
      </c>
      <c r="I206" s="28">
        <v>4.0685731199999999</v>
      </c>
      <c r="J206" s="28">
        <v>15.075407999999999</v>
      </c>
      <c r="K206" s="28">
        <v>0.85736016000000004</v>
      </c>
      <c r="L206" s="28">
        <v>0.86218240000000002</v>
      </c>
      <c r="M206" s="28">
        <v>1.06802032</v>
      </c>
      <c r="N206" s="28">
        <v>463.94056799999998</v>
      </c>
      <c r="O206" s="28">
        <v>56.221337219520002</v>
      </c>
      <c r="P206" s="28">
        <v>379.14441599999998</v>
      </c>
      <c r="Q206" s="28">
        <v>1.4068107999999999</v>
      </c>
      <c r="R206" s="28">
        <v>2.18458</v>
      </c>
      <c r="S206" s="28">
        <v>3.4681760000000001</v>
      </c>
      <c r="T206" s="28">
        <v>175.83902399999999</v>
      </c>
      <c r="U206" s="28">
        <v>3.0913030400000001</v>
      </c>
      <c r="V206" s="28">
        <v>6.8323192314264397E-2</v>
      </c>
      <c r="W206" s="28">
        <v>33.572300159999998</v>
      </c>
      <c r="X206" s="28">
        <v>197.12103999999999</v>
      </c>
      <c r="Y206" s="28">
        <v>1.4787999999999999</v>
      </c>
      <c r="Z206" s="28">
        <v>1.9440828800000001</v>
      </c>
      <c r="AA206" s="28">
        <v>2.5633105600000001</v>
      </c>
      <c r="AB206" s="28">
        <v>2.7556956800000001</v>
      </c>
      <c r="AC206" s="28">
        <v>49.712468000000001</v>
      </c>
      <c r="AD206" s="28">
        <v>32.782403039999998</v>
      </c>
      <c r="AE206" s="28">
        <v>3.4681760000000001</v>
      </c>
      <c r="AF206" s="28">
        <v>4.7778346224000003</v>
      </c>
      <c r="AG206" s="28">
        <v>4.7778346224000003</v>
      </c>
      <c r="AH206" s="28">
        <v>4.7778346224000003</v>
      </c>
      <c r="AI206" s="28">
        <v>0.05</v>
      </c>
      <c r="AJ206" s="28">
        <v>1.93238</v>
      </c>
      <c r="AK206" s="28">
        <v>93.974687200000005</v>
      </c>
      <c r="AL206" s="28">
        <v>6.8201520000000002</v>
      </c>
      <c r="AM206" s="28">
        <v>0.965256</v>
      </c>
      <c r="AN206" s="28">
        <v>1.77182</v>
      </c>
      <c r="AO206" s="28">
        <v>41.357999999999997</v>
      </c>
      <c r="AP206" s="28">
        <v>2.0243679999999999</v>
      </c>
      <c r="AQ206" s="28">
        <v>1.60564</v>
      </c>
      <c r="AR206" s="28">
        <v>7.3433840000000004</v>
      </c>
      <c r="AS206" s="28">
        <v>670.27811999999994</v>
      </c>
      <c r="AT206" s="28">
        <v>36.728607668000002</v>
      </c>
      <c r="AU206" s="28">
        <v>2651.2444</v>
      </c>
      <c r="AV206" s="28">
        <v>5.8899024000000004</v>
      </c>
      <c r="AW206" s="28">
        <v>3.4074</v>
      </c>
      <c r="AX206" s="28">
        <v>5</v>
      </c>
      <c r="AY206" s="28">
        <v>134.60159999999999</v>
      </c>
      <c r="AZ206" s="28">
        <v>2.723344</v>
      </c>
      <c r="BA206" s="28">
        <v>0.120170220997147</v>
      </c>
      <c r="BB206" s="28">
        <v>11.210103999999999</v>
      </c>
      <c r="BC206" s="28">
        <v>145.30000000000001</v>
      </c>
      <c r="BD206" s="28">
        <v>0.64705599999999996</v>
      </c>
      <c r="BE206" s="28">
        <v>1.9141855999999999</v>
      </c>
      <c r="BF206" s="28">
        <v>1.869596</v>
      </c>
      <c r="BG206" s="28">
        <v>2.1413600000000002</v>
      </c>
      <c r="BH206" s="28">
        <v>85.498840000000001</v>
      </c>
      <c r="BI206" s="28">
        <v>15.41292</v>
      </c>
      <c r="BJ206" s="28">
        <v>5</v>
      </c>
      <c r="BK206" s="28">
        <v>3.3374040800000002</v>
      </c>
      <c r="BL206" s="28">
        <v>3.3374040800000002</v>
      </c>
      <c r="BM206" s="28">
        <v>3.6651348800000001</v>
      </c>
      <c r="BN206" s="28">
        <v>0.193244</v>
      </c>
      <c r="BO206" s="28">
        <v>0.99696168051472001</v>
      </c>
      <c r="BP206" s="28">
        <v>0.468202604920405</v>
      </c>
    </row>
    <row r="207" spans="1:68">
      <c r="A207" s="28">
        <v>206</v>
      </c>
      <c r="B207" s="29" t="s">
        <v>116</v>
      </c>
      <c r="C207" s="28">
        <v>250</v>
      </c>
      <c r="D207" s="28">
        <v>1120</v>
      </c>
      <c r="E207" s="28">
        <v>0.39851673599999998</v>
      </c>
      <c r="F207" s="28">
        <v>32.084102911999999</v>
      </c>
      <c r="G207" s="28">
        <v>3.0431123200000001</v>
      </c>
      <c r="H207" s="28">
        <v>1.2195039999999999</v>
      </c>
      <c r="I207" s="28">
        <v>4.0567321600000001</v>
      </c>
      <c r="J207" s="28">
        <v>15.311743999999999</v>
      </c>
      <c r="K207" s="28">
        <v>0.86017087999999997</v>
      </c>
      <c r="L207" s="28">
        <v>0.86360320000000002</v>
      </c>
      <c r="M207" s="28">
        <v>1.07474176</v>
      </c>
      <c r="N207" s="28">
        <v>464.82262400000002</v>
      </c>
      <c r="O207" s="28">
        <v>56.181271887359998</v>
      </c>
      <c r="P207" s="28">
        <v>385.98828800000001</v>
      </c>
      <c r="Q207" s="28">
        <v>1.4035344000000001</v>
      </c>
      <c r="R207" s="28">
        <v>2.1914400000000001</v>
      </c>
      <c r="S207" s="28">
        <v>3.483968</v>
      </c>
      <c r="T207" s="28">
        <v>176.00563199999999</v>
      </c>
      <c r="U207" s="28">
        <v>3.09252672</v>
      </c>
      <c r="V207" s="28">
        <v>6.7921720739322705E-2</v>
      </c>
      <c r="W207" s="28">
        <v>33.576090880000002</v>
      </c>
      <c r="X207" s="28">
        <v>197.15072000000001</v>
      </c>
      <c r="Y207" s="28">
        <v>1.4783999999999999</v>
      </c>
      <c r="Z207" s="28">
        <v>1.94587584</v>
      </c>
      <c r="AA207" s="28">
        <v>2.5639980800000002</v>
      </c>
      <c r="AB207" s="28">
        <v>2.7559462400000001</v>
      </c>
      <c r="AC207" s="28">
        <v>49.251823999999999</v>
      </c>
      <c r="AD207" s="28">
        <v>32.707326719999998</v>
      </c>
      <c r="AE207" s="28">
        <v>3.483968</v>
      </c>
      <c r="AF207" s="28">
        <v>4.7913095231999998</v>
      </c>
      <c r="AG207" s="28">
        <v>4.7913095231999998</v>
      </c>
      <c r="AH207" s="28">
        <v>4.7913095231999998</v>
      </c>
      <c r="AI207" s="28">
        <v>0.05</v>
      </c>
      <c r="AJ207" s="28">
        <v>1.93184</v>
      </c>
      <c r="AK207" s="28">
        <v>93.946329599999999</v>
      </c>
      <c r="AL207" s="28">
        <v>6.8163359999999997</v>
      </c>
      <c r="AM207" s="28">
        <v>0.96540800000000004</v>
      </c>
      <c r="AN207" s="28">
        <v>1.77376</v>
      </c>
      <c r="AO207" s="28">
        <v>41.344000000000001</v>
      </c>
      <c r="AP207" s="28">
        <v>2.0210240000000002</v>
      </c>
      <c r="AQ207" s="28">
        <v>1.6035200000000001</v>
      </c>
      <c r="AR207" s="28">
        <v>7.3321120000000004</v>
      </c>
      <c r="AS207" s="28">
        <v>670.17215999999996</v>
      </c>
      <c r="AT207" s="28">
        <v>36.750945424000001</v>
      </c>
      <c r="AU207" s="28">
        <v>2645.8191999999999</v>
      </c>
      <c r="AV207" s="28">
        <v>5.8425631999999998</v>
      </c>
      <c r="AW207" s="28">
        <v>3.4032</v>
      </c>
      <c r="AX207" s="28">
        <v>5</v>
      </c>
      <c r="AY207" s="28">
        <v>134.7088</v>
      </c>
      <c r="AZ207" s="28">
        <v>2.7243919999999999</v>
      </c>
      <c r="BA207" s="28">
        <v>0.119969040247678</v>
      </c>
      <c r="BB207" s="28">
        <v>11.239072</v>
      </c>
      <c r="BC207" s="28">
        <v>145.4</v>
      </c>
      <c r="BD207" s="28">
        <v>0.64780800000000005</v>
      </c>
      <c r="BE207" s="28">
        <v>1.9144208</v>
      </c>
      <c r="BF207" s="28">
        <v>1.870528</v>
      </c>
      <c r="BG207" s="28">
        <v>2.1424799999999999</v>
      </c>
      <c r="BH207" s="28">
        <v>85.041120000000006</v>
      </c>
      <c r="BI207" s="28">
        <v>15.438560000000001</v>
      </c>
      <c r="BJ207" s="28">
        <v>5</v>
      </c>
      <c r="BK207" s="28">
        <v>3.3363174400000002</v>
      </c>
      <c r="BL207" s="28">
        <v>3.3363174400000002</v>
      </c>
      <c r="BM207" s="28">
        <v>3.6804118400000001</v>
      </c>
      <c r="BN207" s="28">
        <v>0.19259200000000001</v>
      </c>
      <c r="BO207" s="28">
        <v>0.99645298319151399</v>
      </c>
      <c r="BP207" s="28">
        <v>0.468746743849493</v>
      </c>
    </row>
    <row r="208" spans="1:68">
      <c r="A208" s="28">
        <v>207</v>
      </c>
      <c r="B208" s="29" t="s">
        <v>106</v>
      </c>
      <c r="C208" s="28">
        <v>250</v>
      </c>
      <c r="D208" s="28">
        <v>1120</v>
      </c>
      <c r="E208" s="28">
        <v>0.41311552000000001</v>
      </c>
      <c r="F208" s="28">
        <v>32.662601840000001</v>
      </c>
      <c r="G208" s="28">
        <v>3.0746424000000001</v>
      </c>
      <c r="H208" s="28">
        <v>1.2212799999999999</v>
      </c>
      <c r="I208" s="28">
        <v>4.0448912000000004</v>
      </c>
      <c r="J208" s="28">
        <v>15.548080000000001</v>
      </c>
      <c r="K208" s="28">
        <v>0.86298160000000002</v>
      </c>
      <c r="L208" s="28">
        <v>0.86502400000000002</v>
      </c>
      <c r="M208" s="28">
        <v>1.0814632</v>
      </c>
      <c r="N208" s="28">
        <v>465.70468</v>
      </c>
      <c r="O208" s="28">
        <v>56.1412065552</v>
      </c>
      <c r="P208" s="28">
        <v>392.83215999999999</v>
      </c>
      <c r="Q208" s="28">
        <v>1.400258</v>
      </c>
      <c r="R208" s="28">
        <v>2.1983000000000001</v>
      </c>
      <c r="S208" s="28">
        <v>3.4997600000000002</v>
      </c>
      <c r="T208" s="28">
        <v>176.17223999999999</v>
      </c>
      <c r="U208" s="28">
        <v>3.0937503999999998</v>
      </c>
      <c r="V208" s="28">
        <v>6.7532454167974404E-2</v>
      </c>
      <c r="W208" s="28">
        <v>33.5798816</v>
      </c>
      <c r="X208" s="28">
        <v>197.18039999999999</v>
      </c>
      <c r="Y208" s="28">
        <v>1.478</v>
      </c>
      <c r="Z208" s="28">
        <v>1.9476688</v>
      </c>
      <c r="AA208" s="28">
        <v>2.5646855999999998</v>
      </c>
      <c r="AB208" s="28">
        <v>2.7561968000000001</v>
      </c>
      <c r="AC208" s="28">
        <v>48.791179999999997</v>
      </c>
      <c r="AD208" s="28">
        <v>32.632250399999997</v>
      </c>
      <c r="AE208" s="28">
        <v>3.4997600000000002</v>
      </c>
      <c r="AF208" s="28">
        <v>4.8047844240000002</v>
      </c>
      <c r="AG208" s="28">
        <v>4.8047844240000002</v>
      </c>
      <c r="AH208" s="28">
        <v>4.8047844240000002</v>
      </c>
      <c r="AI208" s="28">
        <v>0.05</v>
      </c>
      <c r="AJ208" s="28">
        <v>1.9313</v>
      </c>
      <c r="AK208" s="28">
        <v>93.917972000000006</v>
      </c>
      <c r="AL208" s="28">
        <v>6.8125200000000001</v>
      </c>
      <c r="AM208" s="28">
        <v>0.96555999999999997</v>
      </c>
      <c r="AN208" s="28">
        <v>1.7757000000000001</v>
      </c>
      <c r="AO208" s="28">
        <v>41.33</v>
      </c>
      <c r="AP208" s="28">
        <v>2.0176799999999999</v>
      </c>
      <c r="AQ208" s="28">
        <v>1.6013999999999999</v>
      </c>
      <c r="AR208" s="28">
        <v>7.3208399999999996</v>
      </c>
      <c r="AS208" s="28">
        <v>670.06619999999998</v>
      </c>
      <c r="AT208" s="28">
        <v>36.77328318</v>
      </c>
      <c r="AU208" s="28">
        <v>2640.3939999999998</v>
      </c>
      <c r="AV208" s="28">
        <v>5.7952240000000002</v>
      </c>
      <c r="AW208" s="28">
        <v>3.399</v>
      </c>
      <c r="AX208" s="28">
        <v>5</v>
      </c>
      <c r="AY208" s="28">
        <v>134.816</v>
      </c>
      <c r="AZ208" s="28">
        <v>2.7254399999999999</v>
      </c>
      <c r="BA208" s="28">
        <v>0.119767723203484</v>
      </c>
      <c r="BB208" s="28">
        <v>11.268039999999999</v>
      </c>
      <c r="BC208" s="28">
        <v>145.5</v>
      </c>
      <c r="BD208" s="28">
        <v>0.64856000000000003</v>
      </c>
      <c r="BE208" s="28">
        <v>1.9146559999999999</v>
      </c>
      <c r="BF208" s="28">
        <v>1.8714599999999999</v>
      </c>
      <c r="BG208" s="28">
        <v>2.1436000000000002</v>
      </c>
      <c r="BH208" s="28">
        <v>84.583399999999997</v>
      </c>
      <c r="BI208" s="28">
        <v>15.4642</v>
      </c>
      <c r="BJ208" s="28">
        <v>5</v>
      </c>
      <c r="BK208" s="28">
        <v>3.3352308000000002</v>
      </c>
      <c r="BL208" s="28">
        <v>3.3352308000000002</v>
      </c>
      <c r="BM208" s="28">
        <v>3.6956888000000001</v>
      </c>
      <c r="BN208" s="28">
        <v>0.19194</v>
      </c>
      <c r="BO208" s="28">
        <v>0.99594466265144899</v>
      </c>
      <c r="BP208" s="28">
        <v>0.469290882778582</v>
      </c>
    </row>
    <row r="209" spans="1:68">
      <c r="A209" s="28">
        <v>208</v>
      </c>
      <c r="B209" s="29" t="s">
        <v>109</v>
      </c>
      <c r="C209" s="28">
        <v>255</v>
      </c>
      <c r="D209" s="28">
        <v>1120</v>
      </c>
      <c r="E209" s="28">
        <v>0.42771430399999999</v>
      </c>
      <c r="F209" s="28">
        <v>33.241100768000003</v>
      </c>
      <c r="G209" s="28">
        <v>3.1061724800000001</v>
      </c>
      <c r="H209" s="28">
        <v>1.2230559999999999</v>
      </c>
      <c r="I209" s="28">
        <v>4.0330502399999997</v>
      </c>
      <c r="J209" s="28">
        <v>15.784416</v>
      </c>
      <c r="K209" s="28">
        <v>0.86579231999999995</v>
      </c>
      <c r="L209" s="28">
        <v>0.86644480000000001</v>
      </c>
      <c r="M209" s="28">
        <v>1.0881846399999999</v>
      </c>
      <c r="N209" s="28">
        <v>466.58673599999997</v>
      </c>
      <c r="O209" s="28">
        <v>56.101141223040003</v>
      </c>
      <c r="P209" s="28">
        <v>399.67603200000002</v>
      </c>
      <c r="Q209" s="28">
        <v>1.3969815999999999</v>
      </c>
      <c r="R209" s="28">
        <v>2.2051599999999998</v>
      </c>
      <c r="S209" s="28">
        <v>3.515552</v>
      </c>
      <c r="T209" s="28">
        <v>176.33884800000001</v>
      </c>
      <c r="U209" s="28">
        <v>3.0949740800000001</v>
      </c>
      <c r="V209" s="28">
        <v>6.7154844373082903E-2</v>
      </c>
      <c r="W209" s="28">
        <v>33.583672319999998</v>
      </c>
      <c r="X209" s="28">
        <v>197.21008</v>
      </c>
      <c r="Y209" s="28">
        <v>1.4776</v>
      </c>
      <c r="Z209" s="28">
        <v>1.9494617599999999</v>
      </c>
      <c r="AA209" s="28">
        <v>2.5653731199999998</v>
      </c>
      <c r="AB209" s="28">
        <v>2.7564473600000001</v>
      </c>
      <c r="AC209" s="28">
        <v>48.330536000000002</v>
      </c>
      <c r="AD209" s="28">
        <v>32.557174080000003</v>
      </c>
      <c r="AE209" s="28">
        <v>3.515552</v>
      </c>
      <c r="AF209" s="28">
        <v>4.8182593247999996</v>
      </c>
      <c r="AG209" s="28">
        <v>4.8182593247999996</v>
      </c>
      <c r="AH209" s="28">
        <v>4.8182593247999996</v>
      </c>
      <c r="AI209" s="28">
        <v>0.05</v>
      </c>
      <c r="AJ209" s="28">
        <v>1.93076</v>
      </c>
      <c r="AK209" s="28">
        <v>93.889614399999999</v>
      </c>
      <c r="AL209" s="28">
        <v>6.8087039999999996</v>
      </c>
      <c r="AM209" s="28">
        <v>0.96571200000000001</v>
      </c>
      <c r="AN209" s="28">
        <v>1.7776400000000001</v>
      </c>
      <c r="AO209" s="28">
        <v>41.316000000000003</v>
      </c>
      <c r="AP209" s="28">
        <v>2.0143360000000001</v>
      </c>
      <c r="AQ209" s="28">
        <v>1.59928</v>
      </c>
      <c r="AR209" s="28">
        <v>7.3095679999999996</v>
      </c>
      <c r="AS209" s="28">
        <v>669.96024</v>
      </c>
      <c r="AT209" s="28">
        <v>36.795620935999999</v>
      </c>
      <c r="AU209" s="28">
        <v>2634.9688000000001</v>
      </c>
      <c r="AV209" s="28">
        <v>5.7478847999999996</v>
      </c>
      <c r="AW209" s="28">
        <v>3.3948</v>
      </c>
      <c r="AX209" s="28">
        <v>5</v>
      </c>
      <c r="AY209" s="28">
        <v>134.92320000000001</v>
      </c>
      <c r="AZ209" s="28">
        <v>2.7264879999999998</v>
      </c>
      <c r="BA209" s="28">
        <v>0.119566269726014</v>
      </c>
      <c r="BB209" s="28">
        <v>11.297008</v>
      </c>
      <c r="BC209" s="28">
        <v>145.6</v>
      </c>
      <c r="BD209" s="28">
        <v>0.649312</v>
      </c>
      <c r="BE209" s="28">
        <v>1.9148912</v>
      </c>
      <c r="BF209" s="28">
        <v>1.8723920000000001</v>
      </c>
      <c r="BG209" s="28">
        <v>2.14472</v>
      </c>
      <c r="BH209" s="28">
        <v>84.125680000000003</v>
      </c>
      <c r="BI209" s="28">
        <v>15.489839999999999</v>
      </c>
      <c r="BJ209" s="28">
        <v>5</v>
      </c>
      <c r="BK209" s="28">
        <v>3.3341441600000001</v>
      </c>
      <c r="BL209" s="28">
        <v>3.3341441600000001</v>
      </c>
      <c r="BM209" s="28">
        <v>3.7109657600000001</v>
      </c>
      <c r="BN209" s="28">
        <v>0.19128800000000001</v>
      </c>
      <c r="BO209" s="28">
        <v>0.99543671847606396</v>
      </c>
      <c r="BP209" s="28">
        <v>0.46983502170767</v>
      </c>
    </row>
    <row r="210" spans="1:68">
      <c r="A210" s="28">
        <v>209</v>
      </c>
      <c r="B210" s="29" t="s">
        <v>117</v>
      </c>
      <c r="C210" s="28">
        <v>50</v>
      </c>
      <c r="D210" s="28">
        <v>1120</v>
      </c>
      <c r="E210" s="28">
        <v>0.44231308800000002</v>
      </c>
      <c r="F210" s="28">
        <v>33.819599695999997</v>
      </c>
      <c r="G210" s="28">
        <v>3.1377025600000001</v>
      </c>
      <c r="H210" s="28">
        <v>1.2248319999999999</v>
      </c>
      <c r="I210" s="28">
        <v>4.0212092799999999</v>
      </c>
      <c r="J210" s="28">
        <v>16.020752000000002</v>
      </c>
      <c r="K210" s="28">
        <v>0.86860303999999999</v>
      </c>
      <c r="L210" s="28">
        <v>0.86786560000000001</v>
      </c>
      <c r="M210" s="28">
        <v>1.0949060799999999</v>
      </c>
      <c r="N210" s="28">
        <v>467.46879200000001</v>
      </c>
      <c r="O210" s="28">
        <v>56.061075890879998</v>
      </c>
      <c r="P210" s="28">
        <v>406.519904</v>
      </c>
      <c r="Q210" s="28">
        <v>1.3937052000000001</v>
      </c>
      <c r="R210" s="28">
        <v>2.2120199999999999</v>
      </c>
      <c r="S210" s="28">
        <v>3.5313439999999998</v>
      </c>
      <c r="T210" s="28">
        <v>176.50545600000001</v>
      </c>
      <c r="U210" s="28">
        <v>3.0961977599999999</v>
      </c>
      <c r="V210" s="28">
        <v>6.6788375477006307E-2</v>
      </c>
      <c r="W210" s="28">
        <v>33.587463040000003</v>
      </c>
      <c r="X210" s="28">
        <v>197.23975999999999</v>
      </c>
      <c r="Y210" s="28">
        <v>1.4772000000000001</v>
      </c>
      <c r="Z210" s="28">
        <v>1.9512547200000001</v>
      </c>
      <c r="AA210" s="28">
        <v>2.5660606399999999</v>
      </c>
      <c r="AB210" s="28">
        <v>2.7566979200000001</v>
      </c>
      <c r="AC210" s="28">
        <v>47.869892</v>
      </c>
      <c r="AD210" s="28">
        <v>32.482097760000002</v>
      </c>
      <c r="AE210" s="28">
        <v>3.5313439999999998</v>
      </c>
      <c r="AF210" s="28">
        <v>4.8317342256</v>
      </c>
      <c r="AG210" s="28">
        <v>4.8317342256</v>
      </c>
      <c r="AH210" s="28">
        <v>4.8317342256</v>
      </c>
      <c r="AI210" s="28">
        <v>0.05</v>
      </c>
      <c r="AJ210" s="28">
        <v>1.93022</v>
      </c>
      <c r="AK210" s="28">
        <v>93.861256800000007</v>
      </c>
      <c r="AL210" s="28">
        <v>6.804888</v>
      </c>
      <c r="AM210" s="28">
        <v>0.96586399999999994</v>
      </c>
      <c r="AN210" s="28">
        <v>1.7795799999999999</v>
      </c>
      <c r="AO210" s="28">
        <v>41.302</v>
      </c>
      <c r="AP210" s="28">
        <v>2.0109919999999999</v>
      </c>
      <c r="AQ210" s="28">
        <v>1.5971599999999999</v>
      </c>
      <c r="AR210" s="28">
        <v>7.2982959999999997</v>
      </c>
      <c r="AS210" s="28">
        <v>669.85428000000002</v>
      </c>
      <c r="AT210" s="28">
        <v>36.817958691999998</v>
      </c>
      <c r="AU210" s="28">
        <v>2629.5436</v>
      </c>
      <c r="AV210" s="28">
        <v>5.7005455999999999</v>
      </c>
      <c r="AW210" s="28">
        <v>3.3906000000000001</v>
      </c>
      <c r="AX210" s="28">
        <v>5</v>
      </c>
      <c r="AY210" s="28">
        <v>135.03039999999999</v>
      </c>
      <c r="AZ210" s="28">
        <v>2.7275360000000002</v>
      </c>
      <c r="BA210" s="28">
        <v>0.119364679676529</v>
      </c>
      <c r="BB210" s="28">
        <v>11.325976000000001</v>
      </c>
      <c r="BC210" s="28">
        <v>145.69999999999999</v>
      </c>
      <c r="BD210" s="28">
        <v>0.65006399999999998</v>
      </c>
      <c r="BE210" s="28">
        <v>1.9151263999999999</v>
      </c>
      <c r="BF210" s="28">
        <v>1.873324</v>
      </c>
      <c r="BG210" s="28">
        <v>2.1458400000000002</v>
      </c>
      <c r="BH210" s="28">
        <v>83.667959999999994</v>
      </c>
      <c r="BI210" s="28">
        <v>15.51548</v>
      </c>
      <c r="BJ210" s="28">
        <v>5</v>
      </c>
      <c r="BK210" s="28">
        <v>3.3330575200000001</v>
      </c>
      <c r="BL210" s="28">
        <v>3.3330575200000001</v>
      </c>
      <c r="BM210" s="28">
        <v>3.7262427200000001</v>
      </c>
      <c r="BN210" s="28">
        <v>0.190636</v>
      </c>
      <c r="BO210" s="28">
        <v>0.99492915024752004</v>
      </c>
      <c r="BP210" s="28">
        <v>0.470379160636758</v>
      </c>
    </row>
    <row r="211" spans="1:68">
      <c r="A211" s="28">
        <v>210</v>
      </c>
      <c r="B211" s="29" t="s">
        <v>172</v>
      </c>
      <c r="C211" s="28">
        <v>180</v>
      </c>
      <c r="D211" s="28">
        <v>1100</v>
      </c>
      <c r="E211" s="28">
        <v>0.34852</v>
      </c>
      <c r="F211" s="28">
        <v>30.561450000000001</v>
      </c>
      <c r="G211" s="28">
        <v>2.9704999999999999</v>
      </c>
      <c r="H211" s="28">
        <v>1.2060999999999999</v>
      </c>
      <c r="I211" s="28">
        <v>4.1429</v>
      </c>
      <c r="J211" s="28">
        <v>14.76</v>
      </c>
      <c r="K211" s="28">
        <v>0.84609999999999996</v>
      </c>
      <c r="L211" s="28">
        <v>0.85299999999999998</v>
      </c>
      <c r="M211" s="28">
        <v>1.0322</v>
      </c>
      <c r="N211" s="28">
        <v>458.55799999999999</v>
      </c>
      <c r="O211" s="28">
        <v>57.1875012</v>
      </c>
      <c r="P211" s="28">
        <v>355.98</v>
      </c>
      <c r="Q211" s="28">
        <v>1.3425499999999999</v>
      </c>
      <c r="R211" s="28">
        <v>2.1819999999999999</v>
      </c>
      <c r="S211" s="28">
        <v>3.47</v>
      </c>
      <c r="T211" s="28">
        <v>177.39</v>
      </c>
      <c r="U211" s="28">
        <v>3.1387999999999998</v>
      </c>
      <c r="V211" s="28">
        <v>6.7750677506775103E-2</v>
      </c>
      <c r="W211" s="28">
        <v>34.423200000000001</v>
      </c>
      <c r="X211" s="28">
        <v>198.9</v>
      </c>
      <c r="Y211" s="28">
        <v>1.4999</v>
      </c>
      <c r="Z211" s="28">
        <v>1.95502</v>
      </c>
      <c r="AA211" s="28">
        <v>2.5859999999999999</v>
      </c>
      <c r="AB211" s="28">
        <v>2.7740999999999998</v>
      </c>
      <c r="AC211" s="28">
        <v>50.829000000000001</v>
      </c>
      <c r="AD211" s="28">
        <v>33.566499999999998</v>
      </c>
      <c r="AE211" s="28">
        <v>3.47</v>
      </c>
      <c r="AF211" s="28">
        <v>4.7833139999999998</v>
      </c>
      <c r="AG211" s="28">
        <v>4.7833139999999998</v>
      </c>
      <c r="AH211" s="28">
        <v>4.7833139999999998</v>
      </c>
      <c r="AI211" s="28">
        <v>0.05</v>
      </c>
      <c r="AJ211" s="28">
        <v>2.1360000000000001</v>
      </c>
      <c r="AK211" s="28">
        <v>110.51439999999999</v>
      </c>
      <c r="AL211" s="28">
        <v>7.266</v>
      </c>
      <c r="AM211" s="28">
        <v>0.95</v>
      </c>
      <c r="AN211" s="28">
        <v>1.74</v>
      </c>
      <c r="AO211" s="28">
        <v>47.4</v>
      </c>
      <c r="AP211" s="28">
        <v>2.012</v>
      </c>
      <c r="AQ211" s="28">
        <v>1.58</v>
      </c>
      <c r="AR211" s="28">
        <v>7.6760000000000002</v>
      </c>
      <c r="AS211" s="28">
        <v>683.3</v>
      </c>
      <c r="AT211" s="28">
        <v>37.313864000000002</v>
      </c>
      <c r="AU211" s="28">
        <v>2847.4</v>
      </c>
      <c r="AV211" s="28">
        <v>5.3832000000000004</v>
      </c>
      <c r="AW211" s="28">
        <v>3.3</v>
      </c>
      <c r="AX211" s="28">
        <v>5.2</v>
      </c>
      <c r="AY211" s="28">
        <v>134</v>
      </c>
      <c r="AZ211" s="28">
        <v>2.766</v>
      </c>
      <c r="BA211" s="28">
        <v>0.105485232067511</v>
      </c>
      <c r="BB211" s="28">
        <v>10.834</v>
      </c>
      <c r="BC211" s="28">
        <v>145</v>
      </c>
      <c r="BD211" s="28">
        <v>0.64</v>
      </c>
      <c r="BE211" s="28">
        <v>1.9128000000000001</v>
      </c>
      <c r="BF211" s="28">
        <v>1.8620000000000001</v>
      </c>
      <c r="BG211" s="28">
        <v>2.13</v>
      </c>
      <c r="BH211" s="28">
        <v>75.180000000000007</v>
      </c>
      <c r="BI211" s="28">
        <v>15.18</v>
      </c>
      <c r="BJ211" s="28">
        <v>5.2</v>
      </c>
      <c r="BK211" s="28">
        <v>3.3005800000000001</v>
      </c>
      <c r="BL211" s="28">
        <v>3.3005800000000001</v>
      </c>
      <c r="BM211" s="28">
        <v>3.3005800000000001</v>
      </c>
      <c r="BN211" s="28">
        <v>0.17</v>
      </c>
      <c r="BO211" s="28">
        <v>1.00781950183062</v>
      </c>
      <c r="BP211" s="28">
        <v>0.46309696092619401</v>
      </c>
    </row>
    <row r="212" spans="1:68">
      <c r="A212" s="28">
        <v>211</v>
      </c>
      <c r="B212" s="29" t="s">
        <v>173</v>
      </c>
      <c r="C212" s="28">
        <v>188</v>
      </c>
      <c r="D212" s="28">
        <v>1100</v>
      </c>
      <c r="E212" s="28">
        <v>0.34715000000000001</v>
      </c>
      <c r="F212" s="28">
        <v>30.4409375</v>
      </c>
      <c r="G212" s="28">
        <v>2.961875</v>
      </c>
      <c r="H212" s="28">
        <v>1.2088749999999999</v>
      </c>
      <c r="I212" s="28">
        <v>4.1373749999999996</v>
      </c>
      <c r="J212" s="28">
        <v>14.7</v>
      </c>
      <c r="K212" s="28">
        <v>0.84637499999999999</v>
      </c>
      <c r="L212" s="28">
        <v>0.85375000000000001</v>
      </c>
      <c r="M212" s="28">
        <v>1.03525</v>
      </c>
      <c r="N212" s="28">
        <v>458.8725</v>
      </c>
      <c r="O212" s="28">
        <v>57.039916499999997</v>
      </c>
      <c r="P212" s="28">
        <v>356.47500000000002</v>
      </c>
      <c r="Q212" s="28">
        <v>1.3523125</v>
      </c>
      <c r="R212" s="28">
        <v>2.1775000000000002</v>
      </c>
      <c r="S212" s="28">
        <v>3.4624999999999999</v>
      </c>
      <c r="T212" s="28">
        <v>177.11250000000001</v>
      </c>
      <c r="U212" s="28">
        <v>3.1309999999999998</v>
      </c>
      <c r="V212" s="28">
        <v>6.8027210884353706E-2</v>
      </c>
      <c r="W212" s="28">
        <v>34.314</v>
      </c>
      <c r="X212" s="28">
        <v>198.625</v>
      </c>
      <c r="Y212" s="28">
        <v>1.4961249999999999</v>
      </c>
      <c r="Z212" s="28">
        <v>1.9525250000000001</v>
      </c>
      <c r="AA212" s="28">
        <v>2.5825</v>
      </c>
      <c r="AB212" s="28">
        <v>2.7713749999999999</v>
      </c>
      <c r="AC212" s="28">
        <v>50.873750000000001</v>
      </c>
      <c r="AD212" s="28">
        <v>33.519374999999997</v>
      </c>
      <c r="AE212" s="28">
        <v>3.4624999999999999</v>
      </c>
      <c r="AF212" s="28">
        <v>4.7768174999999999</v>
      </c>
      <c r="AG212" s="28">
        <v>4.7768174999999999</v>
      </c>
      <c r="AH212" s="28">
        <v>4.7768174999999999</v>
      </c>
      <c r="AI212" s="28">
        <v>0.05</v>
      </c>
      <c r="AJ212" s="28">
        <v>2.1360000000000001</v>
      </c>
      <c r="AK212" s="28">
        <v>110.51439999999999</v>
      </c>
      <c r="AL212" s="28">
        <v>7.266</v>
      </c>
      <c r="AM212" s="28">
        <v>0.95</v>
      </c>
      <c r="AN212" s="28">
        <v>1.74</v>
      </c>
      <c r="AO212" s="28">
        <v>47.4</v>
      </c>
      <c r="AP212" s="28">
        <v>2.012</v>
      </c>
      <c r="AQ212" s="28">
        <v>1.58</v>
      </c>
      <c r="AR212" s="28">
        <v>7.6760000000000002</v>
      </c>
      <c r="AS212" s="28">
        <v>683.3</v>
      </c>
      <c r="AT212" s="28">
        <v>37.313864000000002</v>
      </c>
      <c r="AU212" s="28">
        <v>2847.4</v>
      </c>
      <c r="AV212" s="28">
        <v>5.3832000000000004</v>
      </c>
      <c r="AW212" s="28">
        <v>3.3</v>
      </c>
      <c r="AX212" s="28">
        <v>5.2</v>
      </c>
      <c r="AY212" s="28">
        <v>134</v>
      </c>
      <c r="AZ212" s="28">
        <v>2.766</v>
      </c>
      <c r="BA212" s="28">
        <v>0.105485232067511</v>
      </c>
      <c r="BB212" s="28">
        <v>10.834</v>
      </c>
      <c r="BC212" s="28">
        <v>145</v>
      </c>
      <c r="BD212" s="28">
        <v>0.64</v>
      </c>
      <c r="BE212" s="28">
        <v>1.9128000000000001</v>
      </c>
      <c r="BF212" s="28">
        <v>1.8620000000000001</v>
      </c>
      <c r="BG212" s="28">
        <v>2.13</v>
      </c>
      <c r="BH212" s="28">
        <v>75.180000000000007</v>
      </c>
      <c r="BI212" s="28">
        <v>15.18</v>
      </c>
      <c r="BJ212" s="28">
        <v>5.2</v>
      </c>
      <c r="BK212" s="28">
        <v>3.3005800000000001</v>
      </c>
      <c r="BL212" s="28">
        <v>3.3005800000000001</v>
      </c>
      <c r="BM212" s="28">
        <v>3.3005800000000001</v>
      </c>
      <c r="BN212" s="28">
        <v>0.17</v>
      </c>
      <c r="BO212" s="28">
        <v>1.0064993593484299</v>
      </c>
      <c r="BP212" s="28">
        <v>0.46309696092619401</v>
      </c>
    </row>
    <row r="213" spans="1:68">
      <c r="A213" s="28">
        <v>212</v>
      </c>
      <c r="B213" s="29" t="s">
        <v>115</v>
      </c>
      <c r="C213" s="28">
        <v>225</v>
      </c>
      <c r="D213" s="28">
        <v>1100</v>
      </c>
      <c r="E213" s="28">
        <v>0.34577999999999998</v>
      </c>
      <c r="F213" s="28">
        <v>30.320425</v>
      </c>
      <c r="G213" s="28">
        <v>2.9532500000000002</v>
      </c>
      <c r="H213" s="28">
        <v>1.2116499999999999</v>
      </c>
      <c r="I213" s="28">
        <v>4.13185</v>
      </c>
      <c r="J213" s="28">
        <v>14.64</v>
      </c>
      <c r="K213" s="28">
        <v>0.84665000000000001</v>
      </c>
      <c r="L213" s="28">
        <v>0.85450000000000004</v>
      </c>
      <c r="M213" s="28">
        <v>1.0383</v>
      </c>
      <c r="N213" s="28">
        <v>459.18700000000001</v>
      </c>
      <c r="O213" s="28">
        <v>56.892331800000001</v>
      </c>
      <c r="P213" s="28">
        <v>356.97</v>
      </c>
      <c r="Q213" s="28">
        <v>1.3620749999999999</v>
      </c>
      <c r="R213" s="28">
        <v>2.173</v>
      </c>
      <c r="S213" s="28">
        <v>3.4550000000000001</v>
      </c>
      <c r="T213" s="28">
        <v>176.83500000000001</v>
      </c>
      <c r="U213" s="28">
        <v>3.1232000000000002</v>
      </c>
      <c r="V213" s="28">
        <v>6.8306010928961797E-2</v>
      </c>
      <c r="W213" s="28">
        <v>34.204799999999999</v>
      </c>
      <c r="X213" s="28">
        <v>198.35</v>
      </c>
      <c r="Y213" s="28">
        <v>1.4923500000000001</v>
      </c>
      <c r="Z213" s="28">
        <v>1.9500299999999999</v>
      </c>
      <c r="AA213" s="28">
        <v>2.5790000000000002</v>
      </c>
      <c r="AB213" s="28">
        <v>2.7686500000000001</v>
      </c>
      <c r="AC213" s="28">
        <v>50.918500000000002</v>
      </c>
      <c r="AD213" s="28">
        <v>33.472250000000003</v>
      </c>
      <c r="AE213" s="28">
        <v>3.4550000000000001</v>
      </c>
      <c r="AF213" s="28">
        <v>4.770321</v>
      </c>
      <c r="AG213" s="28">
        <v>4.770321</v>
      </c>
      <c r="AH213" s="28">
        <v>4.770321</v>
      </c>
      <c r="AI213" s="28">
        <v>0.05</v>
      </c>
      <c r="AJ213" s="28">
        <v>2.1360000000000001</v>
      </c>
      <c r="AK213" s="28">
        <v>110.51439999999999</v>
      </c>
      <c r="AL213" s="28">
        <v>7.266</v>
      </c>
      <c r="AM213" s="28">
        <v>0.95</v>
      </c>
      <c r="AN213" s="28">
        <v>1.74</v>
      </c>
      <c r="AO213" s="28">
        <v>47.4</v>
      </c>
      <c r="AP213" s="28">
        <v>2.012</v>
      </c>
      <c r="AQ213" s="28">
        <v>1.58</v>
      </c>
      <c r="AR213" s="28">
        <v>7.6760000000000002</v>
      </c>
      <c r="AS213" s="28">
        <v>683.3</v>
      </c>
      <c r="AT213" s="28">
        <v>37.313864000000002</v>
      </c>
      <c r="AU213" s="28">
        <v>2847.4</v>
      </c>
      <c r="AV213" s="28">
        <v>5.3832000000000004</v>
      </c>
      <c r="AW213" s="28">
        <v>3.3</v>
      </c>
      <c r="AX213" s="28">
        <v>5.2</v>
      </c>
      <c r="AY213" s="28">
        <v>134</v>
      </c>
      <c r="AZ213" s="28">
        <v>2.766</v>
      </c>
      <c r="BA213" s="28">
        <v>0.105485232067511</v>
      </c>
      <c r="BB213" s="28">
        <v>10.834</v>
      </c>
      <c r="BC213" s="28">
        <v>145</v>
      </c>
      <c r="BD213" s="28">
        <v>0.64</v>
      </c>
      <c r="BE213" s="28">
        <v>1.9128000000000001</v>
      </c>
      <c r="BF213" s="28">
        <v>1.8620000000000001</v>
      </c>
      <c r="BG213" s="28">
        <v>2.13</v>
      </c>
      <c r="BH213" s="28">
        <v>75.180000000000007</v>
      </c>
      <c r="BI213" s="28">
        <v>15.18</v>
      </c>
      <c r="BJ213" s="28">
        <v>5.2</v>
      </c>
      <c r="BK213" s="28">
        <v>3.3005800000000001</v>
      </c>
      <c r="BL213" s="28">
        <v>3.3005800000000001</v>
      </c>
      <c r="BM213" s="28">
        <v>3.3005800000000001</v>
      </c>
      <c r="BN213" s="28">
        <v>0.17</v>
      </c>
      <c r="BO213" s="28">
        <v>1.0051792168662499</v>
      </c>
      <c r="BP213" s="28">
        <v>0.46309696092619401</v>
      </c>
    </row>
    <row r="214" spans="1:68">
      <c r="A214" s="28">
        <v>213</v>
      </c>
      <c r="B214" s="29" t="s">
        <v>105</v>
      </c>
      <c r="C214" s="28">
        <v>235</v>
      </c>
      <c r="D214" s="28">
        <v>1100</v>
      </c>
      <c r="E214" s="28">
        <v>0.34440999999999999</v>
      </c>
      <c r="F214" s="28">
        <v>30.1999125</v>
      </c>
      <c r="G214" s="28">
        <v>2.9446249999999998</v>
      </c>
      <c r="H214" s="28">
        <v>1.2144250000000001</v>
      </c>
      <c r="I214" s="28">
        <v>4.1263249999999996</v>
      </c>
      <c r="J214" s="28">
        <v>14.58</v>
      </c>
      <c r="K214" s="28">
        <v>0.84692500000000004</v>
      </c>
      <c r="L214" s="28">
        <v>0.85524999999999995</v>
      </c>
      <c r="M214" s="28">
        <v>1.04135</v>
      </c>
      <c r="N214" s="28">
        <v>459.50150000000002</v>
      </c>
      <c r="O214" s="28">
        <v>56.744747099999998</v>
      </c>
      <c r="P214" s="28">
        <v>357.46499999999997</v>
      </c>
      <c r="Q214" s="28">
        <v>1.3718375</v>
      </c>
      <c r="R214" s="28">
        <v>2.1684999999999999</v>
      </c>
      <c r="S214" s="28">
        <v>3.4474999999999998</v>
      </c>
      <c r="T214" s="28">
        <v>176.5575</v>
      </c>
      <c r="U214" s="28">
        <v>3.1154000000000002</v>
      </c>
      <c r="V214" s="28">
        <v>6.8587105624142705E-2</v>
      </c>
      <c r="W214" s="28">
        <v>34.095599999999997</v>
      </c>
      <c r="X214" s="28">
        <v>198.07499999999999</v>
      </c>
      <c r="Y214" s="28">
        <v>1.488575</v>
      </c>
      <c r="Z214" s="28">
        <v>1.947535</v>
      </c>
      <c r="AA214" s="28">
        <v>2.5754999999999999</v>
      </c>
      <c r="AB214" s="28">
        <v>2.7659250000000002</v>
      </c>
      <c r="AC214" s="28">
        <v>50.963250000000002</v>
      </c>
      <c r="AD214" s="28">
        <v>33.425125000000001</v>
      </c>
      <c r="AE214" s="28">
        <v>3.4474999999999998</v>
      </c>
      <c r="AF214" s="28">
        <v>4.7638245000000001</v>
      </c>
      <c r="AG214" s="28">
        <v>4.7638245000000001</v>
      </c>
      <c r="AH214" s="28">
        <v>4.7638245000000001</v>
      </c>
      <c r="AI214" s="28">
        <v>0.05</v>
      </c>
      <c r="AJ214" s="28">
        <v>2.1360000000000001</v>
      </c>
      <c r="AK214" s="28">
        <v>110.51439999999999</v>
      </c>
      <c r="AL214" s="28">
        <v>7.266</v>
      </c>
      <c r="AM214" s="28">
        <v>0.95</v>
      </c>
      <c r="AN214" s="28">
        <v>1.74</v>
      </c>
      <c r="AO214" s="28">
        <v>47.4</v>
      </c>
      <c r="AP214" s="28">
        <v>2.012</v>
      </c>
      <c r="AQ214" s="28">
        <v>1.58</v>
      </c>
      <c r="AR214" s="28">
        <v>7.6760000000000002</v>
      </c>
      <c r="AS214" s="28">
        <v>683.3</v>
      </c>
      <c r="AT214" s="28">
        <v>37.313864000000002</v>
      </c>
      <c r="AU214" s="28">
        <v>2847.4</v>
      </c>
      <c r="AV214" s="28">
        <v>5.3832000000000004</v>
      </c>
      <c r="AW214" s="28">
        <v>3.3</v>
      </c>
      <c r="AX214" s="28">
        <v>5.2</v>
      </c>
      <c r="AY214" s="28">
        <v>134</v>
      </c>
      <c r="AZ214" s="28">
        <v>2.766</v>
      </c>
      <c r="BA214" s="28">
        <v>0.105485232067511</v>
      </c>
      <c r="BB214" s="28">
        <v>10.834</v>
      </c>
      <c r="BC214" s="28">
        <v>145</v>
      </c>
      <c r="BD214" s="28">
        <v>0.64</v>
      </c>
      <c r="BE214" s="28">
        <v>1.9128000000000001</v>
      </c>
      <c r="BF214" s="28">
        <v>1.8620000000000001</v>
      </c>
      <c r="BG214" s="28">
        <v>2.13</v>
      </c>
      <c r="BH214" s="28">
        <v>75.180000000000007</v>
      </c>
      <c r="BI214" s="28">
        <v>15.18</v>
      </c>
      <c r="BJ214" s="28">
        <v>5.2</v>
      </c>
      <c r="BK214" s="28">
        <v>3.3005800000000001</v>
      </c>
      <c r="BL214" s="28">
        <v>3.3005800000000001</v>
      </c>
      <c r="BM214" s="28">
        <v>3.3005800000000001</v>
      </c>
      <c r="BN214" s="28">
        <v>0.17</v>
      </c>
      <c r="BO214" s="28">
        <v>1.0038590743840601</v>
      </c>
      <c r="BP214" s="28">
        <v>0.46309696092619401</v>
      </c>
    </row>
    <row r="215" spans="1:68">
      <c r="A215" s="28">
        <v>214</v>
      </c>
      <c r="B215" s="29" t="s">
        <v>116</v>
      </c>
      <c r="C215" s="28">
        <v>190</v>
      </c>
      <c r="D215" s="28">
        <v>1100</v>
      </c>
      <c r="E215" s="28">
        <v>0.34304000000000001</v>
      </c>
      <c r="F215" s="28">
        <v>30.0794</v>
      </c>
      <c r="G215" s="28">
        <v>2.9359999999999999</v>
      </c>
      <c r="H215" s="28">
        <v>1.2172000000000001</v>
      </c>
      <c r="I215" s="28">
        <v>4.1208</v>
      </c>
      <c r="J215" s="28">
        <v>14.52</v>
      </c>
      <c r="K215" s="28">
        <v>0.84719999999999995</v>
      </c>
      <c r="L215" s="28">
        <v>0.85599999999999998</v>
      </c>
      <c r="M215" s="28">
        <v>1.0444</v>
      </c>
      <c r="N215" s="28">
        <v>459.81599999999997</v>
      </c>
      <c r="O215" s="28">
        <v>56.597162400000002</v>
      </c>
      <c r="P215" s="28">
        <v>357.96</v>
      </c>
      <c r="Q215" s="28">
        <v>1.3815999999999999</v>
      </c>
      <c r="R215" s="28">
        <v>2.1640000000000001</v>
      </c>
      <c r="S215" s="28">
        <v>3.44</v>
      </c>
      <c r="T215" s="28">
        <v>176.28</v>
      </c>
      <c r="U215" s="28">
        <v>3.1076000000000001</v>
      </c>
      <c r="V215" s="28">
        <v>6.8870523415978005E-2</v>
      </c>
      <c r="W215" s="28">
        <v>33.986400000000003</v>
      </c>
      <c r="X215" s="28">
        <v>197.8</v>
      </c>
      <c r="Y215" s="28">
        <v>1.4847999999999999</v>
      </c>
      <c r="Z215" s="28">
        <v>1.9450400000000001</v>
      </c>
      <c r="AA215" s="28">
        <v>2.5720000000000001</v>
      </c>
      <c r="AB215" s="28">
        <v>2.7631999999999999</v>
      </c>
      <c r="AC215" s="28">
        <v>51.008000000000003</v>
      </c>
      <c r="AD215" s="28">
        <v>33.378</v>
      </c>
      <c r="AE215" s="28">
        <v>3.44</v>
      </c>
      <c r="AF215" s="28">
        <v>4.7573280000000002</v>
      </c>
      <c r="AG215" s="28">
        <v>4.7573280000000002</v>
      </c>
      <c r="AH215" s="28">
        <v>4.7573280000000002</v>
      </c>
      <c r="AI215" s="28">
        <v>0.05</v>
      </c>
      <c r="AJ215" s="28">
        <v>2.1360000000000001</v>
      </c>
      <c r="AK215" s="28">
        <v>110.51439999999999</v>
      </c>
      <c r="AL215" s="28">
        <v>7.266</v>
      </c>
      <c r="AM215" s="28">
        <v>0.95</v>
      </c>
      <c r="AN215" s="28">
        <v>1.74</v>
      </c>
      <c r="AO215" s="28">
        <v>47.4</v>
      </c>
      <c r="AP215" s="28">
        <v>2.012</v>
      </c>
      <c r="AQ215" s="28">
        <v>1.58</v>
      </c>
      <c r="AR215" s="28">
        <v>7.6760000000000002</v>
      </c>
      <c r="AS215" s="28">
        <v>683.3</v>
      </c>
      <c r="AT215" s="28">
        <v>37.313864000000002</v>
      </c>
      <c r="AU215" s="28">
        <v>2847.4</v>
      </c>
      <c r="AV215" s="28">
        <v>5.3832000000000004</v>
      </c>
      <c r="AW215" s="28">
        <v>3.3</v>
      </c>
      <c r="AX215" s="28">
        <v>5.2</v>
      </c>
      <c r="AY215" s="28">
        <v>134</v>
      </c>
      <c r="AZ215" s="28">
        <v>2.766</v>
      </c>
      <c r="BA215" s="28">
        <v>0.105485232067511</v>
      </c>
      <c r="BB215" s="28">
        <v>10.834</v>
      </c>
      <c r="BC215" s="28">
        <v>145</v>
      </c>
      <c r="BD215" s="28">
        <v>0.64</v>
      </c>
      <c r="BE215" s="28">
        <v>1.9128000000000001</v>
      </c>
      <c r="BF215" s="28">
        <v>1.8620000000000001</v>
      </c>
      <c r="BG215" s="28">
        <v>2.13</v>
      </c>
      <c r="BH215" s="28">
        <v>75.180000000000007</v>
      </c>
      <c r="BI215" s="28">
        <v>15.18</v>
      </c>
      <c r="BJ215" s="28">
        <v>5.2</v>
      </c>
      <c r="BK215" s="28">
        <v>3.3005800000000001</v>
      </c>
      <c r="BL215" s="28">
        <v>3.3005800000000001</v>
      </c>
      <c r="BM215" s="28">
        <v>3.3005800000000001</v>
      </c>
      <c r="BN215" s="28">
        <v>0.17</v>
      </c>
      <c r="BO215" s="28">
        <v>1.00253893190188</v>
      </c>
      <c r="BP215" s="28">
        <v>0.46309696092619401</v>
      </c>
    </row>
    <row r="216" spans="1:68">
      <c r="A216" s="28">
        <v>215</v>
      </c>
      <c r="B216" s="29" t="s">
        <v>174</v>
      </c>
      <c r="C216" s="28">
        <v>182</v>
      </c>
      <c r="D216" s="28">
        <v>1080</v>
      </c>
      <c r="E216" s="28">
        <v>0.35214000000000001</v>
      </c>
      <c r="F216" s="28">
        <v>30.341360000000002</v>
      </c>
      <c r="G216" s="28">
        <v>2.9544000000000001</v>
      </c>
      <c r="H216" s="28">
        <v>1.1947000000000001</v>
      </c>
      <c r="I216" s="28">
        <v>4.0865999999999998</v>
      </c>
      <c r="J216" s="28">
        <v>14.66</v>
      </c>
      <c r="K216" s="28">
        <v>0.84089999999999998</v>
      </c>
      <c r="L216" s="28">
        <v>0.84599999999999997</v>
      </c>
      <c r="M216" s="28">
        <v>1.0302</v>
      </c>
      <c r="N216" s="28">
        <v>455.31</v>
      </c>
      <c r="O216" s="28">
        <v>56.448531000000003</v>
      </c>
      <c r="P216" s="28">
        <v>360.01</v>
      </c>
      <c r="Q216" s="28">
        <v>1.3033300000000001</v>
      </c>
      <c r="R216" s="28">
        <v>2.1665000000000001</v>
      </c>
      <c r="S216" s="28">
        <v>3.44</v>
      </c>
      <c r="T216" s="28">
        <v>175.56</v>
      </c>
      <c r="U216" s="28">
        <v>3.1053999999999999</v>
      </c>
      <c r="V216" s="28">
        <v>6.8212824010914094E-2</v>
      </c>
      <c r="W216" s="28">
        <v>33.988</v>
      </c>
      <c r="X216" s="28">
        <v>196.7</v>
      </c>
      <c r="Y216" s="28">
        <v>1.4830000000000001</v>
      </c>
      <c r="Z216" s="28">
        <v>1.9353899999999999</v>
      </c>
      <c r="AA216" s="28">
        <v>2.5581</v>
      </c>
      <c r="AB216" s="28">
        <v>2.7444999999999999</v>
      </c>
      <c r="AC216" s="28">
        <v>49.839700000000001</v>
      </c>
      <c r="AD216" s="28">
        <v>33.148699999999998</v>
      </c>
      <c r="AE216" s="28">
        <v>3.44</v>
      </c>
      <c r="AF216" s="28">
        <v>4.7430120000000002</v>
      </c>
      <c r="AG216" s="28">
        <v>4.7430120000000002</v>
      </c>
      <c r="AH216" s="28">
        <v>4.7430120000000002</v>
      </c>
      <c r="AI216" s="28">
        <v>4.9500000000000002E-2</v>
      </c>
      <c r="AJ216" s="28">
        <v>2.1360000000000001</v>
      </c>
      <c r="AK216" s="28">
        <v>110.51439999999999</v>
      </c>
      <c r="AL216" s="28">
        <v>7.266</v>
      </c>
      <c r="AM216" s="28">
        <v>0.95</v>
      </c>
      <c r="AN216" s="28">
        <v>1.74</v>
      </c>
      <c r="AO216" s="28">
        <v>47.4</v>
      </c>
      <c r="AP216" s="28">
        <v>2.012</v>
      </c>
      <c r="AQ216" s="28">
        <v>1.58</v>
      </c>
      <c r="AR216" s="28">
        <v>7.6760000000000002</v>
      </c>
      <c r="AS216" s="28">
        <v>683.3</v>
      </c>
      <c r="AT216" s="28">
        <v>37.313864000000002</v>
      </c>
      <c r="AU216" s="28">
        <v>2847.4</v>
      </c>
      <c r="AV216" s="28">
        <v>5.3832000000000004</v>
      </c>
      <c r="AW216" s="28">
        <v>3.3</v>
      </c>
      <c r="AX216" s="28">
        <v>5.2</v>
      </c>
      <c r="AY216" s="28">
        <v>134</v>
      </c>
      <c r="AZ216" s="28">
        <v>2.766</v>
      </c>
      <c r="BA216" s="28">
        <v>0.105485232067511</v>
      </c>
      <c r="BB216" s="28">
        <v>10.834</v>
      </c>
      <c r="BC216" s="28">
        <v>145</v>
      </c>
      <c r="BD216" s="28">
        <v>0.64</v>
      </c>
      <c r="BE216" s="28">
        <v>1.9128000000000001</v>
      </c>
      <c r="BF216" s="28">
        <v>1.8620000000000001</v>
      </c>
      <c r="BG216" s="28">
        <v>2.13</v>
      </c>
      <c r="BH216" s="28">
        <v>75.180000000000007</v>
      </c>
      <c r="BI216" s="28">
        <v>15.18</v>
      </c>
      <c r="BJ216" s="28">
        <v>5.2</v>
      </c>
      <c r="BK216" s="28">
        <v>3.3005800000000001</v>
      </c>
      <c r="BL216" s="28">
        <v>3.3005800000000001</v>
      </c>
      <c r="BM216" s="28">
        <v>3.3005800000000001</v>
      </c>
      <c r="BN216" s="28">
        <v>0.17</v>
      </c>
      <c r="BO216" s="28">
        <v>1.0019094599898399</v>
      </c>
      <c r="BP216" s="28">
        <v>0.46309696092619401</v>
      </c>
    </row>
    <row r="217" spans="1:68">
      <c r="A217" s="28">
        <v>216</v>
      </c>
      <c r="B217" s="29" t="s">
        <v>173</v>
      </c>
      <c r="C217" s="28">
        <v>195</v>
      </c>
      <c r="D217" s="28">
        <v>1080</v>
      </c>
      <c r="E217" s="28">
        <v>0.35077000000000003</v>
      </c>
      <c r="F217" s="28">
        <v>30.220847500000001</v>
      </c>
      <c r="G217" s="28">
        <v>2.9457749999999998</v>
      </c>
      <c r="H217" s="28">
        <v>1.1974750000000001</v>
      </c>
      <c r="I217" s="28">
        <v>4.0810750000000002</v>
      </c>
      <c r="J217" s="28">
        <v>14.6</v>
      </c>
      <c r="K217" s="28">
        <v>0.84117500000000001</v>
      </c>
      <c r="L217" s="28">
        <v>0.84675</v>
      </c>
      <c r="M217" s="28">
        <v>1.03325</v>
      </c>
      <c r="N217" s="28">
        <v>455.62450000000001</v>
      </c>
      <c r="O217" s="28">
        <v>56.3009463</v>
      </c>
      <c r="P217" s="28">
        <v>360.505</v>
      </c>
      <c r="Q217" s="28">
        <v>1.3130925</v>
      </c>
      <c r="R217" s="28">
        <v>2.1619999999999999</v>
      </c>
      <c r="S217" s="28">
        <v>3.4325000000000001</v>
      </c>
      <c r="T217" s="28">
        <v>175.2825</v>
      </c>
      <c r="U217" s="28">
        <v>3.0975999999999999</v>
      </c>
      <c r="V217" s="28">
        <v>6.8493150684931503E-2</v>
      </c>
      <c r="W217" s="28">
        <v>33.878799999999998</v>
      </c>
      <c r="X217" s="28">
        <v>196.42500000000001</v>
      </c>
      <c r="Y217" s="28">
        <v>1.479225</v>
      </c>
      <c r="Z217" s="28">
        <v>1.932895</v>
      </c>
      <c r="AA217" s="28">
        <v>2.5546000000000002</v>
      </c>
      <c r="AB217" s="28">
        <v>2.7417750000000001</v>
      </c>
      <c r="AC217" s="28">
        <v>49.884450000000001</v>
      </c>
      <c r="AD217" s="28">
        <v>33.101574999999997</v>
      </c>
      <c r="AE217" s="28">
        <v>3.4325000000000001</v>
      </c>
      <c r="AF217" s="28">
        <v>4.7365155000000003</v>
      </c>
      <c r="AG217" s="28">
        <v>4.7365155000000003</v>
      </c>
      <c r="AH217" s="28">
        <v>4.7365155000000003</v>
      </c>
      <c r="AI217" s="28">
        <v>4.9500000000000002E-2</v>
      </c>
      <c r="AJ217" s="28">
        <v>2.1360000000000001</v>
      </c>
      <c r="AK217" s="28">
        <v>110.51439999999999</v>
      </c>
      <c r="AL217" s="28">
        <v>7.266</v>
      </c>
      <c r="AM217" s="28">
        <v>0.95</v>
      </c>
      <c r="AN217" s="28">
        <v>1.74</v>
      </c>
      <c r="AO217" s="28">
        <v>47.4</v>
      </c>
      <c r="AP217" s="28">
        <v>2.012</v>
      </c>
      <c r="AQ217" s="28">
        <v>1.58</v>
      </c>
      <c r="AR217" s="28">
        <v>7.6760000000000002</v>
      </c>
      <c r="AS217" s="28">
        <v>683.3</v>
      </c>
      <c r="AT217" s="28">
        <v>37.313864000000002</v>
      </c>
      <c r="AU217" s="28">
        <v>2847.4</v>
      </c>
      <c r="AV217" s="28">
        <v>5.3832000000000004</v>
      </c>
      <c r="AW217" s="28">
        <v>3.3</v>
      </c>
      <c r="AX217" s="28">
        <v>5.2</v>
      </c>
      <c r="AY217" s="28">
        <v>134</v>
      </c>
      <c r="AZ217" s="28">
        <v>2.766</v>
      </c>
      <c r="BA217" s="28">
        <v>0.105485232067511</v>
      </c>
      <c r="BB217" s="28">
        <v>10.834</v>
      </c>
      <c r="BC217" s="28">
        <v>145</v>
      </c>
      <c r="BD217" s="28">
        <v>0.64</v>
      </c>
      <c r="BE217" s="28">
        <v>1.9128000000000001</v>
      </c>
      <c r="BF217" s="28">
        <v>1.8620000000000001</v>
      </c>
      <c r="BG217" s="28">
        <v>2.13</v>
      </c>
      <c r="BH217" s="28">
        <v>75.180000000000007</v>
      </c>
      <c r="BI217" s="28">
        <v>15.18</v>
      </c>
      <c r="BJ217" s="28">
        <v>5.2</v>
      </c>
      <c r="BK217" s="28">
        <v>3.3005800000000001</v>
      </c>
      <c r="BL217" s="28">
        <v>3.3005800000000001</v>
      </c>
      <c r="BM217" s="28">
        <v>3.3005800000000001</v>
      </c>
      <c r="BN217" s="28">
        <v>0.17</v>
      </c>
      <c r="BO217" s="28">
        <v>1.0005893175076599</v>
      </c>
      <c r="BP217" s="28">
        <v>0.46309696092619401</v>
      </c>
    </row>
    <row r="218" spans="1:68">
      <c r="A218" s="28">
        <v>217</v>
      </c>
      <c r="B218" s="29" t="s">
        <v>115</v>
      </c>
      <c r="C218" s="28">
        <v>225</v>
      </c>
      <c r="D218" s="28">
        <v>1080</v>
      </c>
      <c r="E218" s="28">
        <v>0.34939999999999999</v>
      </c>
      <c r="F218" s="28">
        <v>30.100335000000001</v>
      </c>
      <c r="G218" s="28">
        <v>2.9371499999999999</v>
      </c>
      <c r="H218" s="28">
        <v>1.20025</v>
      </c>
      <c r="I218" s="28">
        <v>4.0755499999999998</v>
      </c>
      <c r="J218" s="28">
        <v>14.54</v>
      </c>
      <c r="K218" s="28">
        <v>0.84145000000000003</v>
      </c>
      <c r="L218" s="28">
        <v>0.84750000000000003</v>
      </c>
      <c r="M218" s="28">
        <v>1.0363</v>
      </c>
      <c r="N218" s="28">
        <v>455.93900000000002</v>
      </c>
      <c r="O218" s="28">
        <v>56.153361599999997</v>
      </c>
      <c r="P218" s="28">
        <v>361</v>
      </c>
      <c r="Q218" s="28">
        <v>1.3228549999999999</v>
      </c>
      <c r="R218" s="28">
        <v>2.1575000000000002</v>
      </c>
      <c r="S218" s="28">
        <v>3.4249999999999998</v>
      </c>
      <c r="T218" s="28">
        <v>175.005</v>
      </c>
      <c r="U218" s="28">
        <v>3.0897999999999999</v>
      </c>
      <c r="V218" s="28">
        <v>6.8775790921595595E-2</v>
      </c>
      <c r="W218" s="28">
        <v>33.769599999999997</v>
      </c>
      <c r="X218" s="28">
        <v>196.15</v>
      </c>
      <c r="Y218" s="28">
        <v>1.4754499999999999</v>
      </c>
      <c r="Z218" s="28">
        <v>1.9303999999999999</v>
      </c>
      <c r="AA218" s="28">
        <v>2.5510999999999999</v>
      </c>
      <c r="AB218" s="28">
        <v>2.7390500000000002</v>
      </c>
      <c r="AC218" s="28">
        <v>49.929200000000002</v>
      </c>
      <c r="AD218" s="28">
        <v>33.054450000000003</v>
      </c>
      <c r="AE218" s="28">
        <v>3.4249999999999998</v>
      </c>
      <c r="AF218" s="28">
        <v>4.7300190000000004</v>
      </c>
      <c r="AG218" s="28">
        <v>4.7300190000000004</v>
      </c>
      <c r="AH218" s="28">
        <v>4.7300190000000004</v>
      </c>
      <c r="AI218" s="28">
        <v>4.9500000000000002E-2</v>
      </c>
      <c r="AJ218" s="28">
        <v>2.1360000000000001</v>
      </c>
      <c r="AK218" s="28">
        <v>110.51439999999999</v>
      </c>
      <c r="AL218" s="28">
        <v>7.266</v>
      </c>
      <c r="AM218" s="28">
        <v>0.95</v>
      </c>
      <c r="AN218" s="28">
        <v>1.74</v>
      </c>
      <c r="AO218" s="28">
        <v>47.4</v>
      </c>
      <c r="AP218" s="28">
        <v>2.012</v>
      </c>
      <c r="AQ218" s="28">
        <v>1.58</v>
      </c>
      <c r="AR218" s="28">
        <v>7.6760000000000002</v>
      </c>
      <c r="AS218" s="28">
        <v>683.3</v>
      </c>
      <c r="AT218" s="28">
        <v>37.313864000000002</v>
      </c>
      <c r="AU218" s="28">
        <v>2847.4</v>
      </c>
      <c r="AV218" s="28">
        <v>5.3832000000000004</v>
      </c>
      <c r="AW218" s="28">
        <v>3.3</v>
      </c>
      <c r="AX218" s="28">
        <v>5.2</v>
      </c>
      <c r="AY218" s="28">
        <v>134</v>
      </c>
      <c r="AZ218" s="28">
        <v>2.766</v>
      </c>
      <c r="BA218" s="28">
        <v>0.105485232067511</v>
      </c>
      <c r="BB218" s="28">
        <v>10.834</v>
      </c>
      <c r="BC218" s="28">
        <v>145</v>
      </c>
      <c r="BD218" s="28">
        <v>0.64</v>
      </c>
      <c r="BE218" s="28">
        <v>1.9128000000000001</v>
      </c>
      <c r="BF218" s="28">
        <v>1.8620000000000001</v>
      </c>
      <c r="BG218" s="28">
        <v>2.13</v>
      </c>
      <c r="BH218" s="28">
        <v>75.180000000000007</v>
      </c>
      <c r="BI218" s="28">
        <v>15.18</v>
      </c>
      <c r="BJ218" s="28">
        <v>5.2</v>
      </c>
      <c r="BK218" s="28">
        <v>3.3005800000000001</v>
      </c>
      <c r="BL218" s="28">
        <v>3.3005800000000001</v>
      </c>
      <c r="BM218" s="28">
        <v>3.3005800000000001</v>
      </c>
      <c r="BN218" s="28">
        <v>0.17</v>
      </c>
      <c r="BO218" s="28">
        <v>0.99926917502546997</v>
      </c>
      <c r="BP218" s="28">
        <v>0.46309696092619401</v>
      </c>
    </row>
    <row r="219" spans="1:68">
      <c r="A219" s="28">
        <v>218</v>
      </c>
      <c r="B219" s="29" t="s">
        <v>105</v>
      </c>
      <c r="C219" s="28">
        <v>230</v>
      </c>
      <c r="D219" s="28">
        <v>1080</v>
      </c>
      <c r="E219" s="28">
        <v>0.34803000000000001</v>
      </c>
      <c r="F219" s="28">
        <v>29.979822500000001</v>
      </c>
      <c r="G219" s="28">
        <v>2.928525</v>
      </c>
      <c r="H219" s="28">
        <v>1.203025</v>
      </c>
      <c r="I219" s="28">
        <v>4.0700250000000002</v>
      </c>
      <c r="J219" s="28">
        <v>14.48</v>
      </c>
      <c r="K219" s="28">
        <v>0.84172499999999995</v>
      </c>
      <c r="L219" s="28">
        <v>0.84824999999999995</v>
      </c>
      <c r="M219" s="28">
        <v>1.03935</v>
      </c>
      <c r="N219" s="28">
        <v>456.25349999999997</v>
      </c>
      <c r="O219" s="28">
        <v>56.005776900000001</v>
      </c>
      <c r="P219" s="28">
        <v>361.495</v>
      </c>
      <c r="Q219" s="28">
        <v>1.3326175</v>
      </c>
      <c r="R219" s="28">
        <v>2.153</v>
      </c>
      <c r="S219" s="28">
        <v>3.4175</v>
      </c>
      <c r="T219" s="28">
        <v>174.72749999999999</v>
      </c>
      <c r="U219" s="28">
        <v>3.0819999999999999</v>
      </c>
      <c r="V219" s="28">
        <v>6.9060773480663001E-2</v>
      </c>
      <c r="W219" s="28">
        <v>33.660400000000003</v>
      </c>
      <c r="X219" s="28">
        <v>195.875</v>
      </c>
      <c r="Y219" s="28">
        <v>1.4716750000000001</v>
      </c>
      <c r="Z219" s="28">
        <v>1.927905</v>
      </c>
      <c r="AA219" s="28">
        <v>2.5476000000000001</v>
      </c>
      <c r="AB219" s="28">
        <v>2.7363249999999999</v>
      </c>
      <c r="AC219" s="28">
        <v>49.973950000000002</v>
      </c>
      <c r="AD219" s="28">
        <v>33.007325000000002</v>
      </c>
      <c r="AE219" s="28">
        <v>3.4175</v>
      </c>
      <c r="AF219" s="28">
        <v>4.7235224999999996</v>
      </c>
      <c r="AG219" s="28">
        <v>4.7235224999999996</v>
      </c>
      <c r="AH219" s="28">
        <v>4.7235224999999996</v>
      </c>
      <c r="AI219" s="28">
        <v>4.9500000000000002E-2</v>
      </c>
      <c r="AJ219" s="28">
        <v>2.1360000000000001</v>
      </c>
      <c r="AK219" s="28">
        <v>110.51439999999999</v>
      </c>
      <c r="AL219" s="28">
        <v>7.266</v>
      </c>
      <c r="AM219" s="28">
        <v>0.95</v>
      </c>
      <c r="AN219" s="28">
        <v>1.74</v>
      </c>
      <c r="AO219" s="28">
        <v>47.4</v>
      </c>
      <c r="AP219" s="28">
        <v>2.012</v>
      </c>
      <c r="AQ219" s="28">
        <v>1.58</v>
      </c>
      <c r="AR219" s="28">
        <v>7.6760000000000002</v>
      </c>
      <c r="AS219" s="28">
        <v>683.3</v>
      </c>
      <c r="AT219" s="28">
        <v>37.313864000000002</v>
      </c>
      <c r="AU219" s="28">
        <v>2847.4</v>
      </c>
      <c r="AV219" s="28">
        <v>5.3832000000000004</v>
      </c>
      <c r="AW219" s="28">
        <v>3.3</v>
      </c>
      <c r="AX219" s="28">
        <v>5.2</v>
      </c>
      <c r="AY219" s="28">
        <v>134</v>
      </c>
      <c r="AZ219" s="28">
        <v>2.766</v>
      </c>
      <c r="BA219" s="28">
        <v>0.105485232067511</v>
      </c>
      <c r="BB219" s="28">
        <v>10.834</v>
      </c>
      <c r="BC219" s="28">
        <v>145</v>
      </c>
      <c r="BD219" s="28">
        <v>0.64</v>
      </c>
      <c r="BE219" s="28">
        <v>1.9128000000000001</v>
      </c>
      <c r="BF219" s="28">
        <v>1.8620000000000001</v>
      </c>
      <c r="BG219" s="28">
        <v>2.13</v>
      </c>
      <c r="BH219" s="28">
        <v>75.180000000000007</v>
      </c>
      <c r="BI219" s="28">
        <v>15.18</v>
      </c>
      <c r="BJ219" s="28">
        <v>5.2</v>
      </c>
      <c r="BK219" s="28">
        <v>3.3005800000000001</v>
      </c>
      <c r="BL219" s="28">
        <v>3.3005800000000001</v>
      </c>
      <c r="BM219" s="28">
        <v>3.3005800000000001</v>
      </c>
      <c r="BN219" s="28">
        <v>0.17</v>
      </c>
      <c r="BO219" s="28">
        <v>0.99794903254328404</v>
      </c>
      <c r="BP219" s="28">
        <v>0.46309696092619401</v>
      </c>
    </row>
    <row r="220" spans="1:68">
      <c r="A220" s="28">
        <v>219</v>
      </c>
      <c r="B220" s="29" t="s">
        <v>116</v>
      </c>
      <c r="C220" s="28">
        <v>195</v>
      </c>
      <c r="D220" s="28">
        <v>1080</v>
      </c>
      <c r="E220" s="28">
        <v>0.34666000000000002</v>
      </c>
      <c r="F220" s="28">
        <v>29.859310000000001</v>
      </c>
      <c r="G220" s="28">
        <v>2.9199000000000002</v>
      </c>
      <c r="H220" s="28">
        <v>1.2058</v>
      </c>
      <c r="I220" s="28">
        <v>4.0644999999999998</v>
      </c>
      <c r="J220" s="28">
        <v>14.42</v>
      </c>
      <c r="K220" s="28">
        <v>0.84199999999999997</v>
      </c>
      <c r="L220" s="28">
        <v>0.84899999999999998</v>
      </c>
      <c r="M220" s="28">
        <v>1.0424</v>
      </c>
      <c r="N220" s="28">
        <v>456.56799999999998</v>
      </c>
      <c r="O220" s="28">
        <v>55.858192199999998</v>
      </c>
      <c r="P220" s="28">
        <v>361.99</v>
      </c>
      <c r="Q220" s="28">
        <v>1.3423799999999999</v>
      </c>
      <c r="R220" s="28">
        <v>2.1484999999999999</v>
      </c>
      <c r="S220" s="28">
        <v>3.41</v>
      </c>
      <c r="T220" s="28">
        <v>174.45</v>
      </c>
      <c r="U220" s="28">
        <v>3.0741999999999998</v>
      </c>
      <c r="V220" s="28">
        <v>6.9348127600554796E-2</v>
      </c>
      <c r="W220" s="28">
        <v>33.551200000000001</v>
      </c>
      <c r="X220" s="28">
        <v>195.6</v>
      </c>
      <c r="Y220" s="28">
        <v>1.4679</v>
      </c>
      <c r="Z220" s="28">
        <v>1.9254100000000001</v>
      </c>
      <c r="AA220" s="28">
        <v>2.5440999999999998</v>
      </c>
      <c r="AB220" s="28">
        <v>2.7336</v>
      </c>
      <c r="AC220" s="28">
        <v>50.018700000000003</v>
      </c>
      <c r="AD220" s="28">
        <v>32.9602</v>
      </c>
      <c r="AE220" s="28">
        <v>3.41</v>
      </c>
      <c r="AF220" s="28">
        <v>4.7170259999999997</v>
      </c>
      <c r="AG220" s="28">
        <v>4.7170259999999997</v>
      </c>
      <c r="AH220" s="28">
        <v>4.7170259999999997</v>
      </c>
      <c r="AI220" s="28">
        <v>4.9500000000000002E-2</v>
      </c>
      <c r="AJ220" s="28">
        <v>2.1360000000000001</v>
      </c>
      <c r="AK220" s="28">
        <v>110.51439999999999</v>
      </c>
      <c r="AL220" s="28">
        <v>7.266</v>
      </c>
      <c r="AM220" s="28">
        <v>0.95</v>
      </c>
      <c r="AN220" s="28">
        <v>1.74</v>
      </c>
      <c r="AO220" s="28">
        <v>47.4</v>
      </c>
      <c r="AP220" s="28">
        <v>2.012</v>
      </c>
      <c r="AQ220" s="28">
        <v>1.58</v>
      </c>
      <c r="AR220" s="28">
        <v>7.6760000000000002</v>
      </c>
      <c r="AS220" s="28">
        <v>683.3</v>
      </c>
      <c r="AT220" s="28">
        <v>37.313864000000002</v>
      </c>
      <c r="AU220" s="28">
        <v>2847.4</v>
      </c>
      <c r="AV220" s="28">
        <v>5.3832000000000004</v>
      </c>
      <c r="AW220" s="28">
        <v>3.3</v>
      </c>
      <c r="AX220" s="28">
        <v>5.2</v>
      </c>
      <c r="AY220" s="28">
        <v>134</v>
      </c>
      <c r="AZ220" s="28">
        <v>2.766</v>
      </c>
      <c r="BA220" s="28">
        <v>0.105485232067511</v>
      </c>
      <c r="BB220" s="28">
        <v>10.834</v>
      </c>
      <c r="BC220" s="28">
        <v>145</v>
      </c>
      <c r="BD220" s="28">
        <v>0.64</v>
      </c>
      <c r="BE220" s="28">
        <v>1.9128000000000001</v>
      </c>
      <c r="BF220" s="28">
        <v>1.8620000000000001</v>
      </c>
      <c r="BG220" s="28">
        <v>2.13</v>
      </c>
      <c r="BH220" s="28">
        <v>75.180000000000007</v>
      </c>
      <c r="BI220" s="28">
        <v>15.18</v>
      </c>
      <c r="BJ220" s="28">
        <v>5.2</v>
      </c>
      <c r="BK220" s="28">
        <v>3.3005800000000001</v>
      </c>
      <c r="BL220" s="28">
        <v>3.3005800000000001</v>
      </c>
      <c r="BM220" s="28">
        <v>3.3005800000000001</v>
      </c>
      <c r="BN220" s="28">
        <v>0.17</v>
      </c>
      <c r="BO220" s="28">
        <v>0.996628890061099</v>
      </c>
      <c r="BP220" s="28">
        <v>0.46309696092619401</v>
      </c>
    </row>
    <row r="221" spans="1:68">
      <c r="A221" s="28">
        <v>220</v>
      </c>
      <c r="B221" s="29" t="s">
        <v>175</v>
      </c>
      <c r="C221" s="28">
        <v>145</v>
      </c>
      <c r="D221" s="28">
        <v>1070</v>
      </c>
      <c r="E221" s="28">
        <v>0.35815039999999998</v>
      </c>
      <c r="F221" s="28">
        <v>30.8148868</v>
      </c>
      <c r="G221" s="28">
        <v>2.9993479999999999</v>
      </c>
      <c r="H221" s="28">
        <v>1.1906000000000001</v>
      </c>
      <c r="I221" s="28">
        <v>4.1331239999999996</v>
      </c>
      <c r="J221" s="28">
        <v>14.8916</v>
      </c>
      <c r="K221" s="28">
        <v>0.85003200000000001</v>
      </c>
      <c r="L221" s="28">
        <v>0.85348000000000002</v>
      </c>
      <c r="M221" s="28">
        <v>1.0317639999999999</v>
      </c>
      <c r="N221" s="28">
        <v>460.14960000000002</v>
      </c>
      <c r="O221" s="28">
        <v>57.353030603999997</v>
      </c>
      <c r="P221" s="28">
        <v>362.2432</v>
      </c>
      <c r="Q221" s="28">
        <v>1.31345</v>
      </c>
      <c r="R221" s="28">
        <v>2.2065000000000001</v>
      </c>
      <c r="S221" s="28">
        <v>3.4851999999999999</v>
      </c>
      <c r="T221" s="28">
        <v>177.48480000000001</v>
      </c>
      <c r="U221" s="28">
        <v>3.1477080000000002</v>
      </c>
      <c r="V221" s="28">
        <v>6.7823470950065801E-2</v>
      </c>
      <c r="W221" s="28">
        <v>34.334631999999999</v>
      </c>
      <c r="X221" s="28">
        <v>199.00800000000001</v>
      </c>
      <c r="Y221" s="28">
        <v>1.5083</v>
      </c>
      <c r="Z221" s="28">
        <v>1.9584859999999999</v>
      </c>
      <c r="AA221" s="28">
        <v>2.5870120000000001</v>
      </c>
      <c r="AB221" s="28">
        <v>2.7747359999999999</v>
      </c>
      <c r="AC221" s="28">
        <v>50.256300000000003</v>
      </c>
      <c r="AD221" s="28">
        <v>33.292808000000001</v>
      </c>
      <c r="AE221" s="28">
        <v>3.4851999999999999</v>
      </c>
      <c r="AF221" s="28">
        <v>4.7965504799999996</v>
      </c>
      <c r="AG221" s="28">
        <v>4.7965504799999996</v>
      </c>
      <c r="AH221" s="28">
        <v>4.7965504799999996</v>
      </c>
      <c r="AI221" s="28">
        <v>0.05</v>
      </c>
      <c r="AJ221" s="28">
        <v>1.9282625</v>
      </c>
      <c r="AK221" s="28">
        <v>93.603069000000005</v>
      </c>
      <c r="AL221" s="28">
        <v>6.7789275</v>
      </c>
      <c r="AM221" s="28">
        <v>0.95945749999999996</v>
      </c>
      <c r="AN221" s="28">
        <v>1.762</v>
      </c>
      <c r="AO221" s="28">
        <v>41.237499999999997</v>
      </c>
      <c r="AP221" s="28">
        <v>2.0294224999999999</v>
      </c>
      <c r="AQ221" s="28">
        <v>1.6054250000000001</v>
      </c>
      <c r="AR221" s="28">
        <v>7.4375049999999998</v>
      </c>
      <c r="AS221" s="28">
        <v>667.96702500000004</v>
      </c>
      <c r="AT221" s="28">
        <v>36.542265235000002</v>
      </c>
      <c r="AU221" s="28">
        <v>2689.3742499999998</v>
      </c>
      <c r="AV221" s="28">
        <v>6.0261905000000002</v>
      </c>
      <c r="AW221" s="28">
        <v>3.3712499999999999</v>
      </c>
      <c r="AX221" s="28">
        <v>5</v>
      </c>
      <c r="AY221" s="28">
        <v>134.28325000000001</v>
      </c>
      <c r="AZ221" s="28">
        <v>2.7360237500000002</v>
      </c>
      <c r="BA221" s="28">
        <v>0.121006365565323</v>
      </c>
      <c r="BB221" s="28">
        <v>11.043317500000001</v>
      </c>
      <c r="BC221" s="28">
        <v>145.1</v>
      </c>
      <c r="BD221" s="28">
        <v>0.64376999999999995</v>
      </c>
      <c r="BE221" s="28">
        <v>1.9127945</v>
      </c>
      <c r="BF221" s="28">
        <v>1.8652074999999999</v>
      </c>
      <c r="BG221" s="28">
        <v>2.1361500000000002</v>
      </c>
      <c r="BH221" s="28">
        <v>86.1648</v>
      </c>
      <c r="BI221" s="28">
        <v>15.496775</v>
      </c>
      <c r="BJ221" s="28">
        <v>5</v>
      </c>
      <c r="BK221" s="28">
        <v>3.3246293499999999</v>
      </c>
      <c r="BL221" s="28">
        <v>3.3246293499999999</v>
      </c>
      <c r="BM221" s="28">
        <v>3.5161878500000001</v>
      </c>
      <c r="BN221" s="28">
        <v>0.18519250000000001</v>
      </c>
      <c r="BO221" s="28">
        <v>1.00887599760263</v>
      </c>
      <c r="BP221" s="28">
        <v>0.46582489146165001</v>
      </c>
    </row>
    <row r="222" spans="1:68">
      <c r="A222" s="28">
        <v>221</v>
      </c>
      <c r="B222" s="29" t="s">
        <v>101</v>
      </c>
      <c r="C222" s="28">
        <v>187</v>
      </c>
      <c r="D222" s="28">
        <v>1070</v>
      </c>
      <c r="E222" s="28">
        <v>0.37258079999999999</v>
      </c>
      <c r="F222" s="28">
        <v>31.667518600000001</v>
      </c>
      <c r="G222" s="28">
        <v>3.048746</v>
      </c>
      <c r="H222" s="28">
        <v>1.19095</v>
      </c>
      <c r="I222" s="28">
        <v>4.1215479999999998</v>
      </c>
      <c r="J222" s="28">
        <v>15.213200000000001</v>
      </c>
      <c r="K222" s="28">
        <v>0.85671399999999998</v>
      </c>
      <c r="L222" s="28">
        <v>0.85895999999999995</v>
      </c>
      <c r="M222" s="28">
        <v>1.0379780000000001</v>
      </c>
      <c r="N222" s="28">
        <v>461.55669999999998</v>
      </c>
      <c r="O222" s="28">
        <v>57.317802858</v>
      </c>
      <c r="P222" s="28">
        <v>363.27140000000003</v>
      </c>
      <c r="Q222" s="28">
        <v>1.3313250000000001</v>
      </c>
      <c r="R222" s="28">
        <v>2.2269999999999999</v>
      </c>
      <c r="S222" s="28">
        <v>3.4954000000000001</v>
      </c>
      <c r="T222" s="28">
        <v>177.2396</v>
      </c>
      <c r="U222" s="28">
        <v>3.1394510000000002</v>
      </c>
      <c r="V222" s="28">
        <v>6.7704362001419799E-2</v>
      </c>
      <c r="W222" s="28">
        <v>34.215913999999998</v>
      </c>
      <c r="X222" s="28">
        <v>198.71600000000001</v>
      </c>
      <c r="Y222" s="28">
        <v>1.5053000000000001</v>
      </c>
      <c r="Z222" s="28">
        <v>1.958202</v>
      </c>
      <c r="AA222" s="28">
        <v>2.583574</v>
      </c>
      <c r="AB222" s="28">
        <v>2.771922</v>
      </c>
      <c r="AC222" s="28">
        <v>50.469900000000003</v>
      </c>
      <c r="AD222" s="28">
        <v>33.116666000000002</v>
      </c>
      <c r="AE222" s="28">
        <v>3.4954000000000001</v>
      </c>
      <c r="AF222" s="28">
        <v>4.80348796</v>
      </c>
      <c r="AG222" s="28">
        <v>4.8007029599999997</v>
      </c>
      <c r="AH222" s="28">
        <v>4.7866379600000002</v>
      </c>
      <c r="AI222" s="28">
        <v>5.3749999999999999E-2</v>
      </c>
      <c r="AJ222" s="28">
        <v>1.9386749999999999</v>
      </c>
      <c r="AK222" s="28">
        <v>94.451697999999993</v>
      </c>
      <c r="AL222" s="28">
        <v>6.8027049999999996</v>
      </c>
      <c r="AM222" s="28">
        <v>0.959565</v>
      </c>
      <c r="AN222" s="28">
        <v>1.7632000000000001</v>
      </c>
      <c r="AO222" s="28">
        <v>41.545000000000002</v>
      </c>
      <c r="AP222" s="28">
        <v>2.0263949999999999</v>
      </c>
      <c r="AQ222" s="28">
        <v>1.6023499999999999</v>
      </c>
      <c r="AR222" s="28">
        <v>7.4274100000000001</v>
      </c>
      <c r="AS222" s="28">
        <v>668.04055000000005</v>
      </c>
      <c r="AT222" s="28">
        <v>36.633859270000002</v>
      </c>
      <c r="AU222" s="28">
        <v>2687.3735000000001</v>
      </c>
      <c r="AV222" s="28">
        <v>5.9715509999999998</v>
      </c>
      <c r="AW222" s="28">
        <v>3.3690000000000002</v>
      </c>
      <c r="AX222" s="28">
        <v>5.01</v>
      </c>
      <c r="AY222" s="28">
        <v>134.38149999999999</v>
      </c>
      <c r="AZ222" s="28">
        <v>2.7377725000000002</v>
      </c>
      <c r="BA222" s="28">
        <v>0.119870020459742</v>
      </c>
      <c r="BB222" s="28">
        <v>11.067584999999999</v>
      </c>
      <c r="BC222" s="28">
        <v>145.19999999999999</v>
      </c>
      <c r="BD222" s="28">
        <v>0.64444000000000001</v>
      </c>
      <c r="BE222" s="28">
        <v>1.9128989999999999</v>
      </c>
      <c r="BF222" s="28">
        <v>1.8659650000000001</v>
      </c>
      <c r="BG222" s="28">
        <v>2.1372</v>
      </c>
      <c r="BH222" s="28">
        <v>85.298599999999993</v>
      </c>
      <c r="BI222" s="28">
        <v>15.504049999999999</v>
      </c>
      <c r="BJ222" s="28">
        <v>5.01</v>
      </c>
      <c r="BK222" s="28">
        <v>3.3233377000000002</v>
      </c>
      <c r="BL222" s="28">
        <v>3.3233377000000002</v>
      </c>
      <c r="BM222" s="28">
        <v>3.5317017000000002</v>
      </c>
      <c r="BN222" s="28">
        <v>0.18463499999999999</v>
      </c>
      <c r="BO222" s="28">
        <v>1.0074956126605901</v>
      </c>
      <c r="BP222" s="28">
        <v>0.46630969609261902</v>
      </c>
    </row>
    <row r="223" spans="1:68">
      <c r="A223" s="28">
        <v>222</v>
      </c>
      <c r="B223" s="29" t="s">
        <v>103</v>
      </c>
      <c r="C223" s="28">
        <v>226</v>
      </c>
      <c r="D223" s="28">
        <v>1070</v>
      </c>
      <c r="E223" s="28">
        <v>0.3870112</v>
      </c>
      <c r="F223" s="28">
        <v>32.520150399999999</v>
      </c>
      <c r="G223" s="28">
        <v>3.098144</v>
      </c>
      <c r="H223" s="28">
        <v>1.1913</v>
      </c>
      <c r="I223" s="28">
        <v>4.109972</v>
      </c>
      <c r="J223" s="28">
        <v>15.534800000000001</v>
      </c>
      <c r="K223" s="28">
        <v>0.86339600000000005</v>
      </c>
      <c r="L223" s="28">
        <v>0.86443999999999999</v>
      </c>
      <c r="M223" s="28">
        <v>1.044192</v>
      </c>
      <c r="N223" s="28">
        <v>462.96379999999999</v>
      </c>
      <c r="O223" s="28">
        <v>57.282575112000004</v>
      </c>
      <c r="P223" s="28">
        <v>364.2996</v>
      </c>
      <c r="Q223" s="28">
        <v>1.3492</v>
      </c>
      <c r="R223" s="28">
        <v>2.2475000000000001</v>
      </c>
      <c r="S223" s="28">
        <v>3.5055999999999998</v>
      </c>
      <c r="T223" s="28">
        <v>176.99440000000001</v>
      </c>
      <c r="U223" s="28">
        <v>3.1311939999999998</v>
      </c>
      <c r="V223" s="28">
        <v>6.7590184617761395E-2</v>
      </c>
      <c r="W223" s="28">
        <v>34.097195999999997</v>
      </c>
      <c r="X223" s="28">
        <v>198.42400000000001</v>
      </c>
      <c r="Y223" s="28">
        <v>1.5023</v>
      </c>
      <c r="Z223" s="28">
        <v>1.957918</v>
      </c>
      <c r="AA223" s="28">
        <v>2.580136</v>
      </c>
      <c r="AB223" s="28">
        <v>2.7691080000000001</v>
      </c>
      <c r="AC223" s="28">
        <v>50.683500000000002</v>
      </c>
      <c r="AD223" s="28">
        <v>32.940524000000003</v>
      </c>
      <c r="AE223" s="28">
        <v>3.5055999999999998</v>
      </c>
      <c r="AF223" s="28">
        <v>4.8104254400000004</v>
      </c>
      <c r="AG223" s="28">
        <v>4.8048554399999999</v>
      </c>
      <c r="AH223" s="28">
        <v>4.7767254399999999</v>
      </c>
      <c r="AI223" s="28">
        <v>5.7500000000000002E-2</v>
      </c>
      <c r="AJ223" s="28">
        <v>1.9490875000000001</v>
      </c>
      <c r="AK223" s="28">
        <v>95.300326999999996</v>
      </c>
      <c r="AL223" s="28">
        <v>6.8264825</v>
      </c>
      <c r="AM223" s="28">
        <v>0.95967250000000004</v>
      </c>
      <c r="AN223" s="28">
        <v>1.7644</v>
      </c>
      <c r="AO223" s="28">
        <v>41.852499999999999</v>
      </c>
      <c r="AP223" s="28">
        <v>2.0233675</v>
      </c>
      <c r="AQ223" s="28">
        <v>1.599275</v>
      </c>
      <c r="AR223" s="28">
        <v>7.4173150000000003</v>
      </c>
      <c r="AS223" s="28">
        <v>668.11407499999996</v>
      </c>
      <c r="AT223" s="28">
        <v>36.725453305000002</v>
      </c>
      <c r="AU223" s="28">
        <v>2685.37275</v>
      </c>
      <c r="AV223" s="28">
        <v>5.9169115000000003</v>
      </c>
      <c r="AW223" s="28">
        <v>3.3667500000000001</v>
      </c>
      <c r="AX223" s="28">
        <v>5.0199999999999996</v>
      </c>
      <c r="AY223" s="28">
        <v>134.47975</v>
      </c>
      <c r="AZ223" s="28">
        <v>2.7395212500000001</v>
      </c>
      <c r="BA223" s="28">
        <v>0.118750373334926</v>
      </c>
      <c r="BB223" s="28">
        <v>11.0918525</v>
      </c>
      <c r="BC223" s="28">
        <v>145.30000000000001</v>
      </c>
      <c r="BD223" s="28">
        <v>0.64510999999999996</v>
      </c>
      <c r="BE223" s="28">
        <v>1.9130035000000001</v>
      </c>
      <c r="BF223" s="28">
        <v>1.8667225000000001</v>
      </c>
      <c r="BG223" s="28">
        <v>2.1382500000000002</v>
      </c>
      <c r="BH223" s="28">
        <v>84.432400000000001</v>
      </c>
      <c r="BI223" s="28">
        <v>15.511324999999999</v>
      </c>
      <c r="BJ223" s="28">
        <v>5.0199999999999996</v>
      </c>
      <c r="BK223" s="28">
        <v>3.32204605</v>
      </c>
      <c r="BL223" s="28">
        <v>3.32204605</v>
      </c>
      <c r="BM223" s="28">
        <v>3.5472155500000002</v>
      </c>
      <c r="BN223" s="28">
        <v>0.18407750000000001</v>
      </c>
      <c r="BO223" s="28">
        <v>1.0061161402076599</v>
      </c>
      <c r="BP223" s="28">
        <v>0.46679450072358902</v>
      </c>
    </row>
    <row r="224" spans="1:68">
      <c r="A224" s="28">
        <v>223</v>
      </c>
      <c r="B224" s="29" t="s">
        <v>115</v>
      </c>
      <c r="C224" s="28">
        <v>352</v>
      </c>
      <c r="D224" s="28">
        <v>1070</v>
      </c>
      <c r="E224" s="28">
        <v>0.40144160000000001</v>
      </c>
      <c r="F224" s="28">
        <v>33.372782200000003</v>
      </c>
      <c r="G224" s="28">
        <v>3.1475420000000001</v>
      </c>
      <c r="H224" s="28">
        <v>1.1916500000000001</v>
      </c>
      <c r="I224" s="28">
        <v>4.0983960000000002</v>
      </c>
      <c r="J224" s="28">
        <v>15.856400000000001</v>
      </c>
      <c r="K224" s="28">
        <v>0.87007800000000002</v>
      </c>
      <c r="L224" s="28">
        <v>0.86992000000000003</v>
      </c>
      <c r="M224" s="28">
        <v>1.050406</v>
      </c>
      <c r="N224" s="28">
        <v>464.37090000000001</v>
      </c>
      <c r="O224" s="28">
        <v>57.247347366</v>
      </c>
      <c r="P224" s="28">
        <v>365.32780000000002</v>
      </c>
      <c r="Q224" s="28">
        <v>1.367075</v>
      </c>
      <c r="R224" s="28">
        <v>2.2679999999999998</v>
      </c>
      <c r="S224" s="28">
        <v>3.5158</v>
      </c>
      <c r="T224" s="28">
        <v>176.7492</v>
      </c>
      <c r="U224" s="28">
        <v>3.1229369999999999</v>
      </c>
      <c r="V224" s="28">
        <v>6.7480638732625303E-2</v>
      </c>
      <c r="W224" s="28">
        <v>33.978478000000003</v>
      </c>
      <c r="X224" s="28">
        <v>198.13200000000001</v>
      </c>
      <c r="Y224" s="28">
        <v>1.4993000000000001</v>
      </c>
      <c r="Z224" s="28">
        <v>1.9576340000000001</v>
      </c>
      <c r="AA224" s="28">
        <v>2.5766979999999999</v>
      </c>
      <c r="AB224" s="28">
        <v>2.7662939999999998</v>
      </c>
      <c r="AC224" s="28">
        <v>50.897100000000002</v>
      </c>
      <c r="AD224" s="28">
        <v>32.764381999999998</v>
      </c>
      <c r="AE224" s="28">
        <v>3.5158</v>
      </c>
      <c r="AF224" s="28">
        <v>4.8173629199999999</v>
      </c>
      <c r="AG224" s="28">
        <v>4.80900792</v>
      </c>
      <c r="AH224" s="28">
        <v>4.7668129199999996</v>
      </c>
      <c r="AI224" s="28">
        <v>6.1249999999999999E-2</v>
      </c>
      <c r="AJ224" s="28">
        <v>1.9595</v>
      </c>
      <c r="AK224" s="28">
        <v>96.148955999999998</v>
      </c>
      <c r="AL224" s="28">
        <v>6.8502599999999996</v>
      </c>
      <c r="AM224" s="28">
        <v>0.95977999999999997</v>
      </c>
      <c r="AN224" s="28">
        <v>1.7656000000000001</v>
      </c>
      <c r="AO224" s="28">
        <v>42.16</v>
      </c>
      <c r="AP224" s="28">
        <v>2.02034</v>
      </c>
      <c r="AQ224" s="28">
        <v>1.5962000000000001</v>
      </c>
      <c r="AR224" s="28">
        <v>7.4072199999999997</v>
      </c>
      <c r="AS224" s="28">
        <v>668.18759999999997</v>
      </c>
      <c r="AT224" s="28">
        <v>36.817047340000002</v>
      </c>
      <c r="AU224" s="28">
        <v>2683.3719999999998</v>
      </c>
      <c r="AV224" s="28">
        <v>5.8622719999999999</v>
      </c>
      <c r="AW224" s="28">
        <v>3.3645</v>
      </c>
      <c r="AX224" s="28">
        <v>5.03</v>
      </c>
      <c r="AY224" s="28">
        <v>134.578</v>
      </c>
      <c r="AZ224" s="28">
        <v>2.7412700000000001</v>
      </c>
      <c r="BA224" s="28">
        <v>0.11764705882352899</v>
      </c>
      <c r="BB224" s="28">
        <v>11.11612</v>
      </c>
      <c r="BC224" s="28">
        <v>145.4</v>
      </c>
      <c r="BD224" s="28">
        <v>0.64578000000000002</v>
      </c>
      <c r="BE224" s="28">
        <v>1.913108</v>
      </c>
      <c r="BF224" s="28">
        <v>1.86748</v>
      </c>
      <c r="BG224" s="28">
        <v>2.1393</v>
      </c>
      <c r="BH224" s="28">
        <v>83.566199999999995</v>
      </c>
      <c r="BI224" s="28">
        <v>15.518599999999999</v>
      </c>
      <c r="BJ224" s="28">
        <v>5.03</v>
      </c>
      <c r="BK224" s="28">
        <v>3.3207544000000002</v>
      </c>
      <c r="BL224" s="28">
        <v>3.3207544000000002</v>
      </c>
      <c r="BM224" s="28">
        <v>3.5627293999999998</v>
      </c>
      <c r="BN224" s="28">
        <v>0.18351999999999999</v>
      </c>
      <c r="BO224" s="28">
        <v>1.00473757933938</v>
      </c>
      <c r="BP224" s="28">
        <v>0.46727930535455903</v>
      </c>
    </row>
    <row r="225" spans="1:68">
      <c r="A225" s="28">
        <v>224</v>
      </c>
      <c r="B225" s="29" t="s">
        <v>116</v>
      </c>
      <c r="C225" s="28">
        <v>345</v>
      </c>
      <c r="D225" s="28">
        <v>1070</v>
      </c>
      <c r="E225" s="28">
        <v>0.41587200000000002</v>
      </c>
      <c r="F225" s="28">
        <v>34.225414000000001</v>
      </c>
      <c r="G225" s="28">
        <v>3.1969400000000001</v>
      </c>
      <c r="H225" s="28">
        <v>1.1919999999999999</v>
      </c>
      <c r="I225" s="28">
        <v>4.0868200000000003</v>
      </c>
      <c r="J225" s="28">
        <v>16.178000000000001</v>
      </c>
      <c r="K225" s="28">
        <v>0.87675999999999998</v>
      </c>
      <c r="L225" s="28">
        <v>0.87539999999999996</v>
      </c>
      <c r="M225" s="28">
        <v>1.0566199999999999</v>
      </c>
      <c r="N225" s="28">
        <v>465.77800000000002</v>
      </c>
      <c r="O225" s="28">
        <v>57.212119620000003</v>
      </c>
      <c r="P225" s="28">
        <v>366.35599999999999</v>
      </c>
      <c r="Q225" s="28">
        <v>1.3849499999999999</v>
      </c>
      <c r="R225" s="28">
        <v>2.2885</v>
      </c>
      <c r="S225" s="28">
        <v>3.5259999999999998</v>
      </c>
      <c r="T225" s="28">
        <v>176.50399999999999</v>
      </c>
      <c r="U225" s="28">
        <v>3.1146799999999999</v>
      </c>
      <c r="V225" s="28">
        <v>6.7375448139448596E-2</v>
      </c>
      <c r="W225" s="28">
        <v>33.859760000000001</v>
      </c>
      <c r="X225" s="28">
        <v>197.84</v>
      </c>
      <c r="Y225" s="28">
        <v>1.4963</v>
      </c>
      <c r="Z225" s="28">
        <v>1.9573499999999999</v>
      </c>
      <c r="AA225" s="28">
        <v>2.5732599999999999</v>
      </c>
      <c r="AB225" s="28">
        <v>2.7634799999999999</v>
      </c>
      <c r="AC225" s="28">
        <v>51.110700000000001</v>
      </c>
      <c r="AD225" s="28">
        <v>32.588239999999999</v>
      </c>
      <c r="AE225" s="28">
        <v>3.5259999999999998</v>
      </c>
      <c r="AF225" s="28">
        <v>4.8243004000000003</v>
      </c>
      <c r="AG225" s="28">
        <v>4.8131604000000001</v>
      </c>
      <c r="AH225" s="28">
        <v>4.7569004000000001</v>
      </c>
      <c r="AI225" s="28">
        <v>6.5000000000000002E-2</v>
      </c>
      <c r="AJ225" s="28">
        <v>1.9699125</v>
      </c>
      <c r="AK225" s="28">
        <v>96.997585000000001</v>
      </c>
      <c r="AL225" s="28">
        <v>6.8740375</v>
      </c>
      <c r="AM225" s="28">
        <v>0.9598875</v>
      </c>
      <c r="AN225" s="28">
        <v>1.7667999999999999</v>
      </c>
      <c r="AO225" s="28">
        <v>42.467500000000001</v>
      </c>
      <c r="AP225" s="28">
        <v>2.0173125000000001</v>
      </c>
      <c r="AQ225" s="28">
        <v>1.5931249999999999</v>
      </c>
      <c r="AR225" s="28">
        <v>7.397125</v>
      </c>
      <c r="AS225" s="28">
        <v>668.26112499999999</v>
      </c>
      <c r="AT225" s="28">
        <v>36.908641375000002</v>
      </c>
      <c r="AU225" s="28">
        <v>2681.3712500000001</v>
      </c>
      <c r="AV225" s="28">
        <v>5.8076325000000004</v>
      </c>
      <c r="AW225" s="28">
        <v>3.36225</v>
      </c>
      <c r="AX225" s="28">
        <v>5.04</v>
      </c>
      <c r="AY225" s="28">
        <v>134.67625000000001</v>
      </c>
      <c r="AZ225" s="28">
        <v>2.7430187500000001</v>
      </c>
      <c r="BA225" s="28">
        <v>0.11655972214046</v>
      </c>
      <c r="BB225" s="28">
        <v>11.140387499999999</v>
      </c>
      <c r="BC225" s="28">
        <v>145.5</v>
      </c>
      <c r="BD225" s="28">
        <v>0.64644999999999997</v>
      </c>
      <c r="BE225" s="28">
        <v>1.9132125</v>
      </c>
      <c r="BF225" s="28">
        <v>1.8682375</v>
      </c>
      <c r="BG225" s="28">
        <v>2.1403500000000002</v>
      </c>
      <c r="BH225" s="28">
        <v>82.7</v>
      </c>
      <c r="BI225" s="28">
        <v>15.525874999999999</v>
      </c>
      <c r="BJ225" s="28">
        <v>5.04</v>
      </c>
      <c r="BK225" s="28">
        <v>3.31946275</v>
      </c>
      <c r="BL225" s="28">
        <v>3.31946275</v>
      </c>
      <c r="BM225" s="28">
        <v>3.5782432499999999</v>
      </c>
      <c r="BN225" s="28">
        <v>0.1829625</v>
      </c>
      <c r="BO225" s="28">
        <v>1.00335992915243</v>
      </c>
      <c r="BP225" s="28">
        <v>0.46776410998552798</v>
      </c>
    </row>
    <row r="226" spans="1:68">
      <c r="A226" s="28">
        <v>225</v>
      </c>
      <c r="B226" s="29" t="s">
        <v>106</v>
      </c>
      <c r="C226" s="28">
        <v>249</v>
      </c>
      <c r="D226" s="28">
        <v>1070</v>
      </c>
      <c r="E226" s="28">
        <v>0.43030239999999997</v>
      </c>
      <c r="F226" s="28">
        <v>35.078045799999998</v>
      </c>
      <c r="G226" s="28">
        <v>3.2463380000000002</v>
      </c>
      <c r="H226" s="28">
        <v>1.19235</v>
      </c>
      <c r="I226" s="28">
        <v>4.0752439999999996</v>
      </c>
      <c r="J226" s="28">
        <v>16.499600000000001</v>
      </c>
      <c r="K226" s="28">
        <v>0.88344199999999995</v>
      </c>
      <c r="L226" s="28">
        <v>0.88088</v>
      </c>
      <c r="M226" s="28">
        <v>1.0628340000000001</v>
      </c>
      <c r="N226" s="28">
        <v>467.18509999999998</v>
      </c>
      <c r="O226" s="28">
        <v>57.176891873999999</v>
      </c>
      <c r="P226" s="28">
        <v>367.38420000000002</v>
      </c>
      <c r="Q226" s="28">
        <v>1.402825</v>
      </c>
      <c r="R226" s="28">
        <v>2.3090000000000002</v>
      </c>
      <c r="S226" s="28">
        <v>3.5362</v>
      </c>
      <c r="T226" s="28">
        <v>176.25880000000001</v>
      </c>
      <c r="U226" s="28">
        <v>3.1064229999999999</v>
      </c>
      <c r="V226" s="28">
        <v>6.7274358166258597E-2</v>
      </c>
      <c r="W226" s="28">
        <v>33.741042</v>
      </c>
      <c r="X226" s="28">
        <v>197.548</v>
      </c>
      <c r="Y226" s="28">
        <v>1.4933000000000001</v>
      </c>
      <c r="Z226" s="28">
        <v>1.957066</v>
      </c>
      <c r="AA226" s="28">
        <v>2.5698219999999998</v>
      </c>
      <c r="AB226" s="28">
        <v>2.7606660000000001</v>
      </c>
      <c r="AC226" s="28">
        <v>51.324300000000001</v>
      </c>
      <c r="AD226" s="28">
        <v>32.412098</v>
      </c>
      <c r="AE226" s="28">
        <v>3.5362</v>
      </c>
      <c r="AF226" s="28">
        <v>4.8312378799999998</v>
      </c>
      <c r="AG226" s="28">
        <v>4.8173128800000002</v>
      </c>
      <c r="AH226" s="28">
        <v>4.7469878799999998</v>
      </c>
      <c r="AI226" s="28">
        <v>6.8750000000000006E-2</v>
      </c>
      <c r="AJ226" s="28">
        <v>1.9803249999999999</v>
      </c>
      <c r="AK226" s="28">
        <v>97.846214000000003</v>
      </c>
      <c r="AL226" s="28">
        <v>6.8978149999999996</v>
      </c>
      <c r="AM226" s="28">
        <v>0.95999500000000004</v>
      </c>
      <c r="AN226" s="28">
        <v>1.768</v>
      </c>
      <c r="AO226" s="28">
        <v>42.774999999999999</v>
      </c>
      <c r="AP226" s="28">
        <v>2.0142850000000001</v>
      </c>
      <c r="AQ226" s="28">
        <v>1.59005</v>
      </c>
      <c r="AR226" s="28">
        <v>7.3870300000000002</v>
      </c>
      <c r="AS226" s="28">
        <v>668.33465000000001</v>
      </c>
      <c r="AT226" s="28">
        <v>37.000235410000002</v>
      </c>
      <c r="AU226" s="28">
        <v>2679.3705</v>
      </c>
      <c r="AV226" s="28">
        <v>5.752993</v>
      </c>
      <c r="AW226" s="28">
        <v>3.36</v>
      </c>
      <c r="AX226" s="28">
        <v>5.05</v>
      </c>
      <c r="AY226" s="28">
        <v>134.77449999999999</v>
      </c>
      <c r="AZ226" s="28">
        <v>2.7447675</v>
      </c>
      <c r="BA226" s="28">
        <v>0.115488018702513</v>
      </c>
      <c r="BB226" s="28">
        <v>11.164655</v>
      </c>
      <c r="BC226" s="28">
        <v>145.6</v>
      </c>
      <c r="BD226" s="28">
        <v>0.64712000000000003</v>
      </c>
      <c r="BE226" s="28">
        <v>1.9133169999999999</v>
      </c>
      <c r="BF226" s="28">
        <v>1.868995</v>
      </c>
      <c r="BG226" s="28">
        <v>2.1414</v>
      </c>
      <c r="BH226" s="28">
        <v>81.833799999999997</v>
      </c>
      <c r="BI226" s="28">
        <v>15.533149999999999</v>
      </c>
      <c r="BJ226" s="28">
        <v>5.05</v>
      </c>
      <c r="BK226" s="28">
        <v>3.3181710999999998</v>
      </c>
      <c r="BL226" s="28">
        <v>3.3181710999999998</v>
      </c>
      <c r="BM226" s="28">
        <v>3.5937570999999999</v>
      </c>
      <c r="BN226" s="28">
        <v>0.18240500000000001</v>
      </c>
      <c r="BO226" s="28">
        <v>1.0019831887447199</v>
      </c>
      <c r="BP226" s="28">
        <v>0.46824891461649798</v>
      </c>
    </row>
    <row r="227" spans="1:68">
      <c r="A227" s="28">
        <v>226</v>
      </c>
      <c r="B227" s="29" t="s">
        <v>176</v>
      </c>
      <c r="C227" s="28">
        <v>170</v>
      </c>
      <c r="D227" s="28">
        <v>1102</v>
      </c>
      <c r="E227" s="28">
        <v>0.37496000000000002</v>
      </c>
      <c r="F227" s="28">
        <v>32.106335000000001</v>
      </c>
      <c r="G227" s="28">
        <v>3.0507499999999999</v>
      </c>
      <c r="H227" s="28">
        <v>1.1974499999999999</v>
      </c>
      <c r="I227" s="28">
        <v>4.1568500000000004</v>
      </c>
      <c r="J227" s="28">
        <v>15.41</v>
      </c>
      <c r="K227" s="28">
        <v>0.84735000000000005</v>
      </c>
      <c r="L227" s="28">
        <v>0.85050000000000003</v>
      </c>
      <c r="M227" s="28">
        <v>1.0287999999999999</v>
      </c>
      <c r="N227" s="28">
        <v>457.75599999999997</v>
      </c>
      <c r="O227" s="28">
        <v>57.849015600000001</v>
      </c>
      <c r="P227" s="28">
        <v>360.44</v>
      </c>
      <c r="Q227" s="28">
        <v>1.2997749999999999</v>
      </c>
      <c r="R227" s="28">
        <v>2.2065000000000001</v>
      </c>
      <c r="S227" s="28">
        <v>3.5249999999999999</v>
      </c>
      <c r="T227" s="28">
        <v>178.69499999999999</v>
      </c>
      <c r="U227" s="28">
        <v>3.17232</v>
      </c>
      <c r="V227" s="28">
        <v>6.55418559377028E-2</v>
      </c>
      <c r="W227" s="28">
        <v>34.893000000000001</v>
      </c>
      <c r="X227" s="28">
        <v>200.15</v>
      </c>
      <c r="Y227" s="28">
        <v>1.5159499999999999</v>
      </c>
      <c r="Z227" s="28">
        <v>1.9682500000000001</v>
      </c>
      <c r="AA227" s="28">
        <v>2.6011000000000002</v>
      </c>
      <c r="AB227" s="28">
        <v>2.78565</v>
      </c>
      <c r="AC227" s="28">
        <v>50.283000000000001</v>
      </c>
      <c r="AD227" s="28">
        <v>33.814450000000001</v>
      </c>
      <c r="AE227" s="28">
        <v>3.5249999999999999</v>
      </c>
      <c r="AF227" s="28">
        <v>4.8114869999999996</v>
      </c>
      <c r="AG227" s="28">
        <v>4.8114869999999996</v>
      </c>
      <c r="AH227" s="28">
        <v>4.8114869999999996</v>
      </c>
      <c r="AI227" s="28">
        <v>0.05</v>
      </c>
      <c r="AJ227" s="28">
        <v>1.93346</v>
      </c>
      <c r="AK227" s="28">
        <v>94.031402400000005</v>
      </c>
      <c r="AL227" s="28">
        <v>6.8277840000000003</v>
      </c>
      <c r="AM227" s="28">
        <v>0.96495200000000003</v>
      </c>
      <c r="AN227" s="28">
        <v>1.7679400000000001</v>
      </c>
      <c r="AO227" s="28">
        <v>41.386000000000003</v>
      </c>
      <c r="AP227" s="28">
        <v>2.031056</v>
      </c>
      <c r="AQ227" s="28">
        <v>1.60988</v>
      </c>
      <c r="AR227" s="28">
        <v>7.3659280000000003</v>
      </c>
      <c r="AS227" s="28">
        <v>670.49004000000002</v>
      </c>
      <c r="AT227" s="28">
        <v>36.683932155999997</v>
      </c>
      <c r="AU227" s="28">
        <v>2662.0947999999999</v>
      </c>
      <c r="AV227" s="28">
        <v>5.9845807999999998</v>
      </c>
      <c r="AW227" s="28">
        <v>3.4157999999999999</v>
      </c>
      <c r="AX227" s="28">
        <v>5</v>
      </c>
      <c r="AY227" s="28">
        <v>134.38720000000001</v>
      </c>
      <c r="AZ227" s="28">
        <v>2.7212480000000001</v>
      </c>
      <c r="BA227" s="28">
        <v>0.120572174165177</v>
      </c>
      <c r="BB227" s="28">
        <v>11.152168</v>
      </c>
      <c r="BC227" s="28">
        <v>145.1</v>
      </c>
      <c r="BD227" s="28">
        <v>0.64555200000000001</v>
      </c>
      <c r="BE227" s="28">
        <v>1.9137151999999999</v>
      </c>
      <c r="BF227" s="28">
        <v>1.8677319999999999</v>
      </c>
      <c r="BG227" s="28">
        <v>2.1391200000000001</v>
      </c>
      <c r="BH227" s="28">
        <v>86.414280000000005</v>
      </c>
      <c r="BI227" s="28">
        <v>15.36164</v>
      </c>
      <c r="BJ227" s="28">
        <v>5</v>
      </c>
      <c r="BK227" s="28">
        <v>3.3395773599999998</v>
      </c>
      <c r="BL227" s="28">
        <v>3.3395773599999998</v>
      </c>
      <c r="BM227" s="28">
        <v>3.6345809600000001</v>
      </c>
      <c r="BN227" s="28">
        <v>0.194548</v>
      </c>
      <c r="BO227" s="28">
        <v>1.0106572342112801</v>
      </c>
      <c r="BP227" s="28">
        <v>0.467114327062229</v>
      </c>
    </row>
    <row r="228" spans="1:68">
      <c r="A228" s="28">
        <v>227</v>
      </c>
      <c r="B228" s="29" t="s">
        <v>101</v>
      </c>
      <c r="C228" s="28">
        <v>250</v>
      </c>
      <c r="D228" s="28">
        <v>1102</v>
      </c>
      <c r="E228" s="28">
        <v>0.38935999999999998</v>
      </c>
      <c r="F228" s="28">
        <v>32.955745</v>
      </c>
      <c r="G228" s="28">
        <v>3.0999500000000002</v>
      </c>
      <c r="H228" s="28">
        <v>1.1977500000000001</v>
      </c>
      <c r="I228" s="28">
        <v>4.1451000000000002</v>
      </c>
      <c r="J228" s="28">
        <v>15.73</v>
      </c>
      <c r="K228" s="28">
        <v>0.85404999999999998</v>
      </c>
      <c r="L228" s="28">
        <v>0.85599999999999998</v>
      </c>
      <c r="M228" s="28">
        <v>1.03505</v>
      </c>
      <c r="N228" s="28">
        <v>459.17849999999999</v>
      </c>
      <c r="O228" s="28">
        <v>57.811125050000001</v>
      </c>
      <c r="P228" s="28">
        <v>361.47500000000002</v>
      </c>
      <c r="Q228" s="28">
        <v>1.3180149999999999</v>
      </c>
      <c r="R228" s="28">
        <v>2.2269999999999999</v>
      </c>
      <c r="S228" s="28">
        <v>3.5350000000000001</v>
      </c>
      <c r="T228" s="28">
        <v>178.44</v>
      </c>
      <c r="U228" s="28">
        <v>3.1638549999999999</v>
      </c>
      <c r="V228" s="28">
        <v>6.5479974570883698E-2</v>
      </c>
      <c r="W228" s="28">
        <v>34.769849999999998</v>
      </c>
      <c r="X228" s="28">
        <v>199.85</v>
      </c>
      <c r="Y228" s="28">
        <v>1.5128999999999999</v>
      </c>
      <c r="Z228" s="28">
        <v>1.9679</v>
      </c>
      <c r="AA228" s="28">
        <v>2.59755</v>
      </c>
      <c r="AB228" s="28">
        <v>2.7827500000000001</v>
      </c>
      <c r="AC228" s="28">
        <v>50.497500000000002</v>
      </c>
      <c r="AD228" s="28">
        <v>33.634450000000001</v>
      </c>
      <c r="AE228" s="28">
        <v>3.5350000000000001</v>
      </c>
      <c r="AF228" s="28">
        <v>4.8182169999999998</v>
      </c>
      <c r="AG228" s="28">
        <v>4.8154320000000004</v>
      </c>
      <c r="AH228" s="28">
        <v>4.8013669999999999</v>
      </c>
      <c r="AI228" s="28">
        <v>5.3749999999999999E-2</v>
      </c>
      <c r="AJ228" s="28">
        <v>1.93292</v>
      </c>
      <c r="AK228" s="28">
        <v>94.003044799999998</v>
      </c>
      <c r="AL228" s="28">
        <v>6.8239679999999998</v>
      </c>
      <c r="AM228" s="28">
        <v>0.96510399999999996</v>
      </c>
      <c r="AN228" s="28">
        <v>1.7698799999999999</v>
      </c>
      <c r="AO228" s="28">
        <v>41.372</v>
      </c>
      <c r="AP228" s="28">
        <v>2.0277120000000002</v>
      </c>
      <c r="AQ228" s="28">
        <v>1.6077600000000001</v>
      </c>
      <c r="AR228" s="28">
        <v>7.3546560000000003</v>
      </c>
      <c r="AS228" s="28">
        <v>670.38408000000004</v>
      </c>
      <c r="AT228" s="28">
        <v>36.706269912000003</v>
      </c>
      <c r="AU228" s="28">
        <v>2656.6696000000002</v>
      </c>
      <c r="AV228" s="28">
        <v>5.9372416000000001</v>
      </c>
      <c r="AW228" s="28">
        <v>3.4116</v>
      </c>
      <c r="AX228" s="28">
        <v>5</v>
      </c>
      <c r="AY228" s="28">
        <v>134.49440000000001</v>
      </c>
      <c r="AZ228" s="28">
        <v>2.722296</v>
      </c>
      <c r="BA228" s="28">
        <v>0.120371265590254</v>
      </c>
      <c r="BB228" s="28">
        <v>11.181136</v>
      </c>
      <c r="BC228" s="28">
        <v>145.19999999999999</v>
      </c>
      <c r="BD228" s="28">
        <v>0.64630399999999999</v>
      </c>
      <c r="BE228" s="28">
        <v>1.9139504000000001</v>
      </c>
      <c r="BF228" s="28">
        <v>1.8686640000000001</v>
      </c>
      <c r="BG228" s="28">
        <v>2.1402399999999999</v>
      </c>
      <c r="BH228" s="28">
        <v>85.956559999999996</v>
      </c>
      <c r="BI228" s="28">
        <v>15.387280000000001</v>
      </c>
      <c r="BJ228" s="28">
        <v>5</v>
      </c>
      <c r="BK228" s="28">
        <v>3.3384907199999998</v>
      </c>
      <c r="BL228" s="28">
        <v>3.3384907199999998</v>
      </c>
      <c r="BM228" s="28">
        <v>3.6498579200000001</v>
      </c>
      <c r="BN228" s="28">
        <v>0.19389600000000001</v>
      </c>
      <c r="BO228" s="28">
        <v>1.0092192397475599</v>
      </c>
      <c r="BP228" s="28">
        <v>0.467658465991317</v>
      </c>
    </row>
    <row r="229" spans="1:68">
      <c r="A229" s="28">
        <v>228</v>
      </c>
      <c r="B229" s="29" t="s">
        <v>103</v>
      </c>
      <c r="C229" s="28">
        <v>340</v>
      </c>
      <c r="D229" s="28">
        <v>1102</v>
      </c>
      <c r="E229" s="28">
        <v>0.40376000000000001</v>
      </c>
      <c r="F229" s="28">
        <v>33.805154999999999</v>
      </c>
      <c r="G229" s="28">
        <v>3.1491500000000001</v>
      </c>
      <c r="H229" s="28">
        <v>1.1980500000000001</v>
      </c>
      <c r="I229" s="28">
        <v>4.1333500000000001</v>
      </c>
      <c r="J229" s="28">
        <v>16.05</v>
      </c>
      <c r="K229" s="28">
        <v>0.86075000000000002</v>
      </c>
      <c r="L229" s="28">
        <v>0.86150000000000004</v>
      </c>
      <c r="M229" s="28">
        <v>1.0412999999999999</v>
      </c>
      <c r="N229" s="28">
        <v>460.601</v>
      </c>
      <c r="O229" s="28">
        <v>57.773234500000001</v>
      </c>
      <c r="P229" s="28">
        <v>362.51</v>
      </c>
      <c r="Q229" s="28">
        <v>1.336255</v>
      </c>
      <c r="R229" s="28">
        <v>2.2475000000000001</v>
      </c>
      <c r="S229" s="28">
        <v>3.5449999999999999</v>
      </c>
      <c r="T229" s="28">
        <v>178.185</v>
      </c>
      <c r="U229" s="28">
        <v>3.1553900000000001</v>
      </c>
      <c r="V229" s="28">
        <v>6.5420560747663503E-2</v>
      </c>
      <c r="W229" s="28">
        <v>34.646700000000003</v>
      </c>
      <c r="X229" s="28">
        <v>199.55</v>
      </c>
      <c r="Y229" s="28">
        <v>1.5098499999999999</v>
      </c>
      <c r="Z229" s="28">
        <v>1.9675499999999999</v>
      </c>
      <c r="AA229" s="28">
        <v>2.5939999999999999</v>
      </c>
      <c r="AB229" s="28">
        <v>2.7798500000000002</v>
      </c>
      <c r="AC229" s="28">
        <v>50.712000000000003</v>
      </c>
      <c r="AD229" s="28">
        <v>33.454450000000001</v>
      </c>
      <c r="AE229" s="28">
        <v>3.5449999999999999</v>
      </c>
      <c r="AF229" s="28">
        <v>4.8249469999999999</v>
      </c>
      <c r="AG229" s="28">
        <v>4.8193770000000002</v>
      </c>
      <c r="AH229" s="28">
        <v>4.7912470000000003</v>
      </c>
      <c r="AI229" s="28">
        <v>5.7500000000000002E-2</v>
      </c>
      <c r="AJ229" s="28">
        <v>1.93238</v>
      </c>
      <c r="AK229" s="28">
        <v>93.974687200000005</v>
      </c>
      <c r="AL229" s="28">
        <v>6.8201520000000002</v>
      </c>
      <c r="AM229" s="28">
        <v>0.965256</v>
      </c>
      <c r="AN229" s="28">
        <v>1.77182</v>
      </c>
      <c r="AO229" s="28">
        <v>41.357999999999997</v>
      </c>
      <c r="AP229" s="28">
        <v>2.0243679999999999</v>
      </c>
      <c r="AQ229" s="28">
        <v>1.60564</v>
      </c>
      <c r="AR229" s="28">
        <v>7.3433840000000004</v>
      </c>
      <c r="AS229" s="28">
        <v>670.27811999999994</v>
      </c>
      <c r="AT229" s="28">
        <v>36.728607668000002</v>
      </c>
      <c r="AU229" s="28">
        <v>2651.2444</v>
      </c>
      <c r="AV229" s="28">
        <v>5.8899024000000004</v>
      </c>
      <c r="AW229" s="28">
        <v>3.4074</v>
      </c>
      <c r="AX229" s="28">
        <v>5</v>
      </c>
      <c r="AY229" s="28">
        <v>134.60159999999999</v>
      </c>
      <c r="AZ229" s="28">
        <v>2.723344</v>
      </c>
      <c r="BA229" s="28">
        <v>0.120170220997147</v>
      </c>
      <c r="BB229" s="28">
        <v>11.210103999999999</v>
      </c>
      <c r="BC229" s="28">
        <v>145.30000000000001</v>
      </c>
      <c r="BD229" s="28">
        <v>0.64705599999999996</v>
      </c>
      <c r="BE229" s="28">
        <v>1.9141855999999999</v>
      </c>
      <c r="BF229" s="28">
        <v>1.869596</v>
      </c>
      <c r="BG229" s="28">
        <v>2.1413600000000002</v>
      </c>
      <c r="BH229" s="28">
        <v>85.498840000000001</v>
      </c>
      <c r="BI229" s="28">
        <v>15.41292</v>
      </c>
      <c r="BJ229" s="28">
        <v>5</v>
      </c>
      <c r="BK229" s="28">
        <v>3.3374040800000002</v>
      </c>
      <c r="BL229" s="28">
        <v>3.3374040800000002</v>
      </c>
      <c r="BM229" s="28">
        <v>3.6651348800000001</v>
      </c>
      <c r="BN229" s="28">
        <v>0.193244</v>
      </c>
      <c r="BO229" s="28">
        <v>1.00778231117047</v>
      </c>
      <c r="BP229" s="28">
        <v>0.468202604920405</v>
      </c>
    </row>
    <row r="230" spans="1:68">
      <c r="A230" s="28">
        <v>229</v>
      </c>
      <c r="B230" s="29" t="s">
        <v>115</v>
      </c>
      <c r="C230" s="28">
        <v>450</v>
      </c>
      <c r="D230" s="28">
        <v>1102</v>
      </c>
      <c r="E230" s="28">
        <v>0.41815999999999998</v>
      </c>
      <c r="F230" s="28">
        <v>34.654564999999998</v>
      </c>
      <c r="G230" s="28">
        <v>3.19835</v>
      </c>
      <c r="H230" s="28">
        <v>1.19835</v>
      </c>
      <c r="I230" s="28">
        <v>4.1215999999999999</v>
      </c>
      <c r="J230" s="28">
        <v>16.37</v>
      </c>
      <c r="K230" s="28">
        <v>0.86745000000000005</v>
      </c>
      <c r="L230" s="28">
        <v>0.86699999999999999</v>
      </c>
      <c r="M230" s="28">
        <v>1.04755</v>
      </c>
      <c r="N230" s="28">
        <v>462.02350000000001</v>
      </c>
      <c r="O230" s="28">
        <v>57.735343950000001</v>
      </c>
      <c r="P230" s="28">
        <v>363.54500000000002</v>
      </c>
      <c r="Q230" s="28">
        <v>1.354495</v>
      </c>
      <c r="R230" s="28">
        <v>2.2679999999999998</v>
      </c>
      <c r="S230" s="28">
        <v>3.5550000000000002</v>
      </c>
      <c r="T230" s="28">
        <v>177.93</v>
      </c>
      <c r="U230" s="28">
        <v>3.146925</v>
      </c>
      <c r="V230" s="28">
        <v>6.5363469761759302E-2</v>
      </c>
      <c r="W230" s="28">
        <v>34.52355</v>
      </c>
      <c r="X230" s="28">
        <v>199.25</v>
      </c>
      <c r="Y230" s="28">
        <v>1.5067999999999999</v>
      </c>
      <c r="Z230" s="28">
        <v>1.9672000000000001</v>
      </c>
      <c r="AA230" s="28">
        <v>2.5904500000000001</v>
      </c>
      <c r="AB230" s="28">
        <v>2.7769499999999998</v>
      </c>
      <c r="AC230" s="28">
        <v>50.926499999999997</v>
      </c>
      <c r="AD230" s="28">
        <v>33.274450000000002</v>
      </c>
      <c r="AE230" s="28">
        <v>3.5550000000000002</v>
      </c>
      <c r="AF230" s="28">
        <v>4.831677</v>
      </c>
      <c r="AG230" s="28">
        <v>4.8233220000000001</v>
      </c>
      <c r="AH230" s="28">
        <v>4.7811269999999997</v>
      </c>
      <c r="AI230" s="28">
        <v>6.1249999999999999E-2</v>
      </c>
      <c r="AJ230" s="28">
        <v>1.93184</v>
      </c>
      <c r="AK230" s="28">
        <v>93.946329599999999</v>
      </c>
      <c r="AL230" s="28">
        <v>6.8163359999999997</v>
      </c>
      <c r="AM230" s="28">
        <v>0.96540800000000004</v>
      </c>
      <c r="AN230" s="28">
        <v>1.77376</v>
      </c>
      <c r="AO230" s="28">
        <v>41.344000000000001</v>
      </c>
      <c r="AP230" s="28">
        <v>2.0210240000000002</v>
      </c>
      <c r="AQ230" s="28">
        <v>1.6035200000000001</v>
      </c>
      <c r="AR230" s="28">
        <v>7.3321120000000004</v>
      </c>
      <c r="AS230" s="28">
        <v>670.17215999999996</v>
      </c>
      <c r="AT230" s="28">
        <v>36.750945424000001</v>
      </c>
      <c r="AU230" s="28">
        <v>2645.8191999999999</v>
      </c>
      <c r="AV230" s="28">
        <v>5.8425631999999998</v>
      </c>
      <c r="AW230" s="28">
        <v>3.4032</v>
      </c>
      <c r="AX230" s="28">
        <v>5</v>
      </c>
      <c r="AY230" s="28">
        <v>134.7088</v>
      </c>
      <c r="AZ230" s="28">
        <v>2.7243919999999999</v>
      </c>
      <c r="BA230" s="28">
        <v>0.119969040247678</v>
      </c>
      <c r="BB230" s="28">
        <v>11.239072</v>
      </c>
      <c r="BC230" s="28">
        <v>145.4</v>
      </c>
      <c r="BD230" s="28">
        <v>0.64780800000000005</v>
      </c>
      <c r="BE230" s="28">
        <v>1.9144208</v>
      </c>
      <c r="BF230" s="28">
        <v>1.870528</v>
      </c>
      <c r="BG230" s="28">
        <v>2.1424799999999999</v>
      </c>
      <c r="BH230" s="28">
        <v>85.041120000000006</v>
      </c>
      <c r="BI230" s="28">
        <v>15.438560000000001</v>
      </c>
      <c r="BJ230" s="28">
        <v>5</v>
      </c>
      <c r="BK230" s="28">
        <v>3.3363174400000002</v>
      </c>
      <c r="BL230" s="28">
        <v>3.3363174400000002</v>
      </c>
      <c r="BM230" s="28">
        <v>3.6804118400000001</v>
      </c>
      <c r="BN230" s="28">
        <v>0.19259200000000001</v>
      </c>
      <c r="BO230" s="28">
        <v>1.00634644729536</v>
      </c>
      <c r="BP230" s="28">
        <v>0.468746743849493</v>
      </c>
    </row>
    <row r="231" spans="1:68">
      <c r="A231" s="28">
        <v>230</v>
      </c>
      <c r="B231" s="29" t="s">
        <v>116</v>
      </c>
      <c r="C231" s="28">
        <v>400</v>
      </c>
      <c r="D231" s="28">
        <v>1102</v>
      </c>
      <c r="E231" s="28">
        <v>0.43256</v>
      </c>
      <c r="F231" s="28">
        <v>35.503974999999997</v>
      </c>
      <c r="G231" s="28">
        <v>3.2475499999999999</v>
      </c>
      <c r="H231" s="28">
        <v>1.19865</v>
      </c>
      <c r="I231" s="28">
        <v>4.1098499999999998</v>
      </c>
      <c r="J231" s="28">
        <v>16.690000000000001</v>
      </c>
      <c r="K231" s="28">
        <v>0.87414999999999998</v>
      </c>
      <c r="L231" s="28">
        <v>0.87250000000000005</v>
      </c>
      <c r="M231" s="28">
        <v>1.0538000000000001</v>
      </c>
      <c r="N231" s="28">
        <v>463.44600000000003</v>
      </c>
      <c r="O231" s="28">
        <v>57.697453400000001</v>
      </c>
      <c r="P231" s="28">
        <v>364.58</v>
      </c>
      <c r="Q231" s="28">
        <v>1.372735</v>
      </c>
      <c r="R231" s="28">
        <v>2.2885</v>
      </c>
      <c r="S231" s="28">
        <v>3.5649999999999999</v>
      </c>
      <c r="T231" s="28">
        <v>177.67500000000001</v>
      </c>
      <c r="U231" s="28">
        <v>3.1384599999999998</v>
      </c>
      <c r="V231" s="28">
        <v>6.5308568004793302E-2</v>
      </c>
      <c r="W231" s="28">
        <v>34.400399999999998</v>
      </c>
      <c r="X231" s="28">
        <v>198.95</v>
      </c>
      <c r="Y231" s="28">
        <v>1.5037499999999999</v>
      </c>
      <c r="Z231" s="28">
        <v>1.96685</v>
      </c>
      <c r="AA231" s="28">
        <v>2.5869</v>
      </c>
      <c r="AB231" s="28">
        <v>2.7740499999999999</v>
      </c>
      <c r="AC231" s="28">
        <v>51.140999999999998</v>
      </c>
      <c r="AD231" s="28">
        <v>33.094450000000002</v>
      </c>
      <c r="AE231" s="28">
        <v>3.5649999999999999</v>
      </c>
      <c r="AF231" s="28">
        <v>4.8384070000000001</v>
      </c>
      <c r="AG231" s="28">
        <v>4.827267</v>
      </c>
      <c r="AH231" s="28">
        <v>4.771007</v>
      </c>
      <c r="AI231" s="28">
        <v>6.5000000000000002E-2</v>
      </c>
      <c r="AJ231" s="28">
        <v>1.9313</v>
      </c>
      <c r="AK231" s="28">
        <v>93.917972000000006</v>
      </c>
      <c r="AL231" s="28">
        <v>6.8125200000000001</v>
      </c>
      <c r="AM231" s="28">
        <v>0.96555999999999997</v>
      </c>
      <c r="AN231" s="28">
        <v>1.7757000000000001</v>
      </c>
      <c r="AO231" s="28">
        <v>41.33</v>
      </c>
      <c r="AP231" s="28">
        <v>2.0176799999999999</v>
      </c>
      <c r="AQ231" s="28">
        <v>1.6013999999999999</v>
      </c>
      <c r="AR231" s="28">
        <v>7.3208399999999996</v>
      </c>
      <c r="AS231" s="28">
        <v>670.06619999999998</v>
      </c>
      <c r="AT231" s="28">
        <v>36.77328318</v>
      </c>
      <c r="AU231" s="28">
        <v>2640.3939999999998</v>
      </c>
      <c r="AV231" s="28">
        <v>5.7952240000000002</v>
      </c>
      <c r="AW231" s="28">
        <v>3.399</v>
      </c>
      <c r="AX231" s="28">
        <v>5</v>
      </c>
      <c r="AY231" s="28">
        <v>134.816</v>
      </c>
      <c r="AZ231" s="28">
        <v>2.7254399999999999</v>
      </c>
      <c r="BA231" s="28">
        <v>0.119767723203484</v>
      </c>
      <c r="BB231" s="28">
        <v>11.268039999999999</v>
      </c>
      <c r="BC231" s="28">
        <v>145.5</v>
      </c>
      <c r="BD231" s="28">
        <v>0.64856000000000003</v>
      </c>
      <c r="BE231" s="28">
        <v>1.9146559999999999</v>
      </c>
      <c r="BF231" s="28">
        <v>1.8714599999999999</v>
      </c>
      <c r="BG231" s="28">
        <v>2.1436000000000002</v>
      </c>
      <c r="BH231" s="28">
        <v>84.583399999999997</v>
      </c>
      <c r="BI231" s="28">
        <v>15.4642</v>
      </c>
      <c r="BJ231" s="28">
        <v>5</v>
      </c>
      <c r="BK231" s="28">
        <v>3.3352308000000002</v>
      </c>
      <c r="BL231" s="28">
        <v>3.3352308000000002</v>
      </c>
      <c r="BM231" s="28">
        <v>3.6956888000000001</v>
      </c>
      <c r="BN231" s="28">
        <v>0.19194</v>
      </c>
      <c r="BO231" s="28">
        <v>1.00491164693931</v>
      </c>
      <c r="BP231" s="28">
        <v>0.469290882778582</v>
      </c>
    </row>
    <row r="232" spans="1:68">
      <c r="A232" s="28">
        <v>231</v>
      </c>
      <c r="B232" s="29" t="s">
        <v>106</v>
      </c>
      <c r="C232" s="28">
        <v>0</v>
      </c>
      <c r="D232" s="28">
        <v>1102</v>
      </c>
      <c r="E232" s="28">
        <v>0.44696000000000002</v>
      </c>
      <c r="F232" s="28">
        <v>36.353385000000003</v>
      </c>
      <c r="G232" s="28">
        <v>3.2967499999999998</v>
      </c>
      <c r="H232" s="28">
        <v>1.19895</v>
      </c>
      <c r="I232" s="28">
        <v>4.0980999999999996</v>
      </c>
      <c r="J232" s="28">
        <v>17.010000000000002</v>
      </c>
      <c r="K232" s="28">
        <v>0.88085000000000002</v>
      </c>
      <c r="L232" s="28">
        <v>0.878</v>
      </c>
      <c r="M232" s="28">
        <v>1.0600499999999999</v>
      </c>
      <c r="N232" s="28">
        <v>464.86849999999998</v>
      </c>
      <c r="O232" s="28">
        <v>57.65956285</v>
      </c>
      <c r="P232" s="28">
        <v>365.61500000000001</v>
      </c>
      <c r="Q232" s="28">
        <v>1.3909750000000001</v>
      </c>
      <c r="R232" s="28">
        <v>2.3090000000000002</v>
      </c>
      <c r="S232" s="28">
        <v>3.5750000000000002</v>
      </c>
      <c r="T232" s="28">
        <v>177.42</v>
      </c>
      <c r="U232" s="28">
        <v>3.1299950000000001</v>
      </c>
      <c r="V232" s="28">
        <v>6.5255731922398599E-2</v>
      </c>
      <c r="W232" s="28">
        <v>34.277250000000002</v>
      </c>
      <c r="X232" s="28">
        <v>198.65</v>
      </c>
      <c r="Y232" s="28">
        <v>1.5006999999999999</v>
      </c>
      <c r="Z232" s="28">
        <v>1.9664999999999999</v>
      </c>
      <c r="AA232" s="28">
        <v>2.5833499999999998</v>
      </c>
      <c r="AB232" s="28">
        <v>2.77115</v>
      </c>
      <c r="AC232" s="28">
        <v>51.355499999999999</v>
      </c>
      <c r="AD232" s="28">
        <v>32.914450000000002</v>
      </c>
      <c r="AE232" s="28">
        <v>3.5750000000000002</v>
      </c>
      <c r="AF232" s="28">
        <v>4.8451370000000002</v>
      </c>
      <c r="AG232" s="28">
        <v>4.8312119999999998</v>
      </c>
      <c r="AH232" s="28">
        <v>4.7608870000000003</v>
      </c>
      <c r="AI232" s="28">
        <v>6.8750000000000006E-2</v>
      </c>
      <c r="AJ232" s="28">
        <v>1.93076</v>
      </c>
      <c r="AK232" s="28">
        <v>93.889614399999999</v>
      </c>
      <c r="AL232" s="28">
        <v>6.8087039999999996</v>
      </c>
      <c r="AM232" s="28">
        <v>0.96571200000000001</v>
      </c>
      <c r="AN232" s="28">
        <v>1.7776400000000001</v>
      </c>
      <c r="AO232" s="28">
        <v>41.316000000000003</v>
      </c>
      <c r="AP232" s="28">
        <v>2.0143360000000001</v>
      </c>
      <c r="AQ232" s="28">
        <v>1.59928</v>
      </c>
      <c r="AR232" s="28">
        <v>7.3095679999999996</v>
      </c>
      <c r="AS232" s="28">
        <v>669.96024</v>
      </c>
      <c r="AT232" s="28">
        <v>36.795620935999999</v>
      </c>
      <c r="AU232" s="28">
        <v>2634.9688000000001</v>
      </c>
      <c r="AV232" s="28">
        <v>5.7478847999999996</v>
      </c>
      <c r="AW232" s="28">
        <v>3.3948</v>
      </c>
      <c r="AX232" s="28">
        <v>5</v>
      </c>
      <c r="AY232" s="28">
        <v>134.92320000000001</v>
      </c>
      <c r="AZ232" s="28">
        <v>2.7264879999999998</v>
      </c>
      <c r="BA232" s="28">
        <v>0.119566269726014</v>
      </c>
      <c r="BB232" s="28">
        <v>11.297008</v>
      </c>
      <c r="BC232" s="28">
        <v>145.6</v>
      </c>
      <c r="BD232" s="28">
        <v>0.649312</v>
      </c>
      <c r="BE232" s="28">
        <v>1.9148912</v>
      </c>
      <c r="BF232" s="28">
        <v>1.8723920000000001</v>
      </c>
      <c r="BG232" s="28">
        <v>2.14472</v>
      </c>
      <c r="BH232" s="28">
        <v>84.125680000000003</v>
      </c>
      <c r="BI232" s="28">
        <v>15.489839999999999</v>
      </c>
      <c r="BJ232" s="28">
        <v>5</v>
      </c>
      <c r="BK232" s="28">
        <v>3.3341441600000001</v>
      </c>
      <c r="BL232" s="28">
        <v>3.3341441600000001</v>
      </c>
      <c r="BM232" s="28">
        <v>3.7109657600000001</v>
      </c>
      <c r="BN232" s="28">
        <v>0.19128800000000001</v>
      </c>
      <c r="BO232" s="28">
        <v>1.0034779089211601</v>
      </c>
      <c r="BP232" s="28">
        <v>0.46983502170767</v>
      </c>
    </row>
    <row r="233" spans="1:68">
      <c r="A233" s="28">
        <v>232</v>
      </c>
      <c r="B233" s="29" t="s">
        <v>177</v>
      </c>
      <c r="C233" s="28">
        <v>380</v>
      </c>
      <c r="D233" s="28">
        <v>1080</v>
      </c>
      <c r="E233" s="28">
        <v>0.4014664</v>
      </c>
      <c r="F233" s="28">
        <v>33.705531299999997</v>
      </c>
      <c r="G233" s="28">
        <v>3.158093</v>
      </c>
      <c r="H233" s="28">
        <v>1.191225</v>
      </c>
      <c r="I233" s="28">
        <v>4.1070840000000004</v>
      </c>
      <c r="J233" s="28">
        <v>15.9656</v>
      </c>
      <c r="K233" s="28">
        <v>0.87018700000000004</v>
      </c>
      <c r="L233" s="28">
        <v>0.87117999999999995</v>
      </c>
      <c r="M233" s="28">
        <v>1.0453490000000001</v>
      </c>
      <c r="N233" s="28">
        <v>463.76485000000002</v>
      </c>
      <c r="O233" s="28">
        <v>57.388262488999999</v>
      </c>
      <c r="P233" s="28">
        <v>358.27870000000001</v>
      </c>
      <c r="Q233" s="28">
        <v>1.4025624999999999</v>
      </c>
      <c r="R233" s="28">
        <v>2.2717499999999999</v>
      </c>
      <c r="S233" s="28">
        <v>3.5156999999999998</v>
      </c>
      <c r="T233" s="28">
        <v>176.6618</v>
      </c>
      <c r="U233" s="28">
        <v>3.1203004999999999</v>
      </c>
      <c r="V233" s="28">
        <v>6.7019091045748394E-2</v>
      </c>
      <c r="W233" s="28">
        <v>34.001286999999998</v>
      </c>
      <c r="X233" s="28">
        <v>198.178</v>
      </c>
      <c r="Y233" s="28">
        <v>1.4995000000000001</v>
      </c>
      <c r="Z233" s="28">
        <v>1.957406</v>
      </c>
      <c r="AA233" s="28">
        <v>2.5767669999999998</v>
      </c>
      <c r="AB233" s="28">
        <v>2.7665510000000002</v>
      </c>
      <c r="AC233" s="28">
        <v>51.4876</v>
      </c>
      <c r="AD233" s="28">
        <v>32.752702999999997</v>
      </c>
      <c r="AE233" s="28">
        <v>3.5156999999999998</v>
      </c>
      <c r="AF233" s="28">
        <v>4.8128331800000002</v>
      </c>
      <c r="AG233" s="28">
        <v>4.8030856799999997</v>
      </c>
      <c r="AH233" s="28">
        <v>4.7538581799999999</v>
      </c>
      <c r="AI233" s="28">
        <v>6.3125000000000001E-2</v>
      </c>
      <c r="AJ233" s="28">
        <v>1.9541424999999999</v>
      </c>
      <c r="AK233" s="28">
        <v>95.931956900000003</v>
      </c>
      <c r="AL233" s="28">
        <v>6.8668065</v>
      </c>
      <c r="AM233" s="28">
        <v>0.96163949999999998</v>
      </c>
      <c r="AN233" s="28">
        <v>1.76383</v>
      </c>
      <c r="AO233" s="28">
        <v>42.051000000000002</v>
      </c>
      <c r="AP233" s="28">
        <v>2.0175334999999999</v>
      </c>
      <c r="AQ233" s="28">
        <v>1.5970549999999999</v>
      </c>
      <c r="AR233" s="28">
        <v>7.3208605000000002</v>
      </c>
      <c r="AS233" s="28">
        <v>668.31939</v>
      </c>
      <c r="AT233" s="28">
        <v>36.781684163500003</v>
      </c>
      <c r="AU233" s="28">
        <v>2650.8067999999998</v>
      </c>
      <c r="AV233" s="28">
        <v>5.8436298000000004</v>
      </c>
      <c r="AW233" s="28">
        <v>3.3987375000000002</v>
      </c>
      <c r="AX233" s="28">
        <v>5.00875</v>
      </c>
      <c r="AY233" s="28">
        <v>134.12145000000001</v>
      </c>
      <c r="AZ233" s="28">
        <v>2.7162117499999998</v>
      </c>
      <c r="BA233" s="28">
        <v>0.11773798482794701</v>
      </c>
      <c r="BB233" s="28">
        <v>11.160292999999999</v>
      </c>
      <c r="BC233" s="28">
        <v>144.8075</v>
      </c>
      <c r="BD233" s="28">
        <v>0.64464949999999999</v>
      </c>
      <c r="BE233" s="28">
        <v>1.9071562</v>
      </c>
      <c r="BF233" s="28">
        <v>1.8626769999999999</v>
      </c>
      <c r="BG233" s="28">
        <v>2.1337825000000001</v>
      </c>
      <c r="BH233" s="28">
        <v>84.047255000000007</v>
      </c>
      <c r="BI233" s="28">
        <v>15.318465</v>
      </c>
      <c r="BJ233" s="28">
        <v>5.00875</v>
      </c>
      <c r="BK233" s="28">
        <v>3.3246142600000002</v>
      </c>
      <c r="BL233" s="28">
        <v>3.3246142600000002</v>
      </c>
      <c r="BM233" s="28">
        <v>3.6522414849999998</v>
      </c>
      <c r="BN233" s="28">
        <v>0.192463</v>
      </c>
      <c r="BO233" s="28">
        <v>1.0053678201331999</v>
      </c>
      <c r="BP233" s="28">
        <v>0.46646128798842301</v>
      </c>
    </row>
    <row r="234" spans="1:68">
      <c r="A234" s="28">
        <v>233</v>
      </c>
      <c r="B234" s="29" t="s">
        <v>178</v>
      </c>
      <c r="C234" s="28">
        <v>340</v>
      </c>
      <c r="D234" s="28">
        <v>1150</v>
      </c>
      <c r="E234" s="28">
        <v>0.44044</v>
      </c>
      <c r="F234" s="28">
        <v>36.820905000000003</v>
      </c>
      <c r="G234" s="28">
        <v>3.3450500000000001</v>
      </c>
      <c r="H234" s="28">
        <v>1.2202500000000001</v>
      </c>
      <c r="I234" s="28">
        <v>4.1889000000000003</v>
      </c>
      <c r="J234" s="28">
        <v>17.36</v>
      </c>
      <c r="K234" s="28">
        <v>0.86995</v>
      </c>
      <c r="L234" s="28">
        <v>0.86799999999999999</v>
      </c>
      <c r="M234" s="28">
        <v>1.0341499999999999</v>
      </c>
      <c r="N234" s="28">
        <v>457.09750000000003</v>
      </c>
      <c r="O234" s="28">
        <v>58.853219150000001</v>
      </c>
      <c r="P234" s="28">
        <v>355.94499999999999</v>
      </c>
      <c r="Q234" s="28">
        <v>1.221325</v>
      </c>
      <c r="R234" s="28">
        <v>2.3025000000000002</v>
      </c>
      <c r="S234" s="28">
        <v>3.645</v>
      </c>
      <c r="T234" s="28">
        <v>181.88</v>
      </c>
      <c r="U234" s="28">
        <v>3.2264750000000002</v>
      </c>
      <c r="V234" s="28">
        <v>6.3364055299539201E-2</v>
      </c>
      <c r="W234" s="28">
        <v>36.349449999999997</v>
      </c>
      <c r="X234" s="28">
        <v>202.3</v>
      </c>
      <c r="Y234" s="28">
        <v>1.5235000000000001</v>
      </c>
      <c r="Z234" s="28">
        <v>1.9945999999999999</v>
      </c>
      <c r="AA234" s="28">
        <v>2.6354500000000001</v>
      </c>
      <c r="AB234" s="28">
        <v>2.81135</v>
      </c>
      <c r="AC234" s="28">
        <v>51.295000000000002</v>
      </c>
      <c r="AD234" s="28">
        <v>34.687550000000002</v>
      </c>
      <c r="AE234" s="28">
        <v>3.645</v>
      </c>
      <c r="AF234" s="28">
        <v>4.941503</v>
      </c>
      <c r="AG234" s="28">
        <v>4.9275779999999996</v>
      </c>
      <c r="AH234" s="28">
        <v>4.857253</v>
      </c>
      <c r="AI234" s="28">
        <v>6.8750000000000006E-2</v>
      </c>
      <c r="AJ234" s="28">
        <v>1.9179999999999999</v>
      </c>
      <c r="AK234" s="28">
        <v>92.821899999999999</v>
      </c>
      <c r="AL234" s="28">
        <v>6.6875</v>
      </c>
      <c r="AM234" s="28">
        <v>0.95150000000000001</v>
      </c>
      <c r="AN234" s="28">
        <v>1.7605</v>
      </c>
      <c r="AO234" s="28">
        <v>40.950000000000003</v>
      </c>
      <c r="AP234" s="28">
        <v>2.0135000000000001</v>
      </c>
      <c r="AQ234" s="28">
        <v>1.59</v>
      </c>
      <c r="AR234" s="28">
        <v>7.5039999999999996</v>
      </c>
      <c r="AS234" s="28">
        <v>663.61</v>
      </c>
      <c r="AT234" s="28">
        <v>36.410768500000003</v>
      </c>
      <c r="AU234" s="28">
        <v>2710.2</v>
      </c>
      <c r="AV234" s="28">
        <v>5.9016999999999999</v>
      </c>
      <c r="AW234" s="28">
        <v>3.2850000000000001</v>
      </c>
      <c r="AX234" s="28">
        <v>5</v>
      </c>
      <c r="AY234" s="28">
        <v>134.55000000000001</v>
      </c>
      <c r="AZ234" s="28">
        <v>2.7632500000000002</v>
      </c>
      <c r="BA234" s="28">
        <v>0.120879120879121</v>
      </c>
      <c r="BB234" s="28">
        <v>10.9895</v>
      </c>
      <c r="BC234" s="28">
        <v>145.5</v>
      </c>
      <c r="BD234" s="28">
        <v>0.64400000000000002</v>
      </c>
      <c r="BE234" s="28">
        <v>1.9123000000000001</v>
      </c>
      <c r="BF234" s="28">
        <v>1.865</v>
      </c>
      <c r="BG234" s="28">
        <v>2.1360000000000001</v>
      </c>
      <c r="BH234" s="28">
        <v>83.944999999999993</v>
      </c>
      <c r="BI234" s="28">
        <v>15.81</v>
      </c>
      <c r="BJ234" s="28">
        <v>5</v>
      </c>
      <c r="BK234" s="28">
        <v>3.29698</v>
      </c>
      <c r="BL234" s="28">
        <v>3.29698</v>
      </c>
      <c r="BM234" s="28">
        <v>3.3927299999999998</v>
      </c>
      <c r="BN234" s="28">
        <v>0.16800000000000001</v>
      </c>
      <c r="BO234" s="28">
        <v>1.01406651171644</v>
      </c>
      <c r="BP234" s="28">
        <v>0.46599131693198298</v>
      </c>
    </row>
    <row r="235" spans="1:68">
      <c r="A235" s="28">
        <v>234</v>
      </c>
      <c r="B235" s="29" t="s">
        <v>179</v>
      </c>
      <c r="C235" s="28">
        <v>535</v>
      </c>
      <c r="D235" s="28">
        <v>1075</v>
      </c>
      <c r="E235" s="28">
        <v>0.40868159999999998</v>
      </c>
      <c r="F235" s="28">
        <v>34.131847200000003</v>
      </c>
      <c r="G235" s="28">
        <v>3.1827920000000001</v>
      </c>
      <c r="H235" s="28">
        <v>1.1914</v>
      </c>
      <c r="I235" s="28">
        <v>4.1012959999999996</v>
      </c>
      <c r="J235" s="28">
        <v>16.1264</v>
      </c>
      <c r="K235" s="28">
        <v>0.87352799999999997</v>
      </c>
      <c r="L235" s="28">
        <v>0.87392000000000003</v>
      </c>
      <c r="M235" s="28">
        <v>1.0484560000000001</v>
      </c>
      <c r="N235" s="28">
        <v>464.46839999999997</v>
      </c>
      <c r="O235" s="28">
        <v>57.370648615999997</v>
      </c>
      <c r="P235" s="28">
        <v>358.7928</v>
      </c>
      <c r="Q235" s="28">
        <v>1.4115</v>
      </c>
      <c r="R235" s="28">
        <v>2.282</v>
      </c>
      <c r="S235" s="28">
        <v>3.5207999999999999</v>
      </c>
      <c r="T235" s="28">
        <v>176.53919999999999</v>
      </c>
      <c r="U235" s="28">
        <v>3.1161720000000002</v>
      </c>
      <c r="V235" s="28">
        <v>6.6970929655719796E-2</v>
      </c>
      <c r="W235" s="28">
        <v>33.941927999999997</v>
      </c>
      <c r="X235" s="28">
        <v>198.03200000000001</v>
      </c>
      <c r="Y235" s="28">
        <v>1.498</v>
      </c>
      <c r="Z235" s="28">
        <v>1.9572639999999999</v>
      </c>
      <c r="AA235" s="28">
        <v>2.5750479999999998</v>
      </c>
      <c r="AB235" s="28">
        <v>2.7651439999999998</v>
      </c>
      <c r="AC235" s="28">
        <v>51.5944</v>
      </c>
      <c r="AD235" s="28">
        <v>32.664631999999997</v>
      </c>
      <c r="AE235" s="28">
        <v>3.5207999999999999</v>
      </c>
      <c r="AF235" s="28">
        <v>4.8163019199999999</v>
      </c>
      <c r="AG235" s="28">
        <v>4.8051619199999998</v>
      </c>
      <c r="AH235" s="28">
        <v>4.7489019199999998</v>
      </c>
      <c r="AI235" s="28">
        <v>6.5000000000000002E-2</v>
      </c>
      <c r="AJ235" s="28">
        <v>1.93184</v>
      </c>
      <c r="AK235" s="28">
        <v>93.946329599999999</v>
      </c>
      <c r="AL235" s="28">
        <v>6.8163359999999997</v>
      </c>
      <c r="AM235" s="28">
        <v>0.96540800000000004</v>
      </c>
      <c r="AN235" s="28">
        <v>1.77376</v>
      </c>
      <c r="AO235" s="28">
        <v>41.344000000000001</v>
      </c>
      <c r="AP235" s="28">
        <v>2.0210240000000002</v>
      </c>
      <c r="AQ235" s="28">
        <v>1.6035200000000001</v>
      </c>
      <c r="AR235" s="28">
        <v>7.3321120000000004</v>
      </c>
      <c r="AS235" s="28">
        <v>670.17215999999996</v>
      </c>
      <c r="AT235" s="28">
        <v>36.750945424000001</v>
      </c>
      <c r="AU235" s="28">
        <v>2645.8191999999999</v>
      </c>
      <c r="AV235" s="28">
        <v>5.8425631999999998</v>
      </c>
      <c r="AW235" s="28">
        <v>3.4032</v>
      </c>
      <c r="AX235" s="28">
        <v>5</v>
      </c>
      <c r="AY235" s="28">
        <v>134.7088</v>
      </c>
      <c r="AZ235" s="28">
        <v>2.7243919999999999</v>
      </c>
      <c r="BA235" s="28">
        <v>0.119969040247678</v>
      </c>
      <c r="BB235" s="28">
        <v>11.239072</v>
      </c>
      <c r="BC235" s="28">
        <v>145.4</v>
      </c>
      <c r="BD235" s="28">
        <v>0.64780800000000005</v>
      </c>
      <c r="BE235" s="28">
        <v>1.9144208</v>
      </c>
      <c r="BF235" s="28">
        <v>1.870528</v>
      </c>
      <c r="BG235" s="28">
        <v>2.1424799999999999</v>
      </c>
      <c r="BH235" s="28">
        <v>85.041120000000006</v>
      </c>
      <c r="BI235" s="28">
        <v>15.438560000000001</v>
      </c>
      <c r="BJ235" s="28">
        <v>5</v>
      </c>
      <c r="BK235" s="28">
        <v>3.3363174400000002</v>
      </c>
      <c r="BL235" s="28">
        <v>3.3363174400000002</v>
      </c>
      <c r="BM235" s="28">
        <v>3.6804118400000001</v>
      </c>
      <c r="BN235" s="28">
        <v>0.19259200000000001</v>
      </c>
      <c r="BO235" s="28">
        <v>1.00328086686882</v>
      </c>
      <c r="BP235" s="28">
        <v>0.468746743849493</v>
      </c>
    </row>
    <row r="236" spans="1:68">
      <c r="A236" s="28">
        <v>235</v>
      </c>
      <c r="B236" s="29" t="s">
        <v>101</v>
      </c>
      <c r="C236" s="28">
        <v>610</v>
      </c>
      <c r="D236" s="28">
        <v>1075</v>
      </c>
      <c r="E236" s="28">
        <v>0.429672</v>
      </c>
      <c r="F236" s="28">
        <v>35.197904000000001</v>
      </c>
      <c r="G236" s="28">
        <v>3.2287400000000002</v>
      </c>
      <c r="H236" s="28">
        <v>1.1939</v>
      </c>
      <c r="I236" s="28">
        <v>4.0933200000000003</v>
      </c>
      <c r="J236" s="28">
        <v>16.538</v>
      </c>
      <c r="K236" s="28">
        <v>0.87585999999999997</v>
      </c>
      <c r="L236" s="28">
        <v>0.87439999999999996</v>
      </c>
      <c r="M236" s="28">
        <v>1.05722</v>
      </c>
      <c r="N236" s="28">
        <v>464.90899999999999</v>
      </c>
      <c r="O236" s="28">
        <v>57.444487019999997</v>
      </c>
      <c r="P236" s="28">
        <v>365.226</v>
      </c>
      <c r="Q236" s="28">
        <v>1.40741</v>
      </c>
      <c r="R236" s="28">
        <v>2.2885</v>
      </c>
      <c r="S236" s="28">
        <v>3.5459999999999998</v>
      </c>
      <c r="T236" s="28">
        <v>176.744</v>
      </c>
      <c r="U236" s="28">
        <v>3.1187</v>
      </c>
      <c r="V236" s="28">
        <v>6.5908816059983097E-2</v>
      </c>
      <c r="W236" s="28">
        <v>33.97936</v>
      </c>
      <c r="X236" s="28">
        <v>198.19</v>
      </c>
      <c r="Y236" s="28">
        <v>1.4990000000000001</v>
      </c>
      <c r="Z236" s="28">
        <v>1.96058</v>
      </c>
      <c r="AA236" s="28">
        <v>2.57626</v>
      </c>
      <c r="AB236" s="28">
        <v>2.7658800000000001</v>
      </c>
      <c r="AC236" s="28">
        <v>51.226500000000001</v>
      </c>
      <c r="AD236" s="28">
        <v>32.727939999999997</v>
      </c>
      <c r="AE236" s="28">
        <v>3.5459999999999998</v>
      </c>
      <c r="AF236" s="28">
        <v>4.8186964000000003</v>
      </c>
      <c r="AG236" s="28">
        <v>4.8075564000000002</v>
      </c>
      <c r="AH236" s="28">
        <v>4.7512964000000002</v>
      </c>
      <c r="AI236" s="28">
        <v>6.5000000000000002E-2</v>
      </c>
      <c r="AJ236" s="28">
        <v>1.9313</v>
      </c>
      <c r="AK236" s="28">
        <v>93.917972000000006</v>
      </c>
      <c r="AL236" s="28">
        <v>6.8125200000000001</v>
      </c>
      <c r="AM236" s="28">
        <v>0.96555999999999997</v>
      </c>
      <c r="AN236" s="28">
        <v>1.7757000000000001</v>
      </c>
      <c r="AO236" s="28">
        <v>41.33</v>
      </c>
      <c r="AP236" s="28">
        <v>2.0176799999999999</v>
      </c>
      <c r="AQ236" s="28">
        <v>1.6013999999999999</v>
      </c>
      <c r="AR236" s="28">
        <v>7.3208399999999996</v>
      </c>
      <c r="AS236" s="28">
        <v>670.06619999999998</v>
      </c>
      <c r="AT236" s="28">
        <v>36.77328318</v>
      </c>
      <c r="AU236" s="28">
        <v>2640.3939999999998</v>
      </c>
      <c r="AV236" s="28">
        <v>5.7952240000000002</v>
      </c>
      <c r="AW236" s="28">
        <v>3.399</v>
      </c>
      <c r="AX236" s="28">
        <v>5</v>
      </c>
      <c r="AY236" s="28">
        <v>134.816</v>
      </c>
      <c r="AZ236" s="28">
        <v>2.7254399999999999</v>
      </c>
      <c r="BA236" s="28">
        <v>0.119767723203484</v>
      </c>
      <c r="BB236" s="28">
        <v>11.268039999999999</v>
      </c>
      <c r="BC236" s="28">
        <v>145.5</v>
      </c>
      <c r="BD236" s="28">
        <v>0.64856000000000003</v>
      </c>
      <c r="BE236" s="28">
        <v>1.9146559999999999</v>
      </c>
      <c r="BF236" s="28">
        <v>1.8714599999999999</v>
      </c>
      <c r="BG236" s="28">
        <v>2.1436000000000002</v>
      </c>
      <c r="BH236" s="28">
        <v>84.583399999999997</v>
      </c>
      <c r="BI236" s="28">
        <v>15.4642</v>
      </c>
      <c r="BJ236" s="28">
        <v>5</v>
      </c>
      <c r="BK236" s="28">
        <v>3.3352308000000002</v>
      </c>
      <c r="BL236" s="28">
        <v>3.3352308000000002</v>
      </c>
      <c r="BM236" s="28">
        <v>3.6956888000000001</v>
      </c>
      <c r="BN236" s="28">
        <v>0.19194</v>
      </c>
      <c r="BO236" s="28">
        <v>1.00325754304155</v>
      </c>
      <c r="BP236" s="28">
        <v>0.469290882778582</v>
      </c>
    </row>
    <row r="237" spans="1:68">
      <c r="A237" s="28">
        <v>236</v>
      </c>
      <c r="B237" s="29" t="s">
        <v>102</v>
      </c>
      <c r="C237" s="28">
        <v>550</v>
      </c>
      <c r="D237" s="28">
        <v>1075</v>
      </c>
      <c r="E237" s="28">
        <v>0.44016719999999998</v>
      </c>
      <c r="F237" s="28">
        <v>35.7309324</v>
      </c>
      <c r="G237" s="28">
        <v>3.2517140000000002</v>
      </c>
      <c r="H237" s="28">
        <v>1.1951499999999999</v>
      </c>
      <c r="I237" s="28">
        <v>4.0893319999999997</v>
      </c>
      <c r="J237" s="28">
        <v>16.7438</v>
      </c>
      <c r="K237" s="28">
        <v>0.87702599999999997</v>
      </c>
      <c r="L237" s="28">
        <v>0.87463999999999997</v>
      </c>
      <c r="M237" s="28">
        <v>1.0616019999999999</v>
      </c>
      <c r="N237" s="28">
        <v>465.1293</v>
      </c>
      <c r="O237" s="28">
        <v>57.481406221999997</v>
      </c>
      <c r="P237" s="28">
        <v>368.44260000000003</v>
      </c>
      <c r="Q237" s="28">
        <v>1.405365</v>
      </c>
      <c r="R237" s="28">
        <v>2.29175</v>
      </c>
      <c r="S237" s="28">
        <v>3.5586000000000002</v>
      </c>
      <c r="T237" s="28">
        <v>176.84639999999999</v>
      </c>
      <c r="U237" s="28">
        <v>3.119964</v>
      </c>
      <c r="V237" s="28">
        <v>6.5397341105364395E-2</v>
      </c>
      <c r="W237" s="28">
        <v>33.998075999999998</v>
      </c>
      <c r="X237" s="28">
        <v>198.26900000000001</v>
      </c>
      <c r="Y237" s="28">
        <v>1.4995000000000001</v>
      </c>
      <c r="Z237" s="28">
        <v>1.9622379999999999</v>
      </c>
      <c r="AA237" s="28">
        <v>2.5768659999999999</v>
      </c>
      <c r="AB237" s="28">
        <v>2.766248</v>
      </c>
      <c r="AC237" s="28">
        <v>51.042549999999999</v>
      </c>
      <c r="AD237" s="28">
        <v>32.759594</v>
      </c>
      <c r="AE237" s="28">
        <v>3.5586000000000002</v>
      </c>
      <c r="AF237" s="28">
        <v>4.8198936400000001</v>
      </c>
      <c r="AG237" s="28">
        <v>4.8087536399999999</v>
      </c>
      <c r="AH237" s="28">
        <v>4.75249364</v>
      </c>
      <c r="AI237" s="28">
        <v>6.5000000000000002E-2</v>
      </c>
      <c r="AJ237" s="28">
        <v>1.93103</v>
      </c>
      <c r="AK237" s="28">
        <v>93.903793199999996</v>
      </c>
      <c r="AL237" s="28">
        <v>6.8106119999999999</v>
      </c>
      <c r="AM237" s="28">
        <v>0.96563600000000005</v>
      </c>
      <c r="AN237" s="28">
        <v>1.77667</v>
      </c>
      <c r="AO237" s="28">
        <v>41.323</v>
      </c>
      <c r="AP237" s="28">
        <v>2.0160079999999998</v>
      </c>
      <c r="AQ237" s="28">
        <v>1.6003400000000001</v>
      </c>
      <c r="AR237" s="28">
        <v>7.3152039999999996</v>
      </c>
      <c r="AS237" s="28">
        <v>670.01322000000005</v>
      </c>
      <c r="AT237" s="28">
        <v>36.784452057999999</v>
      </c>
      <c r="AU237" s="28">
        <v>2637.6813999999999</v>
      </c>
      <c r="AV237" s="28">
        <v>5.7715544000000003</v>
      </c>
      <c r="AW237" s="28">
        <v>3.3969</v>
      </c>
      <c r="AX237" s="28">
        <v>5</v>
      </c>
      <c r="AY237" s="28">
        <v>134.86959999999999</v>
      </c>
      <c r="AZ237" s="28">
        <v>2.7259639999999998</v>
      </c>
      <c r="BA237" s="28">
        <v>0.119667013527575</v>
      </c>
      <c r="BB237" s="28">
        <v>11.282524</v>
      </c>
      <c r="BC237" s="28">
        <v>145.55000000000001</v>
      </c>
      <c r="BD237" s="28">
        <v>0.64893599999999996</v>
      </c>
      <c r="BE237" s="28">
        <v>1.9147736</v>
      </c>
      <c r="BF237" s="28">
        <v>1.871926</v>
      </c>
      <c r="BG237" s="28">
        <v>2.1441599999999998</v>
      </c>
      <c r="BH237" s="28">
        <v>84.35454</v>
      </c>
      <c r="BI237" s="28">
        <v>15.47702</v>
      </c>
      <c r="BJ237" s="28">
        <v>5</v>
      </c>
      <c r="BK237" s="28">
        <v>3.3346874799999999</v>
      </c>
      <c r="BL237" s="28">
        <v>3.3346874799999999</v>
      </c>
      <c r="BM237" s="28">
        <v>3.7033272799999999</v>
      </c>
      <c r="BN237" s="28">
        <v>0.19161400000000001</v>
      </c>
      <c r="BO237" s="28">
        <v>1.0032458876050401</v>
      </c>
      <c r="BP237" s="28">
        <v>0.469562952243126</v>
      </c>
    </row>
    <row r="238" spans="1:68">
      <c r="A238" s="28">
        <v>237</v>
      </c>
      <c r="B238" s="29" t="s">
        <v>103</v>
      </c>
      <c r="C238" s="28">
        <v>340</v>
      </c>
      <c r="D238" s="28">
        <v>1075</v>
      </c>
      <c r="E238" s="28">
        <v>0.45066240000000002</v>
      </c>
      <c r="F238" s="28">
        <v>36.2639608</v>
      </c>
      <c r="G238" s="28">
        <v>3.2746879999999998</v>
      </c>
      <c r="H238" s="28">
        <v>1.1963999999999999</v>
      </c>
      <c r="I238" s="28">
        <v>4.0853440000000001</v>
      </c>
      <c r="J238" s="28">
        <v>16.9496</v>
      </c>
      <c r="K238" s="28">
        <v>0.87819199999999997</v>
      </c>
      <c r="L238" s="28">
        <v>0.87487999999999999</v>
      </c>
      <c r="M238" s="28">
        <v>1.065984</v>
      </c>
      <c r="N238" s="28">
        <v>465.34960000000001</v>
      </c>
      <c r="O238" s="28">
        <v>57.518325423999997</v>
      </c>
      <c r="P238" s="28">
        <v>371.6592</v>
      </c>
      <c r="Q238" s="28">
        <v>1.4033199999999999</v>
      </c>
      <c r="R238" s="28">
        <v>2.2949999999999999</v>
      </c>
      <c r="S238" s="28">
        <v>3.5712000000000002</v>
      </c>
      <c r="T238" s="28">
        <v>176.94880000000001</v>
      </c>
      <c r="U238" s="28">
        <v>3.1212279999999999</v>
      </c>
      <c r="V238" s="28">
        <v>6.4898286685231496E-2</v>
      </c>
      <c r="W238" s="28">
        <v>34.016792000000002</v>
      </c>
      <c r="X238" s="28">
        <v>198.34800000000001</v>
      </c>
      <c r="Y238" s="28">
        <v>1.5</v>
      </c>
      <c r="Z238" s="28">
        <v>1.9638960000000001</v>
      </c>
      <c r="AA238" s="28">
        <v>2.5774720000000002</v>
      </c>
      <c r="AB238" s="28">
        <v>2.766616</v>
      </c>
      <c r="AC238" s="28">
        <v>50.858600000000003</v>
      </c>
      <c r="AD238" s="28">
        <v>32.791248000000003</v>
      </c>
      <c r="AE238" s="28">
        <v>3.5712000000000002</v>
      </c>
      <c r="AF238" s="28">
        <v>4.8210908799999999</v>
      </c>
      <c r="AG238" s="28">
        <v>4.8099508799999997</v>
      </c>
      <c r="AH238" s="28">
        <v>4.7536908799999997</v>
      </c>
      <c r="AI238" s="28">
        <v>6.5000000000000002E-2</v>
      </c>
      <c r="AJ238" s="28">
        <v>1.93076</v>
      </c>
      <c r="AK238" s="28">
        <v>93.889614399999999</v>
      </c>
      <c r="AL238" s="28">
        <v>6.8087039999999996</v>
      </c>
      <c r="AM238" s="28">
        <v>0.96571200000000001</v>
      </c>
      <c r="AN238" s="28">
        <v>1.7776400000000001</v>
      </c>
      <c r="AO238" s="28">
        <v>41.316000000000003</v>
      </c>
      <c r="AP238" s="28">
        <v>2.0143360000000001</v>
      </c>
      <c r="AQ238" s="28">
        <v>1.59928</v>
      </c>
      <c r="AR238" s="28">
        <v>7.3095679999999996</v>
      </c>
      <c r="AS238" s="28">
        <v>669.96024</v>
      </c>
      <c r="AT238" s="28">
        <v>36.795620935999999</v>
      </c>
      <c r="AU238" s="28">
        <v>2634.9688000000001</v>
      </c>
      <c r="AV238" s="28">
        <v>5.7478847999999996</v>
      </c>
      <c r="AW238" s="28">
        <v>3.3948</v>
      </c>
      <c r="AX238" s="28">
        <v>5</v>
      </c>
      <c r="AY238" s="28">
        <v>134.92320000000001</v>
      </c>
      <c r="AZ238" s="28">
        <v>2.7264879999999998</v>
      </c>
      <c r="BA238" s="28">
        <v>0.119566269726014</v>
      </c>
      <c r="BB238" s="28">
        <v>11.297008</v>
      </c>
      <c r="BC238" s="28">
        <v>145.6</v>
      </c>
      <c r="BD238" s="28">
        <v>0.649312</v>
      </c>
      <c r="BE238" s="28">
        <v>1.9148912</v>
      </c>
      <c r="BF238" s="28">
        <v>1.8723920000000001</v>
      </c>
      <c r="BG238" s="28">
        <v>2.14472</v>
      </c>
      <c r="BH238" s="28">
        <v>84.125680000000003</v>
      </c>
      <c r="BI238" s="28">
        <v>15.489839999999999</v>
      </c>
      <c r="BJ238" s="28">
        <v>5</v>
      </c>
      <c r="BK238" s="28">
        <v>3.3341441600000001</v>
      </c>
      <c r="BL238" s="28">
        <v>3.3341441600000001</v>
      </c>
      <c r="BM238" s="28">
        <v>3.7109657600000001</v>
      </c>
      <c r="BN238" s="28">
        <v>0.19128800000000001</v>
      </c>
      <c r="BO238" s="28">
        <v>1.0032342364834299</v>
      </c>
      <c r="BP238" s="28">
        <v>0.46983502170767</v>
      </c>
    </row>
    <row r="239" spans="1:68">
      <c r="A239" s="28">
        <v>238</v>
      </c>
      <c r="B239" s="29" t="s">
        <v>115</v>
      </c>
      <c r="C239" s="28">
        <v>120</v>
      </c>
      <c r="D239" s="28">
        <v>1075</v>
      </c>
      <c r="E239" s="28">
        <v>0.47165279999999998</v>
      </c>
      <c r="F239" s="28">
        <v>37.330017599999998</v>
      </c>
      <c r="G239" s="28">
        <v>3.3206359999999999</v>
      </c>
      <c r="H239" s="28">
        <v>1.1989000000000001</v>
      </c>
      <c r="I239" s="28">
        <v>4.0773679999999999</v>
      </c>
      <c r="J239" s="28">
        <v>17.3612</v>
      </c>
      <c r="K239" s="28">
        <v>0.88052399999999997</v>
      </c>
      <c r="L239" s="28">
        <v>0.87536000000000003</v>
      </c>
      <c r="M239" s="28">
        <v>1.074748</v>
      </c>
      <c r="N239" s="28">
        <v>465.79020000000003</v>
      </c>
      <c r="O239" s="28">
        <v>57.592163827999997</v>
      </c>
      <c r="P239" s="28">
        <v>378.0924</v>
      </c>
      <c r="Q239" s="28">
        <v>1.39923</v>
      </c>
      <c r="R239" s="28">
        <v>2.3014999999999999</v>
      </c>
      <c r="S239" s="28">
        <v>3.5964</v>
      </c>
      <c r="T239" s="28">
        <v>177.15360000000001</v>
      </c>
      <c r="U239" s="28">
        <v>3.1237560000000002</v>
      </c>
      <c r="V239" s="28">
        <v>6.3935672649355998E-2</v>
      </c>
      <c r="W239" s="28">
        <v>34.054223999999998</v>
      </c>
      <c r="X239" s="28">
        <v>198.506</v>
      </c>
      <c r="Y239" s="28">
        <v>1.5009999999999999</v>
      </c>
      <c r="Z239" s="28">
        <v>1.967212</v>
      </c>
      <c r="AA239" s="28">
        <v>2.578684</v>
      </c>
      <c r="AB239" s="28">
        <v>2.7673519999999998</v>
      </c>
      <c r="AC239" s="28">
        <v>50.490699999999997</v>
      </c>
      <c r="AD239" s="28">
        <v>32.854556000000002</v>
      </c>
      <c r="AE239" s="28">
        <v>3.5964</v>
      </c>
      <c r="AF239" s="28">
        <v>4.8234853600000003</v>
      </c>
      <c r="AG239" s="28">
        <v>4.8123453600000001</v>
      </c>
      <c r="AH239" s="28">
        <v>4.7560853600000002</v>
      </c>
      <c r="AI239" s="28">
        <v>6.5000000000000002E-2</v>
      </c>
      <c r="AJ239" s="28">
        <v>1.93022</v>
      </c>
      <c r="AK239" s="28">
        <v>93.861256800000007</v>
      </c>
      <c r="AL239" s="28">
        <v>6.804888</v>
      </c>
      <c r="AM239" s="28">
        <v>0.96586399999999994</v>
      </c>
      <c r="AN239" s="28">
        <v>1.7795799999999999</v>
      </c>
      <c r="AO239" s="28">
        <v>41.302</v>
      </c>
      <c r="AP239" s="28">
        <v>2.0109919999999999</v>
      </c>
      <c r="AQ239" s="28">
        <v>1.5971599999999999</v>
      </c>
      <c r="AR239" s="28">
        <v>7.2982959999999997</v>
      </c>
      <c r="AS239" s="28">
        <v>669.85428000000002</v>
      </c>
      <c r="AT239" s="28">
        <v>36.817958691999998</v>
      </c>
      <c r="AU239" s="28">
        <v>2629.5436</v>
      </c>
      <c r="AV239" s="28">
        <v>5.7005455999999999</v>
      </c>
      <c r="AW239" s="28">
        <v>3.3906000000000001</v>
      </c>
      <c r="AX239" s="28">
        <v>5</v>
      </c>
      <c r="AY239" s="28">
        <v>135.03039999999999</v>
      </c>
      <c r="AZ239" s="28">
        <v>2.7275360000000002</v>
      </c>
      <c r="BA239" s="28">
        <v>0.119364679676529</v>
      </c>
      <c r="BB239" s="28">
        <v>11.325976000000001</v>
      </c>
      <c r="BC239" s="28">
        <v>145.69999999999999</v>
      </c>
      <c r="BD239" s="28">
        <v>0.65006399999999998</v>
      </c>
      <c r="BE239" s="28">
        <v>1.9151263999999999</v>
      </c>
      <c r="BF239" s="28">
        <v>1.873324</v>
      </c>
      <c r="BG239" s="28">
        <v>2.1458400000000002</v>
      </c>
      <c r="BH239" s="28">
        <v>83.667959999999994</v>
      </c>
      <c r="BI239" s="28">
        <v>15.51548</v>
      </c>
      <c r="BJ239" s="28">
        <v>5</v>
      </c>
      <c r="BK239" s="28">
        <v>3.3330575200000001</v>
      </c>
      <c r="BL239" s="28">
        <v>3.3330575200000001</v>
      </c>
      <c r="BM239" s="28">
        <v>3.7262427200000001</v>
      </c>
      <c r="BN239" s="28">
        <v>0.190636</v>
      </c>
      <c r="BO239" s="28">
        <v>1.0032109471752899</v>
      </c>
      <c r="BP239" s="28">
        <v>0.470379160636758</v>
      </c>
    </row>
    <row r="240" spans="1:68">
      <c r="A240" s="28">
        <v>239</v>
      </c>
      <c r="B240" s="29" t="s">
        <v>180</v>
      </c>
      <c r="C240" s="28">
        <v>150</v>
      </c>
      <c r="D240" s="28">
        <v>1145</v>
      </c>
      <c r="E240" s="28">
        <v>0.35399999999999998</v>
      </c>
      <c r="F240" s="28">
        <v>31.043500000000002</v>
      </c>
      <c r="G240" s="28">
        <v>3.0049999999999999</v>
      </c>
      <c r="H240" s="28">
        <v>1.1950000000000001</v>
      </c>
      <c r="I240" s="28">
        <v>4.165</v>
      </c>
      <c r="J240" s="28">
        <v>15</v>
      </c>
      <c r="K240" s="28">
        <v>0.84499999999999997</v>
      </c>
      <c r="L240" s="28">
        <v>0.85</v>
      </c>
      <c r="M240" s="28">
        <v>1.02</v>
      </c>
      <c r="N240" s="28">
        <v>457.3</v>
      </c>
      <c r="O240" s="28">
        <v>57.777839999999998</v>
      </c>
      <c r="P240" s="28">
        <v>354</v>
      </c>
      <c r="Q240" s="28">
        <v>1.3035000000000001</v>
      </c>
      <c r="R240" s="28">
        <v>2.2000000000000002</v>
      </c>
      <c r="S240" s="28">
        <v>3.5</v>
      </c>
      <c r="T240" s="28">
        <v>178.5</v>
      </c>
      <c r="U240" s="28">
        <v>3.17</v>
      </c>
      <c r="V240" s="28">
        <v>6.6666666666666693E-2</v>
      </c>
      <c r="W240" s="28">
        <v>34.86</v>
      </c>
      <c r="X240" s="28">
        <v>200</v>
      </c>
      <c r="Y240" s="28">
        <v>1.5149999999999999</v>
      </c>
      <c r="Z240" s="28">
        <v>1.9650000000000001</v>
      </c>
      <c r="AA240" s="28">
        <v>2.6</v>
      </c>
      <c r="AB240" s="28">
        <v>2.7850000000000001</v>
      </c>
      <c r="AC240" s="28">
        <v>50.65</v>
      </c>
      <c r="AD240" s="28">
        <v>33.755000000000003</v>
      </c>
      <c r="AE240" s="28">
        <v>3.5</v>
      </c>
      <c r="AF240" s="28">
        <v>4.8093000000000004</v>
      </c>
      <c r="AG240" s="28">
        <v>4.8093000000000004</v>
      </c>
      <c r="AH240" s="28">
        <v>4.8093000000000004</v>
      </c>
      <c r="AI240" s="28">
        <v>0.05</v>
      </c>
      <c r="AJ240" s="28">
        <v>1.93225</v>
      </c>
      <c r="AK240" s="28">
        <v>93.915539999999993</v>
      </c>
      <c r="AL240" s="28">
        <v>6.81515</v>
      </c>
      <c r="AM240" s="28">
        <v>0.96294999999999997</v>
      </c>
      <c r="AN240" s="28">
        <v>1.764</v>
      </c>
      <c r="AO240" s="28">
        <v>41.35</v>
      </c>
      <c r="AP240" s="28">
        <v>2.0338500000000002</v>
      </c>
      <c r="AQ240" s="28">
        <v>1.6105</v>
      </c>
      <c r="AR240" s="28">
        <v>7.4013</v>
      </c>
      <c r="AS240" s="28">
        <v>669.74649999999997</v>
      </c>
      <c r="AT240" s="28">
        <v>36.613895100000001</v>
      </c>
      <c r="AU240" s="28">
        <v>2676.7049999999999</v>
      </c>
      <c r="AV240" s="28">
        <v>6.0459300000000002</v>
      </c>
      <c r="AW240" s="28">
        <v>3.4049999999999998</v>
      </c>
      <c r="AX240" s="28">
        <v>5</v>
      </c>
      <c r="AY240" s="28">
        <v>134.245</v>
      </c>
      <c r="AZ240" s="28">
        <v>2.7251750000000001</v>
      </c>
      <c r="BA240" s="28">
        <v>0.12091898428053199</v>
      </c>
      <c r="BB240" s="28">
        <v>11.086550000000001</v>
      </c>
      <c r="BC240" s="28">
        <v>145</v>
      </c>
      <c r="BD240" s="28">
        <v>0.64419999999999999</v>
      </c>
      <c r="BE240" s="28">
        <v>1.91317</v>
      </c>
      <c r="BF240" s="28">
        <v>1.86595</v>
      </c>
      <c r="BG240" s="28">
        <v>2.137</v>
      </c>
      <c r="BH240" s="28">
        <v>86.787999999999997</v>
      </c>
      <c r="BI240" s="28">
        <v>15.381500000000001</v>
      </c>
      <c r="BJ240" s="28">
        <v>5</v>
      </c>
      <c r="BK240" s="28">
        <v>3.3356309999999998</v>
      </c>
      <c r="BL240" s="28">
        <v>3.3356309999999998</v>
      </c>
      <c r="BM240" s="28">
        <v>3.5794410000000001</v>
      </c>
      <c r="BN240" s="28">
        <v>0.19205</v>
      </c>
      <c r="BO240" s="28">
        <v>1.01100007161061</v>
      </c>
      <c r="BP240" s="28">
        <v>0.466136034732272</v>
      </c>
    </row>
    <row r="241" spans="1:68">
      <c r="A241" s="28">
        <v>240</v>
      </c>
      <c r="B241" s="29" t="s">
        <v>101</v>
      </c>
      <c r="C241" s="28">
        <v>220</v>
      </c>
      <c r="D241" s="28">
        <v>1145</v>
      </c>
      <c r="E241" s="28">
        <v>0.36689500000000003</v>
      </c>
      <c r="F241" s="28">
        <v>31.801911</v>
      </c>
      <c r="G241" s="28">
        <v>3.0495649999999999</v>
      </c>
      <c r="H241" s="28">
        <v>1.195235</v>
      </c>
      <c r="I241" s="28">
        <v>4.15313</v>
      </c>
      <c r="J241" s="28">
        <v>15.285</v>
      </c>
      <c r="K241" s="28">
        <v>0.85145000000000004</v>
      </c>
      <c r="L241" s="28">
        <v>0.85529999999999995</v>
      </c>
      <c r="M241" s="28">
        <v>1.0268550000000001</v>
      </c>
      <c r="N241" s="28">
        <v>458.65965</v>
      </c>
      <c r="O241" s="28">
        <v>57.725693399999997</v>
      </c>
      <c r="P241" s="28">
        <v>355.22949999999997</v>
      </c>
      <c r="Q241" s="28">
        <v>1.3215399999999999</v>
      </c>
      <c r="R241" s="28">
        <v>2.2191000000000001</v>
      </c>
      <c r="S241" s="28">
        <v>3.5085000000000002</v>
      </c>
      <c r="T241" s="28">
        <v>178.23150000000001</v>
      </c>
      <c r="U241" s="28">
        <v>3.1613739999999999</v>
      </c>
      <c r="V241" s="28">
        <v>6.6666666666666693E-2</v>
      </c>
      <c r="W241" s="28">
        <v>34.731195</v>
      </c>
      <c r="X241" s="28">
        <v>199.6825</v>
      </c>
      <c r="Y241" s="28">
        <v>1.5117024999999999</v>
      </c>
      <c r="Z241" s="28">
        <v>1.9644455000000001</v>
      </c>
      <c r="AA241" s="28">
        <v>2.5962399999999999</v>
      </c>
      <c r="AB241" s="28">
        <v>2.7819449999999999</v>
      </c>
      <c r="AC241" s="28">
        <v>50.840150000000001</v>
      </c>
      <c r="AD241" s="28">
        <v>33.5747</v>
      </c>
      <c r="AE241" s="28">
        <v>3.5085000000000002</v>
      </c>
      <c r="AF241" s="28">
        <v>4.8147177499999998</v>
      </c>
      <c r="AG241" s="28">
        <v>4.8122112499999998</v>
      </c>
      <c r="AH241" s="28">
        <v>4.7995527500000001</v>
      </c>
      <c r="AI241" s="28">
        <v>5.339E-2</v>
      </c>
      <c r="AJ241" s="28">
        <v>1.9380495</v>
      </c>
      <c r="AK241" s="28">
        <v>94.394767400000006</v>
      </c>
      <c r="AL241" s="28">
        <v>6.8272164999999996</v>
      </c>
      <c r="AM241" s="28">
        <v>0.96306250000000004</v>
      </c>
      <c r="AN241" s="28">
        <v>1.765496</v>
      </c>
      <c r="AO241" s="28">
        <v>41.522100000000002</v>
      </c>
      <c r="AP241" s="28">
        <v>2.0306855000000001</v>
      </c>
      <c r="AQ241" s="28">
        <v>1.607815</v>
      </c>
      <c r="AR241" s="28">
        <v>7.3908889999999996</v>
      </c>
      <c r="AS241" s="28">
        <v>669.73835499999996</v>
      </c>
      <c r="AT241" s="28">
        <v>36.676048522999999</v>
      </c>
      <c r="AU241" s="28">
        <v>2673.3339500000002</v>
      </c>
      <c r="AV241" s="28">
        <v>5.9944603000000001</v>
      </c>
      <c r="AW241" s="28">
        <v>3.4018199999999998</v>
      </c>
      <c r="AX241" s="28">
        <v>5.0057999999999998</v>
      </c>
      <c r="AY241" s="28">
        <v>134.34674999999999</v>
      </c>
      <c r="AZ241" s="28">
        <v>2.7266662500000001</v>
      </c>
      <c r="BA241" s="28">
        <v>0.12017696600123801</v>
      </c>
      <c r="BB241" s="28">
        <v>11.1125205</v>
      </c>
      <c r="BC241" s="28">
        <v>145.1</v>
      </c>
      <c r="BD241" s="28">
        <v>0.64490000000000003</v>
      </c>
      <c r="BE241" s="28">
        <v>1.9133271000000001</v>
      </c>
      <c r="BF241" s="28">
        <v>1.8667745</v>
      </c>
      <c r="BG241" s="28">
        <v>2.1380720000000002</v>
      </c>
      <c r="BH241" s="28">
        <v>86.092740000000006</v>
      </c>
      <c r="BI241" s="28">
        <v>15.396825</v>
      </c>
      <c r="BJ241" s="28">
        <v>5.0057999999999998</v>
      </c>
      <c r="BK241" s="28">
        <v>3.3343882100000002</v>
      </c>
      <c r="BL241" s="28">
        <v>3.3343882100000002</v>
      </c>
      <c r="BM241" s="28">
        <v>3.5945603699999999</v>
      </c>
      <c r="BN241" s="28">
        <v>0.1914295</v>
      </c>
      <c r="BO241" s="28">
        <v>1.00950054787432</v>
      </c>
      <c r="BP241" s="28">
        <v>0.466642547033285</v>
      </c>
    </row>
    <row r="242" spans="1:68">
      <c r="A242" s="28">
        <v>241</v>
      </c>
      <c r="B242" s="29" t="s">
        <v>103</v>
      </c>
      <c r="C242" s="28">
        <v>225</v>
      </c>
      <c r="D242" s="28">
        <v>1145</v>
      </c>
      <c r="E242" s="28">
        <v>0.37979000000000002</v>
      </c>
      <c r="F242" s="28">
        <v>32.560321999999999</v>
      </c>
      <c r="G242" s="28">
        <v>3.0941299999999998</v>
      </c>
      <c r="H242" s="28">
        <v>1.19547</v>
      </c>
      <c r="I242" s="28">
        <v>4.1412599999999999</v>
      </c>
      <c r="J242" s="28">
        <v>15.57</v>
      </c>
      <c r="K242" s="28">
        <v>0.8579</v>
      </c>
      <c r="L242" s="28">
        <v>0.86060000000000003</v>
      </c>
      <c r="M242" s="28">
        <v>1.0337099999999999</v>
      </c>
      <c r="N242" s="28">
        <v>460.01929999999999</v>
      </c>
      <c r="O242" s="28">
        <v>57.673546799999997</v>
      </c>
      <c r="P242" s="28">
        <v>356.459</v>
      </c>
      <c r="Q242" s="28">
        <v>1.33958</v>
      </c>
      <c r="R242" s="28">
        <v>2.2382</v>
      </c>
      <c r="S242" s="28">
        <v>3.5169999999999999</v>
      </c>
      <c r="T242" s="28">
        <v>177.96299999999999</v>
      </c>
      <c r="U242" s="28">
        <v>3.1527479999999999</v>
      </c>
      <c r="V242" s="28">
        <v>6.6666666666666693E-2</v>
      </c>
      <c r="W242" s="28">
        <v>34.60239</v>
      </c>
      <c r="X242" s="28">
        <v>199.36500000000001</v>
      </c>
      <c r="Y242" s="28">
        <v>1.508405</v>
      </c>
      <c r="Z242" s="28">
        <v>1.9638910000000001</v>
      </c>
      <c r="AA242" s="28">
        <v>2.5924800000000001</v>
      </c>
      <c r="AB242" s="28">
        <v>2.7788900000000001</v>
      </c>
      <c r="AC242" s="28">
        <v>51.030299999999997</v>
      </c>
      <c r="AD242" s="28">
        <v>33.394399999999997</v>
      </c>
      <c r="AE242" s="28">
        <v>3.5169999999999999</v>
      </c>
      <c r="AF242" s="28">
        <v>4.8201355000000001</v>
      </c>
      <c r="AG242" s="28">
        <v>4.8151225000000002</v>
      </c>
      <c r="AH242" s="28">
        <v>4.7898054999999999</v>
      </c>
      <c r="AI242" s="28">
        <v>5.6779999999999997E-2</v>
      </c>
      <c r="AJ242" s="28">
        <v>1.9438489999999999</v>
      </c>
      <c r="AK242" s="28">
        <v>94.873994800000006</v>
      </c>
      <c r="AL242" s="28">
        <v>6.839283</v>
      </c>
      <c r="AM242" s="28">
        <v>0.963175</v>
      </c>
      <c r="AN242" s="28">
        <v>1.7669919999999999</v>
      </c>
      <c r="AO242" s="28">
        <v>41.694200000000002</v>
      </c>
      <c r="AP242" s="28">
        <v>2.0275210000000001</v>
      </c>
      <c r="AQ242" s="28">
        <v>1.6051299999999999</v>
      </c>
      <c r="AR242" s="28">
        <v>7.3804780000000001</v>
      </c>
      <c r="AS242" s="28">
        <v>669.73021000000006</v>
      </c>
      <c r="AT242" s="28">
        <v>36.738201945999997</v>
      </c>
      <c r="AU242" s="28">
        <v>2669.9629</v>
      </c>
      <c r="AV242" s="28">
        <v>5.9429905999999999</v>
      </c>
      <c r="AW242" s="28">
        <v>3.3986399999999999</v>
      </c>
      <c r="AX242" s="28">
        <v>5.0115999999999996</v>
      </c>
      <c r="AY242" s="28">
        <v>134.4485</v>
      </c>
      <c r="AZ242" s="28">
        <v>2.7281575</v>
      </c>
      <c r="BA242" s="28">
        <v>0.119441073338738</v>
      </c>
      <c r="BB242" s="28">
        <v>11.138491</v>
      </c>
      <c r="BC242" s="28">
        <v>145.19999999999999</v>
      </c>
      <c r="BD242" s="28">
        <v>0.64559999999999995</v>
      </c>
      <c r="BE242" s="28">
        <v>1.9134842000000001</v>
      </c>
      <c r="BF242" s="28">
        <v>1.867599</v>
      </c>
      <c r="BG242" s="28">
        <v>2.1391439999999999</v>
      </c>
      <c r="BH242" s="28">
        <v>85.397480000000002</v>
      </c>
      <c r="BI242" s="28">
        <v>15.41215</v>
      </c>
      <c r="BJ242" s="28">
        <v>5.0115999999999996</v>
      </c>
      <c r="BK242" s="28">
        <v>3.3331454200000001</v>
      </c>
      <c r="BL242" s="28">
        <v>3.3331454200000001</v>
      </c>
      <c r="BM242" s="28">
        <v>3.6096797399999998</v>
      </c>
      <c r="BN242" s="28">
        <v>0.19080900000000001</v>
      </c>
      <c r="BO242" s="28">
        <v>1.0080020595164201</v>
      </c>
      <c r="BP242" s="28">
        <v>0.46714905933429801</v>
      </c>
    </row>
    <row r="243" spans="1:68">
      <c r="A243" s="28">
        <v>242</v>
      </c>
      <c r="B243" s="29" t="s">
        <v>115</v>
      </c>
      <c r="C243" s="28">
        <v>250</v>
      </c>
      <c r="D243" s="28">
        <v>1145</v>
      </c>
      <c r="E243" s="28">
        <v>0.39268500000000001</v>
      </c>
      <c r="F243" s="28">
        <v>33.318733000000002</v>
      </c>
      <c r="G243" s="28">
        <v>3.1386949999999998</v>
      </c>
      <c r="H243" s="28">
        <v>1.195705</v>
      </c>
      <c r="I243" s="28">
        <v>4.1293899999999999</v>
      </c>
      <c r="J243" s="28">
        <v>15.855</v>
      </c>
      <c r="K243" s="28">
        <v>0.86434999999999995</v>
      </c>
      <c r="L243" s="28">
        <v>0.8659</v>
      </c>
      <c r="M243" s="28">
        <v>1.040565</v>
      </c>
      <c r="N243" s="28">
        <v>461.37894999999997</v>
      </c>
      <c r="O243" s="28">
        <v>57.621400199999997</v>
      </c>
      <c r="P243" s="28">
        <v>357.68849999999998</v>
      </c>
      <c r="Q243" s="28">
        <v>1.35762</v>
      </c>
      <c r="R243" s="28">
        <v>2.2572999999999999</v>
      </c>
      <c r="S243" s="28">
        <v>3.5255000000000001</v>
      </c>
      <c r="T243" s="28">
        <v>177.69450000000001</v>
      </c>
      <c r="U243" s="28">
        <v>3.1441219999999999</v>
      </c>
      <c r="V243" s="28">
        <v>6.6666666666666693E-2</v>
      </c>
      <c r="W243" s="28">
        <v>34.473585</v>
      </c>
      <c r="X243" s="28">
        <v>199.04750000000001</v>
      </c>
      <c r="Y243" s="28">
        <v>1.5051075</v>
      </c>
      <c r="Z243" s="28">
        <v>1.9633365</v>
      </c>
      <c r="AA243" s="28">
        <v>2.5887199999999999</v>
      </c>
      <c r="AB243" s="28">
        <v>2.7758349999999998</v>
      </c>
      <c r="AC243" s="28">
        <v>51.22045</v>
      </c>
      <c r="AD243" s="28">
        <v>33.214100000000002</v>
      </c>
      <c r="AE243" s="28">
        <v>3.5255000000000001</v>
      </c>
      <c r="AF243" s="28">
        <v>4.8255532499999996</v>
      </c>
      <c r="AG243" s="28">
        <v>4.8180337499999997</v>
      </c>
      <c r="AH243" s="28">
        <v>4.7800582499999997</v>
      </c>
      <c r="AI243" s="28">
        <v>6.0170000000000001E-2</v>
      </c>
      <c r="AJ243" s="28">
        <v>1.9496484999999999</v>
      </c>
      <c r="AK243" s="28">
        <v>95.353222200000005</v>
      </c>
      <c r="AL243" s="28">
        <v>6.8513495000000004</v>
      </c>
      <c r="AM243" s="28">
        <v>0.96328749999999996</v>
      </c>
      <c r="AN243" s="28">
        <v>1.7684880000000001</v>
      </c>
      <c r="AO243" s="28">
        <v>41.866300000000003</v>
      </c>
      <c r="AP243" s="28">
        <v>2.0243565000000001</v>
      </c>
      <c r="AQ243" s="28">
        <v>1.6024449999999999</v>
      </c>
      <c r="AR243" s="28">
        <v>7.3700669999999997</v>
      </c>
      <c r="AS243" s="28">
        <v>669.72206500000004</v>
      </c>
      <c r="AT243" s="28">
        <v>36.800355369000002</v>
      </c>
      <c r="AU243" s="28">
        <v>2666.5918499999998</v>
      </c>
      <c r="AV243" s="28">
        <v>5.8915208999999997</v>
      </c>
      <c r="AW243" s="28">
        <v>3.3954599999999999</v>
      </c>
      <c r="AX243" s="28">
        <v>5.0174000000000003</v>
      </c>
      <c r="AY243" s="28">
        <v>134.55025000000001</v>
      </c>
      <c r="AZ243" s="28">
        <v>2.72964875</v>
      </c>
      <c r="BA243" s="28">
        <v>0.118711230751225</v>
      </c>
      <c r="BB243" s="28">
        <v>11.1644615</v>
      </c>
      <c r="BC243" s="28">
        <v>145.30000000000001</v>
      </c>
      <c r="BD243" s="28">
        <v>0.64629999999999999</v>
      </c>
      <c r="BE243" s="28">
        <v>1.9136413000000001</v>
      </c>
      <c r="BF243" s="28">
        <v>1.8684235</v>
      </c>
      <c r="BG243" s="28">
        <v>2.1402160000000001</v>
      </c>
      <c r="BH243" s="28">
        <v>84.702219999999997</v>
      </c>
      <c r="BI243" s="28">
        <v>15.427474999999999</v>
      </c>
      <c r="BJ243" s="28">
        <v>5.0174000000000003</v>
      </c>
      <c r="BK243" s="28">
        <v>3.3319026300000001</v>
      </c>
      <c r="BL243" s="28">
        <v>3.3319026300000001</v>
      </c>
      <c r="BM243" s="28">
        <v>3.6247991100000001</v>
      </c>
      <c r="BN243" s="28">
        <v>0.19018850000000001</v>
      </c>
      <c r="BO243" s="28">
        <v>1.00650460546494</v>
      </c>
      <c r="BP243" s="28">
        <v>0.46765557163531102</v>
      </c>
    </row>
    <row r="244" spans="1:68">
      <c r="A244" s="28">
        <v>243</v>
      </c>
      <c r="B244" s="29" t="s">
        <v>116</v>
      </c>
      <c r="C244" s="28">
        <v>300</v>
      </c>
      <c r="D244" s="28">
        <v>1145</v>
      </c>
      <c r="E244" s="28">
        <v>0.40558</v>
      </c>
      <c r="F244" s="28">
        <v>34.077143999999997</v>
      </c>
      <c r="G244" s="28">
        <v>3.1832600000000002</v>
      </c>
      <c r="H244" s="28">
        <v>1.19594</v>
      </c>
      <c r="I244" s="28">
        <v>4.1175199999999998</v>
      </c>
      <c r="J244" s="28">
        <v>16.14</v>
      </c>
      <c r="K244" s="28">
        <v>0.87080000000000002</v>
      </c>
      <c r="L244" s="28">
        <v>0.87119999999999997</v>
      </c>
      <c r="M244" s="28">
        <v>1.04742</v>
      </c>
      <c r="N244" s="28">
        <v>462.73860000000002</v>
      </c>
      <c r="O244" s="28">
        <v>57.569253600000003</v>
      </c>
      <c r="P244" s="28">
        <v>358.91800000000001</v>
      </c>
      <c r="Q244" s="28">
        <v>1.3756600000000001</v>
      </c>
      <c r="R244" s="28">
        <v>2.2764000000000002</v>
      </c>
      <c r="S244" s="28">
        <v>3.5339999999999998</v>
      </c>
      <c r="T244" s="28">
        <v>177.42599999999999</v>
      </c>
      <c r="U244" s="28">
        <v>3.1354959999999998</v>
      </c>
      <c r="V244" s="28">
        <v>6.6666666666666693E-2</v>
      </c>
      <c r="W244" s="28">
        <v>34.34478</v>
      </c>
      <c r="X244" s="28">
        <v>198.73</v>
      </c>
      <c r="Y244" s="28">
        <v>1.5018100000000001</v>
      </c>
      <c r="Z244" s="28">
        <v>1.962782</v>
      </c>
      <c r="AA244" s="28">
        <v>2.5849600000000001</v>
      </c>
      <c r="AB244" s="28">
        <v>2.77278</v>
      </c>
      <c r="AC244" s="28">
        <v>51.410600000000002</v>
      </c>
      <c r="AD244" s="28">
        <v>33.033799999999999</v>
      </c>
      <c r="AE244" s="28">
        <v>3.5339999999999998</v>
      </c>
      <c r="AF244" s="28">
        <v>4.8309709999999999</v>
      </c>
      <c r="AG244" s="28">
        <v>4.820945</v>
      </c>
      <c r="AH244" s="28">
        <v>4.7703110000000004</v>
      </c>
      <c r="AI244" s="28">
        <v>6.3560000000000005E-2</v>
      </c>
      <c r="AJ244" s="28">
        <v>1.9554480000000001</v>
      </c>
      <c r="AK244" s="28">
        <v>95.832449600000004</v>
      </c>
      <c r="AL244" s="28">
        <v>6.863416</v>
      </c>
      <c r="AM244" s="28">
        <v>0.96340000000000003</v>
      </c>
      <c r="AN244" s="28">
        <v>1.769984</v>
      </c>
      <c r="AO244" s="28">
        <v>42.038400000000003</v>
      </c>
      <c r="AP244" s="28">
        <v>2.0211920000000001</v>
      </c>
      <c r="AQ244" s="28">
        <v>1.5997600000000001</v>
      </c>
      <c r="AR244" s="28">
        <v>7.3596560000000002</v>
      </c>
      <c r="AS244" s="28">
        <v>669.71392000000003</v>
      </c>
      <c r="AT244" s="28">
        <v>36.862508792</v>
      </c>
      <c r="AU244" s="28">
        <v>2663.2208000000001</v>
      </c>
      <c r="AV244" s="28">
        <v>5.8400512000000004</v>
      </c>
      <c r="AW244" s="28">
        <v>3.39228</v>
      </c>
      <c r="AX244" s="28">
        <v>5.0232000000000001</v>
      </c>
      <c r="AY244" s="28">
        <v>134.65199999999999</v>
      </c>
      <c r="AZ244" s="28">
        <v>2.7311399999999999</v>
      </c>
      <c r="BA244" s="28">
        <v>0.117987363933927</v>
      </c>
      <c r="BB244" s="28">
        <v>11.190431999999999</v>
      </c>
      <c r="BC244" s="28">
        <v>145.4</v>
      </c>
      <c r="BD244" s="28">
        <v>0.64700000000000002</v>
      </c>
      <c r="BE244" s="28">
        <v>1.9137983999999999</v>
      </c>
      <c r="BF244" s="28">
        <v>1.869248</v>
      </c>
      <c r="BG244" s="28">
        <v>2.1412879999999999</v>
      </c>
      <c r="BH244" s="28">
        <v>84.006960000000007</v>
      </c>
      <c r="BI244" s="28">
        <v>15.4428</v>
      </c>
      <c r="BJ244" s="28">
        <v>5.0232000000000001</v>
      </c>
      <c r="BK244" s="28">
        <v>3.33065984</v>
      </c>
      <c r="BL244" s="28">
        <v>3.33065984</v>
      </c>
      <c r="BM244" s="28">
        <v>3.63991848</v>
      </c>
      <c r="BN244" s="28">
        <v>0.18956799999999999</v>
      </c>
      <c r="BO244" s="28">
        <v>1.0050081846493699</v>
      </c>
      <c r="BP244" s="28">
        <v>0.46816208393632402</v>
      </c>
    </row>
    <row r="245" spans="1:68">
      <c r="A245" s="28">
        <v>244</v>
      </c>
      <c r="B245" s="29" t="s">
        <v>136</v>
      </c>
      <c r="C245" s="28">
        <v>450</v>
      </c>
      <c r="D245" s="28">
        <v>1145</v>
      </c>
      <c r="E245" s="28">
        <v>0.41202749999999999</v>
      </c>
      <c r="F245" s="28">
        <v>34.456349500000002</v>
      </c>
      <c r="G245" s="28">
        <v>3.2055425</v>
      </c>
      <c r="H245" s="28">
        <v>1.1960575</v>
      </c>
      <c r="I245" s="28">
        <v>4.1115849999999998</v>
      </c>
      <c r="J245" s="28">
        <v>16.282499999999999</v>
      </c>
      <c r="K245" s="28">
        <v>0.87402500000000005</v>
      </c>
      <c r="L245" s="28">
        <v>0.87385000000000002</v>
      </c>
      <c r="M245" s="28">
        <v>1.0508474999999999</v>
      </c>
      <c r="N245" s="28">
        <v>463.41842500000001</v>
      </c>
      <c r="O245" s="28">
        <v>57.543180300000003</v>
      </c>
      <c r="P245" s="28">
        <v>359.53275000000002</v>
      </c>
      <c r="Q245" s="28">
        <v>1.3846799999999999</v>
      </c>
      <c r="R245" s="28">
        <v>2.2859500000000001</v>
      </c>
      <c r="S245" s="28">
        <v>3.5382500000000001</v>
      </c>
      <c r="T245" s="28">
        <v>177.29175000000001</v>
      </c>
      <c r="U245" s="28">
        <v>3.131183</v>
      </c>
      <c r="V245" s="28">
        <v>6.6666666666666693E-2</v>
      </c>
      <c r="W245" s="28">
        <v>34.2803775</v>
      </c>
      <c r="X245" s="28">
        <v>198.57124999999999</v>
      </c>
      <c r="Y245" s="28">
        <v>1.5001612499999999</v>
      </c>
      <c r="Z245" s="28">
        <v>1.9625047499999999</v>
      </c>
      <c r="AA245" s="28">
        <v>2.5830799999999998</v>
      </c>
      <c r="AB245" s="28">
        <v>2.7712525000000001</v>
      </c>
      <c r="AC245" s="28">
        <v>51.505674999999997</v>
      </c>
      <c r="AD245" s="28">
        <v>32.943649999999998</v>
      </c>
      <c r="AE245" s="28">
        <v>3.5382500000000001</v>
      </c>
      <c r="AF245" s="28">
        <v>4.8336798749999996</v>
      </c>
      <c r="AG245" s="28">
        <v>4.8224006250000002</v>
      </c>
      <c r="AH245" s="28">
        <v>4.7654373750000003</v>
      </c>
      <c r="AI245" s="28">
        <v>6.5254999999999994E-2</v>
      </c>
      <c r="AJ245" s="28">
        <v>1.9583477499999999</v>
      </c>
      <c r="AK245" s="28">
        <v>96.072063299999996</v>
      </c>
      <c r="AL245" s="28">
        <v>6.8694492499999997</v>
      </c>
      <c r="AM245" s="28">
        <v>0.96345625000000001</v>
      </c>
      <c r="AN245" s="28">
        <v>1.770732</v>
      </c>
      <c r="AO245" s="28">
        <v>42.124450000000003</v>
      </c>
      <c r="AP245" s="28">
        <v>2.0196097499999999</v>
      </c>
      <c r="AQ245" s="28">
        <v>1.5984175</v>
      </c>
      <c r="AR245" s="28">
        <v>7.3544504999999996</v>
      </c>
      <c r="AS245" s="28">
        <v>669.70984750000002</v>
      </c>
      <c r="AT245" s="28">
        <v>36.893585503499999</v>
      </c>
      <c r="AU245" s="28">
        <v>2661.5352750000002</v>
      </c>
      <c r="AV245" s="28">
        <v>5.8143163500000004</v>
      </c>
      <c r="AW245" s="28">
        <v>3.3906900000000002</v>
      </c>
      <c r="AX245" s="28">
        <v>5.0260999999999996</v>
      </c>
      <c r="AY245" s="28">
        <v>134.70287500000001</v>
      </c>
      <c r="AZ245" s="28">
        <v>2.7318856249999999</v>
      </c>
      <c r="BA245" s="28">
        <v>0.11762764855090101</v>
      </c>
      <c r="BB245" s="28">
        <v>11.203417249999999</v>
      </c>
      <c r="BC245" s="28">
        <v>145.44999999999999</v>
      </c>
      <c r="BD245" s="28">
        <v>0.64734999999999998</v>
      </c>
      <c r="BE245" s="28">
        <v>1.9138769499999999</v>
      </c>
      <c r="BF245" s="28">
        <v>1.8696602499999999</v>
      </c>
      <c r="BG245" s="28">
        <v>2.1418240000000002</v>
      </c>
      <c r="BH245" s="28">
        <v>83.659329999999997</v>
      </c>
      <c r="BI245" s="28">
        <v>15.4504625</v>
      </c>
      <c r="BJ245" s="28">
        <v>5.0260999999999996</v>
      </c>
      <c r="BK245" s="28">
        <v>3.330038445</v>
      </c>
      <c r="BL245" s="28">
        <v>3.330038445</v>
      </c>
      <c r="BM245" s="28">
        <v>3.6474781649999999</v>
      </c>
      <c r="BN245" s="28">
        <v>0.18925775</v>
      </c>
      <c r="BO245" s="28">
        <v>1.00426036137093</v>
      </c>
      <c r="BP245" s="28">
        <v>0.468415340086831</v>
      </c>
    </row>
    <row r="246" spans="1:68">
      <c r="A246" s="28">
        <v>245</v>
      </c>
      <c r="B246" s="29" t="s">
        <v>106</v>
      </c>
      <c r="C246" s="28">
        <v>230</v>
      </c>
      <c r="D246" s="28">
        <v>1145</v>
      </c>
      <c r="E246" s="28">
        <v>0.41847499999999999</v>
      </c>
      <c r="F246" s="28">
        <v>34.835554999999999</v>
      </c>
      <c r="G246" s="28">
        <v>3.2278250000000002</v>
      </c>
      <c r="H246" s="28">
        <v>1.196175</v>
      </c>
      <c r="I246" s="28">
        <v>4.1056499999999998</v>
      </c>
      <c r="J246" s="28">
        <v>16.425000000000001</v>
      </c>
      <c r="K246" s="28">
        <v>0.87724999999999997</v>
      </c>
      <c r="L246" s="28">
        <v>0.87649999999999995</v>
      </c>
      <c r="M246" s="28">
        <v>1.0542750000000001</v>
      </c>
      <c r="N246" s="28">
        <v>464.09825000000001</v>
      </c>
      <c r="O246" s="28">
        <v>57.517107000000003</v>
      </c>
      <c r="P246" s="28">
        <v>360.14749999999998</v>
      </c>
      <c r="Q246" s="28">
        <v>1.3936999999999999</v>
      </c>
      <c r="R246" s="28">
        <v>2.2955000000000001</v>
      </c>
      <c r="S246" s="28">
        <v>3.5425</v>
      </c>
      <c r="T246" s="28">
        <v>177.1575</v>
      </c>
      <c r="U246" s="28">
        <v>3.1268699999999998</v>
      </c>
      <c r="V246" s="28">
        <v>6.6666666666666693E-2</v>
      </c>
      <c r="W246" s="28">
        <v>34.215975</v>
      </c>
      <c r="X246" s="28">
        <v>198.41249999999999</v>
      </c>
      <c r="Y246" s="28">
        <v>1.4985124999999999</v>
      </c>
      <c r="Z246" s="28">
        <v>1.9622275</v>
      </c>
      <c r="AA246" s="28">
        <v>2.5811999999999999</v>
      </c>
      <c r="AB246" s="28">
        <v>2.7697250000000002</v>
      </c>
      <c r="AC246" s="28">
        <v>51.600749999999998</v>
      </c>
      <c r="AD246" s="28">
        <v>32.853499999999997</v>
      </c>
      <c r="AE246" s="28">
        <v>3.5425</v>
      </c>
      <c r="AF246" s="28">
        <v>4.8363887500000002</v>
      </c>
      <c r="AG246" s="28">
        <v>4.8238562500000004</v>
      </c>
      <c r="AH246" s="28">
        <v>4.7605637500000002</v>
      </c>
      <c r="AI246" s="28">
        <v>6.6949999999999996E-2</v>
      </c>
      <c r="AJ246" s="28">
        <v>1.9612475</v>
      </c>
      <c r="AK246" s="28">
        <v>96.311677000000003</v>
      </c>
      <c r="AL246" s="28">
        <v>6.8754825000000004</v>
      </c>
      <c r="AM246" s="28">
        <v>0.96351249999999999</v>
      </c>
      <c r="AN246" s="28">
        <v>1.7714799999999999</v>
      </c>
      <c r="AO246" s="28">
        <v>42.210500000000003</v>
      </c>
      <c r="AP246" s="28">
        <v>2.0180275000000001</v>
      </c>
      <c r="AQ246" s="28">
        <v>1.597075</v>
      </c>
      <c r="AR246" s="28">
        <v>7.3492449999999998</v>
      </c>
      <c r="AS246" s="28">
        <v>669.70577500000002</v>
      </c>
      <c r="AT246" s="28">
        <v>36.924662214999998</v>
      </c>
      <c r="AU246" s="28">
        <v>2659.8497499999999</v>
      </c>
      <c r="AV246" s="28">
        <v>5.7885815000000003</v>
      </c>
      <c r="AW246" s="28">
        <v>3.3891</v>
      </c>
      <c r="AX246" s="28">
        <v>5.0289999999999999</v>
      </c>
      <c r="AY246" s="28">
        <v>134.75375</v>
      </c>
      <c r="AZ246" s="28">
        <v>2.7326312499999998</v>
      </c>
      <c r="BA246" s="28">
        <v>0.11726939979389001</v>
      </c>
      <c r="BB246" s="28">
        <v>11.216402499999999</v>
      </c>
      <c r="BC246" s="28">
        <v>145.5</v>
      </c>
      <c r="BD246" s="28">
        <v>0.64770000000000005</v>
      </c>
      <c r="BE246" s="28">
        <v>1.9139554999999999</v>
      </c>
      <c r="BF246" s="28">
        <v>1.8700725</v>
      </c>
      <c r="BG246" s="28">
        <v>2.14236</v>
      </c>
      <c r="BH246" s="28">
        <v>83.311700000000002</v>
      </c>
      <c r="BI246" s="28">
        <v>15.458125000000001</v>
      </c>
      <c r="BJ246" s="28">
        <v>5.0289999999999999</v>
      </c>
      <c r="BK246" s="28">
        <v>3.32941705</v>
      </c>
      <c r="BL246" s="28">
        <v>3.32941705</v>
      </c>
      <c r="BM246" s="28">
        <v>3.6550378499999998</v>
      </c>
      <c r="BN246" s="28">
        <v>0.18894749999999999</v>
      </c>
      <c r="BO246" s="28">
        <v>1.0035127960007</v>
      </c>
      <c r="BP246" s="28">
        <v>0.46866859623733698</v>
      </c>
    </row>
    <row r="247" spans="1:68">
      <c r="A247" s="28">
        <v>246</v>
      </c>
      <c r="B247" s="29" t="s">
        <v>181</v>
      </c>
      <c r="C247" s="28">
        <v>182</v>
      </c>
      <c r="D247" s="28">
        <v>1120</v>
      </c>
      <c r="E247" s="28">
        <v>0.40868159999999998</v>
      </c>
      <c r="F247" s="28">
        <v>34.131847200000003</v>
      </c>
      <c r="G247" s="28">
        <v>3.1827920000000001</v>
      </c>
      <c r="H247" s="28">
        <v>1.1914</v>
      </c>
      <c r="I247" s="28">
        <v>4.1012959999999996</v>
      </c>
      <c r="J247" s="28">
        <v>16.1264</v>
      </c>
      <c r="K247" s="28">
        <v>0.87352799999999997</v>
      </c>
      <c r="L247" s="28">
        <v>0.87392000000000003</v>
      </c>
      <c r="M247" s="28">
        <v>1.0484560000000001</v>
      </c>
      <c r="N247" s="28">
        <v>464.46839999999997</v>
      </c>
      <c r="O247" s="28">
        <v>57.370648615999997</v>
      </c>
      <c r="P247" s="28">
        <v>358.7928</v>
      </c>
      <c r="Q247" s="28">
        <v>1.4115</v>
      </c>
      <c r="R247" s="28">
        <v>2.282</v>
      </c>
      <c r="S247" s="28">
        <v>3.5207999999999999</v>
      </c>
      <c r="T247" s="28">
        <v>176.53919999999999</v>
      </c>
      <c r="U247" s="28">
        <v>3.1161720000000002</v>
      </c>
      <c r="V247" s="28">
        <v>6.6970929655719796E-2</v>
      </c>
      <c r="W247" s="28">
        <v>33.941927999999997</v>
      </c>
      <c r="X247" s="28">
        <v>198.03200000000001</v>
      </c>
      <c r="Y247" s="28">
        <v>1.498</v>
      </c>
      <c r="Z247" s="28">
        <v>1.9572639999999999</v>
      </c>
      <c r="AA247" s="28">
        <v>2.5750479999999998</v>
      </c>
      <c r="AB247" s="28">
        <v>2.7651439999999998</v>
      </c>
      <c r="AC247" s="28">
        <v>51.5944</v>
      </c>
      <c r="AD247" s="28">
        <v>32.664631999999997</v>
      </c>
      <c r="AE247" s="28">
        <v>3.5207999999999999</v>
      </c>
      <c r="AF247" s="28">
        <v>4.8163019199999999</v>
      </c>
      <c r="AG247" s="28">
        <v>4.8051619199999998</v>
      </c>
      <c r="AH247" s="28">
        <v>4.7489019199999998</v>
      </c>
      <c r="AI247" s="28">
        <v>6.5000000000000002E-2</v>
      </c>
      <c r="AJ247" s="28">
        <v>1.9184000000000001</v>
      </c>
      <c r="AK247" s="28">
        <v>92.838719999999995</v>
      </c>
      <c r="AL247" s="28">
        <v>6.69</v>
      </c>
      <c r="AM247" s="28">
        <v>0.95120000000000005</v>
      </c>
      <c r="AN247" s="28">
        <v>1.7584</v>
      </c>
      <c r="AO247" s="28">
        <v>40.96</v>
      </c>
      <c r="AP247" s="28">
        <v>2.0167999999999999</v>
      </c>
      <c r="AQ247" s="28">
        <v>1.5920000000000001</v>
      </c>
      <c r="AR247" s="28">
        <v>7.5171999999999999</v>
      </c>
      <c r="AS247" s="28">
        <v>663.64800000000002</v>
      </c>
      <c r="AT247" s="28">
        <v>36.384614800000001</v>
      </c>
      <c r="AU247" s="28">
        <v>2716.36</v>
      </c>
      <c r="AV247" s="28">
        <v>5.9501600000000003</v>
      </c>
      <c r="AW247" s="28">
        <v>3.2879999999999998</v>
      </c>
      <c r="AX247" s="28">
        <v>5</v>
      </c>
      <c r="AY247" s="28">
        <v>134.44</v>
      </c>
      <c r="AZ247" s="28">
        <v>2.7625999999999999</v>
      </c>
      <c r="BA247" s="28">
        <v>0.12109375</v>
      </c>
      <c r="BB247" s="28">
        <v>10.957599999999999</v>
      </c>
      <c r="BC247" s="28">
        <v>145.4</v>
      </c>
      <c r="BD247" s="28">
        <v>0.64319999999999999</v>
      </c>
      <c r="BE247" s="28">
        <v>1.91204</v>
      </c>
      <c r="BF247" s="28">
        <v>1.8640000000000001</v>
      </c>
      <c r="BG247" s="28">
        <v>2.1347999999999998</v>
      </c>
      <c r="BH247" s="28">
        <v>84.396000000000001</v>
      </c>
      <c r="BI247" s="28">
        <v>15.788</v>
      </c>
      <c r="BJ247" s="28">
        <v>5</v>
      </c>
      <c r="BK247" s="28">
        <v>3.2976640000000002</v>
      </c>
      <c r="BL247" s="28">
        <v>3.2976640000000002</v>
      </c>
      <c r="BM247" s="28">
        <v>3.3742640000000002</v>
      </c>
      <c r="BN247" s="28">
        <v>0.16839999999999999</v>
      </c>
      <c r="BO247" s="28">
        <v>1.0055636627578799</v>
      </c>
      <c r="BP247" s="28">
        <v>0.46541244573082502</v>
      </c>
    </row>
    <row r="248" spans="1:68">
      <c r="A248" s="28">
        <v>247</v>
      </c>
      <c r="B248" s="29" t="s">
        <v>101</v>
      </c>
      <c r="C248" s="28">
        <v>207</v>
      </c>
      <c r="D248" s="28">
        <v>1120</v>
      </c>
      <c r="E248" s="28">
        <v>0.4067808</v>
      </c>
      <c r="F248" s="28">
        <v>33.977786399999999</v>
      </c>
      <c r="G248" s="28">
        <v>3.1709839999999998</v>
      </c>
      <c r="H248" s="28">
        <v>1.1979280000000001</v>
      </c>
      <c r="I248" s="28">
        <v>4.0948640000000003</v>
      </c>
      <c r="J248" s="28">
        <v>16.049600000000002</v>
      </c>
      <c r="K248" s="28">
        <v>0.87362399999999996</v>
      </c>
      <c r="L248" s="28">
        <v>0.87487999999999999</v>
      </c>
      <c r="M248" s="28">
        <v>1.0534479999999999</v>
      </c>
      <c r="N248" s="28">
        <v>464.70263999999997</v>
      </c>
      <c r="O248" s="28">
        <v>57.151193288000002</v>
      </c>
      <c r="P248" s="28">
        <v>359.58</v>
      </c>
      <c r="Q248" s="28">
        <v>1.421484</v>
      </c>
      <c r="R248" s="28">
        <v>2.2733599999999998</v>
      </c>
      <c r="S248" s="28">
        <v>3.5112000000000001</v>
      </c>
      <c r="T248" s="28">
        <v>176.24160000000001</v>
      </c>
      <c r="U248" s="28">
        <v>3.1061879999999999</v>
      </c>
      <c r="V248" s="28">
        <v>6.7291396670321996E-2</v>
      </c>
      <c r="W248" s="28">
        <v>33.838631999999997</v>
      </c>
      <c r="X248" s="28">
        <v>197.696</v>
      </c>
      <c r="Y248" s="28">
        <v>1.4919519999999999</v>
      </c>
      <c r="Z248" s="28">
        <v>1.9540576000000001</v>
      </c>
      <c r="AA248" s="28">
        <v>2.5710160000000002</v>
      </c>
      <c r="AB248" s="28">
        <v>2.7619760000000002</v>
      </c>
      <c r="AC248" s="28">
        <v>51.658720000000002</v>
      </c>
      <c r="AD248" s="28">
        <v>32.666744000000001</v>
      </c>
      <c r="AE248" s="28">
        <v>3.5112000000000001</v>
      </c>
      <c r="AF248" s="28">
        <v>4.8088081599999999</v>
      </c>
      <c r="AG248" s="28">
        <v>4.7976681599999997</v>
      </c>
      <c r="AH248" s="28">
        <v>4.7414081599999998</v>
      </c>
      <c r="AI248" s="28">
        <v>6.5000000000000002E-2</v>
      </c>
      <c r="AJ248" s="28">
        <v>1.9184000000000001</v>
      </c>
      <c r="AK248" s="28">
        <v>92.838719999999995</v>
      </c>
      <c r="AL248" s="28">
        <v>6.69</v>
      </c>
      <c r="AM248" s="28">
        <v>0.95120000000000005</v>
      </c>
      <c r="AN248" s="28">
        <v>1.7584</v>
      </c>
      <c r="AO248" s="28">
        <v>40.96</v>
      </c>
      <c r="AP248" s="28">
        <v>2.0167999999999999</v>
      </c>
      <c r="AQ248" s="28">
        <v>1.5920000000000001</v>
      </c>
      <c r="AR248" s="28">
        <v>7.5171999999999999</v>
      </c>
      <c r="AS248" s="28">
        <v>663.64800000000002</v>
      </c>
      <c r="AT248" s="28">
        <v>36.384614800000001</v>
      </c>
      <c r="AU248" s="28">
        <v>2716.36</v>
      </c>
      <c r="AV248" s="28">
        <v>5.9501600000000003</v>
      </c>
      <c r="AW248" s="28">
        <v>3.2879999999999998</v>
      </c>
      <c r="AX248" s="28">
        <v>5</v>
      </c>
      <c r="AY248" s="28">
        <v>134.44</v>
      </c>
      <c r="AZ248" s="28">
        <v>2.7625999999999999</v>
      </c>
      <c r="BA248" s="28">
        <v>0.12109375</v>
      </c>
      <c r="BB248" s="28">
        <v>10.957599999999999</v>
      </c>
      <c r="BC248" s="28">
        <v>145.4</v>
      </c>
      <c r="BD248" s="28">
        <v>0.64319999999999999</v>
      </c>
      <c r="BE248" s="28">
        <v>1.91204</v>
      </c>
      <c r="BF248" s="28">
        <v>1.8640000000000001</v>
      </c>
      <c r="BG248" s="28">
        <v>2.1347999999999998</v>
      </c>
      <c r="BH248" s="28">
        <v>84.396000000000001</v>
      </c>
      <c r="BI248" s="28">
        <v>15.788</v>
      </c>
      <c r="BJ248" s="28">
        <v>5</v>
      </c>
      <c r="BK248" s="28">
        <v>3.2976640000000002</v>
      </c>
      <c r="BL248" s="28">
        <v>3.2976640000000002</v>
      </c>
      <c r="BM248" s="28">
        <v>3.3742640000000002</v>
      </c>
      <c r="BN248" s="28">
        <v>0.16839999999999999</v>
      </c>
      <c r="BO248" s="28">
        <v>1.0034519790660901</v>
      </c>
      <c r="BP248" s="28">
        <v>0.46541244573082502</v>
      </c>
    </row>
    <row r="249" spans="1:68">
      <c r="A249" s="28">
        <v>248</v>
      </c>
      <c r="B249" s="29" t="s">
        <v>103</v>
      </c>
      <c r="C249" s="28">
        <v>220</v>
      </c>
      <c r="D249" s="28">
        <v>1120</v>
      </c>
      <c r="E249" s="28">
        <v>0.40488000000000002</v>
      </c>
      <c r="F249" s="28">
        <v>33.823725600000003</v>
      </c>
      <c r="G249" s="28">
        <v>3.159176</v>
      </c>
      <c r="H249" s="28">
        <v>1.204456</v>
      </c>
      <c r="I249" s="28">
        <v>4.0884320000000001</v>
      </c>
      <c r="J249" s="28">
        <v>15.972799999999999</v>
      </c>
      <c r="K249" s="28">
        <v>0.87372000000000005</v>
      </c>
      <c r="L249" s="28">
        <v>0.87583999999999995</v>
      </c>
      <c r="M249" s="28">
        <v>1.05844</v>
      </c>
      <c r="N249" s="28">
        <v>464.93687999999997</v>
      </c>
      <c r="O249" s="28">
        <v>56.93173796</v>
      </c>
      <c r="P249" s="28">
        <v>360.36720000000003</v>
      </c>
      <c r="Q249" s="28">
        <v>1.431468</v>
      </c>
      <c r="R249" s="28">
        <v>2.2647200000000001</v>
      </c>
      <c r="S249" s="28">
        <v>3.5015999999999998</v>
      </c>
      <c r="T249" s="28">
        <v>175.94399999999999</v>
      </c>
      <c r="U249" s="28">
        <v>3.0962040000000002</v>
      </c>
      <c r="V249" s="28">
        <v>6.7614945407192206E-2</v>
      </c>
      <c r="W249" s="28">
        <v>33.735335999999997</v>
      </c>
      <c r="X249" s="28">
        <v>197.36</v>
      </c>
      <c r="Y249" s="28">
        <v>1.4859039999999999</v>
      </c>
      <c r="Z249" s="28">
        <v>1.9508512</v>
      </c>
      <c r="AA249" s="28">
        <v>2.5669840000000002</v>
      </c>
      <c r="AB249" s="28">
        <v>2.7588080000000001</v>
      </c>
      <c r="AC249" s="28">
        <v>51.723039999999997</v>
      </c>
      <c r="AD249" s="28">
        <v>32.668855999999998</v>
      </c>
      <c r="AE249" s="28">
        <v>3.5015999999999998</v>
      </c>
      <c r="AF249" s="28">
        <v>4.8013143999999999</v>
      </c>
      <c r="AG249" s="28">
        <v>4.7901743999999997</v>
      </c>
      <c r="AH249" s="28">
        <v>4.7339143999999997</v>
      </c>
      <c r="AI249" s="28">
        <v>6.5000000000000002E-2</v>
      </c>
      <c r="AJ249" s="28">
        <v>1.9184000000000001</v>
      </c>
      <c r="AK249" s="28">
        <v>92.838719999999995</v>
      </c>
      <c r="AL249" s="28">
        <v>6.69</v>
      </c>
      <c r="AM249" s="28">
        <v>0.95120000000000005</v>
      </c>
      <c r="AN249" s="28">
        <v>1.7584</v>
      </c>
      <c r="AO249" s="28">
        <v>40.96</v>
      </c>
      <c r="AP249" s="28">
        <v>2.0167999999999999</v>
      </c>
      <c r="AQ249" s="28">
        <v>1.5920000000000001</v>
      </c>
      <c r="AR249" s="28">
        <v>7.5171999999999999</v>
      </c>
      <c r="AS249" s="28">
        <v>663.64800000000002</v>
      </c>
      <c r="AT249" s="28">
        <v>36.384614800000001</v>
      </c>
      <c r="AU249" s="28">
        <v>2716.36</v>
      </c>
      <c r="AV249" s="28">
        <v>5.9501600000000003</v>
      </c>
      <c r="AW249" s="28">
        <v>3.2879999999999998</v>
      </c>
      <c r="AX249" s="28">
        <v>5</v>
      </c>
      <c r="AY249" s="28">
        <v>134.44</v>
      </c>
      <c r="AZ249" s="28">
        <v>2.7625999999999999</v>
      </c>
      <c r="BA249" s="28">
        <v>0.12109375</v>
      </c>
      <c r="BB249" s="28">
        <v>10.957599999999999</v>
      </c>
      <c r="BC249" s="28">
        <v>145.4</v>
      </c>
      <c r="BD249" s="28">
        <v>0.64319999999999999</v>
      </c>
      <c r="BE249" s="28">
        <v>1.91204</v>
      </c>
      <c r="BF249" s="28">
        <v>1.8640000000000001</v>
      </c>
      <c r="BG249" s="28">
        <v>2.1347999999999998</v>
      </c>
      <c r="BH249" s="28">
        <v>84.396000000000001</v>
      </c>
      <c r="BI249" s="28">
        <v>15.788</v>
      </c>
      <c r="BJ249" s="28">
        <v>5</v>
      </c>
      <c r="BK249" s="28">
        <v>3.2976640000000002</v>
      </c>
      <c r="BL249" s="28">
        <v>3.2976640000000002</v>
      </c>
      <c r="BM249" s="28">
        <v>3.3742640000000002</v>
      </c>
      <c r="BN249" s="28">
        <v>0.16839999999999999</v>
      </c>
      <c r="BO249" s="28">
        <v>1.0013402953743</v>
      </c>
      <c r="BP249" s="28">
        <v>0.46541244573082502</v>
      </c>
    </row>
    <row r="250" spans="1:68">
      <c r="A250" s="28">
        <v>249</v>
      </c>
      <c r="B250" s="29" t="s">
        <v>115</v>
      </c>
      <c r="C250" s="28">
        <v>250</v>
      </c>
      <c r="D250" s="28">
        <v>1120</v>
      </c>
      <c r="E250" s="28">
        <v>0.40297919999999998</v>
      </c>
      <c r="F250" s="28">
        <v>33.6696648</v>
      </c>
      <c r="G250" s="28">
        <v>3.1473680000000002</v>
      </c>
      <c r="H250" s="28">
        <v>1.2109840000000001</v>
      </c>
      <c r="I250" s="28">
        <v>4.0819999999999999</v>
      </c>
      <c r="J250" s="28">
        <v>15.896000000000001</v>
      </c>
      <c r="K250" s="28">
        <v>0.87381600000000004</v>
      </c>
      <c r="L250" s="28">
        <v>0.87680000000000002</v>
      </c>
      <c r="M250" s="28">
        <v>1.0634319999999999</v>
      </c>
      <c r="N250" s="28">
        <v>465.17111999999997</v>
      </c>
      <c r="O250" s="28">
        <v>56.712282631999997</v>
      </c>
      <c r="P250" s="28">
        <v>361.15440000000001</v>
      </c>
      <c r="Q250" s="28">
        <v>1.441452</v>
      </c>
      <c r="R250" s="28">
        <v>2.2560799999999999</v>
      </c>
      <c r="S250" s="28">
        <v>3.492</v>
      </c>
      <c r="T250" s="28">
        <v>175.6464</v>
      </c>
      <c r="U250" s="28">
        <v>3.08622</v>
      </c>
      <c r="V250" s="28">
        <v>6.7941620533467501E-2</v>
      </c>
      <c r="W250" s="28">
        <v>33.632040000000003</v>
      </c>
      <c r="X250" s="28">
        <v>197.024</v>
      </c>
      <c r="Y250" s="28">
        <v>1.4798560000000001</v>
      </c>
      <c r="Z250" s="28">
        <v>1.9476448</v>
      </c>
      <c r="AA250" s="28">
        <v>2.5629520000000001</v>
      </c>
      <c r="AB250" s="28">
        <v>2.7556400000000001</v>
      </c>
      <c r="AC250" s="28">
        <v>51.78736</v>
      </c>
      <c r="AD250" s="28">
        <v>32.670968000000002</v>
      </c>
      <c r="AE250" s="28">
        <v>3.492</v>
      </c>
      <c r="AF250" s="28">
        <v>4.7938206399999999</v>
      </c>
      <c r="AG250" s="28">
        <v>4.7826806399999997</v>
      </c>
      <c r="AH250" s="28">
        <v>4.7264206399999997</v>
      </c>
      <c r="AI250" s="28">
        <v>6.5000000000000002E-2</v>
      </c>
      <c r="AJ250" s="28">
        <v>1.9184000000000001</v>
      </c>
      <c r="AK250" s="28">
        <v>92.838719999999995</v>
      </c>
      <c r="AL250" s="28">
        <v>6.69</v>
      </c>
      <c r="AM250" s="28">
        <v>0.95120000000000005</v>
      </c>
      <c r="AN250" s="28">
        <v>1.7584</v>
      </c>
      <c r="AO250" s="28">
        <v>40.96</v>
      </c>
      <c r="AP250" s="28">
        <v>2.0167999999999999</v>
      </c>
      <c r="AQ250" s="28">
        <v>1.5920000000000001</v>
      </c>
      <c r="AR250" s="28">
        <v>7.5171999999999999</v>
      </c>
      <c r="AS250" s="28">
        <v>663.64800000000002</v>
      </c>
      <c r="AT250" s="28">
        <v>36.384614800000001</v>
      </c>
      <c r="AU250" s="28">
        <v>2716.36</v>
      </c>
      <c r="AV250" s="28">
        <v>5.9501600000000003</v>
      </c>
      <c r="AW250" s="28">
        <v>3.2879999999999998</v>
      </c>
      <c r="AX250" s="28">
        <v>5</v>
      </c>
      <c r="AY250" s="28">
        <v>134.44</v>
      </c>
      <c r="AZ250" s="28">
        <v>2.7625999999999999</v>
      </c>
      <c r="BA250" s="28">
        <v>0.12109375</v>
      </c>
      <c r="BB250" s="28">
        <v>10.957599999999999</v>
      </c>
      <c r="BC250" s="28">
        <v>145.4</v>
      </c>
      <c r="BD250" s="28">
        <v>0.64319999999999999</v>
      </c>
      <c r="BE250" s="28">
        <v>1.91204</v>
      </c>
      <c r="BF250" s="28">
        <v>1.8640000000000001</v>
      </c>
      <c r="BG250" s="28">
        <v>2.1347999999999998</v>
      </c>
      <c r="BH250" s="28">
        <v>84.396000000000001</v>
      </c>
      <c r="BI250" s="28">
        <v>15.788</v>
      </c>
      <c r="BJ250" s="28">
        <v>5</v>
      </c>
      <c r="BK250" s="28">
        <v>3.2976640000000002</v>
      </c>
      <c r="BL250" s="28">
        <v>3.2976640000000002</v>
      </c>
      <c r="BM250" s="28">
        <v>3.3742640000000002</v>
      </c>
      <c r="BN250" s="28">
        <v>0.16839999999999999</v>
      </c>
      <c r="BO250" s="28">
        <v>0.99922861168250399</v>
      </c>
      <c r="BP250" s="28">
        <v>0.46541244573082502</v>
      </c>
    </row>
    <row r="251" spans="1:68">
      <c r="A251" s="28">
        <v>250</v>
      </c>
      <c r="B251" s="29" t="s">
        <v>106</v>
      </c>
      <c r="C251" s="28">
        <v>185</v>
      </c>
      <c r="D251" s="28">
        <v>1120</v>
      </c>
      <c r="E251" s="28">
        <v>0.39917760000000002</v>
      </c>
      <c r="F251" s="28">
        <v>33.3615432</v>
      </c>
      <c r="G251" s="28">
        <v>3.1237520000000001</v>
      </c>
      <c r="H251" s="28">
        <v>1.22404</v>
      </c>
      <c r="I251" s="28">
        <v>4.0691360000000003</v>
      </c>
      <c r="J251" s="28">
        <v>15.7424</v>
      </c>
      <c r="K251" s="28">
        <v>0.87400800000000001</v>
      </c>
      <c r="L251" s="28">
        <v>0.87871999999999995</v>
      </c>
      <c r="M251" s="28">
        <v>1.0734159999999999</v>
      </c>
      <c r="N251" s="28">
        <v>465.63959999999997</v>
      </c>
      <c r="O251" s="28">
        <v>56.273371976</v>
      </c>
      <c r="P251" s="28">
        <v>362.72879999999998</v>
      </c>
      <c r="Q251" s="28">
        <v>1.4614199999999999</v>
      </c>
      <c r="R251" s="28">
        <v>2.2387999999999999</v>
      </c>
      <c r="S251" s="28">
        <v>3.4727999999999999</v>
      </c>
      <c r="T251" s="28">
        <v>175.05119999999999</v>
      </c>
      <c r="U251" s="28">
        <v>3.066252</v>
      </c>
      <c r="V251" s="28">
        <v>6.8604532980994004E-2</v>
      </c>
      <c r="W251" s="28">
        <v>33.425448000000003</v>
      </c>
      <c r="X251" s="28">
        <v>196.352</v>
      </c>
      <c r="Y251" s="28">
        <v>1.46776</v>
      </c>
      <c r="Z251" s="28">
        <v>1.9412320000000001</v>
      </c>
      <c r="AA251" s="28">
        <v>2.554888</v>
      </c>
      <c r="AB251" s="28">
        <v>2.749304</v>
      </c>
      <c r="AC251" s="28">
        <v>51.915999999999997</v>
      </c>
      <c r="AD251" s="28">
        <v>32.675192000000003</v>
      </c>
      <c r="AE251" s="28">
        <v>3.4727999999999999</v>
      </c>
      <c r="AF251" s="28">
        <v>4.7788331199999998</v>
      </c>
      <c r="AG251" s="28">
        <v>4.7676931199999997</v>
      </c>
      <c r="AH251" s="28">
        <v>4.7114331199999997</v>
      </c>
      <c r="AI251" s="28">
        <v>6.5000000000000002E-2</v>
      </c>
      <c r="AJ251" s="28">
        <v>1.9184000000000001</v>
      </c>
      <c r="AK251" s="28">
        <v>92.838719999999995</v>
      </c>
      <c r="AL251" s="28">
        <v>6.69</v>
      </c>
      <c r="AM251" s="28">
        <v>0.95120000000000005</v>
      </c>
      <c r="AN251" s="28">
        <v>1.7584</v>
      </c>
      <c r="AO251" s="28">
        <v>40.96</v>
      </c>
      <c r="AP251" s="28">
        <v>2.0167999999999999</v>
      </c>
      <c r="AQ251" s="28">
        <v>1.5920000000000001</v>
      </c>
      <c r="AR251" s="28">
        <v>7.5171999999999999</v>
      </c>
      <c r="AS251" s="28">
        <v>663.64800000000002</v>
      </c>
      <c r="AT251" s="28">
        <v>36.384614800000001</v>
      </c>
      <c r="AU251" s="28">
        <v>2716.36</v>
      </c>
      <c r="AV251" s="28">
        <v>5.9501600000000003</v>
      </c>
      <c r="AW251" s="28">
        <v>3.2879999999999998</v>
      </c>
      <c r="AX251" s="28">
        <v>5</v>
      </c>
      <c r="AY251" s="28">
        <v>134.44</v>
      </c>
      <c r="AZ251" s="28">
        <v>2.7625999999999999</v>
      </c>
      <c r="BA251" s="28">
        <v>0.12109375</v>
      </c>
      <c r="BB251" s="28">
        <v>10.957599999999999</v>
      </c>
      <c r="BC251" s="28">
        <v>145.4</v>
      </c>
      <c r="BD251" s="28">
        <v>0.64319999999999999</v>
      </c>
      <c r="BE251" s="28">
        <v>1.91204</v>
      </c>
      <c r="BF251" s="28">
        <v>1.8640000000000001</v>
      </c>
      <c r="BG251" s="28">
        <v>2.1347999999999998</v>
      </c>
      <c r="BH251" s="28">
        <v>84.396000000000001</v>
      </c>
      <c r="BI251" s="28">
        <v>15.788</v>
      </c>
      <c r="BJ251" s="28">
        <v>5</v>
      </c>
      <c r="BK251" s="28">
        <v>3.2976640000000002</v>
      </c>
      <c r="BL251" s="28">
        <v>3.2976640000000002</v>
      </c>
      <c r="BM251" s="28">
        <v>3.3742640000000002</v>
      </c>
      <c r="BN251" s="28">
        <v>0.16839999999999999</v>
      </c>
      <c r="BO251" s="28">
        <v>0.99500524429892101</v>
      </c>
      <c r="BP251" s="28">
        <v>0.46541244573082502</v>
      </c>
    </row>
    <row r="252" spans="1:68">
      <c r="A252" s="28">
        <v>251</v>
      </c>
      <c r="B252" s="29" t="s">
        <v>182</v>
      </c>
      <c r="C252" s="28">
        <v>165</v>
      </c>
      <c r="D252" s="28">
        <v>1070</v>
      </c>
      <c r="E252" s="28">
        <v>0.40439999999999998</v>
      </c>
      <c r="F252" s="28">
        <v>34.016435000000001</v>
      </c>
      <c r="G252" s="28">
        <v>3.1772</v>
      </c>
      <c r="H252" s="28">
        <v>1.1960500000000001</v>
      </c>
      <c r="I252" s="28">
        <v>4.123875</v>
      </c>
      <c r="J252" s="28">
        <v>16.12</v>
      </c>
      <c r="K252" s="28">
        <v>0.86845000000000006</v>
      </c>
      <c r="L252" s="28">
        <v>0.86924999999999997</v>
      </c>
      <c r="M252" s="28">
        <v>1.0418750000000001</v>
      </c>
      <c r="N252" s="28">
        <v>462.27875</v>
      </c>
      <c r="O252" s="28">
        <v>57.645223074999997</v>
      </c>
      <c r="P252" s="28">
        <v>357.6225</v>
      </c>
      <c r="Q252" s="28">
        <v>1.36734</v>
      </c>
      <c r="R252" s="28">
        <v>2.2717499999999999</v>
      </c>
      <c r="S252" s="28">
        <v>3.5350000000000001</v>
      </c>
      <c r="T252" s="28">
        <v>177.60749999999999</v>
      </c>
      <c r="U252" s="28">
        <v>3.1403724999999998</v>
      </c>
      <c r="V252" s="28">
        <v>6.6377171215880895E-2</v>
      </c>
      <c r="W252" s="28">
        <v>34.428975000000001</v>
      </c>
      <c r="X252" s="28">
        <v>198.95</v>
      </c>
      <c r="Y252" s="28">
        <v>1.5043249999999999</v>
      </c>
      <c r="Z252" s="28">
        <v>1.963775</v>
      </c>
      <c r="AA252" s="28">
        <v>2.5875750000000002</v>
      </c>
      <c r="AB252" s="28">
        <v>2.7748499999999998</v>
      </c>
      <c r="AC252" s="28">
        <v>51.400750000000002</v>
      </c>
      <c r="AD252" s="28">
        <v>33.125</v>
      </c>
      <c r="AE252" s="28">
        <v>3.5350000000000001</v>
      </c>
      <c r="AF252" s="28">
        <v>4.8328550000000003</v>
      </c>
      <c r="AG252" s="28">
        <v>4.8231074999999999</v>
      </c>
      <c r="AH252" s="28">
        <v>4.7738800000000001</v>
      </c>
      <c r="AI252" s="28">
        <v>6.3125000000000001E-2</v>
      </c>
      <c r="AJ252" s="28">
        <v>1.9270437499999999</v>
      </c>
      <c r="AK252" s="28">
        <v>93.542991499999999</v>
      </c>
      <c r="AL252" s="28">
        <v>6.7706212499999996</v>
      </c>
      <c r="AM252" s="28">
        <v>0.95997624999999998</v>
      </c>
      <c r="AN252" s="28">
        <v>1.7669999999999999</v>
      </c>
      <c r="AO252" s="28">
        <v>41.206249999999997</v>
      </c>
      <c r="AP252" s="28">
        <v>2.02110375</v>
      </c>
      <c r="AQ252" s="28">
        <v>1.6002375</v>
      </c>
      <c r="AR252" s="28">
        <v>7.4075175</v>
      </c>
      <c r="AS252" s="28">
        <v>667.76583749999998</v>
      </c>
      <c r="AT252" s="28">
        <v>36.601687072499999</v>
      </c>
      <c r="AU252" s="28">
        <v>2675.1223749999999</v>
      </c>
      <c r="AV252" s="28">
        <v>5.90679175</v>
      </c>
      <c r="AW252" s="28">
        <v>3.3618749999999999</v>
      </c>
      <c r="AX252" s="28">
        <v>5</v>
      </c>
      <c r="AY252" s="28">
        <v>134.55387500000001</v>
      </c>
      <c r="AZ252" s="28">
        <v>2.7382706250000002</v>
      </c>
      <c r="BA252" s="28">
        <v>0.120491430304869</v>
      </c>
      <c r="BB252" s="28">
        <v>11.11848625</v>
      </c>
      <c r="BC252" s="28">
        <v>145.35</v>
      </c>
      <c r="BD252" s="28">
        <v>0.64569500000000002</v>
      </c>
      <c r="BE252" s="28">
        <v>1.9134057499999999</v>
      </c>
      <c r="BF252" s="28">
        <v>1.8676012500000001</v>
      </c>
      <c r="BG252" s="28">
        <v>2.1390250000000002</v>
      </c>
      <c r="BH252" s="28">
        <v>85.026799999999994</v>
      </c>
      <c r="BI252" s="28">
        <v>15.5574625</v>
      </c>
      <c r="BJ252" s="28">
        <v>5</v>
      </c>
      <c r="BK252" s="28">
        <v>3.3222902250000002</v>
      </c>
      <c r="BL252" s="28">
        <v>3.3222902250000002</v>
      </c>
      <c r="BM252" s="28">
        <v>3.5573699749999999</v>
      </c>
      <c r="BN252" s="28">
        <v>0.18379875000000001</v>
      </c>
      <c r="BO252" s="28">
        <v>1.00653203771191</v>
      </c>
      <c r="BP252" s="28">
        <v>0.46721780028943599</v>
      </c>
    </row>
    <row r="253" spans="1:68">
      <c r="A253" s="28">
        <v>252</v>
      </c>
      <c r="B253" s="29" t="s">
        <v>119</v>
      </c>
      <c r="C253" s="28">
        <v>300</v>
      </c>
      <c r="D253" s="28">
        <v>1070</v>
      </c>
      <c r="E253" s="28">
        <v>0.41031200000000001</v>
      </c>
      <c r="F253" s="28">
        <v>34.372307999999997</v>
      </c>
      <c r="G253" s="28">
        <v>3.19787</v>
      </c>
      <c r="H253" s="28">
        <v>1.19642</v>
      </c>
      <c r="I253" s="28">
        <v>4.1200450000000002</v>
      </c>
      <c r="J253" s="28">
        <v>16.256</v>
      </c>
      <c r="K253" s="28">
        <v>0.87104000000000004</v>
      </c>
      <c r="L253" s="28">
        <v>0.87134999999999996</v>
      </c>
      <c r="M253" s="28">
        <v>1.044195</v>
      </c>
      <c r="N253" s="28">
        <v>462.77075000000002</v>
      </c>
      <c r="O253" s="28">
        <v>57.643380874999998</v>
      </c>
      <c r="P253" s="28">
        <v>358.0025</v>
      </c>
      <c r="Q253" s="28">
        <v>1.372811</v>
      </c>
      <c r="R253" s="28">
        <v>2.2799499999999999</v>
      </c>
      <c r="S253" s="28">
        <v>3.54</v>
      </c>
      <c r="T253" s="28">
        <v>177.55449999999999</v>
      </c>
      <c r="U253" s="28">
        <v>3.1380265000000001</v>
      </c>
      <c r="V253" s="28">
        <v>6.6313976377952805E-2</v>
      </c>
      <c r="W253" s="28">
        <v>34.401874999999997</v>
      </c>
      <c r="X253" s="28">
        <v>198.87</v>
      </c>
      <c r="Y253" s="28">
        <v>1.503355</v>
      </c>
      <c r="Z253" s="28">
        <v>1.963965</v>
      </c>
      <c r="AA253" s="28">
        <v>2.5867149999999999</v>
      </c>
      <c r="AB253" s="28">
        <v>2.7741199999999999</v>
      </c>
      <c r="AC253" s="28">
        <v>51.482050000000001</v>
      </c>
      <c r="AD253" s="28">
        <v>33.072290000000002</v>
      </c>
      <c r="AE253" s="28">
        <v>3.54</v>
      </c>
      <c r="AF253" s="28">
        <v>4.8365843999999996</v>
      </c>
      <c r="AG253" s="28">
        <v>4.8257228999999997</v>
      </c>
      <c r="AH253" s="28">
        <v>4.7708693999999996</v>
      </c>
      <c r="AI253" s="28">
        <v>6.4625000000000002E-2</v>
      </c>
      <c r="AJ253" s="28">
        <v>1.92584625</v>
      </c>
      <c r="AK253" s="28">
        <v>93.467431300000001</v>
      </c>
      <c r="AL253" s="28">
        <v>6.7679167500000004</v>
      </c>
      <c r="AM253" s="28">
        <v>0.95951774999999995</v>
      </c>
      <c r="AN253" s="28">
        <v>1.7658</v>
      </c>
      <c r="AO253" s="28">
        <v>41.175750000000001</v>
      </c>
      <c r="AP253" s="28">
        <v>2.0203782499999998</v>
      </c>
      <c r="AQ253" s="28">
        <v>1.6006225000000001</v>
      </c>
      <c r="AR253" s="28">
        <v>7.4011785000000003</v>
      </c>
      <c r="AS253" s="28">
        <v>667.94834249999997</v>
      </c>
      <c r="AT253" s="28">
        <v>36.582994739500002</v>
      </c>
      <c r="AU253" s="28">
        <v>2673.3482250000002</v>
      </c>
      <c r="AV253" s="28">
        <v>5.8948238499999999</v>
      </c>
      <c r="AW253" s="28">
        <v>3.362625</v>
      </c>
      <c r="AX253" s="28">
        <v>4.9980000000000002</v>
      </c>
      <c r="AY253" s="28">
        <v>134.51752500000001</v>
      </c>
      <c r="AZ253" s="28">
        <v>2.7370203750000002</v>
      </c>
      <c r="BA253" s="28">
        <v>0.120726398426258</v>
      </c>
      <c r="BB253" s="28">
        <v>11.110639750000001</v>
      </c>
      <c r="BC253" s="28">
        <v>145.34</v>
      </c>
      <c r="BD253" s="28">
        <v>0.64560399999999996</v>
      </c>
      <c r="BE253" s="28">
        <v>1.91309865</v>
      </c>
      <c r="BF253" s="28">
        <v>1.8671727499999999</v>
      </c>
      <c r="BG253" s="28">
        <v>2.1386750000000001</v>
      </c>
      <c r="BH253" s="28">
        <v>84.884960000000007</v>
      </c>
      <c r="BI253" s="28">
        <v>15.543317500000001</v>
      </c>
      <c r="BJ253" s="28">
        <v>4.9980000000000002</v>
      </c>
      <c r="BK253" s="28">
        <v>3.3213720950000001</v>
      </c>
      <c r="BL253" s="28">
        <v>3.3213720950000001</v>
      </c>
      <c r="BM253" s="28">
        <v>3.556103545</v>
      </c>
      <c r="BN253" s="28">
        <v>0.18376724999999999</v>
      </c>
      <c r="BO253" s="28">
        <v>1.00623893355434</v>
      </c>
      <c r="BP253" s="28">
        <v>0.46715195369030399</v>
      </c>
    </row>
    <row r="254" spans="1:68">
      <c r="A254" s="28">
        <v>253</v>
      </c>
      <c r="B254" s="29" t="s">
        <v>120</v>
      </c>
      <c r="C254" s="28">
        <v>400</v>
      </c>
      <c r="D254" s="28">
        <v>1070</v>
      </c>
      <c r="E254" s="28">
        <v>0.41622399999999998</v>
      </c>
      <c r="F254" s="28">
        <v>34.728180999999999</v>
      </c>
      <c r="G254" s="28">
        <v>3.21854</v>
      </c>
      <c r="H254" s="28">
        <v>1.19679</v>
      </c>
      <c r="I254" s="28">
        <v>4.1162150000000004</v>
      </c>
      <c r="J254" s="28">
        <v>16.391999999999999</v>
      </c>
      <c r="K254" s="28">
        <v>0.87363000000000002</v>
      </c>
      <c r="L254" s="28">
        <v>0.87344999999999995</v>
      </c>
      <c r="M254" s="28">
        <v>1.0465150000000001</v>
      </c>
      <c r="N254" s="28">
        <v>463.26274999999998</v>
      </c>
      <c r="O254" s="28">
        <v>57.641538675</v>
      </c>
      <c r="P254" s="28">
        <v>358.38249999999999</v>
      </c>
      <c r="Q254" s="28">
        <v>1.378282</v>
      </c>
      <c r="R254" s="28">
        <v>2.2881499999999999</v>
      </c>
      <c r="S254" s="28">
        <v>3.5449999999999999</v>
      </c>
      <c r="T254" s="28">
        <v>177.50149999999999</v>
      </c>
      <c r="U254" s="28">
        <v>3.1356804999999999</v>
      </c>
      <c r="V254" s="28">
        <v>6.6251830161054195E-2</v>
      </c>
      <c r="W254" s="28">
        <v>34.374775</v>
      </c>
      <c r="X254" s="28">
        <v>198.79</v>
      </c>
      <c r="Y254" s="28">
        <v>1.5023850000000001</v>
      </c>
      <c r="Z254" s="28">
        <v>1.9641550000000001</v>
      </c>
      <c r="AA254" s="28">
        <v>2.585855</v>
      </c>
      <c r="AB254" s="28">
        <v>2.77339</v>
      </c>
      <c r="AC254" s="28">
        <v>51.56335</v>
      </c>
      <c r="AD254" s="28">
        <v>33.019579999999998</v>
      </c>
      <c r="AE254" s="28">
        <v>3.5449999999999999</v>
      </c>
      <c r="AF254" s="28">
        <v>4.8403137999999997</v>
      </c>
      <c r="AG254" s="28">
        <v>4.8283383000000004</v>
      </c>
      <c r="AH254" s="28">
        <v>4.7678588</v>
      </c>
      <c r="AI254" s="28">
        <v>6.6125000000000003E-2</v>
      </c>
      <c r="AJ254" s="28">
        <v>1.92464875</v>
      </c>
      <c r="AK254" s="28">
        <v>93.391871100000003</v>
      </c>
      <c r="AL254" s="28">
        <v>6.7652122500000003</v>
      </c>
      <c r="AM254" s="28">
        <v>0.95905925000000003</v>
      </c>
      <c r="AN254" s="28">
        <v>1.7645999999999999</v>
      </c>
      <c r="AO254" s="28">
        <v>41.145249999999997</v>
      </c>
      <c r="AP254" s="28">
        <v>2.0196527500000001</v>
      </c>
      <c r="AQ254" s="28">
        <v>1.6010074999999999</v>
      </c>
      <c r="AR254" s="28">
        <v>7.3948394999999998</v>
      </c>
      <c r="AS254" s="28">
        <v>668.13084749999996</v>
      </c>
      <c r="AT254" s="28">
        <v>36.564302406499998</v>
      </c>
      <c r="AU254" s="28">
        <v>2671.574075</v>
      </c>
      <c r="AV254" s="28">
        <v>5.8828559499999997</v>
      </c>
      <c r="AW254" s="28">
        <v>3.363375</v>
      </c>
      <c r="AX254" s="28">
        <v>4.9960000000000004</v>
      </c>
      <c r="AY254" s="28">
        <v>134.48117500000001</v>
      </c>
      <c r="AZ254" s="28">
        <v>2.7357701250000002</v>
      </c>
      <c r="BA254" s="28">
        <v>0.120961714900262</v>
      </c>
      <c r="BB254" s="28">
        <v>11.10279325</v>
      </c>
      <c r="BC254" s="28">
        <v>145.33000000000001</v>
      </c>
      <c r="BD254" s="28">
        <v>0.645513</v>
      </c>
      <c r="BE254" s="28">
        <v>1.9127915499999999</v>
      </c>
      <c r="BF254" s="28">
        <v>1.86674425</v>
      </c>
      <c r="BG254" s="28">
        <v>2.138325</v>
      </c>
      <c r="BH254" s="28">
        <v>84.743120000000005</v>
      </c>
      <c r="BI254" s="28">
        <v>15.5291725</v>
      </c>
      <c r="BJ254" s="28">
        <v>4.9960000000000004</v>
      </c>
      <c r="BK254" s="28">
        <v>3.320453965</v>
      </c>
      <c r="BL254" s="28">
        <v>3.320453965</v>
      </c>
      <c r="BM254" s="28">
        <v>3.5548371150000002</v>
      </c>
      <c r="BN254" s="28">
        <v>0.18373575</v>
      </c>
      <c r="BO254" s="28">
        <v>1.0059458030862201</v>
      </c>
      <c r="BP254" s="28">
        <v>0.46708610709117199</v>
      </c>
    </row>
    <row r="255" spans="1:68">
      <c r="A255" s="28">
        <v>254</v>
      </c>
      <c r="B255" s="29" t="s">
        <v>100</v>
      </c>
      <c r="C255" s="28">
        <v>420</v>
      </c>
      <c r="D255" s="28">
        <v>1070</v>
      </c>
      <c r="E255" s="28">
        <v>0.41918</v>
      </c>
      <c r="F255" s="28">
        <v>34.906117500000001</v>
      </c>
      <c r="G255" s="28">
        <v>3.2288749999999999</v>
      </c>
      <c r="H255" s="28">
        <v>1.1969749999999999</v>
      </c>
      <c r="I255" s="28">
        <v>4.1143000000000001</v>
      </c>
      <c r="J255" s="28">
        <v>16.46</v>
      </c>
      <c r="K255" s="28">
        <v>0.87492499999999995</v>
      </c>
      <c r="L255" s="28">
        <v>0.87450000000000006</v>
      </c>
      <c r="M255" s="28">
        <v>1.0476749999999999</v>
      </c>
      <c r="N255" s="28">
        <v>463.50875000000002</v>
      </c>
      <c r="O255" s="28">
        <v>57.640617575</v>
      </c>
      <c r="P255" s="28">
        <v>358.57249999999999</v>
      </c>
      <c r="Q255" s="28">
        <v>1.3810175</v>
      </c>
      <c r="R255" s="28">
        <v>2.2922500000000001</v>
      </c>
      <c r="S255" s="28">
        <v>3.5474999999999999</v>
      </c>
      <c r="T255" s="28">
        <v>177.47499999999999</v>
      </c>
      <c r="U255" s="28">
        <v>3.1345074999999998</v>
      </c>
      <c r="V255" s="28">
        <v>6.6221142162819005E-2</v>
      </c>
      <c r="W255" s="28">
        <v>34.361224999999997</v>
      </c>
      <c r="X255" s="28">
        <v>198.75</v>
      </c>
      <c r="Y255" s="28">
        <v>1.5019</v>
      </c>
      <c r="Z255" s="28">
        <v>1.9642500000000001</v>
      </c>
      <c r="AA255" s="28">
        <v>2.5854249999999999</v>
      </c>
      <c r="AB255" s="28">
        <v>2.7730250000000001</v>
      </c>
      <c r="AC255" s="28">
        <v>51.603999999999999</v>
      </c>
      <c r="AD255" s="28">
        <v>32.993225000000002</v>
      </c>
      <c r="AE255" s="28">
        <v>3.5474999999999999</v>
      </c>
      <c r="AF255" s="28">
        <v>4.8421785000000002</v>
      </c>
      <c r="AG255" s="28">
        <v>4.8296460000000003</v>
      </c>
      <c r="AH255" s="28">
        <v>4.7663535000000001</v>
      </c>
      <c r="AI255" s="28">
        <v>6.6875000000000004E-2</v>
      </c>
      <c r="AJ255" s="28">
        <v>1.92405</v>
      </c>
      <c r="AK255" s="28">
        <v>93.354090999999997</v>
      </c>
      <c r="AL255" s="28">
        <v>6.7638600000000002</v>
      </c>
      <c r="AM255" s="28">
        <v>0.95882999999999996</v>
      </c>
      <c r="AN255" s="28">
        <v>1.764</v>
      </c>
      <c r="AO255" s="28">
        <v>41.13</v>
      </c>
      <c r="AP255" s="28">
        <v>2.0192899999999998</v>
      </c>
      <c r="AQ255" s="28">
        <v>1.6012</v>
      </c>
      <c r="AR255" s="28">
        <v>7.3916700000000004</v>
      </c>
      <c r="AS255" s="28">
        <v>668.22209999999995</v>
      </c>
      <c r="AT255" s="28">
        <v>36.554956240000003</v>
      </c>
      <c r="AU255" s="28">
        <v>2670.6869999999999</v>
      </c>
      <c r="AV255" s="28">
        <v>5.8768719999999997</v>
      </c>
      <c r="AW255" s="28">
        <v>3.36375</v>
      </c>
      <c r="AX255" s="28">
        <v>4.9950000000000001</v>
      </c>
      <c r="AY255" s="28">
        <v>134.46299999999999</v>
      </c>
      <c r="AZ255" s="28">
        <v>2.7351450000000002</v>
      </c>
      <c r="BA255" s="28">
        <v>0.12107950401167</v>
      </c>
      <c r="BB255" s="28">
        <v>11.09887</v>
      </c>
      <c r="BC255" s="28">
        <v>145.32499999999999</v>
      </c>
      <c r="BD255" s="28">
        <v>0.64546749999999997</v>
      </c>
      <c r="BE255" s="28">
        <v>1.9126380000000001</v>
      </c>
      <c r="BF255" s="28">
        <v>1.86653</v>
      </c>
      <c r="BG255" s="28">
        <v>2.13815</v>
      </c>
      <c r="BH255" s="28">
        <v>84.672200000000004</v>
      </c>
      <c r="BI255" s="28">
        <v>15.5221</v>
      </c>
      <c r="BJ255" s="28">
        <v>4.9950000000000001</v>
      </c>
      <c r="BK255" s="28">
        <v>3.3199949000000002</v>
      </c>
      <c r="BL255" s="28">
        <v>3.3199949000000002</v>
      </c>
      <c r="BM255" s="28">
        <v>3.5542039000000001</v>
      </c>
      <c r="BN255" s="28">
        <v>0.18371999999999999</v>
      </c>
      <c r="BO255" s="28">
        <v>1.00579922798461</v>
      </c>
      <c r="BP255" s="28">
        <v>0.46705318379160599</v>
      </c>
    </row>
    <row r="256" spans="1:68">
      <c r="A256" s="28">
        <v>255</v>
      </c>
      <c r="B256" s="29" t="s">
        <v>121</v>
      </c>
      <c r="C256" s="28">
        <v>450</v>
      </c>
      <c r="D256" s="28">
        <v>1070</v>
      </c>
      <c r="E256" s="28">
        <v>0.42213600000000001</v>
      </c>
      <c r="F256" s="28">
        <v>35.084054000000002</v>
      </c>
      <c r="G256" s="28">
        <v>3.2392099999999999</v>
      </c>
      <c r="H256" s="28">
        <v>1.19716</v>
      </c>
      <c r="I256" s="28">
        <v>4.1123849999999997</v>
      </c>
      <c r="J256" s="28">
        <v>16.527999999999999</v>
      </c>
      <c r="K256" s="28">
        <v>0.87622</v>
      </c>
      <c r="L256" s="28">
        <v>0.87555000000000005</v>
      </c>
      <c r="M256" s="28">
        <v>1.048835</v>
      </c>
      <c r="N256" s="28">
        <v>463.75475</v>
      </c>
      <c r="O256" s="28">
        <v>57.639696475000001</v>
      </c>
      <c r="P256" s="28">
        <v>358.76249999999999</v>
      </c>
      <c r="Q256" s="28">
        <v>1.383753</v>
      </c>
      <c r="R256" s="28">
        <v>2.2963499999999999</v>
      </c>
      <c r="S256" s="28">
        <v>3.55</v>
      </c>
      <c r="T256" s="28">
        <v>177.4485</v>
      </c>
      <c r="U256" s="28">
        <v>3.1333345000000001</v>
      </c>
      <c r="V256" s="28">
        <v>6.6190706679574093E-2</v>
      </c>
      <c r="W256" s="28">
        <v>34.347675000000002</v>
      </c>
      <c r="X256" s="28">
        <v>198.71</v>
      </c>
      <c r="Y256" s="28">
        <v>1.5014149999999999</v>
      </c>
      <c r="Z256" s="28">
        <v>1.964345</v>
      </c>
      <c r="AA256" s="28">
        <v>2.5849950000000002</v>
      </c>
      <c r="AB256" s="28">
        <v>2.7726600000000001</v>
      </c>
      <c r="AC256" s="28">
        <v>51.644649999999999</v>
      </c>
      <c r="AD256" s="28">
        <v>32.96687</v>
      </c>
      <c r="AE256" s="28">
        <v>3.55</v>
      </c>
      <c r="AF256" s="28">
        <v>4.8440431999999998</v>
      </c>
      <c r="AG256" s="28">
        <v>4.8309537000000002</v>
      </c>
      <c r="AH256" s="28">
        <v>4.7648482000000003</v>
      </c>
      <c r="AI256" s="28">
        <v>6.7625000000000005E-2</v>
      </c>
      <c r="AJ256" s="28">
        <v>1.9234512500000001</v>
      </c>
      <c r="AK256" s="28">
        <v>93.316310900000005</v>
      </c>
      <c r="AL256" s="28">
        <v>6.7625077500000002</v>
      </c>
      <c r="AM256" s="28">
        <v>0.95860075</v>
      </c>
      <c r="AN256" s="28">
        <v>1.7634000000000001</v>
      </c>
      <c r="AO256" s="28">
        <v>41.114750000000001</v>
      </c>
      <c r="AP256" s="28">
        <v>2.01892725</v>
      </c>
      <c r="AQ256" s="28">
        <v>1.6013925</v>
      </c>
      <c r="AR256" s="28">
        <v>7.3885005000000001</v>
      </c>
      <c r="AS256" s="28">
        <v>668.31335249999995</v>
      </c>
      <c r="AT256" s="28">
        <v>36.545610073500001</v>
      </c>
      <c r="AU256" s="28">
        <v>2669.7999249999998</v>
      </c>
      <c r="AV256" s="28">
        <v>5.8708880499999996</v>
      </c>
      <c r="AW256" s="28">
        <v>3.364125</v>
      </c>
      <c r="AX256" s="28">
        <v>4.9939999999999998</v>
      </c>
      <c r="AY256" s="28">
        <v>134.44482500000001</v>
      </c>
      <c r="AZ256" s="28">
        <v>2.7345198750000002</v>
      </c>
      <c r="BA256" s="28">
        <v>0.121197380502131</v>
      </c>
      <c r="BB256" s="28">
        <v>11.09494675</v>
      </c>
      <c r="BC256" s="28">
        <v>145.32</v>
      </c>
      <c r="BD256" s="28">
        <v>0.64542200000000005</v>
      </c>
      <c r="BE256" s="28">
        <v>1.91248445</v>
      </c>
      <c r="BF256" s="28">
        <v>1.8663157500000001</v>
      </c>
      <c r="BG256" s="28">
        <v>2.137975</v>
      </c>
      <c r="BH256" s="28">
        <v>84.601280000000003</v>
      </c>
      <c r="BI256" s="28">
        <v>15.5150275</v>
      </c>
      <c r="BJ256" s="28">
        <v>4.9939999999999998</v>
      </c>
      <c r="BK256" s="28">
        <v>3.3195358349999999</v>
      </c>
      <c r="BL256" s="28">
        <v>3.3195358349999999</v>
      </c>
      <c r="BM256" s="28">
        <v>3.553570685</v>
      </c>
      <c r="BN256" s="28">
        <v>0.18370425000000001</v>
      </c>
      <c r="BO256" s="28">
        <v>1.0056526463040301</v>
      </c>
      <c r="BP256" s="28">
        <v>0.46702026049204098</v>
      </c>
    </row>
    <row r="257" spans="1:68">
      <c r="A257" s="28">
        <v>256</v>
      </c>
      <c r="B257" s="29" t="s">
        <v>130</v>
      </c>
      <c r="C257" s="28">
        <v>500</v>
      </c>
      <c r="D257" s="28">
        <v>1070</v>
      </c>
      <c r="E257" s="28">
        <v>0.42509200000000003</v>
      </c>
      <c r="F257" s="28">
        <v>35.261990500000003</v>
      </c>
      <c r="G257" s="28">
        <v>3.2495449999999999</v>
      </c>
      <c r="H257" s="28">
        <v>1.1973450000000001</v>
      </c>
      <c r="I257" s="28">
        <v>4.1104700000000003</v>
      </c>
      <c r="J257" s="28">
        <v>16.596</v>
      </c>
      <c r="K257" s="28">
        <v>0.87751500000000004</v>
      </c>
      <c r="L257" s="28">
        <v>0.87660000000000005</v>
      </c>
      <c r="M257" s="28">
        <v>1.049995</v>
      </c>
      <c r="N257" s="28">
        <v>464.00074999999998</v>
      </c>
      <c r="O257" s="28">
        <v>57.638775375000002</v>
      </c>
      <c r="P257" s="28">
        <v>358.95249999999999</v>
      </c>
      <c r="Q257" s="28">
        <v>1.3864885</v>
      </c>
      <c r="R257" s="28">
        <v>2.3004500000000001</v>
      </c>
      <c r="S257" s="28">
        <v>3.5525000000000002</v>
      </c>
      <c r="T257" s="28">
        <v>177.422</v>
      </c>
      <c r="U257" s="28">
        <v>3.1321615</v>
      </c>
      <c r="V257" s="28">
        <v>6.6160520607375303E-2</v>
      </c>
      <c r="W257" s="28">
        <v>34.334125</v>
      </c>
      <c r="X257" s="28">
        <v>198.67</v>
      </c>
      <c r="Y257" s="28">
        <v>1.5009300000000001</v>
      </c>
      <c r="Z257" s="28">
        <v>1.96444</v>
      </c>
      <c r="AA257" s="28">
        <v>2.584565</v>
      </c>
      <c r="AB257" s="28">
        <v>2.7722950000000002</v>
      </c>
      <c r="AC257" s="28">
        <v>51.685299999999998</v>
      </c>
      <c r="AD257" s="28">
        <v>32.940514999999998</v>
      </c>
      <c r="AE257" s="28">
        <v>3.5525000000000002</v>
      </c>
      <c r="AF257" s="28">
        <v>4.8459079000000003</v>
      </c>
      <c r="AG257" s="28">
        <v>4.8322614000000002</v>
      </c>
      <c r="AH257" s="28">
        <v>4.7633428999999996</v>
      </c>
      <c r="AI257" s="28">
        <v>6.8375000000000005E-2</v>
      </c>
      <c r="AJ257" s="28">
        <v>1.9228525000000001</v>
      </c>
      <c r="AK257" s="28">
        <v>93.278530799999999</v>
      </c>
      <c r="AL257" s="28">
        <v>6.7611555000000001</v>
      </c>
      <c r="AM257" s="28">
        <v>0.95837150000000004</v>
      </c>
      <c r="AN257" s="28">
        <v>1.7627999999999999</v>
      </c>
      <c r="AO257" s="28">
        <v>41.099499999999999</v>
      </c>
      <c r="AP257" s="28">
        <v>2.0185645000000001</v>
      </c>
      <c r="AQ257" s="28">
        <v>1.601585</v>
      </c>
      <c r="AR257" s="28">
        <v>7.3853309999999999</v>
      </c>
      <c r="AS257" s="28">
        <v>668.40460499999995</v>
      </c>
      <c r="AT257" s="28">
        <v>36.536263906999999</v>
      </c>
      <c r="AU257" s="28">
        <v>2668.9128500000002</v>
      </c>
      <c r="AV257" s="28">
        <v>5.8649041000000004</v>
      </c>
      <c r="AW257" s="28">
        <v>3.3645</v>
      </c>
      <c r="AX257" s="28">
        <v>4.9930000000000003</v>
      </c>
      <c r="AY257" s="28">
        <v>134.42665</v>
      </c>
      <c r="AZ257" s="28">
        <v>2.7338947500000002</v>
      </c>
      <c r="BA257" s="28">
        <v>0.121315344468911</v>
      </c>
      <c r="BB257" s="28">
        <v>11.0910235</v>
      </c>
      <c r="BC257" s="28">
        <v>145.315</v>
      </c>
      <c r="BD257" s="28">
        <v>0.64537650000000002</v>
      </c>
      <c r="BE257" s="28">
        <v>1.9123308999999999</v>
      </c>
      <c r="BF257" s="28">
        <v>1.8661015000000001</v>
      </c>
      <c r="BG257" s="28">
        <v>2.1377999999999999</v>
      </c>
      <c r="BH257" s="28">
        <v>84.530360000000002</v>
      </c>
      <c r="BI257" s="28">
        <v>15.507955000000001</v>
      </c>
      <c r="BJ257" s="28">
        <v>4.9930000000000003</v>
      </c>
      <c r="BK257" s="28">
        <v>3.3190767700000001</v>
      </c>
      <c r="BL257" s="28">
        <v>3.3190767700000001</v>
      </c>
      <c r="BM257" s="28">
        <v>3.5529374699999998</v>
      </c>
      <c r="BN257" s="28">
        <v>0.1836885</v>
      </c>
      <c r="BO257" s="28">
        <v>1.00550605804405</v>
      </c>
      <c r="BP257" s="28">
        <v>0.46698733719247498</v>
      </c>
    </row>
    <row r="258" spans="1:68">
      <c r="A258" s="28">
        <v>257</v>
      </c>
      <c r="B258" s="29" t="s">
        <v>122</v>
      </c>
      <c r="C258" s="28">
        <v>390</v>
      </c>
      <c r="D258" s="28">
        <v>1070</v>
      </c>
      <c r="E258" s="28">
        <v>0.42804799999999998</v>
      </c>
      <c r="F258" s="28">
        <v>35.439926999999997</v>
      </c>
      <c r="G258" s="28">
        <v>3.2598799999999999</v>
      </c>
      <c r="H258" s="28">
        <v>1.19753</v>
      </c>
      <c r="I258" s="28">
        <v>4.108555</v>
      </c>
      <c r="J258" s="28">
        <v>16.664000000000001</v>
      </c>
      <c r="K258" s="28">
        <v>0.87880999999999998</v>
      </c>
      <c r="L258" s="28">
        <v>0.87765000000000004</v>
      </c>
      <c r="M258" s="28">
        <v>1.0511550000000001</v>
      </c>
      <c r="N258" s="28">
        <v>464.24675000000002</v>
      </c>
      <c r="O258" s="28">
        <v>57.637854275000002</v>
      </c>
      <c r="P258" s="28">
        <v>359.14249999999998</v>
      </c>
      <c r="Q258" s="28">
        <v>1.389224</v>
      </c>
      <c r="R258" s="28">
        <v>2.3045499999999999</v>
      </c>
      <c r="S258" s="28">
        <v>3.5550000000000002</v>
      </c>
      <c r="T258" s="28">
        <v>177.3955</v>
      </c>
      <c r="U258" s="28">
        <v>3.1309885</v>
      </c>
      <c r="V258" s="28">
        <v>6.6130580892942895E-2</v>
      </c>
      <c r="W258" s="28">
        <v>34.320574999999998</v>
      </c>
      <c r="X258" s="28">
        <v>198.63</v>
      </c>
      <c r="Y258" s="28">
        <v>1.500445</v>
      </c>
      <c r="Z258" s="28">
        <v>1.9645349999999999</v>
      </c>
      <c r="AA258" s="28">
        <v>2.5841349999999998</v>
      </c>
      <c r="AB258" s="28">
        <v>2.7719299999999998</v>
      </c>
      <c r="AC258" s="28">
        <v>51.725949999999997</v>
      </c>
      <c r="AD258" s="28">
        <v>32.914160000000003</v>
      </c>
      <c r="AE258" s="28">
        <v>3.5550000000000002</v>
      </c>
      <c r="AF258" s="28">
        <v>4.8477725999999999</v>
      </c>
      <c r="AG258" s="28">
        <v>4.8335691000000001</v>
      </c>
      <c r="AH258" s="28">
        <v>4.7618375999999998</v>
      </c>
      <c r="AI258" s="28">
        <v>6.9125000000000006E-2</v>
      </c>
      <c r="AJ258" s="28">
        <v>1.9222537500000001</v>
      </c>
      <c r="AK258" s="28">
        <v>93.240750700000007</v>
      </c>
      <c r="AL258" s="28">
        <v>6.75980325</v>
      </c>
      <c r="AM258" s="28">
        <v>0.95814224999999997</v>
      </c>
      <c r="AN258" s="28">
        <v>1.7622</v>
      </c>
      <c r="AO258" s="28">
        <v>41.084249999999997</v>
      </c>
      <c r="AP258" s="28">
        <v>2.0182017499999998</v>
      </c>
      <c r="AQ258" s="28">
        <v>1.6017775000000001</v>
      </c>
      <c r="AR258" s="28">
        <v>7.3821614999999996</v>
      </c>
      <c r="AS258" s="28">
        <v>668.49585750000006</v>
      </c>
      <c r="AT258" s="28">
        <v>36.526917740499997</v>
      </c>
      <c r="AU258" s="28">
        <v>2668.0257750000001</v>
      </c>
      <c r="AV258" s="28">
        <v>5.8589201500000003</v>
      </c>
      <c r="AW258" s="28">
        <v>3.3648750000000001</v>
      </c>
      <c r="AX258" s="28">
        <v>4.992</v>
      </c>
      <c r="AY258" s="28">
        <v>134.40847500000001</v>
      </c>
      <c r="AZ258" s="28">
        <v>2.7332696250000001</v>
      </c>
      <c r="BA258" s="28">
        <v>0.12143339600942001</v>
      </c>
      <c r="BB258" s="28">
        <v>11.087100250000001</v>
      </c>
      <c r="BC258" s="28">
        <v>145.31</v>
      </c>
      <c r="BD258" s="28">
        <v>0.64533099999999999</v>
      </c>
      <c r="BE258" s="28">
        <v>1.9121773500000001</v>
      </c>
      <c r="BF258" s="28">
        <v>1.8658872500000001</v>
      </c>
      <c r="BG258" s="28">
        <v>2.1376249999999999</v>
      </c>
      <c r="BH258" s="28">
        <v>84.459440000000001</v>
      </c>
      <c r="BI258" s="28">
        <v>15.500882499999999</v>
      </c>
      <c r="BJ258" s="28">
        <v>4.992</v>
      </c>
      <c r="BK258" s="28">
        <v>3.3186177049999999</v>
      </c>
      <c r="BL258" s="28">
        <v>3.3186177049999999</v>
      </c>
      <c r="BM258" s="28">
        <v>3.5523042550000001</v>
      </c>
      <c r="BN258" s="28">
        <v>0.18367275</v>
      </c>
      <c r="BO258" s="28">
        <v>1.00535946320421</v>
      </c>
      <c r="BP258" s="28">
        <v>0.46695441389290898</v>
      </c>
    </row>
    <row r="259" spans="1:68">
      <c r="A259" s="28">
        <v>258</v>
      </c>
      <c r="B259" s="29" t="s">
        <v>183</v>
      </c>
      <c r="C259" s="28">
        <v>400</v>
      </c>
      <c r="D259" s="28">
        <v>1077</v>
      </c>
      <c r="E259" s="28">
        <v>0.41784719999999997</v>
      </c>
      <c r="F259" s="28">
        <v>35.103219899999999</v>
      </c>
      <c r="G259" s="28">
        <v>3.242489</v>
      </c>
      <c r="H259" s="28">
        <v>1.206475</v>
      </c>
      <c r="I259" s="28">
        <v>4.1537569999999997</v>
      </c>
      <c r="J259" s="28">
        <v>16.608799999999999</v>
      </c>
      <c r="K259" s="28">
        <v>0.86810100000000001</v>
      </c>
      <c r="L259" s="28">
        <v>0.86789000000000005</v>
      </c>
      <c r="M259" s="28">
        <v>1.0376019999999999</v>
      </c>
      <c r="N259" s="28">
        <v>459.82530000000003</v>
      </c>
      <c r="O259" s="28">
        <v>58.173484021999997</v>
      </c>
      <c r="P259" s="28">
        <v>356.74259999999998</v>
      </c>
      <c r="Q259" s="28">
        <v>1.3014524999999999</v>
      </c>
      <c r="R259" s="28">
        <v>2.282</v>
      </c>
      <c r="S259" s="28">
        <v>3.5811000000000002</v>
      </c>
      <c r="T259" s="28">
        <v>179.4939</v>
      </c>
      <c r="U259" s="28">
        <v>3.178884</v>
      </c>
      <c r="V259" s="28">
        <v>6.5025769471605405E-2</v>
      </c>
      <c r="W259" s="28">
        <v>35.278176000000002</v>
      </c>
      <c r="X259" s="28">
        <v>200.44399999999999</v>
      </c>
      <c r="Y259" s="28">
        <v>1.5130749999999999</v>
      </c>
      <c r="Z259" s="28">
        <v>1.977163</v>
      </c>
      <c r="AA259" s="28">
        <v>2.608816</v>
      </c>
      <c r="AB259" s="28">
        <v>2.7910729999999999</v>
      </c>
      <c r="AC259" s="28">
        <v>51.323050000000002</v>
      </c>
      <c r="AD259" s="28">
        <v>33.827818999999998</v>
      </c>
      <c r="AE259" s="28">
        <v>3.5811000000000002</v>
      </c>
      <c r="AF259" s="28">
        <v>4.87885714</v>
      </c>
      <c r="AG259" s="28">
        <v>4.8677171399999999</v>
      </c>
      <c r="AH259" s="28">
        <v>4.8114571399999999</v>
      </c>
      <c r="AI259" s="28">
        <v>6.5000000000000002E-2</v>
      </c>
      <c r="AJ259" s="28">
        <v>1.9158500000000001</v>
      </c>
      <c r="AK259" s="28">
        <v>92.670244999999994</v>
      </c>
      <c r="AL259" s="28">
        <v>6.6861499999999996</v>
      </c>
      <c r="AM259" s="28">
        <v>0.94979999999999998</v>
      </c>
      <c r="AN259" s="28">
        <v>1.75335</v>
      </c>
      <c r="AO259" s="28">
        <v>40.895000000000003</v>
      </c>
      <c r="AP259" s="28">
        <v>2.0183</v>
      </c>
      <c r="AQ259" s="28">
        <v>1.595</v>
      </c>
      <c r="AR259" s="28">
        <v>7.5139500000000004</v>
      </c>
      <c r="AS259" s="28">
        <v>664.1635</v>
      </c>
      <c r="AT259" s="28">
        <v>36.312922749999998</v>
      </c>
      <c r="AU259" s="28">
        <v>2717.855</v>
      </c>
      <c r="AV259" s="28">
        <v>5.96835</v>
      </c>
      <c r="AW259" s="28">
        <v>3.29325</v>
      </c>
      <c r="AX259" s="28">
        <v>4.9950000000000001</v>
      </c>
      <c r="AY259" s="28">
        <v>134.24</v>
      </c>
      <c r="AZ259" s="28">
        <v>2.7587000000000002</v>
      </c>
      <c r="BA259" s="28">
        <v>0.121897542486857</v>
      </c>
      <c r="BB259" s="28">
        <v>10.907</v>
      </c>
      <c r="BC259" s="28">
        <v>145.27500000000001</v>
      </c>
      <c r="BD259" s="28">
        <v>0.64218750000000002</v>
      </c>
      <c r="BE259" s="28">
        <v>1.9110199999999999</v>
      </c>
      <c r="BF259" s="28">
        <v>1.86195</v>
      </c>
      <c r="BG259" s="28">
        <v>2.1327500000000001</v>
      </c>
      <c r="BH259" s="28">
        <v>84.494500000000002</v>
      </c>
      <c r="BI259" s="28">
        <v>15.7295</v>
      </c>
      <c r="BJ259" s="28">
        <v>4.9950000000000001</v>
      </c>
      <c r="BK259" s="28">
        <v>3.2961784999999999</v>
      </c>
      <c r="BL259" s="28">
        <v>3.2961784999999999</v>
      </c>
      <c r="BM259" s="28">
        <v>3.3536285000000001</v>
      </c>
      <c r="BN259" s="28">
        <v>0.16880000000000001</v>
      </c>
      <c r="BO259" s="28">
        <v>1.0113327765059501</v>
      </c>
      <c r="BP259" s="28">
        <v>0.46467981186686003</v>
      </c>
    </row>
    <row r="260" spans="1:68">
      <c r="A260" s="28">
        <v>259</v>
      </c>
      <c r="B260" s="29" t="s">
        <v>101</v>
      </c>
      <c r="C260" s="28">
        <v>420</v>
      </c>
      <c r="D260" s="28">
        <v>1077</v>
      </c>
      <c r="E260" s="28">
        <v>0.41784719999999997</v>
      </c>
      <c r="F260" s="28">
        <v>35.103219899999999</v>
      </c>
      <c r="G260" s="28">
        <v>3.242489</v>
      </c>
      <c r="H260" s="28">
        <v>1.206475</v>
      </c>
      <c r="I260" s="28">
        <v>4.1537569999999997</v>
      </c>
      <c r="J260" s="28">
        <v>16.608799999999999</v>
      </c>
      <c r="K260" s="28">
        <v>0.86810100000000001</v>
      </c>
      <c r="L260" s="28">
        <v>0.86789000000000005</v>
      </c>
      <c r="M260" s="28">
        <v>1.0376019999999999</v>
      </c>
      <c r="N260" s="28">
        <v>459.82530000000003</v>
      </c>
      <c r="O260" s="28">
        <v>58.173484021999997</v>
      </c>
      <c r="P260" s="28">
        <v>356.74259999999998</v>
      </c>
      <c r="Q260" s="28">
        <v>1.3014524999999999</v>
      </c>
      <c r="R260" s="28">
        <v>2.282</v>
      </c>
      <c r="S260" s="28">
        <v>3.5811000000000002</v>
      </c>
      <c r="T260" s="28">
        <v>179.4939</v>
      </c>
      <c r="U260" s="28">
        <v>3.178884</v>
      </c>
      <c r="V260" s="28">
        <v>6.5025769471605405E-2</v>
      </c>
      <c r="W260" s="28">
        <v>35.278176000000002</v>
      </c>
      <c r="X260" s="28">
        <v>200.44399999999999</v>
      </c>
      <c r="Y260" s="28">
        <v>1.5130749999999999</v>
      </c>
      <c r="Z260" s="28">
        <v>1.977163</v>
      </c>
      <c r="AA260" s="28">
        <v>2.608816</v>
      </c>
      <c r="AB260" s="28">
        <v>2.7910729999999999</v>
      </c>
      <c r="AC260" s="28">
        <v>51.323050000000002</v>
      </c>
      <c r="AD260" s="28">
        <v>33.827818999999998</v>
      </c>
      <c r="AE260" s="28">
        <v>3.5811000000000002</v>
      </c>
      <c r="AF260" s="28">
        <v>4.87885714</v>
      </c>
      <c r="AG260" s="28">
        <v>4.8677171399999999</v>
      </c>
      <c r="AH260" s="28">
        <v>4.8114571399999999</v>
      </c>
      <c r="AI260" s="28">
        <v>6.5000000000000002E-2</v>
      </c>
      <c r="AJ260" s="28">
        <v>1.9192275000000001</v>
      </c>
      <c r="AK260" s="28">
        <v>92.948589600000005</v>
      </c>
      <c r="AL260" s="28">
        <v>6.7178985000000004</v>
      </c>
      <c r="AM260" s="28">
        <v>0.95337050000000001</v>
      </c>
      <c r="AN260" s="28">
        <v>1.7572099999999999</v>
      </c>
      <c r="AO260" s="28">
        <v>40.991500000000002</v>
      </c>
      <c r="AP260" s="28">
        <v>2.0193615</v>
      </c>
      <c r="AQ260" s="28">
        <v>1.5978950000000001</v>
      </c>
      <c r="AR260" s="28">
        <v>7.4674370000000003</v>
      </c>
      <c r="AS260" s="28">
        <v>665.80303500000002</v>
      </c>
      <c r="AT260" s="28">
        <v>36.404982398999998</v>
      </c>
      <c r="AU260" s="28">
        <v>2700.1279500000001</v>
      </c>
      <c r="AV260" s="28">
        <v>5.9413106999999998</v>
      </c>
      <c r="AW260" s="28">
        <v>3.3222</v>
      </c>
      <c r="AX260" s="28">
        <v>4.9950000000000001</v>
      </c>
      <c r="AY260" s="28">
        <v>134.30754999999999</v>
      </c>
      <c r="AZ260" s="28">
        <v>2.7490982499999999</v>
      </c>
      <c r="BA260" s="28">
        <v>0.121610577802715</v>
      </c>
      <c r="BB260" s="28">
        <v>10.9777345</v>
      </c>
      <c r="BC260" s="28">
        <v>145.27500000000001</v>
      </c>
      <c r="BD260" s="28">
        <v>0.64334550000000001</v>
      </c>
      <c r="BE260" s="28">
        <v>1.9116183</v>
      </c>
      <c r="BF260" s="28">
        <v>1.8635904999999999</v>
      </c>
      <c r="BG260" s="28">
        <v>2.1346799999999999</v>
      </c>
      <c r="BH260" s="28">
        <v>84.656620000000004</v>
      </c>
      <c r="BI260" s="28">
        <v>15.641685000000001</v>
      </c>
      <c r="BJ260" s="28">
        <v>4.9950000000000001</v>
      </c>
      <c r="BK260" s="28">
        <v>3.3058921899999998</v>
      </c>
      <c r="BL260" s="28">
        <v>3.3058921899999998</v>
      </c>
      <c r="BM260" s="28">
        <v>3.4305640899999998</v>
      </c>
      <c r="BN260" s="28">
        <v>0.17487949999999999</v>
      </c>
      <c r="BO260" s="28">
        <v>1.0107545426415601</v>
      </c>
      <c r="BP260" s="28">
        <v>0.46551772793053497</v>
      </c>
    </row>
    <row r="261" spans="1:68">
      <c r="A261" s="28">
        <v>260</v>
      </c>
      <c r="B261" s="29" t="s">
        <v>103</v>
      </c>
      <c r="C261" s="28">
        <v>450</v>
      </c>
      <c r="D261" s="28">
        <v>1077</v>
      </c>
      <c r="E261" s="28">
        <v>0.41784719999999997</v>
      </c>
      <c r="F261" s="28">
        <v>35.103219899999999</v>
      </c>
      <c r="G261" s="28">
        <v>3.242489</v>
      </c>
      <c r="H261" s="28">
        <v>1.206475</v>
      </c>
      <c r="I261" s="28">
        <v>4.1537569999999997</v>
      </c>
      <c r="J261" s="28">
        <v>16.608799999999999</v>
      </c>
      <c r="K261" s="28">
        <v>0.86810100000000001</v>
      </c>
      <c r="L261" s="28">
        <v>0.86789000000000005</v>
      </c>
      <c r="M261" s="28">
        <v>1.0376019999999999</v>
      </c>
      <c r="N261" s="28">
        <v>459.82530000000003</v>
      </c>
      <c r="O261" s="28">
        <v>58.173484021999997</v>
      </c>
      <c r="P261" s="28">
        <v>356.74259999999998</v>
      </c>
      <c r="Q261" s="28">
        <v>1.3014524999999999</v>
      </c>
      <c r="R261" s="28">
        <v>2.282</v>
      </c>
      <c r="S261" s="28">
        <v>3.5811000000000002</v>
      </c>
      <c r="T261" s="28">
        <v>179.4939</v>
      </c>
      <c r="U261" s="28">
        <v>3.178884</v>
      </c>
      <c r="V261" s="28">
        <v>6.5025769471605405E-2</v>
      </c>
      <c r="W261" s="28">
        <v>35.278176000000002</v>
      </c>
      <c r="X261" s="28">
        <v>200.44399999999999</v>
      </c>
      <c r="Y261" s="28">
        <v>1.5130749999999999</v>
      </c>
      <c r="Z261" s="28">
        <v>1.977163</v>
      </c>
      <c r="AA261" s="28">
        <v>2.608816</v>
      </c>
      <c r="AB261" s="28">
        <v>2.7910729999999999</v>
      </c>
      <c r="AC261" s="28">
        <v>51.323050000000002</v>
      </c>
      <c r="AD261" s="28">
        <v>33.827818999999998</v>
      </c>
      <c r="AE261" s="28">
        <v>3.5811000000000002</v>
      </c>
      <c r="AF261" s="28">
        <v>4.87885714</v>
      </c>
      <c r="AG261" s="28">
        <v>4.8677171399999999</v>
      </c>
      <c r="AH261" s="28">
        <v>4.8114571399999999</v>
      </c>
      <c r="AI261" s="28">
        <v>6.5000000000000002E-2</v>
      </c>
      <c r="AJ261" s="28">
        <v>1.9226049999999999</v>
      </c>
      <c r="AK261" s="28">
        <v>93.226934200000002</v>
      </c>
      <c r="AL261" s="28">
        <v>6.7496470000000004</v>
      </c>
      <c r="AM261" s="28">
        <v>0.95694100000000004</v>
      </c>
      <c r="AN261" s="28">
        <v>1.7610699999999999</v>
      </c>
      <c r="AO261" s="28">
        <v>41.088000000000001</v>
      </c>
      <c r="AP261" s="28">
        <v>2.0204230000000001</v>
      </c>
      <c r="AQ261" s="28">
        <v>1.6007899999999999</v>
      </c>
      <c r="AR261" s="28">
        <v>7.4209240000000003</v>
      </c>
      <c r="AS261" s="28">
        <v>667.44257000000005</v>
      </c>
      <c r="AT261" s="28">
        <v>36.497042047999997</v>
      </c>
      <c r="AU261" s="28">
        <v>2682.4009000000001</v>
      </c>
      <c r="AV261" s="28">
        <v>5.9142713999999996</v>
      </c>
      <c r="AW261" s="28">
        <v>3.3511500000000001</v>
      </c>
      <c r="AX261" s="28">
        <v>4.9950000000000001</v>
      </c>
      <c r="AY261" s="28">
        <v>134.3751</v>
      </c>
      <c r="AZ261" s="28">
        <v>2.7394965</v>
      </c>
      <c r="BA261" s="28">
        <v>0.12132496105919</v>
      </c>
      <c r="BB261" s="28">
        <v>11.048469000000001</v>
      </c>
      <c r="BC261" s="28">
        <v>145.27500000000001</v>
      </c>
      <c r="BD261" s="28">
        <v>0.64450350000000001</v>
      </c>
      <c r="BE261" s="28">
        <v>1.9122166</v>
      </c>
      <c r="BF261" s="28">
        <v>1.8652310000000001</v>
      </c>
      <c r="BG261" s="28">
        <v>2.1366100000000001</v>
      </c>
      <c r="BH261" s="28">
        <v>84.818740000000005</v>
      </c>
      <c r="BI261" s="28">
        <v>15.55387</v>
      </c>
      <c r="BJ261" s="28">
        <v>4.9950000000000001</v>
      </c>
      <c r="BK261" s="28">
        <v>3.3156058800000001</v>
      </c>
      <c r="BL261" s="28">
        <v>3.3156058800000001</v>
      </c>
      <c r="BM261" s="28">
        <v>3.50749968</v>
      </c>
      <c r="BN261" s="28">
        <v>0.18095900000000001</v>
      </c>
      <c r="BO261" s="28">
        <v>1.01017696961473</v>
      </c>
      <c r="BP261" s="28">
        <v>0.46635564399421098</v>
      </c>
    </row>
    <row r="262" spans="1:68">
      <c r="A262" s="28">
        <v>261</v>
      </c>
      <c r="B262" s="29" t="s">
        <v>173</v>
      </c>
      <c r="C262" s="28">
        <v>470</v>
      </c>
      <c r="D262" s="28">
        <v>1077</v>
      </c>
      <c r="E262" s="28">
        <v>0.41784719999999997</v>
      </c>
      <c r="F262" s="28">
        <v>35.103219899999999</v>
      </c>
      <c r="G262" s="28">
        <v>3.242489</v>
      </c>
      <c r="H262" s="28">
        <v>1.206475</v>
      </c>
      <c r="I262" s="28">
        <v>4.1537569999999997</v>
      </c>
      <c r="J262" s="28">
        <v>16.608799999999999</v>
      </c>
      <c r="K262" s="28">
        <v>0.86810100000000001</v>
      </c>
      <c r="L262" s="28">
        <v>0.86789000000000005</v>
      </c>
      <c r="M262" s="28">
        <v>1.0376019999999999</v>
      </c>
      <c r="N262" s="28">
        <v>459.82530000000003</v>
      </c>
      <c r="O262" s="28">
        <v>58.173484021999997</v>
      </c>
      <c r="P262" s="28">
        <v>356.74259999999998</v>
      </c>
      <c r="Q262" s="28">
        <v>1.3014524999999999</v>
      </c>
      <c r="R262" s="28">
        <v>2.282</v>
      </c>
      <c r="S262" s="28">
        <v>3.5811000000000002</v>
      </c>
      <c r="T262" s="28">
        <v>179.4939</v>
      </c>
      <c r="U262" s="28">
        <v>3.178884</v>
      </c>
      <c r="V262" s="28">
        <v>6.5025769471605405E-2</v>
      </c>
      <c r="W262" s="28">
        <v>35.278176000000002</v>
      </c>
      <c r="X262" s="28">
        <v>200.44399999999999</v>
      </c>
      <c r="Y262" s="28">
        <v>1.5130749999999999</v>
      </c>
      <c r="Z262" s="28">
        <v>1.977163</v>
      </c>
      <c r="AA262" s="28">
        <v>2.608816</v>
      </c>
      <c r="AB262" s="28">
        <v>2.7910729999999999</v>
      </c>
      <c r="AC262" s="28">
        <v>51.323050000000002</v>
      </c>
      <c r="AD262" s="28">
        <v>33.827818999999998</v>
      </c>
      <c r="AE262" s="28">
        <v>3.5811000000000002</v>
      </c>
      <c r="AF262" s="28">
        <v>4.87885714</v>
      </c>
      <c r="AG262" s="28">
        <v>4.8677171399999999</v>
      </c>
      <c r="AH262" s="28">
        <v>4.8114571399999999</v>
      </c>
      <c r="AI262" s="28">
        <v>6.5000000000000002E-2</v>
      </c>
      <c r="AJ262" s="28">
        <v>1.9242937499999999</v>
      </c>
      <c r="AK262" s="28">
        <v>93.366106500000001</v>
      </c>
      <c r="AL262" s="28">
        <v>6.7655212499999999</v>
      </c>
      <c r="AM262" s="28">
        <v>0.95872625</v>
      </c>
      <c r="AN262" s="28">
        <v>1.7629999999999999</v>
      </c>
      <c r="AO262" s="28">
        <v>41.136249999999997</v>
      </c>
      <c r="AP262" s="28">
        <v>2.0209537499999999</v>
      </c>
      <c r="AQ262" s="28">
        <v>1.6022375</v>
      </c>
      <c r="AR262" s="28">
        <v>7.3976674999999998</v>
      </c>
      <c r="AS262" s="28">
        <v>668.26233749999994</v>
      </c>
      <c r="AT262" s="28">
        <v>36.543071872500001</v>
      </c>
      <c r="AU262" s="28">
        <v>2673.5373749999999</v>
      </c>
      <c r="AV262" s="28">
        <v>5.9007517500000004</v>
      </c>
      <c r="AW262" s="28">
        <v>3.3656250000000001</v>
      </c>
      <c r="AX262" s="28">
        <v>4.9950000000000001</v>
      </c>
      <c r="AY262" s="28">
        <v>134.40887499999999</v>
      </c>
      <c r="AZ262" s="28">
        <v>2.7346956250000001</v>
      </c>
      <c r="BA262" s="28">
        <v>0.12118265520070499</v>
      </c>
      <c r="BB262" s="28">
        <v>11.083836249999999</v>
      </c>
      <c r="BC262" s="28">
        <v>145.27500000000001</v>
      </c>
      <c r="BD262" s="28">
        <v>0.6450825</v>
      </c>
      <c r="BE262" s="28">
        <v>1.9125157500000001</v>
      </c>
      <c r="BF262" s="28">
        <v>1.8660512499999999</v>
      </c>
      <c r="BG262" s="28">
        <v>2.137575</v>
      </c>
      <c r="BH262" s="28">
        <v>84.899799999999999</v>
      </c>
      <c r="BI262" s="28">
        <v>15.5099625</v>
      </c>
      <c r="BJ262" s="28">
        <v>4.9950000000000001</v>
      </c>
      <c r="BK262" s="28">
        <v>3.3204627250000001</v>
      </c>
      <c r="BL262" s="28">
        <v>3.3204627250000001</v>
      </c>
      <c r="BM262" s="28">
        <v>3.5459674749999999</v>
      </c>
      <c r="BN262" s="28">
        <v>0.18399874999999999</v>
      </c>
      <c r="BO262" s="28">
        <v>1.0098884305614799</v>
      </c>
      <c r="BP262" s="28">
        <v>0.46677460202604898</v>
      </c>
    </row>
    <row r="263" spans="1:68">
      <c r="A263" s="28">
        <v>262</v>
      </c>
      <c r="B263" s="29" t="s">
        <v>115</v>
      </c>
      <c r="C263" s="28">
        <v>505</v>
      </c>
      <c r="D263" s="28">
        <v>1077</v>
      </c>
      <c r="E263" s="28">
        <v>0.41784719999999997</v>
      </c>
      <c r="F263" s="28">
        <v>35.103219899999999</v>
      </c>
      <c r="G263" s="28">
        <v>3.242489</v>
      </c>
      <c r="H263" s="28">
        <v>1.206475</v>
      </c>
      <c r="I263" s="28">
        <v>4.1537569999999997</v>
      </c>
      <c r="J263" s="28">
        <v>16.608799999999999</v>
      </c>
      <c r="K263" s="28">
        <v>0.86810100000000001</v>
      </c>
      <c r="L263" s="28">
        <v>0.86789000000000005</v>
      </c>
      <c r="M263" s="28">
        <v>1.0376019999999999</v>
      </c>
      <c r="N263" s="28">
        <v>459.82530000000003</v>
      </c>
      <c r="O263" s="28">
        <v>58.173484021999997</v>
      </c>
      <c r="P263" s="28">
        <v>356.74259999999998</v>
      </c>
      <c r="Q263" s="28">
        <v>1.3014524999999999</v>
      </c>
      <c r="R263" s="28">
        <v>2.282</v>
      </c>
      <c r="S263" s="28">
        <v>3.5811000000000002</v>
      </c>
      <c r="T263" s="28">
        <v>179.4939</v>
      </c>
      <c r="U263" s="28">
        <v>3.178884</v>
      </c>
      <c r="V263" s="28">
        <v>6.5025769471605405E-2</v>
      </c>
      <c r="W263" s="28">
        <v>35.278176000000002</v>
      </c>
      <c r="X263" s="28">
        <v>200.44399999999999</v>
      </c>
      <c r="Y263" s="28">
        <v>1.5130749999999999</v>
      </c>
      <c r="Z263" s="28">
        <v>1.977163</v>
      </c>
      <c r="AA263" s="28">
        <v>2.608816</v>
      </c>
      <c r="AB263" s="28">
        <v>2.7910729999999999</v>
      </c>
      <c r="AC263" s="28">
        <v>51.323050000000002</v>
      </c>
      <c r="AD263" s="28">
        <v>33.827818999999998</v>
      </c>
      <c r="AE263" s="28">
        <v>3.5811000000000002</v>
      </c>
      <c r="AF263" s="28">
        <v>4.87885714</v>
      </c>
      <c r="AG263" s="28">
        <v>4.8677171399999999</v>
      </c>
      <c r="AH263" s="28">
        <v>4.8114571399999999</v>
      </c>
      <c r="AI263" s="28">
        <v>6.5000000000000002E-2</v>
      </c>
      <c r="AJ263" s="28">
        <v>1.9259824999999999</v>
      </c>
      <c r="AK263" s="28">
        <v>93.505278799999999</v>
      </c>
      <c r="AL263" s="28">
        <v>6.7813955000000004</v>
      </c>
      <c r="AM263" s="28">
        <v>0.96051149999999996</v>
      </c>
      <c r="AN263" s="28">
        <v>1.7649300000000001</v>
      </c>
      <c r="AO263" s="28">
        <v>41.1845</v>
      </c>
      <c r="AP263" s="28">
        <v>2.0214845000000001</v>
      </c>
      <c r="AQ263" s="28">
        <v>1.603685</v>
      </c>
      <c r="AR263" s="28">
        <v>7.3744110000000003</v>
      </c>
      <c r="AS263" s="28">
        <v>669.08210499999996</v>
      </c>
      <c r="AT263" s="28">
        <v>36.589101696999997</v>
      </c>
      <c r="AU263" s="28">
        <v>2664.6738500000001</v>
      </c>
      <c r="AV263" s="28">
        <v>5.8872321000000003</v>
      </c>
      <c r="AW263" s="28">
        <v>3.3801000000000001</v>
      </c>
      <c r="AX263" s="28">
        <v>4.9950000000000001</v>
      </c>
      <c r="AY263" s="28">
        <v>134.44264999999999</v>
      </c>
      <c r="AZ263" s="28">
        <v>2.7298947500000001</v>
      </c>
      <c r="BA263" s="28">
        <v>0.12104068278114299</v>
      </c>
      <c r="BB263" s="28">
        <v>11.119203499999999</v>
      </c>
      <c r="BC263" s="28">
        <v>145.27500000000001</v>
      </c>
      <c r="BD263" s="28">
        <v>0.6456615</v>
      </c>
      <c r="BE263" s="28">
        <v>1.9128149000000001</v>
      </c>
      <c r="BF263" s="28">
        <v>1.8668715</v>
      </c>
      <c r="BG263" s="28">
        <v>2.1385399999999999</v>
      </c>
      <c r="BH263" s="28">
        <v>84.980860000000007</v>
      </c>
      <c r="BI263" s="28">
        <v>15.466055000000001</v>
      </c>
      <c r="BJ263" s="28">
        <v>4.9950000000000001</v>
      </c>
      <c r="BK263" s="28">
        <v>3.32531957</v>
      </c>
      <c r="BL263" s="28">
        <v>3.32531957</v>
      </c>
      <c r="BM263" s="28">
        <v>3.5844352700000002</v>
      </c>
      <c r="BN263" s="28">
        <v>0.1870385</v>
      </c>
      <c r="BO263" s="28">
        <v>1.0096000562932399</v>
      </c>
      <c r="BP263" s="28">
        <v>0.46719356005788698</v>
      </c>
    </row>
    <row r="264" spans="1:68">
      <c r="A264" s="28">
        <v>263</v>
      </c>
      <c r="B264" s="29" t="s">
        <v>184</v>
      </c>
      <c r="C264" s="28">
        <v>120</v>
      </c>
      <c r="D264" s="28">
        <v>1176</v>
      </c>
      <c r="E264" s="28">
        <v>0.34016000000000002</v>
      </c>
      <c r="F264" s="28">
        <v>29.829523999999999</v>
      </c>
      <c r="G264" s="28">
        <v>2.88992</v>
      </c>
      <c r="H264" s="28">
        <v>1.1541999999999999</v>
      </c>
      <c r="I264" s="28">
        <v>4.0106400000000004</v>
      </c>
      <c r="J264" s="28">
        <v>14.412000000000001</v>
      </c>
      <c r="K264" s="28">
        <v>0.81479999999999997</v>
      </c>
      <c r="L264" s="28">
        <v>0.82</v>
      </c>
      <c r="M264" s="28">
        <v>0.98572000000000004</v>
      </c>
      <c r="N264" s="28">
        <v>441.08879999999999</v>
      </c>
      <c r="O264" s="28">
        <v>55.579770000000003</v>
      </c>
      <c r="P264" s="28">
        <v>341.65199999999999</v>
      </c>
      <c r="Q264" s="28">
        <v>1.264384</v>
      </c>
      <c r="R264" s="28">
        <v>2.1172</v>
      </c>
      <c r="S264" s="28">
        <v>3.3679999999999999</v>
      </c>
      <c r="T264" s="28">
        <v>171.852</v>
      </c>
      <c r="U264" s="28">
        <v>3.0496400000000001</v>
      </c>
      <c r="V264" s="28">
        <v>6.6888703857896206E-2</v>
      </c>
      <c r="W264" s="28">
        <v>33.517679999999999</v>
      </c>
      <c r="X264" s="28">
        <v>192.58</v>
      </c>
      <c r="Y264" s="28">
        <v>1.4574400000000001</v>
      </c>
      <c r="Z264" s="28">
        <v>1.8922639999999999</v>
      </c>
      <c r="AA264" s="28">
        <v>2.5036</v>
      </c>
      <c r="AB264" s="28">
        <v>2.6825600000000001</v>
      </c>
      <c r="AC264" s="28">
        <v>48.862400000000001</v>
      </c>
      <c r="AD264" s="28">
        <v>32.502119999999998</v>
      </c>
      <c r="AE264" s="28">
        <v>3.3679999999999999</v>
      </c>
      <c r="AF264" s="28">
        <v>4.6309680000000002</v>
      </c>
      <c r="AG264" s="28">
        <v>4.6309680000000002</v>
      </c>
      <c r="AH264" s="28">
        <v>4.6309680000000002</v>
      </c>
      <c r="AI264" s="28">
        <v>4.82E-2</v>
      </c>
      <c r="AJ264" s="28">
        <v>2.1360000000000001</v>
      </c>
      <c r="AK264" s="28">
        <v>110.51439999999999</v>
      </c>
      <c r="AL264" s="28">
        <v>7.266</v>
      </c>
      <c r="AM264" s="28">
        <v>0.95</v>
      </c>
      <c r="AN264" s="28">
        <v>1.74</v>
      </c>
      <c r="AO264" s="28">
        <v>47.4</v>
      </c>
      <c r="AP264" s="28">
        <v>2.012</v>
      </c>
      <c r="AQ264" s="28">
        <v>1.58</v>
      </c>
      <c r="AR264" s="28">
        <v>7.6760000000000002</v>
      </c>
      <c r="AS264" s="28">
        <v>683.3</v>
      </c>
      <c r="AT264" s="28">
        <v>37.313864000000002</v>
      </c>
      <c r="AU264" s="28">
        <v>2847.4</v>
      </c>
      <c r="AV264" s="28">
        <v>5.3832000000000004</v>
      </c>
      <c r="AW264" s="28">
        <v>3.3</v>
      </c>
      <c r="AX264" s="28">
        <v>5.2</v>
      </c>
      <c r="AY264" s="28">
        <v>134</v>
      </c>
      <c r="AZ264" s="28">
        <v>2.766</v>
      </c>
      <c r="BA264" s="28">
        <v>0.105485232067511</v>
      </c>
      <c r="BB264" s="28">
        <v>10.834</v>
      </c>
      <c r="BC264" s="28">
        <v>145</v>
      </c>
      <c r="BD264" s="28">
        <v>0.64</v>
      </c>
      <c r="BE264" s="28">
        <v>1.9128000000000001</v>
      </c>
      <c r="BF264" s="28">
        <v>1.8620000000000001</v>
      </c>
      <c r="BG264" s="28">
        <v>2.13</v>
      </c>
      <c r="BH264" s="28">
        <v>75.180000000000007</v>
      </c>
      <c r="BI264" s="28">
        <v>15.18</v>
      </c>
      <c r="BJ264" s="28">
        <v>5.2</v>
      </c>
      <c r="BK264" s="28">
        <v>3.3005800000000001</v>
      </c>
      <c r="BL264" s="28">
        <v>3.3005800000000001</v>
      </c>
      <c r="BM264" s="28">
        <v>3.3005800000000001</v>
      </c>
      <c r="BN264" s="28">
        <v>0.17</v>
      </c>
      <c r="BO264" s="28">
        <v>0.99297095883893705</v>
      </c>
      <c r="BP264" s="28">
        <v>0.46309696092619401</v>
      </c>
    </row>
    <row r="265" spans="1:68">
      <c r="A265" s="28">
        <v>264</v>
      </c>
      <c r="B265" s="29" t="s">
        <v>184</v>
      </c>
      <c r="C265" s="28">
        <v>168</v>
      </c>
      <c r="D265" s="28">
        <v>1178</v>
      </c>
      <c r="E265" s="28">
        <v>0.34016000000000002</v>
      </c>
      <c r="F265" s="28">
        <v>29.829523999999999</v>
      </c>
      <c r="G265" s="28">
        <v>2.88992</v>
      </c>
      <c r="H265" s="28">
        <v>1.1541999999999999</v>
      </c>
      <c r="I265" s="28">
        <v>4.0106400000000004</v>
      </c>
      <c r="J265" s="28">
        <v>14.412000000000001</v>
      </c>
      <c r="K265" s="28">
        <v>0.81479999999999997</v>
      </c>
      <c r="L265" s="28">
        <v>0.82</v>
      </c>
      <c r="M265" s="28">
        <v>0.98572000000000004</v>
      </c>
      <c r="N265" s="28">
        <v>441.08879999999999</v>
      </c>
      <c r="O265" s="28">
        <v>55.579770000000003</v>
      </c>
      <c r="P265" s="28">
        <v>341.65199999999999</v>
      </c>
      <c r="Q265" s="28">
        <v>1.264384</v>
      </c>
      <c r="R265" s="28">
        <v>2.1172</v>
      </c>
      <c r="S265" s="28">
        <v>3.3679999999999999</v>
      </c>
      <c r="T265" s="28">
        <v>171.852</v>
      </c>
      <c r="U265" s="28">
        <v>3.0496400000000001</v>
      </c>
      <c r="V265" s="28">
        <v>6.6888703857896206E-2</v>
      </c>
      <c r="W265" s="28">
        <v>33.517679999999999</v>
      </c>
      <c r="X265" s="28">
        <v>192.58</v>
      </c>
      <c r="Y265" s="28">
        <v>1.4574400000000001</v>
      </c>
      <c r="Z265" s="28">
        <v>1.8922639999999999</v>
      </c>
      <c r="AA265" s="28">
        <v>2.5036</v>
      </c>
      <c r="AB265" s="28">
        <v>2.6825600000000001</v>
      </c>
      <c r="AC265" s="28">
        <v>48.862400000000001</v>
      </c>
      <c r="AD265" s="28">
        <v>32.502119999999998</v>
      </c>
      <c r="AE265" s="28">
        <v>3.3679999999999999</v>
      </c>
      <c r="AF265" s="28">
        <v>4.6309680000000002</v>
      </c>
      <c r="AG265" s="28">
        <v>4.6309680000000002</v>
      </c>
      <c r="AH265" s="28">
        <v>4.6309680000000002</v>
      </c>
      <c r="AI265" s="28">
        <v>4.82E-2</v>
      </c>
      <c r="AJ265" s="28">
        <v>2.1360000000000001</v>
      </c>
      <c r="AK265" s="28">
        <v>110.51439999999999</v>
      </c>
      <c r="AL265" s="28">
        <v>7.266</v>
      </c>
      <c r="AM265" s="28">
        <v>0.95</v>
      </c>
      <c r="AN265" s="28">
        <v>1.74</v>
      </c>
      <c r="AO265" s="28">
        <v>47.4</v>
      </c>
      <c r="AP265" s="28">
        <v>2.012</v>
      </c>
      <c r="AQ265" s="28">
        <v>1.58</v>
      </c>
      <c r="AR265" s="28">
        <v>7.6760000000000002</v>
      </c>
      <c r="AS265" s="28">
        <v>683.3</v>
      </c>
      <c r="AT265" s="28">
        <v>37.313864000000002</v>
      </c>
      <c r="AU265" s="28">
        <v>2847.4</v>
      </c>
      <c r="AV265" s="28">
        <v>5.3832000000000004</v>
      </c>
      <c r="AW265" s="28">
        <v>3.3</v>
      </c>
      <c r="AX265" s="28">
        <v>5.2</v>
      </c>
      <c r="AY265" s="28">
        <v>134</v>
      </c>
      <c r="AZ265" s="28">
        <v>2.766</v>
      </c>
      <c r="BA265" s="28">
        <v>0.105485232067511</v>
      </c>
      <c r="BB265" s="28">
        <v>10.834</v>
      </c>
      <c r="BC265" s="28">
        <v>145</v>
      </c>
      <c r="BD265" s="28">
        <v>0.64</v>
      </c>
      <c r="BE265" s="28">
        <v>1.9128000000000001</v>
      </c>
      <c r="BF265" s="28">
        <v>1.8620000000000001</v>
      </c>
      <c r="BG265" s="28">
        <v>2.13</v>
      </c>
      <c r="BH265" s="28">
        <v>75.180000000000007</v>
      </c>
      <c r="BI265" s="28">
        <v>15.18</v>
      </c>
      <c r="BJ265" s="28">
        <v>5.2</v>
      </c>
      <c r="BK265" s="28">
        <v>3.3005800000000001</v>
      </c>
      <c r="BL265" s="28">
        <v>3.3005800000000001</v>
      </c>
      <c r="BM265" s="28">
        <v>3.3005800000000001</v>
      </c>
      <c r="BN265" s="28">
        <v>0.17</v>
      </c>
      <c r="BO265" s="28">
        <v>0.99297095883893705</v>
      </c>
      <c r="BP265" s="28">
        <v>0.46309696092619401</v>
      </c>
    </row>
    <row r="266" spans="1:68">
      <c r="A266" s="28">
        <v>265</v>
      </c>
      <c r="B266" s="29" t="s">
        <v>184</v>
      </c>
      <c r="C266" s="28">
        <v>160</v>
      </c>
      <c r="D266" s="28">
        <v>1180</v>
      </c>
      <c r="E266" s="28">
        <v>0.34016000000000002</v>
      </c>
      <c r="F266" s="28">
        <v>29.829523999999999</v>
      </c>
      <c r="G266" s="28">
        <v>2.88992</v>
      </c>
      <c r="H266" s="28">
        <v>1.1541999999999999</v>
      </c>
      <c r="I266" s="28">
        <v>4.0106400000000004</v>
      </c>
      <c r="J266" s="28">
        <v>14.412000000000001</v>
      </c>
      <c r="K266" s="28">
        <v>0.81479999999999997</v>
      </c>
      <c r="L266" s="28">
        <v>0.82</v>
      </c>
      <c r="M266" s="28">
        <v>0.98572000000000004</v>
      </c>
      <c r="N266" s="28">
        <v>441.08879999999999</v>
      </c>
      <c r="O266" s="28">
        <v>55.579770000000003</v>
      </c>
      <c r="P266" s="28">
        <v>341.65199999999999</v>
      </c>
      <c r="Q266" s="28">
        <v>1.264384</v>
      </c>
      <c r="R266" s="28">
        <v>2.1172</v>
      </c>
      <c r="S266" s="28">
        <v>3.3679999999999999</v>
      </c>
      <c r="T266" s="28">
        <v>171.852</v>
      </c>
      <c r="U266" s="28">
        <v>3.0496400000000001</v>
      </c>
      <c r="V266" s="28">
        <v>6.6888703857896206E-2</v>
      </c>
      <c r="W266" s="28">
        <v>33.517679999999999</v>
      </c>
      <c r="X266" s="28">
        <v>192.58</v>
      </c>
      <c r="Y266" s="28">
        <v>1.4574400000000001</v>
      </c>
      <c r="Z266" s="28">
        <v>1.8922639999999999</v>
      </c>
      <c r="AA266" s="28">
        <v>2.5036</v>
      </c>
      <c r="AB266" s="28">
        <v>2.6825600000000001</v>
      </c>
      <c r="AC266" s="28">
        <v>48.862400000000001</v>
      </c>
      <c r="AD266" s="28">
        <v>32.502119999999998</v>
      </c>
      <c r="AE266" s="28">
        <v>3.3679999999999999</v>
      </c>
      <c r="AF266" s="28">
        <v>4.6309680000000002</v>
      </c>
      <c r="AG266" s="28">
        <v>4.6309680000000002</v>
      </c>
      <c r="AH266" s="28">
        <v>4.6309680000000002</v>
      </c>
      <c r="AI266" s="28">
        <v>4.82E-2</v>
      </c>
      <c r="AJ266" s="28">
        <v>2.1360000000000001</v>
      </c>
      <c r="AK266" s="28">
        <v>110.51439999999999</v>
      </c>
      <c r="AL266" s="28">
        <v>7.266</v>
      </c>
      <c r="AM266" s="28">
        <v>0.95</v>
      </c>
      <c r="AN266" s="28">
        <v>1.74</v>
      </c>
      <c r="AO266" s="28">
        <v>47.4</v>
      </c>
      <c r="AP266" s="28">
        <v>2.012</v>
      </c>
      <c r="AQ266" s="28">
        <v>1.58</v>
      </c>
      <c r="AR266" s="28">
        <v>7.6760000000000002</v>
      </c>
      <c r="AS266" s="28">
        <v>683.3</v>
      </c>
      <c r="AT266" s="28">
        <v>37.313864000000002</v>
      </c>
      <c r="AU266" s="28">
        <v>2847.4</v>
      </c>
      <c r="AV266" s="28">
        <v>5.3832000000000004</v>
      </c>
      <c r="AW266" s="28">
        <v>3.3</v>
      </c>
      <c r="AX266" s="28">
        <v>5.2</v>
      </c>
      <c r="AY266" s="28">
        <v>134</v>
      </c>
      <c r="AZ266" s="28">
        <v>2.766</v>
      </c>
      <c r="BA266" s="28">
        <v>0.105485232067511</v>
      </c>
      <c r="BB266" s="28">
        <v>10.834</v>
      </c>
      <c r="BC266" s="28">
        <v>145</v>
      </c>
      <c r="BD266" s="28">
        <v>0.64</v>
      </c>
      <c r="BE266" s="28">
        <v>1.9128000000000001</v>
      </c>
      <c r="BF266" s="28">
        <v>1.8620000000000001</v>
      </c>
      <c r="BG266" s="28">
        <v>2.13</v>
      </c>
      <c r="BH266" s="28">
        <v>75.180000000000007</v>
      </c>
      <c r="BI266" s="28">
        <v>15.18</v>
      </c>
      <c r="BJ266" s="28">
        <v>5.2</v>
      </c>
      <c r="BK266" s="28">
        <v>3.3005800000000001</v>
      </c>
      <c r="BL266" s="28">
        <v>3.3005800000000001</v>
      </c>
      <c r="BM266" s="28">
        <v>3.3005800000000001</v>
      </c>
      <c r="BN266" s="28">
        <v>0.17</v>
      </c>
      <c r="BO266" s="28">
        <v>0.99297095883893705</v>
      </c>
      <c r="BP266" s="28">
        <v>0.46309696092619401</v>
      </c>
    </row>
    <row r="267" spans="1:68">
      <c r="A267" s="28">
        <v>266</v>
      </c>
      <c r="B267" s="29" t="s">
        <v>184</v>
      </c>
      <c r="C267" s="28">
        <v>145</v>
      </c>
      <c r="D267" s="28">
        <v>1182</v>
      </c>
      <c r="E267" s="28">
        <v>0.34016000000000002</v>
      </c>
      <c r="F267" s="28">
        <v>29.829523999999999</v>
      </c>
      <c r="G267" s="28">
        <v>2.88992</v>
      </c>
      <c r="H267" s="28">
        <v>1.1541999999999999</v>
      </c>
      <c r="I267" s="28">
        <v>4.0106400000000004</v>
      </c>
      <c r="J267" s="28">
        <v>14.412000000000001</v>
      </c>
      <c r="K267" s="28">
        <v>0.81479999999999997</v>
      </c>
      <c r="L267" s="28">
        <v>0.82</v>
      </c>
      <c r="M267" s="28">
        <v>0.98572000000000004</v>
      </c>
      <c r="N267" s="28">
        <v>441.08879999999999</v>
      </c>
      <c r="O267" s="28">
        <v>55.579770000000003</v>
      </c>
      <c r="P267" s="28">
        <v>341.65199999999999</v>
      </c>
      <c r="Q267" s="28">
        <v>1.264384</v>
      </c>
      <c r="R267" s="28">
        <v>2.1172</v>
      </c>
      <c r="S267" s="28">
        <v>3.3679999999999999</v>
      </c>
      <c r="T267" s="28">
        <v>171.852</v>
      </c>
      <c r="U267" s="28">
        <v>3.0496400000000001</v>
      </c>
      <c r="V267" s="28">
        <v>6.6888703857896206E-2</v>
      </c>
      <c r="W267" s="28">
        <v>33.517679999999999</v>
      </c>
      <c r="X267" s="28">
        <v>192.58</v>
      </c>
      <c r="Y267" s="28">
        <v>1.4574400000000001</v>
      </c>
      <c r="Z267" s="28">
        <v>1.8922639999999999</v>
      </c>
      <c r="AA267" s="28">
        <v>2.5036</v>
      </c>
      <c r="AB267" s="28">
        <v>2.6825600000000001</v>
      </c>
      <c r="AC267" s="28">
        <v>48.862400000000001</v>
      </c>
      <c r="AD267" s="28">
        <v>32.502119999999998</v>
      </c>
      <c r="AE267" s="28">
        <v>3.3679999999999999</v>
      </c>
      <c r="AF267" s="28">
        <v>4.6309680000000002</v>
      </c>
      <c r="AG267" s="28">
        <v>4.6309680000000002</v>
      </c>
      <c r="AH267" s="28">
        <v>4.6309680000000002</v>
      </c>
      <c r="AI267" s="28">
        <v>4.82E-2</v>
      </c>
      <c r="AJ267" s="28">
        <v>2.1360000000000001</v>
      </c>
      <c r="AK267" s="28">
        <v>110.51439999999999</v>
      </c>
      <c r="AL267" s="28">
        <v>7.266</v>
      </c>
      <c r="AM267" s="28">
        <v>0.95</v>
      </c>
      <c r="AN267" s="28">
        <v>1.74</v>
      </c>
      <c r="AO267" s="28">
        <v>47.4</v>
      </c>
      <c r="AP267" s="28">
        <v>2.012</v>
      </c>
      <c r="AQ267" s="28">
        <v>1.58</v>
      </c>
      <c r="AR267" s="28">
        <v>7.6760000000000002</v>
      </c>
      <c r="AS267" s="28">
        <v>683.3</v>
      </c>
      <c r="AT267" s="28">
        <v>37.313864000000002</v>
      </c>
      <c r="AU267" s="28">
        <v>2847.4</v>
      </c>
      <c r="AV267" s="28">
        <v>5.3832000000000004</v>
      </c>
      <c r="AW267" s="28">
        <v>3.3</v>
      </c>
      <c r="AX267" s="28">
        <v>5.2</v>
      </c>
      <c r="AY267" s="28">
        <v>134</v>
      </c>
      <c r="AZ267" s="28">
        <v>2.766</v>
      </c>
      <c r="BA267" s="28">
        <v>0.105485232067511</v>
      </c>
      <c r="BB267" s="28">
        <v>10.834</v>
      </c>
      <c r="BC267" s="28">
        <v>145</v>
      </c>
      <c r="BD267" s="28">
        <v>0.64</v>
      </c>
      <c r="BE267" s="28">
        <v>1.9128000000000001</v>
      </c>
      <c r="BF267" s="28">
        <v>1.8620000000000001</v>
      </c>
      <c r="BG267" s="28">
        <v>2.13</v>
      </c>
      <c r="BH267" s="28">
        <v>75.180000000000007</v>
      </c>
      <c r="BI267" s="28">
        <v>15.18</v>
      </c>
      <c r="BJ267" s="28">
        <v>5.2</v>
      </c>
      <c r="BK267" s="28">
        <v>3.3005800000000001</v>
      </c>
      <c r="BL267" s="28">
        <v>3.3005800000000001</v>
      </c>
      <c r="BM267" s="28">
        <v>3.3005800000000001</v>
      </c>
      <c r="BN267" s="28">
        <v>0.17</v>
      </c>
      <c r="BO267" s="28">
        <v>0.99297095883893705</v>
      </c>
      <c r="BP267" s="28">
        <v>0.46309696092619401</v>
      </c>
    </row>
    <row r="268" spans="1:68">
      <c r="A268" s="28">
        <v>267</v>
      </c>
      <c r="B268" s="29" t="s">
        <v>184</v>
      </c>
      <c r="C268" s="28">
        <v>100</v>
      </c>
      <c r="D268" s="28">
        <v>1184</v>
      </c>
      <c r="E268" s="28">
        <v>0.34016000000000002</v>
      </c>
      <c r="F268" s="28">
        <v>29.829523999999999</v>
      </c>
      <c r="G268" s="28">
        <v>2.88992</v>
      </c>
      <c r="H268" s="28">
        <v>1.1541999999999999</v>
      </c>
      <c r="I268" s="28">
        <v>4.0106400000000004</v>
      </c>
      <c r="J268" s="28">
        <v>14.412000000000001</v>
      </c>
      <c r="K268" s="28">
        <v>0.81479999999999997</v>
      </c>
      <c r="L268" s="28">
        <v>0.82</v>
      </c>
      <c r="M268" s="28">
        <v>0.98572000000000004</v>
      </c>
      <c r="N268" s="28">
        <v>441.08879999999999</v>
      </c>
      <c r="O268" s="28">
        <v>55.579770000000003</v>
      </c>
      <c r="P268" s="28">
        <v>341.65199999999999</v>
      </c>
      <c r="Q268" s="28">
        <v>1.264384</v>
      </c>
      <c r="R268" s="28">
        <v>2.1172</v>
      </c>
      <c r="S268" s="28">
        <v>3.3679999999999999</v>
      </c>
      <c r="T268" s="28">
        <v>171.852</v>
      </c>
      <c r="U268" s="28">
        <v>3.0496400000000001</v>
      </c>
      <c r="V268" s="28">
        <v>6.6888703857896206E-2</v>
      </c>
      <c r="W268" s="28">
        <v>33.517679999999999</v>
      </c>
      <c r="X268" s="28">
        <v>192.58</v>
      </c>
      <c r="Y268" s="28">
        <v>1.4574400000000001</v>
      </c>
      <c r="Z268" s="28">
        <v>1.8922639999999999</v>
      </c>
      <c r="AA268" s="28">
        <v>2.5036</v>
      </c>
      <c r="AB268" s="28">
        <v>2.6825600000000001</v>
      </c>
      <c r="AC268" s="28">
        <v>48.862400000000001</v>
      </c>
      <c r="AD268" s="28">
        <v>32.502119999999998</v>
      </c>
      <c r="AE268" s="28">
        <v>3.3679999999999999</v>
      </c>
      <c r="AF268" s="28">
        <v>4.6309680000000002</v>
      </c>
      <c r="AG268" s="28">
        <v>4.6309680000000002</v>
      </c>
      <c r="AH268" s="28">
        <v>4.6309680000000002</v>
      </c>
      <c r="AI268" s="28">
        <v>4.82E-2</v>
      </c>
      <c r="AJ268" s="28">
        <v>2.1360000000000001</v>
      </c>
      <c r="AK268" s="28">
        <v>110.51439999999999</v>
      </c>
      <c r="AL268" s="28">
        <v>7.266</v>
      </c>
      <c r="AM268" s="28">
        <v>0.95</v>
      </c>
      <c r="AN268" s="28">
        <v>1.74</v>
      </c>
      <c r="AO268" s="28">
        <v>47.4</v>
      </c>
      <c r="AP268" s="28">
        <v>2.012</v>
      </c>
      <c r="AQ268" s="28">
        <v>1.58</v>
      </c>
      <c r="AR268" s="28">
        <v>7.6760000000000002</v>
      </c>
      <c r="AS268" s="28">
        <v>683.3</v>
      </c>
      <c r="AT268" s="28">
        <v>37.313864000000002</v>
      </c>
      <c r="AU268" s="28">
        <v>2847.4</v>
      </c>
      <c r="AV268" s="28">
        <v>5.3832000000000004</v>
      </c>
      <c r="AW268" s="28">
        <v>3.3</v>
      </c>
      <c r="AX268" s="28">
        <v>5.2</v>
      </c>
      <c r="AY268" s="28">
        <v>134</v>
      </c>
      <c r="AZ268" s="28">
        <v>2.766</v>
      </c>
      <c r="BA268" s="28">
        <v>0.105485232067511</v>
      </c>
      <c r="BB268" s="28">
        <v>10.834</v>
      </c>
      <c r="BC268" s="28">
        <v>145</v>
      </c>
      <c r="BD268" s="28">
        <v>0.64</v>
      </c>
      <c r="BE268" s="28">
        <v>1.9128000000000001</v>
      </c>
      <c r="BF268" s="28">
        <v>1.8620000000000001</v>
      </c>
      <c r="BG268" s="28">
        <v>2.13</v>
      </c>
      <c r="BH268" s="28">
        <v>75.180000000000007</v>
      </c>
      <c r="BI268" s="28">
        <v>15.18</v>
      </c>
      <c r="BJ268" s="28">
        <v>5.2</v>
      </c>
      <c r="BK268" s="28">
        <v>3.3005800000000001</v>
      </c>
      <c r="BL268" s="28">
        <v>3.3005800000000001</v>
      </c>
      <c r="BM268" s="28">
        <v>3.3005800000000001</v>
      </c>
      <c r="BN268" s="28">
        <v>0.17</v>
      </c>
      <c r="BO268" s="28">
        <v>0.99297095883893705</v>
      </c>
      <c r="BP268" s="28">
        <v>0.46309696092619401</v>
      </c>
    </row>
    <row r="269" spans="1:68">
      <c r="A269" s="28">
        <v>268</v>
      </c>
      <c r="B269" s="29" t="s">
        <v>185</v>
      </c>
      <c r="C269" s="28">
        <v>280</v>
      </c>
      <c r="D269" s="28">
        <v>1080</v>
      </c>
      <c r="E269" s="28">
        <v>0.41877999999999999</v>
      </c>
      <c r="F269" s="28">
        <v>34.525372500000003</v>
      </c>
      <c r="G269" s="28">
        <v>3.2039749999999998</v>
      </c>
      <c r="H269" s="28">
        <v>1.184625</v>
      </c>
      <c r="I269" s="28">
        <v>4.0649249999999997</v>
      </c>
      <c r="J269" s="28">
        <v>16.22</v>
      </c>
      <c r="K269" s="28">
        <v>0.88277499999999998</v>
      </c>
      <c r="L269" s="28">
        <v>0.88224999999999998</v>
      </c>
      <c r="M269" s="28">
        <v>1.0598000000000001</v>
      </c>
      <c r="N269" s="28">
        <v>468.07</v>
      </c>
      <c r="O269" s="28">
        <v>56.955971300000002</v>
      </c>
      <c r="P269" s="28">
        <v>360.79</v>
      </c>
      <c r="Q269" s="28">
        <v>1.4813875000000001</v>
      </c>
      <c r="R269" s="28">
        <v>2.3025000000000002</v>
      </c>
      <c r="S269" s="28">
        <v>3.5024999999999999</v>
      </c>
      <c r="T269" s="28">
        <v>174.89750000000001</v>
      </c>
      <c r="U269" s="28">
        <v>3.0782750000000001</v>
      </c>
      <c r="V269" s="28">
        <v>6.7817509247842203E-2</v>
      </c>
      <c r="W269" s="28">
        <v>33.191650000000003</v>
      </c>
      <c r="X269" s="28">
        <v>196.6</v>
      </c>
      <c r="Y269" s="28">
        <v>1.4878750000000001</v>
      </c>
      <c r="Z269" s="28">
        <v>1.9475750000000001</v>
      </c>
      <c r="AA269" s="28">
        <v>2.55565</v>
      </c>
      <c r="AB269" s="28">
        <v>2.7500749999999998</v>
      </c>
      <c r="AC269" s="28">
        <v>51.936250000000001</v>
      </c>
      <c r="AD269" s="28">
        <v>31.938725000000002</v>
      </c>
      <c r="AE269" s="28">
        <v>3.5024999999999999</v>
      </c>
      <c r="AF269" s="28">
        <v>4.7936734999999997</v>
      </c>
      <c r="AG269" s="28">
        <v>4.7797485000000002</v>
      </c>
      <c r="AH269" s="28">
        <v>4.7094234999999998</v>
      </c>
      <c r="AI269" s="28">
        <v>6.8750000000000006E-2</v>
      </c>
      <c r="AJ269" s="28">
        <v>1.9360200000000001</v>
      </c>
      <c r="AK269" s="28">
        <v>95.419985999999994</v>
      </c>
      <c r="AL269" s="28">
        <v>6.6957000000000004</v>
      </c>
      <c r="AM269" s="28">
        <v>0.93294999999999995</v>
      </c>
      <c r="AN269" s="28">
        <v>1.7232499999999999</v>
      </c>
      <c r="AO269" s="28">
        <v>41.771000000000001</v>
      </c>
      <c r="AP269" s="28">
        <v>1.9764299999999999</v>
      </c>
      <c r="AQ269" s="28">
        <v>1.5546</v>
      </c>
      <c r="AR269" s="28">
        <v>7.3696700000000002</v>
      </c>
      <c r="AS269" s="28">
        <v>651.76779999999997</v>
      </c>
      <c r="AT269" s="28">
        <v>36.060575</v>
      </c>
      <c r="AU269" s="28">
        <v>2676.6210000000001</v>
      </c>
      <c r="AV269" s="28">
        <v>5.7505639999999998</v>
      </c>
      <c r="AW269" s="28">
        <v>3.2298</v>
      </c>
      <c r="AX269" s="28">
        <v>4.9550000000000001</v>
      </c>
      <c r="AY269" s="28">
        <v>131.95400000000001</v>
      </c>
      <c r="AZ269" s="28">
        <v>2.7150599999999998</v>
      </c>
      <c r="BA269" s="28">
        <v>0.116228962677456</v>
      </c>
      <c r="BB269" s="28">
        <v>10.75473</v>
      </c>
      <c r="BC269" s="28">
        <v>142.745</v>
      </c>
      <c r="BD269" s="28">
        <v>0.63134000000000001</v>
      </c>
      <c r="BE269" s="28">
        <v>1.875291</v>
      </c>
      <c r="BF269" s="28">
        <v>1.82866</v>
      </c>
      <c r="BG269" s="28">
        <v>2.0950299999999999</v>
      </c>
      <c r="BH269" s="28">
        <v>80.252200000000002</v>
      </c>
      <c r="BI269" s="28">
        <v>15.4267</v>
      </c>
      <c r="BJ269" s="28">
        <v>4.9550000000000001</v>
      </c>
      <c r="BK269" s="28">
        <v>3.2324923999999999</v>
      </c>
      <c r="BL269" s="28">
        <v>3.2324923999999999</v>
      </c>
      <c r="BM269" s="28">
        <v>3.3252274000000002</v>
      </c>
      <c r="BN269" s="28">
        <v>0.16477</v>
      </c>
      <c r="BO269" s="28">
        <v>1.0079311361507499</v>
      </c>
      <c r="BP269" s="28">
        <v>0.45683068017366102</v>
      </c>
    </row>
    <row r="270" spans="1:68">
      <c r="A270" s="28">
        <v>269</v>
      </c>
      <c r="B270" s="29" t="s">
        <v>186</v>
      </c>
      <c r="C270" s="28">
        <v>330</v>
      </c>
      <c r="D270" s="28">
        <v>1080</v>
      </c>
      <c r="E270" s="28">
        <v>0.41877999999999999</v>
      </c>
      <c r="F270" s="28">
        <v>34.525372500000003</v>
      </c>
      <c r="G270" s="28">
        <v>3.2039749999999998</v>
      </c>
      <c r="H270" s="28">
        <v>1.184625</v>
      </c>
      <c r="I270" s="28">
        <v>4.0649249999999997</v>
      </c>
      <c r="J270" s="28">
        <v>16.22</v>
      </c>
      <c r="K270" s="28">
        <v>0.88277499999999998</v>
      </c>
      <c r="L270" s="28">
        <v>0.88224999999999998</v>
      </c>
      <c r="M270" s="28">
        <v>1.0598000000000001</v>
      </c>
      <c r="N270" s="28">
        <v>468.07</v>
      </c>
      <c r="O270" s="28">
        <v>56.955971300000002</v>
      </c>
      <c r="P270" s="28">
        <v>360.79</v>
      </c>
      <c r="Q270" s="28">
        <v>1.4813875000000001</v>
      </c>
      <c r="R270" s="28">
        <v>2.3025000000000002</v>
      </c>
      <c r="S270" s="28">
        <v>3.5024999999999999</v>
      </c>
      <c r="T270" s="28">
        <v>174.89750000000001</v>
      </c>
      <c r="U270" s="28">
        <v>3.0782750000000001</v>
      </c>
      <c r="V270" s="28">
        <v>6.7817509247842203E-2</v>
      </c>
      <c r="W270" s="28">
        <v>33.191650000000003</v>
      </c>
      <c r="X270" s="28">
        <v>196.6</v>
      </c>
      <c r="Y270" s="28">
        <v>1.4878750000000001</v>
      </c>
      <c r="Z270" s="28">
        <v>1.9475750000000001</v>
      </c>
      <c r="AA270" s="28">
        <v>2.55565</v>
      </c>
      <c r="AB270" s="28">
        <v>2.7500749999999998</v>
      </c>
      <c r="AC270" s="28">
        <v>51.936250000000001</v>
      </c>
      <c r="AD270" s="28">
        <v>31.938725000000002</v>
      </c>
      <c r="AE270" s="28">
        <v>3.5024999999999999</v>
      </c>
      <c r="AF270" s="28">
        <v>4.7936734999999997</v>
      </c>
      <c r="AG270" s="28">
        <v>4.7797485000000002</v>
      </c>
      <c r="AH270" s="28">
        <v>4.7094234999999998</v>
      </c>
      <c r="AI270" s="28">
        <v>6.8750000000000006E-2</v>
      </c>
      <c r="AJ270" s="28">
        <v>1.9542600000000001</v>
      </c>
      <c r="AK270" s="28">
        <v>96.302593000000002</v>
      </c>
      <c r="AL270" s="28">
        <v>6.7593500000000004</v>
      </c>
      <c r="AM270" s="28">
        <v>0.94197500000000001</v>
      </c>
      <c r="AN270" s="28">
        <v>1.7398750000000001</v>
      </c>
      <c r="AO270" s="28">
        <v>42.160499999999999</v>
      </c>
      <c r="AP270" s="28">
        <v>1.9957149999999999</v>
      </c>
      <c r="AQ270" s="28">
        <v>1.5698000000000001</v>
      </c>
      <c r="AR270" s="28">
        <v>7.4415849999999999</v>
      </c>
      <c r="AS270" s="28">
        <v>658.07389999999998</v>
      </c>
      <c r="AT270" s="28">
        <v>36.405234999999998</v>
      </c>
      <c r="AU270" s="28">
        <v>2702.6605</v>
      </c>
      <c r="AV270" s="28">
        <v>5.8089320000000004</v>
      </c>
      <c r="AW270" s="28">
        <v>3.2611500000000002</v>
      </c>
      <c r="AX270" s="28">
        <v>5.0025000000000004</v>
      </c>
      <c r="AY270" s="28">
        <v>133.227</v>
      </c>
      <c r="AZ270" s="28">
        <v>2.7412800000000002</v>
      </c>
      <c r="BA270" s="28">
        <v>0.116281827777185</v>
      </c>
      <c r="BB270" s="28">
        <v>10.857614999999999</v>
      </c>
      <c r="BC270" s="28">
        <v>144.1225</v>
      </c>
      <c r="BD270" s="28">
        <v>0.63741999999999999</v>
      </c>
      <c r="BE270" s="28">
        <v>1.8934454999999999</v>
      </c>
      <c r="BF270" s="28">
        <v>1.84633</v>
      </c>
      <c r="BG270" s="28">
        <v>2.115265</v>
      </c>
      <c r="BH270" s="28">
        <v>81.071100000000001</v>
      </c>
      <c r="BI270" s="28">
        <v>15.575850000000001</v>
      </c>
      <c r="BJ270" s="28">
        <v>5.0025000000000004</v>
      </c>
      <c r="BK270" s="28">
        <v>3.2638462000000001</v>
      </c>
      <c r="BL270" s="28">
        <v>3.2638462000000001</v>
      </c>
      <c r="BM270" s="28">
        <v>3.3565811999999999</v>
      </c>
      <c r="BN270" s="28">
        <v>0.16638500000000001</v>
      </c>
      <c r="BO270" s="28">
        <v>1.00489649189259</v>
      </c>
      <c r="BP270" s="28">
        <v>0.46123010130246</v>
      </c>
    </row>
    <row r="271" spans="1:68">
      <c r="A271" s="28">
        <v>270</v>
      </c>
      <c r="B271" s="29" t="s">
        <v>187</v>
      </c>
      <c r="C271" s="28">
        <v>360</v>
      </c>
      <c r="D271" s="28">
        <v>1080</v>
      </c>
      <c r="E271" s="28">
        <v>0.41877999999999999</v>
      </c>
      <c r="F271" s="28">
        <v>34.525372500000003</v>
      </c>
      <c r="G271" s="28">
        <v>3.2039749999999998</v>
      </c>
      <c r="H271" s="28">
        <v>1.184625</v>
      </c>
      <c r="I271" s="28">
        <v>4.0649249999999997</v>
      </c>
      <c r="J271" s="28">
        <v>16.22</v>
      </c>
      <c r="K271" s="28">
        <v>0.88277499999999998</v>
      </c>
      <c r="L271" s="28">
        <v>0.88224999999999998</v>
      </c>
      <c r="M271" s="28">
        <v>1.0598000000000001</v>
      </c>
      <c r="N271" s="28">
        <v>468.07</v>
      </c>
      <c r="O271" s="28">
        <v>56.955971300000002</v>
      </c>
      <c r="P271" s="28">
        <v>360.79</v>
      </c>
      <c r="Q271" s="28">
        <v>1.4813875000000001</v>
      </c>
      <c r="R271" s="28">
        <v>2.3025000000000002</v>
      </c>
      <c r="S271" s="28">
        <v>3.5024999999999999</v>
      </c>
      <c r="T271" s="28">
        <v>174.89750000000001</v>
      </c>
      <c r="U271" s="28">
        <v>3.0782750000000001</v>
      </c>
      <c r="V271" s="28">
        <v>6.7817509247842203E-2</v>
      </c>
      <c r="W271" s="28">
        <v>33.191650000000003</v>
      </c>
      <c r="X271" s="28">
        <v>196.6</v>
      </c>
      <c r="Y271" s="28">
        <v>1.4878750000000001</v>
      </c>
      <c r="Z271" s="28">
        <v>1.9475750000000001</v>
      </c>
      <c r="AA271" s="28">
        <v>2.55565</v>
      </c>
      <c r="AB271" s="28">
        <v>2.7500749999999998</v>
      </c>
      <c r="AC271" s="28">
        <v>51.936250000000001</v>
      </c>
      <c r="AD271" s="28">
        <v>31.938725000000002</v>
      </c>
      <c r="AE271" s="28">
        <v>3.5024999999999999</v>
      </c>
      <c r="AF271" s="28">
        <v>4.7936734999999997</v>
      </c>
      <c r="AG271" s="28">
        <v>4.7797485000000002</v>
      </c>
      <c r="AH271" s="28">
        <v>4.7094234999999998</v>
      </c>
      <c r="AI271" s="28">
        <v>6.8750000000000006E-2</v>
      </c>
      <c r="AJ271" s="28">
        <v>1.9633799999999999</v>
      </c>
      <c r="AK271" s="28">
        <v>96.743896500000005</v>
      </c>
      <c r="AL271" s="28">
        <v>6.791175</v>
      </c>
      <c r="AM271" s="28">
        <v>0.94648750000000004</v>
      </c>
      <c r="AN271" s="28">
        <v>1.7481875</v>
      </c>
      <c r="AO271" s="28">
        <v>42.355249999999998</v>
      </c>
      <c r="AP271" s="28">
        <v>2.0053575000000001</v>
      </c>
      <c r="AQ271" s="28">
        <v>1.5773999999999999</v>
      </c>
      <c r="AR271" s="28">
        <v>7.4775425000000002</v>
      </c>
      <c r="AS271" s="28">
        <v>661.22694999999999</v>
      </c>
      <c r="AT271" s="28">
        <v>36.577565</v>
      </c>
      <c r="AU271" s="28">
        <v>2715.6802499999999</v>
      </c>
      <c r="AV271" s="28">
        <v>5.8381160000000003</v>
      </c>
      <c r="AW271" s="28">
        <v>3.2768250000000001</v>
      </c>
      <c r="AX271" s="28">
        <v>5.0262500000000001</v>
      </c>
      <c r="AY271" s="28">
        <v>133.86349999999999</v>
      </c>
      <c r="AZ271" s="28">
        <v>2.7543899999999999</v>
      </c>
      <c r="BA271" s="28">
        <v>0.11630789571540701</v>
      </c>
      <c r="BB271" s="28">
        <v>10.909057499999999</v>
      </c>
      <c r="BC271" s="28">
        <v>144.81125</v>
      </c>
      <c r="BD271" s="28">
        <v>0.64046000000000003</v>
      </c>
      <c r="BE271" s="28">
        <v>1.9025227499999999</v>
      </c>
      <c r="BF271" s="28">
        <v>1.855165</v>
      </c>
      <c r="BG271" s="28">
        <v>2.1253825000000002</v>
      </c>
      <c r="BH271" s="28">
        <v>81.480549999999994</v>
      </c>
      <c r="BI271" s="28">
        <v>15.650425</v>
      </c>
      <c r="BJ271" s="28">
        <v>5.0262500000000001</v>
      </c>
      <c r="BK271" s="28">
        <v>3.2795231</v>
      </c>
      <c r="BL271" s="28">
        <v>3.2795231</v>
      </c>
      <c r="BM271" s="28">
        <v>3.3722580999999998</v>
      </c>
      <c r="BN271" s="28">
        <v>0.16719249999999999</v>
      </c>
      <c r="BO271" s="28">
        <v>1.0033860119150699</v>
      </c>
      <c r="BP271" s="28">
        <v>0.46342981186686</v>
      </c>
    </row>
    <row r="272" spans="1:68">
      <c r="A272" s="28">
        <v>271</v>
      </c>
      <c r="B272" s="29" t="s">
        <v>188</v>
      </c>
      <c r="C272" s="28">
        <v>380</v>
      </c>
      <c r="D272" s="28">
        <v>1080</v>
      </c>
      <c r="E272" s="28">
        <v>0.41877999999999999</v>
      </c>
      <c r="F272" s="28">
        <v>34.525372500000003</v>
      </c>
      <c r="G272" s="28">
        <v>3.2039749999999998</v>
      </c>
      <c r="H272" s="28">
        <v>1.184625</v>
      </c>
      <c r="I272" s="28">
        <v>4.0649249999999997</v>
      </c>
      <c r="J272" s="28">
        <v>16.22</v>
      </c>
      <c r="K272" s="28">
        <v>0.88277499999999998</v>
      </c>
      <c r="L272" s="28">
        <v>0.88224999999999998</v>
      </c>
      <c r="M272" s="28">
        <v>1.0598000000000001</v>
      </c>
      <c r="N272" s="28">
        <v>468.07</v>
      </c>
      <c r="O272" s="28">
        <v>56.955971300000002</v>
      </c>
      <c r="P272" s="28">
        <v>360.79</v>
      </c>
      <c r="Q272" s="28">
        <v>1.4813875000000001</v>
      </c>
      <c r="R272" s="28">
        <v>2.3025000000000002</v>
      </c>
      <c r="S272" s="28">
        <v>3.5024999999999999</v>
      </c>
      <c r="T272" s="28">
        <v>174.89750000000001</v>
      </c>
      <c r="U272" s="28">
        <v>3.0782750000000001</v>
      </c>
      <c r="V272" s="28">
        <v>6.7817509247842203E-2</v>
      </c>
      <c r="W272" s="28">
        <v>33.191650000000003</v>
      </c>
      <c r="X272" s="28">
        <v>196.6</v>
      </c>
      <c r="Y272" s="28">
        <v>1.4878750000000001</v>
      </c>
      <c r="Z272" s="28">
        <v>1.9475750000000001</v>
      </c>
      <c r="AA272" s="28">
        <v>2.55565</v>
      </c>
      <c r="AB272" s="28">
        <v>2.7500749999999998</v>
      </c>
      <c r="AC272" s="28">
        <v>51.936250000000001</v>
      </c>
      <c r="AD272" s="28">
        <v>31.938725000000002</v>
      </c>
      <c r="AE272" s="28">
        <v>3.5024999999999999</v>
      </c>
      <c r="AF272" s="28">
        <v>4.7936734999999997</v>
      </c>
      <c r="AG272" s="28">
        <v>4.7797485000000002</v>
      </c>
      <c r="AH272" s="28">
        <v>4.7094234999999998</v>
      </c>
      <c r="AI272" s="28">
        <v>6.8750000000000006E-2</v>
      </c>
      <c r="AJ272" s="28">
        <v>1.9724999999999999</v>
      </c>
      <c r="AK272" s="28">
        <v>97.185199999999995</v>
      </c>
      <c r="AL272" s="28">
        <v>6.8230000000000004</v>
      </c>
      <c r="AM272" s="28">
        <v>0.95099999999999996</v>
      </c>
      <c r="AN272" s="28">
        <v>1.7565</v>
      </c>
      <c r="AO272" s="28">
        <v>42.55</v>
      </c>
      <c r="AP272" s="28">
        <v>2.0150000000000001</v>
      </c>
      <c r="AQ272" s="28">
        <v>1.585</v>
      </c>
      <c r="AR272" s="28">
        <v>7.5134999999999996</v>
      </c>
      <c r="AS272" s="28">
        <v>664.38</v>
      </c>
      <c r="AT272" s="28">
        <v>36.749895000000002</v>
      </c>
      <c r="AU272" s="28">
        <v>2728.7</v>
      </c>
      <c r="AV272" s="28">
        <v>5.8673000000000002</v>
      </c>
      <c r="AW272" s="28">
        <v>3.2925</v>
      </c>
      <c r="AX272" s="28">
        <v>5.05</v>
      </c>
      <c r="AY272" s="28">
        <v>134.5</v>
      </c>
      <c r="AZ272" s="28">
        <v>2.7675000000000001</v>
      </c>
      <c r="BA272" s="28">
        <v>0.116333725029377</v>
      </c>
      <c r="BB272" s="28">
        <v>10.9605</v>
      </c>
      <c r="BC272" s="28">
        <v>145.5</v>
      </c>
      <c r="BD272" s="28">
        <v>0.64349999999999996</v>
      </c>
      <c r="BE272" s="28">
        <v>1.9116</v>
      </c>
      <c r="BF272" s="28">
        <v>1.8640000000000001</v>
      </c>
      <c r="BG272" s="28">
        <v>2.1355</v>
      </c>
      <c r="BH272" s="28">
        <v>81.89</v>
      </c>
      <c r="BI272" s="28">
        <v>15.725</v>
      </c>
      <c r="BJ272" s="28">
        <v>5.05</v>
      </c>
      <c r="BK272" s="28">
        <v>3.2951999999999999</v>
      </c>
      <c r="BL272" s="28">
        <v>3.2951999999999999</v>
      </c>
      <c r="BM272" s="28">
        <v>3.3879350000000001</v>
      </c>
      <c r="BN272" s="28">
        <v>0.16800000000000001</v>
      </c>
      <c r="BO272" s="28">
        <v>1.00188006598753</v>
      </c>
      <c r="BP272" s="28">
        <v>0.46562952243125899</v>
      </c>
    </row>
    <row r="273" spans="1:68">
      <c r="A273" s="28">
        <v>272</v>
      </c>
      <c r="B273" s="29" t="s">
        <v>100</v>
      </c>
      <c r="C273" s="28">
        <v>390</v>
      </c>
      <c r="D273" s="28">
        <v>1080</v>
      </c>
      <c r="E273" s="28">
        <v>0.41877999999999999</v>
      </c>
      <c r="F273" s="28">
        <v>34.525372500000003</v>
      </c>
      <c r="G273" s="28">
        <v>3.2039749999999998</v>
      </c>
      <c r="H273" s="28">
        <v>1.184625</v>
      </c>
      <c r="I273" s="28">
        <v>4.0649249999999997</v>
      </c>
      <c r="J273" s="28">
        <v>16.22</v>
      </c>
      <c r="K273" s="28">
        <v>0.88277499999999998</v>
      </c>
      <c r="L273" s="28">
        <v>0.88224999999999998</v>
      </c>
      <c r="M273" s="28">
        <v>1.0598000000000001</v>
      </c>
      <c r="N273" s="28">
        <v>468.07</v>
      </c>
      <c r="O273" s="28">
        <v>56.955971300000002</v>
      </c>
      <c r="P273" s="28">
        <v>360.79</v>
      </c>
      <c r="Q273" s="28">
        <v>1.4813875000000001</v>
      </c>
      <c r="R273" s="28">
        <v>2.3025000000000002</v>
      </c>
      <c r="S273" s="28">
        <v>3.5024999999999999</v>
      </c>
      <c r="T273" s="28">
        <v>174.89750000000001</v>
      </c>
      <c r="U273" s="28">
        <v>3.0782750000000001</v>
      </c>
      <c r="V273" s="28">
        <v>6.7817509247842203E-2</v>
      </c>
      <c r="W273" s="28">
        <v>33.191650000000003</v>
      </c>
      <c r="X273" s="28">
        <v>196.6</v>
      </c>
      <c r="Y273" s="28">
        <v>1.4878750000000001</v>
      </c>
      <c r="Z273" s="28">
        <v>1.9475750000000001</v>
      </c>
      <c r="AA273" s="28">
        <v>2.55565</v>
      </c>
      <c r="AB273" s="28">
        <v>2.7500749999999998</v>
      </c>
      <c r="AC273" s="28">
        <v>51.936250000000001</v>
      </c>
      <c r="AD273" s="28">
        <v>31.938725000000002</v>
      </c>
      <c r="AE273" s="28">
        <v>3.5024999999999999</v>
      </c>
      <c r="AF273" s="28">
        <v>4.7936734999999997</v>
      </c>
      <c r="AG273" s="28">
        <v>4.7797485000000002</v>
      </c>
      <c r="AH273" s="28">
        <v>4.7094234999999998</v>
      </c>
      <c r="AI273" s="28">
        <v>6.8750000000000006E-2</v>
      </c>
      <c r="AJ273" s="28">
        <v>1.9816199999999999</v>
      </c>
      <c r="AK273" s="28">
        <v>97.626503499999998</v>
      </c>
      <c r="AL273" s="28">
        <v>6.8548249999999999</v>
      </c>
      <c r="AM273" s="28">
        <v>0.95551249999999999</v>
      </c>
      <c r="AN273" s="28">
        <v>1.7648124999999999</v>
      </c>
      <c r="AO273" s="28">
        <v>42.744750000000003</v>
      </c>
      <c r="AP273" s="28">
        <v>2.0246425000000001</v>
      </c>
      <c r="AQ273" s="28">
        <v>1.5926</v>
      </c>
      <c r="AR273" s="28">
        <v>7.5494574999999999</v>
      </c>
      <c r="AS273" s="28">
        <v>667.53305</v>
      </c>
      <c r="AT273" s="28">
        <v>36.922224999999997</v>
      </c>
      <c r="AU273" s="28">
        <v>2741.7197500000002</v>
      </c>
      <c r="AV273" s="28">
        <v>5.8964840000000001</v>
      </c>
      <c r="AW273" s="28">
        <v>3.3081749999999999</v>
      </c>
      <c r="AX273" s="28">
        <v>5.0737500000000004</v>
      </c>
      <c r="AY273" s="28">
        <v>135.13650000000001</v>
      </c>
      <c r="AZ273" s="28">
        <v>2.7806099999999998</v>
      </c>
      <c r="BA273" s="28">
        <v>0.116359318980694</v>
      </c>
      <c r="BB273" s="28">
        <v>11.0119425</v>
      </c>
      <c r="BC273" s="28">
        <v>146.18875</v>
      </c>
      <c r="BD273" s="28">
        <v>0.64654</v>
      </c>
      <c r="BE273" s="28">
        <v>1.92067725</v>
      </c>
      <c r="BF273" s="28">
        <v>1.872835</v>
      </c>
      <c r="BG273" s="28">
        <v>2.1456175000000002</v>
      </c>
      <c r="BH273" s="28">
        <v>82.299449999999993</v>
      </c>
      <c r="BI273" s="28">
        <v>15.799575000000001</v>
      </c>
      <c r="BJ273" s="28">
        <v>5.0737500000000004</v>
      </c>
      <c r="BK273" s="28">
        <v>3.3108768999999998</v>
      </c>
      <c r="BL273" s="28">
        <v>3.3108768999999998</v>
      </c>
      <c r="BM273" s="28">
        <v>3.4036119</v>
      </c>
      <c r="BN273" s="28">
        <v>0.1688075</v>
      </c>
      <c r="BO273" s="28">
        <v>1.00037863372561</v>
      </c>
      <c r="BP273" s="28">
        <v>0.46782923299565798</v>
      </c>
    </row>
    <row r="274" spans="1:68">
      <c r="A274" s="28">
        <v>273</v>
      </c>
      <c r="B274" s="29" t="s">
        <v>101</v>
      </c>
      <c r="C274" s="28">
        <v>420</v>
      </c>
      <c r="D274" s="28">
        <v>1080</v>
      </c>
      <c r="E274" s="28">
        <v>0.41877999999999999</v>
      </c>
      <c r="F274" s="28">
        <v>34.525372500000003</v>
      </c>
      <c r="G274" s="28">
        <v>3.2039749999999998</v>
      </c>
      <c r="H274" s="28">
        <v>1.184625</v>
      </c>
      <c r="I274" s="28">
        <v>4.0649249999999997</v>
      </c>
      <c r="J274" s="28">
        <v>16.22</v>
      </c>
      <c r="K274" s="28">
        <v>0.88277499999999998</v>
      </c>
      <c r="L274" s="28">
        <v>0.88224999999999998</v>
      </c>
      <c r="M274" s="28">
        <v>1.0598000000000001</v>
      </c>
      <c r="N274" s="28">
        <v>468.07</v>
      </c>
      <c r="O274" s="28">
        <v>56.955971300000002</v>
      </c>
      <c r="P274" s="28">
        <v>360.79</v>
      </c>
      <c r="Q274" s="28">
        <v>1.4813875000000001</v>
      </c>
      <c r="R274" s="28">
        <v>2.3025000000000002</v>
      </c>
      <c r="S274" s="28">
        <v>3.5024999999999999</v>
      </c>
      <c r="T274" s="28">
        <v>174.89750000000001</v>
      </c>
      <c r="U274" s="28">
        <v>3.0782750000000001</v>
      </c>
      <c r="V274" s="28">
        <v>6.7817509247842203E-2</v>
      </c>
      <c r="W274" s="28">
        <v>33.191650000000003</v>
      </c>
      <c r="X274" s="28">
        <v>196.6</v>
      </c>
      <c r="Y274" s="28">
        <v>1.4878750000000001</v>
      </c>
      <c r="Z274" s="28">
        <v>1.9475750000000001</v>
      </c>
      <c r="AA274" s="28">
        <v>2.55565</v>
      </c>
      <c r="AB274" s="28">
        <v>2.7500749999999998</v>
      </c>
      <c r="AC274" s="28">
        <v>51.936250000000001</v>
      </c>
      <c r="AD274" s="28">
        <v>31.938725000000002</v>
      </c>
      <c r="AE274" s="28">
        <v>3.5024999999999999</v>
      </c>
      <c r="AF274" s="28">
        <v>4.7936734999999997</v>
      </c>
      <c r="AG274" s="28">
        <v>4.7797485000000002</v>
      </c>
      <c r="AH274" s="28">
        <v>4.7094234999999998</v>
      </c>
      <c r="AI274" s="28">
        <v>6.8750000000000006E-2</v>
      </c>
      <c r="AJ274" s="28">
        <v>1.99074</v>
      </c>
      <c r="AK274" s="28">
        <v>98.067807000000002</v>
      </c>
      <c r="AL274" s="28">
        <v>6.8866500000000004</v>
      </c>
      <c r="AM274" s="28">
        <v>0.96002500000000002</v>
      </c>
      <c r="AN274" s="28">
        <v>1.7731250000000001</v>
      </c>
      <c r="AO274" s="28">
        <v>42.939500000000002</v>
      </c>
      <c r="AP274" s="28">
        <v>2.0342850000000001</v>
      </c>
      <c r="AQ274" s="28">
        <v>1.6002000000000001</v>
      </c>
      <c r="AR274" s="28">
        <v>7.5854150000000002</v>
      </c>
      <c r="AS274" s="28">
        <v>670.68610000000001</v>
      </c>
      <c r="AT274" s="28">
        <v>37.094555</v>
      </c>
      <c r="AU274" s="28">
        <v>2754.7395000000001</v>
      </c>
      <c r="AV274" s="28">
        <v>5.9256679999999999</v>
      </c>
      <c r="AW274" s="28">
        <v>3.3238500000000002</v>
      </c>
      <c r="AX274" s="28">
        <v>5.0975000000000001</v>
      </c>
      <c r="AY274" s="28">
        <v>135.773</v>
      </c>
      <c r="AZ274" s="28">
        <v>2.79372</v>
      </c>
      <c r="BA274" s="28">
        <v>0.116384680771784</v>
      </c>
      <c r="BB274" s="28">
        <v>11.063385</v>
      </c>
      <c r="BC274" s="28">
        <v>146.8775</v>
      </c>
      <c r="BD274" s="28">
        <v>0.64958000000000005</v>
      </c>
      <c r="BE274" s="28">
        <v>1.9297545</v>
      </c>
      <c r="BF274" s="28">
        <v>1.88167</v>
      </c>
      <c r="BG274" s="28">
        <v>2.155735</v>
      </c>
      <c r="BH274" s="28">
        <v>82.7089</v>
      </c>
      <c r="BI274" s="28">
        <v>15.87415</v>
      </c>
      <c r="BJ274" s="28">
        <v>5.0975000000000001</v>
      </c>
      <c r="BK274" s="28">
        <v>3.3265538000000001</v>
      </c>
      <c r="BL274" s="28">
        <v>3.3265538000000001</v>
      </c>
      <c r="BM274" s="28">
        <v>3.4192887999999999</v>
      </c>
      <c r="BN274" s="28">
        <v>0.16961499999999999</v>
      </c>
      <c r="BO274" s="28">
        <v>0.99888169486692302</v>
      </c>
      <c r="BP274" s="28">
        <v>0.47002894356005798</v>
      </c>
    </row>
    <row r="275" spans="1:68">
      <c r="A275" s="28">
        <v>274</v>
      </c>
      <c r="B275" s="29" t="s">
        <v>103</v>
      </c>
      <c r="C275" s="28">
        <v>400</v>
      </c>
      <c r="D275" s="28">
        <v>1080</v>
      </c>
      <c r="E275" s="28">
        <v>0.41877999999999999</v>
      </c>
      <c r="F275" s="28">
        <v>34.525372500000003</v>
      </c>
      <c r="G275" s="28">
        <v>3.2039749999999998</v>
      </c>
      <c r="H275" s="28">
        <v>1.184625</v>
      </c>
      <c r="I275" s="28">
        <v>4.0649249999999997</v>
      </c>
      <c r="J275" s="28">
        <v>16.22</v>
      </c>
      <c r="K275" s="28">
        <v>0.88277499999999998</v>
      </c>
      <c r="L275" s="28">
        <v>0.88224999999999998</v>
      </c>
      <c r="M275" s="28">
        <v>1.0598000000000001</v>
      </c>
      <c r="N275" s="28">
        <v>468.07</v>
      </c>
      <c r="O275" s="28">
        <v>56.955971300000002</v>
      </c>
      <c r="P275" s="28">
        <v>360.79</v>
      </c>
      <c r="Q275" s="28">
        <v>1.4813875000000001</v>
      </c>
      <c r="R275" s="28">
        <v>2.3025000000000002</v>
      </c>
      <c r="S275" s="28">
        <v>3.5024999999999999</v>
      </c>
      <c r="T275" s="28">
        <v>174.89750000000001</v>
      </c>
      <c r="U275" s="28">
        <v>3.0782750000000001</v>
      </c>
      <c r="V275" s="28">
        <v>6.7817509247842203E-2</v>
      </c>
      <c r="W275" s="28">
        <v>33.191650000000003</v>
      </c>
      <c r="X275" s="28">
        <v>196.6</v>
      </c>
      <c r="Y275" s="28">
        <v>1.4878750000000001</v>
      </c>
      <c r="Z275" s="28">
        <v>1.9475750000000001</v>
      </c>
      <c r="AA275" s="28">
        <v>2.55565</v>
      </c>
      <c r="AB275" s="28">
        <v>2.7500749999999998</v>
      </c>
      <c r="AC275" s="28">
        <v>51.936250000000001</v>
      </c>
      <c r="AD275" s="28">
        <v>31.938725000000002</v>
      </c>
      <c r="AE275" s="28">
        <v>3.5024999999999999</v>
      </c>
      <c r="AF275" s="28">
        <v>4.7936734999999997</v>
      </c>
      <c r="AG275" s="28">
        <v>4.7797485000000002</v>
      </c>
      <c r="AH275" s="28">
        <v>4.7094234999999998</v>
      </c>
      <c r="AI275" s="28">
        <v>6.8750000000000006E-2</v>
      </c>
      <c r="AJ275" s="28">
        <v>2.0089800000000002</v>
      </c>
      <c r="AK275" s="28">
        <v>98.950413999999995</v>
      </c>
      <c r="AL275" s="28">
        <v>6.9503000000000004</v>
      </c>
      <c r="AM275" s="28">
        <v>0.96904999999999997</v>
      </c>
      <c r="AN275" s="28">
        <v>1.78975</v>
      </c>
      <c r="AO275" s="28">
        <v>43.329000000000001</v>
      </c>
      <c r="AP275" s="28">
        <v>2.0535700000000001</v>
      </c>
      <c r="AQ275" s="28">
        <v>1.6153999999999999</v>
      </c>
      <c r="AR275" s="28">
        <v>7.65733</v>
      </c>
      <c r="AS275" s="28">
        <v>676.99220000000003</v>
      </c>
      <c r="AT275" s="28">
        <v>37.439214999999997</v>
      </c>
      <c r="AU275" s="28">
        <v>2780.779</v>
      </c>
      <c r="AV275" s="28">
        <v>5.9840359999999997</v>
      </c>
      <c r="AW275" s="28">
        <v>3.3552</v>
      </c>
      <c r="AX275" s="28">
        <v>5.1449999999999996</v>
      </c>
      <c r="AY275" s="28">
        <v>137.04599999999999</v>
      </c>
      <c r="AZ275" s="28">
        <v>2.8199399999999999</v>
      </c>
      <c r="BA275" s="28">
        <v>0.116434720395116</v>
      </c>
      <c r="BB275" s="28">
        <v>11.166270000000001</v>
      </c>
      <c r="BC275" s="28">
        <v>148.255</v>
      </c>
      <c r="BD275" s="28">
        <v>0.65566000000000002</v>
      </c>
      <c r="BE275" s="28">
        <v>1.9479089999999999</v>
      </c>
      <c r="BF275" s="28">
        <v>1.89934</v>
      </c>
      <c r="BG275" s="28">
        <v>2.17597</v>
      </c>
      <c r="BH275" s="28">
        <v>83.527799999999999</v>
      </c>
      <c r="BI275" s="28">
        <v>16.023299999999999</v>
      </c>
      <c r="BJ275" s="28">
        <v>5.1449999999999996</v>
      </c>
      <c r="BK275" s="28">
        <v>3.3579075999999999</v>
      </c>
      <c r="BL275" s="28">
        <v>3.3579075999999999</v>
      </c>
      <c r="BM275" s="28">
        <v>3.4506426000000001</v>
      </c>
      <c r="BN275" s="28">
        <v>0.17122999999999999</v>
      </c>
      <c r="BO275" s="28">
        <v>0.99590121691437405</v>
      </c>
      <c r="BP275" s="28">
        <v>0.47442836468885702</v>
      </c>
    </row>
    <row r="276" spans="1:68">
      <c r="A276" s="28">
        <v>275</v>
      </c>
      <c r="B276" s="29" t="s">
        <v>189</v>
      </c>
      <c r="C276" s="28">
        <v>430</v>
      </c>
      <c r="D276" s="28">
        <v>1075</v>
      </c>
      <c r="E276" s="28">
        <v>0.40436</v>
      </c>
      <c r="F276" s="28">
        <v>33.682074999999998</v>
      </c>
      <c r="G276" s="28">
        <v>3.16655</v>
      </c>
      <c r="H276" s="28">
        <v>1.19645</v>
      </c>
      <c r="I276" s="28">
        <v>4.1151</v>
      </c>
      <c r="J276" s="28">
        <v>16.010000000000002</v>
      </c>
      <c r="K276" s="28">
        <v>0.86834999999999996</v>
      </c>
      <c r="L276" s="28">
        <v>0.86799999999999999</v>
      </c>
      <c r="M276" s="28">
        <v>1.04695</v>
      </c>
      <c r="N276" s="28">
        <v>462.89249999999998</v>
      </c>
      <c r="O276" s="28">
        <v>57.50297655</v>
      </c>
      <c r="P276" s="28">
        <v>364.67500000000001</v>
      </c>
      <c r="Q276" s="28">
        <v>1.3320350000000001</v>
      </c>
      <c r="R276" s="28">
        <v>2.2679999999999998</v>
      </c>
      <c r="S276" s="28">
        <v>3.5350000000000001</v>
      </c>
      <c r="T276" s="28">
        <v>177.69</v>
      </c>
      <c r="U276" s="28">
        <v>3.1429049999999998</v>
      </c>
      <c r="V276" s="28">
        <v>6.6833229231730198E-2</v>
      </c>
      <c r="W276" s="28">
        <v>34.403950000000002</v>
      </c>
      <c r="X276" s="28">
        <v>198.9</v>
      </c>
      <c r="Y276" s="28">
        <v>1.5041</v>
      </c>
      <c r="Z276" s="28">
        <v>1.96397</v>
      </c>
      <c r="AA276" s="28">
        <v>2.58745</v>
      </c>
      <c r="AB276" s="28">
        <v>2.7745500000000001</v>
      </c>
      <c r="AC276" s="28">
        <v>50.810699999999997</v>
      </c>
      <c r="AD276" s="28">
        <v>33.134749999999997</v>
      </c>
      <c r="AE276" s="28">
        <v>3.5350000000000001</v>
      </c>
      <c r="AF276" s="28">
        <v>4.8372809999999999</v>
      </c>
      <c r="AG276" s="28">
        <v>4.8289260000000001</v>
      </c>
      <c r="AH276" s="28">
        <v>4.7867309999999996</v>
      </c>
      <c r="AI276" s="28">
        <v>6.1249999999999999E-2</v>
      </c>
      <c r="AJ276" s="28">
        <v>1.96454</v>
      </c>
      <c r="AK276" s="28">
        <v>96.564309600000001</v>
      </c>
      <c r="AL276" s="28">
        <v>6.8976360000000003</v>
      </c>
      <c r="AM276" s="28">
        <v>0.96510799999999997</v>
      </c>
      <c r="AN276" s="28">
        <v>1.77136</v>
      </c>
      <c r="AO276" s="28">
        <v>42.304000000000002</v>
      </c>
      <c r="AP276" s="28">
        <v>2.0219239999999998</v>
      </c>
      <c r="AQ276" s="28">
        <v>1.6005199999999999</v>
      </c>
      <c r="AR276" s="28">
        <v>7.3378119999999996</v>
      </c>
      <c r="AS276" s="28">
        <v>670.63415999999995</v>
      </c>
      <c r="AT276" s="28">
        <v>36.954421324000002</v>
      </c>
      <c r="AU276" s="28">
        <v>2656.9191999999998</v>
      </c>
      <c r="AV276" s="28">
        <v>5.8219231999999996</v>
      </c>
      <c r="AW276" s="28">
        <v>3.4077000000000002</v>
      </c>
      <c r="AX276" s="28">
        <v>5.03</v>
      </c>
      <c r="AY276" s="28">
        <v>134.6788</v>
      </c>
      <c r="AZ276" s="28">
        <v>2.7269420000000002</v>
      </c>
      <c r="BA276" s="28">
        <v>0.117246596066566</v>
      </c>
      <c r="BB276" s="28">
        <v>11.221672</v>
      </c>
      <c r="BC276" s="28">
        <v>145.4</v>
      </c>
      <c r="BD276" s="28">
        <v>0.64750799999999997</v>
      </c>
      <c r="BE276" s="28">
        <v>1.9140007999999999</v>
      </c>
      <c r="BF276" s="28">
        <v>1.869928</v>
      </c>
      <c r="BG276" s="28">
        <v>2.1421800000000002</v>
      </c>
      <c r="BH276" s="28">
        <v>83.808120000000002</v>
      </c>
      <c r="BI276" s="28">
        <v>15.387560000000001</v>
      </c>
      <c r="BJ276" s="28">
        <v>5.03</v>
      </c>
      <c r="BK276" s="28">
        <v>3.3352494400000001</v>
      </c>
      <c r="BL276" s="28">
        <v>3.3352494400000001</v>
      </c>
      <c r="BM276" s="28">
        <v>3.6775348399999999</v>
      </c>
      <c r="BN276" s="28">
        <v>0.19259200000000001</v>
      </c>
      <c r="BO276" s="28">
        <v>1.0055544896509401</v>
      </c>
      <c r="BP276" s="28">
        <v>0.46852966714905903</v>
      </c>
    </row>
    <row r="277" spans="1:68">
      <c r="A277" s="28">
        <v>276</v>
      </c>
      <c r="B277" s="29" t="s">
        <v>190</v>
      </c>
      <c r="C277" s="28">
        <v>95</v>
      </c>
      <c r="D277" s="28">
        <v>1115</v>
      </c>
      <c r="E277" s="28">
        <v>0.35581000000000002</v>
      </c>
      <c r="F277" s="28">
        <v>30.933454999999999</v>
      </c>
      <c r="G277" s="28">
        <v>2.99695</v>
      </c>
      <c r="H277" s="28">
        <v>1.1893</v>
      </c>
      <c r="I277" s="28">
        <v>4.1368499999999999</v>
      </c>
      <c r="J277" s="28">
        <v>14.95</v>
      </c>
      <c r="K277" s="28">
        <v>0.84240000000000004</v>
      </c>
      <c r="L277" s="28">
        <v>0.84650000000000003</v>
      </c>
      <c r="M277" s="28">
        <v>1.0189999999999999</v>
      </c>
      <c r="N277" s="28">
        <v>455.67599999999999</v>
      </c>
      <c r="O277" s="28">
        <v>57.408354899999999</v>
      </c>
      <c r="P277" s="28">
        <v>356.01499999999999</v>
      </c>
      <c r="Q277" s="28">
        <v>1.28389</v>
      </c>
      <c r="R277" s="28">
        <v>2.19225</v>
      </c>
      <c r="S277" s="28">
        <v>3.4849999999999999</v>
      </c>
      <c r="T277" s="28">
        <v>177.58500000000001</v>
      </c>
      <c r="U277" s="28">
        <v>3.1533000000000002</v>
      </c>
      <c r="V277" s="28">
        <v>6.6889632107023395E-2</v>
      </c>
      <c r="W277" s="28">
        <v>34.642400000000002</v>
      </c>
      <c r="X277" s="28">
        <v>198.9</v>
      </c>
      <c r="Y277" s="28">
        <v>1.5065500000000001</v>
      </c>
      <c r="Z277" s="28">
        <v>1.955185</v>
      </c>
      <c r="AA277" s="28">
        <v>2.5860500000000002</v>
      </c>
      <c r="AB277" s="28">
        <v>2.7702</v>
      </c>
      <c r="AC277" s="28">
        <v>50.155349999999999</v>
      </c>
      <c r="AD277" s="28">
        <v>33.546100000000003</v>
      </c>
      <c r="AE277" s="28">
        <v>3.4849999999999999</v>
      </c>
      <c r="AF277" s="28">
        <v>4.7891490000000001</v>
      </c>
      <c r="AG277" s="28">
        <v>4.7891490000000001</v>
      </c>
      <c r="AH277" s="28">
        <v>4.7891490000000001</v>
      </c>
      <c r="AI277" s="28">
        <v>4.9750000000000003E-2</v>
      </c>
      <c r="AJ277" s="28">
        <v>1.92</v>
      </c>
      <c r="AK277" s="28">
        <v>92.906000000000006</v>
      </c>
      <c r="AL277" s="28">
        <v>6.7</v>
      </c>
      <c r="AM277" s="28">
        <v>0.95</v>
      </c>
      <c r="AN277" s="28">
        <v>1.75</v>
      </c>
      <c r="AO277" s="28">
        <v>41</v>
      </c>
      <c r="AP277" s="28">
        <v>2.0299999999999998</v>
      </c>
      <c r="AQ277" s="28">
        <v>1.6</v>
      </c>
      <c r="AR277" s="28">
        <v>7.57</v>
      </c>
      <c r="AS277" s="28">
        <v>663.8</v>
      </c>
      <c r="AT277" s="28">
        <v>36.28</v>
      </c>
      <c r="AU277" s="28">
        <v>2741</v>
      </c>
      <c r="AV277" s="28">
        <v>6.1440000000000001</v>
      </c>
      <c r="AW277" s="28">
        <v>3.3</v>
      </c>
      <c r="AX277" s="28">
        <v>5</v>
      </c>
      <c r="AY277" s="28">
        <v>134</v>
      </c>
      <c r="AZ277" s="28">
        <v>2.76</v>
      </c>
      <c r="BA277" s="28">
        <v>0.12195121951219499</v>
      </c>
      <c r="BB277" s="28">
        <v>10.83</v>
      </c>
      <c r="BC277" s="28">
        <v>145</v>
      </c>
      <c r="BD277" s="28">
        <v>0.64</v>
      </c>
      <c r="BE277" s="28">
        <v>1.911</v>
      </c>
      <c r="BF277" s="28">
        <v>1.86</v>
      </c>
      <c r="BG277" s="28">
        <v>2.13</v>
      </c>
      <c r="BH277" s="28">
        <v>86.2</v>
      </c>
      <c r="BI277" s="28">
        <v>15.7</v>
      </c>
      <c r="BJ277" s="28">
        <v>5</v>
      </c>
      <c r="BK277" s="28">
        <v>3.3003999999999998</v>
      </c>
      <c r="BL277" s="28">
        <v>3.3003999999999998</v>
      </c>
      <c r="BM277" s="28">
        <v>3.3003999999999998</v>
      </c>
      <c r="BN277" s="28">
        <v>0.17</v>
      </c>
      <c r="BO277" s="28">
        <v>1.01014505083897</v>
      </c>
      <c r="BP277" s="28">
        <v>0.46309696092619401</v>
      </c>
    </row>
    <row r="278" spans="1:68">
      <c r="A278" s="28">
        <v>277</v>
      </c>
      <c r="B278" s="29" t="s">
        <v>191</v>
      </c>
      <c r="C278" s="28">
        <v>95</v>
      </c>
      <c r="D278" s="28">
        <v>1115</v>
      </c>
      <c r="E278" s="28">
        <v>0.35946</v>
      </c>
      <c r="F278" s="28">
        <v>31.171164999999998</v>
      </c>
      <c r="G278" s="28">
        <v>3.0053000000000001</v>
      </c>
      <c r="H278" s="28">
        <v>1.19</v>
      </c>
      <c r="I278" s="28">
        <v>4.13795</v>
      </c>
      <c r="J278" s="28">
        <v>15.04</v>
      </c>
      <c r="K278" s="28">
        <v>0.84219999999999995</v>
      </c>
      <c r="L278" s="28">
        <v>0.84650000000000003</v>
      </c>
      <c r="M278" s="28">
        <v>1.0184</v>
      </c>
      <c r="N278" s="28">
        <v>455.47449999999998</v>
      </c>
      <c r="O278" s="28">
        <v>57.461736600000002</v>
      </c>
      <c r="P278" s="28">
        <v>355.67500000000001</v>
      </c>
      <c r="Q278" s="28">
        <v>1.2959099999999999</v>
      </c>
      <c r="R278" s="28">
        <v>2.19225</v>
      </c>
      <c r="S278" s="28">
        <v>3.49</v>
      </c>
      <c r="T278" s="28">
        <v>177.67500000000001</v>
      </c>
      <c r="U278" s="28">
        <v>3.15435</v>
      </c>
      <c r="V278" s="28">
        <v>6.64893617021277E-2</v>
      </c>
      <c r="W278" s="28">
        <v>34.681100000000001</v>
      </c>
      <c r="X278" s="28">
        <v>199</v>
      </c>
      <c r="Y278" s="28">
        <v>1.50705</v>
      </c>
      <c r="Z278" s="28">
        <v>1.95594</v>
      </c>
      <c r="AA278" s="28">
        <v>2.5871499999999998</v>
      </c>
      <c r="AB278" s="28">
        <v>2.7710499999999998</v>
      </c>
      <c r="AC278" s="28">
        <v>50.16865</v>
      </c>
      <c r="AD278" s="28">
        <v>33.54495</v>
      </c>
      <c r="AE278" s="28">
        <v>3.49</v>
      </c>
      <c r="AF278" s="28">
        <v>4.7916315000000003</v>
      </c>
      <c r="AG278" s="28">
        <v>4.7916315000000003</v>
      </c>
      <c r="AH278" s="28">
        <v>4.7916315000000003</v>
      </c>
      <c r="AI278" s="28">
        <v>4.9750000000000003E-2</v>
      </c>
      <c r="AJ278" s="28">
        <v>1.92</v>
      </c>
      <c r="AK278" s="28">
        <v>92.906000000000006</v>
      </c>
      <c r="AL278" s="28">
        <v>6.7</v>
      </c>
      <c r="AM278" s="28">
        <v>0.95</v>
      </c>
      <c r="AN278" s="28">
        <v>1.75</v>
      </c>
      <c r="AO278" s="28">
        <v>41</v>
      </c>
      <c r="AP278" s="28">
        <v>2.0299999999999998</v>
      </c>
      <c r="AQ278" s="28">
        <v>1.6</v>
      </c>
      <c r="AR278" s="28">
        <v>7.57</v>
      </c>
      <c r="AS278" s="28">
        <v>663.8</v>
      </c>
      <c r="AT278" s="28">
        <v>36.28</v>
      </c>
      <c r="AU278" s="28">
        <v>2741</v>
      </c>
      <c r="AV278" s="28">
        <v>6.1440000000000001</v>
      </c>
      <c r="AW278" s="28">
        <v>3.3</v>
      </c>
      <c r="AX278" s="28">
        <v>5</v>
      </c>
      <c r="AY278" s="28">
        <v>134</v>
      </c>
      <c r="AZ278" s="28">
        <v>2.76</v>
      </c>
      <c r="BA278" s="28">
        <v>0.12195121951219499</v>
      </c>
      <c r="BB278" s="28">
        <v>10.83</v>
      </c>
      <c r="BC278" s="28">
        <v>145</v>
      </c>
      <c r="BD278" s="28">
        <v>0.64</v>
      </c>
      <c r="BE278" s="28">
        <v>1.911</v>
      </c>
      <c r="BF278" s="28">
        <v>1.86</v>
      </c>
      <c r="BG278" s="28">
        <v>2.13</v>
      </c>
      <c r="BH278" s="28">
        <v>86.2</v>
      </c>
      <c r="BI278" s="28">
        <v>15.7</v>
      </c>
      <c r="BJ278" s="28">
        <v>5</v>
      </c>
      <c r="BK278" s="28">
        <v>3.3003999999999998</v>
      </c>
      <c r="BL278" s="28">
        <v>3.3003999999999998</v>
      </c>
      <c r="BM278" s="28">
        <v>3.3003999999999998</v>
      </c>
      <c r="BN278" s="28">
        <v>0.17</v>
      </c>
      <c r="BO278" s="28">
        <v>1.0103199041478701</v>
      </c>
      <c r="BP278" s="28">
        <v>0.46309696092619401</v>
      </c>
    </row>
    <row r="279" spans="1:68">
      <c r="A279" s="28">
        <v>278</v>
      </c>
      <c r="B279" s="29" t="s">
        <v>192</v>
      </c>
      <c r="C279" s="28">
        <v>125</v>
      </c>
      <c r="D279" s="28">
        <v>1100</v>
      </c>
      <c r="E279" s="28">
        <v>0.34852</v>
      </c>
      <c r="F279" s="28">
        <v>30.561450000000001</v>
      </c>
      <c r="G279" s="28">
        <v>2.9704999999999999</v>
      </c>
      <c r="H279" s="28">
        <v>1.2060999999999999</v>
      </c>
      <c r="I279" s="28">
        <v>4.1429</v>
      </c>
      <c r="J279" s="28">
        <v>14.76</v>
      </c>
      <c r="K279" s="28">
        <v>0.84609999999999996</v>
      </c>
      <c r="L279" s="28">
        <v>0.85299999999999998</v>
      </c>
      <c r="M279" s="28">
        <v>1.0322</v>
      </c>
      <c r="N279" s="28">
        <v>458.55799999999999</v>
      </c>
      <c r="O279" s="28">
        <v>57.1875012</v>
      </c>
      <c r="P279" s="28">
        <v>355.98</v>
      </c>
      <c r="Q279" s="28">
        <v>1.3425499999999999</v>
      </c>
      <c r="R279" s="28">
        <v>2.1819999999999999</v>
      </c>
      <c r="S279" s="28">
        <v>3.47</v>
      </c>
      <c r="T279" s="28">
        <v>177.39</v>
      </c>
      <c r="U279" s="28">
        <v>3.1387999999999998</v>
      </c>
      <c r="V279" s="28">
        <v>6.7750677506775103E-2</v>
      </c>
      <c r="W279" s="28">
        <v>34.423200000000001</v>
      </c>
      <c r="X279" s="28">
        <v>198.9</v>
      </c>
      <c r="Y279" s="28">
        <v>1.4999</v>
      </c>
      <c r="Z279" s="28">
        <v>1.95502</v>
      </c>
      <c r="AA279" s="28">
        <v>2.5859999999999999</v>
      </c>
      <c r="AB279" s="28">
        <v>2.7740999999999998</v>
      </c>
      <c r="AC279" s="28">
        <v>50.829000000000001</v>
      </c>
      <c r="AD279" s="28">
        <v>33.566499999999998</v>
      </c>
      <c r="AE279" s="28">
        <v>3.47</v>
      </c>
      <c r="AF279" s="28">
        <v>4.7833139999999998</v>
      </c>
      <c r="AG279" s="28">
        <v>4.7833139999999998</v>
      </c>
      <c r="AH279" s="28">
        <v>4.7833139999999998</v>
      </c>
      <c r="AI279" s="28">
        <v>0.05</v>
      </c>
      <c r="AJ279" s="28">
        <v>1.927</v>
      </c>
      <c r="AK279" s="28">
        <v>93.482879999999994</v>
      </c>
      <c r="AL279" s="28">
        <v>6.7657999999999996</v>
      </c>
      <c r="AM279" s="28">
        <v>0.95740000000000003</v>
      </c>
      <c r="AN279" s="28">
        <v>1.758</v>
      </c>
      <c r="AO279" s="28">
        <v>41.2</v>
      </c>
      <c r="AP279" s="28">
        <v>2.0322</v>
      </c>
      <c r="AQ279" s="28">
        <v>1.6060000000000001</v>
      </c>
      <c r="AR279" s="28">
        <v>7.4736000000000002</v>
      </c>
      <c r="AS279" s="28">
        <v>667.19799999999998</v>
      </c>
      <c r="AT279" s="28">
        <v>36.4707972</v>
      </c>
      <c r="AU279" s="28">
        <v>2704.26</v>
      </c>
      <c r="AV279" s="28">
        <v>6.0879599999999998</v>
      </c>
      <c r="AW279" s="28">
        <v>3.36</v>
      </c>
      <c r="AX279" s="28">
        <v>5</v>
      </c>
      <c r="AY279" s="28">
        <v>134.13999999999999</v>
      </c>
      <c r="AZ279" s="28">
        <v>2.7401</v>
      </c>
      <c r="BA279" s="28">
        <v>0.121359223300971</v>
      </c>
      <c r="BB279" s="28">
        <v>10.976599999999999</v>
      </c>
      <c r="BC279" s="28">
        <v>145</v>
      </c>
      <c r="BD279" s="28">
        <v>0.64239999999999997</v>
      </c>
      <c r="BE279" s="28">
        <v>1.9122399999999999</v>
      </c>
      <c r="BF279" s="28">
        <v>1.8633999999999999</v>
      </c>
      <c r="BG279" s="28">
        <v>2.1339999999999999</v>
      </c>
      <c r="BH279" s="28">
        <v>86.536000000000001</v>
      </c>
      <c r="BI279" s="28">
        <v>15.518000000000001</v>
      </c>
      <c r="BJ279" s="28">
        <v>5</v>
      </c>
      <c r="BK279" s="28">
        <v>3.320532</v>
      </c>
      <c r="BL279" s="28">
        <v>3.320532</v>
      </c>
      <c r="BM279" s="28">
        <v>3.4598520000000001</v>
      </c>
      <c r="BN279" s="28">
        <v>0.18260000000000001</v>
      </c>
      <c r="BO279" s="28">
        <v>1.0066246950708899</v>
      </c>
      <c r="BP279" s="28">
        <v>0.464833574529667</v>
      </c>
    </row>
    <row r="280" spans="1:68">
      <c r="A280" s="28">
        <v>279</v>
      </c>
      <c r="B280" s="29" t="s">
        <v>116</v>
      </c>
      <c r="C280" s="28">
        <v>142</v>
      </c>
      <c r="D280" s="28">
        <v>1100</v>
      </c>
      <c r="E280" s="28">
        <v>0.34304000000000001</v>
      </c>
      <c r="F280" s="28">
        <v>30.0794</v>
      </c>
      <c r="G280" s="28">
        <v>2.9359999999999999</v>
      </c>
      <c r="H280" s="28">
        <v>1.2172000000000001</v>
      </c>
      <c r="I280" s="28">
        <v>4.1208</v>
      </c>
      <c r="J280" s="28">
        <v>14.52</v>
      </c>
      <c r="K280" s="28">
        <v>0.84719999999999995</v>
      </c>
      <c r="L280" s="28">
        <v>0.85599999999999998</v>
      </c>
      <c r="M280" s="28">
        <v>1.0444</v>
      </c>
      <c r="N280" s="28">
        <v>459.81599999999997</v>
      </c>
      <c r="O280" s="28">
        <v>56.597162400000002</v>
      </c>
      <c r="P280" s="28">
        <v>357.96</v>
      </c>
      <c r="Q280" s="28">
        <v>1.3815999999999999</v>
      </c>
      <c r="R280" s="28">
        <v>2.1640000000000001</v>
      </c>
      <c r="S280" s="28">
        <v>3.44</v>
      </c>
      <c r="T280" s="28">
        <v>176.28</v>
      </c>
      <c r="U280" s="28">
        <v>3.1076000000000001</v>
      </c>
      <c r="V280" s="28">
        <v>6.8870523415978005E-2</v>
      </c>
      <c r="W280" s="28">
        <v>33.986400000000003</v>
      </c>
      <c r="X280" s="28">
        <v>197.8</v>
      </c>
      <c r="Y280" s="28">
        <v>1.4847999999999999</v>
      </c>
      <c r="Z280" s="28">
        <v>1.9450400000000001</v>
      </c>
      <c r="AA280" s="28">
        <v>2.5720000000000001</v>
      </c>
      <c r="AB280" s="28">
        <v>2.7631999999999999</v>
      </c>
      <c r="AC280" s="28">
        <v>51.008000000000003</v>
      </c>
      <c r="AD280" s="28">
        <v>33.378</v>
      </c>
      <c r="AE280" s="28">
        <v>3.44</v>
      </c>
      <c r="AF280" s="28">
        <v>4.7573280000000002</v>
      </c>
      <c r="AG280" s="28">
        <v>4.7573280000000002</v>
      </c>
      <c r="AH280" s="28">
        <v>4.7573280000000002</v>
      </c>
      <c r="AI280" s="28">
        <v>0.05</v>
      </c>
      <c r="AJ280" s="28">
        <v>1.9339999999999999</v>
      </c>
      <c r="AK280" s="28">
        <v>94.059759999999997</v>
      </c>
      <c r="AL280" s="28">
        <v>6.8315999999999999</v>
      </c>
      <c r="AM280" s="28">
        <v>0.96479999999999999</v>
      </c>
      <c r="AN280" s="28">
        <v>1.766</v>
      </c>
      <c r="AO280" s="28">
        <v>41.4</v>
      </c>
      <c r="AP280" s="28">
        <v>2.0344000000000002</v>
      </c>
      <c r="AQ280" s="28">
        <v>1.6120000000000001</v>
      </c>
      <c r="AR280" s="28">
        <v>7.3772000000000002</v>
      </c>
      <c r="AS280" s="28">
        <v>670.596</v>
      </c>
      <c r="AT280" s="28">
        <v>36.661594399999998</v>
      </c>
      <c r="AU280" s="28">
        <v>2667.52</v>
      </c>
      <c r="AV280" s="28">
        <v>6.0319200000000004</v>
      </c>
      <c r="AW280" s="28">
        <v>3.42</v>
      </c>
      <c r="AX280" s="28">
        <v>5</v>
      </c>
      <c r="AY280" s="28">
        <v>134.28</v>
      </c>
      <c r="AZ280" s="28">
        <v>2.7202000000000002</v>
      </c>
      <c r="BA280" s="28">
        <v>0.120772946859903</v>
      </c>
      <c r="BB280" s="28">
        <v>11.123200000000001</v>
      </c>
      <c r="BC280" s="28">
        <v>145</v>
      </c>
      <c r="BD280" s="28">
        <v>0.64480000000000004</v>
      </c>
      <c r="BE280" s="28">
        <v>1.9134800000000001</v>
      </c>
      <c r="BF280" s="28">
        <v>1.8668</v>
      </c>
      <c r="BG280" s="28">
        <v>2.1379999999999999</v>
      </c>
      <c r="BH280" s="28">
        <v>86.872</v>
      </c>
      <c r="BI280" s="28">
        <v>15.336</v>
      </c>
      <c r="BJ280" s="28">
        <v>5</v>
      </c>
      <c r="BK280" s="28">
        <v>3.3406639999999999</v>
      </c>
      <c r="BL280" s="28">
        <v>3.3406639999999999</v>
      </c>
      <c r="BM280" s="28">
        <v>3.6193040000000001</v>
      </c>
      <c r="BN280" s="28">
        <v>0.19520000000000001</v>
      </c>
      <c r="BO280" s="28">
        <v>1.0001646537919799</v>
      </c>
      <c r="BP280" s="28">
        <v>0.46657018813314</v>
      </c>
    </row>
    <row r="281" spans="1:68">
      <c r="A281" s="28">
        <v>280</v>
      </c>
      <c r="B281" s="29" t="s">
        <v>109</v>
      </c>
      <c r="C281" s="28">
        <v>171</v>
      </c>
      <c r="D281" s="28">
        <v>1100</v>
      </c>
      <c r="E281" s="28">
        <v>0.33756000000000003</v>
      </c>
      <c r="F281" s="28">
        <v>29.597349999999999</v>
      </c>
      <c r="G281" s="28">
        <v>2.9015</v>
      </c>
      <c r="H281" s="28">
        <v>1.2282999999999999</v>
      </c>
      <c r="I281" s="28">
        <v>4.0987</v>
      </c>
      <c r="J281" s="28">
        <v>14.28</v>
      </c>
      <c r="K281" s="28">
        <v>0.84830000000000005</v>
      </c>
      <c r="L281" s="28">
        <v>0.85899999999999999</v>
      </c>
      <c r="M281" s="28">
        <v>1.0566</v>
      </c>
      <c r="N281" s="28">
        <v>461.07400000000001</v>
      </c>
      <c r="O281" s="28">
        <v>56.006823599999997</v>
      </c>
      <c r="P281" s="28">
        <v>359.94</v>
      </c>
      <c r="Q281" s="28">
        <v>1.42065</v>
      </c>
      <c r="R281" s="28">
        <v>2.1459999999999999</v>
      </c>
      <c r="S281" s="28">
        <v>3.41</v>
      </c>
      <c r="T281" s="28">
        <v>175.17</v>
      </c>
      <c r="U281" s="28">
        <v>3.0764</v>
      </c>
      <c r="V281" s="28">
        <v>7.0028011204481794E-2</v>
      </c>
      <c r="W281" s="28">
        <v>33.549599999999998</v>
      </c>
      <c r="X281" s="28">
        <v>196.7</v>
      </c>
      <c r="Y281" s="28">
        <v>1.4697</v>
      </c>
      <c r="Z281" s="28">
        <v>1.93506</v>
      </c>
      <c r="AA281" s="28">
        <v>2.5579999999999998</v>
      </c>
      <c r="AB281" s="28">
        <v>2.7523</v>
      </c>
      <c r="AC281" s="28">
        <v>51.186999999999998</v>
      </c>
      <c r="AD281" s="28">
        <v>33.189500000000002</v>
      </c>
      <c r="AE281" s="28">
        <v>3.41</v>
      </c>
      <c r="AF281" s="28">
        <v>4.7313419999999997</v>
      </c>
      <c r="AG281" s="28">
        <v>4.7313419999999997</v>
      </c>
      <c r="AH281" s="28">
        <v>4.7313419999999997</v>
      </c>
      <c r="AI281" s="28">
        <v>0.05</v>
      </c>
      <c r="AJ281" s="28">
        <v>1.9410000000000001</v>
      </c>
      <c r="AK281" s="28">
        <v>94.63664</v>
      </c>
      <c r="AL281" s="28">
        <v>6.8974000000000002</v>
      </c>
      <c r="AM281" s="28">
        <v>0.97219999999999995</v>
      </c>
      <c r="AN281" s="28">
        <v>1.774</v>
      </c>
      <c r="AO281" s="28">
        <v>41.6</v>
      </c>
      <c r="AP281" s="28">
        <v>2.0366</v>
      </c>
      <c r="AQ281" s="28">
        <v>1.6180000000000001</v>
      </c>
      <c r="AR281" s="28">
        <v>7.2808000000000002</v>
      </c>
      <c r="AS281" s="28">
        <v>673.99400000000003</v>
      </c>
      <c r="AT281" s="28">
        <v>36.852391599999997</v>
      </c>
      <c r="AU281" s="28">
        <v>2630.78</v>
      </c>
      <c r="AV281" s="28">
        <v>5.9758800000000001</v>
      </c>
      <c r="AW281" s="28">
        <v>3.48</v>
      </c>
      <c r="AX281" s="28">
        <v>5</v>
      </c>
      <c r="AY281" s="28">
        <v>134.41999999999999</v>
      </c>
      <c r="AZ281" s="28">
        <v>2.7002999999999999</v>
      </c>
      <c r="BA281" s="28">
        <v>0.120192307692308</v>
      </c>
      <c r="BB281" s="28">
        <v>11.2698</v>
      </c>
      <c r="BC281" s="28">
        <v>145</v>
      </c>
      <c r="BD281" s="28">
        <v>0.6472</v>
      </c>
      <c r="BE281" s="28">
        <v>1.91472</v>
      </c>
      <c r="BF281" s="28">
        <v>1.8702000000000001</v>
      </c>
      <c r="BG281" s="28">
        <v>2.1419999999999999</v>
      </c>
      <c r="BH281" s="28">
        <v>87.207999999999998</v>
      </c>
      <c r="BI281" s="28">
        <v>15.154</v>
      </c>
      <c r="BJ281" s="28">
        <v>5</v>
      </c>
      <c r="BK281" s="28">
        <v>3.3607960000000001</v>
      </c>
      <c r="BL281" s="28">
        <v>3.3607960000000001</v>
      </c>
      <c r="BM281" s="28">
        <v>3.778756</v>
      </c>
      <c r="BN281" s="28">
        <v>0.20780000000000001</v>
      </c>
      <c r="BO281" s="28">
        <v>0.99371989350959899</v>
      </c>
      <c r="BP281" s="28">
        <v>0.46830680173661399</v>
      </c>
    </row>
    <row r="282" spans="1:68">
      <c r="A282" s="28">
        <v>281</v>
      </c>
      <c r="B282" s="29" t="s">
        <v>110</v>
      </c>
      <c r="C282" s="28">
        <v>166</v>
      </c>
      <c r="D282" s="28">
        <v>1100</v>
      </c>
      <c r="E282" s="28">
        <v>0.33207999999999999</v>
      </c>
      <c r="F282" s="28">
        <v>29.115300000000001</v>
      </c>
      <c r="G282" s="28">
        <v>2.867</v>
      </c>
      <c r="H282" s="28">
        <v>1.2394000000000001</v>
      </c>
      <c r="I282" s="28">
        <v>4.0766</v>
      </c>
      <c r="J282" s="28">
        <v>14.04</v>
      </c>
      <c r="K282" s="28">
        <v>0.84940000000000004</v>
      </c>
      <c r="L282" s="28">
        <v>0.86199999999999999</v>
      </c>
      <c r="M282" s="28">
        <v>1.0688</v>
      </c>
      <c r="N282" s="28">
        <v>462.33199999999999</v>
      </c>
      <c r="O282" s="28">
        <v>55.416484799999999</v>
      </c>
      <c r="P282" s="28">
        <v>361.92</v>
      </c>
      <c r="Q282" s="28">
        <v>1.4597</v>
      </c>
      <c r="R282" s="28">
        <v>2.1280000000000001</v>
      </c>
      <c r="S282" s="28">
        <v>3.38</v>
      </c>
      <c r="T282" s="28">
        <v>174.06</v>
      </c>
      <c r="U282" s="28">
        <v>3.0451999999999999</v>
      </c>
      <c r="V282" s="28">
        <v>7.1225071225071199E-2</v>
      </c>
      <c r="W282" s="28">
        <v>33.1128</v>
      </c>
      <c r="X282" s="28">
        <v>195.6</v>
      </c>
      <c r="Y282" s="28">
        <v>1.4545999999999999</v>
      </c>
      <c r="Z282" s="28">
        <v>1.9250799999999999</v>
      </c>
      <c r="AA282" s="28">
        <v>2.544</v>
      </c>
      <c r="AB282" s="28">
        <v>2.7414000000000001</v>
      </c>
      <c r="AC282" s="28">
        <v>51.366</v>
      </c>
      <c r="AD282" s="28">
        <v>33.000999999999998</v>
      </c>
      <c r="AE282" s="28">
        <v>3.38</v>
      </c>
      <c r="AF282" s="28">
        <v>4.7053560000000001</v>
      </c>
      <c r="AG282" s="28">
        <v>4.7053560000000001</v>
      </c>
      <c r="AH282" s="28">
        <v>4.7053560000000001</v>
      </c>
      <c r="AI282" s="28">
        <v>0.05</v>
      </c>
      <c r="AJ282" s="28">
        <v>1.948</v>
      </c>
      <c r="AK282" s="28">
        <v>95.213520000000003</v>
      </c>
      <c r="AL282" s="28">
        <v>6.9631999999999996</v>
      </c>
      <c r="AM282" s="28">
        <v>0.97960000000000003</v>
      </c>
      <c r="AN282" s="28">
        <v>1.782</v>
      </c>
      <c r="AO282" s="28">
        <v>41.8</v>
      </c>
      <c r="AP282" s="28">
        <v>2.0388000000000002</v>
      </c>
      <c r="AQ282" s="28">
        <v>1.6240000000000001</v>
      </c>
      <c r="AR282" s="28">
        <v>7.1844000000000001</v>
      </c>
      <c r="AS282" s="28">
        <v>677.39200000000005</v>
      </c>
      <c r="AT282" s="28">
        <v>37.043188800000003</v>
      </c>
      <c r="AU282" s="28">
        <v>2594.04</v>
      </c>
      <c r="AV282" s="28">
        <v>5.9198399999999998</v>
      </c>
      <c r="AW282" s="28">
        <v>3.54</v>
      </c>
      <c r="AX282" s="28">
        <v>5</v>
      </c>
      <c r="AY282" s="28">
        <v>134.56</v>
      </c>
      <c r="AZ282" s="28">
        <v>2.6804000000000001</v>
      </c>
      <c r="BA282" s="28">
        <v>0.119617224880383</v>
      </c>
      <c r="BB282" s="28">
        <v>11.416399999999999</v>
      </c>
      <c r="BC282" s="28">
        <v>145</v>
      </c>
      <c r="BD282" s="28">
        <v>0.64959999999999996</v>
      </c>
      <c r="BE282" s="28">
        <v>1.9159600000000001</v>
      </c>
      <c r="BF282" s="28">
        <v>1.8735999999999999</v>
      </c>
      <c r="BG282" s="28">
        <v>2.1459999999999999</v>
      </c>
      <c r="BH282" s="28">
        <v>87.543999999999997</v>
      </c>
      <c r="BI282" s="28">
        <v>14.972</v>
      </c>
      <c r="BJ282" s="28">
        <v>5</v>
      </c>
      <c r="BK282" s="28">
        <v>3.3809279999999999</v>
      </c>
      <c r="BL282" s="28">
        <v>3.3809279999999999</v>
      </c>
      <c r="BM282" s="28">
        <v>3.9382079999999999</v>
      </c>
      <c r="BN282" s="28">
        <v>0.22040000000000001</v>
      </c>
      <c r="BO282" s="28">
        <v>0.98729036006780901</v>
      </c>
      <c r="BP282" s="28">
        <v>0.47004341534008698</v>
      </c>
    </row>
    <row r="283" spans="1:68">
      <c r="A283" s="28">
        <v>282</v>
      </c>
      <c r="B283" s="29" t="s">
        <v>111</v>
      </c>
      <c r="C283" s="28">
        <v>103</v>
      </c>
      <c r="D283" s="28">
        <v>1100</v>
      </c>
      <c r="E283" s="28">
        <v>0.3266</v>
      </c>
      <c r="F283" s="28">
        <v>28.63325</v>
      </c>
      <c r="G283" s="28">
        <v>2.8325</v>
      </c>
      <c r="H283" s="28">
        <v>1.2504999999999999</v>
      </c>
      <c r="I283" s="28">
        <v>4.0545</v>
      </c>
      <c r="J283" s="28">
        <v>13.8</v>
      </c>
      <c r="K283" s="28">
        <v>0.85050000000000003</v>
      </c>
      <c r="L283" s="28">
        <v>0.86499999999999999</v>
      </c>
      <c r="M283" s="28">
        <v>1.081</v>
      </c>
      <c r="N283" s="28">
        <v>463.59</v>
      </c>
      <c r="O283" s="28">
        <v>54.826146000000001</v>
      </c>
      <c r="P283" s="28">
        <v>363.9</v>
      </c>
      <c r="Q283" s="28">
        <v>1.49875</v>
      </c>
      <c r="R283" s="28">
        <v>2.11</v>
      </c>
      <c r="S283" s="28">
        <v>3.35</v>
      </c>
      <c r="T283" s="28">
        <v>172.95</v>
      </c>
      <c r="U283" s="28">
        <v>3.0139999999999998</v>
      </c>
      <c r="V283" s="28">
        <v>7.2463768115942004E-2</v>
      </c>
      <c r="W283" s="28">
        <v>32.676000000000002</v>
      </c>
      <c r="X283" s="28">
        <v>194.5</v>
      </c>
      <c r="Y283" s="28">
        <v>1.4395</v>
      </c>
      <c r="Z283" s="28">
        <v>1.9151</v>
      </c>
      <c r="AA283" s="28">
        <v>2.5299999999999998</v>
      </c>
      <c r="AB283" s="28">
        <v>2.7305000000000001</v>
      </c>
      <c r="AC283" s="28">
        <v>51.545000000000002</v>
      </c>
      <c r="AD283" s="28">
        <v>32.8125</v>
      </c>
      <c r="AE283" s="28">
        <v>3.35</v>
      </c>
      <c r="AF283" s="28">
        <v>4.6793699999999996</v>
      </c>
      <c r="AG283" s="28">
        <v>4.6793699999999996</v>
      </c>
      <c r="AH283" s="28">
        <v>4.6793699999999996</v>
      </c>
      <c r="AI283" s="28">
        <v>0.05</v>
      </c>
      <c r="AJ283" s="28">
        <v>1.9550000000000001</v>
      </c>
      <c r="AK283" s="28">
        <v>95.790400000000005</v>
      </c>
      <c r="AL283" s="28">
        <v>7.0289999999999999</v>
      </c>
      <c r="AM283" s="28">
        <v>0.98699999999999999</v>
      </c>
      <c r="AN283" s="28">
        <v>1.79</v>
      </c>
      <c r="AO283" s="28">
        <v>42</v>
      </c>
      <c r="AP283" s="28">
        <v>2.0409999999999999</v>
      </c>
      <c r="AQ283" s="28">
        <v>1.63</v>
      </c>
      <c r="AR283" s="28">
        <v>7.0880000000000001</v>
      </c>
      <c r="AS283" s="28">
        <v>680.79</v>
      </c>
      <c r="AT283" s="28">
        <v>37.233986000000002</v>
      </c>
      <c r="AU283" s="28">
        <v>2557.3000000000002</v>
      </c>
      <c r="AV283" s="28">
        <v>5.8638000000000003</v>
      </c>
      <c r="AW283" s="28">
        <v>3.6</v>
      </c>
      <c r="AX283" s="28">
        <v>5</v>
      </c>
      <c r="AY283" s="28">
        <v>134.69999999999999</v>
      </c>
      <c r="AZ283" s="28">
        <v>2.6604999999999999</v>
      </c>
      <c r="BA283" s="28">
        <v>0.119047619047619</v>
      </c>
      <c r="BB283" s="28">
        <v>11.563000000000001</v>
      </c>
      <c r="BC283" s="28">
        <v>145</v>
      </c>
      <c r="BD283" s="28">
        <v>0.65200000000000002</v>
      </c>
      <c r="BE283" s="28">
        <v>1.9172</v>
      </c>
      <c r="BF283" s="28">
        <v>1.877</v>
      </c>
      <c r="BG283" s="28">
        <v>2.15</v>
      </c>
      <c r="BH283" s="28">
        <v>87.88</v>
      </c>
      <c r="BI283" s="28">
        <v>14.79</v>
      </c>
      <c r="BJ283" s="28">
        <v>5</v>
      </c>
      <c r="BK283" s="28">
        <v>3.4010600000000002</v>
      </c>
      <c r="BL283" s="28">
        <v>3.4010600000000002</v>
      </c>
      <c r="BM283" s="28">
        <v>4.0976600000000003</v>
      </c>
      <c r="BN283" s="28">
        <v>0.23300000000000001</v>
      </c>
      <c r="BO283" s="28">
        <v>0.98087599956629501</v>
      </c>
      <c r="BP283" s="28">
        <v>0.47178002894356003</v>
      </c>
    </row>
    <row r="284" spans="1:68">
      <c r="A284" s="28">
        <v>283</v>
      </c>
      <c r="B284" s="29" t="s">
        <v>193</v>
      </c>
      <c r="C284" s="28">
        <v>51</v>
      </c>
      <c r="D284" s="28">
        <v>1115</v>
      </c>
      <c r="E284" s="28">
        <v>0.35366999999999998</v>
      </c>
      <c r="F284" s="28">
        <v>31.009807500000001</v>
      </c>
      <c r="G284" s="28">
        <v>3.0065249999999999</v>
      </c>
      <c r="H284" s="28">
        <v>1.194475</v>
      </c>
      <c r="I284" s="28">
        <v>4.1556749999999996</v>
      </c>
      <c r="J284" s="28">
        <v>14.984999999999999</v>
      </c>
      <c r="K284" s="28">
        <v>0.84732499999999999</v>
      </c>
      <c r="L284" s="28">
        <v>0.85175000000000001</v>
      </c>
      <c r="M284" s="28">
        <v>1.0224500000000001</v>
      </c>
      <c r="N284" s="28">
        <v>458.702</v>
      </c>
      <c r="O284" s="28">
        <v>57.652445350000001</v>
      </c>
      <c r="P284" s="28">
        <v>356.84</v>
      </c>
      <c r="Q284" s="28">
        <v>1.3012575</v>
      </c>
      <c r="R284" s="28">
        <v>2.2032500000000002</v>
      </c>
      <c r="S284" s="28">
        <v>3.4975000000000001</v>
      </c>
      <c r="T284" s="28">
        <v>178.28749999999999</v>
      </c>
      <c r="U284" s="28">
        <v>3.1642999999999999</v>
      </c>
      <c r="V284" s="28">
        <v>6.7067067067067096E-2</v>
      </c>
      <c r="W284" s="28">
        <v>34.755699999999997</v>
      </c>
      <c r="X284" s="28">
        <v>199.75</v>
      </c>
      <c r="Y284" s="28">
        <v>1.5110250000000001</v>
      </c>
      <c r="Z284" s="28">
        <v>1.9636400000000001</v>
      </c>
      <c r="AA284" s="28">
        <v>2.5968</v>
      </c>
      <c r="AB284" s="28">
        <v>2.7824249999999999</v>
      </c>
      <c r="AC284" s="28">
        <v>50.396749999999997</v>
      </c>
      <c r="AD284" s="28">
        <v>33.639225000000003</v>
      </c>
      <c r="AE284" s="28">
        <v>3.4975000000000001</v>
      </c>
      <c r="AF284" s="28">
        <v>4.8013005</v>
      </c>
      <c r="AG284" s="28">
        <v>4.8013005</v>
      </c>
      <c r="AH284" s="28">
        <v>4.8113074999999998</v>
      </c>
      <c r="AI284" s="28">
        <v>5.015E-2</v>
      </c>
      <c r="AJ284" s="28">
        <v>1.9161999999999999</v>
      </c>
      <c r="AK284" s="28">
        <v>92.680805000000007</v>
      </c>
      <c r="AL284" s="28">
        <v>6.6905999999999999</v>
      </c>
      <c r="AM284" s="28">
        <v>0.94979999999999998</v>
      </c>
      <c r="AN284" s="28">
        <v>1.7503</v>
      </c>
      <c r="AO284" s="28">
        <v>40.905000000000001</v>
      </c>
      <c r="AP284" s="28">
        <v>2.02915</v>
      </c>
      <c r="AQ284" s="28">
        <v>1.5994999999999999</v>
      </c>
      <c r="AR284" s="28">
        <v>7.5564</v>
      </c>
      <c r="AS284" s="28">
        <v>663.77099999999996</v>
      </c>
      <c r="AT284" s="28">
        <v>36.252029999999998</v>
      </c>
      <c r="AU284" s="28">
        <v>2736.96</v>
      </c>
      <c r="AV284" s="28">
        <v>6.1172149999999998</v>
      </c>
      <c r="AW284" s="28">
        <v>3.2992499999999998</v>
      </c>
      <c r="AX284" s="28">
        <v>4.9950000000000001</v>
      </c>
      <c r="AY284" s="28">
        <v>133.99</v>
      </c>
      <c r="AZ284" s="28">
        <v>2.7591000000000001</v>
      </c>
      <c r="BA284" s="28">
        <v>0.12211221122112199</v>
      </c>
      <c r="BB284" s="28">
        <v>10.829050000000001</v>
      </c>
      <c r="BC284" s="28">
        <v>144.97499999999999</v>
      </c>
      <c r="BD284" s="28">
        <v>0.63982499999999998</v>
      </c>
      <c r="BE284" s="28">
        <v>1.91052</v>
      </c>
      <c r="BF284" s="28">
        <v>1.8596999999999999</v>
      </c>
      <c r="BG284" s="28">
        <v>2.1300500000000002</v>
      </c>
      <c r="BH284" s="28">
        <v>85.807000000000002</v>
      </c>
      <c r="BI284" s="28">
        <v>15.6945</v>
      </c>
      <c r="BJ284" s="28">
        <v>4.9950000000000001</v>
      </c>
      <c r="BK284" s="28">
        <v>3.2986520000000001</v>
      </c>
      <c r="BL284" s="28">
        <v>3.2986520000000001</v>
      </c>
      <c r="BM284" s="28">
        <v>3.3073255000000001</v>
      </c>
      <c r="BN284" s="28">
        <v>0.1704</v>
      </c>
      <c r="BO284" s="28">
        <v>1.01179755698056</v>
      </c>
      <c r="BP284" s="28">
        <v>0.46297033285094102</v>
      </c>
    </row>
    <row r="285" spans="1:68">
      <c r="A285" s="28">
        <v>284</v>
      </c>
      <c r="B285" s="29" t="s">
        <v>194</v>
      </c>
      <c r="C285" s="28">
        <v>116</v>
      </c>
      <c r="D285" s="28">
        <v>1115</v>
      </c>
      <c r="E285" s="28">
        <v>0.35758000000000001</v>
      </c>
      <c r="F285" s="28">
        <v>31.088672500000001</v>
      </c>
      <c r="G285" s="28">
        <v>3.0119750000000001</v>
      </c>
      <c r="H285" s="28">
        <v>1.1952750000000001</v>
      </c>
      <c r="I285" s="28">
        <v>4.1576750000000002</v>
      </c>
      <c r="J285" s="28">
        <v>15.025</v>
      </c>
      <c r="K285" s="28">
        <v>0.84662499999999996</v>
      </c>
      <c r="L285" s="28">
        <v>0.85075000000000001</v>
      </c>
      <c r="M285" s="28">
        <v>1.0241</v>
      </c>
      <c r="N285" s="28">
        <v>457.96249999999998</v>
      </c>
      <c r="O285" s="28">
        <v>57.697244099999999</v>
      </c>
      <c r="P285" s="28">
        <v>357.78500000000003</v>
      </c>
      <c r="Q285" s="28">
        <v>1.2904074999999999</v>
      </c>
      <c r="R285" s="28">
        <v>2.2032500000000002</v>
      </c>
      <c r="S285" s="28">
        <v>3.5024999999999999</v>
      </c>
      <c r="T285" s="28">
        <v>178.47749999999999</v>
      </c>
      <c r="U285" s="28">
        <v>3.1691500000000001</v>
      </c>
      <c r="V285" s="28">
        <v>6.6888519134775407E-2</v>
      </c>
      <c r="W285" s="28">
        <v>34.816699999999997</v>
      </c>
      <c r="X285" s="28">
        <v>199.9</v>
      </c>
      <c r="Y285" s="28">
        <v>1.5141249999999999</v>
      </c>
      <c r="Z285" s="28">
        <v>1.9650099999999999</v>
      </c>
      <c r="AA285" s="28">
        <v>2.5990500000000001</v>
      </c>
      <c r="AB285" s="28">
        <v>2.784125</v>
      </c>
      <c r="AC285" s="28">
        <v>50.4086</v>
      </c>
      <c r="AD285" s="28">
        <v>33.714874999999999</v>
      </c>
      <c r="AE285" s="28">
        <v>3.5024999999999999</v>
      </c>
      <c r="AF285" s="28">
        <v>4.8131955</v>
      </c>
      <c r="AG285" s="28">
        <v>4.8131955</v>
      </c>
      <c r="AH285" s="28">
        <v>4.8131955</v>
      </c>
      <c r="AI285" s="28">
        <v>0.05</v>
      </c>
      <c r="AJ285" s="28">
        <v>1.9161999999999999</v>
      </c>
      <c r="AK285" s="28">
        <v>92.680805000000007</v>
      </c>
      <c r="AL285" s="28">
        <v>6.6905999999999999</v>
      </c>
      <c r="AM285" s="28">
        <v>0.94979999999999998</v>
      </c>
      <c r="AN285" s="28">
        <v>1.7503</v>
      </c>
      <c r="AO285" s="28">
        <v>40.905000000000001</v>
      </c>
      <c r="AP285" s="28">
        <v>2.02915</v>
      </c>
      <c r="AQ285" s="28">
        <v>1.5994999999999999</v>
      </c>
      <c r="AR285" s="28">
        <v>7.5564</v>
      </c>
      <c r="AS285" s="28">
        <v>663.77099999999996</v>
      </c>
      <c r="AT285" s="28">
        <v>36.252029999999998</v>
      </c>
      <c r="AU285" s="28">
        <v>2736.96</v>
      </c>
      <c r="AV285" s="28">
        <v>6.1172149999999998</v>
      </c>
      <c r="AW285" s="28">
        <v>3.2992499999999998</v>
      </c>
      <c r="AX285" s="28">
        <v>4.9950000000000001</v>
      </c>
      <c r="AY285" s="28">
        <v>133.99</v>
      </c>
      <c r="AZ285" s="28">
        <v>2.7591000000000001</v>
      </c>
      <c r="BA285" s="28">
        <v>0.12211221122112199</v>
      </c>
      <c r="BB285" s="28">
        <v>10.829050000000001</v>
      </c>
      <c r="BC285" s="28">
        <v>144.97499999999999</v>
      </c>
      <c r="BD285" s="28">
        <v>0.63982499999999998</v>
      </c>
      <c r="BE285" s="28">
        <v>1.91052</v>
      </c>
      <c r="BF285" s="28">
        <v>1.8596999999999999</v>
      </c>
      <c r="BG285" s="28">
        <v>2.1300500000000002</v>
      </c>
      <c r="BH285" s="28">
        <v>85.807000000000002</v>
      </c>
      <c r="BI285" s="28">
        <v>15.6945</v>
      </c>
      <c r="BJ285" s="28">
        <v>4.9950000000000001</v>
      </c>
      <c r="BK285" s="28">
        <v>3.2986520000000001</v>
      </c>
      <c r="BL285" s="28">
        <v>3.2986520000000001</v>
      </c>
      <c r="BM285" s="28">
        <v>3.3073255000000001</v>
      </c>
      <c r="BN285" s="28">
        <v>0.1704</v>
      </c>
      <c r="BO285" s="28">
        <v>1.01288174132968</v>
      </c>
      <c r="BP285" s="28">
        <v>0.46297033285094102</v>
      </c>
    </row>
    <row r="286" spans="1:68">
      <c r="A286" s="28">
        <v>285</v>
      </c>
      <c r="B286" s="29" t="s">
        <v>195</v>
      </c>
      <c r="C286" s="28">
        <v>110</v>
      </c>
      <c r="D286" s="28">
        <v>1115</v>
      </c>
      <c r="E286" s="28">
        <v>0.36123</v>
      </c>
      <c r="F286" s="28">
        <v>31.326382500000001</v>
      </c>
      <c r="G286" s="28">
        <v>3.0203250000000001</v>
      </c>
      <c r="H286" s="28">
        <v>1.195975</v>
      </c>
      <c r="I286" s="28">
        <v>4.1587750000000003</v>
      </c>
      <c r="J286" s="28">
        <v>15.115</v>
      </c>
      <c r="K286" s="28">
        <v>0.84642499999999998</v>
      </c>
      <c r="L286" s="28">
        <v>0.85075000000000001</v>
      </c>
      <c r="M286" s="28">
        <v>1.0235000000000001</v>
      </c>
      <c r="N286" s="28">
        <v>457.76100000000002</v>
      </c>
      <c r="O286" s="28">
        <v>57.750625800000002</v>
      </c>
      <c r="P286" s="28">
        <v>357.44499999999999</v>
      </c>
      <c r="Q286" s="28">
        <v>1.3024275000000001</v>
      </c>
      <c r="R286" s="28">
        <v>2.2032500000000002</v>
      </c>
      <c r="S286" s="28">
        <v>3.5074999999999998</v>
      </c>
      <c r="T286" s="28">
        <v>178.5675</v>
      </c>
      <c r="U286" s="28">
        <v>3.1701999999999999</v>
      </c>
      <c r="V286" s="28">
        <v>6.6490241481971496E-2</v>
      </c>
      <c r="W286" s="28">
        <v>34.855400000000003</v>
      </c>
      <c r="X286" s="28">
        <v>200</v>
      </c>
      <c r="Y286" s="28">
        <v>1.5146250000000001</v>
      </c>
      <c r="Z286" s="28">
        <v>1.965765</v>
      </c>
      <c r="AA286" s="28">
        <v>2.6001500000000002</v>
      </c>
      <c r="AB286" s="28">
        <v>2.7849750000000002</v>
      </c>
      <c r="AC286" s="28">
        <v>50.421900000000001</v>
      </c>
      <c r="AD286" s="28">
        <v>33.713724999999997</v>
      </c>
      <c r="AE286" s="28">
        <v>3.5074999999999998</v>
      </c>
      <c r="AF286" s="28">
        <v>4.8156780000000001</v>
      </c>
      <c r="AG286" s="28">
        <v>4.8156780000000001</v>
      </c>
      <c r="AH286" s="28">
        <v>4.8156780000000001</v>
      </c>
      <c r="AI286" s="28">
        <v>0.05</v>
      </c>
      <c r="AJ286" s="28">
        <v>1.9161999999999999</v>
      </c>
      <c r="AK286" s="28">
        <v>92.680805000000007</v>
      </c>
      <c r="AL286" s="28">
        <v>6.6905999999999999</v>
      </c>
      <c r="AM286" s="28">
        <v>0.94979999999999998</v>
      </c>
      <c r="AN286" s="28">
        <v>1.7503</v>
      </c>
      <c r="AO286" s="28">
        <v>40.905000000000001</v>
      </c>
      <c r="AP286" s="28">
        <v>2.02915</v>
      </c>
      <c r="AQ286" s="28">
        <v>1.5994999999999999</v>
      </c>
      <c r="AR286" s="28">
        <v>7.5564</v>
      </c>
      <c r="AS286" s="28">
        <v>663.77099999999996</v>
      </c>
      <c r="AT286" s="28">
        <v>36.252029999999998</v>
      </c>
      <c r="AU286" s="28">
        <v>2736.96</v>
      </c>
      <c r="AV286" s="28">
        <v>6.1172149999999998</v>
      </c>
      <c r="AW286" s="28">
        <v>3.2992499999999998</v>
      </c>
      <c r="AX286" s="28">
        <v>4.9950000000000001</v>
      </c>
      <c r="AY286" s="28">
        <v>133.99</v>
      </c>
      <c r="AZ286" s="28">
        <v>2.7591000000000001</v>
      </c>
      <c r="BA286" s="28">
        <v>0.12211221122112199</v>
      </c>
      <c r="BB286" s="28">
        <v>10.829050000000001</v>
      </c>
      <c r="BC286" s="28">
        <v>144.97499999999999</v>
      </c>
      <c r="BD286" s="28">
        <v>0.63982499999999998</v>
      </c>
      <c r="BE286" s="28">
        <v>1.91052</v>
      </c>
      <c r="BF286" s="28">
        <v>1.8596999999999999</v>
      </c>
      <c r="BG286" s="28">
        <v>2.1300500000000002</v>
      </c>
      <c r="BH286" s="28">
        <v>85.807000000000002</v>
      </c>
      <c r="BI286" s="28">
        <v>15.6945</v>
      </c>
      <c r="BJ286" s="28">
        <v>4.9950000000000001</v>
      </c>
      <c r="BK286" s="28">
        <v>3.2986520000000001</v>
      </c>
      <c r="BL286" s="28">
        <v>3.2986520000000001</v>
      </c>
      <c r="BM286" s="28">
        <v>3.3073255000000001</v>
      </c>
      <c r="BN286" s="28">
        <v>0.1704</v>
      </c>
      <c r="BO286" s="28">
        <v>1.01305660977309</v>
      </c>
      <c r="BP286" s="28">
        <v>0.46297033285094102</v>
      </c>
    </row>
    <row r="287" spans="1:68">
      <c r="A287" s="28">
        <v>286</v>
      </c>
      <c r="B287" s="29" t="s">
        <v>196</v>
      </c>
      <c r="C287" s="28">
        <v>85</v>
      </c>
      <c r="D287" s="28">
        <v>1115</v>
      </c>
      <c r="E287" s="28">
        <v>0.36448000000000003</v>
      </c>
      <c r="F287" s="28">
        <v>31.574917500000002</v>
      </c>
      <c r="G287" s="28">
        <v>3.0278749999999999</v>
      </c>
      <c r="H287" s="28">
        <v>1.1962250000000001</v>
      </c>
      <c r="I287" s="28">
        <v>4.1609249999999998</v>
      </c>
      <c r="J287" s="28">
        <v>15.205</v>
      </c>
      <c r="K287" s="28">
        <v>0.84617500000000001</v>
      </c>
      <c r="L287" s="28">
        <v>0.85024999999999995</v>
      </c>
      <c r="M287" s="28">
        <v>1.0244</v>
      </c>
      <c r="N287" s="28">
        <v>457.52800000000002</v>
      </c>
      <c r="O287" s="28">
        <v>57.813427799999999</v>
      </c>
      <c r="P287" s="28">
        <v>357.22</v>
      </c>
      <c r="Q287" s="28">
        <v>1.3016375</v>
      </c>
      <c r="R287" s="28">
        <v>2.2032500000000002</v>
      </c>
      <c r="S287" s="28">
        <v>3.5125000000000002</v>
      </c>
      <c r="T287" s="28">
        <v>178.5975</v>
      </c>
      <c r="U287" s="28">
        <v>3.17116</v>
      </c>
      <c r="V287" s="28">
        <v>6.6096678724103894E-2</v>
      </c>
      <c r="W287" s="28">
        <v>34.8765</v>
      </c>
      <c r="X287" s="28">
        <v>200.07499999999999</v>
      </c>
      <c r="Y287" s="28">
        <v>1.5154749999999999</v>
      </c>
      <c r="Z287" s="28">
        <v>1.9666250000000001</v>
      </c>
      <c r="AA287" s="28">
        <v>2.6005500000000001</v>
      </c>
      <c r="AB287" s="28">
        <v>2.7853249999999998</v>
      </c>
      <c r="AC287" s="28">
        <v>50.466500000000003</v>
      </c>
      <c r="AD287" s="28">
        <v>33.784725000000002</v>
      </c>
      <c r="AE287" s="28">
        <v>3.5125000000000002</v>
      </c>
      <c r="AF287" s="28">
        <v>4.8103935</v>
      </c>
      <c r="AG287" s="28">
        <v>4.8103935</v>
      </c>
      <c r="AH287" s="28">
        <v>4.8103935</v>
      </c>
      <c r="AI287" s="28">
        <v>0.05</v>
      </c>
      <c r="AJ287" s="28">
        <v>1.9161999999999999</v>
      </c>
      <c r="AK287" s="28">
        <v>92.680805000000007</v>
      </c>
      <c r="AL287" s="28">
        <v>6.6905999999999999</v>
      </c>
      <c r="AM287" s="28">
        <v>0.94979999999999998</v>
      </c>
      <c r="AN287" s="28">
        <v>1.7503</v>
      </c>
      <c r="AO287" s="28">
        <v>40.905000000000001</v>
      </c>
      <c r="AP287" s="28">
        <v>2.02915</v>
      </c>
      <c r="AQ287" s="28">
        <v>1.5994999999999999</v>
      </c>
      <c r="AR287" s="28">
        <v>7.5564</v>
      </c>
      <c r="AS287" s="28">
        <v>663.77099999999996</v>
      </c>
      <c r="AT287" s="28">
        <v>36.252029999999998</v>
      </c>
      <c r="AU287" s="28">
        <v>2736.96</v>
      </c>
      <c r="AV287" s="28">
        <v>6.1172149999999998</v>
      </c>
      <c r="AW287" s="28">
        <v>3.2992499999999998</v>
      </c>
      <c r="AX287" s="28">
        <v>4.9950000000000001</v>
      </c>
      <c r="AY287" s="28">
        <v>133.99</v>
      </c>
      <c r="AZ287" s="28">
        <v>2.7591000000000001</v>
      </c>
      <c r="BA287" s="28">
        <v>0.12211221122112199</v>
      </c>
      <c r="BB287" s="28">
        <v>10.829050000000001</v>
      </c>
      <c r="BC287" s="28">
        <v>144.97499999999999</v>
      </c>
      <c r="BD287" s="28">
        <v>0.63982499999999998</v>
      </c>
      <c r="BE287" s="28">
        <v>1.91052</v>
      </c>
      <c r="BF287" s="28">
        <v>1.8596999999999999</v>
      </c>
      <c r="BG287" s="28">
        <v>2.1300500000000002</v>
      </c>
      <c r="BH287" s="28">
        <v>85.807000000000002</v>
      </c>
      <c r="BI287" s="28">
        <v>15.6945</v>
      </c>
      <c r="BJ287" s="28">
        <v>4.9950000000000001</v>
      </c>
      <c r="BK287" s="28">
        <v>3.2986520000000001</v>
      </c>
      <c r="BL287" s="28">
        <v>3.2986520000000001</v>
      </c>
      <c r="BM287" s="28">
        <v>3.3073255000000001</v>
      </c>
      <c r="BN287" s="28">
        <v>0.1704</v>
      </c>
      <c r="BO287" s="28">
        <v>1.01335388612689</v>
      </c>
      <c r="BP287" s="28">
        <v>0.46297033285094102</v>
      </c>
    </row>
    <row r="288" spans="1:68">
      <c r="A288" s="28">
        <v>287</v>
      </c>
      <c r="B288" s="29" t="s">
        <v>197</v>
      </c>
      <c r="C288" s="28">
        <v>124</v>
      </c>
      <c r="D288" s="28">
        <v>1090</v>
      </c>
      <c r="E288" s="28">
        <v>0.34554079999999998</v>
      </c>
      <c r="F288" s="28">
        <v>30.245713599999998</v>
      </c>
      <c r="G288" s="28">
        <v>2.9510960000000002</v>
      </c>
      <c r="H288" s="28">
        <v>1.2012</v>
      </c>
      <c r="I288" s="28">
        <v>4.1258480000000004</v>
      </c>
      <c r="J288" s="28">
        <v>14.603199999999999</v>
      </c>
      <c r="K288" s="28">
        <v>0.84786399999999995</v>
      </c>
      <c r="L288" s="28">
        <v>0.85496000000000005</v>
      </c>
      <c r="M288" s="28">
        <v>1.035728</v>
      </c>
      <c r="N288" s="28">
        <v>460.06720000000001</v>
      </c>
      <c r="O288" s="28">
        <v>56.926546408</v>
      </c>
      <c r="P288" s="28">
        <v>356.64640000000003</v>
      </c>
      <c r="Q288" s="28">
        <v>1.37832</v>
      </c>
      <c r="R288" s="28">
        <v>2.1819999999999999</v>
      </c>
      <c r="S288" s="28">
        <v>3.4504000000000001</v>
      </c>
      <c r="T288" s="28">
        <v>176.42959999999999</v>
      </c>
      <c r="U288" s="28">
        <v>3.1184159999999999</v>
      </c>
      <c r="V288" s="28">
        <v>6.8478141777144702E-2</v>
      </c>
      <c r="W288" s="28">
        <v>33.988864</v>
      </c>
      <c r="X288" s="28">
        <v>198.11600000000001</v>
      </c>
      <c r="Y288" s="28">
        <v>1.4950000000000001</v>
      </c>
      <c r="Z288" s="28">
        <v>1.9485520000000001</v>
      </c>
      <c r="AA288" s="28">
        <v>2.575024</v>
      </c>
      <c r="AB288" s="28">
        <v>2.7656719999999999</v>
      </c>
      <c r="AC288" s="28">
        <v>50.917200000000001</v>
      </c>
      <c r="AD288" s="28">
        <v>33.188415999999997</v>
      </c>
      <c r="AE288" s="28">
        <v>3.4504000000000001</v>
      </c>
      <c r="AF288" s="28">
        <v>4.7629809600000002</v>
      </c>
      <c r="AG288" s="28">
        <v>4.7629809600000002</v>
      </c>
      <c r="AH288" s="28">
        <v>4.7629809600000002</v>
      </c>
      <c r="AI288" s="28">
        <v>0.05</v>
      </c>
      <c r="AJ288" s="28">
        <v>1.927</v>
      </c>
      <c r="AK288" s="28">
        <v>93.482879999999994</v>
      </c>
      <c r="AL288" s="28">
        <v>6.7657999999999996</v>
      </c>
      <c r="AM288" s="28">
        <v>0.95740000000000003</v>
      </c>
      <c r="AN288" s="28">
        <v>1.758</v>
      </c>
      <c r="AO288" s="28">
        <v>41.2</v>
      </c>
      <c r="AP288" s="28">
        <v>2.0322</v>
      </c>
      <c r="AQ288" s="28">
        <v>1.6060000000000001</v>
      </c>
      <c r="AR288" s="28">
        <v>7.4736000000000002</v>
      </c>
      <c r="AS288" s="28">
        <v>667.19799999999998</v>
      </c>
      <c r="AT288" s="28">
        <v>36.4707972</v>
      </c>
      <c r="AU288" s="28">
        <v>2704.26</v>
      </c>
      <c r="AV288" s="28">
        <v>6.0879599999999998</v>
      </c>
      <c r="AW288" s="28">
        <v>3.36</v>
      </c>
      <c r="AX288" s="28">
        <v>5</v>
      </c>
      <c r="AY288" s="28">
        <v>134.13999999999999</v>
      </c>
      <c r="AZ288" s="28">
        <v>2.7401</v>
      </c>
      <c r="BA288" s="28">
        <v>0.121359223300971</v>
      </c>
      <c r="BB288" s="28">
        <v>10.976599999999999</v>
      </c>
      <c r="BC288" s="28">
        <v>145</v>
      </c>
      <c r="BD288" s="28">
        <v>0.64239999999999997</v>
      </c>
      <c r="BE288" s="28">
        <v>1.9122399999999999</v>
      </c>
      <c r="BF288" s="28">
        <v>1.8633999999999999</v>
      </c>
      <c r="BG288" s="28">
        <v>2.1339999999999999</v>
      </c>
      <c r="BH288" s="28">
        <v>86.536000000000001</v>
      </c>
      <c r="BI288" s="28">
        <v>15.518000000000001</v>
      </c>
      <c r="BJ288" s="28">
        <v>5</v>
      </c>
      <c r="BK288" s="28">
        <v>3.320532</v>
      </c>
      <c r="BL288" s="28">
        <v>3.320532</v>
      </c>
      <c r="BM288" s="28">
        <v>3.4598520000000001</v>
      </c>
      <c r="BN288" s="28">
        <v>0.18260000000000001</v>
      </c>
      <c r="BO288" s="28">
        <v>1.00491316413441</v>
      </c>
      <c r="BP288" s="28">
        <v>0.464833574529667</v>
      </c>
    </row>
    <row r="289" spans="1:68">
      <c r="A289" s="28">
        <v>288</v>
      </c>
      <c r="B289" s="29" t="s">
        <v>116</v>
      </c>
      <c r="C289" s="28">
        <v>180</v>
      </c>
      <c r="D289" s="28">
        <v>1090</v>
      </c>
      <c r="E289" s="28">
        <v>0.34012160000000002</v>
      </c>
      <c r="F289" s="28">
        <v>29.770107200000002</v>
      </c>
      <c r="G289" s="28">
        <v>2.916992</v>
      </c>
      <c r="H289" s="28">
        <v>1.2123999999999999</v>
      </c>
      <c r="I289" s="28">
        <v>4.1040960000000002</v>
      </c>
      <c r="J289" s="28">
        <v>14.366400000000001</v>
      </c>
      <c r="K289" s="28">
        <v>0.84892800000000002</v>
      </c>
      <c r="L289" s="28">
        <v>0.85792000000000002</v>
      </c>
      <c r="M289" s="28">
        <v>1.0478559999999999</v>
      </c>
      <c r="N289" s="28">
        <v>461.2944</v>
      </c>
      <c r="O289" s="28">
        <v>56.341533216000002</v>
      </c>
      <c r="P289" s="28">
        <v>358.61279999999999</v>
      </c>
      <c r="Q289" s="28">
        <v>1.4166399999999999</v>
      </c>
      <c r="R289" s="28">
        <v>2.1640000000000001</v>
      </c>
      <c r="S289" s="28">
        <v>3.4207999999999998</v>
      </c>
      <c r="T289" s="28">
        <v>175.33920000000001</v>
      </c>
      <c r="U289" s="28">
        <v>3.0876320000000002</v>
      </c>
      <c r="V289" s="28">
        <v>6.96068604521662E-2</v>
      </c>
      <c r="W289" s="28">
        <v>33.560927999999997</v>
      </c>
      <c r="X289" s="28">
        <v>197.03200000000001</v>
      </c>
      <c r="Y289" s="28">
        <v>1.48</v>
      </c>
      <c r="Z289" s="28">
        <v>1.938704</v>
      </c>
      <c r="AA289" s="28">
        <v>2.561248</v>
      </c>
      <c r="AB289" s="28">
        <v>2.7549440000000001</v>
      </c>
      <c r="AC289" s="28">
        <v>51.0944</v>
      </c>
      <c r="AD289" s="28">
        <v>33.007632000000001</v>
      </c>
      <c r="AE289" s="28">
        <v>3.4207999999999998</v>
      </c>
      <c r="AF289" s="28">
        <v>4.7374099200000002</v>
      </c>
      <c r="AG289" s="28">
        <v>4.7374099200000002</v>
      </c>
      <c r="AH289" s="28">
        <v>4.7374099200000002</v>
      </c>
      <c r="AI289" s="28">
        <v>0.05</v>
      </c>
      <c r="AJ289" s="28">
        <v>1.9339999999999999</v>
      </c>
      <c r="AK289" s="28">
        <v>94.059759999999997</v>
      </c>
      <c r="AL289" s="28">
        <v>6.8315999999999999</v>
      </c>
      <c r="AM289" s="28">
        <v>0.96479999999999999</v>
      </c>
      <c r="AN289" s="28">
        <v>1.766</v>
      </c>
      <c r="AO289" s="28">
        <v>41.4</v>
      </c>
      <c r="AP289" s="28">
        <v>2.0344000000000002</v>
      </c>
      <c r="AQ289" s="28">
        <v>1.6120000000000001</v>
      </c>
      <c r="AR289" s="28">
        <v>7.3772000000000002</v>
      </c>
      <c r="AS289" s="28">
        <v>670.596</v>
      </c>
      <c r="AT289" s="28">
        <v>36.661594399999998</v>
      </c>
      <c r="AU289" s="28">
        <v>2667.52</v>
      </c>
      <c r="AV289" s="28">
        <v>6.0319200000000004</v>
      </c>
      <c r="AW289" s="28">
        <v>3.42</v>
      </c>
      <c r="AX289" s="28">
        <v>5</v>
      </c>
      <c r="AY289" s="28">
        <v>134.28</v>
      </c>
      <c r="AZ289" s="28">
        <v>2.7202000000000002</v>
      </c>
      <c r="BA289" s="28">
        <v>0.120772946859903</v>
      </c>
      <c r="BB289" s="28">
        <v>11.123200000000001</v>
      </c>
      <c r="BC289" s="28">
        <v>145</v>
      </c>
      <c r="BD289" s="28">
        <v>0.64480000000000004</v>
      </c>
      <c r="BE289" s="28">
        <v>1.9134800000000001</v>
      </c>
      <c r="BF289" s="28">
        <v>1.8668</v>
      </c>
      <c r="BG289" s="28">
        <v>2.1379999999999999</v>
      </c>
      <c r="BH289" s="28">
        <v>86.872</v>
      </c>
      <c r="BI289" s="28">
        <v>15.336</v>
      </c>
      <c r="BJ289" s="28">
        <v>5</v>
      </c>
      <c r="BK289" s="28">
        <v>3.3406639999999999</v>
      </c>
      <c r="BL289" s="28">
        <v>3.3406639999999999</v>
      </c>
      <c r="BM289" s="28">
        <v>3.6193040000000001</v>
      </c>
      <c r="BN289" s="28">
        <v>0.19520000000000001</v>
      </c>
      <c r="BO289" s="28">
        <v>0.99849003737709596</v>
      </c>
      <c r="BP289" s="28">
        <v>0.46657018813314</v>
      </c>
    </row>
    <row r="290" spans="1:68">
      <c r="A290" s="28">
        <v>289</v>
      </c>
      <c r="B290" s="29" t="s">
        <v>106</v>
      </c>
      <c r="C290" s="28">
        <v>260</v>
      </c>
      <c r="D290" s="28">
        <v>1090</v>
      </c>
      <c r="E290" s="28">
        <v>0.33741199999999999</v>
      </c>
      <c r="F290" s="28">
        <v>29.532304</v>
      </c>
      <c r="G290" s="28">
        <v>2.89994</v>
      </c>
      <c r="H290" s="28">
        <v>1.218</v>
      </c>
      <c r="I290" s="28">
        <v>4.0932199999999996</v>
      </c>
      <c r="J290" s="28">
        <v>14.247999999999999</v>
      </c>
      <c r="K290" s="28">
        <v>0.84945999999999999</v>
      </c>
      <c r="L290" s="28">
        <v>0.85940000000000005</v>
      </c>
      <c r="M290" s="28">
        <v>1.05392</v>
      </c>
      <c r="N290" s="28">
        <v>461.90800000000002</v>
      </c>
      <c r="O290" s="28">
        <v>56.049026619999999</v>
      </c>
      <c r="P290" s="28">
        <v>359.596</v>
      </c>
      <c r="Q290" s="28">
        <v>1.4358</v>
      </c>
      <c r="R290" s="28">
        <v>2.1549999999999998</v>
      </c>
      <c r="S290" s="28">
        <v>3.4060000000000001</v>
      </c>
      <c r="T290" s="28">
        <v>174.79400000000001</v>
      </c>
      <c r="U290" s="28">
        <v>3.0722399999999999</v>
      </c>
      <c r="V290" s="28">
        <v>7.0185289163391396E-2</v>
      </c>
      <c r="W290" s="28">
        <v>33.346960000000003</v>
      </c>
      <c r="X290" s="28">
        <v>196.49</v>
      </c>
      <c r="Y290" s="28">
        <v>1.4724999999999999</v>
      </c>
      <c r="Z290" s="28">
        <v>1.9337800000000001</v>
      </c>
      <c r="AA290" s="28">
        <v>2.55436</v>
      </c>
      <c r="AB290" s="28">
        <v>2.7495799999999999</v>
      </c>
      <c r="AC290" s="28">
        <v>51.183</v>
      </c>
      <c r="AD290" s="28">
        <v>32.91724</v>
      </c>
      <c r="AE290" s="28">
        <v>3.4060000000000001</v>
      </c>
      <c r="AF290" s="28">
        <v>4.7246243999999997</v>
      </c>
      <c r="AG290" s="28">
        <v>4.7246243999999997</v>
      </c>
      <c r="AH290" s="28">
        <v>4.7246243999999997</v>
      </c>
      <c r="AI290" s="28">
        <v>0.05</v>
      </c>
      <c r="AJ290" s="28">
        <v>1.9375</v>
      </c>
      <c r="AK290" s="28">
        <v>94.348200000000006</v>
      </c>
      <c r="AL290" s="28">
        <v>6.8644999999999996</v>
      </c>
      <c r="AM290" s="28">
        <v>0.96850000000000003</v>
      </c>
      <c r="AN290" s="28">
        <v>1.77</v>
      </c>
      <c r="AO290" s="28">
        <v>41.5</v>
      </c>
      <c r="AP290" s="28">
        <v>2.0354999999999999</v>
      </c>
      <c r="AQ290" s="28">
        <v>1.615</v>
      </c>
      <c r="AR290" s="28">
        <v>7.3289999999999997</v>
      </c>
      <c r="AS290" s="28">
        <v>672.29499999999996</v>
      </c>
      <c r="AT290" s="28">
        <v>36.756993000000001</v>
      </c>
      <c r="AU290" s="28">
        <v>2649.15</v>
      </c>
      <c r="AV290" s="28">
        <v>6.0038999999999998</v>
      </c>
      <c r="AW290" s="28">
        <v>3.45</v>
      </c>
      <c r="AX290" s="28">
        <v>5</v>
      </c>
      <c r="AY290" s="28">
        <v>134.35</v>
      </c>
      <c r="AZ290" s="28">
        <v>2.7102499999999998</v>
      </c>
      <c r="BA290" s="28">
        <v>0.120481927710843</v>
      </c>
      <c r="BB290" s="28">
        <v>11.1965</v>
      </c>
      <c r="BC290" s="28">
        <v>145</v>
      </c>
      <c r="BD290" s="28">
        <v>0.64600000000000002</v>
      </c>
      <c r="BE290" s="28">
        <v>1.9140999999999999</v>
      </c>
      <c r="BF290" s="28">
        <v>1.8685</v>
      </c>
      <c r="BG290" s="28">
        <v>2.14</v>
      </c>
      <c r="BH290" s="28">
        <v>87.04</v>
      </c>
      <c r="BI290" s="28">
        <v>15.244999999999999</v>
      </c>
      <c r="BJ290" s="28">
        <v>5</v>
      </c>
      <c r="BK290" s="28">
        <v>3.35073</v>
      </c>
      <c r="BL290" s="28">
        <v>3.35073</v>
      </c>
      <c r="BM290" s="28">
        <v>3.69903</v>
      </c>
      <c r="BN290" s="28">
        <v>0.20150000000000001</v>
      </c>
      <c r="BO290" s="28">
        <v>0.99528417499852095</v>
      </c>
      <c r="BP290" s="28">
        <v>0.46743849493487699</v>
      </c>
    </row>
    <row r="291" spans="1:68">
      <c r="A291" s="28">
        <v>290</v>
      </c>
      <c r="B291" s="29" t="s">
        <v>109</v>
      </c>
      <c r="C291" s="28">
        <v>240</v>
      </c>
      <c r="D291" s="28">
        <v>1090</v>
      </c>
      <c r="E291" s="28">
        <v>0.33470240000000001</v>
      </c>
      <c r="F291" s="28">
        <v>29.294500800000002</v>
      </c>
      <c r="G291" s="28">
        <v>2.8828879999999999</v>
      </c>
      <c r="H291" s="28">
        <v>1.2236</v>
      </c>
      <c r="I291" s="28">
        <v>4.082344</v>
      </c>
      <c r="J291" s="28">
        <v>14.1296</v>
      </c>
      <c r="K291" s="28">
        <v>0.84999199999999997</v>
      </c>
      <c r="L291" s="28">
        <v>0.86087999999999998</v>
      </c>
      <c r="M291" s="28">
        <v>1.059984</v>
      </c>
      <c r="N291" s="28">
        <v>462.52159999999998</v>
      </c>
      <c r="O291" s="28">
        <v>55.756520023999997</v>
      </c>
      <c r="P291" s="28">
        <v>360.57920000000001</v>
      </c>
      <c r="Q291" s="28">
        <v>1.45496</v>
      </c>
      <c r="R291" s="28">
        <v>2.1459999999999999</v>
      </c>
      <c r="S291" s="28">
        <v>3.3912</v>
      </c>
      <c r="T291" s="28">
        <v>174.24879999999999</v>
      </c>
      <c r="U291" s="28">
        <v>3.056848</v>
      </c>
      <c r="V291" s="28">
        <v>7.0773411844638201E-2</v>
      </c>
      <c r="W291" s="28">
        <v>33.132992000000002</v>
      </c>
      <c r="X291" s="28">
        <v>195.94800000000001</v>
      </c>
      <c r="Y291" s="28">
        <v>1.4650000000000001</v>
      </c>
      <c r="Z291" s="28">
        <v>1.9288559999999999</v>
      </c>
      <c r="AA291" s="28">
        <v>2.547472</v>
      </c>
      <c r="AB291" s="28">
        <v>2.7442160000000002</v>
      </c>
      <c r="AC291" s="28">
        <v>51.271599999999999</v>
      </c>
      <c r="AD291" s="28">
        <v>32.826847999999998</v>
      </c>
      <c r="AE291" s="28">
        <v>3.3912</v>
      </c>
      <c r="AF291" s="28">
        <v>4.7118388800000002</v>
      </c>
      <c r="AG291" s="28">
        <v>4.7118388800000002</v>
      </c>
      <c r="AH291" s="28">
        <v>4.7118388800000002</v>
      </c>
      <c r="AI291" s="28">
        <v>0.05</v>
      </c>
      <c r="AJ291" s="28">
        <v>1.9410000000000001</v>
      </c>
      <c r="AK291" s="28">
        <v>94.63664</v>
      </c>
      <c r="AL291" s="28">
        <v>6.8974000000000002</v>
      </c>
      <c r="AM291" s="28">
        <v>0.97219999999999995</v>
      </c>
      <c r="AN291" s="28">
        <v>1.774</v>
      </c>
      <c r="AO291" s="28">
        <v>41.6</v>
      </c>
      <c r="AP291" s="28">
        <v>2.0366</v>
      </c>
      <c r="AQ291" s="28">
        <v>1.6180000000000001</v>
      </c>
      <c r="AR291" s="28">
        <v>7.2808000000000002</v>
      </c>
      <c r="AS291" s="28">
        <v>673.99400000000003</v>
      </c>
      <c r="AT291" s="28">
        <v>36.852391599999997</v>
      </c>
      <c r="AU291" s="28">
        <v>2630.78</v>
      </c>
      <c r="AV291" s="28">
        <v>5.9758800000000001</v>
      </c>
      <c r="AW291" s="28">
        <v>3.48</v>
      </c>
      <c r="AX291" s="28">
        <v>5</v>
      </c>
      <c r="AY291" s="28">
        <v>134.41999999999999</v>
      </c>
      <c r="AZ291" s="28">
        <v>2.7002999999999999</v>
      </c>
      <c r="BA291" s="28">
        <v>0.120192307692308</v>
      </c>
      <c r="BB291" s="28">
        <v>11.2698</v>
      </c>
      <c r="BC291" s="28">
        <v>145</v>
      </c>
      <c r="BD291" s="28">
        <v>0.6472</v>
      </c>
      <c r="BE291" s="28">
        <v>1.91472</v>
      </c>
      <c r="BF291" s="28">
        <v>1.8702000000000001</v>
      </c>
      <c r="BG291" s="28">
        <v>2.1419999999999999</v>
      </c>
      <c r="BH291" s="28">
        <v>87.207999999999998</v>
      </c>
      <c r="BI291" s="28">
        <v>15.154</v>
      </c>
      <c r="BJ291" s="28">
        <v>5</v>
      </c>
      <c r="BK291" s="28">
        <v>3.3607960000000001</v>
      </c>
      <c r="BL291" s="28">
        <v>3.3607960000000001</v>
      </c>
      <c r="BM291" s="28">
        <v>3.778756</v>
      </c>
      <c r="BN291" s="28">
        <v>0.20780000000000001</v>
      </c>
      <c r="BO291" s="28">
        <v>0.99208210429632404</v>
      </c>
      <c r="BP291" s="28">
        <v>0.46830680173661399</v>
      </c>
    </row>
    <row r="292" spans="1:68">
      <c r="A292" s="28">
        <v>291</v>
      </c>
      <c r="B292" s="29" t="s">
        <v>117</v>
      </c>
      <c r="C292" s="28">
        <v>180</v>
      </c>
      <c r="D292" s="28">
        <v>1090</v>
      </c>
      <c r="E292" s="28">
        <v>0.33199279999999998</v>
      </c>
      <c r="F292" s="28">
        <v>29.0566976</v>
      </c>
      <c r="G292" s="28">
        <v>2.8658359999999998</v>
      </c>
      <c r="H292" s="28">
        <v>1.2292000000000001</v>
      </c>
      <c r="I292" s="28">
        <v>4.0714680000000003</v>
      </c>
      <c r="J292" s="28">
        <v>14.011200000000001</v>
      </c>
      <c r="K292" s="28">
        <v>0.85052399999999995</v>
      </c>
      <c r="L292" s="28">
        <v>0.86236000000000002</v>
      </c>
      <c r="M292" s="28">
        <v>1.0660480000000001</v>
      </c>
      <c r="N292" s="28">
        <v>463.1352</v>
      </c>
      <c r="O292" s="28">
        <v>55.464013428000001</v>
      </c>
      <c r="P292" s="28">
        <v>361.56240000000003</v>
      </c>
      <c r="Q292" s="28">
        <v>1.4741200000000001</v>
      </c>
      <c r="R292" s="28">
        <v>2.137</v>
      </c>
      <c r="S292" s="28">
        <v>3.3763999999999998</v>
      </c>
      <c r="T292" s="28">
        <v>173.70359999999999</v>
      </c>
      <c r="U292" s="28">
        <v>3.0414560000000002</v>
      </c>
      <c r="V292" s="28">
        <v>7.1371474249172104E-2</v>
      </c>
      <c r="W292" s="28">
        <v>32.919024</v>
      </c>
      <c r="X292" s="28">
        <v>195.40600000000001</v>
      </c>
      <c r="Y292" s="28">
        <v>1.4575</v>
      </c>
      <c r="Z292" s="28">
        <v>1.923932</v>
      </c>
      <c r="AA292" s="28">
        <v>2.540584</v>
      </c>
      <c r="AB292" s="28">
        <v>2.7388520000000001</v>
      </c>
      <c r="AC292" s="28">
        <v>51.360199999999999</v>
      </c>
      <c r="AD292" s="28">
        <v>32.736455999999997</v>
      </c>
      <c r="AE292" s="28">
        <v>3.3763999999999998</v>
      </c>
      <c r="AF292" s="28">
        <v>4.6990533599999997</v>
      </c>
      <c r="AG292" s="28">
        <v>4.6990533599999997</v>
      </c>
      <c r="AH292" s="28">
        <v>4.6990533599999997</v>
      </c>
      <c r="AI292" s="28">
        <v>0.05</v>
      </c>
      <c r="AJ292" s="28">
        <v>1.9444999999999999</v>
      </c>
      <c r="AK292" s="28">
        <v>94.925079999999994</v>
      </c>
      <c r="AL292" s="28">
        <v>6.9302999999999999</v>
      </c>
      <c r="AM292" s="28">
        <v>0.97589999999999999</v>
      </c>
      <c r="AN292" s="28">
        <v>1.778</v>
      </c>
      <c r="AO292" s="28">
        <v>41.7</v>
      </c>
      <c r="AP292" s="28">
        <v>2.0377000000000001</v>
      </c>
      <c r="AQ292" s="28">
        <v>1.621</v>
      </c>
      <c r="AR292" s="28">
        <v>7.2325999999999997</v>
      </c>
      <c r="AS292" s="28">
        <v>675.69299999999998</v>
      </c>
      <c r="AT292" s="28">
        <v>36.9477902</v>
      </c>
      <c r="AU292" s="28">
        <v>2612.41</v>
      </c>
      <c r="AV292" s="28">
        <v>5.9478600000000004</v>
      </c>
      <c r="AW292" s="28">
        <v>3.51</v>
      </c>
      <c r="AX292" s="28">
        <v>5</v>
      </c>
      <c r="AY292" s="28">
        <v>134.49</v>
      </c>
      <c r="AZ292" s="28">
        <v>2.69035</v>
      </c>
      <c r="BA292" s="28">
        <v>0.11990407673860901</v>
      </c>
      <c r="BB292" s="28">
        <v>11.3431</v>
      </c>
      <c r="BC292" s="28">
        <v>145</v>
      </c>
      <c r="BD292" s="28">
        <v>0.64839999999999998</v>
      </c>
      <c r="BE292" s="28">
        <v>1.91534</v>
      </c>
      <c r="BF292" s="28">
        <v>1.8718999999999999</v>
      </c>
      <c r="BG292" s="28">
        <v>2.1440000000000001</v>
      </c>
      <c r="BH292" s="28">
        <v>87.376000000000005</v>
      </c>
      <c r="BI292" s="28">
        <v>15.063000000000001</v>
      </c>
      <c r="BJ292" s="28">
        <v>5</v>
      </c>
      <c r="BK292" s="28">
        <v>3.3708619999999998</v>
      </c>
      <c r="BL292" s="28">
        <v>3.3708619999999998</v>
      </c>
      <c r="BM292" s="28">
        <v>3.858482</v>
      </c>
      <c r="BN292" s="28">
        <v>0.21410000000000001</v>
      </c>
      <c r="BO292" s="28">
        <v>0.98888381854767604</v>
      </c>
      <c r="BP292" s="28">
        <v>0.46917510853834998</v>
      </c>
    </row>
    <row r="293" spans="1:68">
      <c r="A293" s="28">
        <v>292</v>
      </c>
      <c r="B293" s="31" t="s">
        <v>111</v>
      </c>
      <c r="C293" s="28">
        <v>120</v>
      </c>
      <c r="D293" s="28">
        <v>1090</v>
      </c>
      <c r="E293" s="28">
        <v>0.32386399999999999</v>
      </c>
      <c r="F293" s="28">
        <v>28.343288000000001</v>
      </c>
      <c r="G293" s="28">
        <v>2.8146800000000001</v>
      </c>
      <c r="H293" s="28">
        <v>1.246</v>
      </c>
      <c r="I293" s="28">
        <v>4.0388400000000004</v>
      </c>
      <c r="J293" s="28">
        <v>13.656000000000001</v>
      </c>
      <c r="K293" s="28">
        <v>0.85211999999999999</v>
      </c>
      <c r="L293" s="28">
        <v>0.86680000000000001</v>
      </c>
      <c r="M293" s="28">
        <v>1.0842400000000001</v>
      </c>
      <c r="N293" s="28">
        <v>464.976</v>
      </c>
      <c r="O293" s="28">
        <v>54.58649364</v>
      </c>
      <c r="P293" s="28">
        <v>364.512</v>
      </c>
      <c r="Q293" s="28">
        <v>1.5316000000000001</v>
      </c>
      <c r="R293" s="28">
        <v>2.11</v>
      </c>
      <c r="S293" s="28">
        <v>3.3319999999999999</v>
      </c>
      <c r="T293" s="28">
        <v>172.06800000000001</v>
      </c>
      <c r="U293" s="28">
        <v>2.9952800000000002</v>
      </c>
      <c r="V293" s="28">
        <v>7.3227885178675997E-2</v>
      </c>
      <c r="W293" s="28">
        <v>32.277119999999996</v>
      </c>
      <c r="X293" s="28">
        <v>193.78</v>
      </c>
      <c r="Y293" s="28">
        <v>1.4350000000000001</v>
      </c>
      <c r="Z293" s="28">
        <v>1.90916</v>
      </c>
      <c r="AA293" s="28">
        <v>2.5199199999999999</v>
      </c>
      <c r="AB293" s="28">
        <v>2.7227600000000001</v>
      </c>
      <c r="AC293" s="28">
        <v>51.625999999999998</v>
      </c>
      <c r="AD293" s="28">
        <v>32.46528</v>
      </c>
      <c r="AE293" s="28">
        <v>3.3319999999999999</v>
      </c>
      <c r="AF293" s="28">
        <v>4.6606968000000002</v>
      </c>
      <c r="AG293" s="28">
        <v>4.6606968000000002</v>
      </c>
      <c r="AH293" s="28">
        <v>4.6606968000000002</v>
      </c>
      <c r="AI293" s="28">
        <v>0.05</v>
      </c>
      <c r="AJ293" s="28">
        <v>1.9550000000000001</v>
      </c>
      <c r="AK293" s="28">
        <v>95.790400000000005</v>
      </c>
      <c r="AL293" s="28">
        <v>7.0289999999999999</v>
      </c>
      <c r="AM293" s="28">
        <v>0.98699999999999999</v>
      </c>
      <c r="AN293" s="28">
        <v>1.79</v>
      </c>
      <c r="AO293" s="28">
        <v>42</v>
      </c>
      <c r="AP293" s="28">
        <v>2.0409999999999999</v>
      </c>
      <c r="AQ293" s="28">
        <v>1.63</v>
      </c>
      <c r="AR293" s="28">
        <v>7.0880000000000001</v>
      </c>
      <c r="AS293" s="28">
        <v>680.79</v>
      </c>
      <c r="AT293" s="28">
        <v>37.233986000000002</v>
      </c>
      <c r="AU293" s="28">
        <v>2557.3000000000002</v>
      </c>
      <c r="AV293" s="28">
        <v>5.8638000000000003</v>
      </c>
      <c r="AW293" s="28">
        <v>3.6</v>
      </c>
      <c r="AX293" s="28">
        <v>5</v>
      </c>
      <c r="AY293" s="28">
        <v>134.69999999999999</v>
      </c>
      <c r="AZ293" s="28">
        <v>2.6604999999999999</v>
      </c>
      <c r="BA293" s="28">
        <v>0.119047619047619</v>
      </c>
      <c r="BB293" s="28">
        <v>11.563000000000001</v>
      </c>
      <c r="BC293" s="28">
        <v>145</v>
      </c>
      <c r="BD293" s="28">
        <v>0.65200000000000002</v>
      </c>
      <c r="BE293" s="28">
        <v>1.9172</v>
      </c>
      <c r="BF293" s="28">
        <v>1.877</v>
      </c>
      <c r="BG293" s="28">
        <v>2.15</v>
      </c>
      <c r="BH293" s="28">
        <v>87.88</v>
      </c>
      <c r="BI293" s="28">
        <v>14.79</v>
      </c>
      <c r="BJ293" s="28">
        <v>5</v>
      </c>
      <c r="BK293" s="28">
        <v>3.4010600000000002</v>
      </c>
      <c r="BL293" s="28">
        <v>3.4010600000000002</v>
      </c>
      <c r="BM293" s="28">
        <v>4.0976600000000003</v>
      </c>
      <c r="BN293" s="28">
        <v>0.23300000000000001</v>
      </c>
      <c r="BO293" s="28">
        <v>0.97931160403269601</v>
      </c>
      <c r="BP293" s="28">
        <v>0.47178002894356003</v>
      </c>
    </row>
    <row r="294" spans="1:68">
      <c r="A294" s="28">
        <v>293</v>
      </c>
      <c r="B294" s="29" t="s">
        <v>198</v>
      </c>
      <c r="C294" s="28">
        <v>215</v>
      </c>
      <c r="D294" s="28">
        <v>1080</v>
      </c>
      <c r="E294" s="28">
        <v>0.33756000000000003</v>
      </c>
      <c r="F294" s="28">
        <v>29.597349999999999</v>
      </c>
      <c r="G294" s="28">
        <v>2.9015</v>
      </c>
      <c r="H294" s="28">
        <v>1.2282999999999999</v>
      </c>
      <c r="I294" s="28">
        <v>4.0987</v>
      </c>
      <c r="J294" s="28">
        <v>14.28</v>
      </c>
      <c r="K294" s="28">
        <v>0.84830000000000005</v>
      </c>
      <c r="L294" s="28">
        <v>0.85899999999999999</v>
      </c>
      <c r="M294" s="28">
        <v>1.0566</v>
      </c>
      <c r="N294" s="28">
        <v>461.07400000000001</v>
      </c>
      <c r="O294" s="28">
        <v>56.006823599999997</v>
      </c>
      <c r="P294" s="28">
        <v>359.94</v>
      </c>
      <c r="Q294" s="28">
        <v>1.42065</v>
      </c>
      <c r="R294" s="28">
        <v>2.1459999999999999</v>
      </c>
      <c r="S294" s="28">
        <v>3.41</v>
      </c>
      <c r="T294" s="28">
        <v>175.17</v>
      </c>
      <c r="U294" s="28">
        <v>3.0764</v>
      </c>
      <c r="V294" s="28">
        <v>7.0028011204481794E-2</v>
      </c>
      <c r="W294" s="28">
        <v>33.549599999999998</v>
      </c>
      <c r="X294" s="28">
        <v>196.7</v>
      </c>
      <c r="Y294" s="28">
        <v>1.4697</v>
      </c>
      <c r="Z294" s="28">
        <v>1.93506</v>
      </c>
      <c r="AA294" s="28">
        <v>2.5579999999999998</v>
      </c>
      <c r="AB294" s="28">
        <v>2.7523</v>
      </c>
      <c r="AC294" s="28">
        <v>51.186999999999998</v>
      </c>
      <c r="AD294" s="28">
        <v>33.189500000000002</v>
      </c>
      <c r="AE294" s="28">
        <v>3.41</v>
      </c>
      <c r="AF294" s="28">
        <v>4.7313419999999997</v>
      </c>
      <c r="AG294" s="28">
        <v>4.7313419999999997</v>
      </c>
      <c r="AH294" s="28">
        <v>4.7313419999999997</v>
      </c>
      <c r="AI294" s="28">
        <v>0.05</v>
      </c>
      <c r="AJ294" s="28">
        <v>1.92</v>
      </c>
      <c r="AK294" s="28">
        <v>92.906000000000006</v>
      </c>
      <c r="AL294" s="28">
        <v>6.7</v>
      </c>
      <c r="AM294" s="28">
        <v>0.95</v>
      </c>
      <c r="AN294" s="28">
        <v>1.75</v>
      </c>
      <c r="AO294" s="28">
        <v>41</v>
      </c>
      <c r="AP294" s="28">
        <v>2.0299999999999998</v>
      </c>
      <c r="AQ294" s="28">
        <v>1.6</v>
      </c>
      <c r="AR294" s="28">
        <v>7.57</v>
      </c>
      <c r="AS294" s="28">
        <v>663.8</v>
      </c>
      <c r="AT294" s="28">
        <v>36.28</v>
      </c>
      <c r="AU294" s="28">
        <v>2741</v>
      </c>
      <c r="AV294" s="28">
        <v>6.1440000000000001</v>
      </c>
      <c r="AW294" s="28">
        <v>3.3</v>
      </c>
      <c r="AX294" s="28">
        <v>5</v>
      </c>
      <c r="AY294" s="28">
        <v>134</v>
      </c>
      <c r="AZ294" s="28">
        <v>2.76</v>
      </c>
      <c r="BA294" s="28">
        <v>0.12195121951219499</v>
      </c>
      <c r="BB294" s="28">
        <v>10.83</v>
      </c>
      <c r="BC294" s="28">
        <v>145</v>
      </c>
      <c r="BD294" s="28">
        <v>0.64</v>
      </c>
      <c r="BE294" s="28">
        <v>1.911</v>
      </c>
      <c r="BF294" s="28">
        <v>1.86</v>
      </c>
      <c r="BG294" s="28">
        <v>2.13</v>
      </c>
      <c r="BH294" s="28">
        <v>86.2</v>
      </c>
      <c r="BI294" s="28">
        <v>15.7</v>
      </c>
      <c r="BJ294" s="28">
        <v>5</v>
      </c>
      <c r="BK294" s="28">
        <v>3.3003999999999998</v>
      </c>
      <c r="BL294" s="28">
        <v>3.3003999999999998</v>
      </c>
      <c r="BM294" s="28">
        <v>3.3003999999999998</v>
      </c>
      <c r="BN294" s="28">
        <v>0.17</v>
      </c>
      <c r="BO294" s="28">
        <v>0.997258361973134</v>
      </c>
      <c r="BP294" s="28">
        <v>0.46309696092619401</v>
      </c>
    </row>
    <row r="295" spans="1:68">
      <c r="A295" s="28">
        <v>294</v>
      </c>
      <c r="B295" s="29" t="s">
        <v>199</v>
      </c>
      <c r="C295" s="28">
        <v>200</v>
      </c>
      <c r="D295" s="28">
        <v>1080</v>
      </c>
      <c r="E295" s="28">
        <v>0.34029999999999999</v>
      </c>
      <c r="F295" s="28">
        <v>29.838374999999999</v>
      </c>
      <c r="G295" s="28">
        <v>2.9187500000000002</v>
      </c>
      <c r="H295" s="28">
        <v>1.22275</v>
      </c>
      <c r="I295" s="28">
        <v>4.10975</v>
      </c>
      <c r="J295" s="28">
        <v>14.4</v>
      </c>
      <c r="K295" s="28">
        <v>0.84775</v>
      </c>
      <c r="L295" s="28">
        <v>0.85750000000000004</v>
      </c>
      <c r="M295" s="28">
        <v>1.0505</v>
      </c>
      <c r="N295" s="28">
        <v>460.44499999999999</v>
      </c>
      <c r="O295" s="28">
        <v>56.301993000000003</v>
      </c>
      <c r="P295" s="28">
        <v>358.95</v>
      </c>
      <c r="Q295" s="28">
        <v>1.401125</v>
      </c>
      <c r="R295" s="28">
        <v>2.1549999999999998</v>
      </c>
      <c r="S295" s="28">
        <v>3.4249999999999998</v>
      </c>
      <c r="T295" s="28">
        <v>175.72499999999999</v>
      </c>
      <c r="U295" s="28">
        <v>3.0920000000000001</v>
      </c>
      <c r="V295" s="28">
        <v>6.9444444444444406E-2</v>
      </c>
      <c r="W295" s="28">
        <v>33.768000000000001</v>
      </c>
      <c r="X295" s="28">
        <v>197.25</v>
      </c>
      <c r="Y295" s="28">
        <v>1.47725</v>
      </c>
      <c r="Z295" s="28">
        <v>1.9400500000000001</v>
      </c>
      <c r="AA295" s="28">
        <v>2.5649999999999999</v>
      </c>
      <c r="AB295" s="28">
        <v>2.7577500000000001</v>
      </c>
      <c r="AC295" s="28">
        <v>51.097499999999997</v>
      </c>
      <c r="AD295" s="28">
        <v>33.283749999999998</v>
      </c>
      <c r="AE295" s="28">
        <v>3.4249999999999998</v>
      </c>
      <c r="AF295" s="28">
        <v>4.7443350000000004</v>
      </c>
      <c r="AG295" s="28">
        <v>4.7443350000000004</v>
      </c>
      <c r="AH295" s="28">
        <v>4.7443350000000004</v>
      </c>
      <c r="AI295" s="28">
        <v>0.05</v>
      </c>
      <c r="AJ295" s="28">
        <v>1.974</v>
      </c>
      <c r="AK295" s="28">
        <v>97.308099999999996</v>
      </c>
      <c r="AL295" s="28">
        <v>6.8414999999999999</v>
      </c>
      <c r="AM295" s="28">
        <v>0.95</v>
      </c>
      <c r="AN295" s="28">
        <v>1.7475000000000001</v>
      </c>
      <c r="AO295" s="28">
        <v>42.6</v>
      </c>
      <c r="AP295" s="28">
        <v>2.0255000000000001</v>
      </c>
      <c r="AQ295" s="28">
        <v>1.595</v>
      </c>
      <c r="AR295" s="28">
        <v>7.5964999999999998</v>
      </c>
      <c r="AS295" s="28">
        <v>668.67499999999995</v>
      </c>
      <c r="AT295" s="28">
        <v>36.538466</v>
      </c>
      <c r="AU295" s="28">
        <v>2767.6</v>
      </c>
      <c r="AV295" s="28">
        <v>5.9538000000000002</v>
      </c>
      <c r="AW295" s="28">
        <v>3.3</v>
      </c>
      <c r="AX295" s="28">
        <v>5.05</v>
      </c>
      <c r="AY295" s="28">
        <v>134</v>
      </c>
      <c r="AZ295" s="28">
        <v>2.7614999999999998</v>
      </c>
      <c r="BA295" s="28">
        <v>0.117370892018779</v>
      </c>
      <c r="BB295" s="28">
        <v>10.831</v>
      </c>
      <c r="BC295" s="28">
        <v>145</v>
      </c>
      <c r="BD295" s="28">
        <v>0.64</v>
      </c>
      <c r="BE295" s="28">
        <v>1.9114500000000001</v>
      </c>
      <c r="BF295" s="28">
        <v>1.8605</v>
      </c>
      <c r="BG295" s="28">
        <v>2.13</v>
      </c>
      <c r="BH295" s="28">
        <v>83.444999999999993</v>
      </c>
      <c r="BI295" s="28">
        <v>15.57</v>
      </c>
      <c r="BJ295" s="28">
        <v>5.05</v>
      </c>
      <c r="BK295" s="28">
        <v>3.3004449999999999</v>
      </c>
      <c r="BL295" s="28">
        <v>3.3004449999999999</v>
      </c>
      <c r="BM295" s="28">
        <v>3.3004449999999999</v>
      </c>
      <c r="BN295" s="28">
        <v>0.17</v>
      </c>
      <c r="BO295" s="28">
        <v>0.99989864693750496</v>
      </c>
      <c r="BP295" s="28">
        <v>0.46309696092619401</v>
      </c>
    </row>
    <row r="296" spans="1:68">
      <c r="A296" s="28">
        <v>295</v>
      </c>
      <c r="B296" s="29" t="s">
        <v>200</v>
      </c>
      <c r="C296" s="28">
        <v>155</v>
      </c>
      <c r="D296" s="28">
        <v>1150</v>
      </c>
      <c r="E296" s="28">
        <v>0.36840000000000001</v>
      </c>
      <c r="F296" s="28">
        <v>31.892910000000001</v>
      </c>
      <c r="G296" s="28">
        <v>3.0541999999999998</v>
      </c>
      <c r="H296" s="28">
        <v>1.1953</v>
      </c>
      <c r="I296" s="28">
        <v>4.1532499999999999</v>
      </c>
      <c r="J296" s="28">
        <v>15.32</v>
      </c>
      <c r="K296" s="28">
        <v>0.85170000000000001</v>
      </c>
      <c r="L296" s="28">
        <v>0.85550000000000004</v>
      </c>
      <c r="M296" s="28">
        <v>1.0262500000000001</v>
      </c>
      <c r="N296" s="28">
        <v>458.72250000000003</v>
      </c>
      <c r="O296" s="28">
        <v>57.739949449999997</v>
      </c>
      <c r="P296" s="28">
        <v>355.03500000000003</v>
      </c>
      <c r="Q296" s="28">
        <v>1.3217399999999999</v>
      </c>
      <c r="R296" s="28">
        <v>2.2204999999999999</v>
      </c>
      <c r="S296" s="28">
        <v>3.51</v>
      </c>
      <c r="T296" s="28">
        <v>178.245</v>
      </c>
      <c r="U296" s="28">
        <v>3.1615350000000002</v>
      </c>
      <c r="V296" s="28">
        <v>6.6579634464751999E-2</v>
      </c>
      <c r="W296" s="28">
        <v>34.736849999999997</v>
      </c>
      <c r="X296" s="28">
        <v>199.7</v>
      </c>
      <c r="Y296" s="28">
        <v>1.5119499999999999</v>
      </c>
      <c r="Z296" s="28">
        <v>1.96465</v>
      </c>
      <c r="AA296" s="28">
        <v>2.5964499999999999</v>
      </c>
      <c r="AB296" s="28">
        <v>2.7820999999999998</v>
      </c>
      <c r="AC296" s="28">
        <v>50.8645</v>
      </c>
      <c r="AD296" s="28">
        <v>33.575000000000003</v>
      </c>
      <c r="AE296" s="28">
        <v>3.51</v>
      </c>
      <c r="AF296" s="28">
        <v>4.8160299999999996</v>
      </c>
      <c r="AG296" s="28">
        <v>4.8132450000000002</v>
      </c>
      <c r="AH296" s="28">
        <v>4.7991799999999998</v>
      </c>
      <c r="AI296" s="28">
        <v>5.3749999999999999E-2</v>
      </c>
      <c r="AJ296" s="28">
        <v>1.9124000000000001</v>
      </c>
      <c r="AK296" s="28">
        <v>92.455609999999993</v>
      </c>
      <c r="AL296" s="28">
        <v>6.6811999999999996</v>
      </c>
      <c r="AM296" s="28">
        <v>0.9496</v>
      </c>
      <c r="AN296" s="28">
        <v>1.7505999999999999</v>
      </c>
      <c r="AO296" s="28">
        <v>40.81</v>
      </c>
      <c r="AP296" s="28">
        <v>2.0283000000000002</v>
      </c>
      <c r="AQ296" s="28">
        <v>1.599</v>
      </c>
      <c r="AR296" s="28">
        <v>7.5427999999999997</v>
      </c>
      <c r="AS296" s="28">
        <v>663.74199999999996</v>
      </c>
      <c r="AT296" s="28">
        <v>36.224060000000001</v>
      </c>
      <c r="AU296" s="28">
        <v>2732.92</v>
      </c>
      <c r="AV296" s="28">
        <v>6.0904299999999996</v>
      </c>
      <c r="AW296" s="28">
        <v>3.2985000000000002</v>
      </c>
      <c r="AX296" s="28">
        <v>4.99</v>
      </c>
      <c r="AY296" s="28">
        <v>133.97999999999999</v>
      </c>
      <c r="AZ296" s="28">
        <v>2.7582</v>
      </c>
      <c r="BA296" s="28">
        <v>0.12227395246263199</v>
      </c>
      <c r="BB296" s="28">
        <v>10.828099999999999</v>
      </c>
      <c r="BC296" s="28">
        <v>144.94999999999999</v>
      </c>
      <c r="BD296" s="28">
        <v>0.63965000000000005</v>
      </c>
      <c r="BE296" s="28">
        <v>1.91004</v>
      </c>
      <c r="BF296" s="28">
        <v>1.8593999999999999</v>
      </c>
      <c r="BG296" s="28">
        <v>2.1301000000000001</v>
      </c>
      <c r="BH296" s="28">
        <v>85.414000000000001</v>
      </c>
      <c r="BI296" s="28">
        <v>15.689</v>
      </c>
      <c r="BJ296" s="28">
        <v>4.99</v>
      </c>
      <c r="BK296" s="28">
        <v>3.2969040000000001</v>
      </c>
      <c r="BL296" s="28">
        <v>3.2969040000000001</v>
      </c>
      <c r="BM296" s="28">
        <v>3.3142510000000001</v>
      </c>
      <c r="BN296" s="28">
        <v>0.17080000000000001</v>
      </c>
      <c r="BO296" s="28">
        <v>1.0122086757919599</v>
      </c>
      <c r="BP296" s="28">
        <v>0.46284370477568698</v>
      </c>
    </row>
    <row r="297" spans="1:68">
      <c r="A297" s="28">
        <v>296</v>
      </c>
      <c r="B297" s="29" t="s">
        <v>103</v>
      </c>
      <c r="C297" s="28">
        <v>190</v>
      </c>
      <c r="D297" s="28">
        <v>1150</v>
      </c>
      <c r="E297" s="28">
        <v>0.38279999999999997</v>
      </c>
      <c r="F297" s="28">
        <v>32.742319999999999</v>
      </c>
      <c r="G297" s="28">
        <v>3.1034000000000002</v>
      </c>
      <c r="H297" s="28">
        <v>1.1956</v>
      </c>
      <c r="I297" s="28">
        <v>4.1414999999999997</v>
      </c>
      <c r="J297" s="28">
        <v>15.64</v>
      </c>
      <c r="K297" s="28">
        <v>0.85840000000000005</v>
      </c>
      <c r="L297" s="28">
        <v>0.86099999999999999</v>
      </c>
      <c r="M297" s="28">
        <v>1.0325</v>
      </c>
      <c r="N297" s="28">
        <v>460.14499999999998</v>
      </c>
      <c r="O297" s="28">
        <v>57.702058899999997</v>
      </c>
      <c r="P297" s="28">
        <v>356.07</v>
      </c>
      <c r="Q297" s="28">
        <v>1.3399799999999999</v>
      </c>
      <c r="R297" s="28">
        <v>2.2410000000000001</v>
      </c>
      <c r="S297" s="28">
        <v>3.52</v>
      </c>
      <c r="T297" s="28">
        <v>177.99</v>
      </c>
      <c r="U297" s="28">
        <v>3.15307</v>
      </c>
      <c r="V297" s="28">
        <v>6.6496163682864498E-2</v>
      </c>
      <c r="W297" s="28">
        <v>34.613700000000001</v>
      </c>
      <c r="X297" s="28">
        <v>199.4</v>
      </c>
      <c r="Y297" s="28">
        <v>1.5088999999999999</v>
      </c>
      <c r="Z297" s="28">
        <v>1.9642999999999999</v>
      </c>
      <c r="AA297" s="28">
        <v>2.5929000000000002</v>
      </c>
      <c r="AB297" s="28">
        <v>2.7791999999999999</v>
      </c>
      <c r="AC297" s="28">
        <v>51.079000000000001</v>
      </c>
      <c r="AD297" s="28">
        <v>33.395000000000003</v>
      </c>
      <c r="AE297" s="28">
        <v>3.52</v>
      </c>
      <c r="AF297" s="28">
        <v>4.8227599999999997</v>
      </c>
      <c r="AG297" s="28">
        <v>4.8171900000000001</v>
      </c>
      <c r="AH297" s="28">
        <v>4.7890600000000001</v>
      </c>
      <c r="AI297" s="28">
        <v>5.7500000000000002E-2</v>
      </c>
      <c r="AJ297" s="28">
        <v>1.9048</v>
      </c>
      <c r="AK297" s="28">
        <v>92.005219999999994</v>
      </c>
      <c r="AL297" s="28">
        <v>6.6623999999999999</v>
      </c>
      <c r="AM297" s="28">
        <v>0.94920000000000004</v>
      </c>
      <c r="AN297" s="28">
        <v>1.7512000000000001</v>
      </c>
      <c r="AO297" s="28">
        <v>40.619999999999997</v>
      </c>
      <c r="AP297" s="28">
        <v>2.0266000000000002</v>
      </c>
      <c r="AQ297" s="28">
        <v>1.5980000000000001</v>
      </c>
      <c r="AR297" s="28">
        <v>7.5156000000000001</v>
      </c>
      <c r="AS297" s="28">
        <v>663.68399999999997</v>
      </c>
      <c r="AT297" s="28">
        <v>36.168120000000002</v>
      </c>
      <c r="AU297" s="28">
        <v>2724.84</v>
      </c>
      <c r="AV297" s="28">
        <v>6.0368599999999999</v>
      </c>
      <c r="AW297" s="28">
        <v>3.2970000000000002</v>
      </c>
      <c r="AX297" s="28">
        <v>4.9800000000000004</v>
      </c>
      <c r="AY297" s="28">
        <v>133.96</v>
      </c>
      <c r="AZ297" s="28">
        <v>2.7564000000000002</v>
      </c>
      <c r="BA297" s="28">
        <v>0.122599704579025</v>
      </c>
      <c r="BB297" s="28">
        <v>10.8262</v>
      </c>
      <c r="BC297" s="28">
        <v>144.9</v>
      </c>
      <c r="BD297" s="28">
        <v>0.63929999999999998</v>
      </c>
      <c r="BE297" s="28">
        <v>1.9090800000000001</v>
      </c>
      <c r="BF297" s="28">
        <v>1.8588</v>
      </c>
      <c r="BG297" s="28">
        <v>2.1301999999999999</v>
      </c>
      <c r="BH297" s="28">
        <v>84.628</v>
      </c>
      <c r="BI297" s="28">
        <v>15.678000000000001</v>
      </c>
      <c r="BJ297" s="28">
        <v>4.9800000000000004</v>
      </c>
      <c r="BK297" s="28">
        <v>3.2934079999999999</v>
      </c>
      <c r="BL297" s="28">
        <v>3.2934079999999999</v>
      </c>
      <c r="BM297" s="28">
        <v>3.3281019999999999</v>
      </c>
      <c r="BN297" s="28">
        <v>0.1716</v>
      </c>
      <c r="BO297" s="28">
        <v>1.0113169711236301</v>
      </c>
      <c r="BP297" s="28">
        <v>0.46259044862518101</v>
      </c>
    </row>
    <row r="298" spans="1:68">
      <c r="A298" s="28">
        <v>297</v>
      </c>
      <c r="B298" s="29" t="s">
        <v>173</v>
      </c>
      <c r="C298" s="28">
        <v>255</v>
      </c>
      <c r="D298" s="28">
        <v>1150</v>
      </c>
      <c r="E298" s="28">
        <v>0.39</v>
      </c>
      <c r="F298" s="28">
        <v>33.167025000000002</v>
      </c>
      <c r="G298" s="28">
        <v>3.1280000000000001</v>
      </c>
      <c r="H298" s="28">
        <v>1.1957500000000001</v>
      </c>
      <c r="I298" s="28">
        <v>4.1356250000000001</v>
      </c>
      <c r="J298" s="28">
        <v>15.8</v>
      </c>
      <c r="K298" s="28">
        <v>0.86175000000000002</v>
      </c>
      <c r="L298" s="28">
        <v>0.86375000000000002</v>
      </c>
      <c r="M298" s="28">
        <v>1.035625</v>
      </c>
      <c r="N298" s="28">
        <v>460.85624999999999</v>
      </c>
      <c r="O298" s="28">
        <v>57.683113624999997</v>
      </c>
      <c r="P298" s="28">
        <v>356.58749999999998</v>
      </c>
      <c r="Q298" s="28">
        <v>1.3491</v>
      </c>
      <c r="R298" s="28">
        <v>2.2512500000000002</v>
      </c>
      <c r="S298" s="28">
        <v>3.5249999999999999</v>
      </c>
      <c r="T298" s="28">
        <v>177.86250000000001</v>
      </c>
      <c r="U298" s="28">
        <v>3.1488375</v>
      </c>
      <c r="V298" s="28">
        <v>6.6455696202531597E-2</v>
      </c>
      <c r="W298" s="28">
        <v>34.552124999999997</v>
      </c>
      <c r="X298" s="28">
        <v>199.25</v>
      </c>
      <c r="Y298" s="28">
        <v>1.5073749999999999</v>
      </c>
      <c r="Z298" s="28">
        <v>1.9641249999999999</v>
      </c>
      <c r="AA298" s="28">
        <v>2.5911249999999999</v>
      </c>
      <c r="AB298" s="28">
        <v>2.7777500000000002</v>
      </c>
      <c r="AC298" s="28">
        <v>51.186250000000001</v>
      </c>
      <c r="AD298" s="28">
        <v>33.305</v>
      </c>
      <c r="AE298" s="28">
        <v>3.5249999999999999</v>
      </c>
      <c r="AF298" s="28">
        <v>4.8261250000000002</v>
      </c>
      <c r="AG298" s="28">
        <v>4.8191625</v>
      </c>
      <c r="AH298" s="28">
        <v>4.7839999999999998</v>
      </c>
      <c r="AI298" s="28">
        <v>5.9374999999999997E-2</v>
      </c>
      <c r="AJ298" s="28">
        <v>1.901</v>
      </c>
      <c r="AK298" s="28">
        <v>91.780024999999995</v>
      </c>
      <c r="AL298" s="28">
        <v>6.6529999999999996</v>
      </c>
      <c r="AM298" s="28">
        <v>0.94899999999999995</v>
      </c>
      <c r="AN298" s="28">
        <v>1.7515000000000001</v>
      </c>
      <c r="AO298" s="28">
        <v>40.524999999999999</v>
      </c>
      <c r="AP298" s="28">
        <v>2.0257499999999999</v>
      </c>
      <c r="AQ298" s="28">
        <v>1.5974999999999999</v>
      </c>
      <c r="AR298" s="28">
        <v>7.5019999999999998</v>
      </c>
      <c r="AS298" s="28">
        <v>663.65499999999997</v>
      </c>
      <c r="AT298" s="28">
        <v>36.140149999999998</v>
      </c>
      <c r="AU298" s="28">
        <v>2720.8</v>
      </c>
      <c r="AV298" s="28">
        <v>6.0100749999999996</v>
      </c>
      <c r="AW298" s="28">
        <v>3.2962500000000001</v>
      </c>
      <c r="AX298" s="28">
        <v>4.9749999999999996</v>
      </c>
      <c r="AY298" s="28">
        <v>133.94999999999999</v>
      </c>
      <c r="AZ298" s="28">
        <v>2.7555000000000001</v>
      </c>
      <c r="BA298" s="28">
        <v>0.122763726095003</v>
      </c>
      <c r="BB298" s="28">
        <v>10.82525</v>
      </c>
      <c r="BC298" s="28">
        <v>144.875</v>
      </c>
      <c r="BD298" s="28">
        <v>0.63912500000000005</v>
      </c>
      <c r="BE298" s="28">
        <v>1.9086000000000001</v>
      </c>
      <c r="BF298" s="28">
        <v>1.8585</v>
      </c>
      <c r="BG298" s="28">
        <v>2.1302500000000002</v>
      </c>
      <c r="BH298" s="28">
        <v>84.234999999999999</v>
      </c>
      <c r="BI298" s="28">
        <v>15.672499999999999</v>
      </c>
      <c r="BJ298" s="28">
        <v>4.9749999999999996</v>
      </c>
      <c r="BK298" s="28">
        <v>3.2916599999999998</v>
      </c>
      <c r="BL298" s="28">
        <v>3.2916599999999998</v>
      </c>
      <c r="BM298" s="28">
        <v>3.3350274999999998</v>
      </c>
      <c r="BN298" s="28">
        <v>0.17199999999999999</v>
      </c>
      <c r="BO298" s="28">
        <v>1.0108710029765</v>
      </c>
      <c r="BP298" s="28">
        <v>0.46246382054992802</v>
      </c>
    </row>
    <row r="299" spans="1:68">
      <c r="A299" s="28">
        <v>298</v>
      </c>
      <c r="B299" s="29" t="s">
        <v>115</v>
      </c>
      <c r="C299" s="28">
        <v>185</v>
      </c>
      <c r="D299" s="28">
        <v>1150</v>
      </c>
      <c r="E299" s="28">
        <v>0.3972</v>
      </c>
      <c r="F299" s="28">
        <v>33.591729999999998</v>
      </c>
      <c r="G299" s="28">
        <v>3.1526000000000001</v>
      </c>
      <c r="H299" s="28">
        <v>1.1959</v>
      </c>
      <c r="I299" s="28">
        <v>4.1297499999999996</v>
      </c>
      <c r="J299" s="28">
        <v>15.96</v>
      </c>
      <c r="K299" s="28">
        <v>0.86509999999999998</v>
      </c>
      <c r="L299" s="28">
        <v>0.86650000000000005</v>
      </c>
      <c r="M299" s="28">
        <v>1.0387500000000001</v>
      </c>
      <c r="N299" s="28">
        <v>461.5675</v>
      </c>
      <c r="O299" s="28">
        <v>57.664168349999997</v>
      </c>
      <c r="P299" s="28">
        <v>357.10500000000002</v>
      </c>
      <c r="Q299" s="28">
        <v>1.35822</v>
      </c>
      <c r="R299" s="28">
        <v>2.2614999999999998</v>
      </c>
      <c r="S299" s="28">
        <v>3.53</v>
      </c>
      <c r="T299" s="28">
        <v>177.73500000000001</v>
      </c>
      <c r="U299" s="28">
        <v>3.1446049999999999</v>
      </c>
      <c r="V299" s="28">
        <v>6.6416040100250595E-2</v>
      </c>
      <c r="W299" s="28">
        <v>34.490549999999999</v>
      </c>
      <c r="X299" s="28">
        <v>199.1</v>
      </c>
      <c r="Y299" s="28">
        <v>1.5058499999999999</v>
      </c>
      <c r="Z299" s="28">
        <v>1.9639500000000001</v>
      </c>
      <c r="AA299" s="28">
        <v>2.58935</v>
      </c>
      <c r="AB299" s="28">
        <v>2.7763</v>
      </c>
      <c r="AC299" s="28">
        <v>51.293500000000002</v>
      </c>
      <c r="AD299" s="28">
        <v>33.215000000000003</v>
      </c>
      <c r="AE299" s="28">
        <v>3.53</v>
      </c>
      <c r="AF299" s="28">
        <v>4.8294899999999998</v>
      </c>
      <c r="AG299" s="28">
        <v>4.8211349999999999</v>
      </c>
      <c r="AH299" s="28">
        <v>4.7789400000000004</v>
      </c>
      <c r="AI299" s="28">
        <v>6.1249999999999999E-2</v>
      </c>
      <c r="AJ299" s="28">
        <v>1.8972</v>
      </c>
      <c r="AK299" s="28">
        <v>91.554829999999995</v>
      </c>
      <c r="AL299" s="28">
        <v>6.6436000000000002</v>
      </c>
      <c r="AM299" s="28">
        <v>0.94879999999999998</v>
      </c>
      <c r="AN299" s="28">
        <v>1.7518</v>
      </c>
      <c r="AO299" s="28">
        <v>40.43</v>
      </c>
      <c r="AP299" s="28">
        <v>2.0249000000000001</v>
      </c>
      <c r="AQ299" s="28">
        <v>1.597</v>
      </c>
      <c r="AR299" s="28">
        <v>7.4884000000000004</v>
      </c>
      <c r="AS299" s="28">
        <v>663.62599999999998</v>
      </c>
      <c r="AT299" s="28">
        <v>36.112180000000002</v>
      </c>
      <c r="AU299" s="28">
        <v>2716.76</v>
      </c>
      <c r="AV299" s="28">
        <v>5.9832900000000002</v>
      </c>
      <c r="AW299" s="28">
        <v>3.2955000000000001</v>
      </c>
      <c r="AX299" s="28">
        <v>4.97</v>
      </c>
      <c r="AY299" s="28">
        <v>133.94</v>
      </c>
      <c r="AZ299" s="28">
        <v>2.7545999999999999</v>
      </c>
      <c r="BA299" s="28">
        <v>0.12292851842691099</v>
      </c>
      <c r="BB299" s="28">
        <v>10.824299999999999</v>
      </c>
      <c r="BC299" s="28">
        <v>144.85</v>
      </c>
      <c r="BD299" s="28">
        <v>0.63895000000000002</v>
      </c>
      <c r="BE299" s="28">
        <v>1.90812</v>
      </c>
      <c r="BF299" s="28">
        <v>1.8582000000000001</v>
      </c>
      <c r="BG299" s="28">
        <v>2.1303000000000001</v>
      </c>
      <c r="BH299" s="28">
        <v>83.841999999999999</v>
      </c>
      <c r="BI299" s="28">
        <v>15.667</v>
      </c>
      <c r="BJ299" s="28">
        <v>4.97</v>
      </c>
      <c r="BK299" s="28">
        <v>3.2899120000000002</v>
      </c>
      <c r="BL299" s="28">
        <v>3.2899120000000002</v>
      </c>
      <c r="BM299" s="28">
        <v>3.3419530000000002</v>
      </c>
      <c r="BN299" s="28">
        <v>0.1724</v>
      </c>
      <c r="BO299" s="28">
        <v>1.0104249575939901</v>
      </c>
      <c r="BP299" s="28">
        <v>0.46233719247467397</v>
      </c>
    </row>
    <row r="300" spans="1:68">
      <c r="A300" s="28">
        <v>299</v>
      </c>
      <c r="B300" s="29" t="s">
        <v>105</v>
      </c>
      <c r="C300" s="28">
        <v>140</v>
      </c>
      <c r="D300" s="28">
        <v>1150</v>
      </c>
      <c r="E300" s="28">
        <v>0.40439999999999998</v>
      </c>
      <c r="F300" s="28">
        <v>34.016435000000001</v>
      </c>
      <c r="G300" s="28">
        <v>3.1772</v>
      </c>
      <c r="H300" s="28">
        <v>1.1960500000000001</v>
      </c>
      <c r="I300" s="28">
        <v>4.123875</v>
      </c>
      <c r="J300" s="28">
        <v>16.12</v>
      </c>
      <c r="K300" s="28">
        <v>0.86845000000000006</v>
      </c>
      <c r="L300" s="28">
        <v>0.86924999999999997</v>
      </c>
      <c r="M300" s="28">
        <v>1.0418750000000001</v>
      </c>
      <c r="N300" s="28">
        <v>462.27875</v>
      </c>
      <c r="O300" s="28">
        <v>57.645223074999997</v>
      </c>
      <c r="P300" s="28">
        <v>357.6225</v>
      </c>
      <c r="Q300" s="28">
        <v>1.36734</v>
      </c>
      <c r="R300" s="28">
        <v>2.2717499999999999</v>
      </c>
      <c r="S300" s="28">
        <v>3.5350000000000001</v>
      </c>
      <c r="T300" s="28">
        <v>177.60749999999999</v>
      </c>
      <c r="U300" s="28">
        <v>3.1403724999999998</v>
      </c>
      <c r="V300" s="28">
        <v>6.6377171215880895E-2</v>
      </c>
      <c r="W300" s="28">
        <v>34.428975000000001</v>
      </c>
      <c r="X300" s="28">
        <v>198.95</v>
      </c>
      <c r="Y300" s="28">
        <v>1.5043249999999999</v>
      </c>
      <c r="Z300" s="28">
        <v>1.963775</v>
      </c>
      <c r="AA300" s="28">
        <v>2.5875750000000002</v>
      </c>
      <c r="AB300" s="28">
        <v>2.7748499999999998</v>
      </c>
      <c r="AC300" s="28">
        <v>51.400750000000002</v>
      </c>
      <c r="AD300" s="28">
        <v>33.125</v>
      </c>
      <c r="AE300" s="28">
        <v>3.5350000000000001</v>
      </c>
      <c r="AF300" s="28">
        <v>4.8328550000000003</v>
      </c>
      <c r="AG300" s="28">
        <v>4.8231074999999999</v>
      </c>
      <c r="AH300" s="28">
        <v>4.7738800000000001</v>
      </c>
      <c r="AI300" s="28">
        <v>6.3125000000000001E-2</v>
      </c>
      <c r="AJ300" s="28">
        <v>1.8934</v>
      </c>
      <c r="AK300" s="28">
        <v>91.329634999999996</v>
      </c>
      <c r="AL300" s="28">
        <v>6.6341999999999999</v>
      </c>
      <c r="AM300" s="28">
        <v>0.9486</v>
      </c>
      <c r="AN300" s="28">
        <v>1.7521</v>
      </c>
      <c r="AO300" s="28">
        <v>40.335000000000001</v>
      </c>
      <c r="AP300" s="28">
        <v>2.0240499999999999</v>
      </c>
      <c r="AQ300" s="28">
        <v>1.5965</v>
      </c>
      <c r="AR300" s="28">
        <v>7.4748000000000001</v>
      </c>
      <c r="AS300" s="28">
        <v>663.59699999999998</v>
      </c>
      <c r="AT300" s="28">
        <v>36.084209999999999</v>
      </c>
      <c r="AU300" s="28">
        <v>2712.72</v>
      </c>
      <c r="AV300" s="28">
        <v>5.9565049999999999</v>
      </c>
      <c r="AW300" s="28">
        <v>3.2947500000000001</v>
      </c>
      <c r="AX300" s="28">
        <v>4.9649999999999999</v>
      </c>
      <c r="AY300" s="28">
        <v>133.93</v>
      </c>
      <c r="AZ300" s="28">
        <v>2.7536999999999998</v>
      </c>
      <c r="BA300" s="28">
        <v>0.12309408702119699</v>
      </c>
      <c r="BB300" s="28">
        <v>10.82335</v>
      </c>
      <c r="BC300" s="28">
        <v>144.82499999999999</v>
      </c>
      <c r="BD300" s="28">
        <v>0.63877499999999998</v>
      </c>
      <c r="BE300" s="28">
        <v>1.90764</v>
      </c>
      <c r="BF300" s="28">
        <v>1.8579000000000001</v>
      </c>
      <c r="BG300" s="28">
        <v>2.13035</v>
      </c>
      <c r="BH300" s="28">
        <v>83.448999999999998</v>
      </c>
      <c r="BI300" s="28">
        <v>15.6615</v>
      </c>
      <c r="BJ300" s="28">
        <v>4.9649999999999999</v>
      </c>
      <c r="BK300" s="28">
        <v>3.2881640000000001</v>
      </c>
      <c r="BL300" s="28">
        <v>3.2881640000000001</v>
      </c>
      <c r="BM300" s="28">
        <v>3.3488785000000001</v>
      </c>
      <c r="BN300" s="28">
        <v>0.17280000000000001</v>
      </c>
      <c r="BO300" s="28">
        <v>1.0099788349560299</v>
      </c>
      <c r="BP300" s="28">
        <v>0.46221056439942099</v>
      </c>
    </row>
    <row r="301" spans="1:68">
      <c r="A301" s="28">
        <v>300</v>
      </c>
      <c r="B301" s="29" t="s">
        <v>116</v>
      </c>
      <c r="C301" s="28">
        <v>100</v>
      </c>
      <c r="D301" s="28">
        <v>1150</v>
      </c>
      <c r="E301" s="28">
        <v>0.41160000000000002</v>
      </c>
      <c r="F301" s="28">
        <v>34.441139999999997</v>
      </c>
      <c r="G301" s="28">
        <v>3.2018</v>
      </c>
      <c r="H301" s="28">
        <v>1.1961999999999999</v>
      </c>
      <c r="I301" s="28">
        <v>4.1180000000000003</v>
      </c>
      <c r="J301" s="28">
        <v>16.28</v>
      </c>
      <c r="K301" s="28">
        <v>0.87180000000000002</v>
      </c>
      <c r="L301" s="28">
        <v>0.872</v>
      </c>
      <c r="M301" s="28">
        <v>1.0449999999999999</v>
      </c>
      <c r="N301" s="28">
        <v>462.99</v>
      </c>
      <c r="O301" s="28">
        <v>57.626277799999997</v>
      </c>
      <c r="P301" s="28">
        <v>358.14</v>
      </c>
      <c r="Q301" s="28">
        <v>1.37646</v>
      </c>
      <c r="R301" s="28">
        <v>2.282</v>
      </c>
      <c r="S301" s="28">
        <v>3.54</v>
      </c>
      <c r="T301" s="28">
        <v>177.48</v>
      </c>
      <c r="U301" s="28">
        <v>3.1361400000000001</v>
      </c>
      <c r="V301" s="28">
        <v>6.6339066339066305E-2</v>
      </c>
      <c r="W301" s="28">
        <v>34.367400000000004</v>
      </c>
      <c r="X301" s="28">
        <v>198.8</v>
      </c>
      <c r="Y301" s="28">
        <v>1.5027999999999999</v>
      </c>
      <c r="Z301" s="28">
        <v>1.9636</v>
      </c>
      <c r="AA301" s="28">
        <v>2.5857999999999999</v>
      </c>
      <c r="AB301" s="28">
        <v>2.7734000000000001</v>
      </c>
      <c r="AC301" s="28">
        <v>51.508000000000003</v>
      </c>
      <c r="AD301" s="28">
        <v>33.034999999999997</v>
      </c>
      <c r="AE301" s="28">
        <v>3.54</v>
      </c>
      <c r="AF301" s="28">
        <v>4.83622</v>
      </c>
      <c r="AG301" s="28">
        <v>4.8250799999999998</v>
      </c>
      <c r="AH301" s="28">
        <v>4.7688199999999998</v>
      </c>
      <c r="AI301" s="28">
        <v>6.5000000000000002E-2</v>
      </c>
      <c r="AJ301" s="28">
        <v>1.8895999999999999</v>
      </c>
      <c r="AK301" s="28">
        <v>91.104439999999997</v>
      </c>
      <c r="AL301" s="28">
        <v>6.6247999999999996</v>
      </c>
      <c r="AM301" s="28">
        <v>0.94840000000000002</v>
      </c>
      <c r="AN301" s="28">
        <v>1.7524</v>
      </c>
      <c r="AO301" s="28">
        <v>40.24</v>
      </c>
      <c r="AP301" s="28">
        <v>2.0232000000000001</v>
      </c>
      <c r="AQ301" s="28">
        <v>1.5960000000000001</v>
      </c>
      <c r="AR301" s="28">
        <v>7.4611999999999998</v>
      </c>
      <c r="AS301" s="28">
        <v>663.56799999999998</v>
      </c>
      <c r="AT301" s="28">
        <v>36.056240000000003</v>
      </c>
      <c r="AU301" s="28">
        <v>2708.68</v>
      </c>
      <c r="AV301" s="28">
        <v>5.9297199999999997</v>
      </c>
      <c r="AW301" s="28">
        <v>3.294</v>
      </c>
      <c r="AX301" s="28">
        <v>4.96</v>
      </c>
      <c r="AY301" s="28">
        <v>133.91999999999999</v>
      </c>
      <c r="AZ301" s="28">
        <v>2.7528000000000001</v>
      </c>
      <c r="BA301" s="28">
        <v>0.123260437375746</v>
      </c>
      <c r="BB301" s="28">
        <v>10.8224</v>
      </c>
      <c r="BC301" s="28">
        <v>144.80000000000001</v>
      </c>
      <c r="BD301" s="28">
        <v>0.63859999999999995</v>
      </c>
      <c r="BE301" s="28">
        <v>1.90716</v>
      </c>
      <c r="BF301" s="28">
        <v>1.8575999999999999</v>
      </c>
      <c r="BG301" s="28">
        <v>2.1303999999999998</v>
      </c>
      <c r="BH301" s="28">
        <v>83.055999999999997</v>
      </c>
      <c r="BI301" s="28">
        <v>15.656000000000001</v>
      </c>
      <c r="BJ301" s="28">
        <v>4.96</v>
      </c>
      <c r="BK301" s="28">
        <v>3.286416</v>
      </c>
      <c r="BL301" s="28">
        <v>3.286416</v>
      </c>
      <c r="BM301" s="28">
        <v>3.355804</v>
      </c>
      <c r="BN301" s="28">
        <v>0.17319999999999999</v>
      </c>
      <c r="BO301" s="28">
        <v>1.00953263504254</v>
      </c>
      <c r="BP301" s="28">
        <v>0.462083936324168</v>
      </c>
    </row>
    <row r="302" spans="1:68">
      <c r="A302" s="28">
        <v>301</v>
      </c>
      <c r="B302" s="32" t="s">
        <v>201</v>
      </c>
      <c r="C302" s="28">
        <v>185</v>
      </c>
      <c r="D302" s="28">
        <v>1130</v>
      </c>
      <c r="E302" s="28">
        <v>0.36915999999999999</v>
      </c>
      <c r="F302" s="28">
        <v>31.973455000000001</v>
      </c>
      <c r="G302" s="28">
        <v>3.0591499999999998</v>
      </c>
      <c r="H302" s="28">
        <v>1.19655</v>
      </c>
      <c r="I302" s="28">
        <v>4.1576000000000004</v>
      </c>
      <c r="J302" s="28">
        <v>15.36</v>
      </c>
      <c r="K302" s="28">
        <v>0.85124999999999995</v>
      </c>
      <c r="L302" s="28">
        <v>0.85499999999999998</v>
      </c>
      <c r="M302" s="28">
        <v>1.02535</v>
      </c>
      <c r="N302" s="28">
        <v>458.33749999999998</v>
      </c>
      <c r="O302" s="28">
        <v>57.806519549999997</v>
      </c>
      <c r="P302" s="28">
        <v>354.86500000000001</v>
      </c>
      <c r="Q302" s="28">
        <v>1.3126150000000001</v>
      </c>
      <c r="R302" s="28">
        <v>2.2204999999999999</v>
      </c>
      <c r="S302" s="28">
        <v>3.5150000000000001</v>
      </c>
      <c r="T302" s="28">
        <v>178.49</v>
      </c>
      <c r="U302" s="28">
        <v>3.1667350000000001</v>
      </c>
      <c r="V302" s="28">
        <v>6.640625E-2</v>
      </c>
      <c r="W302" s="28">
        <v>34.847650000000002</v>
      </c>
      <c r="X302" s="28">
        <v>199.9</v>
      </c>
      <c r="Y302" s="28">
        <v>1.5132000000000001</v>
      </c>
      <c r="Z302" s="28">
        <v>1.9662999999999999</v>
      </c>
      <c r="AA302" s="28">
        <v>2.5992500000000001</v>
      </c>
      <c r="AB302" s="28">
        <v>2.7842500000000001</v>
      </c>
      <c r="AC302" s="28">
        <v>50.841999999999999</v>
      </c>
      <c r="AD302" s="28">
        <v>33.67145</v>
      </c>
      <c r="AE302" s="28">
        <v>3.5150000000000001</v>
      </c>
      <c r="AF302" s="28">
        <v>4.8212169999999999</v>
      </c>
      <c r="AG302" s="28">
        <v>4.8184319999999996</v>
      </c>
      <c r="AH302" s="28">
        <v>4.8043670000000001</v>
      </c>
      <c r="AI302" s="28">
        <v>5.3749999999999999E-2</v>
      </c>
      <c r="AJ302" s="28">
        <v>1.9124000000000001</v>
      </c>
      <c r="AK302" s="28">
        <v>92.455609999999993</v>
      </c>
      <c r="AL302" s="28">
        <v>6.6811999999999996</v>
      </c>
      <c r="AM302" s="28">
        <v>0.9496</v>
      </c>
      <c r="AN302" s="28">
        <v>1.7505999999999999</v>
      </c>
      <c r="AO302" s="28">
        <v>40.81</v>
      </c>
      <c r="AP302" s="28">
        <v>2.0283000000000002</v>
      </c>
      <c r="AQ302" s="28">
        <v>1.599</v>
      </c>
      <c r="AR302" s="28">
        <v>7.5427999999999997</v>
      </c>
      <c r="AS302" s="28">
        <v>663.74199999999996</v>
      </c>
      <c r="AT302" s="28">
        <v>36.224060000000001</v>
      </c>
      <c r="AU302" s="28">
        <v>2732.92</v>
      </c>
      <c r="AV302" s="28">
        <v>6.0904299999999996</v>
      </c>
      <c r="AW302" s="28">
        <v>3.2985000000000002</v>
      </c>
      <c r="AX302" s="28">
        <v>4.99</v>
      </c>
      <c r="AY302" s="28">
        <v>133.97999999999999</v>
      </c>
      <c r="AZ302" s="28">
        <v>2.7582</v>
      </c>
      <c r="BA302" s="28">
        <v>0.12227395246263199</v>
      </c>
      <c r="BB302" s="28">
        <v>10.828099999999999</v>
      </c>
      <c r="BC302" s="28">
        <v>144.94999999999999</v>
      </c>
      <c r="BD302" s="28">
        <v>0.63965000000000005</v>
      </c>
      <c r="BE302" s="28">
        <v>1.91004</v>
      </c>
      <c r="BF302" s="28">
        <v>1.8593999999999999</v>
      </c>
      <c r="BG302" s="28">
        <v>2.1301000000000001</v>
      </c>
      <c r="BH302" s="28">
        <v>85.414000000000001</v>
      </c>
      <c r="BI302" s="28">
        <v>15.689</v>
      </c>
      <c r="BJ302" s="28">
        <v>4.99</v>
      </c>
      <c r="BK302" s="28">
        <v>3.2969040000000001</v>
      </c>
      <c r="BL302" s="28">
        <v>3.2969040000000001</v>
      </c>
      <c r="BM302" s="28">
        <v>3.3142510000000001</v>
      </c>
      <c r="BN302" s="28">
        <v>0.17080000000000001</v>
      </c>
      <c r="BO302" s="28">
        <v>1.0126458847433</v>
      </c>
      <c r="BP302" s="28">
        <v>0.46284370477568698</v>
      </c>
    </row>
    <row r="303" spans="1:68">
      <c r="A303" s="28">
        <v>302</v>
      </c>
      <c r="B303" s="29" t="s">
        <v>103</v>
      </c>
      <c r="C303" s="28">
        <v>250</v>
      </c>
      <c r="D303" s="28">
        <v>1130</v>
      </c>
      <c r="E303" s="28">
        <v>0.38431999999999999</v>
      </c>
      <c r="F303" s="28">
        <v>32.903410000000001</v>
      </c>
      <c r="G303" s="28">
        <v>3.1133000000000002</v>
      </c>
      <c r="H303" s="28">
        <v>1.1980999999999999</v>
      </c>
      <c r="I303" s="28">
        <v>4.1501999999999999</v>
      </c>
      <c r="J303" s="28">
        <v>15.72</v>
      </c>
      <c r="K303" s="28">
        <v>0.85750000000000004</v>
      </c>
      <c r="L303" s="28">
        <v>0.86</v>
      </c>
      <c r="M303" s="28">
        <v>1.0306999999999999</v>
      </c>
      <c r="N303" s="28">
        <v>459.375</v>
      </c>
      <c r="O303" s="28">
        <v>57.835199099999997</v>
      </c>
      <c r="P303" s="28">
        <v>355.73</v>
      </c>
      <c r="Q303" s="28">
        <v>1.3217300000000001</v>
      </c>
      <c r="R303" s="28">
        <v>2.2410000000000001</v>
      </c>
      <c r="S303" s="28">
        <v>3.53</v>
      </c>
      <c r="T303" s="28">
        <v>178.48</v>
      </c>
      <c r="U303" s="28">
        <v>3.1634699999999998</v>
      </c>
      <c r="V303" s="28">
        <v>6.61577608142494E-2</v>
      </c>
      <c r="W303" s="28">
        <v>34.835299999999997</v>
      </c>
      <c r="X303" s="28">
        <v>199.8</v>
      </c>
      <c r="Y303" s="28">
        <v>1.5114000000000001</v>
      </c>
      <c r="Z303" s="28">
        <v>1.9676</v>
      </c>
      <c r="AA303" s="28">
        <v>2.5985</v>
      </c>
      <c r="AB303" s="28">
        <v>2.7835000000000001</v>
      </c>
      <c r="AC303" s="28">
        <v>51.033999999999999</v>
      </c>
      <c r="AD303" s="28">
        <v>33.587899999999998</v>
      </c>
      <c r="AE303" s="28">
        <v>3.53</v>
      </c>
      <c r="AF303" s="28">
        <v>4.8331340000000003</v>
      </c>
      <c r="AG303" s="28">
        <v>4.8275639999999997</v>
      </c>
      <c r="AH303" s="28">
        <v>4.7994339999999998</v>
      </c>
      <c r="AI303" s="28">
        <v>5.7500000000000002E-2</v>
      </c>
      <c r="AJ303" s="28">
        <v>1.9048</v>
      </c>
      <c r="AK303" s="28">
        <v>92.005219999999994</v>
      </c>
      <c r="AL303" s="28">
        <v>6.6623999999999999</v>
      </c>
      <c r="AM303" s="28">
        <v>0.94920000000000004</v>
      </c>
      <c r="AN303" s="28">
        <v>1.7512000000000001</v>
      </c>
      <c r="AO303" s="28">
        <v>40.619999999999997</v>
      </c>
      <c r="AP303" s="28">
        <v>2.0266000000000002</v>
      </c>
      <c r="AQ303" s="28">
        <v>1.5980000000000001</v>
      </c>
      <c r="AR303" s="28">
        <v>7.5156000000000001</v>
      </c>
      <c r="AS303" s="28">
        <v>663.68399999999997</v>
      </c>
      <c r="AT303" s="28">
        <v>36.168120000000002</v>
      </c>
      <c r="AU303" s="28">
        <v>2724.84</v>
      </c>
      <c r="AV303" s="28">
        <v>6.0368599999999999</v>
      </c>
      <c r="AW303" s="28">
        <v>3.2970000000000002</v>
      </c>
      <c r="AX303" s="28">
        <v>4.9800000000000004</v>
      </c>
      <c r="AY303" s="28">
        <v>133.96</v>
      </c>
      <c r="AZ303" s="28">
        <v>2.7564000000000002</v>
      </c>
      <c r="BA303" s="28">
        <v>0.122599704579025</v>
      </c>
      <c r="BB303" s="28">
        <v>10.8262</v>
      </c>
      <c r="BC303" s="28">
        <v>144.9</v>
      </c>
      <c r="BD303" s="28">
        <v>0.63929999999999998</v>
      </c>
      <c r="BE303" s="28">
        <v>1.9090800000000001</v>
      </c>
      <c r="BF303" s="28">
        <v>1.8588</v>
      </c>
      <c r="BG303" s="28">
        <v>2.1301999999999999</v>
      </c>
      <c r="BH303" s="28">
        <v>84.628</v>
      </c>
      <c r="BI303" s="28">
        <v>15.678000000000001</v>
      </c>
      <c r="BJ303" s="28">
        <v>4.9800000000000004</v>
      </c>
      <c r="BK303" s="28">
        <v>3.2934079999999999</v>
      </c>
      <c r="BL303" s="28">
        <v>3.2934079999999999</v>
      </c>
      <c r="BM303" s="28">
        <v>3.3281019999999999</v>
      </c>
      <c r="BN303" s="28">
        <v>0.1716</v>
      </c>
      <c r="BO303" s="28">
        <v>1.0121915404369199</v>
      </c>
      <c r="BP303" s="28">
        <v>0.46259044862518101</v>
      </c>
    </row>
    <row r="304" spans="1:68">
      <c r="A304" s="28">
        <v>303</v>
      </c>
      <c r="B304" s="29" t="s">
        <v>115</v>
      </c>
      <c r="C304" s="28">
        <v>220</v>
      </c>
      <c r="D304" s="28">
        <v>1130</v>
      </c>
      <c r="E304" s="28">
        <v>0.39948</v>
      </c>
      <c r="F304" s="28">
        <v>33.833365000000001</v>
      </c>
      <c r="G304" s="28">
        <v>3.1674500000000001</v>
      </c>
      <c r="H304" s="28">
        <v>1.1996500000000001</v>
      </c>
      <c r="I304" s="28">
        <v>4.1428000000000003</v>
      </c>
      <c r="J304" s="28">
        <v>16.079999999999998</v>
      </c>
      <c r="K304" s="28">
        <v>0.86375000000000002</v>
      </c>
      <c r="L304" s="28">
        <v>0.86499999999999999</v>
      </c>
      <c r="M304" s="28">
        <v>1.0360499999999999</v>
      </c>
      <c r="N304" s="28">
        <v>460.41250000000002</v>
      </c>
      <c r="O304" s="28">
        <v>57.863878649999997</v>
      </c>
      <c r="P304" s="28">
        <v>356.59500000000003</v>
      </c>
      <c r="Q304" s="28">
        <v>1.3308450000000001</v>
      </c>
      <c r="R304" s="28">
        <v>2.2614999999999998</v>
      </c>
      <c r="S304" s="28">
        <v>3.5449999999999999</v>
      </c>
      <c r="T304" s="28">
        <v>178.47</v>
      </c>
      <c r="U304" s="28">
        <v>3.1602049999999999</v>
      </c>
      <c r="V304" s="28">
        <v>6.5920398009950296E-2</v>
      </c>
      <c r="W304" s="28">
        <v>34.822949999999999</v>
      </c>
      <c r="X304" s="28">
        <v>199.7</v>
      </c>
      <c r="Y304" s="28">
        <v>1.5096000000000001</v>
      </c>
      <c r="Z304" s="28">
        <v>1.9689000000000001</v>
      </c>
      <c r="AA304" s="28">
        <v>2.59775</v>
      </c>
      <c r="AB304" s="28">
        <v>2.7827500000000001</v>
      </c>
      <c r="AC304" s="28">
        <v>51.225999999999999</v>
      </c>
      <c r="AD304" s="28">
        <v>33.504350000000002</v>
      </c>
      <c r="AE304" s="28">
        <v>3.5449999999999999</v>
      </c>
      <c r="AF304" s="28">
        <v>4.8450509999999998</v>
      </c>
      <c r="AG304" s="28">
        <v>4.8366959999999999</v>
      </c>
      <c r="AH304" s="28">
        <v>4.7945010000000003</v>
      </c>
      <c r="AI304" s="28">
        <v>6.1249999999999999E-2</v>
      </c>
      <c r="AJ304" s="28">
        <v>1.8972</v>
      </c>
      <c r="AK304" s="28">
        <v>91.554829999999995</v>
      </c>
      <c r="AL304" s="28">
        <v>6.6436000000000002</v>
      </c>
      <c r="AM304" s="28">
        <v>0.94879999999999998</v>
      </c>
      <c r="AN304" s="28">
        <v>1.7518</v>
      </c>
      <c r="AO304" s="28">
        <v>40.43</v>
      </c>
      <c r="AP304" s="28">
        <v>2.0249000000000001</v>
      </c>
      <c r="AQ304" s="28">
        <v>1.597</v>
      </c>
      <c r="AR304" s="28">
        <v>7.4884000000000004</v>
      </c>
      <c r="AS304" s="28">
        <v>663.62599999999998</v>
      </c>
      <c r="AT304" s="28">
        <v>36.112180000000002</v>
      </c>
      <c r="AU304" s="28">
        <v>2716.76</v>
      </c>
      <c r="AV304" s="28">
        <v>5.9832900000000002</v>
      </c>
      <c r="AW304" s="28">
        <v>3.2955000000000001</v>
      </c>
      <c r="AX304" s="28">
        <v>4.97</v>
      </c>
      <c r="AY304" s="28">
        <v>133.94</v>
      </c>
      <c r="AZ304" s="28">
        <v>2.7545999999999999</v>
      </c>
      <c r="BA304" s="28">
        <v>0.12292851842691099</v>
      </c>
      <c r="BB304" s="28">
        <v>10.824299999999999</v>
      </c>
      <c r="BC304" s="28">
        <v>144.85</v>
      </c>
      <c r="BD304" s="28">
        <v>0.63895000000000002</v>
      </c>
      <c r="BE304" s="28">
        <v>1.90812</v>
      </c>
      <c r="BF304" s="28">
        <v>1.8582000000000001</v>
      </c>
      <c r="BG304" s="28">
        <v>2.1303000000000001</v>
      </c>
      <c r="BH304" s="28">
        <v>83.841999999999999</v>
      </c>
      <c r="BI304" s="28">
        <v>15.667</v>
      </c>
      <c r="BJ304" s="28">
        <v>4.97</v>
      </c>
      <c r="BK304" s="28">
        <v>3.2899120000000002</v>
      </c>
      <c r="BL304" s="28">
        <v>3.2899120000000002</v>
      </c>
      <c r="BM304" s="28">
        <v>3.3419530000000002</v>
      </c>
      <c r="BN304" s="28">
        <v>0.1724</v>
      </c>
      <c r="BO304" s="28">
        <v>1.0117370387585101</v>
      </c>
      <c r="BP304" s="28">
        <v>0.46233719247467397</v>
      </c>
    </row>
    <row r="305" spans="1:68">
      <c r="A305" s="28">
        <v>304</v>
      </c>
      <c r="B305" s="29" t="s">
        <v>116</v>
      </c>
      <c r="C305" s="28">
        <v>180</v>
      </c>
      <c r="D305" s="28">
        <v>1130</v>
      </c>
      <c r="E305" s="28">
        <v>0.41464000000000001</v>
      </c>
      <c r="F305" s="28">
        <v>34.76332</v>
      </c>
      <c r="G305" s="28">
        <v>3.2216</v>
      </c>
      <c r="H305" s="28">
        <v>1.2012</v>
      </c>
      <c r="I305" s="28">
        <v>4.1353999999999997</v>
      </c>
      <c r="J305" s="28">
        <v>16.440000000000001</v>
      </c>
      <c r="K305" s="28">
        <v>0.87</v>
      </c>
      <c r="L305" s="28">
        <v>0.87</v>
      </c>
      <c r="M305" s="28">
        <v>1.0414000000000001</v>
      </c>
      <c r="N305" s="28">
        <v>461.45</v>
      </c>
      <c r="O305" s="28">
        <v>57.892558200000003</v>
      </c>
      <c r="P305" s="28">
        <v>357.46</v>
      </c>
      <c r="Q305" s="28">
        <v>1.33996</v>
      </c>
      <c r="R305" s="28">
        <v>2.282</v>
      </c>
      <c r="S305" s="28">
        <v>3.56</v>
      </c>
      <c r="T305" s="28">
        <v>178.46</v>
      </c>
      <c r="U305" s="28">
        <v>3.1569400000000001</v>
      </c>
      <c r="V305" s="28">
        <v>6.5693430656934296E-2</v>
      </c>
      <c r="W305" s="28">
        <v>34.810600000000001</v>
      </c>
      <c r="X305" s="28">
        <v>199.6</v>
      </c>
      <c r="Y305" s="28">
        <v>1.5078</v>
      </c>
      <c r="Z305" s="28">
        <v>1.9702</v>
      </c>
      <c r="AA305" s="28">
        <v>2.597</v>
      </c>
      <c r="AB305" s="28">
        <v>2.782</v>
      </c>
      <c r="AC305" s="28">
        <v>51.417999999999999</v>
      </c>
      <c r="AD305" s="28">
        <v>33.4208</v>
      </c>
      <c r="AE305" s="28">
        <v>3.56</v>
      </c>
      <c r="AF305" s="28">
        <v>4.8569680000000002</v>
      </c>
      <c r="AG305" s="28">
        <v>4.845828</v>
      </c>
      <c r="AH305" s="28">
        <v>4.789568</v>
      </c>
      <c r="AI305" s="28">
        <v>6.5000000000000002E-2</v>
      </c>
      <c r="AJ305" s="28">
        <v>1.8895999999999999</v>
      </c>
      <c r="AK305" s="28">
        <v>91.104439999999997</v>
      </c>
      <c r="AL305" s="28">
        <v>6.6247999999999996</v>
      </c>
      <c r="AM305" s="28">
        <v>0.94840000000000002</v>
      </c>
      <c r="AN305" s="28">
        <v>1.7524</v>
      </c>
      <c r="AO305" s="28">
        <v>40.24</v>
      </c>
      <c r="AP305" s="28">
        <v>2.0232000000000001</v>
      </c>
      <c r="AQ305" s="28">
        <v>1.5960000000000001</v>
      </c>
      <c r="AR305" s="28">
        <v>7.4611999999999998</v>
      </c>
      <c r="AS305" s="28">
        <v>663.56799999999998</v>
      </c>
      <c r="AT305" s="28">
        <v>36.056240000000003</v>
      </c>
      <c r="AU305" s="28">
        <v>2708.68</v>
      </c>
      <c r="AV305" s="28">
        <v>5.9297199999999997</v>
      </c>
      <c r="AW305" s="28">
        <v>3.294</v>
      </c>
      <c r="AX305" s="28">
        <v>4.96</v>
      </c>
      <c r="AY305" s="28">
        <v>133.91999999999999</v>
      </c>
      <c r="AZ305" s="28">
        <v>2.7528000000000001</v>
      </c>
      <c r="BA305" s="28">
        <v>0.123260437375746</v>
      </c>
      <c r="BB305" s="28">
        <v>10.8224</v>
      </c>
      <c r="BC305" s="28">
        <v>144.80000000000001</v>
      </c>
      <c r="BD305" s="28">
        <v>0.63859999999999995</v>
      </c>
      <c r="BE305" s="28">
        <v>1.90716</v>
      </c>
      <c r="BF305" s="28">
        <v>1.8575999999999999</v>
      </c>
      <c r="BG305" s="28">
        <v>2.1303999999999998</v>
      </c>
      <c r="BH305" s="28">
        <v>83.055999999999997</v>
      </c>
      <c r="BI305" s="28">
        <v>15.656000000000001</v>
      </c>
      <c r="BJ305" s="28">
        <v>4.96</v>
      </c>
      <c r="BK305" s="28">
        <v>3.286416</v>
      </c>
      <c r="BL305" s="28">
        <v>3.286416</v>
      </c>
      <c r="BM305" s="28">
        <v>3.355804</v>
      </c>
      <c r="BN305" s="28">
        <v>0.17319999999999999</v>
      </c>
      <c r="BO305" s="28">
        <v>1.01128237962629</v>
      </c>
      <c r="BP305" s="28">
        <v>0.462083936324168</v>
      </c>
    </row>
    <row r="306" spans="1:68">
      <c r="A306" s="28">
        <v>305</v>
      </c>
      <c r="B306" s="29" t="s">
        <v>202</v>
      </c>
      <c r="C306" s="28">
        <v>135</v>
      </c>
      <c r="D306" s="28">
        <v>1020</v>
      </c>
      <c r="E306" s="28">
        <v>0.33695999999999998</v>
      </c>
      <c r="F306" s="28">
        <v>29.435040000000001</v>
      </c>
      <c r="G306" s="28">
        <v>2.8963999999999999</v>
      </c>
      <c r="H306" s="28">
        <v>1.2072000000000001</v>
      </c>
      <c r="I306" s="28">
        <v>4.0860000000000003</v>
      </c>
      <c r="J306" s="28">
        <v>14.2</v>
      </c>
      <c r="K306" s="28">
        <v>0.8508</v>
      </c>
      <c r="L306" s="28">
        <v>0.86</v>
      </c>
      <c r="M306" s="28">
        <v>1.0516000000000001</v>
      </c>
      <c r="N306" s="28">
        <v>462.89600000000002</v>
      </c>
      <c r="O306" s="28">
        <v>56.064601600000003</v>
      </c>
      <c r="P306" s="28">
        <v>359.32</v>
      </c>
      <c r="Q306" s="28">
        <v>1.4545999999999999</v>
      </c>
      <c r="R306" s="28">
        <v>2.1640000000000001</v>
      </c>
      <c r="S306" s="28">
        <v>3.4</v>
      </c>
      <c r="T306" s="28">
        <v>174.32</v>
      </c>
      <c r="U306" s="28">
        <v>3.0659999999999998</v>
      </c>
      <c r="V306" s="28">
        <v>7.0422535211267595E-2</v>
      </c>
      <c r="W306" s="28">
        <v>33.1</v>
      </c>
      <c r="X306" s="28">
        <v>196.2</v>
      </c>
      <c r="Y306" s="28">
        <v>1.4748000000000001</v>
      </c>
      <c r="Z306" s="28">
        <v>1.93184</v>
      </c>
      <c r="AA306" s="28">
        <v>2.5495999999999999</v>
      </c>
      <c r="AB306" s="28">
        <v>2.746</v>
      </c>
      <c r="AC306" s="28">
        <v>51.188000000000002</v>
      </c>
      <c r="AD306" s="28">
        <v>32.606400000000001</v>
      </c>
      <c r="AE306" s="28">
        <v>3.4</v>
      </c>
      <c r="AF306" s="28">
        <v>4.7158319999999998</v>
      </c>
      <c r="AG306" s="28">
        <v>4.7158319999999998</v>
      </c>
      <c r="AH306" s="28">
        <v>4.7158319999999998</v>
      </c>
      <c r="AI306" s="28">
        <v>0.05</v>
      </c>
      <c r="AJ306" s="28">
        <v>1.92</v>
      </c>
      <c r="AK306" s="28">
        <v>92.906000000000006</v>
      </c>
      <c r="AL306" s="28">
        <v>6.7</v>
      </c>
      <c r="AM306" s="28">
        <v>0.95</v>
      </c>
      <c r="AN306" s="28">
        <v>1.75</v>
      </c>
      <c r="AO306" s="28">
        <v>41</v>
      </c>
      <c r="AP306" s="28">
        <v>2.0299999999999998</v>
      </c>
      <c r="AQ306" s="28">
        <v>1.6</v>
      </c>
      <c r="AR306" s="28">
        <v>7.57</v>
      </c>
      <c r="AS306" s="28">
        <v>663.8</v>
      </c>
      <c r="AT306" s="28">
        <v>36.28</v>
      </c>
      <c r="AU306" s="28">
        <v>2741</v>
      </c>
      <c r="AV306" s="28">
        <v>6.1440000000000001</v>
      </c>
      <c r="AW306" s="28">
        <v>3.3</v>
      </c>
      <c r="AX306" s="28">
        <v>5</v>
      </c>
      <c r="AY306" s="28">
        <v>134</v>
      </c>
      <c r="AZ306" s="28">
        <v>2.76</v>
      </c>
      <c r="BA306" s="28">
        <v>0.12195121951219499</v>
      </c>
      <c r="BB306" s="28">
        <v>10.83</v>
      </c>
      <c r="BC306" s="28">
        <v>145</v>
      </c>
      <c r="BD306" s="28">
        <v>0.64</v>
      </c>
      <c r="BE306" s="28">
        <v>1.911</v>
      </c>
      <c r="BF306" s="28">
        <v>1.86</v>
      </c>
      <c r="BG306" s="28">
        <v>2.13</v>
      </c>
      <c r="BH306" s="28">
        <v>86.2</v>
      </c>
      <c r="BI306" s="28">
        <v>15.7</v>
      </c>
      <c r="BJ306" s="28">
        <v>5</v>
      </c>
      <c r="BK306" s="28">
        <v>3.3003999999999998</v>
      </c>
      <c r="BL306" s="28">
        <v>3.3003999999999998</v>
      </c>
      <c r="BM306" s="28">
        <v>3.3003999999999998</v>
      </c>
      <c r="BN306" s="28">
        <v>0.17</v>
      </c>
      <c r="BO306" s="28">
        <v>0.99904186572390197</v>
      </c>
      <c r="BP306" s="28">
        <v>0.46309696092619401</v>
      </c>
    </row>
    <row r="307" spans="1:68">
      <c r="A307" s="28">
        <v>306</v>
      </c>
      <c r="B307" s="29" t="s">
        <v>202</v>
      </c>
      <c r="C307" s="28">
        <v>143</v>
      </c>
      <c r="D307" s="28">
        <v>1040</v>
      </c>
      <c r="E307" s="28">
        <v>0.33695999999999998</v>
      </c>
      <c r="F307" s="28">
        <v>29.435040000000001</v>
      </c>
      <c r="G307" s="28">
        <v>2.8963999999999999</v>
      </c>
      <c r="H307" s="28">
        <v>1.2072000000000001</v>
      </c>
      <c r="I307" s="28">
        <v>4.0860000000000003</v>
      </c>
      <c r="J307" s="28">
        <v>14.2</v>
      </c>
      <c r="K307" s="28">
        <v>0.8508</v>
      </c>
      <c r="L307" s="28">
        <v>0.86</v>
      </c>
      <c r="M307" s="28">
        <v>1.0516000000000001</v>
      </c>
      <c r="N307" s="28">
        <v>462.89600000000002</v>
      </c>
      <c r="O307" s="28">
        <v>56.064601600000003</v>
      </c>
      <c r="P307" s="28">
        <v>359.32</v>
      </c>
      <c r="Q307" s="28">
        <v>1.4545999999999999</v>
      </c>
      <c r="R307" s="28">
        <v>2.1640000000000001</v>
      </c>
      <c r="S307" s="28">
        <v>3.4</v>
      </c>
      <c r="T307" s="28">
        <v>174.32</v>
      </c>
      <c r="U307" s="28">
        <v>3.0659999999999998</v>
      </c>
      <c r="V307" s="28">
        <v>7.0422535211267595E-2</v>
      </c>
      <c r="W307" s="28">
        <v>33.1</v>
      </c>
      <c r="X307" s="28">
        <v>196.2</v>
      </c>
      <c r="Y307" s="28">
        <v>1.4748000000000001</v>
      </c>
      <c r="Z307" s="28">
        <v>1.93184</v>
      </c>
      <c r="AA307" s="28">
        <v>2.5495999999999999</v>
      </c>
      <c r="AB307" s="28">
        <v>2.746</v>
      </c>
      <c r="AC307" s="28">
        <v>51.188000000000002</v>
      </c>
      <c r="AD307" s="28">
        <v>32.606400000000001</v>
      </c>
      <c r="AE307" s="28">
        <v>3.4</v>
      </c>
      <c r="AF307" s="28">
        <v>4.7158319999999998</v>
      </c>
      <c r="AG307" s="28">
        <v>4.7158319999999998</v>
      </c>
      <c r="AH307" s="28">
        <v>4.7158319999999998</v>
      </c>
      <c r="AI307" s="28">
        <v>0.05</v>
      </c>
      <c r="AJ307" s="28">
        <v>1.92</v>
      </c>
      <c r="AK307" s="28">
        <v>92.906000000000006</v>
      </c>
      <c r="AL307" s="28">
        <v>6.7</v>
      </c>
      <c r="AM307" s="28">
        <v>0.95</v>
      </c>
      <c r="AN307" s="28">
        <v>1.75</v>
      </c>
      <c r="AO307" s="28">
        <v>41</v>
      </c>
      <c r="AP307" s="28">
        <v>2.0299999999999998</v>
      </c>
      <c r="AQ307" s="28">
        <v>1.6</v>
      </c>
      <c r="AR307" s="28">
        <v>7.57</v>
      </c>
      <c r="AS307" s="28">
        <v>663.8</v>
      </c>
      <c r="AT307" s="28">
        <v>36.28</v>
      </c>
      <c r="AU307" s="28">
        <v>2741</v>
      </c>
      <c r="AV307" s="28">
        <v>6.1440000000000001</v>
      </c>
      <c r="AW307" s="28">
        <v>3.3</v>
      </c>
      <c r="AX307" s="28">
        <v>5</v>
      </c>
      <c r="AY307" s="28">
        <v>134</v>
      </c>
      <c r="AZ307" s="28">
        <v>2.76</v>
      </c>
      <c r="BA307" s="28">
        <v>0.12195121951219499</v>
      </c>
      <c r="BB307" s="28">
        <v>10.83</v>
      </c>
      <c r="BC307" s="28">
        <v>145</v>
      </c>
      <c r="BD307" s="28">
        <v>0.64</v>
      </c>
      <c r="BE307" s="28">
        <v>1.911</v>
      </c>
      <c r="BF307" s="28">
        <v>1.86</v>
      </c>
      <c r="BG307" s="28">
        <v>2.13</v>
      </c>
      <c r="BH307" s="28">
        <v>86.2</v>
      </c>
      <c r="BI307" s="28">
        <v>15.7</v>
      </c>
      <c r="BJ307" s="28">
        <v>5</v>
      </c>
      <c r="BK307" s="28">
        <v>3.3003999999999998</v>
      </c>
      <c r="BL307" s="28">
        <v>3.3003999999999998</v>
      </c>
      <c r="BM307" s="28">
        <v>3.3003999999999998</v>
      </c>
      <c r="BN307" s="28">
        <v>0.17</v>
      </c>
      <c r="BO307" s="28">
        <v>0.99904186572390197</v>
      </c>
      <c r="BP307" s="28">
        <v>0.46309696092619401</v>
      </c>
    </row>
    <row r="308" spans="1:68">
      <c r="A308" s="28">
        <v>307</v>
      </c>
      <c r="B308" s="29" t="s">
        <v>202</v>
      </c>
      <c r="C308" s="28">
        <v>150</v>
      </c>
      <c r="D308" s="28">
        <v>1060</v>
      </c>
      <c r="E308" s="28">
        <v>0.33695999999999998</v>
      </c>
      <c r="F308" s="28">
        <v>29.435040000000001</v>
      </c>
      <c r="G308" s="28">
        <v>2.8963999999999999</v>
      </c>
      <c r="H308" s="28">
        <v>1.2072000000000001</v>
      </c>
      <c r="I308" s="28">
        <v>4.0860000000000003</v>
      </c>
      <c r="J308" s="28">
        <v>14.2</v>
      </c>
      <c r="K308" s="28">
        <v>0.8508</v>
      </c>
      <c r="L308" s="28">
        <v>0.86</v>
      </c>
      <c r="M308" s="28">
        <v>1.0516000000000001</v>
      </c>
      <c r="N308" s="28">
        <v>462.89600000000002</v>
      </c>
      <c r="O308" s="28">
        <v>56.064601600000003</v>
      </c>
      <c r="P308" s="28">
        <v>359.32</v>
      </c>
      <c r="Q308" s="28">
        <v>1.4545999999999999</v>
      </c>
      <c r="R308" s="28">
        <v>2.1640000000000001</v>
      </c>
      <c r="S308" s="28">
        <v>3.4</v>
      </c>
      <c r="T308" s="28">
        <v>174.32</v>
      </c>
      <c r="U308" s="28">
        <v>3.0659999999999998</v>
      </c>
      <c r="V308" s="28">
        <v>7.0422535211267595E-2</v>
      </c>
      <c r="W308" s="28">
        <v>33.1</v>
      </c>
      <c r="X308" s="28">
        <v>196.2</v>
      </c>
      <c r="Y308" s="28">
        <v>1.4748000000000001</v>
      </c>
      <c r="Z308" s="28">
        <v>1.93184</v>
      </c>
      <c r="AA308" s="28">
        <v>2.5495999999999999</v>
      </c>
      <c r="AB308" s="28">
        <v>2.746</v>
      </c>
      <c r="AC308" s="28">
        <v>51.188000000000002</v>
      </c>
      <c r="AD308" s="28">
        <v>32.606400000000001</v>
      </c>
      <c r="AE308" s="28">
        <v>3.4</v>
      </c>
      <c r="AF308" s="28">
        <v>4.7158319999999998</v>
      </c>
      <c r="AG308" s="28">
        <v>4.7158319999999998</v>
      </c>
      <c r="AH308" s="28">
        <v>4.7158319999999998</v>
      </c>
      <c r="AI308" s="28">
        <v>0.05</v>
      </c>
      <c r="AJ308" s="28">
        <v>1.92</v>
      </c>
      <c r="AK308" s="28">
        <v>92.906000000000006</v>
      </c>
      <c r="AL308" s="28">
        <v>6.7</v>
      </c>
      <c r="AM308" s="28">
        <v>0.95</v>
      </c>
      <c r="AN308" s="28">
        <v>1.75</v>
      </c>
      <c r="AO308" s="28">
        <v>41</v>
      </c>
      <c r="AP308" s="28">
        <v>2.0299999999999998</v>
      </c>
      <c r="AQ308" s="28">
        <v>1.6</v>
      </c>
      <c r="AR308" s="28">
        <v>7.57</v>
      </c>
      <c r="AS308" s="28">
        <v>663.8</v>
      </c>
      <c r="AT308" s="28">
        <v>36.28</v>
      </c>
      <c r="AU308" s="28">
        <v>2741</v>
      </c>
      <c r="AV308" s="28">
        <v>6.1440000000000001</v>
      </c>
      <c r="AW308" s="28">
        <v>3.3</v>
      </c>
      <c r="AX308" s="28">
        <v>5</v>
      </c>
      <c r="AY308" s="28">
        <v>134</v>
      </c>
      <c r="AZ308" s="28">
        <v>2.76</v>
      </c>
      <c r="BA308" s="28">
        <v>0.12195121951219499</v>
      </c>
      <c r="BB308" s="28">
        <v>10.83</v>
      </c>
      <c r="BC308" s="28">
        <v>145</v>
      </c>
      <c r="BD308" s="28">
        <v>0.64</v>
      </c>
      <c r="BE308" s="28">
        <v>1.911</v>
      </c>
      <c r="BF308" s="28">
        <v>1.86</v>
      </c>
      <c r="BG308" s="28">
        <v>2.13</v>
      </c>
      <c r="BH308" s="28">
        <v>86.2</v>
      </c>
      <c r="BI308" s="28">
        <v>15.7</v>
      </c>
      <c r="BJ308" s="28">
        <v>5</v>
      </c>
      <c r="BK308" s="28">
        <v>3.3003999999999998</v>
      </c>
      <c r="BL308" s="28">
        <v>3.3003999999999998</v>
      </c>
      <c r="BM308" s="28">
        <v>3.3003999999999998</v>
      </c>
      <c r="BN308" s="28">
        <v>0.17</v>
      </c>
      <c r="BO308" s="28">
        <v>0.99904186572390197</v>
      </c>
      <c r="BP308" s="28">
        <v>0.46309696092619401</v>
      </c>
    </row>
    <row r="309" spans="1:68">
      <c r="A309" s="28">
        <v>308</v>
      </c>
      <c r="B309" s="29" t="s">
        <v>202</v>
      </c>
      <c r="C309" s="28">
        <v>110</v>
      </c>
      <c r="D309" s="28">
        <v>1080</v>
      </c>
      <c r="E309" s="28">
        <v>0.33695999999999998</v>
      </c>
      <c r="F309" s="28">
        <v>29.435040000000001</v>
      </c>
      <c r="G309" s="28">
        <v>2.8963999999999999</v>
      </c>
      <c r="H309" s="28">
        <v>1.2072000000000001</v>
      </c>
      <c r="I309" s="28">
        <v>4.0860000000000003</v>
      </c>
      <c r="J309" s="28">
        <v>14.2</v>
      </c>
      <c r="K309" s="28">
        <v>0.8508</v>
      </c>
      <c r="L309" s="28">
        <v>0.86</v>
      </c>
      <c r="M309" s="28">
        <v>1.0516000000000001</v>
      </c>
      <c r="N309" s="28">
        <v>462.89600000000002</v>
      </c>
      <c r="O309" s="28">
        <v>56.064601600000003</v>
      </c>
      <c r="P309" s="28">
        <v>359.32</v>
      </c>
      <c r="Q309" s="28">
        <v>1.4545999999999999</v>
      </c>
      <c r="R309" s="28">
        <v>2.1640000000000001</v>
      </c>
      <c r="S309" s="28">
        <v>3.4</v>
      </c>
      <c r="T309" s="28">
        <v>174.32</v>
      </c>
      <c r="U309" s="28">
        <v>3.0659999999999998</v>
      </c>
      <c r="V309" s="28">
        <v>7.0422535211267595E-2</v>
      </c>
      <c r="W309" s="28">
        <v>33.1</v>
      </c>
      <c r="X309" s="28">
        <v>196.2</v>
      </c>
      <c r="Y309" s="28">
        <v>1.4748000000000001</v>
      </c>
      <c r="Z309" s="28">
        <v>1.93184</v>
      </c>
      <c r="AA309" s="28">
        <v>2.5495999999999999</v>
      </c>
      <c r="AB309" s="28">
        <v>2.746</v>
      </c>
      <c r="AC309" s="28">
        <v>51.188000000000002</v>
      </c>
      <c r="AD309" s="28">
        <v>32.606400000000001</v>
      </c>
      <c r="AE309" s="28">
        <v>3.4</v>
      </c>
      <c r="AF309" s="28">
        <v>4.7158319999999998</v>
      </c>
      <c r="AG309" s="28">
        <v>4.7158319999999998</v>
      </c>
      <c r="AH309" s="28">
        <v>4.7158319999999998</v>
      </c>
      <c r="AI309" s="28">
        <v>0.05</v>
      </c>
      <c r="AJ309" s="28">
        <v>1.92</v>
      </c>
      <c r="AK309" s="28">
        <v>92.906000000000006</v>
      </c>
      <c r="AL309" s="28">
        <v>6.7</v>
      </c>
      <c r="AM309" s="28">
        <v>0.95</v>
      </c>
      <c r="AN309" s="28">
        <v>1.75</v>
      </c>
      <c r="AO309" s="28">
        <v>41</v>
      </c>
      <c r="AP309" s="28">
        <v>2.0299999999999998</v>
      </c>
      <c r="AQ309" s="28">
        <v>1.6</v>
      </c>
      <c r="AR309" s="28">
        <v>7.57</v>
      </c>
      <c r="AS309" s="28">
        <v>663.8</v>
      </c>
      <c r="AT309" s="28">
        <v>36.28</v>
      </c>
      <c r="AU309" s="28">
        <v>2741</v>
      </c>
      <c r="AV309" s="28">
        <v>6.1440000000000001</v>
      </c>
      <c r="AW309" s="28">
        <v>3.3</v>
      </c>
      <c r="AX309" s="28">
        <v>5</v>
      </c>
      <c r="AY309" s="28">
        <v>134</v>
      </c>
      <c r="AZ309" s="28">
        <v>2.76</v>
      </c>
      <c r="BA309" s="28">
        <v>0.12195121951219499</v>
      </c>
      <c r="BB309" s="28">
        <v>10.83</v>
      </c>
      <c r="BC309" s="28">
        <v>145</v>
      </c>
      <c r="BD309" s="28">
        <v>0.64</v>
      </c>
      <c r="BE309" s="28">
        <v>1.911</v>
      </c>
      <c r="BF309" s="28">
        <v>1.86</v>
      </c>
      <c r="BG309" s="28">
        <v>2.13</v>
      </c>
      <c r="BH309" s="28">
        <v>86.2</v>
      </c>
      <c r="BI309" s="28">
        <v>15.7</v>
      </c>
      <c r="BJ309" s="28">
        <v>5</v>
      </c>
      <c r="BK309" s="28">
        <v>3.3003999999999998</v>
      </c>
      <c r="BL309" s="28">
        <v>3.3003999999999998</v>
      </c>
      <c r="BM309" s="28">
        <v>3.3003999999999998</v>
      </c>
      <c r="BN309" s="28">
        <v>0.17</v>
      </c>
      <c r="BO309" s="28">
        <v>0.99904186572390197</v>
      </c>
      <c r="BP309" s="28">
        <v>0.46309696092619401</v>
      </c>
    </row>
    <row r="310" spans="1:68">
      <c r="A310" s="28">
        <v>309</v>
      </c>
      <c r="B310" s="29" t="s">
        <v>202</v>
      </c>
      <c r="C310" s="28">
        <v>100</v>
      </c>
      <c r="D310" s="28">
        <v>1100</v>
      </c>
      <c r="E310" s="28">
        <v>0.33695999999999998</v>
      </c>
      <c r="F310" s="28">
        <v>29.435040000000001</v>
      </c>
      <c r="G310" s="28">
        <v>2.8963999999999999</v>
      </c>
      <c r="H310" s="28">
        <v>1.2072000000000001</v>
      </c>
      <c r="I310" s="28">
        <v>4.0860000000000003</v>
      </c>
      <c r="J310" s="28">
        <v>14.2</v>
      </c>
      <c r="K310" s="28">
        <v>0.8508</v>
      </c>
      <c r="L310" s="28">
        <v>0.86</v>
      </c>
      <c r="M310" s="28">
        <v>1.0516000000000001</v>
      </c>
      <c r="N310" s="28">
        <v>462.89600000000002</v>
      </c>
      <c r="O310" s="28">
        <v>56.064601600000003</v>
      </c>
      <c r="P310" s="28">
        <v>359.32</v>
      </c>
      <c r="Q310" s="28">
        <v>1.4545999999999999</v>
      </c>
      <c r="R310" s="28">
        <v>2.1640000000000001</v>
      </c>
      <c r="S310" s="28">
        <v>3.4</v>
      </c>
      <c r="T310" s="28">
        <v>174.32</v>
      </c>
      <c r="U310" s="28">
        <v>3.0659999999999998</v>
      </c>
      <c r="V310" s="28">
        <v>7.0422535211267595E-2</v>
      </c>
      <c r="W310" s="28">
        <v>33.1</v>
      </c>
      <c r="X310" s="28">
        <v>196.2</v>
      </c>
      <c r="Y310" s="28">
        <v>1.4748000000000001</v>
      </c>
      <c r="Z310" s="28">
        <v>1.93184</v>
      </c>
      <c r="AA310" s="28">
        <v>2.5495999999999999</v>
      </c>
      <c r="AB310" s="28">
        <v>2.746</v>
      </c>
      <c r="AC310" s="28">
        <v>51.188000000000002</v>
      </c>
      <c r="AD310" s="28">
        <v>32.606400000000001</v>
      </c>
      <c r="AE310" s="28">
        <v>3.4</v>
      </c>
      <c r="AF310" s="28">
        <v>4.7158319999999998</v>
      </c>
      <c r="AG310" s="28">
        <v>4.7158319999999998</v>
      </c>
      <c r="AH310" s="28">
        <v>4.7158319999999998</v>
      </c>
      <c r="AI310" s="28">
        <v>0.05</v>
      </c>
      <c r="AJ310" s="28">
        <v>1.92</v>
      </c>
      <c r="AK310" s="28">
        <v>92.906000000000006</v>
      </c>
      <c r="AL310" s="28">
        <v>6.7</v>
      </c>
      <c r="AM310" s="28">
        <v>0.95</v>
      </c>
      <c r="AN310" s="28">
        <v>1.75</v>
      </c>
      <c r="AO310" s="28">
        <v>41</v>
      </c>
      <c r="AP310" s="28">
        <v>2.0299999999999998</v>
      </c>
      <c r="AQ310" s="28">
        <v>1.6</v>
      </c>
      <c r="AR310" s="28">
        <v>7.57</v>
      </c>
      <c r="AS310" s="28">
        <v>663.8</v>
      </c>
      <c r="AT310" s="28">
        <v>36.28</v>
      </c>
      <c r="AU310" s="28">
        <v>2741</v>
      </c>
      <c r="AV310" s="28">
        <v>6.1440000000000001</v>
      </c>
      <c r="AW310" s="28">
        <v>3.3</v>
      </c>
      <c r="AX310" s="28">
        <v>5</v>
      </c>
      <c r="AY310" s="28">
        <v>134</v>
      </c>
      <c r="AZ310" s="28">
        <v>2.76</v>
      </c>
      <c r="BA310" s="28">
        <v>0.12195121951219499</v>
      </c>
      <c r="BB310" s="28">
        <v>10.83</v>
      </c>
      <c r="BC310" s="28">
        <v>145</v>
      </c>
      <c r="BD310" s="28">
        <v>0.64</v>
      </c>
      <c r="BE310" s="28">
        <v>1.911</v>
      </c>
      <c r="BF310" s="28">
        <v>1.86</v>
      </c>
      <c r="BG310" s="28">
        <v>2.13</v>
      </c>
      <c r="BH310" s="28">
        <v>86.2</v>
      </c>
      <c r="BI310" s="28">
        <v>15.7</v>
      </c>
      <c r="BJ310" s="28">
        <v>5</v>
      </c>
      <c r="BK310" s="28">
        <v>3.3003999999999998</v>
      </c>
      <c r="BL310" s="28">
        <v>3.3003999999999998</v>
      </c>
      <c r="BM310" s="28">
        <v>3.3003999999999998</v>
      </c>
      <c r="BN310" s="28">
        <v>0.17</v>
      </c>
      <c r="BO310" s="28">
        <v>0.99904186572390197</v>
      </c>
      <c r="BP310" s="28">
        <v>0.46309696092619401</v>
      </c>
    </row>
    <row r="311" spans="1:68">
      <c r="A311" s="28">
        <v>310</v>
      </c>
      <c r="B311" s="29" t="s">
        <v>203</v>
      </c>
      <c r="C311" s="28">
        <v>187</v>
      </c>
      <c r="D311" s="28">
        <v>1060</v>
      </c>
      <c r="E311" s="28">
        <v>0.33695999999999998</v>
      </c>
      <c r="F311" s="28">
        <v>29.435040000000001</v>
      </c>
      <c r="G311" s="28">
        <v>2.8963999999999999</v>
      </c>
      <c r="H311" s="28">
        <v>1.2072000000000001</v>
      </c>
      <c r="I311" s="28">
        <v>4.0860000000000003</v>
      </c>
      <c r="J311" s="28">
        <v>14.2</v>
      </c>
      <c r="K311" s="28">
        <v>0.8508</v>
      </c>
      <c r="L311" s="28">
        <v>0.86</v>
      </c>
      <c r="M311" s="28">
        <v>1.0516000000000001</v>
      </c>
      <c r="N311" s="28">
        <v>462.89600000000002</v>
      </c>
      <c r="O311" s="28">
        <v>56.064601600000003</v>
      </c>
      <c r="P311" s="28">
        <v>359.32</v>
      </c>
      <c r="Q311" s="28">
        <v>1.4545999999999999</v>
      </c>
      <c r="R311" s="28">
        <v>2.1640000000000001</v>
      </c>
      <c r="S311" s="28">
        <v>3.4</v>
      </c>
      <c r="T311" s="28">
        <v>174.32</v>
      </c>
      <c r="U311" s="28">
        <v>3.0659999999999998</v>
      </c>
      <c r="V311" s="28">
        <v>7.0422535211267595E-2</v>
      </c>
      <c r="W311" s="28">
        <v>33.1</v>
      </c>
      <c r="X311" s="28">
        <v>196.2</v>
      </c>
      <c r="Y311" s="28">
        <v>1.4748000000000001</v>
      </c>
      <c r="Z311" s="28">
        <v>1.93184</v>
      </c>
      <c r="AA311" s="28">
        <v>2.5495999999999999</v>
      </c>
      <c r="AB311" s="28">
        <v>2.746</v>
      </c>
      <c r="AC311" s="28">
        <v>51.188000000000002</v>
      </c>
      <c r="AD311" s="28">
        <v>32.606400000000001</v>
      </c>
      <c r="AE311" s="28">
        <v>3.4</v>
      </c>
      <c r="AF311" s="28">
        <v>4.7158319999999998</v>
      </c>
      <c r="AG311" s="28">
        <v>4.7158319999999998</v>
      </c>
      <c r="AH311" s="28">
        <v>4.7158319999999998</v>
      </c>
      <c r="AI311" s="28">
        <v>0.05</v>
      </c>
      <c r="AJ311" s="28">
        <v>2.0819999999999999</v>
      </c>
      <c r="AK311" s="28">
        <v>106.1123</v>
      </c>
      <c r="AL311" s="28">
        <v>7.1245000000000003</v>
      </c>
      <c r="AM311" s="28">
        <v>0.95</v>
      </c>
      <c r="AN311" s="28">
        <v>1.7424999999999999</v>
      </c>
      <c r="AO311" s="28">
        <v>45.8</v>
      </c>
      <c r="AP311" s="28">
        <v>2.0165000000000002</v>
      </c>
      <c r="AQ311" s="28">
        <v>1.585</v>
      </c>
      <c r="AR311" s="28">
        <v>7.6494999999999997</v>
      </c>
      <c r="AS311" s="28">
        <v>678.42499999999995</v>
      </c>
      <c r="AT311" s="28">
        <v>37.055397999999997</v>
      </c>
      <c r="AU311" s="28">
        <v>2820.8</v>
      </c>
      <c r="AV311" s="28">
        <v>5.5734000000000004</v>
      </c>
      <c r="AW311" s="28">
        <v>3.3</v>
      </c>
      <c r="AX311" s="28">
        <v>5.15</v>
      </c>
      <c r="AY311" s="28">
        <v>134</v>
      </c>
      <c r="AZ311" s="28">
        <v>2.7645</v>
      </c>
      <c r="BA311" s="28">
        <v>0.109170305676856</v>
      </c>
      <c r="BB311" s="28">
        <v>10.833</v>
      </c>
      <c r="BC311" s="28">
        <v>145</v>
      </c>
      <c r="BD311" s="28">
        <v>0.64</v>
      </c>
      <c r="BE311" s="28">
        <v>1.91235</v>
      </c>
      <c r="BF311" s="28">
        <v>1.8614999999999999</v>
      </c>
      <c r="BG311" s="28">
        <v>2.13</v>
      </c>
      <c r="BH311" s="28">
        <v>77.935000000000002</v>
      </c>
      <c r="BI311" s="28">
        <v>15.31</v>
      </c>
      <c r="BJ311" s="28">
        <v>5.15</v>
      </c>
      <c r="BK311" s="28">
        <v>3.300535</v>
      </c>
      <c r="BL311" s="28">
        <v>3.300535</v>
      </c>
      <c r="BM311" s="28">
        <v>3.300535</v>
      </c>
      <c r="BN311" s="28">
        <v>0.17</v>
      </c>
      <c r="BO311" s="28">
        <v>0.99904186572390197</v>
      </c>
      <c r="BP311" s="28">
        <v>0.46309696092619401</v>
      </c>
    </row>
    <row r="312" spans="1:68">
      <c r="A312" s="28">
        <v>311</v>
      </c>
      <c r="B312" s="29" t="s">
        <v>203</v>
      </c>
      <c r="C312" s="28">
        <v>195</v>
      </c>
      <c r="D312" s="28">
        <v>1080</v>
      </c>
      <c r="E312" s="28">
        <v>0.33695999999999998</v>
      </c>
      <c r="F312" s="28">
        <v>29.435040000000001</v>
      </c>
      <c r="G312" s="28">
        <v>2.8963999999999999</v>
      </c>
      <c r="H312" s="28">
        <v>1.2072000000000001</v>
      </c>
      <c r="I312" s="28">
        <v>4.0860000000000003</v>
      </c>
      <c r="J312" s="28">
        <v>14.2</v>
      </c>
      <c r="K312" s="28">
        <v>0.8508</v>
      </c>
      <c r="L312" s="28">
        <v>0.86</v>
      </c>
      <c r="M312" s="28">
        <v>1.0516000000000001</v>
      </c>
      <c r="N312" s="28">
        <v>462.89600000000002</v>
      </c>
      <c r="O312" s="28">
        <v>56.064601600000003</v>
      </c>
      <c r="P312" s="28">
        <v>359.32</v>
      </c>
      <c r="Q312" s="28">
        <v>1.4545999999999999</v>
      </c>
      <c r="R312" s="28">
        <v>2.1640000000000001</v>
      </c>
      <c r="S312" s="28">
        <v>3.4</v>
      </c>
      <c r="T312" s="28">
        <v>174.32</v>
      </c>
      <c r="U312" s="28">
        <v>3.0659999999999998</v>
      </c>
      <c r="V312" s="28">
        <v>7.0422535211267595E-2</v>
      </c>
      <c r="W312" s="28">
        <v>33.1</v>
      </c>
      <c r="X312" s="28">
        <v>196.2</v>
      </c>
      <c r="Y312" s="28">
        <v>1.4748000000000001</v>
      </c>
      <c r="Z312" s="28">
        <v>1.93184</v>
      </c>
      <c r="AA312" s="28">
        <v>2.5495999999999999</v>
      </c>
      <c r="AB312" s="28">
        <v>2.746</v>
      </c>
      <c r="AC312" s="28">
        <v>51.188000000000002</v>
      </c>
      <c r="AD312" s="28">
        <v>32.606400000000001</v>
      </c>
      <c r="AE312" s="28">
        <v>3.4</v>
      </c>
      <c r="AF312" s="28">
        <v>4.7158319999999998</v>
      </c>
      <c r="AG312" s="28">
        <v>4.7158319999999998</v>
      </c>
      <c r="AH312" s="28">
        <v>4.7158319999999998</v>
      </c>
      <c r="AI312" s="28">
        <v>0.05</v>
      </c>
      <c r="AJ312" s="28">
        <v>2.0819999999999999</v>
      </c>
      <c r="AK312" s="28">
        <v>106.1123</v>
      </c>
      <c r="AL312" s="28">
        <v>7.1245000000000003</v>
      </c>
      <c r="AM312" s="28">
        <v>0.95</v>
      </c>
      <c r="AN312" s="28">
        <v>1.7424999999999999</v>
      </c>
      <c r="AO312" s="28">
        <v>45.8</v>
      </c>
      <c r="AP312" s="28">
        <v>2.0165000000000002</v>
      </c>
      <c r="AQ312" s="28">
        <v>1.585</v>
      </c>
      <c r="AR312" s="28">
        <v>7.6494999999999997</v>
      </c>
      <c r="AS312" s="28">
        <v>678.42499999999995</v>
      </c>
      <c r="AT312" s="28">
        <v>37.055397999999997</v>
      </c>
      <c r="AU312" s="28">
        <v>2820.8</v>
      </c>
      <c r="AV312" s="28">
        <v>5.5734000000000004</v>
      </c>
      <c r="AW312" s="28">
        <v>3.3</v>
      </c>
      <c r="AX312" s="28">
        <v>5.15</v>
      </c>
      <c r="AY312" s="28">
        <v>134</v>
      </c>
      <c r="AZ312" s="28">
        <v>2.7645</v>
      </c>
      <c r="BA312" s="28">
        <v>0.109170305676856</v>
      </c>
      <c r="BB312" s="28">
        <v>10.833</v>
      </c>
      <c r="BC312" s="28">
        <v>145</v>
      </c>
      <c r="BD312" s="28">
        <v>0.64</v>
      </c>
      <c r="BE312" s="28">
        <v>1.91235</v>
      </c>
      <c r="BF312" s="28">
        <v>1.8614999999999999</v>
      </c>
      <c r="BG312" s="28">
        <v>2.13</v>
      </c>
      <c r="BH312" s="28">
        <v>77.935000000000002</v>
      </c>
      <c r="BI312" s="28">
        <v>15.31</v>
      </c>
      <c r="BJ312" s="28">
        <v>5.15</v>
      </c>
      <c r="BK312" s="28">
        <v>3.300535</v>
      </c>
      <c r="BL312" s="28">
        <v>3.300535</v>
      </c>
      <c r="BM312" s="28">
        <v>3.300535</v>
      </c>
      <c r="BN312" s="28">
        <v>0.17</v>
      </c>
      <c r="BO312" s="28">
        <v>0.99904186572390197</v>
      </c>
      <c r="BP312" s="28">
        <v>0.46309696092619401</v>
      </c>
    </row>
    <row r="313" spans="1:68">
      <c r="A313" s="28">
        <v>312</v>
      </c>
      <c r="B313" s="29" t="s">
        <v>203</v>
      </c>
      <c r="C313" s="28">
        <v>203</v>
      </c>
      <c r="D313" s="28">
        <v>1090</v>
      </c>
      <c r="E313" s="28">
        <v>0.33695999999999998</v>
      </c>
      <c r="F313" s="28">
        <v>29.435040000000001</v>
      </c>
      <c r="G313" s="28">
        <v>2.8963999999999999</v>
      </c>
      <c r="H313" s="28">
        <v>1.2072000000000001</v>
      </c>
      <c r="I313" s="28">
        <v>4.0860000000000003</v>
      </c>
      <c r="J313" s="28">
        <v>14.2</v>
      </c>
      <c r="K313" s="28">
        <v>0.8508</v>
      </c>
      <c r="L313" s="28">
        <v>0.86</v>
      </c>
      <c r="M313" s="28">
        <v>1.0516000000000001</v>
      </c>
      <c r="N313" s="28">
        <v>462.89600000000002</v>
      </c>
      <c r="O313" s="28">
        <v>56.064601600000003</v>
      </c>
      <c r="P313" s="28">
        <v>359.32</v>
      </c>
      <c r="Q313" s="28">
        <v>1.4545999999999999</v>
      </c>
      <c r="R313" s="28">
        <v>2.1640000000000001</v>
      </c>
      <c r="S313" s="28">
        <v>3.4</v>
      </c>
      <c r="T313" s="28">
        <v>174.32</v>
      </c>
      <c r="U313" s="28">
        <v>3.0659999999999998</v>
      </c>
      <c r="V313" s="28">
        <v>7.0422535211267595E-2</v>
      </c>
      <c r="W313" s="28">
        <v>33.1</v>
      </c>
      <c r="X313" s="28">
        <v>196.2</v>
      </c>
      <c r="Y313" s="28">
        <v>1.4748000000000001</v>
      </c>
      <c r="Z313" s="28">
        <v>1.93184</v>
      </c>
      <c r="AA313" s="28">
        <v>2.5495999999999999</v>
      </c>
      <c r="AB313" s="28">
        <v>2.746</v>
      </c>
      <c r="AC313" s="28">
        <v>51.188000000000002</v>
      </c>
      <c r="AD313" s="28">
        <v>32.606400000000001</v>
      </c>
      <c r="AE313" s="28">
        <v>3.4</v>
      </c>
      <c r="AF313" s="28">
        <v>4.7158319999999998</v>
      </c>
      <c r="AG313" s="28">
        <v>4.7158319999999998</v>
      </c>
      <c r="AH313" s="28">
        <v>4.7158319999999998</v>
      </c>
      <c r="AI313" s="28">
        <v>0.05</v>
      </c>
      <c r="AJ313" s="28">
        <v>2.0819999999999999</v>
      </c>
      <c r="AK313" s="28">
        <v>106.1123</v>
      </c>
      <c r="AL313" s="28">
        <v>7.1245000000000003</v>
      </c>
      <c r="AM313" s="28">
        <v>0.95</v>
      </c>
      <c r="AN313" s="28">
        <v>1.7424999999999999</v>
      </c>
      <c r="AO313" s="28">
        <v>45.8</v>
      </c>
      <c r="AP313" s="28">
        <v>2.0165000000000002</v>
      </c>
      <c r="AQ313" s="28">
        <v>1.585</v>
      </c>
      <c r="AR313" s="28">
        <v>7.6494999999999997</v>
      </c>
      <c r="AS313" s="28">
        <v>678.42499999999995</v>
      </c>
      <c r="AT313" s="28">
        <v>37.055397999999997</v>
      </c>
      <c r="AU313" s="28">
        <v>2820.8</v>
      </c>
      <c r="AV313" s="28">
        <v>5.5734000000000004</v>
      </c>
      <c r="AW313" s="28">
        <v>3.3</v>
      </c>
      <c r="AX313" s="28">
        <v>5.15</v>
      </c>
      <c r="AY313" s="28">
        <v>134</v>
      </c>
      <c r="AZ313" s="28">
        <v>2.7645</v>
      </c>
      <c r="BA313" s="28">
        <v>0.109170305676856</v>
      </c>
      <c r="BB313" s="28">
        <v>10.833</v>
      </c>
      <c r="BC313" s="28">
        <v>145</v>
      </c>
      <c r="BD313" s="28">
        <v>0.64</v>
      </c>
      <c r="BE313" s="28">
        <v>1.91235</v>
      </c>
      <c r="BF313" s="28">
        <v>1.8614999999999999</v>
      </c>
      <c r="BG313" s="28">
        <v>2.13</v>
      </c>
      <c r="BH313" s="28">
        <v>77.935000000000002</v>
      </c>
      <c r="BI313" s="28">
        <v>15.31</v>
      </c>
      <c r="BJ313" s="28">
        <v>5.15</v>
      </c>
      <c r="BK313" s="28">
        <v>3.300535</v>
      </c>
      <c r="BL313" s="28">
        <v>3.300535</v>
      </c>
      <c r="BM313" s="28">
        <v>3.300535</v>
      </c>
      <c r="BN313" s="28">
        <v>0.17</v>
      </c>
      <c r="BO313" s="28">
        <v>0.99904186572390197</v>
      </c>
      <c r="BP313" s="28">
        <v>0.46309696092619401</v>
      </c>
    </row>
    <row r="314" spans="1:68">
      <c r="A314" s="28">
        <v>313</v>
      </c>
      <c r="B314" s="29" t="s">
        <v>203</v>
      </c>
      <c r="C314" s="28">
        <v>197</v>
      </c>
      <c r="D314" s="28">
        <v>1100</v>
      </c>
      <c r="E314" s="28">
        <v>0.33695999999999998</v>
      </c>
      <c r="F314" s="28">
        <v>29.435040000000001</v>
      </c>
      <c r="G314" s="28">
        <v>2.8963999999999999</v>
      </c>
      <c r="H314" s="28">
        <v>1.2072000000000001</v>
      </c>
      <c r="I314" s="28">
        <v>4.0860000000000003</v>
      </c>
      <c r="J314" s="28">
        <v>14.2</v>
      </c>
      <c r="K314" s="28">
        <v>0.8508</v>
      </c>
      <c r="L314" s="28">
        <v>0.86</v>
      </c>
      <c r="M314" s="28">
        <v>1.0516000000000001</v>
      </c>
      <c r="N314" s="28">
        <v>462.89600000000002</v>
      </c>
      <c r="O314" s="28">
        <v>56.064601600000003</v>
      </c>
      <c r="P314" s="28">
        <v>359.32</v>
      </c>
      <c r="Q314" s="28">
        <v>1.4545999999999999</v>
      </c>
      <c r="R314" s="28">
        <v>2.1640000000000001</v>
      </c>
      <c r="S314" s="28">
        <v>3.4</v>
      </c>
      <c r="T314" s="28">
        <v>174.32</v>
      </c>
      <c r="U314" s="28">
        <v>3.0659999999999998</v>
      </c>
      <c r="V314" s="28">
        <v>7.0422535211267595E-2</v>
      </c>
      <c r="W314" s="28">
        <v>33.1</v>
      </c>
      <c r="X314" s="28">
        <v>196.2</v>
      </c>
      <c r="Y314" s="28">
        <v>1.4748000000000001</v>
      </c>
      <c r="Z314" s="28">
        <v>1.93184</v>
      </c>
      <c r="AA314" s="28">
        <v>2.5495999999999999</v>
      </c>
      <c r="AB314" s="28">
        <v>2.746</v>
      </c>
      <c r="AC314" s="28">
        <v>51.188000000000002</v>
      </c>
      <c r="AD314" s="28">
        <v>32.606400000000001</v>
      </c>
      <c r="AE314" s="28">
        <v>3.4</v>
      </c>
      <c r="AF314" s="28">
        <v>4.7158319999999998</v>
      </c>
      <c r="AG314" s="28">
        <v>4.7158319999999998</v>
      </c>
      <c r="AH314" s="28">
        <v>4.7158319999999998</v>
      </c>
      <c r="AI314" s="28">
        <v>0.05</v>
      </c>
      <c r="AJ314" s="28">
        <v>2.0819999999999999</v>
      </c>
      <c r="AK314" s="28">
        <v>106.1123</v>
      </c>
      <c r="AL314" s="28">
        <v>7.1245000000000003</v>
      </c>
      <c r="AM314" s="28">
        <v>0.95</v>
      </c>
      <c r="AN314" s="28">
        <v>1.7424999999999999</v>
      </c>
      <c r="AO314" s="28">
        <v>45.8</v>
      </c>
      <c r="AP314" s="28">
        <v>2.0165000000000002</v>
      </c>
      <c r="AQ314" s="28">
        <v>1.585</v>
      </c>
      <c r="AR314" s="28">
        <v>7.6494999999999997</v>
      </c>
      <c r="AS314" s="28">
        <v>678.42499999999995</v>
      </c>
      <c r="AT314" s="28">
        <v>37.055397999999997</v>
      </c>
      <c r="AU314" s="28">
        <v>2820.8</v>
      </c>
      <c r="AV314" s="28">
        <v>5.5734000000000004</v>
      </c>
      <c r="AW314" s="28">
        <v>3.3</v>
      </c>
      <c r="AX314" s="28">
        <v>5.15</v>
      </c>
      <c r="AY314" s="28">
        <v>134</v>
      </c>
      <c r="AZ314" s="28">
        <v>2.7645</v>
      </c>
      <c r="BA314" s="28">
        <v>0.109170305676856</v>
      </c>
      <c r="BB314" s="28">
        <v>10.833</v>
      </c>
      <c r="BC314" s="28">
        <v>145</v>
      </c>
      <c r="BD314" s="28">
        <v>0.64</v>
      </c>
      <c r="BE314" s="28">
        <v>1.91235</v>
      </c>
      <c r="BF314" s="28">
        <v>1.8614999999999999</v>
      </c>
      <c r="BG314" s="28">
        <v>2.13</v>
      </c>
      <c r="BH314" s="28">
        <v>77.935000000000002</v>
      </c>
      <c r="BI314" s="28">
        <v>15.31</v>
      </c>
      <c r="BJ314" s="28">
        <v>5.15</v>
      </c>
      <c r="BK314" s="28">
        <v>3.300535</v>
      </c>
      <c r="BL314" s="28">
        <v>3.300535</v>
      </c>
      <c r="BM314" s="28">
        <v>3.300535</v>
      </c>
      <c r="BN314" s="28">
        <v>0.17</v>
      </c>
      <c r="BO314" s="28">
        <v>0.99904186572390197</v>
      </c>
      <c r="BP314" s="28">
        <v>0.46309696092619401</v>
      </c>
    </row>
    <row r="315" spans="1:68">
      <c r="A315" s="28">
        <v>314</v>
      </c>
      <c r="B315" s="29" t="s">
        <v>203</v>
      </c>
      <c r="C315" s="28">
        <v>174</v>
      </c>
      <c r="D315" s="28">
        <v>1120</v>
      </c>
      <c r="E315" s="28">
        <v>0.33695999999999998</v>
      </c>
      <c r="F315" s="28">
        <v>29.435040000000001</v>
      </c>
      <c r="G315" s="28">
        <v>2.8963999999999999</v>
      </c>
      <c r="H315" s="28">
        <v>1.2072000000000001</v>
      </c>
      <c r="I315" s="28">
        <v>4.0860000000000003</v>
      </c>
      <c r="J315" s="28">
        <v>14.2</v>
      </c>
      <c r="K315" s="28">
        <v>0.8508</v>
      </c>
      <c r="L315" s="28">
        <v>0.86</v>
      </c>
      <c r="M315" s="28">
        <v>1.0516000000000001</v>
      </c>
      <c r="N315" s="28">
        <v>462.89600000000002</v>
      </c>
      <c r="O315" s="28">
        <v>56.064601600000003</v>
      </c>
      <c r="P315" s="28">
        <v>359.32</v>
      </c>
      <c r="Q315" s="28">
        <v>1.4545999999999999</v>
      </c>
      <c r="R315" s="28">
        <v>2.1640000000000001</v>
      </c>
      <c r="S315" s="28">
        <v>3.4</v>
      </c>
      <c r="T315" s="28">
        <v>174.32</v>
      </c>
      <c r="U315" s="28">
        <v>3.0659999999999998</v>
      </c>
      <c r="V315" s="28">
        <v>7.0422535211267595E-2</v>
      </c>
      <c r="W315" s="28">
        <v>33.1</v>
      </c>
      <c r="X315" s="28">
        <v>196.2</v>
      </c>
      <c r="Y315" s="28">
        <v>1.4748000000000001</v>
      </c>
      <c r="Z315" s="28">
        <v>1.93184</v>
      </c>
      <c r="AA315" s="28">
        <v>2.5495999999999999</v>
      </c>
      <c r="AB315" s="28">
        <v>2.746</v>
      </c>
      <c r="AC315" s="28">
        <v>51.188000000000002</v>
      </c>
      <c r="AD315" s="28">
        <v>32.606400000000001</v>
      </c>
      <c r="AE315" s="28">
        <v>3.4</v>
      </c>
      <c r="AF315" s="28">
        <v>4.7158319999999998</v>
      </c>
      <c r="AG315" s="28">
        <v>4.7158319999999998</v>
      </c>
      <c r="AH315" s="28">
        <v>4.7158319999999998</v>
      </c>
      <c r="AI315" s="28">
        <v>0.05</v>
      </c>
      <c r="AJ315" s="28">
        <v>2.0819999999999999</v>
      </c>
      <c r="AK315" s="28">
        <v>106.1123</v>
      </c>
      <c r="AL315" s="28">
        <v>7.1245000000000003</v>
      </c>
      <c r="AM315" s="28">
        <v>0.95</v>
      </c>
      <c r="AN315" s="28">
        <v>1.7424999999999999</v>
      </c>
      <c r="AO315" s="28">
        <v>45.8</v>
      </c>
      <c r="AP315" s="28">
        <v>2.0165000000000002</v>
      </c>
      <c r="AQ315" s="28">
        <v>1.585</v>
      </c>
      <c r="AR315" s="28">
        <v>7.6494999999999997</v>
      </c>
      <c r="AS315" s="28">
        <v>678.42499999999995</v>
      </c>
      <c r="AT315" s="28">
        <v>37.055397999999997</v>
      </c>
      <c r="AU315" s="28">
        <v>2820.8</v>
      </c>
      <c r="AV315" s="28">
        <v>5.5734000000000004</v>
      </c>
      <c r="AW315" s="28">
        <v>3.3</v>
      </c>
      <c r="AX315" s="28">
        <v>5.15</v>
      </c>
      <c r="AY315" s="28">
        <v>134</v>
      </c>
      <c r="AZ315" s="28">
        <v>2.7645</v>
      </c>
      <c r="BA315" s="28">
        <v>0.109170305676856</v>
      </c>
      <c r="BB315" s="28">
        <v>10.833</v>
      </c>
      <c r="BC315" s="28">
        <v>145</v>
      </c>
      <c r="BD315" s="28">
        <v>0.64</v>
      </c>
      <c r="BE315" s="28">
        <v>1.91235</v>
      </c>
      <c r="BF315" s="28">
        <v>1.8614999999999999</v>
      </c>
      <c r="BG315" s="28">
        <v>2.13</v>
      </c>
      <c r="BH315" s="28">
        <v>77.935000000000002</v>
      </c>
      <c r="BI315" s="28">
        <v>15.31</v>
      </c>
      <c r="BJ315" s="28">
        <v>5.15</v>
      </c>
      <c r="BK315" s="28">
        <v>3.300535</v>
      </c>
      <c r="BL315" s="28">
        <v>3.300535</v>
      </c>
      <c r="BM315" s="28">
        <v>3.300535</v>
      </c>
      <c r="BN315" s="28">
        <v>0.17</v>
      </c>
      <c r="BO315" s="28">
        <v>0.99904186572390197</v>
      </c>
      <c r="BP315" s="28">
        <v>0.46309696092619401</v>
      </c>
    </row>
    <row r="316" spans="1:68">
      <c r="A316" s="28">
        <v>315</v>
      </c>
      <c r="B316" s="29" t="s">
        <v>203</v>
      </c>
      <c r="C316" s="28">
        <v>108</v>
      </c>
      <c r="D316" s="28">
        <v>1140</v>
      </c>
      <c r="E316" s="28">
        <v>0.33695999999999998</v>
      </c>
      <c r="F316" s="28">
        <v>29.435040000000001</v>
      </c>
      <c r="G316" s="28">
        <v>2.8963999999999999</v>
      </c>
      <c r="H316" s="28">
        <v>1.2072000000000001</v>
      </c>
      <c r="I316" s="28">
        <v>4.0860000000000003</v>
      </c>
      <c r="J316" s="28">
        <v>14.2</v>
      </c>
      <c r="K316" s="28">
        <v>0.8508</v>
      </c>
      <c r="L316" s="28">
        <v>0.86</v>
      </c>
      <c r="M316" s="28">
        <v>1.0516000000000001</v>
      </c>
      <c r="N316" s="28">
        <v>462.89600000000002</v>
      </c>
      <c r="O316" s="28">
        <v>56.064601600000003</v>
      </c>
      <c r="P316" s="28">
        <v>359.32</v>
      </c>
      <c r="Q316" s="28">
        <v>1.4545999999999999</v>
      </c>
      <c r="R316" s="28">
        <v>2.1640000000000001</v>
      </c>
      <c r="S316" s="28">
        <v>3.4</v>
      </c>
      <c r="T316" s="28">
        <v>174.32</v>
      </c>
      <c r="U316" s="28">
        <v>3.0659999999999998</v>
      </c>
      <c r="V316" s="28">
        <v>7.0422535211267595E-2</v>
      </c>
      <c r="W316" s="28">
        <v>33.1</v>
      </c>
      <c r="X316" s="28">
        <v>196.2</v>
      </c>
      <c r="Y316" s="28">
        <v>1.4748000000000001</v>
      </c>
      <c r="Z316" s="28">
        <v>1.93184</v>
      </c>
      <c r="AA316" s="28">
        <v>2.5495999999999999</v>
      </c>
      <c r="AB316" s="28">
        <v>2.746</v>
      </c>
      <c r="AC316" s="28">
        <v>51.188000000000002</v>
      </c>
      <c r="AD316" s="28">
        <v>32.606400000000001</v>
      </c>
      <c r="AE316" s="28">
        <v>3.4</v>
      </c>
      <c r="AF316" s="28">
        <v>4.7158319999999998</v>
      </c>
      <c r="AG316" s="28">
        <v>4.7158319999999998</v>
      </c>
      <c r="AH316" s="28">
        <v>4.7158319999999998</v>
      </c>
      <c r="AI316" s="28">
        <v>0.05</v>
      </c>
      <c r="AJ316" s="28">
        <v>2.0819999999999999</v>
      </c>
      <c r="AK316" s="28">
        <v>106.1123</v>
      </c>
      <c r="AL316" s="28">
        <v>7.1245000000000003</v>
      </c>
      <c r="AM316" s="28">
        <v>0.95</v>
      </c>
      <c r="AN316" s="28">
        <v>1.7424999999999999</v>
      </c>
      <c r="AO316" s="28">
        <v>45.8</v>
      </c>
      <c r="AP316" s="28">
        <v>2.0165000000000002</v>
      </c>
      <c r="AQ316" s="28">
        <v>1.585</v>
      </c>
      <c r="AR316" s="28">
        <v>7.6494999999999997</v>
      </c>
      <c r="AS316" s="28">
        <v>678.42499999999995</v>
      </c>
      <c r="AT316" s="28">
        <v>37.055397999999997</v>
      </c>
      <c r="AU316" s="28">
        <v>2820.8</v>
      </c>
      <c r="AV316" s="28">
        <v>5.5734000000000004</v>
      </c>
      <c r="AW316" s="28">
        <v>3.3</v>
      </c>
      <c r="AX316" s="28">
        <v>5.15</v>
      </c>
      <c r="AY316" s="28">
        <v>134</v>
      </c>
      <c r="AZ316" s="28">
        <v>2.7645</v>
      </c>
      <c r="BA316" s="28">
        <v>0.109170305676856</v>
      </c>
      <c r="BB316" s="28">
        <v>10.833</v>
      </c>
      <c r="BC316" s="28">
        <v>145</v>
      </c>
      <c r="BD316" s="28">
        <v>0.64</v>
      </c>
      <c r="BE316" s="28">
        <v>1.91235</v>
      </c>
      <c r="BF316" s="28">
        <v>1.8614999999999999</v>
      </c>
      <c r="BG316" s="28">
        <v>2.13</v>
      </c>
      <c r="BH316" s="28">
        <v>77.935000000000002</v>
      </c>
      <c r="BI316" s="28">
        <v>15.31</v>
      </c>
      <c r="BJ316" s="28">
        <v>5.15</v>
      </c>
      <c r="BK316" s="28">
        <v>3.300535</v>
      </c>
      <c r="BL316" s="28">
        <v>3.300535</v>
      </c>
      <c r="BM316" s="28">
        <v>3.300535</v>
      </c>
      <c r="BN316" s="28">
        <v>0.17</v>
      </c>
      <c r="BO316" s="28">
        <v>0.99904186572390197</v>
      </c>
      <c r="BP316" s="28">
        <v>0.46309696092619401</v>
      </c>
    </row>
    <row r="317" spans="1:68">
      <c r="A317" s="28">
        <v>316</v>
      </c>
      <c r="B317" s="29" t="s">
        <v>204</v>
      </c>
      <c r="C317" s="28">
        <v>116</v>
      </c>
      <c r="D317" s="28">
        <v>1050</v>
      </c>
      <c r="E317" s="28">
        <v>0.33756000000000003</v>
      </c>
      <c r="F317" s="28">
        <v>29.597349999999999</v>
      </c>
      <c r="G317" s="28">
        <v>2.9015</v>
      </c>
      <c r="H317" s="28">
        <v>1.2282999999999999</v>
      </c>
      <c r="I317" s="28">
        <v>4.0987</v>
      </c>
      <c r="J317" s="28">
        <v>14.28</v>
      </c>
      <c r="K317" s="28">
        <v>0.84830000000000005</v>
      </c>
      <c r="L317" s="28">
        <v>0.85899999999999999</v>
      </c>
      <c r="M317" s="28">
        <v>1.0566</v>
      </c>
      <c r="N317" s="28">
        <v>461.07400000000001</v>
      </c>
      <c r="O317" s="28">
        <v>56.006823599999997</v>
      </c>
      <c r="P317" s="28">
        <v>359.94</v>
      </c>
      <c r="Q317" s="28">
        <v>1.42065</v>
      </c>
      <c r="R317" s="28">
        <v>2.1459999999999999</v>
      </c>
      <c r="S317" s="28">
        <v>3.41</v>
      </c>
      <c r="T317" s="28">
        <v>175.17</v>
      </c>
      <c r="U317" s="28">
        <v>3.0764</v>
      </c>
      <c r="V317" s="28">
        <v>7.0028011204481794E-2</v>
      </c>
      <c r="W317" s="28">
        <v>33.549599999999998</v>
      </c>
      <c r="X317" s="28">
        <v>196.7</v>
      </c>
      <c r="Y317" s="28">
        <v>1.4697</v>
      </c>
      <c r="Z317" s="28">
        <v>1.93506</v>
      </c>
      <c r="AA317" s="28">
        <v>2.5579999999999998</v>
      </c>
      <c r="AB317" s="28">
        <v>2.7523</v>
      </c>
      <c r="AC317" s="28">
        <v>51.186999999999998</v>
      </c>
      <c r="AD317" s="28">
        <v>33.189500000000002</v>
      </c>
      <c r="AE317" s="28">
        <v>3.41</v>
      </c>
      <c r="AF317" s="28">
        <v>4.7313419999999997</v>
      </c>
      <c r="AG317" s="28">
        <v>4.7313419999999997</v>
      </c>
      <c r="AH317" s="28">
        <v>4.7313419999999997</v>
      </c>
      <c r="AI317" s="28">
        <v>0.05</v>
      </c>
      <c r="AJ317" s="28">
        <v>1.92</v>
      </c>
      <c r="AK317" s="28">
        <v>92.906000000000006</v>
      </c>
      <c r="AL317" s="28">
        <v>6.7</v>
      </c>
      <c r="AM317" s="28">
        <v>0.95</v>
      </c>
      <c r="AN317" s="28">
        <v>1.75</v>
      </c>
      <c r="AO317" s="28">
        <v>41</v>
      </c>
      <c r="AP317" s="28">
        <v>2.0299999999999998</v>
      </c>
      <c r="AQ317" s="28">
        <v>1.6</v>
      </c>
      <c r="AR317" s="28">
        <v>7.57</v>
      </c>
      <c r="AS317" s="28">
        <v>663.8</v>
      </c>
      <c r="AT317" s="28">
        <v>36.28</v>
      </c>
      <c r="AU317" s="28">
        <v>2741</v>
      </c>
      <c r="AV317" s="28">
        <v>6.1440000000000001</v>
      </c>
      <c r="AW317" s="28">
        <v>3.3</v>
      </c>
      <c r="AX317" s="28">
        <v>5</v>
      </c>
      <c r="AY317" s="28">
        <v>134</v>
      </c>
      <c r="AZ317" s="28">
        <v>2.76</v>
      </c>
      <c r="BA317" s="28">
        <v>0.12195121951219499</v>
      </c>
      <c r="BB317" s="28">
        <v>10.83</v>
      </c>
      <c r="BC317" s="28">
        <v>145</v>
      </c>
      <c r="BD317" s="28">
        <v>0.64</v>
      </c>
      <c r="BE317" s="28">
        <v>1.911</v>
      </c>
      <c r="BF317" s="28">
        <v>1.86</v>
      </c>
      <c r="BG317" s="28">
        <v>2.13</v>
      </c>
      <c r="BH317" s="28">
        <v>86.2</v>
      </c>
      <c r="BI317" s="28">
        <v>15.7</v>
      </c>
      <c r="BJ317" s="28">
        <v>5</v>
      </c>
      <c r="BK317" s="28">
        <v>3.3003999999999998</v>
      </c>
      <c r="BL317" s="28">
        <v>3.3003999999999998</v>
      </c>
      <c r="BM317" s="28">
        <v>3.3003999999999998</v>
      </c>
      <c r="BN317" s="28">
        <v>0.17</v>
      </c>
      <c r="BO317" s="28">
        <v>0.997258361973134</v>
      </c>
      <c r="BP317" s="28">
        <v>0.46309696092619401</v>
      </c>
    </row>
    <row r="318" spans="1:68">
      <c r="A318" s="28">
        <v>317</v>
      </c>
      <c r="B318" s="29" t="s">
        <v>100</v>
      </c>
      <c r="C318" s="28">
        <v>183</v>
      </c>
      <c r="D318" s="28">
        <v>1050</v>
      </c>
      <c r="E318" s="28">
        <v>0.34088760000000001</v>
      </c>
      <c r="F318" s="28">
        <v>29.889158900000002</v>
      </c>
      <c r="G318" s="28">
        <v>2.9297469999999999</v>
      </c>
      <c r="H318" s="28">
        <v>1.239533</v>
      </c>
      <c r="I318" s="28">
        <v>4.1378510000000004</v>
      </c>
      <c r="J318" s="28">
        <v>14.420999999999999</v>
      </c>
      <c r="K318" s="28">
        <v>0.85624299999999998</v>
      </c>
      <c r="L318" s="28">
        <v>0.86699000000000004</v>
      </c>
      <c r="M318" s="28">
        <v>1.0661879999999999</v>
      </c>
      <c r="N318" s="28">
        <v>465.37261999999998</v>
      </c>
      <c r="O318" s="28">
        <v>56.549935296000001</v>
      </c>
      <c r="P318" s="28">
        <v>363.26760000000002</v>
      </c>
      <c r="Q318" s="28">
        <v>1.4329029</v>
      </c>
      <c r="R318" s="28">
        <v>2.1666799999999999</v>
      </c>
      <c r="S318" s="28">
        <v>3.4428999999999998</v>
      </c>
      <c r="T318" s="28">
        <v>176.84790000000001</v>
      </c>
      <c r="U318" s="28">
        <v>3.106198</v>
      </c>
      <c r="V318" s="28">
        <v>6.9995145967685996E-2</v>
      </c>
      <c r="W318" s="28">
        <v>33.877284000000003</v>
      </c>
      <c r="X318" s="28">
        <v>198.58</v>
      </c>
      <c r="Y318" s="28">
        <v>1.483941</v>
      </c>
      <c r="Z318" s="28">
        <v>1.9535309999999999</v>
      </c>
      <c r="AA318" s="28">
        <v>2.5824400000000001</v>
      </c>
      <c r="AB318" s="28">
        <v>2.7784789999999999</v>
      </c>
      <c r="AC318" s="28">
        <v>51.663110000000003</v>
      </c>
      <c r="AD318" s="28">
        <v>33.506796999999999</v>
      </c>
      <c r="AE318" s="28">
        <v>3.4428999999999998</v>
      </c>
      <c r="AF318" s="28">
        <v>4.7765494200000003</v>
      </c>
      <c r="AG318" s="28">
        <v>4.7765494200000003</v>
      </c>
      <c r="AH318" s="28">
        <v>4.7765494200000003</v>
      </c>
      <c r="AI318" s="28">
        <v>5.0470000000000001E-2</v>
      </c>
      <c r="AJ318" s="28">
        <v>1.92</v>
      </c>
      <c r="AK318" s="28">
        <v>92.906000000000006</v>
      </c>
      <c r="AL318" s="28">
        <v>6.7</v>
      </c>
      <c r="AM318" s="28">
        <v>0.95</v>
      </c>
      <c r="AN318" s="28">
        <v>1.75</v>
      </c>
      <c r="AO318" s="28">
        <v>41</v>
      </c>
      <c r="AP318" s="28">
        <v>2.0299999999999998</v>
      </c>
      <c r="AQ318" s="28">
        <v>1.6</v>
      </c>
      <c r="AR318" s="28">
        <v>7.57</v>
      </c>
      <c r="AS318" s="28">
        <v>663.8</v>
      </c>
      <c r="AT318" s="28">
        <v>36.28</v>
      </c>
      <c r="AU318" s="28">
        <v>2741</v>
      </c>
      <c r="AV318" s="28">
        <v>6.1440000000000001</v>
      </c>
      <c r="AW318" s="28">
        <v>3.3</v>
      </c>
      <c r="AX318" s="28">
        <v>5</v>
      </c>
      <c r="AY318" s="28">
        <v>134</v>
      </c>
      <c r="AZ318" s="28">
        <v>2.76</v>
      </c>
      <c r="BA318" s="28">
        <v>0.12195121951219499</v>
      </c>
      <c r="BB318" s="28">
        <v>10.83</v>
      </c>
      <c r="BC318" s="28">
        <v>145</v>
      </c>
      <c r="BD318" s="28">
        <v>0.64</v>
      </c>
      <c r="BE318" s="28">
        <v>1.911</v>
      </c>
      <c r="BF318" s="28">
        <v>1.86</v>
      </c>
      <c r="BG318" s="28">
        <v>2.13</v>
      </c>
      <c r="BH318" s="28">
        <v>86.2</v>
      </c>
      <c r="BI318" s="28">
        <v>15.7</v>
      </c>
      <c r="BJ318" s="28">
        <v>5</v>
      </c>
      <c r="BK318" s="28">
        <v>3.3003999999999998</v>
      </c>
      <c r="BL318" s="28">
        <v>3.3003999999999998</v>
      </c>
      <c r="BM318" s="28">
        <v>3.3003999999999998</v>
      </c>
      <c r="BN318" s="28">
        <v>0.17</v>
      </c>
      <c r="BO318" s="28">
        <v>1.00223853391719</v>
      </c>
      <c r="BP318" s="28">
        <v>0.46309696092619401</v>
      </c>
    </row>
    <row r="319" spans="1:68">
      <c r="A319" s="28">
        <v>318</v>
      </c>
      <c r="B319" s="29" t="s">
        <v>101</v>
      </c>
      <c r="C319" s="28">
        <v>152</v>
      </c>
      <c r="D319" s="28">
        <v>1050</v>
      </c>
      <c r="E319" s="28">
        <v>0.3442152</v>
      </c>
      <c r="F319" s="28">
        <v>30.180967800000001</v>
      </c>
      <c r="G319" s="28">
        <v>2.9579939999999998</v>
      </c>
      <c r="H319" s="28">
        <v>1.250766</v>
      </c>
      <c r="I319" s="28">
        <v>4.1770019999999999</v>
      </c>
      <c r="J319" s="28">
        <v>14.561999999999999</v>
      </c>
      <c r="K319" s="28">
        <v>0.86418600000000001</v>
      </c>
      <c r="L319" s="28">
        <v>0.87497999999999998</v>
      </c>
      <c r="M319" s="28">
        <v>1.0757760000000001</v>
      </c>
      <c r="N319" s="28">
        <v>469.67124000000001</v>
      </c>
      <c r="O319" s="28">
        <v>57.093046991999998</v>
      </c>
      <c r="P319" s="28">
        <v>366.59519999999998</v>
      </c>
      <c r="Q319" s="28">
        <v>1.4451558</v>
      </c>
      <c r="R319" s="28">
        <v>2.18736</v>
      </c>
      <c r="S319" s="28">
        <v>3.4758</v>
      </c>
      <c r="T319" s="28">
        <v>178.5258</v>
      </c>
      <c r="U319" s="28">
        <v>3.135996</v>
      </c>
      <c r="V319" s="28">
        <v>6.9962917181705803E-2</v>
      </c>
      <c r="W319" s="28">
        <v>34.204968000000001</v>
      </c>
      <c r="X319" s="28">
        <v>200.46</v>
      </c>
      <c r="Y319" s="28">
        <v>1.4981819999999999</v>
      </c>
      <c r="Z319" s="28">
        <v>1.972002</v>
      </c>
      <c r="AA319" s="28">
        <v>2.6068799999999999</v>
      </c>
      <c r="AB319" s="28">
        <v>2.8046579999999999</v>
      </c>
      <c r="AC319" s="28">
        <v>52.139220000000002</v>
      </c>
      <c r="AD319" s="28">
        <v>33.824094000000002</v>
      </c>
      <c r="AE319" s="28">
        <v>3.4758</v>
      </c>
      <c r="AF319" s="28">
        <v>4.8217568399999999</v>
      </c>
      <c r="AG319" s="28">
        <v>4.8217568399999999</v>
      </c>
      <c r="AH319" s="28">
        <v>4.8217568399999999</v>
      </c>
      <c r="AI319" s="28">
        <v>5.0939999999999999E-2</v>
      </c>
      <c r="AJ319" s="28">
        <v>1.92</v>
      </c>
      <c r="AK319" s="28">
        <v>92.906000000000006</v>
      </c>
      <c r="AL319" s="28">
        <v>6.7</v>
      </c>
      <c r="AM319" s="28">
        <v>0.95</v>
      </c>
      <c r="AN319" s="28">
        <v>1.75</v>
      </c>
      <c r="AO319" s="28">
        <v>41</v>
      </c>
      <c r="AP319" s="28">
        <v>2.0299999999999998</v>
      </c>
      <c r="AQ319" s="28">
        <v>1.6</v>
      </c>
      <c r="AR319" s="28">
        <v>7.57</v>
      </c>
      <c r="AS319" s="28">
        <v>663.8</v>
      </c>
      <c r="AT319" s="28">
        <v>36.28</v>
      </c>
      <c r="AU319" s="28">
        <v>2741</v>
      </c>
      <c r="AV319" s="28">
        <v>6.1440000000000001</v>
      </c>
      <c r="AW319" s="28">
        <v>3.3</v>
      </c>
      <c r="AX319" s="28">
        <v>5</v>
      </c>
      <c r="AY319" s="28">
        <v>134</v>
      </c>
      <c r="AZ319" s="28">
        <v>2.76</v>
      </c>
      <c r="BA319" s="28">
        <v>0.12195121951219499</v>
      </c>
      <c r="BB319" s="28">
        <v>10.83</v>
      </c>
      <c r="BC319" s="28">
        <v>145</v>
      </c>
      <c r="BD319" s="28">
        <v>0.64</v>
      </c>
      <c r="BE319" s="28">
        <v>1.911</v>
      </c>
      <c r="BF319" s="28">
        <v>1.86</v>
      </c>
      <c r="BG319" s="28">
        <v>2.13</v>
      </c>
      <c r="BH319" s="28">
        <v>86.2</v>
      </c>
      <c r="BI319" s="28">
        <v>15.7</v>
      </c>
      <c r="BJ319" s="28">
        <v>5</v>
      </c>
      <c r="BK319" s="28">
        <v>3.3003999999999998</v>
      </c>
      <c r="BL319" s="28">
        <v>3.3003999999999998</v>
      </c>
      <c r="BM319" s="28">
        <v>3.3003999999999998</v>
      </c>
      <c r="BN319" s="28">
        <v>0.17</v>
      </c>
      <c r="BO319" s="28">
        <v>1.0072187058612401</v>
      </c>
      <c r="BP319" s="28">
        <v>0.46309696092619401</v>
      </c>
    </row>
    <row r="320" spans="1:68">
      <c r="A320" s="28">
        <v>319</v>
      </c>
      <c r="B320" s="29" t="s">
        <v>205</v>
      </c>
      <c r="C320" s="28">
        <v>122</v>
      </c>
      <c r="D320" s="28">
        <v>1050</v>
      </c>
      <c r="E320" s="28">
        <v>0.33423239999999999</v>
      </c>
      <c r="F320" s="28">
        <v>29.305541099999999</v>
      </c>
      <c r="G320" s="28">
        <v>2.8732530000000001</v>
      </c>
      <c r="H320" s="28">
        <v>1.2170669999999999</v>
      </c>
      <c r="I320" s="28">
        <v>4.0595489999999996</v>
      </c>
      <c r="J320" s="28">
        <v>14.138999999999999</v>
      </c>
      <c r="K320" s="28">
        <v>0.84035700000000002</v>
      </c>
      <c r="L320" s="28">
        <v>0.85101000000000004</v>
      </c>
      <c r="M320" s="28">
        <v>1.0470120000000001</v>
      </c>
      <c r="N320" s="28">
        <v>456.77537999999998</v>
      </c>
      <c r="O320" s="28">
        <v>55.463711904</v>
      </c>
      <c r="P320" s="28">
        <v>356.61239999999998</v>
      </c>
      <c r="Q320" s="28">
        <v>1.4083971</v>
      </c>
      <c r="R320" s="28">
        <v>2.1253199999999999</v>
      </c>
      <c r="S320" s="28">
        <v>3.3771</v>
      </c>
      <c r="T320" s="28">
        <v>173.49209999999999</v>
      </c>
      <c r="U320" s="28">
        <v>3.046602</v>
      </c>
      <c r="V320" s="28">
        <v>7.0061531932951407E-2</v>
      </c>
      <c r="W320" s="28">
        <v>33.221916</v>
      </c>
      <c r="X320" s="28">
        <v>194.82</v>
      </c>
      <c r="Y320" s="28">
        <v>1.4554590000000001</v>
      </c>
      <c r="Z320" s="28">
        <v>1.9165890000000001</v>
      </c>
      <c r="AA320" s="28">
        <v>2.53356</v>
      </c>
      <c r="AB320" s="28">
        <v>2.726121</v>
      </c>
      <c r="AC320" s="28">
        <v>50.710889999999999</v>
      </c>
      <c r="AD320" s="28">
        <v>32.872202999999999</v>
      </c>
      <c r="AE320" s="28">
        <v>3.3771</v>
      </c>
      <c r="AF320" s="28">
        <v>4.68613458</v>
      </c>
      <c r="AG320" s="28">
        <v>4.68613458</v>
      </c>
      <c r="AH320" s="28">
        <v>4.68613458</v>
      </c>
      <c r="AI320" s="28">
        <v>4.9529999999999998E-2</v>
      </c>
      <c r="AJ320" s="28">
        <v>1.92</v>
      </c>
      <c r="AK320" s="28">
        <v>92.906000000000006</v>
      </c>
      <c r="AL320" s="28">
        <v>6.7</v>
      </c>
      <c r="AM320" s="28">
        <v>0.95</v>
      </c>
      <c r="AN320" s="28">
        <v>1.75</v>
      </c>
      <c r="AO320" s="28">
        <v>41</v>
      </c>
      <c r="AP320" s="28">
        <v>2.0299999999999998</v>
      </c>
      <c r="AQ320" s="28">
        <v>1.6</v>
      </c>
      <c r="AR320" s="28">
        <v>7.57</v>
      </c>
      <c r="AS320" s="28">
        <v>663.8</v>
      </c>
      <c r="AT320" s="28">
        <v>36.28</v>
      </c>
      <c r="AU320" s="28">
        <v>2741</v>
      </c>
      <c r="AV320" s="28">
        <v>6.1440000000000001</v>
      </c>
      <c r="AW320" s="28">
        <v>3.3</v>
      </c>
      <c r="AX320" s="28">
        <v>5</v>
      </c>
      <c r="AY320" s="28">
        <v>134</v>
      </c>
      <c r="AZ320" s="28">
        <v>2.76</v>
      </c>
      <c r="BA320" s="28">
        <v>0.12195121951219499</v>
      </c>
      <c r="BB320" s="28">
        <v>10.83</v>
      </c>
      <c r="BC320" s="28">
        <v>145</v>
      </c>
      <c r="BD320" s="28">
        <v>0.64</v>
      </c>
      <c r="BE320" s="28">
        <v>1.911</v>
      </c>
      <c r="BF320" s="28">
        <v>1.86</v>
      </c>
      <c r="BG320" s="28">
        <v>2.13</v>
      </c>
      <c r="BH320" s="28">
        <v>86.2</v>
      </c>
      <c r="BI320" s="28">
        <v>15.7</v>
      </c>
      <c r="BJ320" s="28">
        <v>5</v>
      </c>
      <c r="BK320" s="28">
        <v>3.3003999999999998</v>
      </c>
      <c r="BL320" s="28">
        <v>3.3003999999999998</v>
      </c>
      <c r="BM320" s="28">
        <v>3.3003999999999998</v>
      </c>
      <c r="BN320" s="28">
        <v>0.17</v>
      </c>
      <c r="BO320" s="28">
        <v>0.99227819002908002</v>
      </c>
      <c r="BP320" s="28">
        <v>0.46309696092619401</v>
      </c>
    </row>
    <row r="321" spans="1:68">
      <c r="A321" s="28">
        <v>320</v>
      </c>
      <c r="B321" s="29" t="s">
        <v>206</v>
      </c>
      <c r="C321" s="28">
        <v>155</v>
      </c>
      <c r="D321" s="28">
        <v>1050</v>
      </c>
      <c r="E321" s="28">
        <v>0.3309048</v>
      </c>
      <c r="F321" s="28">
        <v>29.0137322</v>
      </c>
      <c r="G321" s="28">
        <v>2.8450060000000001</v>
      </c>
      <c r="H321" s="28">
        <v>1.2058340000000001</v>
      </c>
      <c r="I321" s="28">
        <v>4.0203980000000001</v>
      </c>
      <c r="J321" s="28">
        <v>13.997999999999999</v>
      </c>
      <c r="K321" s="28">
        <v>0.83241399999999999</v>
      </c>
      <c r="L321" s="28">
        <v>0.84301999999999999</v>
      </c>
      <c r="M321" s="28">
        <v>1.0374239999999999</v>
      </c>
      <c r="N321" s="28">
        <v>452.47676000000001</v>
      </c>
      <c r="O321" s="28">
        <v>54.920600208000003</v>
      </c>
      <c r="P321" s="28">
        <v>353.28480000000002</v>
      </c>
      <c r="Q321" s="28">
        <v>1.3961441999999999</v>
      </c>
      <c r="R321" s="28">
        <v>2.1046399999999998</v>
      </c>
      <c r="S321" s="28">
        <v>3.3441999999999998</v>
      </c>
      <c r="T321" s="28">
        <v>171.8142</v>
      </c>
      <c r="U321" s="28">
        <v>3.016804</v>
      </c>
      <c r="V321" s="28">
        <v>7.0095727961137305E-2</v>
      </c>
      <c r="W321" s="28">
        <v>32.894232000000002</v>
      </c>
      <c r="X321" s="28">
        <v>192.94</v>
      </c>
      <c r="Y321" s="28">
        <v>1.4412180000000001</v>
      </c>
      <c r="Z321" s="28">
        <v>1.898118</v>
      </c>
      <c r="AA321" s="28">
        <v>2.5091199999999998</v>
      </c>
      <c r="AB321" s="28">
        <v>2.6999420000000001</v>
      </c>
      <c r="AC321" s="28">
        <v>50.234780000000001</v>
      </c>
      <c r="AD321" s="28">
        <v>32.554906000000003</v>
      </c>
      <c r="AE321" s="28">
        <v>3.3441999999999998</v>
      </c>
      <c r="AF321" s="28">
        <v>4.6409271600000004</v>
      </c>
      <c r="AG321" s="28">
        <v>4.6409271600000004</v>
      </c>
      <c r="AH321" s="28">
        <v>4.6409271600000004</v>
      </c>
      <c r="AI321" s="28">
        <v>4.9059999999999999E-2</v>
      </c>
      <c r="AJ321" s="28">
        <v>1.92</v>
      </c>
      <c r="AK321" s="28">
        <v>92.906000000000006</v>
      </c>
      <c r="AL321" s="28">
        <v>6.7</v>
      </c>
      <c r="AM321" s="28">
        <v>0.95</v>
      </c>
      <c r="AN321" s="28">
        <v>1.75</v>
      </c>
      <c r="AO321" s="28">
        <v>41</v>
      </c>
      <c r="AP321" s="28">
        <v>2.0299999999999998</v>
      </c>
      <c r="AQ321" s="28">
        <v>1.6</v>
      </c>
      <c r="AR321" s="28">
        <v>7.57</v>
      </c>
      <c r="AS321" s="28">
        <v>663.8</v>
      </c>
      <c r="AT321" s="28">
        <v>36.28</v>
      </c>
      <c r="AU321" s="28">
        <v>2741</v>
      </c>
      <c r="AV321" s="28">
        <v>6.1440000000000001</v>
      </c>
      <c r="AW321" s="28">
        <v>3.3</v>
      </c>
      <c r="AX321" s="28">
        <v>5</v>
      </c>
      <c r="AY321" s="28">
        <v>134</v>
      </c>
      <c r="AZ321" s="28">
        <v>2.76</v>
      </c>
      <c r="BA321" s="28">
        <v>0.12195121951219499</v>
      </c>
      <c r="BB321" s="28">
        <v>10.83</v>
      </c>
      <c r="BC321" s="28">
        <v>145</v>
      </c>
      <c r="BD321" s="28">
        <v>0.64</v>
      </c>
      <c r="BE321" s="28">
        <v>1.911</v>
      </c>
      <c r="BF321" s="28">
        <v>1.86</v>
      </c>
      <c r="BG321" s="28">
        <v>2.13</v>
      </c>
      <c r="BH321" s="28">
        <v>86.2</v>
      </c>
      <c r="BI321" s="28">
        <v>15.7</v>
      </c>
      <c r="BJ321" s="28">
        <v>5</v>
      </c>
      <c r="BK321" s="28">
        <v>3.3003999999999998</v>
      </c>
      <c r="BL321" s="28">
        <v>3.3003999999999998</v>
      </c>
      <c r="BM321" s="28">
        <v>3.3003999999999998</v>
      </c>
      <c r="BN321" s="28">
        <v>0.17</v>
      </c>
      <c r="BO321" s="28">
        <v>0.98729801808502604</v>
      </c>
      <c r="BP321" s="28">
        <v>0.46309696092619401</v>
      </c>
    </row>
    <row r="322" spans="1:68">
      <c r="A322" s="28">
        <v>321</v>
      </c>
      <c r="B322" s="29" t="s">
        <v>207</v>
      </c>
      <c r="C322" s="28">
        <v>152</v>
      </c>
      <c r="D322" s="28">
        <v>1115</v>
      </c>
      <c r="E322" s="28">
        <v>0.36741000000000001</v>
      </c>
      <c r="F322" s="28">
        <v>31.812670000000001</v>
      </c>
      <c r="G322" s="28">
        <v>3.0480499999999999</v>
      </c>
      <c r="H322" s="28">
        <v>1.1987000000000001</v>
      </c>
      <c r="I322" s="28">
        <v>4.1498999999999997</v>
      </c>
      <c r="J322" s="28">
        <v>15.28</v>
      </c>
      <c r="K322" s="28">
        <v>0.85175000000000001</v>
      </c>
      <c r="L322" s="28">
        <v>0.85599999999999998</v>
      </c>
      <c r="M322" s="28">
        <v>1.02885</v>
      </c>
      <c r="N322" s="28">
        <v>458.84449999999998</v>
      </c>
      <c r="O322" s="28">
        <v>57.625649799999998</v>
      </c>
      <c r="P322" s="28">
        <v>355.44499999999999</v>
      </c>
      <c r="Q322" s="28">
        <v>1.32694</v>
      </c>
      <c r="R322" s="28">
        <v>2.2160000000000002</v>
      </c>
      <c r="S322" s="28">
        <v>3.5049999999999999</v>
      </c>
      <c r="T322" s="28">
        <v>178.09</v>
      </c>
      <c r="U322" s="28">
        <v>3.1563349999999999</v>
      </c>
      <c r="V322" s="28">
        <v>6.6753926701570696E-2</v>
      </c>
      <c r="W322" s="28">
        <v>34.683050000000001</v>
      </c>
      <c r="X322" s="28">
        <v>199.52500000000001</v>
      </c>
      <c r="Y322" s="28">
        <v>1.5087999999999999</v>
      </c>
      <c r="Z322" s="28">
        <v>1.9629799999999999</v>
      </c>
      <c r="AA322" s="28">
        <v>2.5943499999999999</v>
      </c>
      <c r="AB322" s="28">
        <v>2.7804500000000001</v>
      </c>
      <c r="AC322" s="28">
        <v>50.898000000000003</v>
      </c>
      <c r="AD322" s="28">
        <v>33.576099999999997</v>
      </c>
      <c r="AE322" s="28">
        <v>3.5049999999999999</v>
      </c>
      <c r="AF322" s="28">
        <v>4.8121270000000003</v>
      </c>
      <c r="AG322" s="28">
        <v>4.809342</v>
      </c>
      <c r="AH322" s="28">
        <v>4.7952769999999996</v>
      </c>
      <c r="AI322" s="28">
        <v>5.3749999999999999E-2</v>
      </c>
      <c r="AJ322" s="28">
        <v>1.9124000000000001</v>
      </c>
      <c r="AK322" s="28">
        <v>92.455609999999993</v>
      </c>
      <c r="AL322" s="28">
        <v>6.6811999999999996</v>
      </c>
      <c r="AM322" s="28">
        <v>0.9496</v>
      </c>
      <c r="AN322" s="28">
        <v>1.7505999999999999</v>
      </c>
      <c r="AO322" s="28">
        <v>40.81</v>
      </c>
      <c r="AP322" s="28">
        <v>2.0283000000000002</v>
      </c>
      <c r="AQ322" s="28">
        <v>1.599</v>
      </c>
      <c r="AR322" s="28">
        <v>7.5427999999999997</v>
      </c>
      <c r="AS322" s="28">
        <v>663.74199999999996</v>
      </c>
      <c r="AT322" s="28">
        <v>36.224060000000001</v>
      </c>
      <c r="AU322" s="28">
        <v>2732.92</v>
      </c>
      <c r="AV322" s="28">
        <v>6.0904299999999996</v>
      </c>
      <c r="AW322" s="28">
        <v>3.2985000000000002</v>
      </c>
      <c r="AX322" s="28">
        <v>4.99</v>
      </c>
      <c r="AY322" s="28">
        <v>133.97999999999999</v>
      </c>
      <c r="AZ322" s="28">
        <v>2.7582</v>
      </c>
      <c r="BA322" s="28">
        <v>0.12227395246263199</v>
      </c>
      <c r="BB322" s="28">
        <v>10.828099999999999</v>
      </c>
      <c r="BC322" s="28">
        <v>144.94999999999999</v>
      </c>
      <c r="BD322" s="28">
        <v>0.63965000000000005</v>
      </c>
      <c r="BE322" s="28">
        <v>1.91004</v>
      </c>
      <c r="BF322" s="28">
        <v>1.8593999999999999</v>
      </c>
      <c r="BG322" s="28">
        <v>2.1301000000000001</v>
      </c>
      <c r="BH322" s="28">
        <v>85.414000000000001</v>
      </c>
      <c r="BI322" s="28">
        <v>15.689</v>
      </c>
      <c r="BJ322" s="28">
        <v>4.99</v>
      </c>
      <c r="BK322" s="28">
        <v>3.2969040000000001</v>
      </c>
      <c r="BL322" s="28">
        <v>3.2969040000000001</v>
      </c>
      <c r="BM322" s="28">
        <v>3.3142510000000001</v>
      </c>
      <c r="BN322" s="28">
        <v>0.17080000000000001</v>
      </c>
      <c r="BO322" s="28">
        <v>1.0111069092345699</v>
      </c>
      <c r="BP322" s="28">
        <v>0.46284370477568698</v>
      </c>
    </row>
    <row r="323" spans="1:68">
      <c r="A323" s="28">
        <v>322</v>
      </c>
      <c r="B323" s="29" t="s">
        <v>103</v>
      </c>
      <c r="C323" s="28">
        <v>172</v>
      </c>
      <c r="D323" s="28">
        <v>1115</v>
      </c>
      <c r="E323" s="28">
        <v>0.38081999999999999</v>
      </c>
      <c r="F323" s="28">
        <v>32.58184</v>
      </c>
      <c r="G323" s="28">
        <v>3.0911</v>
      </c>
      <c r="H323" s="28">
        <v>1.2023999999999999</v>
      </c>
      <c r="I323" s="28">
        <v>4.1348000000000003</v>
      </c>
      <c r="J323" s="28">
        <v>15.56</v>
      </c>
      <c r="K323" s="28">
        <v>0.85850000000000004</v>
      </c>
      <c r="L323" s="28">
        <v>0.86199999999999999</v>
      </c>
      <c r="M323" s="28">
        <v>1.0377000000000001</v>
      </c>
      <c r="N323" s="28">
        <v>460.38900000000001</v>
      </c>
      <c r="O323" s="28">
        <v>57.473459599999998</v>
      </c>
      <c r="P323" s="28">
        <v>356.89</v>
      </c>
      <c r="Q323" s="28">
        <v>1.3503799999999999</v>
      </c>
      <c r="R323" s="28">
        <v>2.2320000000000002</v>
      </c>
      <c r="S323" s="28">
        <v>3.51</v>
      </c>
      <c r="T323" s="28">
        <v>177.68</v>
      </c>
      <c r="U323" s="28">
        <v>3.1426699999999999</v>
      </c>
      <c r="V323" s="28">
        <v>6.6838046272493595E-2</v>
      </c>
      <c r="W323" s="28">
        <v>34.506100000000004</v>
      </c>
      <c r="X323" s="28">
        <v>199.05</v>
      </c>
      <c r="Y323" s="28">
        <v>1.5025999999999999</v>
      </c>
      <c r="Z323" s="28">
        <v>1.96096</v>
      </c>
      <c r="AA323" s="28">
        <v>2.5886999999999998</v>
      </c>
      <c r="AB323" s="28">
        <v>2.7759</v>
      </c>
      <c r="AC323" s="28">
        <v>51.146000000000001</v>
      </c>
      <c r="AD323" s="28">
        <v>33.397199999999998</v>
      </c>
      <c r="AE323" s="28">
        <v>3.51</v>
      </c>
      <c r="AF323" s="28">
        <v>4.8149540000000002</v>
      </c>
      <c r="AG323" s="28">
        <v>4.8093839999999997</v>
      </c>
      <c r="AH323" s="28">
        <v>4.7812539999999997</v>
      </c>
      <c r="AI323" s="28">
        <v>5.7500000000000002E-2</v>
      </c>
      <c r="AJ323" s="28">
        <v>1.9048</v>
      </c>
      <c r="AK323" s="28">
        <v>92.005219999999994</v>
      </c>
      <c r="AL323" s="28">
        <v>6.6623999999999999</v>
      </c>
      <c r="AM323" s="28">
        <v>0.94920000000000004</v>
      </c>
      <c r="AN323" s="28">
        <v>1.7512000000000001</v>
      </c>
      <c r="AO323" s="28">
        <v>40.619999999999997</v>
      </c>
      <c r="AP323" s="28">
        <v>2.0266000000000002</v>
      </c>
      <c r="AQ323" s="28">
        <v>1.5980000000000001</v>
      </c>
      <c r="AR323" s="28">
        <v>7.5156000000000001</v>
      </c>
      <c r="AS323" s="28">
        <v>663.68399999999997</v>
      </c>
      <c r="AT323" s="28">
        <v>36.168120000000002</v>
      </c>
      <c r="AU323" s="28">
        <v>2724.84</v>
      </c>
      <c r="AV323" s="28">
        <v>6.0368599999999999</v>
      </c>
      <c r="AW323" s="28">
        <v>3.2970000000000002</v>
      </c>
      <c r="AX323" s="28">
        <v>4.9800000000000004</v>
      </c>
      <c r="AY323" s="28">
        <v>133.96</v>
      </c>
      <c r="AZ323" s="28">
        <v>2.7564000000000002</v>
      </c>
      <c r="BA323" s="28">
        <v>0.122599704579025</v>
      </c>
      <c r="BB323" s="28">
        <v>10.8262</v>
      </c>
      <c r="BC323" s="28">
        <v>144.9</v>
      </c>
      <c r="BD323" s="28">
        <v>0.63929999999999998</v>
      </c>
      <c r="BE323" s="28">
        <v>1.9090800000000001</v>
      </c>
      <c r="BF323" s="28">
        <v>1.8588</v>
      </c>
      <c r="BG323" s="28">
        <v>2.1301999999999999</v>
      </c>
      <c r="BH323" s="28">
        <v>84.628</v>
      </c>
      <c r="BI323" s="28">
        <v>15.678000000000001</v>
      </c>
      <c r="BJ323" s="28">
        <v>4.9800000000000004</v>
      </c>
      <c r="BK323" s="28">
        <v>3.2934079999999999</v>
      </c>
      <c r="BL323" s="28">
        <v>3.2934079999999999</v>
      </c>
      <c r="BM323" s="28">
        <v>3.3281019999999999</v>
      </c>
      <c r="BN323" s="28">
        <v>0.1716</v>
      </c>
      <c r="BO323" s="28">
        <v>1.00911305645412</v>
      </c>
      <c r="BP323" s="28">
        <v>0.46259044862518101</v>
      </c>
    </row>
    <row r="324" spans="1:68">
      <c r="A324" s="28">
        <v>323</v>
      </c>
      <c r="B324" s="29" t="s">
        <v>173</v>
      </c>
      <c r="C324" s="28">
        <v>160</v>
      </c>
      <c r="D324" s="28">
        <v>1115</v>
      </c>
      <c r="E324" s="28">
        <v>0.38752500000000001</v>
      </c>
      <c r="F324" s="28">
        <v>32.966425000000001</v>
      </c>
      <c r="G324" s="28">
        <v>3.112625</v>
      </c>
      <c r="H324" s="28">
        <v>1.20425</v>
      </c>
      <c r="I324" s="28">
        <v>4.1272500000000001</v>
      </c>
      <c r="J324" s="28">
        <v>15.7</v>
      </c>
      <c r="K324" s="28">
        <v>0.86187499999999995</v>
      </c>
      <c r="L324" s="28">
        <v>0.86499999999999999</v>
      </c>
      <c r="M324" s="28">
        <v>1.042125</v>
      </c>
      <c r="N324" s="28">
        <v>461.16125</v>
      </c>
      <c r="O324" s="28">
        <v>57.397364500000002</v>
      </c>
      <c r="P324" s="28">
        <v>357.61250000000001</v>
      </c>
      <c r="Q324" s="28">
        <v>1.3621000000000001</v>
      </c>
      <c r="R324" s="28">
        <v>2.2400000000000002</v>
      </c>
      <c r="S324" s="28">
        <v>3.5125000000000002</v>
      </c>
      <c r="T324" s="28">
        <v>177.47499999999999</v>
      </c>
      <c r="U324" s="28">
        <v>3.1358375000000001</v>
      </c>
      <c r="V324" s="28">
        <v>6.6878980891719703E-2</v>
      </c>
      <c r="W324" s="28">
        <v>34.417625000000001</v>
      </c>
      <c r="X324" s="28">
        <v>198.8125</v>
      </c>
      <c r="Y324" s="28">
        <v>1.4995000000000001</v>
      </c>
      <c r="Z324" s="28">
        <v>1.9599500000000001</v>
      </c>
      <c r="AA324" s="28">
        <v>2.5858750000000001</v>
      </c>
      <c r="AB324" s="28">
        <v>2.773625</v>
      </c>
      <c r="AC324" s="28">
        <v>51.27</v>
      </c>
      <c r="AD324" s="28">
        <v>33.307749999999999</v>
      </c>
      <c r="AE324" s="28">
        <v>3.5125000000000002</v>
      </c>
      <c r="AF324" s="28">
        <v>4.8163675000000001</v>
      </c>
      <c r="AG324" s="28">
        <v>4.8094049999999999</v>
      </c>
      <c r="AH324" s="28">
        <v>4.7742424999999997</v>
      </c>
      <c r="AI324" s="28">
        <v>5.9374999999999997E-2</v>
      </c>
      <c r="AJ324" s="28">
        <v>1.901</v>
      </c>
      <c r="AK324" s="28">
        <v>91.780024999999995</v>
      </c>
      <c r="AL324" s="28">
        <v>6.6529999999999996</v>
      </c>
      <c r="AM324" s="28">
        <v>0.94899999999999995</v>
      </c>
      <c r="AN324" s="28">
        <v>1.7515000000000001</v>
      </c>
      <c r="AO324" s="28">
        <v>40.524999999999999</v>
      </c>
      <c r="AP324" s="28">
        <v>2.0257499999999999</v>
      </c>
      <c r="AQ324" s="28">
        <v>1.5974999999999999</v>
      </c>
      <c r="AR324" s="28">
        <v>7.5019999999999998</v>
      </c>
      <c r="AS324" s="28">
        <v>663.65499999999997</v>
      </c>
      <c r="AT324" s="28">
        <v>36.140149999999998</v>
      </c>
      <c r="AU324" s="28">
        <v>2720.8</v>
      </c>
      <c r="AV324" s="28">
        <v>6.0100749999999996</v>
      </c>
      <c r="AW324" s="28">
        <v>3.2962500000000001</v>
      </c>
      <c r="AX324" s="28">
        <v>4.9749999999999996</v>
      </c>
      <c r="AY324" s="28">
        <v>133.94999999999999</v>
      </c>
      <c r="AZ324" s="28">
        <v>2.7555000000000001</v>
      </c>
      <c r="BA324" s="28">
        <v>0.122763726095003</v>
      </c>
      <c r="BB324" s="28">
        <v>10.82525</v>
      </c>
      <c r="BC324" s="28">
        <v>144.875</v>
      </c>
      <c r="BD324" s="28">
        <v>0.63912500000000005</v>
      </c>
      <c r="BE324" s="28">
        <v>1.9086000000000001</v>
      </c>
      <c r="BF324" s="28">
        <v>1.8585</v>
      </c>
      <c r="BG324" s="28">
        <v>2.1302500000000002</v>
      </c>
      <c r="BH324" s="28">
        <v>84.234999999999999</v>
      </c>
      <c r="BI324" s="28">
        <v>15.672499999999999</v>
      </c>
      <c r="BJ324" s="28">
        <v>4.9749999999999996</v>
      </c>
      <c r="BK324" s="28">
        <v>3.2916599999999998</v>
      </c>
      <c r="BL324" s="28">
        <v>3.2916599999999998</v>
      </c>
      <c r="BM324" s="28">
        <v>3.3350274999999998</v>
      </c>
      <c r="BN324" s="28">
        <v>0.17199999999999999</v>
      </c>
      <c r="BO324" s="28">
        <v>1.0081158711059599</v>
      </c>
      <c r="BP324" s="28">
        <v>0.46246382054992802</v>
      </c>
    </row>
    <row r="325" spans="1:68">
      <c r="A325" s="28">
        <v>324</v>
      </c>
      <c r="B325" s="29" t="s">
        <v>115</v>
      </c>
      <c r="C325" s="28">
        <v>148</v>
      </c>
      <c r="D325" s="28">
        <v>1115</v>
      </c>
      <c r="E325" s="28">
        <v>0.39423000000000002</v>
      </c>
      <c r="F325" s="28">
        <v>33.351010000000002</v>
      </c>
      <c r="G325" s="28">
        <v>3.13415</v>
      </c>
      <c r="H325" s="28">
        <v>1.2060999999999999</v>
      </c>
      <c r="I325" s="28">
        <v>4.1196999999999999</v>
      </c>
      <c r="J325" s="28">
        <v>15.84</v>
      </c>
      <c r="K325" s="28">
        <v>0.86524999999999996</v>
      </c>
      <c r="L325" s="28">
        <v>0.86799999999999999</v>
      </c>
      <c r="M325" s="28">
        <v>1.0465500000000001</v>
      </c>
      <c r="N325" s="28">
        <v>461.93349999999998</v>
      </c>
      <c r="O325" s="28">
        <v>57.321269399999998</v>
      </c>
      <c r="P325" s="28">
        <v>358.33499999999998</v>
      </c>
      <c r="Q325" s="28">
        <v>1.37382</v>
      </c>
      <c r="R325" s="28">
        <v>2.2480000000000002</v>
      </c>
      <c r="S325" s="28">
        <v>3.5150000000000001</v>
      </c>
      <c r="T325" s="28">
        <v>177.27</v>
      </c>
      <c r="U325" s="28">
        <v>3.1290049999999998</v>
      </c>
      <c r="V325" s="28">
        <v>6.6919191919191906E-2</v>
      </c>
      <c r="W325" s="28">
        <v>34.329149999999998</v>
      </c>
      <c r="X325" s="28">
        <v>198.57499999999999</v>
      </c>
      <c r="Y325" s="28">
        <v>1.4964</v>
      </c>
      <c r="Z325" s="28">
        <v>1.9589399999999999</v>
      </c>
      <c r="AA325" s="28">
        <v>2.5830500000000001</v>
      </c>
      <c r="AB325" s="28">
        <v>2.77135</v>
      </c>
      <c r="AC325" s="28">
        <v>51.393999999999998</v>
      </c>
      <c r="AD325" s="28">
        <v>33.218299999999999</v>
      </c>
      <c r="AE325" s="28">
        <v>3.5150000000000001</v>
      </c>
      <c r="AF325" s="28">
        <v>4.8177810000000001</v>
      </c>
      <c r="AG325" s="28">
        <v>4.8094260000000002</v>
      </c>
      <c r="AH325" s="28">
        <v>4.7672309999999998</v>
      </c>
      <c r="AI325" s="28">
        <v>6.1249999999999999E-2</v>
      </c>
      <c r="AJ325" s="28">
        <v>1.8972</v>
      </c>
      <c r="AK325" s="28">
        <v>91.554829999999995</v>
      </c>
      <c r="AL325" s="28">
        <v>6.6436000000000002</v>
      </c>
      <c r="AM325" s="28">
        <v>0.94879999999999998</v>
      </c>
      <c r="AN325" s="28">
        <v>1.7518</v>
      </c>
      <c r="AO325" s="28">
        <v>40.43</v>
      </c>
      <c r="AP325" s="28">
        <v>2.0249000000000001</v>
      </c>
      <c r="AQ325" s="28">
        <v>1.597</v>
      </c>
      <c r="AR325" s="28">
        <v>7.4884000000000004</v>
      </c>
      <c r="AS325" s="28">
        <v>663.62599999999998</v>
      </c>
      <c r="AT325" s="28">
        <v>36.112180000000002</v>
      </c>
      <c r="AU325" s="28">
        <v>2716.76</v>
      </c>
      <c r="AV325" s="28">
        <v>5.9832900000000002</v>
      </c>
      <c r="AW325" s="28">
        <v>3.2955000000000001</v>
      </c>
      <c r="AX325" s="28">
        <v>4.97</v>
      </c>
      <c r="AY325" s="28">
        <v>133.94</v>
      </c>
      <c r="AZ325" s="28">
        <v>2.7545999999999999</v>
      </c>
      <c r="BA325" s="28">
        <v>0.12292851842691099</v>
      </c>
      <c r="BB325" s="28">
        <v>10.824299999999999</v>
      </c>
      <c r="BC325" s="28">
        <v>144.85</v>
      </c>
      <c r="BD325" s="28">
        <v>0.63895000000000002</v>
      </c>
      <c r="BE325" s="28">
        <v>1.90812</v>
      </c>
      <c r="BF325" s="28">
        <v>1.8582000000000001</v>
      </c>
      <c r="BG325" s="28">
        <v>2.1303000000000001</v>
      </c>
      <c r="BH325" s="28">
        <v>83.841999999999999</v>
      </c>
      <c r="BI325" s="28">
        <v>15.667</v>
      </c>
      <c r="BJ325" s="28">
        <v>4.97</v>
      </c>
      <c r="BK325" s="28">
        <v>3.2899120000000002</v>
      </c>
      <c r="BL325" s="28">
        <v>3.2899120000000002</v>
      </c>
      <c r="BM325" s="28">
        <v>3.3419530000000002</v>
      </c>
      <c r="BN325" s="28">
        <v>0.1724</v>
      </c>
      <c r="BO325" s="28">
        <v>1.00711851305938</v>
      </c>
      <c r="BP325" s="28">
        <v>0.46233719247467397</v>
      </c>
    </row>
    <row r="326" spans="1:68">
      <c r="A326" s="28">
        <v>325</v>
      </c>
      <c r="B326" s="29" t="s">
        <v>106</v>
      </c>
      <c r="C326" s="28">
        <v>90</v>
      </c>
      <c r="D326" s="28">
        <v>1115</v>
      </c>
      <c r="E326" s="28">
        <v>0.42104999999999998</v>
      </c>
      <c r="F326" s="28">
        <v>34.88935</v>
      </c>
      <c r="G326" s="28">
        <v>3.2202500000000001</v>
      </c>
      <c r="H326" s="28">
        <v>1.2135</v>
      </c>
      <c r="I326" s="28">
        <v>4.0895000000000001</v>
      </c>
      <c r="J326" s="28">
        <v>16.399999999999999</v>
      </c>
      <c r="K326" s="28">
        <v>0.87875000000000003</v>
      </c>
      <c r="L326" s="28">
        <v>0.88</v>
      </c>
      <c r="M326" s="28">
        <v>1.0642499999999999</v>
      </c>
      <c r="N326" s="28">
        <v>465.02249999999998</v>
      </c>
      <c r="O326" s="28">
        <v>57.016888999999999</v>
      </c>
      <c r="P326" s="28">
        <v>361.22500000000002</v>
      </c>
      <c r="Q326" s="28">
        <v>1.4207000000000001</v>
      </c>
      <c r="R326" s="28">
        <v>2.2799999999999998</v>
      </c>
      <c r="S326" s="28">
        <v>3.5249999999999999</v>
      </c>
      <c r="T326" s="28">
        <v>176.45</v>
      </c>
      <c r="U326" s="28">
        <v>3.1016750000000002</v>
      </c>
      <c r="V326" s="28">
        <v>6.7073170731707293E-2</v>
      </c>
      <c r="W326" s="28">
        <v>33.975250000000003</v>
      </c>
      <c r="X326" s="28">
        <v>197.625</v>
      </c>
      <c r="Y326" s="28">
        <v>1.484</v>
      </c>
      <c r="Z326" s="28">
        <v>1.9549000000000001</v>
      </c>
      <c r="AA326" s="28">
        <v>2.5717500000000002</v>
      </c>
      <c r="AB326" s="28">
        <v>2.7622499999999999</v>
      </c>
      <c r="AC326" s="28">
        <v>51.89</v>
      </c>
      <c r="AD326" s="28">
        <v>32.860500000000002</v>
      </c>
      <c r="AE326" s="28">
        <v>3.5249999999999999</v>
      </c>
      <c r="AF326" s="28">
        <v>4.8234349999999999</v>
      </c>
      <c r="AG326" s="28">
        <v>4.8095100000000004</v>
      </c>
      <c r="AH326" s="28">
        <v>4.739185</v>
      </c>
      <c r="AI326" s="28">
        <v>6.8750000000000006E-2</v>
      </c>
      <c r="AJ326" s="28">
        <v>1.8819999999999999</v>
      </c>
      <c r="AK326" s="28">
        <v>90.654049999999998</v>
      </c>
      <c r="AL326" s="28">
        <v>6.6059999999999999</v>
      </c>
      <c r="AM326" s="28">
        <v>0.94799999999999995</v>
      </c>
      <c r="AN326" s="28">
        <v>1.7529999999999999</v>
      </c>
      <c r="AO326" s="28">
        <v>40.049999999999997</v>
      </c>
      <c r="AP326" s="28">
        <v>2.0215000000000001</v>
      </c>
      <c r="AQ326" s="28">
        <v>1.595</v>
      </c>
      <c r="AR326" s="28">
        <v>7.4340000000000002</v>
      </c>
      <c r="AS326" s="28">
        <v>663.51</v>
      </c>
      <c r="AT326" s="28">
        <v>36.000300000000003</v>
      </c>
      <c r="AU326" s="28">
        <v>2700.6</v>
      </c>
      <c r="AV326" s="28">
        <v>5.87615</v>
      </c>
      <c r="AW326" s="28">
        <v>3.2925</v>
      </c>
      <c r="AX326" s="28">
        <v>4.95</v>
      </c>
      <c r="AY326" s="28">
        <v>133.9</v>
      </c>
      <c r="AZ326" s="28">
        <v>2.7509999999999999</v>
      </c>
      <c r="BA326" s="28">
        <v>0.123595505617978</v>
      </c>
      <c r="BB326" s="28">
        <v>10.820499999999999</v>
      </c>
      <c r="BC326" s="28">
        <v>144.75</v>
      </c>
      <c r="BD326" s="28">
        <v>0.63824999999999998</v>
      </c>
      <c r="BE326" s="28">
        <v>1.9061999999999999</v>
      </c>
      <c r="BF326" s="28">
        <v>1.857</v>
      </c>
      <c r="BG326" s="28">
        <v>2.1305000000000001</v>
      </c>
      <c r="BH326" s="28">
        <v>82.27</v>
      </c>
      <c r="BI326" s="28">
        <v>15.645</v>
      </c>
      <c r="BJ326" s="28">
        <v>4.95</v>
      </c>
      <c r="BK326" s="28">
        <v>3.2829199999999998</v>
      </c>
      <c r="BL326" s="28">
        <v>3.2829199999999998</v>
      </c>
      <c r="BM326" s="28">
        <v>3.3696549999999998</v>
      </c>
      <c r="BN326" s="28">
        <v>0.17399999999999999</v>
      </c>
      <c r="BO326" s="28">
        <v>1.0031273529912901</v>
      </c>
      <c r="BP326" s="28">
        <v>0.46183068017366102</v>
      </c>
    </row>
    <row r="327" spans="1:68">
      <c r="A327" s="28">
        <v>326</v>
      </c>
      <c r="B327" s="29" t="s">
        <v>208</v>
      </c>
      <c r="C327" s="28">
        <v>140</v>
      </c>
      <c r="D327" s="28">
        <v>1060</v>
      </c>
      <c r="E327" s="28">
        <v>0.36840000000000001</v>
      </c>
      <c r="F327" s="28">
        <v>31.892910000000001</v>
      </c>
      <c r="G327" s="28">
        <v>3.0541999999999998</v>
      </c>
      <c r="H327" s="28">
        <v>1.1953</v>
      </c>
      <c r="I327" s="28">
        <v>4.1532499999999999</v>
      </c>
      <c r="J327" s="28">
        <v>15.32</v>
      </c>
      <c r="K327" s="28">
        <v>0.85170000000000001</v>
      </c>
      <c r="L327" s="28">
        <v>0.85550000000000004</v>
      </c>
      <c r="M327" s="28">
        <v>1.0262500000000001</v>
      </c>
      <c r="N327" s="28">
        <v>458.72250000000003</v>
      </c>
      <c r="O327" s="28">
        <v>57.739949449999997</v>
      </c>
      <c r="P327" s="28">
        <v>355.03500000000003</v>
      </c>
      <c r="Q327" s="28">
        <v>1.3217399999999999</v>
      </c>
      <c r="R327" s="28">
        <v>2.2204999999999999</v>
      </c>
      <c r="S327" s="28">
        <v>3.51</v>
      </c>
      <c r="T327" s="28">
        <v>178.245</v>
      </c>
      <c r="U327" s="28">
        <v>3.1615350000000002</v>
      </c>
      <c r="V327" s="28">
        <v>6.6579634464751999E-2</v>
      </c>
      <c r="W327" s="28">
        <v>34.736849999999997</v>
      </c>
      <c r="X327" s="28">
        <v>199.7</v>
      </c>
      <c r="Y327" s="28">
        <v>1.5119499999999999</v>
      </c>
      <c r="Z327" s="28">
        <v>1.96465</v>
      </c>
      <c r="AA327" s="28">
        <v>2.5964499999999999</v>
      </c>
      <c r="AB327" s="28">
        <v>2.7820999999999998</v>
      </c>
      <c r="AC327" s="28">
        <v>50.8645</v>
      </c>
      <c r="AD327" s="28">
        <v>33.575000000000003</v>
      </c>
      <c r="AE327" s="28">
        <v>3.51</v>
      </c>
      <c r="AF327" s="28">
        <v>4.8160299999999996</v>
      </c>
      <c r="AG327" s="28">
        <v>4.8132450000000002</v>
      </c>
      <c r="AH327" s="28">
        <v>4.7991799999999998</v>
      </c>
      <c r="AI327" s="28">
        <v>5.3749999999999999E-2</v>
      </c>
      <c r="AJ327" s="28">
        <v>1.9124000000000001</v>
      </c>
      <c r="AK327" s="28">
        <v>92.455609999999993</v>
      </c>
      <c r="AL327" s="28">
        <v>6.6811999999999996</v>
      </c>
      <c r="AM327" s="28">
        <v>0.9496</v>
      </c>
      <c r="AN327" s="28">
        <v>1.7505999999999999</v>
      </c>
      <c r="AO327" s="28">
        <v>40.81</v>
      </c>
      <c r="AP327" s="28">
        <v>2.0283000000000002</v>
      </c>
      <c r="AQ327" s="28">
        <v>1.599</v>
      </c>
      <c r="AR327" s="28">
        <v>7.5427999999999997</v>
      </c>
      <c r="AS327" s="28">
        <v>663.74199999999996</v>
      </c>
      <c r="AT327" s="28">
        <v>36.224060000000001</v>
      </c>
      <c r="AU327" s="28">
        <v>2732.92</v>
      </c>
      <c r="AV327" s="28">
        <v>6.0904299999999996</v>
      </c>
      <c r="AW327" s="28">
        <v>3.2985000000000002</v>
      </c>
      <c r="AX327" s="28">
        <v>4.99</v>
      </c>
      <c r="AY327" s="28">
        <v>133.97999999999999</v>
      </c>
      <c r="AZ327" s="28">
        <v>2.7582</v>
      </c>
      <c r="BA327" s="28">
        <v>0.12227395246263199</v>
      </c>
      <c r="BB327" s="28">
        <v>10.828099999999999</v>
      </c>
      <c r="BC327" s="28">
        <v>144.94999999999999</v>
      </c>
      <c r="BD327" s="28">
        <v>0.63965000000000005</v>
      </c>
      <c r="BE327" s="28">
        <v>1.91004</v>
      </c>
      <c r="BF327" s="28">
        <v>1.8593999999999999</v>
      </c>
      <c r="BG327" s="28">
        <v>2.1301000000000001</v>
      </c>
      <c r="BH327" s="28">
        <v>85.414000000000001</v>
      </c>
      <c r="BI327" s="28">
        <v>15.689</v>
      </c>
      <c r="BJ327" s="28">
        <v>4.99</v>
      </c>
      <c r="BK327" s="28">
        <v>3.2969040000000001</v>
      </c>
      <c r="BL327" s="28">
        <v>3.2969040000000001</v>
      </c>
      <c r="BM327" s="28">
        <v>3.3142510000000001</v>
      </c>
      <c r="BN327" s="28">
        <v>0.17080000000000001</v>
      </c>
      <c r="BO327" s="28">
        <v>1.0122086757919599</v>
      </c>
      <c r="BP327" s="28">
        <v>0.46284370477568698</v>
      </c>
    </row>
    <row r="328" spans="1:68">
      <c r="A328" s="28">
        <v>327</v>
      </c>
      <c r="B328" s="29" t="s">
        <v>103</v>
      </c>
      <c r="C328" s="28">
        <v>160</v>
      </c>
      <c r="D328" s="28">
        <v>1060</v>
      </c>
      <c r="E328" s="28">
        <v>0.36263200000000001</v>
      </c>
      <c r="F328" s="28">
        <v>31.393871799999999</v>
      </c>
      <c r="G328" s="28">
        <v>3.018716</v>
      </c>
      <c r="H328" s="28">
        <v>1.206394</v>
      </c>
      <c r="I328" s="28">
        <v>4.1313849999999999</v>
      </c>
      <c r="J328" s="28">
        <v>15.073600000000001</v>
      </c>
      <c r="K328" s="28">
        <v>0.85266600000000004</v>
      </c>
      <c r="L328" s="28">
        <v>0.85838999999999999</v>
      </c>
      <c r="M328" s="28">
        <v>1.0383249999999999</v>
      </c>
      <c r="N328" s="28">
        <v>459.95204999999999</v>
      </c>
      <c r="O328" s="28">
        <v>57.150368460999999</v>
      </c>
      <c r="P328" s="28">
        <v>356.99430000000001</v>
      </c>
      <c r="Q328" s="28">
        <v>1.3604251999999999</v>
      </c>
      <c r="R328" s="28">
        <v>2.2020900000000001</v>
      </c>
      <c r="S328" s="28">
        <v>3.4798</v>
      </c>
      <c r="T328" s="28">
        <v>177.14009999999999</v>
      </c>
      <c r="U328" s="28">
        <v>3.1305043000000001</v>
      </c>
      <c r="V328" s="28">
        <v>6.7641439337649906E-2</v>
      </c>
      <c r="W328" s="28">
        <v>34.302512999999998</v>
      </c>
      <c r="X328" s="28">
        <v>198.60599999999999</v>
      </c>
      <c r="Y328" s="28">
        <v>1.4969110000000001</v>
      </c>
      <c r="Z328" s="28">
        <v>1.954677</v>
      </c>
      <c r="AA328" s="28">
        <v>2.5825209999999998</v>
      </c>
      <c r="AB328" s="28">
        <v>2.771258</v>
      </c>
      <c r="AC328" s="28">
        <v>51.039209999999997</v>
      </c>
      <c r="AD328" s="28">
        <v>33.390099999999997</v>
      </c>
      <c r="AE328" s="28">
        <v>3.4798</v>
      </c>
      <c r="AF328" s="28">
        <v>4.7899094</v>
      </c>
      <c r="AG328" s="28">
        <v>4.7871800999999996</v>
      </c>
      <c r="AH328" s="28">
        <v>4.7733964000000002</v>
      </c>
      <c r="AI328" s="28">
        <v>5.3675E-2</v>
      </c>
      <c r="AJ328" s="28">
        <v>1.9195519999999999</v>
      </c>
      <c r="AK328" s="28">
        <v>93.041497800000002</v>
      </c>
      <c r="AL328" s="28">
        <v>6.747376</v>
      </c>
      <c r="AM328" s="28">
        <v>0.95700799999999997</v>
      </c>
      <c r="AN328" s="28">
        <v>1.758588</v>
      </c>
      <c r="AO328" s="28">
        <v>41.013800000000003</v>
      </c>
      <c r="AP328" s="28">
        <v>2.0305339999999998</v>
      </c>
      <c r="AQ328" s="28">
        <v>1.6050199999999999</v>
      </c>
      <c r="AR328" s="28">
        <v>7.4469440000000002</v>
      </c>
      <c r="AS328" s="28">
        <v>667.14116000000001</v>
      </c>
      <c r="AT328" s="28">
        <v>36.415976000000001</v>
      </c>
      <c r="AU328" s="28">
        <v>2696.3416000000002</v>
      </c>
      <c r="AV328" s="28">
        <v>6.0354614</v>
      </c>
      <c r="AW328" s="28">
        <v>3.35853</v>
      </c>
      <c r="AX328" s="28">
        <v>4.9901999999999997</v>
      </c>
      <c r="AY328" s="28">
        <v>134.12039999999999</v>
      </c>
      <c r="AZ328" s="28">
        <v>2.7383359999999999</v>
      </c>
      <c r="BA328" s="28">
        <v>0.121671242362327</v>
      </c>
      <c r="BB328" s="28">
        <v>10.974738</v>
      </c>
      <c r="BC328" s="28">
        <v>144.95099999999999</v>
      </c>
      <c r="BD328" s="28">
        <v>0.64205699999999999</v>
      </c>
      <c r="BE328" s="28">
        <v>1.9112992</v>
      </c>
      <c r="BF328" s="28">
        <v>1.8628119999999999</v>
      </c>
      <c r="BG328" s="28">
        <v>2.1340979999999998</v>
      </c>
      <c r="BH328" s="28">
        <v>85.765720000000002</v>
      </c>
      <c r="BI328" s="28">
        <v>15.50722</v>
      </c>
      <c r="BJ328" s="28">
        <v>4.9901999999999997</v>
      </c>
      <c r="BK328" s="28">
        <v>3.3171059199999999</v>
      </c>
      <c r="BL328" s="28">
        <v>3.3171059199999999</v>
      </c>
      <c r="BM328" s="28">
        <v>3.47342598</v>
      </c>
      <c r="BN328" s="28">
        <v>0.18338399999999999</v>
      </c>
      <c r="BO328" s="28">
        <v>1.0057510685383599</v>
      </c>
      <c r="BP328" s="28">
        <v>0.46458538350217099</v>
      </c>
    </row>
    <row r="329" spans="1:68">
      <c r="A329" s="28">
        <v>328</v>
      </c>
      <c r="B329" s="29" t="s">
        <v>115</v>
      </c>
      <c r="C329" s="28">
        <v>202</v>
      </c>
      <c r="D329" s="28">
        <v>1060</v>
      </c>
      <c r="E329" s="28">
        <v>0.35974800000000001</v>
      </c>
      <c r="F329" s="28">
        <v>31.144352699999999</v>
      </c>
      <c r="G329" s="28">
        <v>3.0009739999999998</v>
      </c>
      <c r="H329" s="28">
        <v>1.2119409999999999</v>
      </c>
      <c r="I329" s="28">
        <v>4.1204524999999999</v>
      </c>
      <c r="J329" s="28">
        <v>14.9504</v>
      </c>
      <c r="K329" s="28">
        <v>0.85314900000000005</v>
      </c>
      <c r="L329" s="28">
        <v>0.85983500000000002</v>
      </c>
      <c r="M329" s="28">
        <v>1.0443625000000001</v>
      </c>
      <c r="N329" s="28">
        <v>460.56682499999999</v>
      </c>
      <c r="O329" s="28">
        <v>56.8555779665</v>
      </c>
      <c r="P329" s="28">
        <v>357.97395</v>
      </c>
      <c r="Q329" s="28">
        <v>1.3797678</v>
      </c>
      <c r="R329" s="28">
        <v>2.192885</v>
      </c>
      <c r="S329" s="28">
        <v>3.4647000000000001</v>
      </c>
      <c r="T329" s="28">
        <v>176.58765</v>
      </c>
      <c r="U329" s="28">
        <v>3.1149889499999999</v>
      </c>
      <c r="V329" s="28">
        <v>6.8185466609589004E-2</v>
      </c>
      <c r="W329" s="28">
        <v>34.085344499999998</v>
      </c>
      <c r="X329" s="28">
        <v>198.059</v>
      </c>
      <c r="Y329" s="28">
        <v>1.4893915</v>
      </c>
      <c r="Z329" s="28">
        <v>1.9496905</v>
      </c>
      <c r="AA329" s="28">
        <v>2.5755564999999998</v>
      </c>
      <c r="AB329" s="28">
        <v>2.7658369999999999</v>
      </c>
      <c r="AC329" s="28">
        <v>51.126564999999999</v>
      </c>
      <c r="AD329" s="28">
        <v>33.297649999999997</v>
      </c>
      <c r="AE329" s="28">
        <v>3.4647000000000001</v>
      </c>
      <c r="AF329" s="28">
        <v>4.7768490999999997</v>
      </c>
      <c r="AG329" s="28">
        <v>4.7741476499999997</v>
      </c>
      <c r="AH329" s="28">
        <v>4.7605046</v>
      </c>
      <c r="AI329" s="28">
        <v>5.3637499999999998E-2</v>
      </c>
      <c r="AJ329" s="28">
        <v>1.9231279999999999</v>
      </c>
      <c r="AK329" s="28">
        <v>93.334441699999999</v>
      </c>
      <c r="AL329" s="28">
        <v>6.7804640000000003</v>
      </c>
      <c r="AM329" s="28">
        <v>0.96071200000000001</v>
      </c>
      <c r="AN329" s="28">
        <v>1.7625820000000001</v>
      </c>
      <c r="AO329" s="28">
        <v>41.115699999999997</v>
      </c>
      <c r="AP329" s="28">
        <v>2.0316510000000001</v>
      </c>
      <c r="AQ329" s="28">
        <v>1.6080300000000001</v>
      </c>
      <c r="AR329" s="28">
        <v>7.3990159999999996</v>
      </c>
      <c r="AS329" s="28">
        <v>668.84073999999998</v>
      </c>
      <c r="AT329" s="28">
        <v>36.511933999999997</v>
      </c>
      <c r="AU329" s="28">
        <v>2678.0524</v>
      </c>
      <c r="AV329" s="28">
        <v>6.0079770999999997</v>
      </c>
      <c r="AW329" s="28">
        <v>3.3885450000000001</v>
      </c>
      <c r="AX329" s="28">
        <v>4.9903000000000004</v>
      </c>
      <c r="AY329" s="28">
        <v>134.19059999999999</v>
      </c>
      <c r="AZ329" s="28">
        <v>2.7284039999999998</v>
      </c>
      <c r="BA329" s="28">
        <v>0.121372127921937</v>
      </c>
      <c r="BB329" s="28">
        <v>11.048057</v>
      </c>
      <c r="BC329" s="28">
        <v>144.95150000000001</v>
      </c>
      <c r="BD329" s="28">
        <v>0.64326050000000001</v>
      </c>
      <c r="BE329" s="28">
        <v>1.9119288000000001</v>
      </c>
      <c r="BF329" s="28">
        <v>1.8645179999999999</v>
      </c>
      <c r="BG329" s="28">
        <v>2.1360969999999999</v>
      </c>
      <c r="BH329" s="28">
        <v>85.941580000000002</v>
      </c>
      <c r="BI329" s="28">
        <v>15.41633</v>
      </c>
      <c r="BJ329" s="28">
        <v>4.9903000000000004</v>
      </c>
      <c r="BK329" s="28">
        <v>3.3272068799999999</v>
      </c>
      <c r="BL329" s="28">
        <v>3.3272068799999999</v>
      </c>
      <c r="BM329" s="28">
        <v>3.5530134699999998</v>
      </c>
      <c r="BN329" s="28">
        <v>0.18967600000000001</v>
      </c>
      <c r="BO329" s="28">
        <v>1.00252802100837</v>
      </c>
      <c r="BP329" s="28">
        <v>0.46545622286541299</v>
      </c>
    </row>
    <row r="330" spans="1:68">
      <c r="A330" s="28">
        <v>329</v>
      </c>
      <c r="B330" s="29" t="s">
        <v>116</v>
      </c>
      <c r="C330" s="28">
        <v>250</v>
      </c>
      <c r="D330" s="28">
        <v>1060</v>
      </c>
      <c r="E330" s="28">
        <v>0.35686400000000001</v>
      </c>
      <c r="F330" s="28">
        <v>30.894833599999998</v>
      </c>
      <c r="G330" s="28">
        <v>2.9832320000000001</v>
      </c>
      <c r="H330" s="28">
        <v>1.2174879999999999</v>
      </c>
      <c r="I330" s="28">
        <v>4.1095199999999998</v>
      </c>
      <c r="J330" s="28">
        <v>14.827199999999999</v>
      </c>
      <c r="K330" s="28">
        <v>0.85363199999999995</v>
      </c>
      <c r="L330" s="28">
        <v>0.86128000000000005</v>
      </c>
      <c r="M330" s="28">
        <v>1.0504</v>
      </c>
      <c r="N330" s="28">
        <v>461.1816</v>
      </c>
      <c r="O330" s="28">
        <v>56.560787472000001</v>
      </c>
      <c r="P330" s="28">
        <v>358.95359999999999</v>
      </c>
      <c r="Q330" s="28">
        <v>1.3991104000000001</v>
      </c>
      <c r="R330" s="28">
        <v>2.1836799999999998</v>
      </c>
      <c r="S330" s="28">
        <v>3.4496000000000002</v>
      </c>
      <c r="T330" s="28">
        <v>176.0352</v>
      </c>
      <c r="U330" s="28">
        <v>3.0994736000000001</v>
      </c>
      <c r="V330" s="28">
        <v>6.87385345850869E-2</v>
      </c>
      <c r="W330" s="28">
        <v>33.868175999999998</v>
      </c>
      <c r="X330" s="28">
        <v>197.512</v>
      </c>
      <c r="Y330" s="28">
        <v>1.4818720000000001</v>
      </c>
      <c r="Z330" s="28">
        <v>1.944704</v>
      </c>
      <c r="AA330" s="28">
        <v>2.5685920000000002</v>
      </c>
      <c r="AB330" s="28">
        <v>2.7604160000000002</v>
      </c>
      <c r="AC330" s="28">
        <v>51.213920000000002</v>
      </c>
      <c r="AD330" s="28">
        <v>33.205199999999998</v>
      </c>
      <c r="AE330" s="28">
        <v>3.4496000000000002</v>
      </c>
      <c r="AF330" s="28">
        <v>4.7637888000000004</v>
      </c>
      <c r="AG330" s="28">
        <v>4.7611151999999999</v>
      </c>
      <c r="AH330" s="28">
        <v>4.7476127999999997</v>
      </c>
      <c r="AI330" s="28">
        <v>5.3600000000000002E-2</v>
      </c>
      <c r="AJ330" s="28">
        <v>1.926704</v>
      </c>
      <c r="AK330" s="28">
        <v>93.627385599999997</v>
      </c>
      <c r="AL330" s="28">
        <v>6.8135519999999996</v>
      </c>
      <c r="AM330" s="28">
        <v>0.96441600000000005</v>
      </c>
      <c r="AN330" s="28">
        <v>1.7665759999999999</v>
      </c>
      <c r="AO330" s="28">
        <v>41.217599999999997</v>
      </c>
      <c r="AP330" s="28">
        <v>2.0327679999999999</v>
      </c>
      <c r="AQ330" s="28">
        <v>1.61104</v>
      </c>
      <c r="AR330" s="28">
        <v>7.3510879999999998</v>
      </c>
      <c r="AS330" s="28">
        <v>670.54031999999995</v>
      </c>
      <c r="AT330" s="28">
        <v>36.607892</v>
      </c>
      <c r="AU330" s="28">
        <v>2659.7631999999999</v>
      </c>
      <c r="AV330" s="28">
        <v>5.9804928000000004</v>
      </c>
      <c r="AW330" s="28">
        <v>3.4185599999999998</v>
      </c>
      <c r="AX330" s="28">
        <v>4.9904000000000002</v>
      </c>
      <c r="AY330" s="28">
        <v>134.26079999999999</v>
      </c>
      <c r="AZ330" s="28">
        <v>2.7184720000000002</v>
      </c>
      <c r="BA330" s="28">
        <v>0.121074492449827</v>
      </c>
      <c r="BB330" s="28">
        <v>11.121376</v>
      </c>
      <c r="BC330" s="28">
        <v>144.952</v>
      </c>
      <c r="BD330" s="28">
        <v>0.64446400000000004</v>
      </c>
      <c r="BE330" s="28">
        <v>1.9125584</v>
      </c>
      <c r="BF330" s="28">
        <v>1.8662240000000001</v>
      </c>
      <c r="BG330" s="28">
        <v>2.138096</v>
      </c>
      <c r="BH330" s="28">
        <v>86.117440000000002</v>
      </c>
      <c r="BI330" s="28">
        <v>15.32544</v>
      </c>
      <c r="BJ330" s="28">
        <v>4.9904000000000002</v>
      </c>
      <c r="BK330" s="28">
        <v>3.3373078399999998</v>
      </c>
      <c r="BL330" s="28">
        <v>3.3373078399999998</v>
      </c>
      <c r="BM330" s="28">
        <v>3.63260096</v>
      </c>
      <c r="BN330" s="28">
        <v>0.195968</v>
      </c>
      <c r="BO330" s="28">
        <v>0.99930880176024806</v>
      </c>
      <c r="BP330" s="28">
        <v>0.466327062228654</v>
      </c>
    </row>
    <row r="331" spans="1:68">
      <c r="A331" s="28">
        <v>330</v>
      </c>
      <c r="B331" s="29" t="s">
        <v>109</v>
      </c>
      <c r="C331" s="28">
        <v>218</v>
      </c>
      <c r="D331" s="28">
        <v>1060</v>
      </c>
      <c r="E331" s="28">
        <v>0.35109600000000002</v>
      </c>
      <c r="F331" s="28">
        <v>30.395795400000001</v>
      </c>
      <c r="G331" s="28">
        <v>2.9477479999999998</v>
      </c>
      <c r="H331" s="28">
        <v>1.2285820000000001</v>
      </c>
      <c r="I331" s="28">
        <v>4.0876549999999998</v>
      </c>
      <c r="J331" s="28">
        <v>14.5808</v>
      </c>
      <c r="K331" s="28">
        <v>0.85459799999999997</v>
      </c>
      <c r="L331" s="28">
        <v>0.86416999999999999</v>
      </c>
      <c r="M331" s="28">
        <v>1.0624750000000001</v>
      </c>
      <c r="N331" s="28">
        <v>462.41115000000002</v>
      </c>
      <c r="O331" s="28">
        <v>55.971206483000003</v>
      </c>
      <c r="P331" s="28">
        <v>360.91289999999998</v>
      </c>
      <c r="Q331" s="28">
        <v>1.4377956000000001</v>
      </c>
      <c r="R331" s="28">
        <v>2.16527</v>
      </c>
      <c r="S331" s="28">
        <v>3.4194</v>
      </c>
      <c r="T331" s="28">
        <v>174.93029999999999</v>
      </c>
      <c r="U331" s="28">
        <v>3.0684429</v>
      </c>
      <c r="V331" s="28">
        <v>6.9872709316361206E-2</v>
      </c>
      <c r="W331" s="28">
        <v>33.433838999999999</v>
      </c>
      <c r="X331" s="28">
        <v>196.41800000000001</v>
      </c>
      <c r="Y331" s="28">
        <v>1.4668330000000001</v>
      </c>
      <c r="Z331" s="28">
        <v>1.934731</v>
      </c>
      <c r="AA331" s="28">
        <v>2.5546630000000001</v>
      </c>
      <c r="AB331" s="28">
        <v>2.749574</v>
      </c>
      <c r="AC331" s="28">
        <v>51.388629999999999</v>
      </c>
      <c r="AD331" s="28">
        <v>33.020299999999999</v>
      </c>
      <c r="AE331" s="28">
        <v>3.4194</v>
      </c>
      <c r="AF331" s="28">
        <v>4.7376681999999999</v>
      </c>
      <c r="AG331" s="28">
        <v>4.7350503000000002</v>
      </c>
      <c r="AH331" s="28">
        <v>4.7218292000000002</v>
      </c>
      <c r="AI331" s="28">
        <v>5.3525000000000003E-2</v>
      </c>
      <c r="AJ331" s="28">
        <v>1.933856</v>
      </c>
      <c r="AK331" s="28">
        <v>94.213273400000006</v>
      </c>
      <c r="AL331" s="28">
        <v>6.8797280000000001</v>
      </c>
      <c r="AM331" s="28">
        <v>0.97182400000000002</v>
      </c>
      <c r="AN331" s="28">
        <v>1.774564</v>
      </c>
      <c r="AO331" s="28">
        <v>41.421399999999998</v>
      </c>
      <c r="AP331" s="28">
        <v>2.035002</v>
      </c>
      <c r="AQ331" s="28">
        <v>1.6170599999999999</v>
      </c>
      <c r="AR331" s="28">
        <v>7.2552320000000003</v>
      </c>
      <c r="AS331" s="28">
        <v>673.93948</v>
      </c>
      <c r="AT331" s="28">
        <v>36.799807999999999</v>
      </c>
      <c r="AU331" s="28">
        <v>2623.1848</v>
      </c>
      <c r="AV331" s="28">
        <v>5.9255241999999999</v>
      </c>
      <c r="AW331" s="28">
        <v>3.4785900000000001</v>
      </c>
      <c r="AX331" s="28">
        <v>4.9905999999999997</v>
      </c>
      <c r="AY331" s="28">
        <v>134.40119999999999</v>
      </c>
      <c r="AZ331" s="28">
        <v>2.6986080000000001</v>
      </c>
      <c r="BA331" s="28">
        <v>0.12048361474986399</v>
      </c>
      <c r="BB331" s="28">
        <v>11.268014000000001</v>
      </c>
      <c r="BC331" s="28">
        <v>144.953</v>
      </c>
      <c r="BD331" s="28">
        <v>0.64687099999999997</v>
      </c>
      <c r="BE331" s="28">
        <v>1.9138176</v>
      </c>
      <c r="BF331" s="28">
        <v>1.8696360000000001</v>
      </c>
      <c r="BG331" s="28">
        <v>2.1420940000000002</v>
      </c>
      <c r="BH331" s="28">
        <v>86.469160000000002</v>
      </c>
      <c r="BI331" s="28">
        <v>15.143660000000001</v>
      </c>
      <c r="BJ331" s="28">
        <v>4.9905999999999997</v>
      </c>
      <c r="BK331" s="28">
        <v>3.3575097600000001</v>
      </c>
      <c r="BL331" s="28">
        <v>3.3575097600000001</v>
      </c>
      <c r="BM331" s="28">
        <v>3.79177594</v>
      </c>
      <c r="BN331" s="28">
        <v>0.20855199999999999</v>
      </c>
      <c r="BO331" s="28">
        <v>0.99288182085899801</v>
      </c>
      <c r="BP331" s="28">
        <v>0.46806874095513801</v>
      </c>
    </row>
    <row r="332" spans="1:68">
      <c r="A332" s="28">
        <v>331</v>
      </c>
      <c r="B332" s="29" t="s">
        <v>111</v>
      </c>
      <c r="C332" s="28">
        <v>175</v>
      </c>
      <c r="D332" s="28">
        <v>1060</v>
      </c>
      <c r="E332" s="28">
        <v>0.33955999999999997</v>
      </c>
      <c r="F332" s="28">
        <v>29.397718999999999</v>
      </c>
      <c r="G332" s="28">
        <v>2.8767800000000001</v>
      </c>
      <c r="H332" s="28">
        <v>1.2507699999999999</v>
      </c>
      <c r="I332" s="28">
        <v>4.0439249999999998</v>
      </c>
      <c r="J332" s="28">
        <v>14.087999999999999</v>
      </c>
      <c r="K332" s="28">
        <v>0.85653000000000001</v>
      </c>
      <c r="L332" s="28">
        <v>0.86995</v>
      </c>
      <c r="M332" s="28">
        <v>1.086625</v>
      </c>
      <c r="N332" s="28">
        <v>464.87025</v>
      </c>
      <c r="O332" s="28">
        <v>54.792044505</v>
      </c>
      <c r="P332" s="28">
        <v>364.83150000000001</v>
      </c>
      <c r="Q332" s="28">
        <v>1.515166</v>
      </c>
      <c r="R332" s="28">
        <v>2.12845</v>
      </c>
      <c r="S332" s="28">
        <v>3.359</v>
      </c>
      <c r="T332" s="28">
        <v>172.72049999999999</v>
      </c>
      <c r="U332" s="28">
        <v>3.0063814999999998</v>
      </c>
      <c r="V332" s="28">
        <v>7.2260079500283902E-2</v>
      </c>
      <c r="W332" s="28">
        <v>32.565165</v>
      </c>
      <c r="X332" s="28">
        <v>194.23</v>
      </c>
      <c r="Y332" s="28">
        <v>1.436755</v>
      </c>
      <c r="Z332" s="28">
        <v>1.914785</v>
      </c>
      <c r="AA332" s="28">
        <v>2.526805</v>
      </c>
      <c r="AB332" s="28">
        <v>2.7278899999999999</v>
      </c>
      <c r="AC332" s="28">
        <v>51.738050000000001</v>
      </c>
      <c r="AD332" s="28">
        <v>32.650500000000001</v>
      </c>
      <c r="AE332" s="28">
        <v>3.359</v>
      </c>
      <c r="AF332" s="28">
        <v>4.6854269999999998</v>
      </c>
      <c r="AG332" s="28">
        <v>4.6829204999999998</v>
      </c>
      <c r="AH332" s="28">
        <v>4.6702620000000001</v>
      </c>
      <c r="AI332" s="28">
        <v>5.3374999999999999E-2</v>
      </c>
      <c r="AJ332" s="28">
        <v>1.9481599999999999</v>
      </c>
      <c r="AK332" s="28">
        <v>95.385048999999995</v>
      </c>
      <c r="AL332" s="28">
        <v>7.0120800000000001</v>
      </c>
      <c r="AM332" s="28">
        <v>0.98663999999999996</v>
      </c>
      <c r="AN332" s="28">
        <v>1.79054</v>
      </c>
      <c r="AO332" s="28">
        <v>41.829000000000001</v>
      </c>
      <c r="AP332" s="28">
        <v>2.0394700000000001</v>
      </c>
      <c r="AQ332" s="28">
        <v>1.6291</v>
      </c>
      <c r="AR332" s="28">
        <v>7.0635199999999996</v>
      </c>
      <c r="AS332" s="28">
        <v>680.73779999999999</v>
      </c>
      <c r="AT332" s="28">
        <v>37.183639999999997</v>
      </c>
      <c r="AU332" s="28">
        <v>2550.0279999999998</v>
      </c>
      <c r="AV332" s="28">
        <v>5.8155869999999998</v>
      </c>
      <c r="AW332" s="28">
        <v>3.5986500000000001</v>
      </c>
      <c r="AX332" s="28">
        <v>4.9909999999999997</v>
      </c>
      <c r="AY332" s="28">
        <v>134.68199999999999</v>
      </c>
      <c r="AZ332" s="28">
        <v>2.6588799999999999</v>
      </c>
      <c r="BA332" s="28">
        <v>0.11931913265916</v>
      </c>
      <c r="BB332" s="28">
        <v>11.56129</v>
      </c>
      <c r="BC332" s="28">
        <v>144.95500000000001</v>
      </c>
      <c r="BD332" s="28">
        <v>0.65168499999999996</v>
      </c>
      <c r="BE332" s="28">
        <v>1.916336</v>
      </c>
      <c r="BF332" s="28">
        <v>1.87646</v>
      </c>
      <c r="BG332" s="28">
        <v>2.1500900000000001</v>
      </c>
      <c r="BH332" s="28">
        <v>87.172600000000003</v>
      </c>
      <c r="BI332" s="28">
        <v>14.780099999999999</v>
      </c>
      <c r="BJ332" s="28">
        <v>4.9909999999999997</v>
      </c>
      <c r="BK332" s="28">
        <v>3.3979135999999999</v>
      </c>
      <c r="BL332" s="28">
        <v>3.3979135999999999</v>
      </c>
      <c r="BM332" s="28">
        <v>4.1101258999999999</v>
      </c>
      <c r="BN332" s="28">
        <v>0.23372000000000001</v>
      </c>
      <c r="BO332" s="28">
        <v>0.98007349958498302</v>
      </c>
      <c r="BP332" s="28">
        <v>0.47155209840810403</v>
      </c>
    </row>
    <row r="333" spans="1:68">
      <c r="A333" s="28">
        <v>332</v>
      </c>
      <c r="B333" s="29" t="s">
        <v>209</v>
      </c>
      <c r="C333" s="28">
        <v>210</v>
      </c>
      <c r="D333" s="28">
        <v>1090</v>
      </c>
      <c r="E333" s="28">
        <v>0.34029999999999999</v>
      </c>
      <c r="F333" s="28">
        <v>29.838374999999999</v>
      </c>
      <c r="G333" s="28">
        <v>2.9187500000000002</v>
      </c>
      <c r="H333" s="28">
        <v>1.22275</v>
      </c>
      <c r="I333" s="28">
        <v>4.10975</v>
      </c>
      <c r="J333" s="28">
        <v>14.4</v>
      </c>
      <c r="K333" s="28">
        <v>0.84775</v>
      </c>
      <c r="L333" s="28">
        <v>0.85750000000000004</v>
      </c>
      <c r="M333" s="28">
        <v>1.0505</v>
      </c>
      <c r="N333" s="28">
        <v>460.44499999999999</v>
      </c>
      <c r="O333" s="28">
        <v>56.301993000000003</v>
      </c>
      <c r="P333" s="28">
        <v>358.95</v>
      </c>
      <c r="Q333" s="28">
        <v>1.401125</v>
      </c>
      <c r="R333" s="28">
        <v>2.1549999999999998</v>
      </c>
      <c r="S333" s="28">
        <v>3.4249999999999998</v>
      </c>
      <c r="T333" s="28">
        <v>175.72499999999999</v>
      </c>
      <c r="U333" s="28">
        <v>3.0920000000000001</v>
      </c>
      <c r="V333" s="28">
        <v>6.9444444444444406E-2</v>
      </c>
      <c r="W333" s="28">
        <v>33.768000000000001</v>
      </c>
      <c r="X333" s="28">
        <v>197.25</v>
      </c>
      <c r="Y333" s="28">
        <v>1.47725</v>
      </c>
      <c r="Z333" s="28">
        <v>1.9400500000000001</v>
      </c>
      <c r="AA333" s="28">
        <v>2.5649999999999999</v>
      </c>
      <c r="AB333" s="28">
        <v>2.7577500000000001</v>
      </c>
      <c r="AC333" s="28">
        <v>51.097499999999997</v>
      </c>
      <c r="AD333" s="28">
        <v>33.283749999999998</v>
      </c>
      <c r="AE333" s="28">
        <v>3.4249999999999998</v>
      </c>
      <c r="AF333" s="28">
        <v>4.7443350000000004</v>
      </c>
      <c r="AG333" s="28">
        <v>4.7443350000000004</v>
      </c>
      <c r="AH333" s="28">
        <v>4.7443350000000004</v>
      </c>
      <c r="AI333" s="28">
        <v>0.05</v>
      </c>
      <c r="AJ333" s="28">
        <v>1.8819999999999999</v>
      </c>
      <c r="AK333" s="28">
        <v>90.654049999999998</v>
      </c>
      <c r="AL333" s="28">
        <v>6.6059999999999999</v>
      </c>
      <c r="AM333" s="28">
        <v>0.94799999999999995</v>
      </c>
      <c r="AN333" s="28">
        <v>1.7529999999999999</v>
      </c>
      <c r="AO333" s="28">
        <v>40.049999999999997</v>
      </c>
      <c r="AP333" s="28">
        <v>2.0215000000000001</v>
      </c>
      <c r="AQ333" s="28">
        <v>1.595</v>
      </c>
      <c r="AR333" s="28">
        <v>7.4340000000000002</v>
      </c>
      <c r="AS333" s="28">
        <v>663.51</v>
      </c>
      <c r="AT333" s="28">
        <v>36.000300000000003</v>
      </c>
      <c r="AU333" s="28">
        <v>2700.6</v>
      </c>
      <c r="AV333" s="28">
        <v>5.87615</v>
      </c>
      <c r="AW333" s="28">
        <v>3.2925</v>
      </c>
      <c r="AX333" s="28">
        <v>4.95</v>
      </c>
      <c r="AY333" s="28">
        <v>133.9</v>
      </c>
      <c r="AZ333" s="28">
        <v>2.7509999999999999</v>
      </c>
      <c r="BA333" s="28">
        <v>0.123595505617978</v>
      </c>
      <c r="BB333" s="28">
        <v>10.820499999999999</v>
      </c>
      <c r="BC333" s="28">
        <v>144.75</v>
      </c>
      <c r="BD333" s="28">
        <v>0.63824999999999998</v>
      </c>
      <c r="BE333" s="28">
        <v>1.9061999999999999</v>
      </c>
      <c r="BF333" s="28">
        <v>1.857</v>
      </c>
      <c r="BG333" s="28">
        <v>2.1305000000000001</v>
      </c>
      <c r="BH333" s="28">
        <v>82.27</v>
      </c>
      <c r="BI333" s="28">
        <v>15.645</v>
      </c>
      <c r="BJ333" s="28">
        <v>4.95</v>
      </c>
      <c r="BK333" s="28">
        <v>3.2829199999999998</v>
      </c>
      <c r="BL333" s="28">
        <v>3.2829199999999998</v>
      </c>
      <c r="BM333" s="28">
        <v>3.3696549999999998</v>
      </c>
      <c r="BN333" s="28">
        <v>0.17399999999999999</v>
      </c>
      <c r="BO333" s="28">
        <v>1.0007647885695501</v>
      </c>
      <c r="BP333" s="28">
        <v>0.46183068017366102</v>
      </c>
    </row>
    <row r="334" spans="1:68">
      <c r="A334" s="28">
        <v>333</v>
      </c>
      <c r="B334" s="29" t="s">
        <v>119</v>
      </c>
      <c r="C334" s="28">
        <v>263</v>
      </c>
      <c r="D334" s="28">
        <v>1090</v>
      </c>
      <c r="E334" s="28">
        <v>0.34623939999999997</v>
      </c>
      <c r="F334" s="28">
        <v>30.196658249999999</v>
      </c>
      <c r="G334" s="28">
        <v>2.9395924999999998</v>
      </c>
      <c r="H334" s="28">
        <v>1.2230645</v>
      </c>
      <c r="I334" s="28">
        <v>4.1060305000000001</v>
      </c>
      <c r="J334" s="28">
        <v>14.5372</v>
      </c>
      <c r="K334" s="28">
        <v>0.85033449999999999</v>
      </c>
      <c r="L334" s="28">
        <v>0.85958500000000004</v>
      </c>
      <c r="M334" s="28">
        <v>1.052759</v>
      </c>
      <c r="N334" s="28">
        <v>460.93070999999998</v>
      </c>
      <c r="O334" s="28">
        <v>56.303102494000001</v>
      </c>
      <c r="P334" s="28">
        <v>359.32010000000002</v>
      </c>
      <c r="Q334" s="28">
        <v>1.40640075</v>
      </c>
      <c r="R334" s="28">
        <v>2.1632899999999999</v>
      </c>
      <c r="S334" s="28">
        <v>3.4301499999999998</v>
      </c>
      <c r="T334" s="28">
        <v>175.67755</v>
      </c>
      <c r="U334" s="28">
        <v>3.0898099999999999</v>
      </c>
      <c r="V334" s="28">
        <v>6.9339350081171106E-2</v>
      </c>
      <c r="W334" s="28">
        <v>33.743084000000003</v>
      </c>
      <c r="X334" s="28">
        <v>197.1755</v>
      </c>
      <c r="Y334" s="28">
        <v>1.4763554999999999</v>
      </c>
      <c r="Z334" s="28">
        <v>1.9402899</v>
      </c>
      <c r="AA334" s="28">
        <v>2.5642100000000001</v>
      </c>
      <c r="AB334" s="28">
        <v>2.7570744999999999</v>
      </c>
      <c r="AC334" s="28">
        <v>51.177905000000003</v>
      </c>
      <c r="AD334" s="28">
        <v>33.231982500000001</v>
      </c>
      <c r="AE334" s="28">
        <v>3.4301499999999998</v>
      </c>
      <c r="AF334" s="28">
        <v>4.7481943299999996</v>
      </c>
      <c r="AG334" s="28">
        <v>4.7470803300000002</v>
      </c>
      <c r="AH334" s="28">
        <v>4.7414543299999998</v>
      </c>
      <c r="AI334" s="28">
        <v>5.1499999999999997E-2</v>
      </c>
      <c r="AJ334" s="28">
        <v>1.880476</v>
      </c>
      <c r="AK334" s="28">
        <v>90.562653900000001</v>
      </c>
      <c r="AL334" s="28">
        <v>6.6020479999999999</v>
      </c>
      <c r="AM334" s="28">
        <v>0.94830400000000004</v>
      </c>
      <c r="AN334" s="28">
        <v>1.753914</v>
      </c>
      <c r="AO334" s="28">
        <v>40.011899999999997</v>
      </c>
      <c r="AP334" s="28">
        <v>2.0204569999999999</v>
      </c>
      <c r="AQ334" s="28">
        <v>1.5944100000000001</v>
      </c>
      <c r="AR334" s="28">
        <v>7.4269319999999999</v>
      </c>
      <c r="AS334" s="28">
        <v>663.44497999999999</v>
      </c>
      <c r="AT334" s="28">
        <v>35.997499400000002</v>
      </c>
      <c r="AU334" s="28">
        <v>2698.8227999999999</v>
      </c>
      <c r="AV334" s="28">
        <v>5.8738957000000003</v>
      </c>
      <c r="AW334" s="28">
        <v>3.2919149999999999</v>
      </c>
      <c r="AX334" s="28">
        <v>4.9481000000000002</v>
      </c>
      <c r="AY334" s="28">
        <v>133.92019999999999</v>
      </c>
      <c r="AZ334" s="28">
        <v>2.7509980000000001</v>
      </c>
      <c r="BA334" s="28">
        <v>0.123615724322014</v>
      </c>
      <c r="BB334" s="28">
        <v>10.828859</v>
      </c>
      <c r="BC334" s="28">
        <v>144.78049999999999</v>
      </c>
      <c r="BD334" s="28">
        <v>0.63846349999999996</v>
      </c>
      <c r="BE334" s="28">
        <v>1.9060855999999999</v>
      </c>
      <c r="BF334" s="28">
        <v>1.857246</v>
      </c>
      <c r="BG334" s="28">
        <v>2.1307990000000001</v>
      </c>
      <c r="BH334" s="28">
        <v>82.141660000000002</v>
      </c>
      <c r="BI334" s="28">
        <v>15.64931</v>
      </c>
      <c r="BJ334" s="28">
        <v>4.9481000000000002</v>
      </c>
      <c r="BK334" s="28">
        <v>3.2829721599999999</v>
      </c>
      <c r="BL334" s="28">
        <v>3.2829721599999999</v>
      </c>
      <c r="BM334" s="28">
        <v>3.37346229</v>
      </c>
      <c r="BN334" s="28">
        <v>0.173872</v>
      </c>
      <c r="BO334" s="28">
        <v>1.0003459884783199</v>
      </c>
      <c r="BP334" s="28">
        <v>0.46198516642547</v>
      </c>
    </row>
    <row r="335" spans="1:68">
      <c r="A335" s="28">
        <v>334</v>
      </c>
      <c r="B335" s="29" t="s">
        <v>120</v>
      </c>
      <c r="C335" s="28">
        <v>285</v>
      </c>
      <c r="D335" s="28">
        <v>1090</v>
      </c>
      <c r="E335" s="28">
        <v>0.35217880000000001</v>
      </c>
      <c r="F335" s="28">
        <v>30.554941500000002</v>
      </c>
      <c r="G335" s="28">
        <v>2.9604349999999999</v>
      </c>
      <c r="H335" s="28">
        <v>1.223379</v>
      </c>
      <c r="I335" s="28">
        <v>4.1023110000000003</v>
      </c>
      <c r="J335" s="28">
        <v>14.6744</v>
      </c>
      <c r="K335" s="28">
        <v>0.85291899999999998</v>
      </c>
      <c r="L335" s="28">
        <v>0.86167000000000005</v>
      </c>
      <c r="M335" s="28">
        <v>1.055018</v>
      </c>
      <c r="N335" s="28">
        <v>461.41642000000002</v>
      </c>
      <c r="O335" s="28">
        <v>56.304211987999999</v>
      </c>
      <c r="P335" s="28">
        <v>359.6902</v>
      </c>
      <c r="Q335" s="28">
        <v>1.4116765</v>
      </c>
      <c r="R335" s="28">
        <v>2.1715800000000001</v>
      </c>
      <c r="S335" s="28">
        <v>3.4352999999999998</v>
      </c>
      <c r="T335" s="28">
        <v>175.6301</v>
      </c>
      <c r="U335" s="28">
        <v>3.0876199999999998</v>
      </c>
      <c r="V335" s="28">
        <v>6.9236220901706405E-2</v>
      </c>
      <c r="W335" s="28">
        <v>33.718167999999999</v>
      </c>
      <c r="X335" s="28">
        <v>197.101</v>
      </c>
      <c r="Y335" s="28">
        <v>1.4754609999999999</v>
      </c>
      <c r="Z335" s="28">
        <v>1.9405298</v>
      </c>
      <c r="AA335" s="28">
        <v>2.5634199999999998</v>
      </c>
      <c r="AB335" s="28">
        <v>2.756399</v>
      </c>
      <c r="AC335" s="28">
        <v>51.258310000000002</v>
      </c>
      <c r="AD335" s="28">
        <v>33.180214999999997</v>
      </c>
      <c r="AE335" s="28">
        <v>3.4352999999999998</v>
      </c>
      <c r="AF335" s="28">
        <v>4.7520536599999996</v>
      </c>
      <c r="AG335" s="28">
        <v>4.7498256599999999</v>
      </c>
      <c r="AH335" s="28">
        <v>4.7385736600000001</v>
      </c>
      <c r="AI335" s="28">
        <v>5.2999999999999999E-2</v>
      </c>
      <c r="AJ335" s="28">
        <v>1.878952</v>
      </c>
      <c r="AK335" s="28">
        <v>90.471257800000004</v>
      </c>
      <c r="AL335" s="28">
        <v>6.598096</v>
      </c>
      <c r="AM335" s="28">
        <v>0.94860800000000001</v>
      </c>
      <c r="AN335" s="28">
        <v>1.7548280000000001</v>
      </c>
      <c r="AO335" s="28">
        <v>39.973799999999997</v>
      </c>
      <c r="AP335" s="28">
        <v>2.0194139999999998</v>
      </c>
      <c r="AQ335" s="28">
        <v>1.59382</v>
      </c>
      <c r="AR335" s="28">
        <v>7.4198639999999996</v>
      </c>
      <c r="AS335" s="28">
        <v>663.37995999999998</v>
      </c>
      <c r="AT335" s="28">
        <v>35.994698800000002</v>
      </c>
      <c r="AU335" s="28">
        <v>2697.0455999999999</v>
      </c>
      <c r="AV335" s="28">
        <v>5.8716413999999997</v>
      </c>
      <c r="AW335" s="28">
        <v>3.2913299999999999</v>
      </c>
      <c r="AX335" s="28">
        <v>4.9462000000000002</v>
      </c>
      <c r="AY335" s="28">
        <v>133.94040000000001</v>
      </c>
      <c r="AZ335" s="28">
        <v>2.7509960000000002</v>
      </c>
      <c r="BA335" s="28">
        <v>0.123635981567927</v>
      </c>
      <c r="BB335" s="28">
        <v>10.837218</v>
      </c>
      <c r="BC335" s="28">
        <v>144.81100000000001</v>
      </c>
      <c r="BD335" s="28">
        <v>0.63867700000000005</v>
      </c>
      <c r="BE335" s="28">
        <v>1.9059712</v>
      </c>
      <c r="BF335" s="28">
        <v>1.8574919999999999</v>
      </c>
      <c r="BG335" s="28">
        <v>2.1310980000000002</v>
      </c>
      <c r="BH335" s="28">
        <v>82.013319999999993</v>
      </c>
      <c r="BI335" s="28">
        <v>15.65362</v>
      </c>
      <c r="BJ335" s="28">
        <v>4.9462000000000002</v>
      </c>
      <c r="BK335" s="28">
        <v>3.28302432</v>
      </c>
      <c r="BL335" s="28">
        <v>3.28302432</v>
      </c>
      <c r="BM335" s="28">
        <v>3.3772695800000001</v>
      </c>
      <c r="BN335" s="28">
        <v>0.17374400000000001</v>
      </c>
      <c r="BO335" s="28">
        <v>0.99992727688596095</v>
      </c>
      <c r="BP335" s="28">
        <v>0.46213965267727902</v>
      </c>
    </row>
    <row r="336" spans="1:68">
      <c r="A336" s="28">
        <v>335</v>
      </c>
      <c r="B336" s="29" t="s">
        <v>121</v>
      </c>
      <c r="C336" s="28">
        <v>290</v>
      </c>
      <c r="D336" s="28">
        <v>1090</v>
      </c>
      <c r="E336" s="28">
        <v>0.3581182</v>
      </c>
      <c r="F336" s="28">
        <v>30.913224750000001</v>
      </c>
      <c r="G336" s="28">
        <v>2.9812775</v>
      </c>
      <c r="H336" s="28">
        <v>1.2236935</v>
      </c>
      <c r="I336" s="28">
        <v>4.0985915000000004</v>
      </c>
      <c r="J336" s="28">
        <v>14.8116</v>
      </c>
      <c r="K336" s="28">
        <v>0.85550349999999997</v>
      </c>
      <c r="L336" s="28">
        <v>0.86375500000000005</v>
      </c>
      <c r="M336" s="28">
        <v>1.057277</v>
      </c>
      <c r="N336" s="28">
        <v>461.90213</v>
      </c>
      <c r="O336" s="28">
        <v>56.305321481999997</v>
      </c>
      <c r="P336" s="28">
        <v>360.06029999999998</v>
      </c>
      <c r="Q336" s="28">
        <v>1.41695225</v>
      </c>
      <c r="R336" s="28">
        <v>2.1798700000000002</v>
      </c>
      <c r="S336" s="28">
        <v>3.4404499999999998</v>
      </c>
      <c r="T336" s="28">
        <v>175.58265</v>
      </c>
      <c r="U336" s="28">
        <v>3.0854300000000001</v>
      </c>
      <c r="V336" s="28">
        <v>6.9135002295498099E-2</v>
      </c>
      <c r="W336" s="28">
        <v>33.693252000000001</v>
      </c>
      <c r="X336" s="28">
        <v>197.0265</v>
      </c>
      <c r="Y336" s="28">
        <v>1.4745664999999999</v>
      </c>
      <c r="Z336" s="28">
        <v>1.9407696999999999</v>
      </c>
      <c r="AA336" s="28">
        <v>2.56263</v>
      </c>
      <c r="AB336" s="28">
        <v>2.7557235000000002</v>
      </c>
      <c r="AC336" s="28">
        <v>51.338715000000001</v>
      </c>
      <c r="AD336" s="28">
        <v>33.1284475</v>
      </c>
      <c r="AE336" s="28">
        <v>3.4404499999999998</v>
      </c>
      <c r="AF336" s="28">
        <v>4.7559129899999997</v>
      </c>
      <c r="AG336" s="28">
        <v>4.7525709899999997</v>
      </c>
      <c r="AH336" s="28">
        <v>4.7356929900000004</v>
      </c>
      <c r="AI336" s="28">
        <v>5.45E-2</v>
      </c>
      <c r="AJ336" s="28">
        <v>1.8774280000000001</v>
      </c>
      <c r="AK336" s="28">
        <v>90.379861700000006</v>
      </c>
      <c r="AL336" s="28">
        <v>6.594144</v>
      </c>
      <c r="AM336" s="28">
        <v>0.94891199999999998</v>
      </c>
      <c r="AN336" s="28">
        <v>1.7557419999999999</v>
      </c>
      <c r="AO336" s="28">
        <v>39.935699999999997</v>
      </c>
      <c r="AP336" s="28">
        <v>2.0183710000000001</v>
      </c>
      <c r="AQ336" s="28">
        <v>1.5932299999999999</v>
      </c>
      <c r="AR336" s="28">
        <v>7.4127960000000002</v>
      </c>
      <c r="AS336" s="28">
        <v>663.31493999999998</v>
      </c>
      <c r="AT336" s="28">
        <v>35.991898200000001</v>
      </c>
      <c r="AU336" s="28">
        <v>2695.2683999999999</v>
      </c>
      <c r="AV336" s="28">
        <v>5.8693871</v>
      </c>
      <c r="AW336" s="28">
        <v>3.2907449999999998</v>
      </c>
      <c r="AX336" s="28">
        <v>4.9443000000000001</v>
      </c>
      <c r="AY336" s="28">
        <v>133.9606</v>
      </c>
      <c r="AZ336" s="28">
        <v>2.7509939999999999</v>
      </c>
      <c r="BA336" s="28">
        <v>0.123656277466027</v>
      </c>
      <c r="BB336" s="28">
        <v>10.845577</v>
      </c>
      <c r="BC336" s="28">
        <v>144.8415</v>
      </c>
      <c r="BD336" s="28">
        <v>0.63889050000000003</v>
      </c>
      <c r="BE336" s="28">
        <v>1.9058568</v>
      </c>
      <c r="BF336" s="28">
        <v>1.8577379999999999</v>
      </c>
      <c r="BG336" s="28">
        <v>2.1313970000000002</v>
      </c>
      <c r="BH336" s="28">
        <v>81.884979999999999</v>
      </c>
      <c r="BI336" s="28">
        <v>15.65793</v>
      </c>
      <c r="BJ336" s="28">
        <v>4.9443000000000001</v>
      </c>
      <c r="BK336" s="28">
        <v>3.2830764800000001</v>
      </c>
      <c r="BL336" s="28">
        <v>3.2830764800000001</v>
      </c>
      <c r="BM336" s="28">
        <v>3.3810768699999998</v>
      </c>
      <c r="BN336" s="28">
        <v>0.17361599999999999</v>
      </c>
      <c r="BO336" s="28">
        <v>0.99950865376442799</v>
      </c>
      <c r="BP336" s="28">
        <v>0.46229413892908799</v>
      </c>
    </row>
    <row r="337" spans="1:68">
      <c r="A337" s="28">
        <v>336</v>
      </c>
      <c r="B337" s="29" t="s">
        <v>122</v>
      </c>
      <c r="C337" s="28">
        <v>300</v>
      </c>
      <c r="D337" s="28">
        <v>1090</v>
      </c>
      <c r="E337" s="28">
        <v>0.36405759999999998</v>
      </c>
      <c r="F337" s="28">
        <v>31.271508000000001</v>
      </c>
      <c r="G337" s="28">
        <v>3.0021200000000001</v>
      </c>
      <c r="H337" s="28">
        <v>1.224008</v>
      </c>
      <c r="I337" s="28">
        <v>4.0948719999999996</v>
      </c>
      <c r="J337" s="28">
        <v>14.9488</v>
      </c>
      <c r="K337" s="28">
        <v>0.85808799999999996</v>
      </c>
      <c r="L337" s="28">
        <v>0.86584000000000005</v>
      </c>
      <c r="M337" s="28">
        <v>1.059536</v>
      </c>
      <c r="N337" s="28">
        <v>462.38783999999998</v>
      </c>
      <c r="O337" s="28">
        <v>56.306430976000001</v>
      </c>
      <c r="P337" s="28">
        <v>360.43040000000002</v>
      </c>
      <c r="Q337" s="28">
        <v>1.422228</v>
      </c>
      <c r="R337" s="28">
        <v>2.1881599999999999</v>
      </c>
      <c r="S337" s="28">
        <v>3.4456000000000002</v>
      </c>
      <c r="T337" s="28">
        <v>175.5352</v>
      </c>
      <c r="U337" s="28">
        <v>3.08324</v>
      </c>
      <c r="V337" s="28">
        <v>6.9035641656855398E-2</v>
      </c>
      <c r="W337" s="28">
        <v>33.668335999999996</v>
      </c>
      <c r="X337" s="28">
        <v>196.952</v>
      </c>
      <c r="Y337" s="28">
        <v>1.4736720000000001</v>
      </c>
      <c r="Z337" s="28">
        <v>1.9410095999999999</v>
      </c>
      <c r="AA337" s="28">
        <v>2.5618400000000001</v>
      </c>
      <c r="AB337" s="28">
        <v>2.7550479999999999</v>
      </c>
      <c r="AC337" s="28">
        <v>51.419119999999999</v>
      </c>
      <c r="AD337" s="28">
        <v>33.076680000000003</v>
      </c>
      <c r="AE337" s="28">
        <v>3.4456000000000002</v>
      </c>
      <c r="AF337" s="28">
        <v>4.7597723199999997</v>
      </c>
      <c r="AG337" s="28">
        <v>4.7553163200000004</v>
      </c>
      <c r="AH337" s="28">
        <v>4.7328123199999999</v>
      </c>
      <c r="AI337" s="28">
        <v>5.6000000000000001E-2</v>
      </c>
      <c r="AJ337" s="28">
        <v>1.875904</v>
      </c>
      <c r="AK337" s="28">
        <v>90.288465599999995</v>
      </c>
      <c r="AL337" s="28">
        <v>6.590192</v>
      </c>
      <c r="AM337" s="28">
        <v>0.94921599999999995</v>
      </c>
      <c r="AN337" s="28">
        <v>1.756656</v>
      </c>
      <c r="AO337" s="28">
        <v>39.897599999999997</v>
      </c>
      <c r="AP337" s="28">
        <v>2.017328</v>
      </c>
      <c r="AQ337" s="28">
        <v>1.5926400000000001</v>
      </c>
      <c r="AR337" s="28">
        <v>7.4057279999999999</v>
      </c>
      <c r="AS337" s="28">
        <v>663.24991999999997</v>
      </c>
      <c r="AT337" s="28">
        <v>35.989097600000001</v>
      </c>
      <c r="AU337" s="28">
        <v>2693.4911999999999</v>
      </c>
      <c r="AV337" s="28">
        <v>5.8671328000000003</v>
      </c>
      <c r="AW337" s="28">
        <v>3.2901600000000002</v>
      </c>
      <c r="AX337" s="28">
        <v>4.9424000000000001</v>
      </c>
      <c r="AY337" s="28">
        <v>133.98079999999999</v>
      </c>
      <c r="AZ337" s="28">
        <v>2.7509920000000001</v>
      </c>
      <c r="BA337" s="28">
        <v>0.123676612127045</v>
      </c>
      <c r="BB337" s="28">
        <v>10.853935999999999</v>
      </c>
      <c r="BC337" s="28">
        <v>144.87200000000001</v>
      </c>
      <c r="BD337" s="28">
        <v>0.63910400000000001</v>
      </c>
      <c r="BE337" s="28">
        <v>1.9057424000000001</v>
      </c>
      <c r="BF337" s="28">
        <v>1.8579840000000001</v>
      </c>
      <c r="BG337" s="28">
        <v>2.1316959999999998</v>
      </c>
      <c r="BH337" s="28">
        <v>81.756640000000004</v>
      </c>
      <c r="BI337" s="28">
        <v>15.662240000000001</v>
      </c>
      <c r="BJ337" s="28">
        <v>4.9424000000000001</v>
      </c>
      <c r="BK337" s="28">
        <v>3.2831286400000002</v>
      </c>
      <c r="BL337" s="28">
        <v>3.2831286400000002</v>
      </c>
      <c r="BM337" s="28">
        <v>3.3848841599999999</v>
      </c>
      <c r="BN337" s="28">
        <v>0.173488</v>
      </c>
      <c r="BO337" s="28">
        <v>0.99909011908568301</v>
      </c>
      <c r="BP337" s="28">
        <v>0.46244862518089702</v>
      </c>
    </row>
    <row r="338" spans="1:68">
      <c r="A338" s="28">
        <v>337</v>
      </c>
      <c r="B338" s="29" t="s">
        <v>101</v>
      </c>
      <c r="C338" s="28">
        <v>75</v>
      </c>
      <c r="D338" s="28">
        <v>1090</v>
      </c>
      <c r="E338" s="28">
        <v>0.36999700000000002</v>
      </c>
      <c r="F338" s="28">
        <v>31.62979125</v>
      </c>
      <c r="G338" s="28">
        <v>3.0229625000000002</v>
      </c>
      <c r="H338" s="28">
        <v>1.2243225</v>
      </c>
      <c r="I338" s="28">
        <v>4.0911524999999997</v>
      </c>
      <c r="J338" s="28">
        <v>15.086</v>
      </c>
      <c r="K338" s="28">
        <v>0.86067249999999995</v>
      </c>
      <c r="L338" s="28">
        <v>0.86792499999999995</v>
      </c>
      <c r="M338" s="28">
        <v>1.061795</v>
      </c>
      <c r="N338" s="28">
        <v>462.87355000000002</v>
      </c>
      <c r="O338" s="28">
        <v>56.307540469999999</v>
      </c>
      <c r="P338" s="28">
        <v>360.8005</v>
      </c>
      <c r="Q338" s="28">
        <v>1.4275037500000001</v>
      </c>
      <c r="R338" s="28">
        <v>2.19645</v>
      </c>
      <c r="S338" s="28">
        <v>3.4507500000000002</v>
      </c>
      <c r="T338" s="28">
        <v>175.48775000000001</v>
      </c>
      <c r="U338" s="28">
        <v>3.0810499999999998</v>
      </c>
      <c r="V338" s="28">
        <v>6.8938088293782299E-2</v>
      </c>
      <c r="W338" s="28">
        <v>33.643419999999999</v>
      </c>
      <c r="X338" s="28">
        <v>196.8775</v>
      </c>
      <c r="Y338" s="28">
        <v>1.4727775000000001</v>
      </c>
      <c r="Z338" s="28">
        <v>1.9412495000000001</v>
      </c>
      <c r="AA338" s="28">
        <v>2.5610499999999998</v>
      </c>
      <c r="AB338" s="28">
        <v>2.7543725000000001</v>
      </c>
      <c r="AC338" s="28">
        <v>51.499524999999998</v>
      </c>
      <c r="AD338" s="28">
        <v>33.024912499999999</v>
      </c>
      <c r="AE338" s="28">
        <v>3.4507500000000002</v>
      </c>
      <c r="AF338" s="28">
        <v>4.7636316499999998</v>
      </c>
      <c r="AG338" s="28">
        <v>4.7580616500000001</v>
      </c>
      <c r="AH338" s="28">
        <v>4.7299316500000002</v>
      </c>
      <c r="AI338" s="28">
        <v>5.7500000000000002E-2</v>
      </c>
      <c r="AJ338" s="28">
        <v>1.8743799999999999</v>
      </c>
      <c r="AK338" s="28">
        <v>90.197069499999998</v>
      </c>
      <c r="AL338" s="28">
        <v>6.5862400000000001</v>
      </c>
      <c r="AM338" s="28">
        <v>0.94952000000000003</v>
      </c>
      <c r="AN338" s="28">
        <v>1.7575700000000001</v>
      </c>
      <c r="AO338" s="28">
        <v>39.859499999999997</v>
      </c>
      <c r="AP338" s="28">
        <v>2.0162849999999999</v>
      </c>
      <c r="AQ338" s="28">
        <v>1.59205</v>
      </c>
      <c r="AR338" s="28">
        <v>7.3986599999999996</v>
      </c>
      <c r="AS338" s="28">
        <v>663.18489999999997</v>
      </c>
      <c r="AT338" s="28">
        <v>35.986297</v>
      </c>
      <c r="AU338" s="28">
        <v>2691.7139999999999</v>
      </c>
      <c r="AV338" s="28">
        <v>5.8648784999999997</v>
      </c>
      <c r="AW338" s="28">
        <v>3.2895750000000001</v>
      </c>
      <c r="AX338" s="28">
        <v>4.9405000000000001</v>
      </c>
      <c r="AY338" s="28">
        <v>134.001</v>
      </c>
      <c r="AZ338" s="28">
        <v>2.7509899999999998</v>
      </c>
      <c r="BA338" s="28">
        <v>0.12369698566213801</v>
      </c>
      <c r="BB338" s="28">
        <v>10.862295</v>
      </c>
      <c r="BC338" s="28">
        <v>144.9025</v>
      </c>
      <c r="BD338" s="28">
        <v>0.63931749999999998</v>
      </c>
      <c r="BE338" s="28">
        <v>1.9056280000000001</v>
      </c>
      <c r="BF338" s="28">
        <v>1.85823</v>
      </c>
      <c r="BG338" s="28">
        <v>2.1319949999999999</v>
      </c>
      <c r="BH338" s="28">
        <v>81.628299999999996</v>
      </c>
      <c r="BI338" s="28">
        <v>15.666550000000001</v>
      </c>
      <c r="BJ338" s="28">
        <v>4.9405000000000001</v>
      </c>
      <c r="BK338" s="28">
        <v>3.2831807999999998</v>
      </c>
      <c r="BL338" s="28">
        <v>3.2831807999999998</v>
      </c>
      <c r="BM338" s="28">
        <v>3.38869145</v>
      </c>
      <c r="BN338" s="28">
        <v>0.17335999999999999</v>
      </c>
      <c r="BO338" s="28">
        <v>0.998671672821701</v>
      </c>
      <c r="BP338" s="28">
        <v>0.46260311143270599</v>
      </c>
    </row>
    <row r="339" spans="1:68">
      <c r="A339" s="28">
        <v>338</v>
      </c>
      <c r="B339" s="29" t="s">
        <v>210</v>
      </c>
      <c r="C339" s="28">
        <v>330</v>
      </c>
      <c r="D339" s="28">
        <v>1095</v>
      </c>
      <c r="E339" s="28">
        <v>0.34715000000000001</v>
      </c>
      <c r="F339" s="28">
        <v>30.4409375</v>
      </c>
      <c r="G339" s="28">
        <v>2.961875</v>
      </c>
      <c r="H339" s="28">
        <v>1.2088749999999999</v>
      </c>
      <c r="I339" s="28">
        <v>4.1373749999999996</v>
      </c>
      <c r="J339" s="28">
        <v>14.7</v>
      </c>
      <c r="K339" s="28">
        <v>0.84637499999999999</v>
      </c>
      <c r="L339" s="28">
        <v>0.85375000000000001</v>
      </c>
      <c r="M339" s="28">
        <v>1.03525</v>
      </c>
      <c r="N339" s="28">
        <v>458.8725</v>
      </c>
      <c r="O339" s="28">
        <v>57.039916499999997</v>
      </c>
      <c r="P339" s="28">
        <v>356.47500000000002</v>
      </c>
      <c r="Q339" s="28">
        <v>1.3523125</v>
      </c>
      <c r="R339" s="28">
        <v>2.1775000000000002</v>
      </c>
      <c r="S339" s="28">
        <v>3.4624999999999999</v>
      </c>
      <c r="T339" s="28">
        <v>177.11250000000001</v>
      </c>
      <c r="U339" s="28">
        <v>3.1309999999999998</v>
      </c>
      <c r="V339" s="28">
        <v>6.8027210884353706E-2</v>
      </c>
      <c r="W339" s="28">
        <v>34.314</v>
      </c>
      <c r="X339" s="28">
        <v>198.625</v>
      </c>
      <c r="Y339" s="28">
        <v>1.4961249999999999</v>
      </c>
      <c r="Z339" s="28">
        <v>1.9525250000000001</v>
      </c>
      <c r="AA339" s="28">
        <v>2.5825</v>
      </c>
      <c r="AB339" s="28">
        <v>2.7713749999999999</v>
      </c>
      <c r="AC339" s="28">
        <v>50.873750000000001</v>
      </c>
      <c r="AD339" s="28">
        <v>33.519374999999997</v>
      </c>
      <c r="AE339" s="28">
        <v>3.4624999999999999</v>
      </c>
      <c r="AF339" s="28">
        <v>4.7768174999999999</v>
      </c>
      <c r="AG339" s="28">
        <v>4.7768174999999999</v>
      </c>
      <c r="AH339" s="28">
        <v>4.7768174999999999</v>
      </c>
      <c r="AI339" s="28">
        <v>0.05</v>
      </c>
      <c r="AJ339" s="28">
        <v>2.1318999999999999</v>
      </c>
      <c r="AK339" s="28">
        <v>110.19576000000001</v>
      </c>
      <c r="AL339" s="28">
        <v>7.3738999999999999</v>
      </c>
      <c r="AM339" s="28">
        <v>0.96850000000000003</v>
      </c>
      <c r="AN339" s="28">
        <v>1.7609999999999999</v>
      </c>
      <c r="AO339" s="28">
        <v>47.26</v>
      </c>
      <c r="AP339" s="28">
        <v>2.0192999999999999</v>
      </c>
      <c r="AQ339" s="28">
        <v>1.597</v>
      </c>
      <c r="AR339" s="28">
        <v>7.4244000000000003</v>
      </c>
      <c r="AS339" s="28">
        <v>689.84500000000003</v>
      </c>
      <c r="AT339" s="28">
        <v>37.687470599999997</v>
      </c>
      <c r="AU339" s="28">
        <v>2744.91</v>
      </c>
      <c r="AV339" s="28">
        <v>5.3191800000000002</v>
      </c>
      <c r="AW339" s="28">
        <v>3.45</v>
      </c>
      <c r="AX339" s="28">
        <v>5.18</v>
      </c>
      <c r="AY339" s="28">
        <v>134.35</v>
      </c>
      <c r="AZ339" s="28">
        <v>2.7156500000000001</v>
      </c>
      <c r="BA339" s="28">
        <v>0.10579771476936101</v>
      </c>
      <c r="BB339" s="28">
        <v>11.200100000000001</v>
      </c>
      <c r="BC339" s="28">
        <v>145</v>
      </c>
      <c r="BD339" s="28">
        <v>0.64600000000000002</v>
      </c>
      <c r="BE339" s="28">
        <v>1.9157200000000001</v>
      </c>
      <c r="BF339" s="28">
        <v>1.8703000000000001</v>
      </c>
      <c r="BG339" s="28">
        <v>2.14</v>
      </c>
      <c r="BH339" s="28">
        <v>77.122</v>
      </c>
      <c r="BI339" s="28">
        <v>14.776999999999999</v>
      </c>
      <c r="BJ339" s="28">
        <v>5.18</v>
      </c>
      <c r="BK339" s="28">
        <v>3.350892</v>
      </c>
      <c r="BL339" s="28">
        <v>3.350892</v>
      </c>
      <c r="BM339" s="28">
        <v>3.699192</v>
      </c>
      <c r="BN339" s="28">
        <v>0.20150000000000001</v>
      </c>
      <c r="BO339" s="28">
        <v>1.00352155059296</v>
      </c>
      <c r="BP339" s="28">
        <v>0.46743849493487699</v>
      </c>
    </row>
    <row r="340" spans="1:68">
      <c r="A340" s="28">
        <v>339</v>
      </c>
      <c r="B340" s="29" t="s">
        <v>109</v>
      </c>
      <c r="C340" s="28">
        <v>350</v>
      </c>
      <c r="D340" s="28">
        <v>1095</v>
      </c>
      <c r="E340" s="28">
        <v>0.34715000000000001</v>
      </c>
      <c r="F340" s="28">
        <v>30.4409375</v>
      </c>
      <c r="G340" s="28">
        <v>2.961875</v>
      </c>
      <c r="H340" s="28">
        <v>1.2088749999999999</v>
      </c>
      <c r="I340" s="28">
        <v>4.1373749999999996</v>
      </c>
      <c r="J340" s="28">
        <v>14.7</v>
      </c>
      <c r="K340" s="28">
        <v>0.84637499999999999</v>
      </c>
      <c r="L340" s="28">
        <v>0.85375000000000001</v>
      </c>
      <c r="M340" s="28">
        <v>1.03525</v>
      </c>
      <c r="N340" s="28">
        <v>458.8725</v>
      </c>
      <c r="O340" s="28">
        <v>57.039916499999997</v>
      </c>
      <c r="P340" s="28">
        <v>356.47500000000002</v>
      </c>
      <c r="Q340" s="28">
        <v>1.3523125</v>
      </c>
      <c r="R340" s="28">
        <v>2.1775000000000002</v>
      </c>
      <c r="S340" s="28">
        <v>3.4624999999999999</v>
      </c>
      <c r="T340" s="28">
        <v>177.11250000000001</v>
      </c>
      <c r="U340" s="28">
        <v>3.1309999999999998</v>
      </c>
      <c r="V340" s="28">
        <v>6.8027210884353706E-2</v>
      </c>
      <c r="W340" s="28">
        <v>34.314</v>
      </c>
      <c r="X340" s="28">
        <v>198.625</v>
      </c>
      <c r="Y340" s="28">
        <v>1.4961249999999999</v>
      </c>
      <c r="Z340" s="28">
        <v>1.9525250000000001</v>
      </c>
      <c r="AA340" s="28">
        <v>2.5825</v>
      </c>
      <c r="AB340" s="28">
        <v>2.7713749999999999</v>
      </c>
      <c r="AC340" s="28">
        <v>50.873750000000001</v>
      </c>
      <c r="AD340" s="28">
        <v>33.519374999999997</v>
      </c>
      <c r="AE340" s="28">
        <v>3.4624999999999999</v>
      </c>
      <c r="AF340" s="28">
        <v>4.7768174999999999</v>
      </c>
      <c r="AG340" s="28">
        <v>4.7768174999999999</v>
      </c>
      <c r="AH340" s="28">
        <v>4.7768174999999999</v>
      </c>
      <c r="AI340" s="28">
        <v>0.05</v>
      </c>
      <c r="AJ340" s="28">
        <v>2.1354000000000002</v>
      </c>
      <c r="AK340" s="28">
        <v>110.4842</v>
      </c>
      <c r="AL340" s="28">
        <v>7.4067999999999996</v>
      </c>
      <c r="AM340" s="28">
        <v>0.97219999999999995</v>
      </c>
      <c r="AN340" s="28">
        <v>1.7649999999999999</v>
      </c>
      <c r="AO340" s="28">
        <v>47.36</v>
      </c>
      <c r="AP340" s="28">
        <v>2.0204</v>
      </c>
      <c r="AQ340" s="28">
        <v>1.6</v>
      </c>
      <c r="AR340" s="28">
        <v>7.3761999999999999</v>
      </c>
      <c r="AS340" s="28">
        <v>691.54399999999998</v>
      </c>
      <c r="AT340" s="28">
        <v>37.7828692</v>
      </c>
      <c r="AU340" s="28">
        <v>2726.54</v>
      </c>
      <c r="AV340" s="28">
        <v>5.2911599999999996</v>
      </c>
      <c r="AW340" s="28">
        <v>3.48</v>
      </c>
      <c r="AX340" s="28">
        <v>5.18</v>
      </c>
      <c r="AY340" s="28">
        <v>134.41999999999999</v>
      </c>
      <c r="AZ340" s="28">
        <v>2.7057000000000002</v>
      </c>
      <c r="BA340" s="28">
        <v>0.105574324324324</v>
      </c>
      <c r="BB340" s="28">
        <v>11.273400000000001</v>
      </c>
      <c r="BC340" s="28">
        <v>145</v>
      </c>
      <c r="BD340" s="28">
        <v>0.6472</v>
      </c>
      <c r="BE340" s="28">
        <v>1.9163399999999999</v>
      </c>
      <c r="BF340" s="28">
        <v>1.8720000000000001</v>
      </c>
      <c r="BG340" s="28">
        <v>2.1419999999999999</v>
      </c>
      <c r="BH340" s="28">
        <v>77.290000000000006</v>
      </c>
      <c r="BI340" s="28">
        <v>14.686</v>
      </c>
      <c r="BJ340" s="28">
        <v>5.18</v>
      </c>
      <c r="BK340" s="28">
        <v>3.3609580000000001</v>
      </c>
      <c r="BL340" s="28">
        <v>3.3609580000000001</v>
      </c>
      <c r="BM340" s="28">
        <v>3.778918</v>
      </c>
      <c r="BN340" s="28">
        <v>0.20780000000000001</v>
      </c>
      <c r="BO340" s="28">
        <v>1.0029281020118901</v>
      </c>
      <c r="BP340" s="28">
        <v>0.46830680173661399</v>
      </c>
    </row>
    <row r="341" spans="1:68">
      <c r="A341" s="28">
        <v>340</v>
      </c>
      <c r="B341" s="29" t="s">
        <v>117</v>
      </c>
      <c r="C341" s="28">
        <v>340</v>
      </c>
      <c r="D341" s="28">
        <v>1095</v>
      </c>
      <c r="E341" s="28">
        <v>0.34715000000000001</v>
      </c>
      <c r="F341" s="28">
        <v>30.4409375</v>
      </c>
      <c r="G341" s="28">
        <v>2.961875</v>
      </c>
      <c r="H341" s="28">
        <v>1.2088749999999999</v>
      </c>
      <c r="I341" s="28">
        <v>4.1373749999999996</v>
      </c>
      <c r="J341" s="28">
        <v>14.7</v>
      </c>
      <c r="K341" s="28">
        <v>0.84637499999999999</v>
      </c>
      <c r="L341" s="28">
        <v>0.85375000000000001</v>
      </c>
      <c r="M341" s="28">
        <v>1.03525</v>
      </c>
      <c r="N341" s="28">
        <v>458.8725</v>
      </c>
      <c r="O341" s="28">
        <v>57.039916499999997</v>
      </c>
      <c r="P341" s="28">
        <v>356.47500000000002</v>
      </c>
      <c r="Q341" s="28">
        <v>1.3523125</v>
      </c>
      <c r="R341" s="28">
        <v>2.1775000000000002</v>
      </c>
      <c r="S341" s="28">
        <v>3.4624999999999999</v>
      </c>
      <c r="T341" s="28">
        <v>177.11250000000001</v>
      </c>
      <c r="U341" s="28">
        <v>3.1309999999999998</v>
      </c>
      <c r="V341" s="28">
        <v>6.8027210884353706E-2</v>
      </c>
      <c r="W341" s="28">
        <v>34.314</v>
      </c>
      <c r="X341" s="28">
        <v>198.625</v>
      </c>
      <c r="Y341" s="28">
        <v>1.4961249999999999</v>
      </c>
      <c r="Z341" s="28">
        <v>1.9525250000000001</v>
      </c>
      <c r="AA341" s="28">
        <v>2.5825</v>
      </c>
      <c r="AB341" s="28">
        <v>2.7713749999999999</v>
      </c>
      <c r="AC341" s="28">
        <v>50.873750000000001</v>
      </c>
      <c r="AD341" s="28">
        <v>33.519374999999997</v>
      </c>
      <c r="AE341" s="28">
        <v>3.4624999999999999</v>
      </c>
      <c r="AF341" s="28">
        <v>4.7768174999999999</v>
      </c>
      <c r="AG341" s="28">
        <v>4.7768174999999999</v>
      </c>
      <c r="AH341" s="28">
        <v>4.7768174999999999</v>
      </c>
      <c r="AI341" s="28">
        <v>0.05</v>
      </c>
      <c r="AJ341" s="28">
        <v>2.1389</v>
      </c>
      <c r="AK341" s="28">
        <v>110.77264</v>
      </c>
      <c r="AL341" s="28">
        <v>7.4397000000000002</v>
      </c>
      <c r="AM341" s="28">
        <v>0.97589999999999999</v>
      </c>
      <c r="AN341" s="28">
        <v>1.7689999999999999</v>
      </c>
      <c r="AO341" s="28">
        <v>47.46</v>
      </c>
      <c r="AP341" s="28">
        <v>2.0215000000000001</v>
      </c>
      <c r="AQ341" s="28">
        <v>1.603</v>
      </c>
      <c r="AR341" s="28">
        <v>7.3280000000000003</v>
      </c>
      <c r="AS341" s="28">
        <v>693.24300000000005</v>
      </c>
      <c r="AT341" s="28">
        <v>37.878267800000003</v>
      </c>
      <c r="AU341" s="28">
        <v>2708.17</v>
      </c>
      <c r="AV341" s="28">
        <v>5.2631399999999999</v>
      </c>
      <c r="AW341" s="28">
        <v>3.51</v>
      </c>
      <c r="AX341" s="28">
        <v>5.18</v>
      </c>
      <c r="AY341" s="28">
        <v>134.49</v>
      </c>
      <c r="AZ341" s="28">
        <v>2.6957499999999999</v>
      </c>
      <c r="BA341" s="28">
        <v>0.10535187526338</v>
      </c>
      <c r="BB341" s="28">
        <v>11.3467</v>
      </c>
      <c r="BC341" s="28">
        <v>145</v>
      </c>
      <c r="BD341" s="28">
        <v>0.64839999999999998</v>
      </c>
      <c r="BE341" s="28">
        <v>1.91696</v>
      </c>
      <c r="BF341" s="28">
        <v>1.8736999999999999</v>
      </c>
      <c r="BG341" s="28">
        <v>2.1440000000000001</v>
      </c>
      <c r="BH341" s="28">
        <v>77.457999999999998</v>
      </c>
      <c r="BI341" s="28">
        <v>14.595000000000001</v>
      </c>
      <c r="BJ341" s="28">
        <v>5.18</v>
      </c>
      <c r="BK341" s="28">
        <v>3.3710239999999998</v>
      </c>
      <c r="BL341" s="28">
        <v>3.3710239999999998</v>
      </c>
      <c r="BM341" s="28">
        <v>3.858644</v>
      </c>
      <c r="BN341" s="28">
        <v>0.21410000000000001</v>
      </c>
      <c r="BO341" s="28">
        <v>1.00233535490668</v>
      </c>
      <c r="BP341" s="28">
        <v>0.46917510853834998</v>
      </c>
    </row>
    <row r="342" spans="1:68">
      <c r="A342" s="28">
        <v>341</v>
      </c>
      <c r="B342" s="29" t="s">
        <v>110</v>
      </c>
      <c r="C342" s="28">
        <v>310</v>
      </c>
      <c r="D342" s="28">
        <v>1095</v>
      </c>
      <c r="E342" s="28">
        <v>0.34715000000000001</v>
      </c>
      <c r="F342" s="28">
        <v>30.4409375</v>
      </c>
      <c r="G342" s="28">
        <v>2.961875</v>
      </c>
      <c r="H342" s="28">
        <v>1.2088749999999999</v>
      </c>
      <c r="I342" s="28">
        <v>4.1373749999999996</v>
      </c>
      <c r="J342" s="28">
        <v>14.7</v>
      </c>
      <c r="K342" s="28">
        <v>0.84637499999999999</v>
      </c>
      <c r="L342" s="28">
        <v>0.85375000000000001</v>
      </c>
      <c r="M342" s="28">
        <v>1.03525</v>
      </c>
      <c r="N342" s="28">
        <v>458.8725</v>
      </c>
      <c r="O342" s="28">
        <v>57.039916499999997</v>
      </c>
      <c r="P342" s="28">
        <v>356.47500000000002</v>
      </c>
      <c r="Q342" s="28">
        <v>1.3523125</v>
      </c>
      <c r="R342" s="28">
        <v>2.1775000000000002</v>
      </c>
      <c r="S342" s="28">
        <v>3.4624999999999999</v>
      </c>
      <c r="T342" s="28">
        <v>177.11250000000001</v>
      </c>
      <c r="U342" s="28">
        <v>3.1309999999999998</v>
      </c>
      <c r="V342" s="28">
        <v>6.8027210884353706E-2</v>
      </c>
      <c r="W342" s="28">
        <v>34.314</v>
      </c>
      <c r="X342" s="28">
        <v>198.625</v>
      </c>
      <c r="Y342" s="28">
        <v>1.4961249999999999</v>
      </c>
      <c r="Z342" s="28">
        <v>1.9525250000000001</v>
      </c>
      <c r="AA342" s="28">
        <v>2.5825</v>
      </c>
      <c r="AB342" s="28">
        <v>2.7713749999999999</v>
      </c>
      <c r="AC342" s="28">
        <v>50.873750000000001</v>
      </c>
      <c r="AD342" s="28">
        <v>33.519374999999997</v>
      </c>
      <c r="AE342" s="28">
        <v>3.4624999999999999</v>
      </c>
      <c r="AF342" s="28">
        <v>4.7768174999999999</v>
      </c>
      <c r="AG342" s="28">
        <v>4.7768174999999999</v>
      </c>
      <c r="AH342" s="28">
        <v>4.7768174999999999</v>
      </c>
      <c r="AI342" s="28">
        <v>0.05</v>
      </c>
      <c r="AJ342" s="28">
        <v>2.1423999999999999</v>
      </c>
      <c r="AK342" s="28">
        <v>111.06108</v>
      </c>
      <c r="AL342" s="28">
        <v>7.4725999999999999</v>
      </c>
      <c r="AM342" s="28">
        <v>0.97960000000000003</v>
      </c>
      <c r="AN342" s="28">
        <v>1.7729999999999999</v>
      </c>
      <c r="AO342" s="28">
        <v>47.56</v>
      </c>
      <c r="AP342" s="28">
        <v>2.0226000000000002</v>
      </c>
      <c r="AQ342" s="28">
        <v>1.6060000000000001</v>
      </c>
      <c r="AR342" s="28">
        <v>7.2797999999999998</v>
      </c>
      <c r="AS342" s="28">
        <v>694.94200000000001</v>
      </c>
      <c r="AT342" s="28">
        <v>37.973666399999999</v>
      </c>
      <c r="AU342" s="28">
        <v>2689.8</v>
      </c>
      <c r="AV342" s="28">
        <v>5.2351200000000002</v>
      </c>
      <c r="AW342" s="28">
        <v>3.54</v>
      </c>
      <c r="AX342" s="28">
        <v>5.18</v>
      </c>
      <c r="AY342" s="28">
        <v>134.56</v>
      </c>
      <c r="AZ342" s="28">
        <v>2.6858</v>
      </c>
      <c r="BA342" s="28">
        <v>0.105130361648444</v>
      </c>
      <c r="BB342" s="28">
        <v>11.42</v>
      </c>
      <c r="BC342" s="28">
        <v>145</v>
      </c>
      <c r="BD342" s="28">
        <v>0.64959999999999996</v>
      </c>
      <c r="BE342" s="28">
        <v>1.9175800000000001</v>
      </c>
      <c r="BF342" s="28">
        <v>1.8754</v>
      </c>
      <c r="BG342" s="28">
        <v>2.1459999999999999</v>
      </c>
      <c r="BH342" s="28">
        <v>77.626000000000005</v>
      </c>
      <c r="BI342" s="28">
        <v>14.504</v>
      </c>
      <c r="BJ342" s="28">
        <v>5.18</v>
      </c>
      <c r="BK342" s="28">
        <v>3.3810899999999999</v>
      </c>
      <c r="BL342" s="28">
        <v>3.3810899999999999</v>
      </c>
      <c r="BM342" s="28">
        <v>3.9383699999999999</v>
      </c>
      <c r="BN342" s="28">
        <v>0.22040000000000001</v>
      </c>
      <c r="BO342" s="28">
        <v>1.0017433080343201</v>
      </c>
      <c r="BP342" s="28">
        <v>0.47004341534008698</v>
      </c>
    </row>
    <row r="343" spans="1:68">
      <c r="A343" s="28">
        <v>342</v>
      </c>
      <c r="B343" s="29" t="s">
        <v>111</v>
      </c>
      <c r="C343" s="28">
        <v>225</v>
      </c>
      <c r="D343" s="28">
        <v>1095</v>
      </c>
      <c r="E343" s="28">
        <v>0.34715000000000001</v>
      </c>
      <c r="F343" s="28">
        <v>30.4409375</v>
      </c>
      <c r="G343" s="28">
        <v>2.961875</v>
      </c>
      <c r="H343" s="28">
        <v>1.2088749999999999</v>
      </c>
      <c r="I343" s="28">
        <v>4.1373749999999996</v>
      </c>
      <c r="J343" s="28">
        <v>14.7</v>
      </c>
      <c r="K343" s="28">
        <v>0.84637499999999999</v>
      </c>
      <c r="L343" s="28">
        <v>0.85375000000000001</v>
      </c>
      <c r="M343" s="28">
        <v>1.03525</v>
      </c>
      <c r="N343" s="28">
        <v>458.8725</v>
      </c>
      <c r="O343" s="28">
        <v>57.039916499999997</v>
      </c>
      <c r="P343" s="28">
        <v>356.47500000000002</v>
      </c>
      <c r="Q343" s="28">
        <v>1.3523125</v>
      </c>
      <c r="R343" s="28">
        <v>2.1775000000000002</v>
      </c>
      <c r="S343" s="28">
        <v>3.4624999999999999</v>
      </c>
      <c r="T343" s="28">
        <v>177.11250000000001</v>
      </c>
      <c r="U343" s="28">
        <v>3.1309999999999998</v>
      </c>
      <c r="V343" s="28">
        <v>6.8027210884353706E-2</v>
      </c>
      <c r="W343" s="28">
        <v>34.314</v>
      </c>
      <c r="X343" s="28">
        <v>198.625</v>
      </c>
      <c r="Y343" s="28">
        <v>1.4961249999999999</v>
      </c>
      <c r="Z343" s="28">
        <v>1.9525250000000001</v>
      </c>
      <c r="AA343" s="28">
        <v>2.5825</v>
      </c>
      <c r="AB343" s="28">
        <v>2.7713749999999999</v>
      </c>
      <c r="AC343" s="28">
        <v>50.873750000000001</v>
      </c>
      <c r="AD343" s="28">
        <v>33.519374999999997</v>
      </c>
      <c r="AE343" s="28">
        <v>3.4624999999999999</v>
      </c>
      <c r="AF343" s="28">
        <v>4.7768174999999999</v>
      </c>
      <c r="AG343" s="28">
        <v>4.7768174999999999</v>
      </c>
      <c r="AH343" s="28">
        <v>4.7768174999999999</v>
      </c>
      <c r="AI343" s="28">
        <v>0.05</v>
      </c>
      <c r="AJ343" s="28">
        <v>2.1494</v>
      </c>
      <c r="AK343" s="28">
        <v>111.63796000000001</v>
      </c>
      <c r="AL343" s="28">
        <v>7.5384000000000002</v>
      </c>
      <c r="AM343" s="28">
        <v>0.98699999999999999</v>
      </c>
      <c r="AN343" s="28">
        <v>1.7809999999999999</v>
      </c>
      <c r="AO343" s="28">
        <v>47.76</v>
      </c>
      <c r="AP343" s="28">
        <v>2.0247999999999999</v>
      </c>
      <c r="AQ343" s="28">
        <v>1.6120000000000001</v>
      </c>
      <c r="AR343" s="28">
        <v>7.1833999999999998</v>
      </c>
      <c r="AS343" s="28">
        <v>698.34</v>
      </c>
      <c r="AT343" s="28">
        <v>38.164463599999998</v>
      </c>
      <c r="AU343" s="28">
        <v>2653.06</v>
      </c>
      <c r="AV343" s="28">
        <v>5.1790799999999999</v>
      </c>
      <c r="AW343" s="28">
        <v>3.6</v>
      </c>
      <c r="AX343" s="28">
        <v>5.18</v>
      </c>
      <c r="AY343" s="28">
        <v>134.69999999999999</v>
      </c>
      <c r="AZ343" s="28">
        <v>2.6659000000000002</v>
      </c>
      <c r="BA343" s="28">
        <v>0.10469011725293099</v>
      </c>
      <c r="BB343" s="28">
        <v>11.566599999999999</v>
      </c>
      <c r="BC343" s="28">
        <v>145</v>
      </c>
      <c r="BD343" s="28">
        <v>0.65200000000000002</v>
      </c>
      <c r="BE343" s="28">
        <v>1.91882</v>
      </c>
      <c r="BF343" s="28">
        <v>1.8788</v>
      </c>
      <c r="BG343" s="28">
        <v>2.15</v>
      </c>
      <c r="BH343" s="28">
        <v>77.962000000000003</v>
      </c>
      <c r="BI343" s="28">
        <v>14.321999999999999</v>
      </c>
      <c r="BJ343" s="28">
        <v>5.18</v>
      </c>
      <c r="BK343" s="28">
        <v>3.4012220000000002</v>
      </c>
      <c r="BL343" s="28">
        <v>3.4012220000000002</v>
      </c>
      <c r="BM343" s="28">
        <v>4.0978219999999999</v>
      </c>
      <c r="BN343" s="28">
        <v>0.23300000000000001</v>
      </c>
      <c r="BO343" s="28">
        <v>1.00056131003074</v>
      </c>
      <c r="BP343" s="28">
        <v>0.47178002894356003</v>
      </c>
    </row>
    <row r="344" spans="1:68">
      <c r="A344" s="28">
        <v>343</v>
      </c>
      <c r="B344" s="29" t="s">
        <v>211</v>
      </c>
      <c r="C344" s="28">
        <v>120</v>
      </c>
      <c r="D344" s="28">
        <v>1060</v>
      </c>
      <c r="E344" s="28">
        <v>0.33756000000000003</v>
      </c>
      <c r="F344" s="28">
        <v>29.597349999999999</v>
      </c>
      <c r="G344" s="28">
        <v>2.9015</v>
      </c>
      <c r="H344" s="28">
        <v>1.2282999999999999</v>
      </c>
      <c r="I344" s="28">
        <v>4.0987</v>
      </c>
      <c r="J344" s="28">
        <v>14.28</v>
      </c>
      <c r="K344" s="28">
        <v>0.84830000000000005</v>
      </c>
      <c r="L344" s="28">
        <v>0.85899999999999999</v>
      </c>
      <c r="M344" s="28">
        <v>1.0566</v>
      </c>
      <c r="N344" s="28">
        <v>461.07400000000001</v>
      </c>
      <c r="O344" s="28">
        <v>56.006823599999997</v>
      </c>
      <c r="P344" s="28">
        <v>359.94</v>
      </c>
      <c r="Q344" s="28">
        <v>1.42065</v>
      </c>
      <c r="R344" s="28">
        <v>2.1459999999999999</v>
      </c>
      <c r="S344" s="28">
        <v>3.41</v>
      </c>
      <c r="T344" s="28">
        <v>175.17</v>
      </c>
      <c r="U344" s="28">
        <v>3.0764</v>
      </c>
      <c r="V344" s="28">
        <v>7.0028011204481794E-2</v>
      </c>
      <c r="W344" s="28">
        <v>33.549599999999998</v>
      </c>
      <c r="X344" s="28">
        <v>196.7</v>
      </c>
      <c r="Y344" s="28">
        <v>1.4697</v>
      </c>
      <c r="Z344" s="28">
        <v>1.93506</v>
      </c>
      <c r="AA344" s="28">
        <v>2.5579999999999998</v>
      </c>
      <c r="AB344" s="28">
        <v>2.7523</v>
      </c>
      <c r="AC344" s="28">
        <v>51.186999999999998</v>
      </c>
      <c r="AD344" s="28">
        <v>33.189500000000002</v>
      </c>
      <c r="AE344" s="28">
        <v>3.41</v>
      </c>
      <c r="AF344" s="28">
        <v>4.7313419999999997</v>
      </c>
      <c r="AG344" s="28">
        <v>4.7313419999999997</v>
      </c>
      <c r="AH344" s="28">
        <v>4.7313419999999997</v>
      </c>
      <c r="AI344" s="28">
        <v>0.05</v>
      </c>
      <c r="AJ344" s="28">
        <v>1.9410000000000001</v>
      </c>
      <c r="AK344" s="28">
        <v>94.63664</v>
      </c>
      <c r="AL344" s="28">
        <v>6.8974000000000002</v>
      </c>
      <c r="AM344" s="28">
        <v>0.97219999999999995</v>
      </c>
      <c r="AN344" s="28">
        <v>1.774</v>
      </c>
      <c r="AO344" s="28">
        <v>41.6</v>
      </c>
      <c r="AP344" s="28">
        <v>2.0366</v>
      </c>
      <c r="AQ344" s="28">
        <v>1.6180000000000001</v>
      </c>
      <c r="AR344" s="28">
        <v>7.2808000000000002</v>
      </c>
      <c r="AS344" s="28">
        <v>673.99400000000003</v>
      </c>
      <c r="AT344" s="28">
        <v>36.852391599999997</v>
      </c>
      <c r="AU344" s="28">
        <v>2630.78</v>
      </c>
      <c r="AV344" s="28">
        <v>5.9758800000000001</v>
      </c>
      <c r="AW344" s="28">
        <v>3.48</v>
      </c>
      <c r="AX344" s="28">
        <v>5</v>
      </c>
      <c r="AY344" s="28">
        <v>134.41999999999999</v>
      </c>
      <c r="AZ344" s="28">
        <v>2.7002999999999999</v>
      </c>
      <c r="BA344" s="28">
        <v>0.120192307692308</v>
      </c>
      <c r="BB344" s="28">
        <v>11.2698</v>
      </c>
      <c r="BC344" s="28">
        <v>145</v>
      </c>
      <c r="BD344" s="28">
        <v>0.6472</v>
      </c>
      <c r="BE344" s="28">
        <v>1.91472</v>
      </c>
      <c r="BF344" s="28">
        <v>1.8702000000000001</v>
      </c>
      <c r="BG344" s="28">
        <v>2.1419999999999999</v>
      </c>
      <c r="BH344" s="28">
        <v>87.207999999999998</v>
      </c>
      <c r="BI344" s="28">
        <v>15.154</v>
      </c>
      <c r="BJ344" s="28">
        <v>5</v>
      </c>
      <c r="BK344" s="28">
        <v>3.3607960000000001</v>
      </c>
      <c r="BL344" s="28">
        <v>3.3607960000000001</v>
      </c>
      <c r="BM344" s="28">
        <v>3.778756</v>
      </c>
      <c r="BN344" s="28">
        <v>0.20780000000000001</v>
      </c>
      <c r="BO344" s="28">
        <v>0.99371989350959899</v>
      </c>
      <c r="BP344" s="28">
        <v>0.46830680173661399</v>
      </c>
    </row>
    <row r="345" spans="1:68">
      <c r="A345" s="28">
        <v>344</v>
      </c>
      <c r="B345" s="29" t="s">
        <v>211</v>
      </c>
      <c r="C345" s="28">
        <v>160</v>
      </c>
      <c r="D345" s="28">
        <v>1080</v>
      </c>
      <c r="E345" s="28">
        <v>0.33756000000000003</v>
      </c>
      <c r="F345" s="28">
        <v>29.597349999999999</v>
      </c>
      <c r="G345" s="28">
        <v>2.9015</v>
      </c>
      <c r="H345" s="28">
        <v>1.2282999999999999</v>
      </c>
      <c r="I345" s="28">
        <v>4.0987</v>
      </c>
      <c r="J345" s="28">
        <v>14.28</v>
      </c>
      <c r="K345" s="28">
        <v>0.84830000000000005</v>
      </c>
      <c r="L345" s="28">
        <v>0.85899999999999999</v>
      </c>
      <c r="M345" s="28">
        <v>1.0566</v>
      </c>
      <c r="N345" s="28">
        <v>461.07400000000001</v>
      </c>
      <c r="O345" s="28">
        <v>56.006823599999997</v>
      </c>
      <c r="P345" s="28">
        <v>359.94</v>
      </c>
      <c r="Q345" s="28">
        <v>1.42065</v>
      </c>
      <c r="R345" s="28">
        <v>2.1459999999999999</v>
      </c>
      <c r="S345" s="28">
        <v>3.41</v>
      </c>
      <c r="T345" s="28">
        <v>175.17</v>
      </c>
      <c r="U345" s="28">
        <v>3.0764</v>
      </c>
      <c r="V345" s="28">
        <v>7.0028011204481794E-2</v>
      </c>
      <c r="W345" s="28">
        <v>33.549599999999998</v>
      </c>
      <c r="X345" s="28">
        <v>196.7</v>
      </c>
      <c r="Y345" s="28">
        <v>1.4697</v>
      </c>
      <c r="Z345" s="28">
        <v>1.93506</v>
      </c>
      <c r="AA345" s="28">
        <v>2.5579999999999998</v>
      </c>
      <c r="AB345" s="28">
        <v>2.7523</v>
      </c>
      <c r="AC345" s="28">
        <v>51.186999999999998</v>
      </c>
      <c r="AD345" s="28">
        <v>33.189500000000002</v>
      </c>
      <c r="AE345" s="28">
        <v>3.41</v>
      </c>
      <c r="AF345" s="28">
        <v>4.7313419999999997</v>
      </c>
      <c r="AG345" s="28">
        <v>4.7313419999999997</v>
      </c>
      <c r="AH345" s="28">
        <v>4.7313419999999997</v>
      </c>
      <c r="AI345" s="28">
        <v>0.05</v>
      </c>
      <c r="AJ345" s="28">
        <v>1.9410000000000001</v>
      </c>
      <c r="AK345" s="28">
        <v>94.63664</v>
      </c>
      <c r="AL345" s="28">
        <v>6.8974000000000002</v>
      </c>
      <c r="AM345" s="28">
        <v>0.97219999999999995</v>
      </c>
      <c r="AN345" s="28">
        <v>1.774</v>
      </c>
      <c r="AO345" s="28">
        <v>41.6</v>
      </c>
      <c r="AP345" s="28">
        <v>2.0366</v>
      </c>
      <c r="AQ345" s="28">
        <v>1.6180000000000001</v>
      </c>
      <c r="AR345" s="28">
        <v>7.2808000000000002</v>
      </c>
      <c r="AS345" s="28">
        <v>673.99400000000003</v>
      </c>
      <c r="AT345" s="28">
        <v>36.852391599999997</v>
      </c>
      <c r="AU345" s="28">
        <v>2630.78</v>
      </c>
      <c r="AV345" s="28">
        <v>5.9758800000000001</v>
      </c>
      <c r="AW345" s="28">
        <v>3.48</v>
      </c>
      <c r="AX345" s="28">
        <v>5</v>
      </c>
      <c r="AY345" s="28">
        <v>134.41999999999999</v>
      </c>
      <c r="AZ345" s="28">
        <v>2.7002999999999999</v>
      </c>
      <c r="BA345" s="28">
        <v>0.120192307692308</v>
      </c>
      <c r="BB345" s="28">
        <v>11.2698</v>
      </c>
      <c r="BC345" s="28">
        <v>145</v>
      </c>
      <c r="BD345" s="28">
        <v>0.6472</v>
      </c>
      <c r="BE345" s="28">
        <v>1.91472</v>
      </c>
      <c r="BF345" s="28">
        <v>1.8702000000000001</v>
      </c>
      <c r="BG345" s="28">
        <v>2.1419999999999999</v>
      </c>
      <c r="BH345" s="28">
        <v>87.207999999999998</v>
      </c>
      <c r="BI345" s="28">
        <v>15.154</v>
      </c>
      <c r="BJ345" s="28">
        <v>5</v>
      </c>
      <c r="BK345" s="28">
        <v>3.3607960000000001</v>
      </c>
      <c r="BL345" s="28">
        <v>3.3607960000000001</v>
      </c>
      <c r="BM345" s="28">
        <v>3.778756</v>
      </c>
      <c r="BN345" s="28">
        <v>0.20780000000000001</v>
      </c>
      <c r="BO345" s="28">
        <v>0.99371989350959899</v>
      </c>
      <c r="BP345" s="28">
        <v>0.46830680173661399</v>
      </c>
    </row>
    <row r="346" spans="1:68">
      <c r="A346" s="28">
        <v>345</v>
      </c>
      <c r="B346" s="29" t="s">
        <v>211</v>
      </c>
      <c r="C346" s="28">
        <v>120</v>
      </c>
      <c r="D346" s="28">
        <v>1100</v>
      </c>
      <c r="E346" s="28">
        <v>0.33756000000000003</v>
      </c>
      <c r="F346" s="28">
        <v>29.597349999999999</v>
      </c>
      <c r="G346" s="28">
        <v>2.9015</v>
      </c>
      <c r="H346" s="28">
        <v>1.2282999999999999</v>
      </c>
      <c r="I346" s="28">
        <v>4.0987</v>
      </c>
      <c r="J346" s="28">
        <v>14.28</v>
      </c>
      <c r="K346" s="28">
        <v>0.84830000000000005</v>
      </c>
      <c r="L346" s="28">
        <v>0.85899999999999999</v>
      </c>
      <c r="M346" s="28">
        <v>1.0566</v>
      </c>
      <c r="N346" s="28">
        <v>461.07400000000001</v>
      </c>
      <c r="O346" s="28">
        <v>56.006823599999997</v>
      </c>
      <c r="P346" s="28">
        <v>359.94</v>
      </c>
      <c r="Q346" s="28">
        <v>1.42065</v>
      </c>
      <c r="R346" s="28">
        <v>2.1459999999999999</v>
      </c>
      <c r="S346" s="28">
        <v>3.41</v>
      </c>
      <c r="T346" s="28">
        <v>175.17</v>
      </c>
      <c r="U346" s="28">
        <v>3.0764</v>
      </c>
      <c r="V346" s="28">
        <v>7.0028011204481794E-2</v>
      </c>
      <c r="W346" s="28">
        <v>33.549599999999998</v>
      </c>
      <c r="X346" s="28">
        <v>196.7</v>
      </c>
      <c r="Y346" s="28">
        <v>1.4697</v>
      </c>
      <c r="Z346" s="28">
        <v>1.93506</v>
      </c>
      <c r="AA346" s="28">
        <v>2.5579999999999998</v>
      </c>
      <c r="AB346" s="28">
        <v>2.7523</v>
      </c>
      <c r="AC346" s="28">
        <v>51.186999999999998</v>
      </c>
      <c r="AD346" s="28">
        <v>33.189500000000002</v>
      </c>
      <c r="AE346" s="28">
        <v>3.41</v>
      </c>
      <c r="AF346" s="28">
        <v>4.7313419999999997</v>
      </c>
      <c r="AG346" s="28">
        <v>4.7313419999999997</v>
      </c>
      <c r="AH346" s="28">
        <v>4.7313419999999997</v>
      </c>
      <c r="AI346" s="28">
        <v>0.05</v>
      </c>
      <c r="AJ346" s="28">
        <v>1.9410000000000001</v>
      </c>
      <c r="AK346" s="28">
        <v>94.63664</v>
      </c>
      <c r="AL346" s="28">
        <v>6.8974000000000002</v>
      </c>
      <c r="AM346" s="28">
        <v>0.97219999999999995</v>
      </c>
      <c r="AN346" s="28">
        <v>1.774</v>
      </c>
      <c r="AO346" s="28">
        <v>41.6</v>
      </c>
      <c r="AP346" s="28">
        <v>2.0366</v>
      </c>
      <c r="AQ346" s="28">
        <v>1.6180000000000001</v>
      </c>
      <c r="AR346" s="28">
        <v>7.2808000000000002</v>
      </c>
      <c r="AS346" s="28">
        <v>673.99400000000003</v>
      </c>
      <c r="AT346" s="28">
        <v>36.852391599999997</v>
      </c>
      <c r="AU346" s="28">
        <v>2630.78</v>
      </c>
      <c r="AV346" s="28">
        <v>5.9758800000000001</v>
      </c>
      <c r="AW346" s="28">
        <v>3.48</v>
      </c>
      <c r="AX346" s="28">
        <v>5</v>
      </c>
      <c r="AY346" s="28">
        <v>134.41999999999999</v>
      </c>
      <c r="AZ346" s="28">
        <v>2.7002999999999999</v>
      </c>
      <c r="BA346" s="28">
        <v>0.120192307692308</v>
      </c>
      <c r="BB346" s="28">
        <v>11.2698</v>
      </c>
      <c r="BC346" s="28">
        <v>145</v>
      </c>
      <c r="BD346" s="28">
        <v>0.6472</v>
      </c>
      <c r="BE346" s="28">
        <v>1.91472</v>
      </c>
      <c r="BF346" s="28">
        <v>1.8702000000000001</v>
      </c>
      <c r="BG346" s="28">
        <v>2.1419999999999999</v>
      </c>
      <c r="BH346" s="28">
        <v>87.207999999999998</v>
      </c>
      <c r="BI346" s="28">
        <v>15.154</v>
      </c>
      <c r="BJ346" s="28">
        <v>5</v>
      </c>
      <c r="BK346" s="28">
        <v>3.3607960000000001</v>
      </c>
      <c r="BL346" s="28">
        <v>3.3607960000000001</v>
      </c>
      <c r="BM346" s="28">
        <v>3.778756</v>
      </c>
      <c r="BN346" s="28">
        <v>0.20780000000000001</v>
      </c>
      <c r="BO346" s="28">
        <v>0.99371989350959899</v>
      </c>
      <c r="BP346" s="28">
        <v>0.46830680173661399</v>
      </c>
    </row>
    <row r="347" spans="1:68">
      <c r="A347" s="28">
        <v>346</v>
      </c>
      <c r="B347" s="29" t="s">
        <v>211</v>
      </c>
      <c r="C347" s="28">
        <v>40</v>
      </c>
      <c r="D347" s="28">
        <v>1120</v>
      </c>
      <c r="E347" s="28">
        <v>0.33756000000000003</v>
      </c>
      <c r="F347" s="28">
        <v>29.597349999999999</v>
      </c>
      <c r="G347" s="28">
        <v>2.9015</v>
      </c>
      <c r="H347" s="28">
        <v>1.2282999999999999</v>
      </c>
      <c r="I347" s="28">
        <v>4.0987</v>
      </c>
      <c r="J347" s="28">
        <v>14.28</v>
      </c>
      <c r="K347" s="28">
        <v>0.84830000000000005</v>
      </c>
      <c r="L347" s="28">
        <v>0.85899999999999999</v>
      </c>
      <c r="M347" s="28">
        <v>1.0566</v>
      </c>
      <c r="N347" s="28">
        <v>461.07400000000001</v>
      </c>
      <c r="O347" s="28">
        <v>56.006823599999997</v>
      </c>
      <c r="P347" s="28">
        <v>359.94</v>
      </c>
      <c r="Q347" s="28">
        <v>1.42065</v>
      </c>
      <c r="R347" s="28">
        <v>2.1459999999999999</v>
      </c>
      <c r="S347" s="28">
        <v>3.41</v>
      </c>
      <c r="T347" s="28">
        <v>175.17</v>
      </c>
      <c r="U347" s="28">
        <v>3.0764</v>
      </c>
      <c r="V347" s="28">
        <v>7.0028011204481794E-2</v>
      </c>
      <c r="W347" s="28">
        <v>33.549599999999998</v>
      </c>
      <c r="X347" s="28">
        <v>196.7</v>
      </c>
      <c r="Y347" s="28">
        <v>1.4697</v>
      </c>
      <c r="Z347" s="28">
        <v>1.93506</v>
      </c>
      <c r="AA347" s="28">
        <v>2.5579999999999998</v>
      </c>
      <c r="AB347" s="28">
        <v>2.7523</v>
      </c>
      <c r="AC347" s="28">
        <v>51.186999999999998</v>
      </c>
      <c r="AD347" s="28">
        <v>33.189500000000002</v>
      </c>
      <c r="AE347" s="28">
        <v>3.41</v>
      </c>
      <c r="AF347" s="28">
        <v>4.7313419999999997</v>
      </c>
      <c r="AG347" s="28">
        <v>4.7313419999999997</v>
      </c>
      <c r="AH347" s="28">
        <v>4.7313419999999997</v>
      </c>
      <c r="AI347" s="28">
        <v>0.05</v>
      </c>
      <c r="AJ347" s="28">
        <v>1.9410000000000001</v>
      </c>
      <c r="AK347" s="28">
        <v>94.63664</v>
      </c>
      <c r="AL347" s="28">
        <v>6.8974000000000002</v>
      </c>
      <c r="AM347" s="28">
        <v>0.97219999999999995</v>
      </c>
      <c r="AN347" s="28">
        <v>1.774</v>
      </c>
      <c r="AO347" s="28">
        <v>41.6</v>
      </c>
      <c r="AP347" s="28">
        <v>2.0366</v>
      </c>
      <c r="AQ347" s="28">
        <v>1.6180000000000001</v>
      </c>
      <c r="AR347" s="28">
        <v>7.2808000000000002</v>
      </c>
      <c r="AS347" s="28">
        <v>673.99400000000003</v>
      </c>
      <c r="AT347" s="28">
        <v>36.852391599999997</v>
      </c>
      <c r="AU347" s="28">
        <v>2630.78</v>
      </c>
      <c r="AV347" s="28">
        <v>5.9758800000000001</v>
      </c>
      <c r="AW347" s="28">
        <v>3.48</v>
      </c>
      <c r="AX347" s="28">
        <v>5</v>
      </c>
      <c r="AY347" s="28">
        <v>134.41999999999999</v>
      </c>
      <c r="AZ347" s="28">
        <v>2.7002999999999999</v>
      </c>
      <c r="BA347" s="28">
        <v>0.120192307692308</v>
      </c>
      <c r="BB347" s="28">
        <v>11.2698</v>
      </c>
      <c r="BC347" s="28">
        <v>145</v>
      </c>
      <c r="BD347" s="28">
        <v>0.6472</v>
      </c>
      <c r="BE347" s="28">
        <v>1.91472</v>
      </c>
      <c r="BF347" s="28">
        <v>1.8702000000000001</v>
      </c>
      <c r="BG347" s="28">
        <v>2.1419999999999999</v>
      </c>
      <c r="BH347" s="28">
        <v>87.207999999999998</v>
      </c>
      <c r="BI347" s="28">
        <v>15.154</v>
      </c>
      <c r="BJ347" s="28">
        <v>5</v>
      </c>
      <c r="BK347" s="28">
        <v>3.3607960000000001</v>
      </c>
      <c r="BL347" s="28">
        <v>3.3607960000000001</v>
      </c>
      <c r="BM347" s="28">
        <v>3.778756</v>
      </c>
      <c r="BN347" s="28">
        <v>0.20780000000000001</v>
      </c>
      <c r="BO347" s="28">
        <v>0.99371989350959899</v>
      </c>
      <c r="BP347" s="28">
        <v>0.46830680173661399</v>
      </c>
    </row>
    <row r="348" spans="1:68">
      <c r="A348" s="28">
        <v>347</v>
      </c>
      <c r="B348" s="29" t="s">
        <v>212</v>
      </c>
      <c r="C348" s="28">
        <v>125</v>
      </c>
      <c r="D348" s="28">
        <v>950</v>
      </c>
      <c r="E348" s="28">
        <v>0.33673999999999998</v>
      </c>
      <c r="F348" s="28">
        <v>29.500574</v>
      </c>
      <c r="G348" s="28">
        <v>2.8960400000000002</v>
      </c>
      <c r="H348" s="28">
        <v>1.2249399999999999</v>
      </c>
      <c r="I348" s="28">
        <v>4.0930799999999996</v>
      </c>
      <c r="J348" s="28">
        <v>14.231999999999999</v>
      </c>
      <c r="K348" s="28">
        <v>0.84899999999999998</v>
      </c>
      <c r="L348" s="28">
        <v>0.85960000000000003</v>
      </c>
      <c r="M348" s="28">
        <v>1.0569999999999999</v>
      </c>
      <c r="N348" s="28">
        <v>461.64120000000003</v>
      </c>
      <c r="O348" s="28">
        <v>55.946031300000001</v>
      </c>
      <c r="P348" s="28">
        <v>360.048</v>
      </c>
      <c r="Q348" s="28">
        <v>1.4331700000000001</v>
      </c>
      <c r="R348" s="28">
        <v>2.1478000000000002</v>
      </c>
      <c r="S348" s="28">
        <v>3.4039999999999999</v>
      </c>
      <c r="T348" s="28">
        <v>174.84</v>
      </c>
      <c r="U348" s="28">
        <v>3.07016</v>
      </c>
      <c r="V348" s="28">
        <v>7.0264193367060093E-2</v>
      </c>
      <c r="W348" s="28">
        <v>33.393839999999997</v>
      </c>
      <c r="X348" s="28">
        <v>196.45</v>
      </c>
      <c r="Y348" s="28">
        <v>1.46896</v>
      </c>
      <c r="Z348" s="28">
        <v>1.9330879999999999</v>
      </c>
      <c r="AA348" s="28">
        <v>2.55436</v>
      </c>
      <c r="AB348" s="28">
        <v>2.74952</v>
      </c>
      <c r="AC348" s="28">
        <v>51.209600000000002</v>
      </c>
      <c r="AD348" s="28">
        <v>33.034739999999999</v>
      </c>
      <c r="AE348" s="28">
        <v>3.4039999999999999</v>
      </c>
      <c r="AF348" s="28">
        <v>4.7246040000000002</v>
      </c>
      <c r="AG348" s="28">
        <v>4.7246040000000002</v>
      </c>
      <c r="AH348" s="28">
        <v>4.7246040000000002</v>
      </c>
      <c r="AI348" s="28">
        <v>0.05</v>
      </c>
      <c r="AJ348" s="28">
        <v>1.92</v>
      </c>
      <c r="AK348" s="28">
        <v>92.906000000000006</v>
      </c>
      <c r="AL348" s="28">
        <v>6.7</v>
      </c>
      <c r="AM348" s="28">
        <v>0.95</v>
      </c>
      <c r="AN348" s="28">
        <v>1.75</v>
      </c>
      <c r="AO348" s="28">
        <v>41</v>
      </c>
      <c r="AP348" s="28">
        <v>2.0299999999999998</v>
      </c>
      <c r="AQ348" s="28">
        <v>1.6</v>
      </c>
      <c r="AR348" s="28">
        <v>7.57</v>
      </c>
      <c r="AS348" s="28">
        <v>663.8</v>
      </c>
      <c r="AT348" s="28">
        <v>36.28</v>
      </c>
      <c r="AU348" s="28">
        <v>2741</v>
      </c>
      <c r="AV348" s="28">
        <v>6.1440000000000001</v>
      </c>
      <c r="AW348" s="28">
        <v>3.3</v>
      </c>
      <c r="AX348" s="28">
        <v>5</v>
      </c>
      <c r="AY348" s="28">
        <v>134</v>
      </c>
      <c r="AZ348" s="28">
        <v>2.76</v>
      </c>
      <c r="BA348" s="28">
        <v>0.12195121951219499</v>
      </c>
      <c r="BB348" s="28">
        <v>10.83</v>
      </c>
      <c r="BC348" s="28">
        <v>145</v>
      </c>
      <c r="BD348" s="28">
        <v>0.64</v>
      </c>
      <c r="BE348" s="28">
        <v>1.911</v>
      </c>
      <c r="BF348" s="28">
        <v>1.86</v>
      </c>
      <c r="BG348" s="28">
        <v>2.13</v>
      </c>
      <c r="BH348" s="28">
        <v>86.2</v>
      </c>
      <c r="BI348" s="28">
        <v>15.7</v>
      </c>
      <c r="BJ348" s="28">
        <v>5</v>
      </c>
      <c r="BK348" s="28">
        <v>3.3003999999999998</v>
      </c>
      <c r="BL348" s="28">
        <v>3.3003999999999998</v>
      </c>
      <c r="BM348" s="28">
        <v>3.3003999999999998</v>
      </c>
      <c r="BN348" s="28">
        <v>0.17</v>
      </c>
      <c r="BO348" s="28">
        <v>0.99699957907596404</v>
      </c>
      <c r="BP348" s="28">
        <v>0.46309696092619401</v>
      </c>
    </row>
    <row r="349" spans="1:68">
      <c r="A349" s="28">
        <v>348</v>
      </c>
      <c r="B349" s="29" t="s">
        <v>83</v>
      </c>
      <c r="C349" s="28">
        <v>140</v>
      </c>
      <c r="D349" s="28">
        <v>950</v>
      </c>
      <c r="E349" s="28">
        <v>0.3401074</v>
      </c>
      <c r="F349" s="28">
        <v>29.795579740000001</v>
      </c>
      <c r="G349" s="28">
        <v>2.9250004000000001</v>
      </c>
      <c r="H349" s="28">
        <v>1.2371894000000001</v>
      </c>
      <c r="I349" s="28">
        <v>4.1340108000000004</v>
      </c>
      <c r="J349" s="28">
        <v>14.374320000000001</v>
      </c>
      <c r="K349" s="28">
        <v>0.85748999999999997</v>
      </c>
      <c r="L349" s="28">
        <v>0.86819599999999997</v>
      </c>
      <c r="M349" s="28">
        <v>1.0675699999999999</v>
      </c>
      <c r="N349" s="28">
        <v>466.25761199999999</v>
      </c>
      <c r="O349" s="28">
        <v>56.505491612999997</v>
      </c>
      <c r="P349" s="28">
        <v>363.64848000000001</v>
      </c>
      <c r="Q349" s="28">
        <v>1.4475016999999999</v>
      </c>
      <c r="R349" s="28">
        <v>2.1692779999999998</v>
      </c>
      <c r="S349" s="28">
        <v>3.43804</v>
      </c>
      <c r="T349" s="28">
        <v>176.58840000000001</v>
      </c>
      <c r="U349" s="28">
        <v>3.1008616</v>
      </c>
      <c r="V349" s="28">
        <v>7.0264193367060093E-2</v>
      </c>
      <c r="W349" s="28">
        <v>33.727778399999998</v>
      </c>
      <c r="X349" s="28">
        <v>198.4145</v>
      </c>
      <c r="Y349" s="28">
        <v>1.4836495999999999</v>
      </c>
      <c r="Z349" s="28">
        <v>1.95241888</v>
      </c>
      <c r="AA349" s="28">
        <v>2.5799036000000002</v>
      </c>
      <c r="AB349" s="28">
        <v>2.7770152000000001</v>
      </c>
      <c r="AC349" s="28">
        <v>51.721696000000001</v>
      </c>
      <c r="AD349" s="28">
        <v>33.3650874</v>
      </c>
      <c r="AE349" s="28">
        <v>3.43804</v>
      </c>
      <c r="AF349" s="28">
        <v>4.7718500400000003</v>
      </c>
      <c r="AG349" s="28">
        <v>4.7718500400000003</v>
      </c>
      <c r="AH349" s="28">
        <v>4.7718500400000003</v>
      </c>
      <c r="AI349" s="28">
        <v>5.0500000000000003E-2</v>
      </c>
      <c r="AJ349" s="28">
        <v>1.92</v>
      </c>
      <c r="AK349" s="28">
        <v>92.906000000000006</v>
      </c>
      <c r="AL349" s="28">
        <v>6.7</v>
      </c>
      <c r="AM349" s="28">
        <v>0.95</v>
      </c>
      <c r="AN349" s="28">
        <v>1.75</v>
      </c>
      <c r="AO349" s="28">
        <v>41</v>
      </c>
      <c r="AP349" s="28">
        <v>2.0299999999999998</v>
      </c>
      <c r="AQ349" s="28">
        <v>1.6</v>
      </c>
      <c r="AR349" s="28">
        <v>7.57</v>
      </c>
      <c r="AS349" s="28">
        <v>663.8</v>
      </c>
      <c r="AT349" s="28">
        <v>36.28</v>
      </c>
      <c r="AU349" s="28">
        <v>2741</v>
      </c>
      <c r="AV349" s="28">
        <v>6.1440000000000001</v>
      </c>
      <c r="AW349" s="28">
        <v>3.3</v>
      </c>
      <c r="AX349" s="28">
        <v>5</v>
      </c>
      <c r="AY349" s="28">
        <v>134</v>
      </c>
      <c r="AZ349" s="28">
        <v>2.76</v>
      </c>
      <c r="BA349" s="28">
        <v>0.12195121951219499</v>
      </c>
      <c r="BB349" s="28">
        <v>10.83</v>
      </c>
      <c r="BC349" s="28">
        <v>145</v>
      </c>
      <c r="BD349" s="28">
        <v>0.64</v>
      </c>
      <c r="BE349" s="28">
        <v>1.911</v>
      </c>
      <c r="BF349" s="28">
        <v>1.86</v>
      </c>
      <c r="BG349" s="28">
        <v>2.13</v>
      </c>
      <c r="BH349" s="28">
        <v>86.2</v>
      </c>
      <c r="BI349" s="28">
        <v>15.7</v>
      </c>
      <c r="BJ349" s="28">
        <v>5</v>
      </c>
      <c r="BK349" s="28">
        <v>3.3003999999999998</v>
      </c>
      <c r="BL349" s="28">
        <v>3.3003999999999998</v>
      </c>
      <c r="BM349" s="28">
        <v>3.3003999999999998</v>
      </c>
      <c r="BN349" s="28">
        <v>0.17</v>
      </c>
      <c r="BO349" s="28">
        <v>1.0021366294087599</v>
      </c>
      <c r="BP349" s="28">
        <v>0.46309696092619401</v>
      </c>
    </row>
    <row r="350" spans="1:68">
      <c r="A350" s="28">
        <v>349</v>
      </c>
      <c r="B350" s="29" t="s">
        <v>84</v>
      </c>
      <c r="C350" s="28">
        <v>137</v>
      </c>
      <c r="D350" s="28">
        <v>950</v>
      </c>
      <c r="E350" s="28">
        <v>0.34347480000000002</v>
      </c>
      <c r="F350" s="28">
        <v>30.090585480000001</v>
      </c>
      <c r="G350" s="28">
        <v>2.9539607999999999</v>
      </c>
      <c r="H350" s="28">
        <v>1.2494388000000001</v>
      </c>
      <c r="I350" s="28">
        <v>4.1749416000000004</v>
      </c>
      <c r="J350" s="28">
        <v>14.516640000000001</v>
      </c>
      <c r="K350" s="28">
        <v>0.86597999999999997</v>
      </c>
      <c r="L350" s="28">
        <v>0.87679200000000002</v>
      </c>
      <c r="M350" s="28">
        <v>1.0781400000000001</v>
      </c>
      <c r="N350" s="28">
        <v>470.87402400000002</v>
      </c>
      <c r="O350" s="28">
        <v>57.064951925999999</v>
      </c>
      <c r="P350" s="28">
        <v>367.24896000000001</v>
      </c>
      <c r="Q350" s="28">
        <v>1.4618333999999999</v>
      </c>
      <c r="R350" s="28">
        <v>2.1907559999999999</v>
      </c>
      <c r="S350" s="28">
        <v>3.4720800000000001</v>
      </c>
      <c r="T350" s="28">
        <v>178.33680000000001</v>
      </c>
      <c r="U350" s="28">
        <v>3.1315632</v>
      </c>
      <c r="V350" s="28">
        <v>7.0264193367060093E-2</v>
      </c>
      <c r="W350" s="28">
        <v>34.061716799999999</v>
      </c>
      <c r="X350" s="28">
        <v>200.37899999999999</v>
      </c>
      <c r="Y350" s="28">
        <v>1.4983392</v>
      </c>
      <c r="Z350" s="28">
        <v>1.97174976</v>
      </c>
      <c r="AA350" s="28">
        <v>2.6054472</v>
      </c>
      <c r="AB350" s="28">
        <v>2.8045103999999998</v>
      </c>
      <c r="AC350" s="28">
        <v>52.233792000000001</v>
      </c>
      <c r="AD350" s="28">
        <v>33.695434800000001</v>
      </c>
      <c r="AE350" s="28">
        <v>3.4720800000000001</v>
      </c>
      <c r="AF350" s="28">
        <v>4.8190960799999996</v>
      </c>
      <c r="AG350" s="28">
        <v>4.8190960799999996</v>
      </c>
      <c r="AH350" s="28">
        <v>4.8190960799999996</v>
      </c>
      <c r="AI350" s="28">
        <v>5.0999999999999997E-2</v>
      </c>
      <c r="AJ350" s="28">
        <v>1.92</v>
      </c>
      <c r="AK350" s="28">
        <v>92.906000000000006</v>
      </c>
      <c r="AL350" s="28">
        <v>6.7</v>
      </c>
      <c r="AM350" s="28">
        <v>0.95</v>
      </c>
      <c r="AN350" s="28">
        <v>1.75</v>
      </c>
      <c r="AO350" s="28">
        <v>41</v>
      </c>
      <c r="AP350" s="28">
        <v>2.0299999999999998</v>
      </c>
      <c r="AQ350" s="28">
        <v>1.6</v>
      </c>
      <c r="AR350" s="28">
        <v>7.57</v>
      </c>
      <c r="AS350" s="28">
        <v>663.8</v>
      </c>
      <c r="AT350" s="28">
        <v>36.28</v>
      </c>
      <c r="AU350" s="28">
        <v>2741</v>
      </c>
      <c r="AV350" s="28">
        <v>6.1440000000000001</v>
      </c>
      <c r="AW350" s="28">
        <v>3.3</v>
      </c>
      <c r="AX350" s="28">
        <v>5</v>
      </c>
      <c r="AY350" s="28">
        <v>134</v>
      </c>
      <c r="AZ350" s="28">
        <v>2.76</v>
      </c>
      <c r="BA350" s="28">
        <v>0.12195121951219499</v>
      </c>
      <c r="BB350" s="28">
        <v>10.83</v>
      </c>
      <c r="BC350" s="28">
        <v>145</v>
      </c>
      <c r="BD350" s="28">
        <v>0.64</v>
      </c>
      <c r="BE350" s="28">
        <v>1.911</v>
      </c>
      <c r="BF350" s="28">
        <v>1.86</v>
      </c>
      <c r="BG350" s="28">
        <v>2.13</v>
      </c>
      <c r="BH350" s="28">
        <v>86.2</v>
      </c>
      <c r="BI350" s="28">
        <v>15.7</v>
      </c>
      <c r="BJ350" s="28">
        <v>5</v>
      </c>
      <c r="BK350" s="28">
        <v>3.3003999999999998</v>
      </c>
      <c r="BL350" s="28">
        <v>3.3003999999999998</v>
      </c>
      <c r="BM350" s="28">
        <v>3.3003999999999998</v>
      </c>
      <c r="BN350" s="28">
        <v>0.17</v>
      </c>
      <c r="BO350" s="28">
        <v>1.00727367974156</v>
      </c>
      <c r="BP350" s="28">
        <v>0.46309696092619401</v>
      </c>
    </row>
    <row r="351" spans="1:68">
      <c r="A351" s="28">
        <v>350</v>
      </c>
      <c r="B351" s="29" t="s">
        <v>188</v>
      </c>
      <c r="C351" s="28">
        <v>140</v>
      </c>
      <c r="D351" s="28">
        <v>1000</v>
      </c>
      <c r="E351" s="28">
        <v>0.33673999999999998</v>
      </c>
      <c r="F351" s="28">
        <v>29.500574</v>
      </c>
      <c r="G351" s="28">
        <v>2.8960400000000002</v>
      </c>
      <c r="H351" s="28">
        <v>1.2249399999999999</v>
      </c>
      <c r="I351" s="28">
        <v>4.0930799999999996</v>
      </c>
      <c r="J351" s="28">
        <v>14.231999999999999</v>
      </c>
      <c r="K351" s="28">
        <v>0.84899999999999998</v>
      </c>
      <c r="L351" s="28">
        <v>0.85960000000000003</v>
      </c>
      <c r="M351" s="28">
        <v>1.0569999999999999</v>
      </c>
      <c r="N351" s="28">
        <v>461.64120000000003</v>
      </c>
      <c r="O351" s="28">
        <v>55.946031300000001</v>
      </c>
      <c r="P351" s="28">
        <v>360.048</v>
      </c>
      <c r="Q351" s="28">
        <v>1.4331700000000001</v>
      </c>
      <c r="R351" s="28">
        <v>2.1478000000000002</v>
      </c>
      <c r="S351" s="28">
        <v>3.4039999999999999</v>
      </c>
      <c r="T351" s="28">
        <v>174.84</v>
      </c>
      <c r="U351" s="28">
        <v>3.07016</v>
      </c>
      <c r="V351" s="28">
        <v>7.0264193367060093E-2</v>
      </c>
      <c r="W351" s="28">
        <v>33.393839999999997</v>
      </c>
      <c r="X351" s="28">
        <v>196.45</v>
      </c>
      <c r="Y351" s="28">
        <v>1.46896</v>
      </c>
      <c r="Z351" s="28">
        <v>1.9330879999999999</v>
      </c>
      <c r="AA351" s="28">
        <v>2.55436</v>
      </c>
      <c r="AB351" s="28">
        <v>2.74952</v>
      </c>
      <c r="AC351" s="28">
        <v>51.209600000000002</v>
      </c>
      <c r="AD351" s="28">
        <v>33.034739999999999</v>
      </c>
      <c r="AE351" s="28">
        <v>3.4039999999999999</v>
      </c>
      <c r="AF351" s="28">
        <v>4.7246040000000002</v>
      </c>
      <c r="AG351" s="28">
        <v>4.7246040000000002</v>
      </c>
      <c r="AH351" s="28">
        <v>4.7246040000000002</v>
      </c>
      <c r="AI351" s="28">
        <v>0.05</v>
      </c>
      <c r="AJ351" s="28">
        <v>1.92</v>
      </c>
      <c r="AK351" s="28">
        <v>92.906000000000006</v>
      </c>
      <c r="AL351" s="28">
        <v>6.7</v>
      </c>
      <c r="AM351" s="28">
        <v>0.95</v>
      </c>
      <c r="AN351" s="28">
        <v>1.75</v>
      </c>
      <c r="AO351" s="28">
        <v>41</v>
      </c>
      <c r="AP351" s="28">
        <v>2.0299999999999998</v>
      </c>
      <c r="AQ351" s="28">
        <v>1.6</v>
      </c>
      <c r="AR351" s="28">
        <v>7.57</v>
      </c>
      <c r="AS351" s="28">
        <v>663.8</v>
      </c>
      <c r="AT351" s="28">
        <v>36.28</v>
      </c>
      <c r="AU351" s="28">
        <v>2741</v>
      </c>
      <c r="AV351" s="28">
        <v>6.1440000000000001</v>
      </c>
      <c r="AW351" s="28">
        <v>3.3</v>
      </c>
      <c r="AX351" s="28">
        <v>5</v>
      </c>
      <c r="AY351" s="28">
        <v>134</v>
      </c>
      <c r="AZ351" s="28">
        <v>2.76</v>
      </c>
      <c r="BA351" s="28">
        <v>0.12195121951219499</v>
      </c>
      <c r="BB351" s="28">
        <v>10.83</v>
      </c>
      <c r="BC351" s="28">
        <v>145</v>
      </c>
      <c r="BD351" s="28">
        <v>0.64</v>
      </c>
      <c r="BE351" s="28">
        <v>1.911</v>
      </c>
      <c r="BF351" s="28">
        <v>1.86</v>
      </c>
      <c r="BG351" s="28">
        <v>2.13</v>
      </c>
      <c r="BH351" s="28">
        <v>86.2</v>
      </c>
      <c r="BI351" s="28">
        <v>15.7</v>
      </c>
      <c r="BJ351" s="28">
        <v>5</v>
      </c>
      <c r="BK351" s="28">
        <v>3.3003999999999998</v>
      </c>
      <c r="BL351" s="28">
        <v>3.3003999999999998</v>
      </c>
      <c r="BM351" s="28">
        <v>3.3003999999999998</v>
      </c>
      <c r="BN351" s="28">
        <v>0.17</v>
      </c>
      <c r="BO351" s="28">
        <v>0.99699957907596404</v>
      </c>
      <c r="BP351" s="28">
        <v>0.46309696092619401</v>
      </c>
    </row>
    <row r="352" spans="1:68">
      <c r="A352" s="28">
        <v>351</v>
      </c>
      <c r="B352" s="29" t="s">
        <v>83</v>
      </c>
      <c r="C352" s="28">
        <v>180</v>
      </c>
      <c r="D352" s="28">
        <v>1000</v>
      </c>
      <c r="E352" s="28">
        <v>0.3401074</v>
      </c>
      <c r="F352" s="28">
        <v>29.795579740000001</v>
      </c>
      <c r="G352" s="28">
        <v>2.9250004000000001</v>
      </c>
      <c r="H352" s="28">
        <v>1.2371894000000001</v>
      </c>
      <c r="I352" s="28">
        <v>4.1340108000000004</v>
      </c>
      <c r="J352" s="28">
        <v>14.374320000000001</v>
      </c>
      <c r="K352" s="28">
        <v>0.85748999999999997</v>
      </c>
      <c r="L352" s="28">
        <v>0.86819599999999997</v>
      </c>
      <c r="M352" s="28">
        <v>1.0675699999999999</v>
      </c>
      <c r="N352" s="28">
        <v>466.25761199999999</v>
      </c>
      <c r="O352" s="28">
        <v>56.505491612999997</v>
      </c>
      <c r="P352" s="28">
        <v>363.64848000000001</v>
      </c>
      <c r="Q352" s="28">
        <v>1.4475016999999999</v>
      </c>
      <c r="R352" s="28">
        <v>2.1692779999999998</v>
      </c>
      <c r="S352" s="28">
        <v>3.43804</v>
      </c>
      <c r="T352" s="28">
        <v>176.58840000000001</v>
      </c>
      <c r="U352" s="28">
        <v>3.1008616</v>
      </c>
      <c r="V352" s="28">
        <v>7.0264193367060093E-2</v>
      </c>
      <c r="W352" s="28">
        <v>33.727778399999998</v>
      </c>
      <c r="X352" s="28">
        <v>198.4145</v>
      </c>
      <c r="Y352" s="28">
        <v>1.4836495999999999</v>
      </c>
      <c r="Z352" s="28">
        <v>1.95241888</v>
      </c>
      <c r="AA352" s="28">
        <v>2.5799036000000002</v>
      </c>
      <c r="AB352" s="28">
        <v>2.7770152000000001</v>
      </c>
      <c r="AC352" s="28">
        <v>51.721696000000001</v>
      </c>
      <c r="AD352" s="28">
        <v>33.3650874</v>
      </c>
      <c r="AE352" s="28">
        <v>3.43804</v>
      </c>
      <c r="AF352" s="28">
        <v>4.7718500400000003</v>
      </c>
      <c r="AG352" s="28">
        <v>4.7718500400000003</v>
      </c>
      <c r="AH352" s="28">
        <v>4.7718500400000003</v>
      </c>
      <c r="AI352" s="28">
        <v>5.0500000000000003E-2</v>
      </c>
      <c r="AJ352" s="28">
        <v>1.92</v>
      </c>
      <c r="AK352" s="28">
        <v>92.906000000000006</v>
      </c>
      <c r="AL352" s="28">
        <v>6.7</v>
      </c>
      <c r="AM352" s="28">
        <v>0.95</v>
      </c>
      <c r="AN352" s="28">
        <v>1.75</v>
      </c>
      <c r="AO352" s="28">
        <v>41</v>
      </c>
      <c r="AP352" s="28">
        <v>2.0299999999999998</v>
      </c>
      <c r="AQ352" s="28">
        <v>1.6</v>
      </c>
      <c r="AR352" s="28">
        <v>7.57</v>
      </c>
      <c r="AS352" s="28">
        <v>663.8</v>
      </c>
      <c r="AT352" s="28">
        <v>36.28</v>
      </c>
      <c r="AU352" s="28">
        <v>2741</v>
      </c>
      <c r="AV352" s="28">
        <v>6.1440000000000001</v>
      </c>
      <c r="AW352" s="28">
        <v>3.3</v>
      </c>
      <c r="AX352" s="28">
        <v>5</v>
      </c>
      <c r="AY352" s="28">
        <v>134</v>
      </c>
      <c r="AZ352" s="28">
        <v>2.76</v>
      </c>
      <c r="BA352" s="28">
        <v>0.12195121951219499</v>
      </c>
      <c r="BB352" s="28">
        <v>10.83</v>
      </c>
      <c r="BC352" s="28">
        <v>145</v>
      </c>
      <c r="BD352" s="28">
        <v>0.64</v>
      </c>
      <c r="BE352" s="28">
        <v>1.911</v>
      </c>
      <c r="BF352" s="28">
        <v>1.86</v>
      </c>
      <c r="BG352" s="28">
        <v>2.13</v>
      </c>
      <c r="BH352" s="28">
        <v>86.2</v>
      </c>
      <c r="BI352" s="28">
        <v>15.7</v>
      </c>
      <c r="BJ352" s="28">
        <v>5</v>
      </c>
      <c r="BK352" s="28">
        <v>3.3003999999999998</v>
      </c>
      <c r="BL352" s="28">
        <v>3.3003999999999998</v>
      </c>
      <c r="BM352" s="28">
        <v>3.3003999999999998</v>
      </c>
      <c r="BN352" s="28">
        <v>0.17</v>
      </c>
      <c r="BO352" s="28">
        <v>1.0021366294087599</v>
      </c>
      <c r="BP352" s="28">
        <v>0.46309696092619401</v>
      </c>
    </row>
    <row r="353" spans="1:68">
      <c r="A353" s="28">
        <v>352</v>
      </c>
      <c r="B353" s="29" t="s">
        <v>84</v>
      </c>
      <c r="C353" s="28">
        <v>165</v>
      </c>
      <c r="D353" s="28">
        <v>1000</v>
      </c>
      <c r="E353" s="28">
        <v>0.34347480000000002</v>
      </c>
      <c r="F353" s="28">
        <v>30.090585480000001</v>
      </c>
      <c r="G353" s="28">
        <v>2.9539607999999999</v>
      </c>
      <c r="H353" s="28">
        <v>1.2494388000000001</v>
      </c>
      <c r="I353" s="28">
        <v>4.1749416000000004</v>
      </c>
      <c r="J353" s="28">
        <v>14.516640000000001</v>
      </c>
      <c r="K353" s="28">
        <v>0.86597999999999997</v>
      </c>
      <c r="L353" s="28">
        <v>0.87679200000000002</v>
      </c>
      <c r="M353" s="28">
        <v>1.0781400000000001</v>
      </c>
      <c r="N353" s="28">
        <v>470.87402400000002</v>
      </c>
      <c r="O353" s="28">
        <v>57.064951925999999</v>
      </c>
      <c r="P353" s="28">
        <v>367.24896000000001</v>
      </c>
      <c r="Q353" s="28">
        <v>1.4618333999999999</v>
      </c>
      <c r="R353" s="28">
        <v>2.1907559999999999</v>
      </c>
      <c r="S353" s="28">
        <v>3.4720800000000001</v>
      </c>
      <c r="T353" s="28">
        <v>178.33680000000001</v>
      </c>
      <c r="U353" s="28">
        <v>3.1315632</v>
      </c>
      <c r="V353" s="28">
        <v>7.0264193367060093E-2</v>
      </c>
      <c r="W353" s="28">
        <v>34.061716799999999</v>
      </c>
      <c r="X353" s="28">
        <v>200.37899999999999</v>
      </c>
      <c r="Y353" s="28">
        <v>1.4983392</v>
      </c>
      <c r="Z353" s="28">
        <v>1.97174976</v>
      </c>
      <c r="AA353" s="28">
        <v>2.6054472</v>
      </c>
      <c r="AB353" s="28">
        <v>2.8045103999999998</v>
      </c>
      <c r="AC353" s="28">
        <v>52.233792000000001</v>
      </c>
      <c r="AD353" s="28">
        <v>33.695434800000001</v>
      </c>
      <c r="AE353" s="28">
        <v>3.4720800000000001</v>
      </c>
      <c r="AF353" s="28">
        <v>4.8190960799999996</v>
      </c>
      <c r="AG353" s="28">
        <v>4.8190960799999996</v>
      </c>
      <c r="AH353" s="28">
        <v>4.8190960799999996</v>
      </c>
      <c r="AI353" s="28">
        <v>5.0999999999999997E-2</v>
      </c>
      <c r="AJ353" s="28">
        <v>1.92</v>
      </c>
      <c r="AK353" s="28">
        <v>92.906000000000006</v>
      </c>
      <c r="AL353" s="28">
        <v>6.7</v>
      </c>
      <c r="AM353" s="28">
        <v>0.95</v>
      </c>
      <c r="AN353" s="28">
        <v>1.75</v>
      </c>
      <c r="AO353" s="28">
        <v>41</v>
      </c>
      <c r="AP353" s="28">
        <v>2.0299999999999998</v>
      </c>
      <c r="AQ353" s="28">
        <v>1.6</v>
      </c>
      <c r="AR353" s="28">
        <v>7.57</v>
      </c>
      <c r="AS353" s="28">
        <v>663.8</v>
      </c>
      <c r="AT353" s="28">
        <v>36.28</v>
      </c>
      <c r="AU353" s="28">
        <v>2741</v>
      </c>
      <c r="AV353" s="28">
        <v>6.1440000000000001</v>
      </c>
      <c r="AW353" s="28">
        <v>3.3</v>
      </c>
      <c r="AX353" s="28">
        <v>5</v>
      </c>
      <c r="AY353" s="28">
        <v>134</v>
      </c>
      <c r="AZ353" s="28">
        <v>2.76</v>
      </c>
      <c r="BA353" s="28">
        <v>0.12195121951219499</v>
      </c>
      <c r="BB353" s="28">
        <v>10.83</v>
      </c>
      <c r="BC353" s="28">
        <v>145</v>
      </c>
      <c r="BD353" s="28">
        <v>0.64</v>
      </c>
      <c r="BE353" s="28">
        <v>1.911</v>
      </c>
      <c r="BF353" s="28">
        <v>1.86</v>
      </c>
      <c r="BG353" s="28">
        <v>2.13</v>
      </c>
      <c r="BH353" s="28">
        <v>86.2</v>
      </c>
      <c r="BI353" s="28">
        <v>15.7</v>
      </c>
      <c r="BJ353" s="28">
        <v>5</v>
      </c>
      <c r="BK353" s="28">
        <v>3.3003999999999998</v>
      </c>
      <c r="BL353" s="28">
        <v>3.3003999999999998</v>
      </c>
      <c r="BM353" s="28">
        <v>3.3003999999999998</v>
      </c>
      <c r="BN353" s="28">
        <v>0.17</v>
      </c>
      <c r="BO353" s="28">
        <v>1.00727367974156</v>
      </c>
      <c r="BP353" s="28">
        <v>0.46309696092619401</v>
      </c>
    </row>
    <row r="354" spans="1:68">
      <c r="A354" s="28">
        <v>353</v>
      </c>
      <c r="B354" s="29" t="s">
        <v>188</v>
      </c>
      <c r="C354" s="28">
        <v>160</v>
      </c>
      <c r="D354" s="28">
        <v>1050</v>
      </c>
      <c r="E354" s="28">
        <v>0.33673999999999998</v>
      </c>
      <c r="F354" s="28">
        <v>29.500574</v>
      </c>
      <c r="G354" s="28">
        <v>2.8960400000000002</v>
      </c>
      <c r="H354" s="28">
        <v>1.2249399999999999</v>
      </c>
      <c r="I354" s="28">
        <v>4.0930799999999996</v>
      </c>
      <c r="J354" s="28">
        <v>14.231999999999999</v>
      </c>
      <c r="K354" s="28">
        <v>0.84899999999999998</v>
      </c>
      <c r="L354" s="28">
        <v>0.85960000000000003</v>
      </c>
      <c r="M354" s="28">
        <v>1.0569999999999999</v>
      </c>
      <c r="N354" s="28">
        <v>461.64120000000003</v>
      </c>
      <c r="O354" s="28">
        <v>55.946031300000001</v>
      </c>
      <c r="P354" s="28">
        <v>360.048</v>
      </c>
      <c r="Q354" s="28">
        <v>1.4331700000000001</v>
      </c>
      <c r="R354" s="28">
        <v>2.1478000000000002</v>
      </c>
      <c r="S354" s="28">
        <v>3.4039999999999999</v>
      </c>
      <c r="T354" s="28">
        <v>174.84</v>
      </c>
      <c r="U354" s="28">
        <v>3.07016</v>
      </c>
      <c r="V354" s="28">
        <v>7.0264193367060093E-2</v>
      </c>
      <c r="W354" s="28">
        <v>33.393839999999997</v>
      </c>
      <c r="X354" s="28">
        <v>196.45</v>
      </c>
      <c r="Y354" s="28">
        <v>1.46896</v>
      </c>
      <c r="Z354" s="28">
        <v>1.9330879999999999</v>
      </c>
      <c r="AA354" s="28">
        <v>2.55436</v>
      </c>
      <c r="AB354" s="28">
        <v>2.74952</v>
      </c>
      <c r="AC354" s="28">
        <v>51.209600000000002</v>
      </c>
      <c r="AD354" s="28">
        <v>33.034739999999999</v>
      </c>
      <c r="AE354" s="28">
        <v>3.4039999999999999</v>
      </c>
      <c r="AF354" s="28">
        <v>4.7246040000000002</v>
      </c>
      <c r="AG354" s="28">
        <v>4.7246040000000002</v>
      </c>
      <c r="AH354" s="28">
        <v>4.7246040000000002</v>
      </c>
      <c r="AI354" s="28">
        <v>0.05</v>
      </c>
      <c r="AJ354" s="28">
        <v>1.92</v>
      </c>
      <c r="AK354" s="28">
        <v>92.906000000000006</v>
      </c>
      <c r="AL354" s="28">
        <v>6.7</v>
      </c>
      <c r="AM354" s="28">
        <v>0.95</v>
      </c>
      <c r="AN354" s="28">
        <v>1.75</v>
      </c>
      <c r="AO354" s="28">
        <v>41</v>
      </c>
      <c r="AP354" s="28">
        <v>2.0299999999999998</v>
      </c>
      <c r="AQ354" s="28">
        <v>1.6</v>
      </c>
      <c r="AR354" s="28">
        <v>7.57</v>
      </c>
      <c r="AS354" s="28">
        <v>663.8</v>
      </c>
      <c r="AT354" s="28">
        <v>36.28</v>
      </c>
      <c r="AU354" s="28">
        <v>2741</v>
      </c>
      <c r="AV354" s="28">
        <v>6.1440000000000001</v>
      </c>
      <c r="AW354" s="28">
        <v>3.3</v>
      </c>
      <c r="AX354" s="28">
        <v>5</v>
      </c>
      <c r="AY354" s="28">
        <v>134</v>
      </c>
      <c r="AZ354" s="28">
        <v>2.76</v>
      </c>
      <c r="BA354" s="28">
        <v>0.12195121951219499</v>
      </c>
      <c r="BB354" s="28">
        <v>10.83</v>
      </c>
      <c r="BC354" s="28">
        <v>145</v>
      </c>
      <c r="BD354" s="28">
        <v>0.64</v>
      </c>
      <c r="BE354" s="28">
        <v>1.911</v>
      </c>
      <c r="BF354" s="28">
        <v>1.86</v>
      </c>
      <c r="BG354" s="28">
        <v>2.13</v>
      </c>
      <c r="BH354" s="28">
        <v>86.2</v>
      </c>
      <c r="BI354" s="28">
        <v>15.7</v>
      </c>
      <c r="BJ354" s="28">
        <v>5</v>
      </c>
      <c r="BK354" s="28">
        <v>3.3003999999999998</v>
      </c>
      <c r="BL354" s="28">
        <v>3.3003999999999998</v>
      </c>
      <c r="BM354" s="28">
        <v>3.3003999999999998</v>
      </c>
      <c r="BN354" s="28">
        <v>0.17</v>
      </c>
      <c r="BO354" s="28">
        <v>0.99699957907596404</v>
      </c>
      <c r="BP354" s="28">
        <v>0.46309696092619401</v>
      </c>
    </row>
    <row r="355" spans="1:68">
      <c r="A355" s="28">
        <v>354</v>
      </c>
      <c r="B355" s="29" t="s">
        <v>83</v>
      </c>
      <c r="C355" s="28">
        <v>200</v>
      </c>
      <c r="D355" s="28">
        <v>1050</v>
      </c>
      <c r="E355" s="28">
        <v>0.3401074</v>
      </c>
      <c r="F355" s="28">
        <v>29.795579740000001</v>
      </c>
      <c r="G355" s="28">
        <v>2.9250004000000001</v>
      </c>
      <c r="H355" s="28">
        <v>1.2371894000000001</v>
      </c>
      <c r="I355" s="28">
        <v>4.1340108000000004</v>
      </c>
      <c r="J355" s="28">
        <v>14.374320000000001</v>
      </c>
      <c r="K355" s="28">
        <v>0.85748999999999997</v>
      </c>
      <c r="L355" s="28">
        <v>0.86819599999999997</v>
      </c>
      <c r="M355" s="28">
        <v>1.0675699999999999</v>
      </c>
      <c r="N355" s="28">
        <v>466.25761199999999</v>
      </c>
      <c r="O355" s="28">
        <v>56.505491612999997</v>
      </c>
      <c r="P355" s="28">
        <v>363.64848000000001</v>
      </c>
      <c r="Q355" s="28">
        <v>1.4475016999999999</v>
      </c>
      <c r="R355" s="28">
        <v>2.1692779999999998</v>
      </c>
      <c r="S355" s="28">
        <v>3.43804</v>
      </c>
      <c r="T355" s="28">
        <v>176.58840000000001</v>
      </c>
      <c r="U355" s="28">
        <v>3.1008616</v>
      </c>
      <c r="V355" s="28">
        <v>7.0264193367060093E-2</v>
      </c>
      <c r="W355" s="28">
        <v>33.727778399999998</v>
      </c>
      <c r="X355" s="28">
        <v>198.4145</v>
      </c>
      <c r="Y355" s="28">
        <v>1.4836495999999999</v>
      </c>
      <c r="Z355" s="28">
        <v>1.95241888</v>
      </c>
      <c r="AA355" s="28">
        <v>2.5799036000000002</v>
      </c>
      <c r="AB355" s="28">
        <v>2.7770152000000001</v>
      </c>
      <c r="AC355" s="28">
        <v>51.721696000000001</v>
      </c>
      <c r="AD355" s="28">
        <v>33.3650874</v>
      </c>
      <c r="AE355" s="28">
        <v>3.43804</v>
      </c>
      <c r="AF355" s="28">
        <v>4.7718500400000003</v>
      </c>
      <c r="AG355" s="28">
        <v>4.7718500400000003</v>
      </c>
      <c r="AH355" s="28">
        <v>4.7718500400000003</v>
      </c>
      <c r="AI355" s="28">
        <v>5.0500000000000003E-2</v>
      </c>
      <c r="AJ355" s="28">
        <v>1.92</v>
      </c>
      <c r="AK355" s="28">
        <v>92.906000000000006</v>
      </c>
      <c r="AL355" s="28">
        <v>6.7</v>
      </c>
      <c r="AM355" s="28">
        <v>0.95</v>
      </c>
      <c r="AN355" s="28">
        <v>1.75</v>
      </c>
      <c r="AO355" s="28">
        <v>41</v>
      </c>
      <c r="AP355" s="28">
        <v>2.0299999999999998</v>
      </c>
      <c r="AQ355" s="28">
        <v>1.6</v>
      </c>
      <c r="AR355" s="28">
        <v>7.57</v>
      </c>
      <c r="AS355" s="28">
        <v>663.8</v>
      </c>
      <c r="AT355" s="28">
        <v>36.28</v>
      </c>
      <c r="AU355" s="28">
        <v>2741</v>
      </c>
      <c r="AV355" s="28">
        <v>6.1440000000000001</v>
      </c>
      <c r="AW355" s="28">
        <v>3.3</v>
      </c>
      <c r="AX355" s="28">
        <v>5</v>
      </c>
      <c r="AY355" s="28">
        <v>134</v>
      </c>
      <c r="AZ355" s="28">
        <v>2.76</v>
      </c>
      <c r="BA355" s="28">
        <v>0.12195121951219499</v>
      </c>
      <c r="BB355" s="28">
        <v>10.83</v>
      </c>
      <c r="BC355" s="28">
        <v>145</v>
      </c>
      <c r="BD355" s="28">
        <v>0.64</v>
      </c>
      <c r="BE355" s="28">
        <v>1.911</v>
      </c>
      <c r="BF355" s="28">
        <v>1.86</v>
      </c>
      <c r="BG355" s="28">
        <v>2.13</v>
      </c>
      <c r="BH355" s="28">
        <v>86.2</v>
      </c>
      <c r="BI355" s="28">
        <v>15.7</v>
      </c>
      <c r="BJ355" s="28">
        <v>5</v>
      </c>
      <c r="BK355" s="28">
        <v>3.3003999999999998</v>
      </c>
      <c r="BL355" s="28">
        <v>3.3003999999999998</v>
      </c>
      <c r="BM355" s="28">
        <v>3.3003999999999998</v>
      </c>
      <c r="BN355" s="28">
        <v>0.17</v>
      </c>
      <c r="BO355" s="28">
        <v>1.0021366294087599</v>
      </c>
      <c r="BP355" s="28">
        <v>0.46309696092619401</v>
      </c>
    </row>
    <row r="356" spans="1:68">
      <c r="A356" s="28">
        <v>355</v>
      </c>
      <c r="B356" s="29" t="s">
        <v>84</v>
      </c>
      <c r="C356" s="28">
        <v>170</v>
      </c>
      <c r="D356" s="28">
        <v>1050</v>
      </c>
      <c r="E356" s="28">
        <v>0.34347480000000002</v>
      </c>
      <c r="F356" s="28">
        <v>30.090585480000001</v>
      </c>
      <c r="G356" s="28">
        <v>2.9539607999999999</v>
      </c>
      <c r="H356" s="28">
        <v>1.2494388000000001</v>
      </c>
      <c r="I356" s="28">
        <v>4.1749416000000004</v>
      </c>
      <c r="J356" s="28">
        <v>14.516640000000001</v>
      </c>
      <c r="K356" s="28">
        <v>0.86597999999999997</v>
      </c>
      <c r="L356" s="28">
        <v>0.87679200000000002</v>
      </c>
      <c r="M356" s="28">
        <v>1.0781400000000001</v>
      </c>
      <c r="N356" s="28">
        <v>470.87402400000002</v>
      </c>
      <c r="O356" s="28">
        <v>57.064951925999999</v>
      </c>
      <c r="P356" s="28">
        <v>367.24896000000001</v>
      </c>
      <c r="Q356" s="28">
        <v>1.4618333999999999</v>
      </c>
      <c r="R356" s="28">
        <v>2.1907559999999999</v>
      </c>
      <c r="S356" s="28">
        <v>3.4720800000000001</v>
      </c>
      <c r="T356" s="28">
        <v>178.33680000000001</v>
      </c>
      <c r="U356" s="28">
        <v>3.1315632</v>
      </c>
      <c r="V356" s="28">
        <v>7.0264193367060093E-2</v>
      </c>
      <c r="W356" s="28">
        <v>34.061716799999999</v>
      </c>
      <c r="X356" s="28">
        <v>200.37899999999999</v>
      </c>
      <c r="Y356" s="28">
        <v>1.4983392</v>
      </c>
      <c r="Z356" s="28">
        <v>1.97174976</v>
      </c>
      <c r="AA356" s="28">
        <v>2.6054472</v>
      </c>
      <c r="AB356" s="28">
        <v>2.8045103999999998</v>
      </c>
      <c r="AC356" s="28">
        <v>52.233792000000001</v>
      </c>
      <c r="AD356" s="28">
        <v>33.695434800000001</v>
      </c>
      <c r="AE356" s="28">
        <v>3.4720800000000001</v>
      </c>
      <c r="AF356" s="28">
        <v>4.8190960799999996</v>
      </c>
      <c r="AG356" s="28">
        <v>4.8190960799999996</v>
      </c>
      <c r="AH356" s="28">
        <v>4.8190960799999996</v>
      </c>
      <c r="AI356" s="28">
        <v>5.0999999999999997E-2</v>
      </c>
      <c r="AJ356" s="28">
        <v>1.92</v>
      </c>
      <c r="AK356" s="28">
        <v>92.906000000000006</v>
      </c>
      <c r="AL356" s="28">
        <v>6.7</v>
      </c>
      <c r="AM356" s="28">
        <v>0.95</v>
      </c>
      <c r="AN356" s="28">
        <v>1.75</v>
      </c>
      <c r="AO356" s="28">
        <v>41</v>
      </c>
      <c r="AP356" s="28">
        <v>2.0299999999999998</v>
      </c>
      <c r="AQ356" s="28">
        <v>1.6</v>
      </c>
      <c r="AR356" s="28">
        <v>7.57</v>
      </c>
      <c r="AS356" s="28">
        <v>663.8</v>
      </c>
      <c r="AT356" s="28">
        <v>36.28</v>
      </c>
      <c r="AU356" s="28">
        <v>2741</v>
      </c>
      <c r="AV356" s="28">
        <v>6.1440000000000001</v>
      </c>
      <c r="AW356" s="28">
        <v>3.3</v>
      </c>
      <c r="AX356" s="28">
        <v>5</v>
      </c>
      <c r="AY356" s="28">
        <v>134</v>
      </c>
      <c r="AZ356" s="28">
        <v>2.76</v>
      </c>
      <c r="BA356" s="28">
        <v>0.12195121951219499</v>
      </c>
      <c r="BB356" s="28">
        <v>10.83</v>
      </c>
      <c r="BC356" s="28">
        <v>145</v>
      </c>
      <c r="BD356" s="28">
        <v>0.64</v>
      </c>
      <c r="BE356" s="28">
        <v>1.911</v>
      </c>
      <c r="BF356" s="28">
        <v>1.86</v>
      </c>
      <c r="BG356" s="28">
        <v>2.13</v>
      </c>
      <c r="BH356" s="28">
        <v>86.2</v>
      </c>
      <c r="BI356" s="28">
        <v>15.7</v>
      </c>
      <c r="BJ356" s="28">
        <v>5</v>
      </c>
      <c r="BK356" s="28">
        <v>3.3003999999999998</v>
      </c>
      <c r="BL356" s="28">
        <v>3.3003999999999998</v>
      </c>
      <c r="BM356" s="28">
        <v>3.3003999999999998</v>
      </c>
      <c r="BN356" s="28">
        <v>0.17</v>
      </c>
      <c r="BO356" s="28">
        <v>1.00727367974156</v>
      </c>
      <c r="BP356" s="28">
        <v>0.46309696092619401</v>
      </c>
    </row>
    <row r="357" spans="1:68">
      <c r="A357" s="28">
        <v>356</v>
      </c>
      <c r="B357" s="29" t="s">
        <v>213</v>
      </c>
      <c r="C357" s="28">
        <v>215</v>
      </c>
      <c r="D357" s="28">
        <v>1000</v>
      </c>
      <c r="E357" s="28">
        <v>0.33756000000000003</v>
      </c>
      <c r="F357" s="28">
        <v>29.597349999999999</v>
      </c>
      <c r="G357" s="28">
        <v>2.9015</v>
      </c>
      <c r="H357" s="28">
        <v>1.2282999999999999</v>
      </c>
      <c r="I357" s="28">
        <v>4.0987</v>
      </c>
      <c r="J357" s="28">
        <v>14.28</v>
      </c>
      <c r="K357" s="28">
        <v>0.84830000000000005</v>
      </c>
      <c r="L357" s="28">
        <v>0.85899999999999999</v>
      </c>
      <c r="M357" s="28">
        <v>1.0566</v>
      </c>
      <c r="N357" s="28">
        <v>461.07400000000001</v>
      </c>
      <c r="O357" s="28">
        <v>56.006823599999997</v>
      </c>
      <c r="P357" s="28">
        <v>359.94</v>
      </c>
      <c r="Q357" s="28">
        <v>1.42065</v>
      </c>
      <c r="R357" s="28">
        <v>2.1459999999999999</v>
      </c>
      <c r="S357" s="28">
        <v>3.41</v>
      </c>
      <c r="T357" s="28">
        <v>175.17</v>
      </c>
      <c r="U357" s="28">
        <v>3.0764</v>
      </c>
      <c r="V357" s="28">
        <v>7.0028011204481794E-2</v>
      </c>
      <c r="W357" s="28">
        <v>33.549599999999998</v>
      </c>
      <c r="X357" s="28">
        <v>196.7</v>
      </c>
      <c r="Y357" s="28">
        <v>1.4697</v>
      </c>
      <c r="Z357" s="28">
        <v>1.93506</v>
      </c>
      <c r="AA357" s="28">
        <v>2.5579999999999998</v>
      </c>
      <c r="AB357" s="28">
        <v>2.7523</v>
      </c>
      <c r="AC357" s="28">
        <v>51.186999999999998</v>
      </c>
      <c r="AD357" s="28">
        <v>33.189500000000002</v>
      </c>
      <c r="AE357" s="28">
        <v>3.41</v>
      </c>
      <c r="AF357" s="28">
        <v>4.7313419999999997</v>
      </c>
      <c r="AG357" s="28">
        <v>4.7313419999999997</v>
      </c>
      <c r="AH357" s="28">
        <v>4.7313419999999997</v>
      </c>
      <c r="AI357" s="28">
        <v>0.05</v>
      </c>
      <c r="AJ357" s="28">
        <v>1.92</v>
      </c>
      <c r="AK357" s="28">
        <v>92.906000000000006</v>
      </c>
      <c r="AL357" s="28">
        <v>6.7</v>
      </c>
      <c r="AM357" s="28">
        <v>0.95</v>
      </c>
      <c r="AN357" s="28">
        <v>1.75</v>
      </c>
      <c r="AO357" s="28">
        <v>41</v>
      </c>
      <c r="AP357" s="28">
        <v>2.0299999999999998</v>
      </c>
      <c r="AQ357" s="28">
        <v>1.6</v>
      </c>
      <c r="AR357" s="28">
        <v>7.57</v>
      </c>
      <c r="AS357" s="28">
        <v>663.8</v>
      </c>
      <c r="AT357" s="28">
        <v>36.28</v>
      </c>
      <c r="AU357" s="28">
        <v>2741</v>
      </c>
      <c r="AV357" s="28">
        <v>6.1440000000000001</v>
      </c>
      <c r="AW357" s="28">
        <v>3.3</v>
      </c>
      <c r="AX357" s="28">
        <v>5</v>
      </c>
      <c r="AY357" s="28">
        <v>134</v>
      </c>
      <c r="AZ357" s="28">
        <v>2.76</v>
      </c>
      <c r="BA357" s="28">
        <v>0.12195121951219499</v>
      </c>
      <c r="BB357" s="28">
        <v>10.83</v>
      </c>
      <c r="BC357" s="28">
        <v>145</v>
      </c>
      <c r="BD357" s="28">
        <v>0.64</v>
      </c>
      <c r="BE357" s="28">
        <v>1.911</v>
      </c>
      <c r="BF357" s="28">
        <v>1.86</v>
      </c>
      <c r="BG357" s="28">
        <v>2.13</v>
      </c>
      <c r="BH357" s="28">
        <v>86.2</v>
      </c>
      <c r="BI357" s="28">
        <v>15.7</v>
      </c>
      <c r="BJ357" s="28">
        <v>5</v>
      </c>
      <c r="BK357" s="28">
        <v>3.3003999999999998</v>
      </c>
      <c r="BL357" s="28">
        <v>3.3003999999999998</v>
      </c>
      <c r="BM357" s="28">
        <v>3.3003999999999998</v>
      </c>
      <c r="BN357" s="28">
        <v>0.17</v>
      </c>
      <c r="BO357" s="28">
        <v>0.997258361973134</v>
      </c>
      <c r="BP357" s="28">
        <v>0.46309696092619401</v>
      </c>
    </row>
    <row r="358" spans="1:68">
      <c r="A358" s="28">
        <v>357</v>
      </c>
      <c r="B358" s="29" t="s">
        <v>213</v>
      </c>
      <c r="C358" s="28">
        <v>150</v>
      </c>
      <c r="D358" s="28">
        <v>980</v>
      </c>
      <c r="E358" s="28">
        <v>0.33756000000000003</v>
      </c>
      <c r="F358" s="28">
        <v>29.597349999999999</v>
      </c>
      <c r="G358" s="28">
        <v>2.9015</v>
      </c>
      <c r="H358" s="28">
        <v>1.2282999999999999</v>
      </c>
      <c r="I358" s="28">
        <v>4.0987</v>
      </c>
      <c r="J358" s="28">
        <v>14.28</v>
      </c>
      <c r="K358" s="28">
        <v>0.84830000000000005</v>
      </c>
      <c r="L358" s="28">
        <v>0.85899999999999999</v>
      </c>
      <c r="M358" s="28">
        <v>1.0566</v>
      </c>
      <c r="N358" s="28">
        <v>461.07400000000001</v>
      </c>
      <c r="O358" s="28">
        <v>56.006823599999997</v>
      </c>
      <c r="P358" s="28">
        <v>359.94</v>
      </c>
      <c r="Q358" s="28">
        <v>1.42065</v>
      </c>
      <c r="R358" s="28">
        <v>2.1459999999999999</v>
      </c>
      <c r="S358" s="28">
        <v>3.41</v>
      </c>
      <c r="T358" s="28">
        <v>175.17</v>
      </c>
      <c r="U358" s="28">
        <v>3.0764</v>
      </c>
      <c r="V358" s="28">
        <v>7.0028011204481794E-2</v>
      </c>
      <c r="W358" s="28">
        <v>33.549599999999998</v>
      </c>
      <c r="X358" s="28">
        <v>196.7</v>
      </c>
      <c r="Y358" s="28">
        <v>1.4697</v>
      </c>
      <c r="Z358" s="28">
        <v>1.93506</v>
      </c>
      <c r="AA358" s="28">
        <v>2.5579999999999998</v>
      </c>
      <c r="AB358" s="28">
        <v>2.7523</v>
      </c>
      <c r="AC358" s="28">
        <v>51.186999999999998</v>
      </c>
      <c r="AD358" s="28">
        <v>33.189500000000002</v>
      </c>
      <c r="AE358" s="28">
        <v>3.41</v>
      </c>
      <c r="AF358" s="28">
        <v>4.7313419999999997</v>
      </c>
      <c r="AG358" s="28">
        <v>4.7313419999999997</v>
      </c>
      <c r="AH358" s="28">
        <v>4.7313419999999997</v>
      </c>
      <c r="AI358" s="28">
        <v>0.05</v>
      </c>
      <c r="AJ358" s="28">
        <v>1.92</v>
      </c>
      <c r="AK358" s="28">
        <v>92.906000000000006</v>
      </c>
      <c r="AL358" s="28">
        <v>6.7</v>
      </c>
      <c r="AM358" s="28">
        <v>0.95</v>
      </c>
      <c r="AN358" s="28">
        <v>1.75</v>
      </c>
      <c r="AO358" s="28">
        <v>41</v>
      </c>
      <c r="AP358" s="28">
        <v>2.0299999999999998</v>
      </c>
      <c r="AQ358" s="28">
        <v>1.6</v>
      </c>
      <c r="AR358" s="28">
        <v>7.57</v>
      </c>
      <c r="AS358" s="28">
        <v>663.8</v>
      </c>
      <c r="AT358" s="28">
        <v>36.28</v>
      </c>
      <c r="AU358" s="28">
        <v>2741</v>
      </c>
      <c r="AV358" s="28">
        <v>6.1440000000000001</v>
      </c>
      <c r="AW358" s="28">
        <v>3.3</v>
      </c>
      <c r="AX358" s="28">
        <v>5</v>
      </c>
      <c r="AY358" s="28">
        <v>134</v>
      </c>
      <c r="AZ358" s="28">
        <v>2.76</v>
      </c>
      <c r="BA358" s="28">
        <v>0.12195121951219499</v>
      </c>
      <c r="BB358" s="28">
        <v>10.83</v>
      </c>
      <c r="BC358" s="28">
        <v>145</v>
      </c>
      <c r="BD358" s="28">
        <v>0.64</v>
      </c>
      <c r="BE358" s="28">
        <v>1.911</v>
      </c>
      <c r="BF358" s="28">
        <v>1.86</v>
      </c>
      <c r="BG358" s="28">
        <v>2.13</v>
      </c>
      <c r="BH358" s="28">
        <v>86.2</v>
      </c>
      <c r="BI358" s="28">
        <v>15.7</v>
      </c>
      <c r="BJ358" s="28">
        <v>5</v>
      </c>
      <c r="BK358" s="28">
        <v>3.3003999999999998</v>
      </c>
      <c r="BL358" s="28">
        <v>3.3003999999999998</v>
      </c>
      <c r="BM358" s="28">
        <v>3.3003999999999998</v>
      </c>
      <c r="BN358" s="28">
        <v>0.17</v>
      </c>
      <c r="BO358" s="28">
        <v>0.997258361973134</v>
      </c>
      <c r="BP358" s="28">
        <v>0.46309696092619401</v>
      </c>
    </row>
    <row r="359" spans="1:68">
      <c r="A359" s="28">
        <v>358</v>
      </c>
      <c r="B359" s="29" t="s">
        <v>213</v>
      </c>
      <c r="C359" s="28">
        <v>150</v>
      </c>
      <c r="D359" s="28">
        <v>1080</v>
      </c>
      <c r="E359" s="28">
        <v>0.33756000000000003</v>
      </c>
      <c r="F359" s="28">
        <v>29.597349999999999</v>
      </c>
      <c r="G359" s="28">
        <v>2.9015</v>
      </c>
      <c r="H359" s="28">
        <v>1.2282999999999999</v>
      </c>
      <c r="I359" s="28">
        <v>4.0987</v>
      </c>
      <c r="J359" s="28">
        <v>14.28</v>
      </c>
      <c r="K359" s="28">
        <v>0.84830000000000005</v>
      </c>
      <c r="L359" s="28">
        <v>0.85899999999999999</v>
      </c>
      <c r="M359" s="28">
        <v>1.0566</v>
      </c>
      <c r="N359" s="28">
        <v>461.07400000000001</v>
      </c>
      <c r="O359" s="28">
        <v>56.006823599999997</v>
      </c>
      <c r="P359" s="28">
        <v>359.94</v>
      </c>
      <c r="Q359" s="28">
        <v>1.42065</v>
      </c>
      <c r="R359" s="28">
        <v>2.1459999999999999</v>
      </c>
      <c r="S359" s="28">
        <v>3.41</v>
      </c>
      <c r="T359" s="28">
        <v>175.17</v>
      </c>
      <c r="U359" s="28">
        <v>3.0764</v>
      </c>
      <c r="V359" s="28">
        <v>7.0028011204481794E-2</v>
      </c>
      <c r="W359" s="28">
        <v>33.549599999999998</v>
      </c>
      <c r="X359" s="28">
        <v>196.7</v>
      </c>
      <c r="Y359" s="28">
        <v>1.4697</v>
      </c>
      <c r="Z359" s="28">
        <v>1.93506</v>
      </c>
      <c r="AA359" s="28">
        <v>2.5579999999999998</v>
      </c>
      <c r="AB359" s="28">
        <v>2.7523</v>
      </c>
      <c r="AC359" s="28">
        <v>51.186999999999998</v>
      </c>
      <c r="AD359" s="28">
        <v>33.189500000000002</v>
      </c>
      <c r="AE359" s="28">
        <v>3.41</v>
      </c>
      <c r="AF359" s="28">
        <v>4.7313419999999997</v>
      </c>
      <c r="AG359" s="28">
        <v>4.7313419999999997</v>
      </c>
      <c r="AH359" s="28">
        <v>4.7313419999999997</v>
      </c>
      <c r="AI359" s="28">
        <v>0.05</v>
      </c>
      <c r="AJ359" s="28">
        <v>1.92</v>
      </c>
      <c r="AK359" s="28">
        <v>92.906000000000006</v>
      </c>
      <c r="AL359" s="28">
        <v>6.7</v>
      </c>
      <c r="AM359" s="28">
        <v>0.95</v>
      </c>
      <c r="AN359" s="28">
        <v>1.75</v>
      </c>
      <c r="AO359" s="28">
        <v>41</v>
      </c>
      <c r="AP359" s="28">
        <v>2.0299999999999998</v>
      </c>
      <c r="AQ359" s="28">
        <v>1.6</v>
      </c>
      <c r="AR359" s="28">
        <v>7.57</v>
      </c>
      <c r="AS359" s="28">
        <v>663.8</v>
      </c>
      <c r="AT359" s="28">
        <v>36.28</v>
      </c>
      <c r="AU359" s="28">
        <v>2741</v>
      </c>
      <c r="AV359" s="28">
        <v>6.1440000000000001</v>
      </c>
      <c r="AW359" s="28">
        <v>3.3</v>
      </c>
      <c r="AX359" s="28">
        <v>5</v>
      </c>
      <c r="AY359" s="28">
        <v>134</v>
      </c>
      <c r="AZ359" s="28">
        <v>2.76</v>
      </c>
      <c r="BA359" s="28">
        <v>0.12195121951219499</v>
      </c>
      <c r="BB359" s="28">
        <v>10.83</v>
      </c>
      <c r="BC359" s="28">
        <v>145</v>
      </c>
      <c r="BD359" s="28">
        <v>0.64</v>
      </c>
      <c r="BE359" s="28">
        <v>1.911</v>
      </c>
      <c r="BF359" s="28">
        <v>1.86</v>
      </c>
      <c r="BG359" s="28">
        <v>2.13</v>
      </c>
      <c r="BH359" s="28">
        <v>86.2</v>
      </c>
      <c r="BI359" s="28">
        <v>15.7</v>
      </c>
      <c r="BJ359" s="28">
        <v>5</v>
      </c>
      <c r="BK359" s="28">
        <v>3.3003999999999998</v>
      </c>
      <c r="BL359" s="28">
        <v>3.3003999999999998</v>
      </c>
      <c r="BM359" s="28">
        <v>3.3003999999999998</v>
      </c>
      <c r="BN359" s="28">
        <v>0.17</v>
      </c>
      <c r="BO359" s="28">
        <v>0.997258361973134</v>
      </c>
      <c r="BP359" s="28">
        <v>0.46309696092619401</v>
      </c>
    </row>
    <row r="360" spans="1:68">
      <c r="A360" s="28">
        <v>359</v>
      </c>
      <c r="B360" s="29" t="s">
        <v>214</v>
      </c>
      <c r="C360" s="28">
        <v>132</v>
      </c>
      <c r="D360" s="28">
        <v>1160</v>
      </c>
      <c r="E360" s="28">
        <v>0.37547999999999998</v>
      </c>
      <c r="F360" s="28">
        <v>31.314534999999999</v>
      </c>
      <c r="G360" s="28">
        <v>3.0468500000000001</v>
      </c>
      <c r="H360" s="28">
        <v>1.19665</v>
      </c>
      <c r="I360" s="28">
        <v>4.1210500000000003</v>
      </c>
      <c r="J360" s="28">
        <v>15.15</v>
      </c>
      <c r="K360" s="28">
        <v>0.85475000000000001</v>
      </c>
      <c r="L360" s="28">
        <v>0.85450000000000004</v>
      </c>
      <c r="M360" s="28">
        <v>1.0446</v>
      </c>
      <c r="N360" s="28">
        <v>461.27499999999998</v>
      </c>
      <c r="O360" s="28">
        <v>57.294264599999998</v>
      </c>
      <c r="P360" s="28">
        <v>376.71</v>
      </c>
      <c r="Q360" s="28">
        <v>1.224945</v>
      </c>
      <c r="R360" s="28">
        <v>2.2195</v>
      </c>
      <c r="S360" s="28">
        <v>3.5150000000000001</v>
      </c>
      <c r="T360" s="28">
        <v>178.36500000000001</v>
      </c>
      <c r="U360" s="28">
        <v>3.1648999999999998</v>
      </c>
      <c r="V360" s="28">
        <v>6.7986798679867996E-2</v>
      </c>
      <c r="W360" s="28">
        <v>34.600200000000001</v>
      </c>
      <c r="X360" s="28">
        <v>199.4</v>
      </c>
      <c r="Y360" s="28">
        <v>1.5097499999999999</v>
      </c>
      <c r="Z360" s="28">
        <v>1.96506</v>
      </c>
      <c r="AA360" s="28">
        <v>2.5943000000000001</v>
      </c>
      <c r="AB360" s="28">
        <v>2.7797499999999999</v>
      </c>
      <c r="AC360" s="28">
        <v>49.201599999999999</v>
      </c>
      <c r="AD360" s="28">
        <v>33.514249999999997</v>
      </c>
      <c r="AE360" s="28">
        <v>3.5150000000000001</v>
      </c>
      <c r="AF360" s="28">
        <v>4.8326729999999998</v>
      </c>
      <c r="AG360" s="28">
        <v>4.8326729999999998</v>
      </c>
      <c r="AH360" s="28">
        <v>4.8326729999999998</v>
      </c>
      <c r="AI360" s="28">
        <v>0.05</v>
      </c>
      <c r="AJ360" s="28">
        <v>1.9188000000000001</v>
      </c>
      <c r="AK360" s="28">
        <v>92.855540000000005</v>
      </c>
      <c r="AL360" s="28">
        <v>6.6924999999999999</v>
      </c>
      <c r="AM360" s="28">
        <v>0.95089999999999997</v>
      </c>
      <c r="AN360" s="28">
        <v>1.7563</v>
      </c>
      <c r="AO360" s="28">
        <v>40.97</v>
      </c>
      <c r="AP360" s="28">
        <v>2.0200999999999998</v>
      </c>
      <c r="AQ360" s="28">
        <v>1.5940000000000001</v>
      </c>
      <c r="AR360" s="28">
        <v>7.5304000000000002</v>
      </c>
      <c r="AS360" s="28">
        <v>663.68600000000004</v>
      </c>
      <c r="AT360" s="28">
        <v>36.3584611</v>
      </c>
      <c r="AU360" s="28">
        <v>2722.52</v>
      </c>
      <c r="AV360" s="28">
        <v>5.9986199999999998</v>
      </c>
      <c r="AW360" s="28">
        <v>3.2909999999999999</v>
      </c>
      <c r="AX360" s="28">
        <v>5</v>
      </c>
      <c r="AY360" s="28">
        <v>134.33000000000001</v>
      </c>
      <c r="AZ360" s="28">
        <v>2.7619500000000001</v>
      </c>
      <c r="BA360" s="28">
        <v>0.12130827434708299</v>
      </c>
      <c r="BB360" s="28">
        <v>10.925700000000001</v>
      </c>
      <c r="BC360" s="28">
        <v>145.30000000000001</v>
      </c>
      <c r="BD360" s="28">
        <v>0.64239999999999997</v>
      </c>
      <c r="BE360" s="28">
        <v>1.91178</v>
      </c>
      <c r="BF360" s="28">
        <v>1.863</v>
      </c>
      <c r="BG360" s="28">
        <v>2.1335999999999999</v>
      </c>
      <c r="BH360" s="28">
        <v>84.846999999999994</v>
      </c>
      <c r="BI360" s="28">
        <v>15.766</v>
      </c>
      <c r="BJ360" s="28">
        <v>5</v>
      </c>
      <c r="BK360" s="28">
        <v>3.2983479999999998</v>
      </c>
      <c r="BL360" s="28">
        <v>3.2983479999999998</v>
      </c>
      <c r="BM360" s="28">
        <v>3.3557980000000001</v>
      </c>
      <c r="BN360" s="28">
        <v>0.16880000000000001</v>
      </c>
      <c r="BO360" s="28">
        <v>1.0100652215452499</v>
      </c>
      <c r="BP360" s="28">
        <v>0.464833574529667</v>
      </c>
    </row>
    <row r="361" spans="1:68">
      <c r="A361" s="28">
        <v>360</v>
      </c>
      <c r="B361" s="29" t="s">
        <v>86</v>
      </c>
      <c r="C361" s="28">
        <v>152</v>
      </c>
      <c r="D361" s="28">
        <v>1160</v>
      </c>
      <c r="E361" s="28">
        <v>0.38263999999999998</v>
      </c>
      <c r="F361" s="28">
        <v>31.404879999999999</v>
      </c>
      <c r="G361" s="28">
        <v>3.0608</v>
      </c>
      <c r="H361" s="28">
        <v>1.1972</v>
      </c>
      <c r="I361" s="28">
        <v>4.1063999999999998</v>
      </c>
      <c r="J361" s="28">
        <v>15.2</v>
      </c>
      <c r="K361" s="28">
        <v>0.85799999999999998</v>
      </c>
      <c r="L361" s="28">
        <v>0.85599999999999998</v>
      </c>
      <c r="M361" s="28">
        <v>1.0528</v>
      </c>
      <c r="N361" s="28">
        <v>462.6</v>
      </c>
      <c r="O361" s="28">
        <v>57.133072800000001</v>
      </c>
      <c r="P361" s="28">
        <v>384.28</v>
      </c>
      <c r="Q361" s="28">
        <v>1.19876</v>
      </c>
      <c r="R361" s="28">
        <v>2.226</v>
      </c>
      <c r="S361" s="28">
        <v>3.52</v>
      </c>
      <c r="T361" s="28">
        <v>178.32</v>
      </c>
      <c r="U361" s="28">
        <v>3.1631999999999998</v>
      </c>
      <c r="V361" s="28">
        <v>6.8421052631578994E-2</v>
      </c>
      <c r="W361" s="28">
        <v>34.513599999999997</v>
      </c>
      <c r="X361" s="28">
        <v>199.2</v>
      </c>
      <c r="Y361" s="28">
        <v>1.508</v>
      </c>
      <c r="Z361" s="28">
        <v>1.9650799999999999</v>
      </c>
      <c r="AA361" s="28">
        <v>2.5924</v>
      </c>
      <c r="AB361" s="28">
        <v>2.778</v>
      </c>
      <c r="AC361" s="28">
        <v>48.718800000000002</v>
      </c>
      <c r="AD361" s="28">
        <v>33.433999999999997</v>
      </c>
      <c r="AE361" s="28">
        <v>3.52</v>
      </c>
      <c r="AF361" s="28">
        <v>4.8404639999999999</v>
      </c>
      <c r="AG361" s="28">
        <v>4.8404639999999999</v>
      </c>
      <c r="AH361" s="28">
        <v>4.8404639999999999</v>
      </c>
      <c r="AI361" s="28">
        <v>0.05</v>
      </c>
      <c r="AJ361" s="28">
        <v>1.9184000000000001</v>
      </c>
      <c r="AK361" s="28">
        <v>92.838719999999995</v>
      </c>
      <c r="AL361" s="28">
        <v>6.69</v>
      </c>
      <c r="AM361" s="28">
        <v>0.95120000000000005</v>
      </c>
      <c r="AN361" s="28">
        <v>1.7584</v>
      </c>
      <c r="AO361" s="28">
        <v>40.96</v>
      </c>
      <c r="AP361" s="28">
        <v>2.0167999999999999</v>
      </c>
      <c r="AQ361" s="28">
        <v>1.5920000000000001</v>
      </c>
      <c r="AR361" s="28">
        <v>7.5171999999999999</v>
      </c>
      <c r="AS361" s="28">
        <v>663.64800000000002</v>
      </c>
      <c r="AT361" s="28">
        <v>36.384614800000001</v>
      </c>
      <c r="AU361" s="28">
        <v>2716.36</v>
      </c>
      <c r="AV361" s="28">
        <v>5.9501600000000003</v>
      </c>
      <c r="AW361" s="28">
        <v>3.2879999999999998</v>
      </c>
      <c r="AX361" s="28">
        <v>5</v>
      </c>
      <c r="AY361" s="28">
        <v>134.44</v>
      </c>
      <c r="AZ361" s="28">
        <v>2.7625999999999999</v>
      </c>
      <c r="BA361" s="28">
        <v>0.12109375</v>
      </c>
      <c r="BB361" s="28">
        <v>10.957599999999999</v>
      </c>
      <c r="BC361" s="28">
        <v>145.4</v>
      </c>
      <c r="BD361" s="28">
        <v>0.64319999999999999</v>
      </c>
      <c r="BE361" s="28">
        <v>1.91204</v>
      </c>
      <c r="BF361" s="28">
        <v>1.8640000000000001</v>
      </c>
      <c r="BG361" s="28">
        <v>2.1347999999999998</v>
      </c>
      <c r="BH361" s="28">
        <v>84.396000000000001</v>
      </c>
      <c r="BI361" s="28">
        <v>15.788</v>
      </c>
      <c r="BJ361" s="28">
        <v>5</v>
      </c>
      <c r="BK361" s="28">
        <v>3.2976640000000002</v>
      </c>
      <c r="BL361" s="28">
        <v>3.2976640000000002</v>
      </c>
      <c r="BM361" s="28">
        <v>3.3742640000000002</v>
      </c>
      <c r="BN361" s="28">
        <v>0.16839999999999999</v>
      </c>
      <c r="BO361" s="28">
        <v>1.00905520325357</v>
      </c>
      <c r="BP361" s="28">
        <v>0.46541244573082502</v>
      </c>
    </row>
    <row r="362" spans="1:68">
      <c r="A362" s="28">
        <v>361</v>
      </c>
      <c r="B362" s="29" t="s">
        <v>87</v>
      </c>
      <c r="C362" s="28">
        <v>135</v>
      </c>
      <c r="D362" s="28">
        <v>1160</v>
      </c>
      <c r="E362" s="28">
        <v>0.38979999999999998</v>
      </c>
      <c r="F362" s="28">
        <v>31.495225000000001</v>
      </c>
      <c r="G362" s="28">
        <v>3.0747499999999999</v>
      </c>
      <c r="H362" s="28">
        <v>1.1977500000000001</v>
      </c>
      <c r="I362" s="28">
        <v>4.0917500000000002</v>
      </c>
      <c r="J362" s="28">
        <v>15.25</v>
      </c>
      <c r="K362" s="28">
        <v>0.86124999999999996</v>
      </c>
      <c r="L362" s="28">
        <v>0.85750000000000004</v>
      </c>
      <c r="M362" s="28">
        <v>1.0609999999999999</v>
      </c>
      <c r="N362" s="28">
        <v>463.92500000000001</v>
      </c>
      <c r="O362" s="28">
        <v>56.971881000000003</v>
      </c>
      <c r="P362" s="28">
        <v>391.85</v>
      </c>
      <c r="Q362" s="28">
        <v>1.1725749999999999</v>
      </c>
      <c r="R362" s="28">
        <v>2.2324999999999999</v>
      </c>
      <c r="S362" s="28">
        <v>3.5249999999999999</v>
      </c>
      <c r="T362" s="28">
        <v>178.27500000000001</v>
      </c>
      <c r="U362" s="28">
        <v>3.1615000000000002</v>
      </c>
      <c r="V362" s="28">
        <v>6.8852459016393405E-2</v>
      </c>
      <c r="W362" s="28">
        <v>34.427</v>
      </c>
      <c r="X362" s="28">
        <v>199</v>
      </c>
      <c r="Y362" s="28">
        <v>1.5062500000000001</v>
      </c>
      <c r="Z362" s="28">
        <v>1.9651000000000001</v>
      </c>
      <c r="AA362" s="28">
        <v>2.5905</v>
      </c>
      <c r="AB362" s="28">
        <v>2.7762500000000001</v>
      </c>
      <c r="AC362" s="28">
        <v>48.235999999999997</v>
      </c>
      <c r="AD362" s="28">
        <v>33.353749999999998</v>
      </c>
      <c r="AE362" s="28">
        <v>3.5249999999999999</v>
      </c>
      <c r="AF362" s="28">
        <v>4.848255</v>
      </c>
      <c r="AG362" s="28">
        <v>4.848255</v>
      </c>
      <c r="AH362" s="28">
        <v>4.848255</v>
      </c>
      <c r="AI362" s="28">
        <v>0.05</v>
      </c>
      <c r="AJ362" s="28">
        <v>1.9176</v>
      </c>
      <c r="AK362" s="28">
        <v>92.805080000000004</v>
      </c>
      <c r="AL362" s="28">
        <v>6.6849999999999996</v>
      </c>
      <c r="AM362" s="28">
        <v>0.95179999999999998</v>
      </c>
      <c r="AN362" s="28">
        <v>1.7625999999999999</v>
      </c>
      <c r="AO362" s="28">
        <v>40.94</v>
      </c>
      <c r="AP362" s="28">
        <v>2.0102000000000002</v>
      </c>
      <c r="AQ362" s="28">
        <v>1.5880000000000001</v>
      </c>
      <c r="AR362" s="28">
        <v>7.4908000000000001</v>
      </c>
      <c r="AS362" s="28">
        <v>663.572</v>
      </c>
      <c r="AT362" s="28">
        <v>36.436922199999998</v>
      </c>
      <c r="AU362" s="28">
        <v>2704.04</v>
      </c>
      <c r="AV362" s="28">
        <v>5.8532400000000004</v>
      </c>
      <c r="AW362" s="28">
        <v>3.282</v>
      </c>
      <c r="AX362" s="28">
        <v>5</v>
      </c>
      <c r="AY362" s="28">
        <v>134.66</v>
      </c>
      <c r="AZ362" s="28">
        <v>2.7639</v>
      </c>
      <c r="BA362" s="28">
        <v>0.12066438690766999</v>
      </c>
      <c r="BB362" s="28">
        <v>11.0214</v>
      </c>
      <c r="BC362" s="28">
        <v>145.6</v>
      </c>
      <c r="BD362" s="28">
        <v>0.64480000000000004</v>
      </c>
      <c r="BE362" s="28">
        <v>1.91256</v>
      </c>
      <c r="BF362" s="28">
        <v>1.8660000000000001</v>
      </c>
      <c r="BG362" s="28">
        <v>2.1372</v>
      </c>
      <c r="BH362" s="28">
        <v>83.494</v>
      </c>
      <c r="BI362" s="28">
        <v>15.832000000000001</v>
      </c>
      <c r="BJ362" s="28">
        <v>5</v>
      </c>
      <c r="BK362" s="28">
        <v>3.2962959999999999</v>
      </c>
      <c r="BL362" s="28">
        <v>3.2962959999999999</v>
      </c>
      <c r="BM362" s="28">
        <v>3.4111959999999999</v>
      </c>
      <c r="BN362" s="28">
        <v>0.1676</v>
      </c>
      <c r="BO362" s="28">
        <v>1.0076480958960199</v>
      </c>
      <c r="BP362" s="28">
        <v>0.46657018813314</v>
      </c>
    </row>
    <row r="363" spans="1:68">
      <c r="A363" s="28">
        <v>362</v>
      </c>
      <c r="B363" s="29" t="s">
        <v>215</v>
      </c>
      <c r="C363" s="28">
        <v>70</v>
      </c>
      <c r="D363" s="28">
        <v>1160</v>
      </c>
      <c r="E363" s="28">
        <v>0.41127999999999998</v>
      </c>
      <c r="F363" s="28">
        <v>31.766259999999999</v>
      </c>
      <c r="G363" s="28">
        <v>3.1166</v>
      </c>
      <c r="H363" s="28">
        <v>1.1994</v>
      </c>
      <c r="I363" s="28">
        <v>4.0477999999999996</v>
      </c>
      <c r="J363" s="28">
        <v>15.4</v>
      </c>
      <c r="K363" s="28">
        <v>0.871</v>
      </c>
      <c r="L363" s="28">
        <v>0.86199999999999999</v>
      </c>
      <c r="M363" s="28">
        <v>1.0855999999999999</v>
      </c>
      <c r="N363" s="28">
        <v>467.9</v>
      </c>
      <c r="O363" s="28">
        <v>56.488305599999997</v>
      </c>
      <c r="P363" s="28">
        <v>414.56</v>
      </c>
      <c r="Q363" s="28">
        <v>1.09402</v>
      </c>
      <c r="R363" s="28">
        <v>2.2519999999999998</v>
      </c>
      <c r="S363" s="28">
        <v>3.54</v>
      </c>
      <c r="T363" s="28">
        <v>178.14</v>
      </c>
      <c r="U363" s="28">
        <v>3.1564000000000001</v>
      </c>
      <c r="V363" s="28">
        <v>7.0129870129870098E-2</v>
      </c>
      <c r="W363" s="28">
        <v>34.167200000000001</v>
      </c>
      <c r="X363" s="28">
        <v>198.4</v>
      </c>
      <c r="Y363" s="28">
        <v>1.5009999999999999</v>
      </c>
      <c r="Z363" s="28">
        <v>1.96516</v>
      </c>
      <c r="AA363" s="28">
        <v>2.5848</v>
      </c>
      <c r="AB363" s="28">
        <v>2.7709999999999999</v>
      </c>
      <c r="AC363" s="28">
        <v>46.787599999999998</v>
      </c>
      <c r="AD363" s="28">
        <v>33.113</v>
      </c>
      <c r="AE363" s="28">
        <v>3.54</v>
      </c>
      <c r="AF363" s="28">
        <v>4.8716280000000003</v>
      </c>
      <c r="AG363" s="28">
        <v>4.8716280000000003</v>
      </c>
      <c r="AH363" s="28">
        <v>4.8716280000000003</v>
      </c>
      <c r="AI363" s="28">
        <v>0.05</v>
      </c>
      <c r="AJ363" s="28">
        <v>1.9168000000000001</v>
      </c>
      <c r="AK363" s="28">
        <v>92.771439999999998</v>
      </c>
      <c r="AL363" s="28">
        <v>6.68</v>
      </c>
      <c r="AM363" s="28">
        <v>0.95240000000000002</v>
      </c>
      <c r="AN363" s="28">
        <v>1.7667999999999999</v>
      </c>
      <c r="AO363" s="28">
        <v>40.92</v>
      </c>
      <c r="AP363" s="28">
        <v>2.0036</v>
      </c>
      <c r="AQ363" s="28">
        <v>1.5840000000000001</v>
      </c>
      <c r="AR363" s="28">
        <v>7.4644000000000004</v>
      </c>
      <c r="AS363" s="28">
        <v>663.49599999999998</v>
      </c>
      <c r="AT363" s="28">
        <v>36.489229600000002</v>
      </c>
      <c r="AU363" s="28">
        <v>2691.72</v>
      </c>
      <c r="AV363" s="28">
        <v>5.7563199999999997</v>
      </c>
      <c r="AW363" s="28">
        <v>3.2759999999999998</v>
      </c>
      <c r="AX363" s="28">
        <v>5</v>
      </c>
      <c r="AY363" s="28">
        <v>134.88</v>
      </c>
      <c r="AZ363" s="28">
        <v>2.7652000000000001</v>
      </c>
      <c r="BA363" s="28">
        <v>0.120234604105572</v>
      </c>
      <c r="BB363" s="28">
        <v>11.0852</v>
      </c>
      <c r="BC363" s="28">
        <v>145.80000000000001</v>
      </c>
      <c r="BD363" s="28">
        <v>0.64639999999999997</v>
      </c>
      <c r="BE363" s="28">
        <v>1.9130799999999999</v>
      </c>
      <c r="BF363" s="28">
        <v>1.8680000000000001</v>
      </c>
      <c r="BG363" s="28">
        <v>2.1396000000000002</v>
      </c>
      <c r="BH363" s="28">
        <v>82.591999999999999</v>
      </c>
      <c r="BI363" s="28">
        <v>15.875999999999999</v>
      </c>
      <c r="BJ363" s="28">
        <v>5</v>
      </c>
      <c r="BK363" s="28">
        <v>3.2949280000000001</v>
      </c>
      <c r="BL363" s="28">
        <v>3.2949280000000001</v>
      </c>
      <c r="BM363" s="28">
        <v>3.4481280000000001</v>
      </c>
      <c r="BN363" s="28">
        <v>0.1668</v>
      </c>
      <c r="BO363" s="28">
        <v>1.0050230971015699</v>
      </c>
      <c r="BP363" s="28">
        <v>0.46772793053545603</v>
      </c>
    </row>
    <row r="364" spans="1:68">
      <c r="A364" s="28">
        <v>363</v>
      </c>
      <c r="B364" s="29" t="s">
        <v>216</v>
      </c>
      <c r="C364" s="28">
        <v>140</v>
      </c>
      <c r="D364" s="28">
        <v>1160</v>
      </c>
      <c r="E364" s="28">
        <v>0.38431999999999999</v>
      </c>
      <c r="F364" s="28">
        <v>31.013175</v>
      </c>
      <c r="G364" s="28">
        <v>3.0402499999999999</v>
      </c>
      <c r="H364" s="28">
        <v>1.20885</v>
      </c>
      <c r="I364" s="28">
        <v>4.0696500000000002</v>
      </c>
      <c r="J364" s="28">
        <v>15.01</v>
      </c>
      <c r="K364" s="28">
        <v>0.86234999999999995</v>
      </c>
      <c r="L364" s="28">
        <v>0.86050000000000004</v>
      </c>
      <c r="M364" s="28">
        <v>1.0731999999999999</v>
      </c>
      <c r="N364" s="28">
        <v>465.18299999999999</v>
      </c>
      <c r="O364" s="28">
        <v>56.381542199999998</v>
      </c>
      <c r="P364" s="28">
        <v>393.83</v>
      </c>
      <c r="Q364" s="28">
        <v>1.211625</v>
      </c>
      <c r="R364" s="28">
        <v>2.2145000000000001</v>
      </c>
      <c r="S364" s="28">
        <v>3.4950000000000001</v>
      </c>
      <c r="T364" s="28">
        <v>177.16499999999999</v>
      </c>
      <c r="U364" s="28">
        <v>3.1303000000000001</v>
      </c>
      <c r="V364" s="28">
        <v>6.9953364423717496E-2</v>
      </c>
      <c r="W364" s="28">
        <v>33.990200000000002</v>
      </c>
      <c r="X364" s="28">
        <v>197.9</v>
      </c>
      <c r="Y364" s="28">
        <v>1.49115</v>
      </c>
      <c r="Z364" s="28">
        <v>1.95512</v>
      </c>
      <c r="AA364" s="28">
        <v>2.5764999999999998</v>
      </c>
      <c r="AB364" s="28">
        <v>2.7653500000000002</v>
      </c>
      <c r="AC364" s="28">
        <v>48.414999999999999</v>
      </c>
      <c r="AD364" s="28">
        <v>33.16525</v>
      </c>
      <c r="AE364" s="28">
        <v>3.4950000000000001</v>
      </c>
      <c r="AF364" s="28">
        <v>4.8222690000000004</v>
      </c>
      <c r="AG364" s="28">
        <v>4.8222690000000004</v>
      </c>
      <c r="AH364" s="28">
        <v>4.8222690000000004</v>
      </c>
      <c r="AI364" s="28">
        <v>0.05</v>
      </c>
      <c r="AJ364" s="28">
        <v>1.9179999999999999</v>
      </c>
      <c r="AK364" s="28">
        <v>92.821899999999999</v>
      </c>
      <c r="AL364" s="28">
        <v>6.6875</v>
      </c>
      <c r="AM364" s="28">
        <v>0.95150000000000001</v>
      </c>
      <c r="AN364" s="28">
        <v>1.7605</v>
      </c>
      <c r="AO364" s="28">
        <v>40.950000000000003</v>
      </c>
      <c r="AP364" s="28">
        <v>2.0135000000000001</v>
      </c>
      <c r="AQ364" s="28">
        <v>1.59</v>
      </c>
      <c r="AR364" s="28">
        <v>7.5039999999999996</v>
      </c>
      <c r="AS364" s="28">
        <v>663.61</v>
      </c>
      <c r="AT364" s="28">
        <v>36.410768500000003</v>
      </c>
      <c r="AU364" s="28">
        <v>2710.2</v>
      </c>
      <c r="AV364" s="28">
        <v>5.9016999999999999</v>
      </c>
      <c r="AW364" s="28">
        <v>3.2850000000000001</v>
      </c>
      <c r="AX364" s="28">
        <v>5</v>
      </c>
      <c r="AY364" s="28">
        <v>134.55000000000001</v>
      </c>
      <c r="AZ364" s="28">
        <v>2.7632500000000002</v>
      </c>
      <c r="BA364" s="28">
        <v>0.120879120879121</v>
      </c>
      <c r="BB364" s="28">
        <v>10.9895</v>
      </c>
      <c r="BC364" s="28">
        <v>145.5</v>
      </c>
      <c r="BD364" s="28">
        <v>0.64400000000000002</v>
      </c>
      <c r="BE364" s="28">
        <v>1.9123000000000001</v>
      </c>
      <c r="BF364" s="28">
        <v>1.865</v>
      </c>
      <c r="BG364" s="28">
        <v>2.1360000000000001</v>
      </c>
      <c r="BH364" s="28">
        <v>83.944999999999993</v>
      </c>
      <c r="BI364" s="28">
        <v>15.81</v>
      </c>
      <c r="BJ364" s="28">
        <v>5</v>
      </c>
      <c r="BK364" s="28">
        <v>3.29698</v>
      </c>
      <c r="BL364" s="28">
        <v>3.29698</v>
      </c>
      <c r="BM364" s="28">
        <v>3.3927299999999998</v>
      </c>
      <c r="BN364" s="28">
        <v>0.16800000000000001</v>
      </c>
      <c r="BO364" s="28">
        <v>1.00277583828535</v>
      </c>
      <c r="BP364" s="28">
        <v>0.46599131693198298</v>
      </c>
    </row>
    <row r="365" spans="1:68">
      <c r="A365" s="28">
        <v>364</v>
      </c>
      <c r="B365" s="29" t="s">
        <v>217</v>
      </c>
      <c r="C365" s="28">
        <v>190</v>
      </c>
      <c r="D365" s="28">
        <v>1160</v>
      </c>
      <c r="E365" s="28">
        <v>0.37336000000000003</v>
      </c>
      <c r="F365" s="28">
        <v>30.049074999999998</v>
      </c>
      <c r="G365" s="28">
        <v>2.9712499999999999</v>
      </c>
      <c r="H365" s="28">
        <v>1.23105</v>
      </c>
      <c r="I365" s="28">
        <v>4.0254500000000002</v>
      </c>
      <c r="J365" s="28">
        <v>14.53</v>
      </c>
      <c r="K365" s="28">
        <v>0.86455000000000004</v>
      </c>
      <c r="L365" s="28">
        <v>0.86650000000000005</v>
      </c>
      <c r="M365" s="28">
        <v>1.0975999999999999</v>
      </c>
      <c r="N365" s="28">
        <v>467.69900000000001</v>
      </c>
      <c r="O365" s="28">
        <v>55.200864600000003</v>
      </c>
      <c r="P365" s="28">
        <v>397.79</v>
      </c>
      <c r="Q365" s="28">
        <v>1.289725</v>
      </c>
      <c r="R365" s="28">
        <v>2.1785000000000001</v>
      </c>
      <c r="S365" s="28">
        <v>3.4350000000000001</v>
      </c>
      <c r="T365" s="28">
        <v>174.94499999999999</v>
      </c>
      <c r="U365" s="28">
        <v>3.0678999999999998</v>
      </c>
      <c r="V365" s="28">
        <v>7.2264280798348193E-2</v>
      </c>
      <c r="W365" s="28">
        <v>33.116599999999998</v>
      </c>
      <c r="X365" s="28">
        <v>195.7</v>
      </c>
      <c r="Y365" s="28">
        <v>1.46095</v>
      </c>
      <c r="Z365" s="28">
        <v>1.93516</v>
      </c>
      <c r="AA365" s="28">
        <v>2.5485000000000002</v>
      </c>
      <c r="AB365" s="28">
        <v>2.7435499999999999</v>
      </c>
      <c r="AC365" s="28">
        <v>48.773000000000003</v>
      </c>
      <c r="AD365" s="28">
        <v>32.788249999999998</v>
      </c>
      <c r="AE365" s="28">
        <v>3.4350000000000001</v>
      </c>
      <c r="AF365" s="28">
        <v>4.7702970000000002</v>
      </c>
      <c r="AG365" s="28">
        <v>4.7702970000000002</v>
      </c>
      <c r="AH365" s="28">
        <v>4.7702970000000002</v>
      </c>
      <c r="AI365" s="28">
        <v>0.05</v>
      </c>
      <c r="AJ365" s="28">
        <v>1.9179999999999999</v>
      </c>
      <c r="AK365" s="28">
        <v>92.821899999999999</v>
      </c>
      <c r="AL365" s="28">
        <v>6.6875</v>
      </c>
      <c r="AM365" s="28">
        <v>0.95150000000000001</v>
      </c>
      <c r="AN365" s="28">
        <v>1.7605</v>
      </c>
      <c r="AO365" s="28">
        <v>40.950000000000003</v>
      </c>
      <c r="AP365" s="28">
        <v>2.0135000000000001</v>
      </c>
      <c r="AQ365" s="28">
        <v>1.59</v>
      </c>
      <c r="AR365" s="28">
        <v>7.5039999999999996</v>
      </c>
      <c r="AS365" s="28">
        <v>663.61</v>
      </c>
      <c r="AT365" s="28">
        <v>36.410768500000003</v>
      </c>
      <c r="AU365" s="28">
        <v>2710.2</v>
      </c>
      <c r="AV365" s="28">
        <v>5.9016999999999999</v>
      </c>
      <c r="AW365" s="28">
        <v>3.2850000000000001</v>
      </c>
      <c r="AX365" s="28">
        <v>5</v>
      </c>
      <c r="AY365" s="28">
        <v>134.55000000000001</v>
      </c>
      <c r="AZ365" s="28">
        <v>2.7632500000000002</v>
      </c>
      <c r="BA365" s="28">
        <v>0.120879120879121</v>
      </c>
      <c r="BB365" s="28">
        <v>10.9895</v>
      </c>
      <c r="BC365" s="28">
        <v>145.5</v>
      </c>
      <c r="BD365" s="28">
        <v>0.64400000000000002</v>
      </c>
      <c r="BE365" s="28">
        <v>1.9123000000000001</v>
      </c>
      <c r="BF365" s="28">
        <v>1.865</v>
      </c>
      <c r="BG365" s="28">
        <v>2.1360000000000001</v>
      </c>
      <c r="BH365" s="28">
        <v>83.944999999999993</v>
      </c>
      <c r="BI365" s="28">
        <v>15.81</v>
      </c>
      <c r="BJ365" s="28">
        <v>5</v>
      </c>
      <c r="BK365" s="28">
        <v>3.29698</v>
      </c>
      <c r="BL365" s="28">
        <v>3.29698</v>
      </c>
      <c r="BM365" s="28">
        <v>3.3927299999999998</v>
      </c>
      <c r="BN365" s="28">
        <v>0.16800000000000001</v>
      </c>
      <c r="BO365" s="28">
        <v>0.99223554964180405</v>
      </c>
      <c r="BP365" s="28">
        <v>0.46599131693198298</v>
      </c>
    </row>
    <row r="366" spans="1:68">
      <c r="A366" s="28">
        <v>365</v>
      </c>
      <c r="B366" s="29" t="s">
        <v>218</v>
      </c>
      <c r="C366" s="28">
        <v>212</v>
      </c>
      <c r="D366" s="28">
        <v>1160</v>
      </c>
      <c r="E366" s="28">
        <v>0.37062</v>
      </c>
      <c r="F366" s="28">
        <v>29.808050000000001</v>
      </c>
      <c r="G366" s="28">
        <v>2.9540000000000002</v>
      </c>
      <c r="H366" s="28">
        <v>1.2365999999999999</v>
      </c>
      <c r="I366" s="28">
        <v>4.0144000000000002</v>
      </c>
      <c r="J366" s="28">
        <v>14.41</v>
      </c>
      <c r="K366" s="28">
        <v>0.86509999999999998</v>
      </c>
      <c r="L366" s="28">
        <v>0.86799999999999999</v>
      </c>
      <c r="M366" s="28">
        <v>1.1036999999999999</v>
      </c>
      <c r="N366" s="28">
        <v>468.32799999999997</v>
      </c>
      <c r="O366" s="28">
        <v>54.905695199999997</v>
      </c>
      <c r="P366" s="28">
        <v>398.78</v>
      </c>
      <c r="Q366" s="28">
        <v>1.30925</v>
      </c>
      <c r="R366" s="28">
        <v>2.1695000000000002</v>
      </c>
      <c r="S366" s="28">
        <v>3.42</v>
      </c>
      <c r="T366" s="28">
        <v>174.39</v>
      </c>
      <c r="U366" s="28">
        <v>3.0522999999999998</v>
      </c>
      <c r="V366" s="28">
        <v>7.2866065232477406E-2</v>
      </c>
      <c r="W366" s="28">
        <v>32.898200000000003</v>
      </c>
      <c r="X366" s="28">
        <v>195.15</v>
      </c>
      <c r="Y366" s="28">
        <v>1.4534</v>
      </c>
      <c r="Z366" s="28">
        <v>1.9301699999999999</v>
      </c>
      <c r="AA366" s="28">
        <v>2.5415000000000001</v>
      </c>
      <c r="AB366" s="28">
        <v>2.7381000000000002</v>
      </c>
      <c r="AC366" s="28">
        <v>48.862499999999997</v>
      </c>
      <c r="AD366" s="28">
        <v>32.694000000000003</v>
      </c>
      <c r="AE366" s="28">
        <v>3.42</v>
      </c>
      <c r="AF366" s="28">
        <v>4.7573040000000004</v>
      </c>
      <c r="AG366" s="28">
        <v>4.7573040000000004</v>
      </c>
      <c r="AH366" s="28">
        <v>4.7573040000000004</v>
      </c>
      <c r="AI366" s="28">
        <v>0.05</v>
      </c>
      <c r="AJ366" s="28">
        <v>1.9179999999999999</v>
      </c>
      <c r="AK366" s="28">
        <v>92.821899999999999</v>
      </c>
      <c r="AL366" s="28">
        <v>6.6875</v>
      </c>
      <c r="AM366" s="28">
        <v>0.95150000000000001</v>
      </c>
      <c r="AN366" s="28">
        <v>1.7605</v>
      </c>
      <c r="AO366" s="28">
        <v>40.950000000000003</v>
      </c>
      <c r="AP366" s="28">
        <v>2.0135000000000001</v>
      </c>
      <c r="AQ366" s="28">
        <v>1.59</v>
      </c>
      <c r="AR366" s="28">
        <v>7.5039999999999996</v>
      </c>
      <c r="AS366" s="28">
        <v>663.61</v>
      </c>
      <c r="AT366" s="28">
        <v>36.410768500000003</v>
      </c>
      <c r="AU366" s="28">
        <v>2710.2</v>
      </c>
      <c r="AV366" s="28">
        <v>5.9016999999999999</v>
      </c>
      <c r="AW366" s="28">
        <v>3.2850000000000001</v>
      </c>
      <c r="AX366" s="28">
        <v>5</v>
      </c>
      <c r="AY366" s="28">
        <v>134.55000000000001</v>
      </c>
      <c r="AZ366" s="28">
        <v>2.7632500000000002</v>
      </c>
      <c r="BA366" s="28">
        <v>0.120879120879121</v>
      </c>
      <c r="BB366" s="28">
        <v>10.9895</v>
      </c>
      <c r="BC366" s="28">
        <v>145.5</v>
      </c>
      <c r="BD366" s="28">
        <v>0.64400000000000002</v>
      </c>
      <c r="BE366" s="28">
        <v>1.9123000000000001</v>
      </c>
      <c r="BF366" s="28">
        <v>1.865</v>
      </c>
      <c r="BG366" s="28">
        <v>2.1360000000000001</v>
      </c>
      <c r="BH366" s="28">
        <v>83.944999999999993</v>
      </c>
      <c r="BI366" s="28">
        <v>15.81</v>
      </c>
      <c r="BJ366" s="28">
        <v>5</v>
      </c>
      <c r="BK366" s="28">
        <v>3.29698</v>
      </c>
      <c r="BL366" s="28">
        <v>3.29698</v>
      </c>
      <c r="BM366" s="28">
        <v>3.3927299999999998</v>
      </c>
      <c r="BN366" s="28">
        <v>0.16800000000000001</v>
      </c>
      <c r="BO366" s="28">
        <v>0.98960047748091595</v>
      </c>
      <c r="BP366" s="28">
        <v>0.46599131693198298</v>
      </c>
    </row>
    <row r="367" spans="1:68">
      <c r="A367" s="28">
        <v>366</v>
      </c>
      <c r="B367" s="29" t="s">
        <v>219</v>
      </c>
      <c r="C367" s="28">
        <v>158</v>
      </c>
      <c r="D367" s="28">
        <v>1160</v>
      </c>
      <c r="E367" s="28">
        <v>0.36787999999999998</v>
      </c>
      <c r="F367" s="28">
        <v>29.567025000000001</v>
      </c>
      <c r="G367" s="28">
        <v>2.93675</v>
      </c>
      <c r="H367" s="28">
        <v>1.2421500000000001</v>
      </c>
      <c r="I367" s="28">
        <v>4.0033500000000002</v>
      </c>
      <c r="J367" s="28">
        <v>14.29</v>
      </c>
      <c r="K367" s="28">
        <v>0.86565000000000003</v>
      </c>
      <c r="L367" s="28">
        <v>0.86950000000000005</v>
      </c>
      <c r="M367" s="28">
        <v>1.1097999999999999</v>
      </c>
      <c r="N367" s="28">
        <v>468.95699999999999</v>
      </c>
      <c r="O367" s="28">
        <v>54.610525799999998</v>
      </c>
      <c r="P367" s="28">
        <v>399.77</v>
      </c>
      <c r="Q367" s="28">
        <v>1.328775</v>
      </c>
      <c r="R367" s="28">
        <v>2.1604999999999999</v>
      </c>
      <c r="S367" s="28">
        <v>3.4049999999999998</v>
      </c>
      <c r="T367" s="28">
        <v>173.83500000000001</v>
      </c>
      <c r="U367" s="28">
        <v>3.0367000000000002</v>
      </c>
      <c r="V367" s="28">
        <v>7.3477956613016093E-2</v>
      </c>
      <c r="W367" s="28">
        <v>32.6798</v>
      </c>
      <c r="X367" s="28">
        <v>194.6</v>
      </c>
      <c r="Y367" s="28">
        <v>1.4458500000000001</v>
      </c>
      <c r="Z367" s="28">
        <v>1.9251799999999999</v>
      </c>
      <c r="AA367" s="28">
        <v>2.5345</v>
      </c>
      <c r="AB367" s="28">
        <v>2.73265</v>
      </c>
      <c r="AC367" s="28">
        <v>48.951999999999998</v>
      </c>
      <c r="AD367" s="28">
        <v>32.59975</v>
      </c>
      <c r="AE367" s="28">
        <v>3.4049999999999998</v>
      </c>
      <c r="AF367" s="28">
        <v>4.7443109999999997</v>
      </c>
      <c r="AG367" s="28">
        <v>4.7443109999999997</v>
      </c>
      <c r="AH367" s="28">
        <v>4.7443109999999997</v>
      </c>
      <c r="AI367" s="28">
        <v>0.05</v>
      </c>
      <c r="AJ367" s="28">
        <v>1.9179999999999999</v>
      </c>
      <c r="AK367" s="28">
        <v>92.821899999999999</v>
      </c>
      <c r="AL367" s="28">
        <v>6.6875</v>
      </c>
      <c r="AM367" s="28">
        <v>0.95150000000000001</v>
      </c>
      <c r="AN367" s="28">
        <v>1.7605</v>
      </c>
      <c r="AO367" s="28">
        <v>40.950000000000003</v>
      </c>
      <c r="AP367" s="28">
        <v>2.0135000000000001</v>
      </c>
      <c r="AQ367" s="28">
        <v>1.59</v>
      </c>
      <c r="AR367" s="28">
        <v>7.5039999999999996</v>
      </c>
      <c r="AS367" s="28">
        <v>663.61</v>
      </c>
      <c r="AT367" s="28">
        <v>36.410768500000003</v>
      </c>
      <c r="AU367" s="28">
        <v>2710.2</v>
      </c>
      <c r="AV367" s="28">
        <v>5.9016999999999999</v>
      </c>
      <c r="AW367" s="28">
        <v>3.2850000000000001</v>
      </c>
      <c r="AX367" s="28">
        <v>5</v>
      </c>
      <c r="AY367" s="28">
        <v>134.55000000000001</v>
      </c>
      <c r="AZ367" s="28">
        <v>2.7632500000000002</v>
      </c>
      <c r="BA367" s="28">
        <v>0.120879120879121</v>
      </c>
      <c r="BB367" s="28">
        <v>10.9895</v>
      </c>
      <c r="BC367" s="28">
        <v>145.5</v>
      </c>
      <c r="BD367" s="28">
        <v>0.64400000000000002</v>
      </c>
      <c r="BE367" s="28">
        <v>1.9123000000000001</v>
      </c>
      <c r="BF367" s="28">
        <v>1.865</v>
      </c>
      <c r="BG367" s="28">
        <v>2.1360000000000001</v>
      </c>
      <c r="BH367" s="28">
        <v>83.944999999999993</v>
      </c>
      <c r="BI367" s="28">
        <v>15.81</v>
      </c>
      <c r="BJ367" s="28">
        <v>5</v>
      </c>
      <c r="BK367" s="28">
        <v>3.29698</v>
      </c>
      <c r="BL367" s="28">
        <v>3.29698</v>
      </c>
      <c r="BM367" s="28">
        <v>3.3927299999999998</v>
      </c>
      <c r="BN367" s="28">
        <v>0.16800000000000001</v>
      </c>
      <c r="BO367" s="28">
        <v>0.98696540532002897</v>
      </c>
      <c r="BP367" s="28">
        <v>0.46599131693198298</v>
      </c>
    </row>
    <row r="368" spans="1:68">
      <c r="A368" s="28">
        <v>367</v>
      </c>
      <c r="B368" s="29" t="s">
        <v>220</v>
      </c>
      <c r="C368" s="28">
        <v>104</v>
      </c>
      <c r="D368" s="28">
        <v>1137</v>
      </c>
      <c r="E368" s="28">
        <v>0.40044000000000002</v>
      </c>
      <c r="F368" s="28">
        <v>32.623330000000003</v>
      </c>
      <c r="G368" s="28">
        <v>3.1112000000000002</v>
      </c>
      <c r="H368" s="28">
        <v>1.1869000000000001</v>
      </c>
      <c r="I368" s="28">
        <v>4.0879000000000003</v>
      </c>
      <c r="J368" s="28">
        <v>15.6</v>
      </c>
      <c r="K368" s="28">
        <v>0.85580000000000001</v>
      </c>
      <c r="L368" s="28">
        <v>0.88600000000000001</v>
      </c>
      <c r="M368" s="28">
        <v>1.0860000000000001</v>
      </c>
      <c r="N368" s="28">
        <v>468.976</v>
      </c>
      <c r="O368" s="28">
        <v>56.719803900000002</v>
      </c>
      <c r="P368" s="28">
        <v>381.93</v>
      </c>
      <c r="Q368" s="28">
        <v>1.3431299999999999</v>
      </c>
      <c r="R368" s="28">
        <v>2.2599999999999998</v>
      </c>
      <c r="S368" s="28">
        <v>3.5</v>
      </c>
      <c r="T368" s="28">
        <v>174.96</v>
      </c>
      <c r="U368" s="28">
        <v>3.0993499999999998</v>
      </c>
      <c r="V368" s="28">
        <v>8.3333333333333301E-2</v>
      </c>
      <c r="W368" s="28">
        <v>33.125100000000003</v>
      </c>
      <c r="X368" s="28">
        <v>197</v>
      </c>
      <c r="Y368" s="28">
        <v>1.4927999999999999</v>
      </c>
      <c r="Z368" s="28">
        <v>1.9453499999999999</v>
      </c>
      <c r="AA368" s="28">
        <v>2.5499000000000001</v>
      </c>
      <c r="AB368" s="28">
        <v>2.746</v>
      </c>
      <c r="AC368" s="28">
        <v>53.100999999999999</v>
      </c>
      <c r="AD368" s="28">
        <v>32.090299999999999</v>
      </c>
      <c r="AE368" s="28">
        <v>3.5</v>
      </c>
      <c r="AF368" s="28">
        <v>4.7408970000000004</v>
      </c>
      <c r="AG368" s="28">
        <v>4.7408970000000004</v>
      </c>
      <c r="AH368" s="28">
        <v>4.7408970000000004</v>
      </c>
      <c r="AI368" s="28">
        <v>5.8999999999999997E-2</v>
      </c>
      <c r="AJ368" s="28">
        <v>1.9305000000000001</v>
      </c>
      <c r="AK368" s="28">
        <v>93.771320000000003</v>
      </c>
      <c r="AL368" s="28">
        <v>6.7987000000000002</v>
      </c>
      <c r="AM368" s="28">
        <v>0.96109999999999995</v>
      </c>
      <c r="AN368" s="28">
        <v>1.762</v>
      </c>
      <c r="AO368" s="28">
        <v>41.3</v>
      </c>
      <c r="AP368" s="28">
        <v>2.0333000000000001</v>
      </c>
      <c r="AQ368" s="28">
        <v>1.609</v>
      </c>
      <c r="AR368" s="28">
        <v>7.4253999999999998</v>
      </c>
      <c r="AS368" s="28">
        <v>668.89700000000005</v>
      </c>
      <c r="AT368" s="28">
        <v>36.566195800000003</v>
      </c>
      <c r="AU368" s="28">
        <v>2685.89</v>
      </c>
      <c r="AV368" s="28">
        <v>6.0599400000000001</v>
      </c>
      <c r="AW368" s="28">
        <v>3.39</v>
      </c>
      <c r="AX368" s="28">
        <v>5</v>
      </c>
      <c r="AY368" s="28">
        <v>134.21</v>
      </c>
      <c r="AZ368" s="28">
        <v>2.7301500000000001</v>
      </c>
      <c r="BA368" s="28">
        <v>0.12106537530266299</v>
      </c>
      <c r="BB368" s="28">
        <v>11.049899999999999</v>
      </c>
      <c r="BC368" s="28">
        <v>145</v>
      </c>
      <c r="BD368" s="28">
        <v>0.64359999999999995</v>
      </c>
      <c r="BE368" s="28">
        <v>1.91286</v>
      </c>
      <c r="BF368" s="28">
        <v>1.8651</v>
      </c>
      <c r="BG368" s="28">
        <v>2.1360000000000001</v>
      </c>
      <c r="BH368" s="28">
        <v>86.703999999999994</v>
      </c>
      <c r="BI368" s="28">
        <v>15.427</v>
      </c>
      <c r="BJ368" s="28">
        <v>5</v>
      </c>
      <c r="BK368" s="28">
        <v>3.3305980000000002</v>
      </c>
      <c r="BL368" s="28">
        <v>3.3305980000000002</v>
      </c>
      <c r="BM368" s="28">
        <v>3.5395780000000001</v>
      </c>
      <c r="BN368" s="28">
        <v>0.18890000000000001</v>
      </c>
      <c r="BO368" s="28">
        <v>1.00354984920768</v>
      </c>
      <c r="BP368" s="28">
        <v>0.465701881331404</v>
      </c>
    </row>
    <row r="369" spans="1:68">
      <c r="A369" s="28">
        <v>368</v>
      </c>
      <c r="B369" s="29" t="s">
        <v>86</v>
      </c>
      <c r="C369" s="28">
        <v>142</v>
      </c>
      <c r="D369" s="28">
        <v>1137</v>
      </c>
      <c r="E369" s="28">
        <v>0.41743999999999998</v>
      </c>
      <c r="F369" s="28">
        <v>33.311030000000002</v>
      </c>
      <c r="G369" s="28">
        <v>3.1564999999999999</v>
      </c>
      <c r="H369" s="28">
        <v>1.1867000000000001</v>
      </c>
      <c r="I369" s="28">
        <v>4.0709</v>
      </c>
      <c r="J369" s="28">
        <v>15.88</v>
      </c>
      <c r="K369" s="28">
        <v>0.85850000000000004</v>
      </c>
      <c r="L369" s="28">
        <v>0.89700000000000002</v>
      </c>
      <c r="M369" s="28">
        <v>1.1062000000000001</v>
      </c>
      <c r="N369" s="28">
        <v>472.09800000000001</v>
      </c>
      <c r="O369" s="28">
        <v>56.500265400000004</v>
      </c>
      <c r="P369" s="28">
        <v>390.9</v>
      </c>
      <c r="Q369" s="28">
        <v>1.33809</v>
      </c>
      <c r="R369" s="28">
        <v>2.2799999999999998</v>
      </c>
      <c r="S369" s="28">
        <v>3.51</v>
      </c>
      <c r="T369" s="28">
        <v>174.27</v>
      </c>
      <c r="U369" s="28">
        <v>3.0861999999999998</v>
      </c>
      <c r="V369" s="28">
        <v>8.8161209068010102E-2</v>
      </c>
      <c r="W369" s="28">
        <v>32.7684</v>
      </c>
      <c r="X369" s="28">
        <v>196.4</v>
      </c>
      <c r="Y369" s="28">
        <v>1.4879</v>
      </c>
      <c r="Z369" s="28">
        <v>1.9420999999999999</v>
      </c>
      <c r="AA369" s="28">
        <v>2.5388000000000002</v>
      </c>
      <c r="AB369" s="28">
        <v>2.7372999999999998</v>
      </c>
      <c r="AC369" s="28">
        <v>53.872999999999998</v>
      </c>
      <c r="AD369" s="28">
        <v>31.728300000000001</v>
      </c>
      <c r="AE369" s="28">
        <v>3.51</v>
      </c>
      <c r="AF369" s="28">
        <v>4.7284699999999997</v>
      </c>
      <c r="AG369" s="28">
        <v>4.7284699999999997</v>
      </c>
      <c r="AH369" s="28">
        <v>4.7284699999999997</v>
      </c>
      <c r="AI369" s="28">
        <v>6.2E-2</v>
      </c>
      <c r="AJ369" s="28">
        <v>1.9339999999999999</v>
      </c>
      <c r="AK369" s="28">
        <v>94.059759999999997</v>
      </c>
      <c r="AL369" s="28">
        <v>6.8315999999999999</v>
      </c>
      <c r="AM369" s="28">
        <v>0.96479999999999999</v>
      </c>
      <c r="AN369" s="28">
        <v>1.766</v>
      </c>
      <c r="AO369" s="28">
        <v>41.4</v>
      </c>
      <c r="AP369" s="28">
        <v>2.0344000000000002</v>
      </c>
      <c r="AQ369" s="28">
        <v>1.6120000000000001</v>
      </c>
      <c r="AR369" s="28">
        <v>7.3772000000000002</v>
      </c>
      <c r="AS369" s="28">
        <v>670.596</v>
      </c>
      <c r="AT369" s="28">
        <v>36.661594399999998</v>
      </c>
      <c r="AU369" s="28">
        <v>2667.52</v>
      </c>
      <c r="AV369" s="28">
        <v>6.0319200000000004</v>
      </c>
      <c r="AW369" s="28">
        <v>3.42</v>
      </c>
      <c r="AX369" s="28">
        <v>5</v>
      </c>
      <c r="AY369" s="28">
        <v>134.28</v>
      </c>
      <c r="AZ369" s="28">
        <v>2.7202000000000002</v>
      </c>
      <c r="BA369" s="28">
        <v>0.120772946859903</v>
      </c>
      <c r="BB369" s="28">
        <v>11.123200000000001</v>
      </c>
      <c r="BC369" s="28">
        <v>145</v>
      </c>
      <c r="BD369" s="28">
        <v>0.64480000000000004</v>
      </c>
      <c r="BE369" s="28">
        <v>1.9134800000000001</v>
      </c>
      <c r="BF369" s="28">
        <v>1.8668</v>
      </c>
      <c r="BG369" s="28">
        <v>2.1379999999999999</v>
      </c>
      <c r="BH369" s="28">
        <v>86.872</v>
      </c>
      <c r="BI369" s="28">
        <v>15.336</v>
      </c>
      <c r="BJ369" s="28">
        <v>5</v>
      </c>
      <c r="BK369" s="28">
        <v>3.3406639999999999</v>
      </c>
      <c r="BL369" s="28">
        <v>3.3406639999999999</v>
      </c>
      <c r="BM369" s="28">
        <v>3.6193040000000001</v>
      </c>
      <c r="BN369" s="28">
        <v>0.19520000000000001</v>
      </c>
      <c r="BO369" s="28">
        <v>1.0012461768932699</v>
      </c>
      <c r="BP369" s="28">
        <v>0.46657018813314</v>
      </c>
    </row>
    <row r="370" spans="1:68">
      <c r="A370" s="28">
        <v>369</v>
      </c>
      <c r="B370" s="29" t="s">
        <v>87</v>
      </c>
      <c r="C370" s="28">
        <v>179</v>
      </c>
      <c r="D370" s="28">
        <v>1137</v>
      </c>
      <c r="E370" s="28">
        <v>0.45144000000000001</v>
      </c>
      <c r="F370" s="28">
        <v>34.686430000000001</v>
      </c>
      <c r="G370" s="28">
        <v>3.2471000000000001</v>
      </c>
      <c r="H370" s="28">
        <v>1.1862999999999999</v>
      </c>
      <c r="I370" s="28">
        <v>4.0369000000000002</v>
      </c>
      <c r="J370" s="28">
        <v>16.440000000000001</v>
      </c>
      <c r="K370" s="28">
        <v>0.8639</v>
      </c>
      <c r="L370" s="28">
        <v>0.91900000000000004</v>
      </c>
      <c r="M370" s="28">
        <v>1.1466000000000001</v>
      </c>
      <c r="N370" s="28">
        <v>478.34199999999998</v>
      </c>
      <c r="O370" s="28">
        <v>56.061188399999999</v>
      </c>
      <c r="P370" s="28">
        <v>408.84</v>
      </c>
      <c r="Q370" s="28">
        <v>1.3280099999999999</v>
      </c>
      <c r="R370" s="28">
        <v>2.3199999999999998</v>
      </c>
      <c r="S370" s="28">
        <v>3.53</v>
      </c>
      <c r="T370" s="28">
        <v>172.89</v>
      </c>
      <c r="U370" s="28">
        <v>3.0598999999999998</v>
      </c>
      <c r="V370" s="28">
        <v>9.7323600973236002E-2</v>
      </c>
      <c r="W370" s="28">
        <v>32.055</v>
      </c>
      <c r="X370" s="28">
        <v>195.2</v>
      </c>
      <c r="Y370" s="28">
        <v>1.4781</v>
      </c>
      <c r="Z370" s="28">
        <v>1.9356</v>
      </c>
      <c r="AA370" s="28">
        <v>2.5165999999999999</v>
      </c>
      <c r="AB370" s="28">
        <v>2.7199</v>
      </c>
      <c r="AC370" s="28">
        <v>55.417000000000002</v>
      </c>
      <c r="AD370" s="28">
        <v>31.004300000000001</v>
      </c>
      <c r="AE370" s="28">
        <v>3.53</v>
      </c>
      <c r="AF370" s="28">
        <v>4.7036160000000002</v>
      </c>
      <c r="AG370" s="28">
        <v>4.7036160000000002</v>
      </c>
      <c r="AH370" s="28">
        <v>4.7036160000000002</v>
      </c>
      <c r="AI370" s="28">
        <v>6.8000000000000005E-2</v>
      </c>
      <c r="AJ370" s="28">
        <v>1.9410000000000001</v>
      </c>
      <c r="AK370" s="28">
        <v>94.63664</v>
      </c>
      <c r="AL370" s="28">
        <v>6.8974000000000002</v>
      </c>
      <c r="AM370" s="28">
        <v>0.97219999999999995</v>
      </c>
      <c r="AN370" s="28">
        <v>1.774</v>
      </c>
      <c r="AO370" s="28">
        <v>41.6</v>
      </c>
      <c r="AP370" s="28">
        <v>2.0366</v>
      </c>
      <c r="AQ370" s="28">
        <v>1.6180000000000001</v>
      </c>
      <c r="AR370" s="28">
        <v>7.2808000000000002</v>
      </c>
      <c r="AS370" s="28">
        <v>673.99400000000003</v>
      </c>
      <c r="AT370" s="28">
        <v>36.852391599999997</v>
      </c>
      <c r="AU370" s="28">
        <v>2630.78</v>
      </c>
      <c r="AV370" s="28">
        <v>5.9758800000000001</v>
      </c>
      <c r="AW370" s="28">
        <v>3.48</v>
      </c>
      <c r="AX370" s="28">
        <v>5</v>
      </c>
      <c r="AY370" s="28">
        <v>134.41999999999999</v>
      </c>
      <c r="AZ370" s="28">
        <v>2.7002999999999999</v>
      </c>
      <c r="BA370" s="28">
        <v>0.120192307692308</v>
      </c>
      <c r="BB370" s="28">
        <v>11.2698</v>
      </c>
      <c r="BC370" s="28">
        <v>145</v>
      </c>
      <c r="BD370" s="28">
        <v>0.6472</v>
      </c>
      <c r="BE370" s="28">
        <v>1.91472</v>
      </c>
      <c r="BF370" s="28">
        <v>1.8702000000000001</v>
      </c>
      <c r="BG370" s="28">
        <v>2.1419999999999999</v>
      </c>
      <c r="BH370" s="28">
        <v>87.207999999999998</v>
      </c>
      <c r="BI370" s="28">
        <v>15.154</v>
      </c>
      <c r="BJ370" s="28">
        <v>5</v>
      </c>
      <c r="BK370" s="28">
        <v>3.3607960000000001</v>
      </c>
      <c r="BL370" s="28">
        <v>3.3607960000000001</v>
      </c>
      <c r="BM370" s="28">
        <v>3.778756</v>
      </c>
      <c r="BN370" s="28">
        <v>0.20780000000000001</v>
      </c>
      <c r="BO370" s="28">
        <v>0.99664700614608903</v>
      </c>
      <c r="BP370" s="28">
        <v>0.46830680173661399</v>
      </c>
    </row>
    <row r="371" spans="1:68">
      <c r="A371" s="28">
        <v>370</v>
      </c>
      <c r="B371" s="29" t="s">
        <v>221</v>
      </c>
      <c r="C371" s="28">
        <v>199</v>
      </c>
      <c r="D371" s="28">
        <v>1137</v>
      </c>
      <c r="E371" s="28">
        <v>0.46844000000000002</v>
      </c>
      <c r="F371" s="28">
        <v>35.374130000000001</v>
      </c>
      <c r="G371" s="28">
        <v>3.2924000000000002</v>
      </c>
      <c r="H371" s="28">
        <v>1.1860999999999999</v>
      </c>
      <c r="I371" s="28">
        <v>4.0198999999999998</v>
      </c>
      <c r="J371" s="28">
        <v>16.72</v>
      </c>
      <c r="K371" s="28">
        <v>0.86660000000000004</v>
      </c>
      <c r="L371" s="28">
        <v>0.93</v>
      </c>
      <c r="M371" s="28">
        <v>1.1668000000000001</v>
      </c>
      <c r="N371" s="28">
        <v>481.464</v>
      </c>
      <c r="O371" s="28">
        <v>55.8416499</v>
      </c>
      <c r="P371" s="28">
        <v>417.81</v>
      </c>
      <c r="Q371" s="28">
        <v>1.32297</v>
      </c>
      <c r="R371" s="28">
        <v>2.34</v>
      </c>
      <c r="S371" s="28">
        <v>3.54</v>
      </c>
      <c r="T371" s="28">
        <v>172.2</v>
      </c>
      <c r="U371" s="28">
        <v>3.0467499999999998</v>
      </c>
      <c r="V371" s="28">
        <v>0.101674641148325</v>
      </c>
      <c r="W371" s="28">
        <v>31.6983</v>
      </c>
      <c r="X371" s="28">
        <v>194.6</v>
      </c>
      <c r="Y371" s="28">
        <v>1.4732000000000001</v>
      </c>
      <c r="Z371" s="28">
        <v>1.93235</v>
      </c>
      <c r="AA371" s="28">
        <v>2.5055000000000001</v>
      </c>
      <c r="AB371" s="28">
        <v>2.7111999999999998</v>
      </c>
      <c r="AC371" s="28">
        <v>56.189</v>
      </c>
      <c r="AD371" s="28">
        <v>30.642299999999999</v>
      </c>
      <c r="AE371" s="28">
        <v>3.54</v>
      </c>
      <c r="AF371" s="28">
        <v>4.6911889999999996</v>
      </c>
      <c r="AG371" s="28">
        <v>4.6911889999999996</v>
      </c>
      <c r="AH371" s="28">
        <v>4.6911889999999996</v>
      </c>
      <c r="AI371" s="28">
        <v>7.0999999999999994E-2</v>
      </c>
      <c r="AJ371" s="28">
        <v>1.9444999999999999</v>
      </c>
      <c r="AK371" s="28">
        <v>94.925079999999994</v>
      </c>
      <c r="AL371" s="28">
        <v>6.9302999999999999</v>
      </c>
      <c r="AM371" s="28">
        <v>0.97589999999999999</v>
      </c>
      <c r="AN371" s="28">
        <v>1.778</v>
      </c>
      <c r="AO371" s="28">
        <v>41.7</v>
      </c>
      <c r="AP371" s="28">
        <v>2.0377000000000001</v>
      </c>
      <c r="AQ371" s="28">
        <v>1.621</v>
      </c>
      <c r="AR371" s="28">
        <v>7.2325999999999997</v>
      </c>
      <c r="AS371" s="28">
        <v>675.69299999999998</v>
      </c>
      <c r="AT371" s="28">
        <v>36.9477902</v>
      </c>
      <c r="AU371" s="28">
        <v>2612.41</v>
      </c>
      <c r="AV371" s="28">
        <v>5.9478600000000004</v>
      </c>
      <c r="AW371" s="28">
        <v>3.51</v>
      </c>
      <c r="AX371" s="28">
        <v>5</v>
      </c>
      <c r="AY371" s="28">
        <v>134.49</v>
      </c>
      <c r="AZ371" s="28">
        <v>2.69035</v>
      </c>
      <c r="BA371" s="28">
        <v>0.11990407673860901</v>
      </c>
      <c r="BB371" s="28">
        <v>11.3431</v>
      </c>
      <c r="BC371" s="28">
        <v>145</v>
      </c>
      <c r="BD371" s="28">
        <v>0.64839999999999998</v>
      </c>
      <c r="BE371" s="28">
        <v>1.91534</v>
      </c>
      <c r="BF371" s="28">
        <v>1.8718999999999999</v>
      </c>
      <c r="BG371" s="28">
        <v>2.1440000000000001</v>
      </c>
      <c r="BH371" s="28">
        <v>87.376000000000005</v>
      </c>
      <c r="BI371" s="28">
        <v>15.063000000000001</v>
      </c>
      <c r="BJ371" s="28">
        <v>5</v>
      </c>
      <c r="BK371" s="28">
        <v>3.3708619999999998</v>
      </c>
      <c r="BL371" s="28">
        <v>3.3708619999999998</v>
      </c>
      <c r="BM371" s="28">
        <v>3.858482</v>
      </c>
      <c r="BN371" s="28">
        <v>0.21410000000000001</v>
      </c>
      <c r="BO371" s="28">
        <v>0.994351498051532</v>
      </c>
      <c r="BP371" s="28">
        <v>0.46917510853834998</v>
      </c>
    </row>
    <row r="372" spans="1:68">
      <c r="A372" s="28">
        <v>371</v>
      </c>
      <c r="B372" s="29" t="s">
        <v>215</v>
      </c>
      <c r="C372" s="28">
        <v>197</v>
      </c>
      <c r="D372" s="28">
        <v>1137</v>
      </c>
      <c r="E372" s="28">
        <v>0.48543999999999998</v>
      </c>
      <c r="F372" s="28">
        <v>36.06183</v>
      </c>
      <c r="G372" s="28">
        <v>3.3376999999999999</v>
      </c>
      <c r="H372" s="28">
        <v>1.1859</v>
      </c>
      <c r="I372" s="28">
        <v>4.0029000000000003</v>
      </c>
      <c r="J372" s="28">
        <v>17</v>
      </c>
      <c r="K372" s="28">
        <v>0.86929999999999996</v>
      </c>
      <c r="L372" s="28">
        <v>0.94099999999999995</v>
      </c>
      <c r="M372" s="28">
        <v>1.1870000000000001</v>
      </c>
      <c r="N372" s="28">
        <v>484.58600000000001</v>
      </c>
      <c r="O372" s="28">
        <v>55.622111400000001</v>
      </c>
      <c r="P372" s="28">
        <v>426.78</v>
      </c>
      <c r="Q372" s="28">
        <v>1.31793</v>
      </c>
      <c r="R372" s="28">
        <v>2.36</v>
      </c>
      <c r="S372" s="28">
        <v>3.55</v>
      </c>
      <c r="T372" s="28">
        <v>171.51</v>
      </c>
      <c r="U372" s="28">
        <v>3.0335999999999999</v>
      </c>
      <c r="V372" s="28">
        <v>0.105882352941176</v>
      </c>
      <c r="W372" s="28">
        <v>31.3416</v>
      </c>
      <c r="X372" s="28">
        <v>194</v>
      </c>
      <c r="Y372" s="28">
        <v>1.4682999999999999</v>
      </c>
      <c r="Z372" s="28">
        <v>1.9291</v>
      </c>
      <c r="AA372" s="28">
        <v>2.4944000000000002</v>
      </c>
      <c r="AB372" s="28">
        <v>2.7025000000000001</v>
      </c>
      <c r="AC372" s="28">
        <v>56.960999999999999</v>
      </c>
      <c r="AD372" s="28">
        <v>30.2803</v>
      </c>
      <c r="AE372" s="28">
        <v>3.55</v>
      </c>
      <c r="AF372" s="28">
        <v>4.6787619999999999</v>
      </c>
      <c r="AG372" s="28">
        <v>4.6787619999999999</v>
      </c>
      <c r="AH372" s="28">
        <v>4.6787619999999999</v>
      </c>
      <c r="AI372" s="28">
        <v>7.3999999999999996E-2</v>
      </c>
      <c r="AJ372" s="28">
        <v>1.948</v>
      </c>
      <c r="AK372" s="28">
        <v>95.213520000000003</v>
      </c>
      <c r="AL372" s="28">
        <v>6.9631999999999996</v>
      </c>
      <c r="AM372" s="28">
        <v>0.97960000000000003</v>
      </c>
      <c r="AN372" s="28">
        <v>1.782</v>
      </c>
      <c r="AO372" s="28">
        <v>41.8</v>
      </c>
      <c r="AP372" s="28">
        <v>2.0388000000000002</v>
      </c>
      <c r="AQ372" s="28">
        <v>1.6240000000000001</v>
      </c>
      <c r="AR372" s="28">
        <v>7.1844000000000001</v>
      </c>
      <c r="AS372" s="28">
        <v>677.39200000000005</v>
      </c>
      <c r="AT372" s="28">
        <v>37.043188800000003</v>
      </c>
      <c r="AU372" s="28">
        <v>2594.04</v>
      </c>
      <c r="AV372" s="28">
        <v>5.9198399999999998</v>
      </c>
      <c r="AW372" s="28">
        <v>3.54</v>
      </c>
      <c r="AX372" s="28">
        <v>5</v>
      </c>
      <c r="AY372" s="28">
        <v>134.56</v>
      </c>
      <c r="AZ372" s="28">
        <v>2.6804000000000001</v>
      </c>
      <c r="BA372" s="28">
        <v>0.119617224880383</v>
      </c>
      <c r="BB372" s="28">
        <v>11.416399999999999</v>
      </c>
      <c r="BC372" s="28">
        <v>145</v>
      </c>
      <c r="BD372" s="28">
        <v>0.64959999999999996</v>
      </c>
      <c r="BE372" s="28">
        <v>1.9159600000000001</v>
      </c>
      <c r="BF372" s="28">
        <v>1.8735999999999999</v>
      </c>
      <c r="BG372" s="28">
        <v>2.1459999999999999</v>
      </c>
      <c r="BH372" s="28">
        <v>87.543999999999997</v>
      </c>
      <c r="BI372" s="28">
        <v>14.972</v>
      </c>
      <c r="BJ372" s="28">
        <v>5</v>
      </c>
      <c r="BK372" s="28">
        <v>3.3809279999999999</v>
      </c>
      <c r="BL372" s="28">
        <v>3.3809279999999999</v>
      </c>
      <c r="BM372" s="28">
        <v>3.9382079999999999</v>
      </c>
      <c r="BN372" s="28">
        <v>0.22040000000000001</v>
      </c>
      <c r="BO372" s="28">
        <v>0.992058701720819</v>
      </c>
      <c r="BP372" s="28">
        <v>0.47004341534008698</v>
      </c>
    </row>
    <row r="373" spans="1:68">
      <c r="A373" s="28">
        <v>372</v>
      </c>
      <c r="B373" s="29" t="s">
        <v>222</v>
      </c>
      <c r="C373" s="28">
        <v>250</v>
      </c>
      <c r="D373" s="28">
        <v>1095</v>
      </c>
      <c r="E373" s="28">
        <v>0.323272</v>
      </c>
      <c r="F373" s="28">
        <v>28.083103999999999</v>
      </c>
      <c r="G373" s="28">
        <v>2.80844</v>
      </c>
      <c r="H373" s="28">
        <v>1.2048000000000001</v>
      </c>
      <c r="I373" s="28">
        <v>4.0169199999999998</v>
      </c>
      <c r="J373" s="28">
        <v>13.528</v>
      </c>
      <c r="K373" s="28">
        <v>0.85675999999999997</v>
      </c>
      <c r="L373" s="28">
        <v>0.86839999999999995</v>
      </c>
      <c r="M373" s="28">
        <v>1.07352</v>
      </c>
      <c r="N373" s="28">
        <v>468.31200000000001</v>
      </c>
      <c r="O373" s="28">
        <v>54.755305720000003</v>
      </c>
      <c r="P373" s="28">
        <v>363.13600000000002</v>
      </c>
      <c r="Q373" s="28">
        <v>1.5922000000000001</v>
      </c>
      <c r="R373" s="28">
        <v>2.1459999999999999</v>
      </c>
      <c r="S373" s="28">
        <v>3.3159999999999998</v>
      </c>
      <c r="T373" s="28">
        <v>170.56399999999999</v>
      </c>
      <c r="U373" s="28">
        <v>2.97864</v>
      </c>
      <c r="V373" s="28">
        <v>7.39207569485512E-2</v>
      </c>
      <c r="W373" s="28">
        <v>31.466560000000001</v>
      </c>
      <c r="X373" s="28">
        <v>192.94</v>
      </c>
      <c r="Y373" s="28">
        <v>1.4461999999999999</v>
      </c>
      <c r="Z373" s="28">
        <v>1.90404</v>
      </c>
      <c r="AA373" s="28">
        <v>2.50536</v>
      </c>
      <c r="AB373" s="28">
        <v>2.7118799999999998</v>
      </c>
      <c r="AC373" s="28">
        <v>51.61</v>
      </c>
      <c r="AD373" s="28">
        <v>31.376239999999999</v>
      </c>
      <c r="AE373" s="28">
        <v>3.3159999999999998</v>
      </c>
      <c r="AF373" s="28">
        <v>4.6338264000000002</v>
      </c>
      <c r="AG373" s="28">
        <v>4.6338264000000002</v>
      </c>
      <c r="AH373" s="28">
        <v>4.6338264000000002</v>
      </c>
      <c r="AI373" s="28">
        <v>0.05</v>
      </c>
      <c r="AJ373" s="28">
        <v>1.9410000000000001</v>
      </c>
      <c r="AK373" s="28">
        <v>94.63664</v>
      </c>
      <c r="AL373" s="28">
        <v>6.8974000000000002</v>
      </c>
      <c r="AM373" s="28">
        <v>0.97219999999999995</v>
      </c>
      <c r="AN373" s="28">
        <v>1.774</v>
      </c>
      <c r="AO373" s="28">
        <v>41.6</v>
      </c>
      <c r="AP373" s="28">
        <v>2.0366</v>
      </c>
      <c r="AQ373" s="28">
        <v>1.6180000000000001</v>
      </c>
      <c r="AR373" s="28">
        <v>7.2808000000000002</v>
      </c>
      <c r="AS373" s="28">
        <v>673.99400000000003</v>
      </c>
      <c r="AT373" s="28">
        <v>36.852391599999997</v>
      </c>
      <c r="AU373" s="28">
        <v>2630.78</v>
      </c>
      <c r="AV373" s="28">
        <v>5.9758800000000001</v>
      </c>
      <c r="AW373" s="28">
        <v>3.48</v>
      </c>
      <c r="AX373" s="28">
        <v>5</v>
      </c>
      <c r="AY373" s="28">
        <v>134.41999999999999</v>
      </c>
      <c r="AZ373" s="28">
        <v>2.7002999999999999</v>
      </c>
      <c r="BA373" s="28">
        <v>0.120192307692308</v>
      </c>
      <c r="BB373" s="28">
        <v>11.2698</v>
      </c>
      <c r="BC373" s="28">
        <v>145</v>
      </c>
      <c r="BD373" s="28">
        <v>0.6472</v>
      </c>
      <c r="BE373" s="28">
        <v>1.91472</v>
      </c>
      <c r="BF373" s="28">
        <v>1.8702000000000001</v>
      </c>
      <c r="BG373" s="28">
        <v>2.1419999999999999</v>
      </c>
      <c r="BH373" s="28">
        <v>87.207999999999998</v>
      </c>
      <c r="BI373" s="28">
        <v>15.154</v>
      </c>
      <c r="BJ373" s="28">
        <v>5</v>
      </c>
      <c r="BK373" s="28">
        <v>3.3607960000000001</v>
      </c>
      <c r="BL373" s="28">
        <v>3.3607960000000001</v>
      </c>
      <c r="BM373" s="28">
        <v>3.778756</v>
      </c>
      <c r="BN373" s="28">
        <v>0.20780000000000001</v>
      </c>
      <c r="BO373" s="28">
        <v>0.985530947443226</v>
      </c>
      <c r="BP373" s="28">
        <v>0.46830680173661399</v>
      </c>
    </row>
    <row r="374" spans="1:68">
      <c r="A374" s="28">
        <v>373</v>
      </c>
      <c r="B374" s="29" t="s">
        <v>84</v>
      </c>
      <c r="C374" s="28">
        <v>290</v>
      </c>
      <c r="D374" s="28">
        <v>1095</v>
      </c>
      <c r="E374" s="28">
        <v>0.36124800000000001</v>
      </c>
      <c r="F374" s="28">
        <v>29.929809200000001</v>
      </c>
      <c r="G374" s="28">
        <v>2.8851439999999999</v>
      </c>
      <c r="H374" s="28">
        <v>1.2070559999999999</v>
      </c>
      <c r="I374" s="28">
        <v>3.99342</v>
      </c>
      <c r="J374" s="28">
        <v>14.223599999999999</v>
      </c>
      <c r="K374" s="28">
        <v>0.86202400000000001</v>
      </c>
      <c r="L374" s="28">
        <v>0.87028000000000005</v>
      </c>
      <c r="M374" s="28">
        <v>1.0917559999999999</v>
      </c>
      <c r="N374" s="28">
        <v>469.89308</v>
      </c>
      <c r="O374" s="28">
        <v>54.763964059999999</v>
      </c>
      <c r="P374" s="28">
        <v>375.56279999999998</v>
      </c>
      <c r="Q374" s="28">
        <v>1.602352</v>
      </c>
      <c r="R374" s="28">
        <v>2.15822</v>
      </c>
      <c r="S374" s="28">
        <v>3.3536000000000001</v>
      </c>
      <c r="T374" s="28">
        <v>170.47</v>
      </c>
      <c r="U374" s="28">
        <v>2.9732256000000001</v>
      </c>
      <c r="V374" s="28">
        <v>7.1627436092128599E-2</v>
      </c>
      <c r="W374" s="28">
        <v>31.320295999999999</v>
      </c>
      <c r="X374" s="28">
        <v>192.846</v>
      </c>
      <c r="Y374" s="28">
        <v>1.4456359999999999</v>
      </c>
      <c r="Z374" s="28">
        <v>1.9070480000000001</v>
      </c>
      <c r="AA374" s="28">
        <v>2.5021640000000001</v>
      </c>
      <c r="AB374" s="28">
        <v>2.70906</v>
      </c>
      <c r="AC374" s="28">
        <v>50.962339999999998</v>
      </c>
      <c r="AD374" s="28">
        <v>31.30668</v>
      </c>
      <c r="AE374" s="28">
        <v>3.3536000000000001</v>
      </c>
      <c r="AF374" s="28">
        <v>4.6281863999999997</v>
      </c>
      <c r="AG374" s="28">
        <v>4.6281863999999997</v>
      </c>
      <c r="AH374" s="28">
        <v>4.6281863999999997</v>
      </c>
      <c r="AI374" s="28">
        <v>0.05</v>
      </c>
      <c r="AJ374" s="28">
        <v>1.940248</v>
      </c>
      <c r="AK374" s="28">
        <v>94.605018400000006</v>
      </c>
      <c r="AL374" s="28">
        <v>6.8926999999999996</v>
      </c>
      <c r="AM374" s="28">
        <v>0.97276399999999996</v>
      </c>
      <c r="AN374" s="28">
        <v>1.7779480000000001</v>
      </c>
      <c r="AO374" s="28">
        <v>41.581200000000003</v>
      </c>
      <c r="AP374" s="28">
        <v>2.0303960000000001</v>
      </c>
      <c r="AQ374" s="28">
        <v>1.6142399999999999</v>
      </c>
      <c r="AR374" s="28">
        <v>7.2559839999999998</v>
      </c>
      <c r="AS374" s="28">
        <v>673.92255999999998</v>
      </c>
      <c r="AT374" s="28">
        <v>36.901560556</v>
      </c>
      <c r="AU374" s="28">
        <v>2619.1992</v>
      </c>
      <c r="AV374" s="28">
        <v>5.8847752</v>
      </c>
      <c r="AW374" s="28">
        <v>3.4743599999999999</v>
      </c>
      <c r="AX374" s="28">
        <v>5</v>
      </c>
      <c r="AY374" s="28">
        <v>134.6268</v>
      </c>
      <c r="AZ374" s="28">
        <v>2.7015220000000002</v>
      </c>
      <c r="BA374" s="28">
        <v>0.119794522524602</v>
      </c>
      <c r="BB374" s="28">
        <v>11.329772</v>
      </c>
      <c r="BC374" s="28">
        <v>145.18799999999999</v>
      </c>
      <c r="BD374" s="28">
        <v>0.64870399999999995</v>
      </c>
      <c r="BE374" s="28">
        <v>1.9152088</v>
      </c>
      <c r="BF374" s="28">
        <v>1.87208</v>
      </c>
      <c r="BG374" s="28">
        <v>2.1442559999999999</v>
      </c>
      <c r="BH374" s="28">
        <v>86.360119999999995</v>
      </c>
      <c r="BI374" s="28">
        <v>15.195360000000001</v>
      </c>
      <c r="BJ374" s="28">
        <v>5</v>
      </c>
      <c r="BK374" s="28">
        <v>3.3595100800000002</v>
      </c>
      <c r="BL374" s="28">
        <v>3.3595100800000002</v>
      </c>
      <c r="BM374" s="28">
        <v>3.8134720799999999</v>
      </c>
      <c r="BN374" s="28">
        <v>0.20704800000000001</v>
      </c>
      <c r="BO374" s="28">
        <v>0.98460464465880004</v>
      </c>
      <c r="BP374" s="28">
        <v>0.46939507959478999</v>
      </c>
    </row>
    <row r="375" spans="1:68">
      <c r="A375" s="28">
        <v>374</v>
      </c>
      <c r="B375" s="29" t="s">
        <v>86</v>
      </c>
      <c r="C375" s="28">
        <v>325</v>
      </c>
      <c r="D375" s="28">
        <v>1095</v>
      </c>
      <c r="E375" s="28">
        <v>0.39922400000000002</v>
      </c>
      <c r="F375" s="28">
        <v>31.7765144</v>
      </c>
      <c r="G375" s="28">
        <v>2.9618479999999998</v>
      </c>
      <c r="H375" s="28">
        <v>1.2093119999999999</v>
      </c>
      <c r="I375" s="28">
        <v>3.9699200000000001</v>
      </c>
      <c r="J375" s="28">
        <v>14.9192</v>
      </c>
      <c r="K375" s="28">
        <v>0.86728799999999995</v>
      </c>
      <c r="L375" s="28">
        <v>0.87216000000000005</v>
      </c>
      <c r="M375" s="28">
        <v>1.1099920000000001</v>
      </c>
      <c r="N375" s="28">
        <v>471.47415999999998</v>
      </c>
      <c r="O375" s="28">
        <v>54.772622400000003</v>
      </c>
      <c r="P375" s="28">
        <v>387.9896</v>
      </c>
      <c r="Q375" s="28">
        <v>1.6125039999999999</v>
      </c>
      <c r="R375" s="28">
        <v>2.1704400000000001</v>
      </c>
      <c r="S375" s="28">
        <v>3.3912</v>
      </c>
      <c r="T375" s="28">
        <v>170.376</v>
      </c>
      <c r="U375" s="28">
        <v>2.9678111999999999</v>
      </c>
      <c r="V375" s="28">
        <v>6.9547965038339904E-2</v>
      </c>
      <c r="W375" s="28">
        <v>31.174032</v>
      </c>
      <c r="X375" s="28">
        <v>192.75200000000001</v>
      </c>
      <c r="Y375" s="28">
        <v>1.4450719999999999</v>
      </c>
      <c r="Z375" s="28">
        <v>1.910056</v>
      </c>
      <c r="AA375" s="28">
        <v>2.4989680000000001</v>
      </c>
      <c r="AB375" s="28">
        <v>2.7062400000000002</v>
      </c>
      <c r="AC375" s="28">
        <v>50.314680000000003</v>
      </c>
      <c r="AD375" s="28">
        <v>31.237120000000001</v>
      </c>
      <c r="AE375" s="28">
        <v>3.3912</v>
      </c>
      <c r="AF375" s="28">
        <v>4.6225464000000001</v>
      </c>
      <c r="AG375" s="28">
        <v>4.6225464000000001</v>
      </c>
      <c r="AH375" s="28">
        <v>4.6225464000000001</v>
      </c>
      <c r="AI375" s="28">
        <v>0.05</v>
      </c>
      <c r="AJ375" s="28">
        <v>1.9394960000000001</v>
      </c>
      <c r="AK375" s="28">
        <v>94.573396799999998</v>
      </c>
      <c r="AL375" s="28">
        <v>6.8879999999999999</v>
      </c>
      <c r="AM375" s="28">
        <v>0.97332799999999997</v>
      </c>
      <c r="AN375" s="28">
        <v>1.7818959999999999</v>
      </c>
      <c r="AO375" s="28">
        <v>41.562399999999997</v>
      </c>
      <c r="AP375" s="28">
        <v>2.0241920000000002</v>
      </c>
      <c r="AQ375" s="28">
        <v>1.6104799999999999</v>
      </c>
      <c r="AR375" s="28">
        <v>7.2311680000000003</v>
      </c>
      <c r="AS375" s="28">
        <v>673.85112000000004</v>
      </c>
      <c r="AT375" s="28">
        <v>36.950729512000002</v>
      </c>
      <c r="AU375" s="28">
        <v>2607.6183999999998</v>
      </c>
      <c r="AV375" s="28">
        <v>5.7936703999999999</v>
      </c>
      <c r="AW375" s="28">
        <v>3.4687199999999998</v>
      </c>
      <c r="AX375" s="28">
        <v>5</v>
      </c>
      <c r="AY375" s="28">
        <v>134.83359999999999</v>
      </c>
      <c r="AZ375" s="28">
        <v>2.702744</v>
      </c>
      <c r="BA375" s="28">
        <v>0.119396377495044</v>
      </c>
      <c r="BB375" s="28">
        <v>11.389744</v>
      </c>
      <c r="BC375" s="28">
        <v>145.376</v>
      </c>
      <c r="BD375" s="28">
        <v>0.65020800000000001</v>
      </c>
      <c r="BE375" s="28">
        <v>1.9156975999999999</v>
      </c>
      <c r="BF375" s="28">
        <v>1.8739600000000001</v>
      </c>
      <c r="BG375" s="28">
        <v>2.146512</v>
      </c>
      <c r="BH375" s="28">
        <v>85.512240000000006</v>
      </c>
      <c r="BI375" s="28">
        <v>15.23672</v>
      </c>
      <c r="BJ375" s="28">
        <v>5</v>
      </c>
      <c r="BK375" s="28">
        <v>3.3582241599999998</v>
      </c>
      <c r="BL375" s="28">
        <v>3.3582241599999998</v>
      </c>
      <c r="BM375" s="28">
        <v>3.8481881599999999</v>
      </c>
      <c r="BN375" s="28">
        <v>0.20629600000000001</v>
      </c>
      <c r="BO375" s="28">
        <v>0.983679712953898</v>
      </c>
      <c r="BP375" s="28">
        <v>0.47048335745296699</v>
      </c>
    </row>
    <row r="376" spans="1:68">
      <c r="A376" s="28">
        <v>375</v>
      </c>
      <c r="B376" s="29" t="s">
        <v>87</v>
      </c>
      <c r="C376" s="28">
        <v>344</v>
      </c>
      <c r="D376" s="28">
        <v>1095</v>
      </c>
      <c r="E376" s="28">
        <v>0.43719999999999998</v>
      </c>
      <c r="F376" s="28">
        <v>33.623219599999999</v>
      </c>
      <c r="G376" s="28">
        <v>3.0385520000000001</v>
      </c>
      <c r="H376" s="28">
        <v>1.211568</v>
      </c>
      <c r="I376" s="28">
        <v>3.9464199999999998</v>
      </c>
      <c r="J376" s="28">
        <v>15.614800000000001</v>
      </c>
      <c r="K376" s="28">
        <v>0.87255199999999999</v>
      </c>
      <c r="L376" s="28">
        <v>0.87404000000000004</v>
      </c>
      <c r="M376" s="28">
        <v>1.128228</v>
      </c>
      <c r="N376" s="28">
        <v>473.05524000000003</v>
      </c>
      <c r="O376" s="28">
        <v>54.78128074</v>
      </c>
      <c r="P376" s="28">
        <v>400.41640000000001</v>
      </c>
      <c r="Q376" s="28">
        <v>1.6226560000000001</v>
      </c>
      <c r="R376" s="28">
        <v>2.1826599999999998</v>
      </c>
      <c r="S376" s="28">
        <v>3.4287999999999998</v>
      </c>
      <c r="T376" s="28">
        <v>170.28200000000001</v>
      </c>
      <c r="U376" s="28">
        <v>2.9623968000000001</v>
      </c>
      <c r="V376" s="28">
        <v>6.76537643773856E-2</v>
      </c>
      <c r="W376" s="28">
        <v>31.027767999999998</v>
      </c>
      <c r="X376" s="28">
        <v>192.65799999999999</v>
      </c>
      <c r="Y376" s="28">
        <v>1.4445079999999999</v>
      </c>
      <c r="Z376" s="28">
        <v>1.9130640000000001</v>
      </c>
      <c r="AA376" s="28">
        <v>2.4957720000000001</v>
      </c>
      <c r="AB376" s="28">
        <v>2.7034199999999999</v>
      </c>
      <c r="AC376" s="28">
        <v>49.667020000000001</v>
      </c>
      <c r="AD376" s="28">
        <v>31.167560000000002</v>
      </c>
      <c r="AE376" s="28">
        <v>3.4287999999999998</v>
      </c>
      <c r="AF376" s="28">
        <v>4.6169064000000004</v>
      </c>
      <c r="AG376" s="28">
        <v>4.6169064000000004</v>
      </c>
      <c r="AH376" s="28">
        <v>4.6169064000000004</v>
      </c>
      <c r="AI376" s="28">
        <v>0.05</v>
      </c>
      <c r="AJ376" s="28">
        <v>1.938744</v>
      </c>
      <c r="AK376" s="28">
        <v>94.541775200000004</v>
      </c>
      <c r="AL376" s="28">
        <v>6.8833000000000002</v>
      </c>
      <c r="AM376" s="28">
        <v>0.97389199999999998</v>
      </c>
      <c r="AN376" s="28">
        <v>1.785844</v>
      </c>
      <c r="AO376" s="28">
        <v>41.543599999999998</v>
      </c>
      <c r="AP376" s="28">
        <v>2.0179879999999999</v>
      </c>
      <c r="AQ376" s="28">
        <v>1.6067199999999999</v>
      </c>
      <c r="AR376" s="28">
        <v>7.2063519999999999</v>
      </c>
      <c r="AS376" s="28">
        <v>673.77967999999998</v>
      </c>
      <c r="AT376" s="28">
        <v>36.999898467999998</v>
      </c>
      <c r="AU376" s="28">
        <v>2596.0376000000001</v>
      </c>
      <c r="AV376" s="28">
        <v>5.7025655999999998</v>
      </c>
      <c r="AW376" s="28">
        <v>3.4630800000000002</v>
      </c>
      <c r="AX376" s="28">
        <v>5</v>
      </c>
      <c r="AY376" s="28">
        <v>135.04040000000001</v>
      </c>
      <c r="AZ376" s="28">
        <v>2.7039659999999999</v>
      </c>
      <c r="BA376" s="28">
        <v>0.11899787211507901</v>
      </c>
      <c r="BB376" s="28">
        <v>11.449716</v>
      </c>
      <c r="BC376" s="28">
        <v>145.56399999999999</v>
      </c>
      <c r="BD376" s="28">
        <v>0.65171199999999996</v>
      </c>
      <c r="BE376" s="28">
        <v>1.9161864</v>
      </c>
      <c r="BF376" s="28">
        <v>1.87584</v>
      </c>
      <c r="BG376" s="28">
        <v>2.148768</v>
      </c>
      <c r="BH376" s="28">
        <v>84.664360000000002</v>
      </c>
      <c r="BI376" s="28">
        <v>15.278079999999999</v>
      </c>
      <c r="BJ376" s="28">
        <v>5</v>
      </c>
      <c r="BK376" s="28">
        <v>3.3569382399999999</v>
      </c>
      <c r="BL376" s="28">
        <v>3.3569382399999999</v>
      </c>
      <c r="BM376" s="28">
        <v>3.8829042399999998</v>
      </c>
      <c r="BN376" s="28">
        <v>0.205544</v>
      </c>
      <c r="BO376" s="28">
        <v>0.98275614928663702</v>
      </c>
      <c r="BP376" s="28">
        <v>0.47157163531114299</v>
      </c>
    </row>
    <row r="377" spans="1:68">
      <c r="A377" s="28">
        <v>376</v>
      </c>
      <c r="B377" s="29" t="s">
        <v>215</v>
      </c>
      <c r="C377" s="28">
        <v>100</v>
      </c>
      <c r="D377" s="28">
        <v>1095</v>
      </c>
      <c r="E377" s="28">
        <v>0.47517599999999999</v>
      </c>
      <c r="F377" s="28">
        <v>35.469924800000001</v>
      </c>
      <c r="G377" s="28">
        <v>3.115256</v>
      </c>
      <c r="H377" s="28">
        <v>1.213824</v>
      </c>
      <c r="I377" s="28">
        <v>3.92292</v>
      </c>
      <c r="J377" s="28">
        <v>16.310400000000001</v>
      </c>
      <c r="K377" s="28">
        <v>0.87781600000000004</v>
      </c>
      <c r="L377" s="28">
        <v>0.87592000000000003</v>
      </c>
      <c r="M377" s="28">
        <v>1.1464639999999999</v>
      </c>
      <c r="N377" s="28">
        <v>474.63632000000001</v>
      </c>
      <c r="O377" s="28">
        <v>54.789939080000003</v>
      </c>
      <c r="P377" s="28">
        <v>412.84320000000002</v>
      </c>
      <c r="Q377" s="28">
        <v>1.632808</v>
      </c>
      <c r="R377" s="28">
        <v>2.1948799999999999</v>
      </c>
      <c r="S377" s="28">
        <v>3.4664000000000001</v>
      </c>
      <c r="T377" s="28">
        <v>170.18799999999999</v>
      </c>
      <c r="U377" s="28">
        <v>2.9569823999999998</v>
      </c>
      <c r="V377" s="28">
        <v>6.5921130076515594E-2</v>
      </c>
      <c r="W377" s="28">
        <v>30.881504</v>
      </c>
      <c r="X377" s="28">
        <v>192.56399999999999</v>
      </c>
      <c r="Y377" s="28">
        <v>1.4439439999999999</v>
      </c>
      <c r="Z377" s="28">
        <v>1.916072</v>
      </c>
      <c r="AA377" s="28">
        <v>2.4925760000000001</v>
      </c>
      <c r="AB377" s="28">
        <v>2.7006000000000001</v>
      </c>
      <c r="AC377" s="28">
        <v>49.019359999999999</v>
      </c>
      <c r="AD377" s="28">
        <v>31.097999999999999</v>
      </c>
      <c r="AE377" s="28">
        <v>3.4664000000000001</v>
      </c>
      <c r="AF377" s="28">
        <v>4.6112663999999999</v>
      </c>
      <c r="AG377" s="28">
        <v>4.6112663999999999</v>
      </c>
      <c r="AH377" s="28">
        <v>4.6112663999999999</v>
      </c>
      <c r="AI377" s="28">
        <v>0.05</v>
      </c>
      <c r="AJ377" s="28">
        <v>1.9379919999999999</v>
      </c>
      <c r="AK377" s="28">
        <v>94.510153599999995</v>
      </c>
      <c r="AL377" s="28">
        <v>6.8785999999999996</v>
      </c>
      <c r="AM377" s="28">
        <v>0.97445599999999999</v>
      </c>
      <c r="AN377" s="28">
        <v>1.789792</v>
      </c>
      <c r="AO377" s="28">
        <v>41.524799999999999</v>
      </c>
      <c r="AP377" s="28">
        <v>2.011784</v>
      </c>
      <c r="AQ377" s="28">
        <v>1.6029599999999999</v>
      </c>
      <c r="AR377" s="28">
        <v>7.1815360000000004</v>
      </c>
      <c r="AS377" s="28">
        <v>673.70824000000005</v>
      </c>
      <c r="AT377" s="28">
        <v>37.049067424</v>
      </c>
      <c r="AU377" s="28">
        <v>2584.4567999999999</v>
      </c>
      <c r="AV377" s="28">
        <v>5.6114607999999997</v>
      </c>
      <c r="AW377" s="28">
        <v>3.4574400000000001</v>
      </c>
      <c r="AX377" s="28">
        <v>5</v>
      </c>
      <c r="AY377" s="28">
        <v>135.24719999999999</v>
      </c>
      <c r="AZ377" s="28">
        <v>2.7051880000000001</v>
      </c>
      <c r="BA377" s="28">
        <v>0.118599005895272</v>
      </c>
      <c r="BB377" s="28">
        <v>11.509688000000001</v>
      </c>
      <c r="BC377" s="28">
        <v>145.75200000000001</v>
      </c>
      <c r="BD377" s="28">
        <v>0.65321600000000002</v>
      </c>
      <c r="BE377" s="28">
        <v>1.9166752</v>
      </c>
      <c r="BF377" s="28">
        <v>1.8777200000000001</v>
      </c>
      <c r="BG377" s="28">
        <v>2.151024</v>
      </c>
      <c r="BH377" s="28">
        <v>83.816479999999999</v>
      </c>
      <c r="BI377" s="28">
        <v>15.31944</v>
      </c>
      <c r="BJ377" s="28">
        <v>5</v>
      </c>
      <c r="BK377" s="28">
        <v>3.3556523199999999</v>
      </c>
      <c r="BL377" s="28">
        <v>3.3556523199999999</v>
      </c>
      <c r="BM377" s="28">
        <v>3.9176203200000002</v>
      </c>
      <c r="BN377" s="28">
        <v>0.204792</v>
      </c>
      <c r="BO377" s="28">
        <v>0.98183395062412904</v>
      </c>
      <c r="BP377" s="28">
        <v>0.47265991316931999</v>
      </c>
    </row>
    <row r="378" spans="1:68">
      <c r="A378" s="28">
        <v>377</v>
      </c>
      <c r="B378" s="29" t="s">
        <v>223</v>
      </c>
      <c r="C378" s="28">
        <v>170</v>
      </c>
      <c r="D378" s="28">
        <v>1090</v>
      </c>
      <c r="E378" s="28">
        <v>0.34430559999999999</v>
      </c>
      <c r="F378" s="28">
        <v>30.1641677</v>
      </c>
      <c r="G378" s="28">
        <v>2.9436469999999999</v>
      </c>
      <c r="H378" s="28">
        <v>1.209225</v>
      </c>
      <c r="I378" s="28">
        <v>4.1234109999999999</v>
      </c>
      <c r="J378" s="28">
        <v>14.5624</v>
      </c>
      <c r="K378" s="28">
        <v>0.84752300000000003</v>
      </c>
      <c r="L378" s="28">
        <v>0.85546999999999995</v>
      </c>
      <c r="M378" s="28">
        <v>1.040046</v>
      </c>
      <c r="N378" s="28">
        <v>459.93389999999999</v>
      </c>
      <c r="O378" s="28">
        <v>56.763185806000003</v>
      </c>
      <c r="P378" s="28">
        <v>357.2998</v>
      </c>
      <c r="Q378" s="28">
        <v>1.3797775000000001</v>
      </c>
      <c r="R378" s="28">
        <v>2.173</v>
      </c>
      <c r="S378" s="28">
        <v>3.4453</v>
      </c>
      <c r="T378" s="28">
        <v>176.3597</v>
      </c>
      <c r="U378" s="28">
        <v>3.1131120000000001</v>
      </c>
      <c r="V378" s="28">
        <v>6.8669999450640007E-2</v>
      </c>
      <c r="W378" s="28">
        <v>33.989848000000002</v>
      </c>
      <c r="X378" s="28">
        <v>197.96199999999999</v>
      </c>
      <c r="Y378" s="28">
        <v>1.4899249999999999</v>
      </c>
      <c r="Z378" s="28">
        <v>1.9468289999999999</v>
      </c>
      <c r="AA378" s="28">
        <v>2.5735679999999999</v>
      </c>
      <c r="AB378" s="28">
        <v>2.7644790000000001</v>
      </c>
      <c r="AC378" s="28">
        <v>50.962150000000001</v>
      </c>
      <c r="AD378" s="28">
        <v>33.285136999999999</v>
      </c>
      <c r="AE378" s="28">
        <v>3.4453</v>
      </c>
      <c r="AF378" s="28">
        <v>4.7602582199999999</v>
      </c>
      <c r="AG378" s="28">
        <v>4.7602582199999999</v>
      </c>
      <c r="AH378" s="28">
        <v>4.7602582199999999</v>
      </c>
      <c r="AI378" s="28">
        <v>0.05</v>
      </c>
      <c r="AJ378" s="28">
        <v>1.92</v>
      </c>
      <c r="AK378" s="28">
        <v>92.906000000000006</v>
      </c>
      <c r="AL378" s="28">
        <v>6.7</v>
      </c>
      <c r="AM378" s="28">
        <v>0.95</v>
      </c>
      <c r="AN378" s="28">
        <v>1.75</v>
      </c>
      <c r="AO378" s="28">
        <v>41</v>
      </c>
      <c r="AP378" s="28">
        <v>2.0299999999999998</v>
      </c>
      <c r="AQ378" s="28">
        <v>1.6</v>
      </c>
      <c r="AR378" s="28">
        <v>7.57</v>
      </c>
      <c r="AS378" s="28">
        <v>663.8</v>
      </c>
      <c r="AT378" s="28">
        <v>36.28</v>
      </c>
      <c r="AU378" s="28">
        <v>2741</v>
      </c>
      <c r="AV378" s="28">
        <v>6.1440000000000001</v>
      </c>
      <c r="AW378" s="28">
        <v>3.3</v>
      </c>
      <c r="AX378" s="28">
        <v>5</v>
      </c>
      <c r="AY378" s="28">
        <v>134</v>
      </c>
      <c r="AZ378" s="28">
        <v>2.76</v>
      </c>
      <c r="BA378" s="28">
        <v>0.12195121951219499</v>
      </c>
      <c r="BB378" s="28">
        <v>10.83</v>
      </c>
      <c r="BC378" s="28">
        <v>145</v>
      </c>
      <c r="BD378" s="28">
        <v>0.64</v>
      </c>
      <c r="BE378" s="28">
        <v>1.911</v>
      </c>
      <c r="BF378" s="28">
        <v>1.86</v>
      </c>
      <c r="BG378" s="28">
        <v>2.13</v>
      </c>
      <c r="BH378" s="28">
        <v>86.2</v>
      </c>
      <c r="BI378" s="28">
        <v>15.7</v>
      </c>
      <c r="BJ378" s="28">
        <v>5</v>
      </c>
      <c r="BK378" s="28">
        <v>3.3003999999999998</v>
      </c>
      <c r="BL378" s="28">
        <v>3.3003999999999998</v>
      </c>
      <c r="BM378" s="28">
        <v>3.3003999999999998</v>
      </c>
      <c r="BN378" s="28">
        <v>0.17</v>
      </c>
      <c r="BO378" s="28">
        <v>1.0043311783180899</v>
      </c>
      <c r="BP378" s="28">
        <v>0.46309696092619401</v>
      </c>
    </row>
    <row r="379" spans="1:68">
      <c r="A379" s="28">
        <v>378</v>
      </c>
      <c r="B379" s="29" t="s">
        <v>86</v>
      </c>
      <c r="C379" s="28">
        <v>210</v>
      </c>
      <c r="D379" s="28">
        <v>1090</v>
      </c>
      <c r="E379" s="28">
        <v>0.34158080000000002</v>
      </c>
      <c r="F379" s="28">
        <v>29.924753599999999</v>
      </c>
      <c r="G379" s="28">
        <v>2.9264960000000002</v>
      </c>
      <c r="H379" s="28">
        <v>1.2148000000000001</v>
      </c>
      <c r="I379" s="28">
        <v>4.1124479999999997</v>
      </c>
      <c r="J379" s="28">
        <v>14.443199999999999</v>
      </c>
      <c r="K379" s="28">
        <v>0.84806400000000004</v>
      </c>
      <c r="L379" s="28">
        <v>0.85696000000000006</v>
      </c>
      <c r="M379" s="28">
        <v>1.0461279999999999</v>
      </c>
      <c r="N379" s="28">
        <v>460.55520000000001</v>
      </c>
      <c r="O379" s="28">
        <v>56.469347808000002</v>
      </c>
      <c r="P379" s="28">
        <v>358.28640000000001</v>
      </c>
      <c r="Q379" s="28">
        <v>1.3991199999999999</v>
      </c>
      <c r="R379" s="28">
        <v>2.1640000000000001</v>
      </c>
      <c r="S379" s="28">
        <v>3.4304000000000001</v>
      </c>
      <c r="T379" s="28">
        <v>175.80959999999999</v>
      </c>
      <c r="U379" s="28">
        <v>3.0976159999999999</v>
      </c>
      <c r="V379" s="28">
        <v>6.9236734241719305E-2</v>
      </c>
      <c r="W379" s="28">
        <v>33.773663999999997</v>
      </c>
      <c r="X379" s="28">
        <v>197.416</v>
      </c>
      <c r="Y379" s="28">
        <v>1.4823999999999999</v>
      </c>
      <c r="Z379" s="28">
        <v>1.941872</v>
      </c>
      <c r="AA379" s="28">
        <v>2.566624</v>
      </c>
      <c r="AB379" s="28">
        <v>2.7590720000000002</v>
      </c>
      <c r="AC379" s="28">
        <v>51.051200000000001</v>
      </c>
      <c r="AD379" s="28">
        <v>33.192816000000001</v>
      </c>
      <c r="AE379" s="28">
        <v>3.4304000000000001</v>
      </c>
      <c r="AF379" s="28">
        <v>4.7473689600000002</v>
      </c>
      <c r="AG379" s="28">
        <v>4.7473689600000002</v>
      </c>
      <c r="AH379" s="28">
        <v>4.7473689600000002</v>
      </c>
      <c r="AI379" s="28">
        <v>0.05</v>
      </c>
      <c r="AJ379" s="28">
        <v>1.92</v>
      </c>
      <c r="AK379" s="28">
        <v>92.906000000000006</v>
      </c>
      <c r="AL379" s="28">
        <v>6.7</v>
      </c>
      <c r="AM379" s="28">
        <v>0.95</v>
      </c>
      <c r="AN379" s="28">
        <v>1.75</v>
      </c>
      <c r="AO379" s="28">
        <v>41</v>
      </c>
      <c r="AP379" s="28">
        <v>2.0299999999999998</v>
      </c>
      <c r="AQ379" s="28">
        <v>1.6</v>
      </c>
      <c r="AR379" s="28">
        <v>7.57</v>
      </c>
      <c r="AS379" s="28">
        <v>663.8</v>
      </c>
      <c r="AT379" s="28">
        <v>36.28</v>
      </c>
      <c r="AU379" s="28">
        <v>2741</v>
      </c>
      <c r="AV379" s="28">
        <v>6.1440000000000001</v>
      </c>
      <c r="AW379" s="28">
        <v>3.3</v>
      </c>
      <c r="AX379" s="28">
        <v>5</v>
      </c>
      <c r="AY379" s="28">
        <v>134</v>
      </c>
      <c r="AZ379" s="28">
        <v>2.76</v>
      </c>
      <c r="BA379" s="28">
        <v>0.12195121951219499</v>
      </c>
      <c r="BB379" s="28">
        <v>10.83</v>
      </c>
      <c r="BC379" s="28">
        <v>145</v>
      </c>
      <c r="BD379" s="28">
        <v>0.64</v>
      </c>
      <c r="BE379" s="28">
        <v>1.911</v>
      </c>
      <c r="BF379" s="28">
        <v>1.86</v>
      </c>
      <c r="BG379" s="28">
        <v>2.13</v>
      </c>
      <c r="BH379" s="28">
        <v>86.2</v>
      </c>
      <c r="BI379" s="28">
        <v>15.7</v>
      </c>
      <c r="BJ379" s="28">
        <v>5</v>
      </c>
      <c r="BK379" s="28">
        <v>3.3003999999999998</v>
      </c>
      <c r="BL379" s="28">
        <v>3.3003999999999998</v>
      </c>
      <c r="BM379" s="28">
        <v>3.3003999999999998</v>
      </c>
      <c r="BN379" s="28">
        <v>0.17</v>
      </c>
      <c r="BO379" s="28">
        <v>1.0016996360191599</v>
      </c>
      <c r="BP379" s="28">
        <v>0.46309696092619401</v>
      </c>
    </row>
    <row r="380" spans="1:68">
      <c r="A380" s="28">
        <v>379</v>
      </c>
      <c r="B380" s="29" t="s">
        <v>87</v>
      </c>
      <c r="C380" s="28">
        <v>245</v>
      </c>
      <c r="D380" s="28">
        <v>1090</v>
      </c>
      <c r="E380" s="28">
        <v>0.33613120000000002</v>
      </c>
      <c r="F380" s="28">
        <v>29.4459254</v>
      </c>
      <c r="G380" s="28">
        <v>2.8921939999999999</v>
      </c>
      <c r="H380" s="28">
        <v>1.2259500000000001</v>
      </c>
      <c r="I380" s="28">
        <v>4.090522</v>
      </c>
      <c r="J380" s="28">
        <v>14.204800000000001</v>
      </c>
      <c r="K380" s="28">
        <v>0.84914599999999996</v>
      </c>
      <c r="L380" s="28">
        <v>0.85994000000000004</v>
      </c>
      <c r="M380" s="28">
        <v>1.058292</v>
      </c>
      <c r="N380" s="28">
        <v>461.7978</v>
      </c>
      <c r="O380" s="28">
        <v>55.881671812</v>
      </c>
      <c r="P380" s="28">
        <v>360.25959999999998</v>
      </c>
      <c r="Q380" s="28">
        <v>1.437805</v>
      </c>
      <c r="R380" s="28">
        <v>2.1459999999999999</v>
      </c>
      <c r="S380" s="28">
        <v>3.4005999999999998</v>
      </c>
      <c r="T380" s="28">
        <v>174.70939999999999</v>
      </c>
      <c r="U380" s="28">
        <v>3.066624</v>
      </c>
      <c r="V380" s="28">
        <v>7.0398738454606896E-2</v>
      </c>
      <c r="W380" s="28">
        <v>33.341296</v>
      </c>
      <c r="X380" s="28">
        <v>196.32400000000001</v>
      </c>
      <c r="Y380" s="28">
        <v>1.4673499999999999</v>
      </c>
      <c r="Z380" s="28">
        <v>1.9319580000000001</v>
      </c>
      <c r="AA380" s="28">
        <v>2.5527359999999999</v>
      </c>
      <c r="AB380" s="28">
        <v>2.7482579999999999</v>
      </c>
      <c r="AC380" s="28">
        <v>51.229300000000002</v>
      </c>
      <c r="AD380" s="28">
        <v>33.008173999999997</v>
      </c>
      <c r="AE380" s="28">
        <v>3.4005999999999998</v>
      </c>
      <c r="AF380" s="28">
        <v>4.7215904399999999</v>
      </c>
      <c r="AG380" s="28">
        <v>4.7215904399999999</v>
      </c>
      <c r="AH380" s="28">
        <v>4.7215904399999999</v>
      </c>
      <c r="AI380" s="28">
        <v>0.05</v>
      </c>
      <c r="AJ380" s="28">
        <v>1.92</v>
      </c>
      <c r="AK380" s="28">
        <v>92.906000000000006</v>
      </c>
      <c r="AL380" s="28">
        <v>6.7</v>
      </c>
      <c r="AM380" s="28">
        <v>0.95</v>
      </c>
      <c r="AN380" s="28">
        <v>1.75</v>
      </c>
      <c r="AO380" s="28">
        <v>41</v>
      </c>
      <c r="AP380" s="28">
        <v>2.0299999999999998</v>
      </c>
      <c r="AQ380" s="28">
        <v>1.6</v>
      </c>
      <c r="AR380" s="28">
        <v>7.57</v>
      </c>
      <c r="AS380" s="28">
        <v>663.8</v>
      </c>
      <c r="AT380" s="28">
        <v>36.28</v>
      </c>
      <c r="AU380" s="28">
        <v>2741</v>
      </c>
      <c r="AV380" s="28">
        <v>6.1440000000000001</v>
      </c>
      <c r="AW380" s="28">
        <v>3.3</v>
      </c>
      <c r="AX380" s="28">
        <v>5</v>
      </c>
      <c r="AY380" s="28">
        <v>134</v>
      </c>
      <c r="AZ380" s="28">
        <v>2.76</v>
      </c>
      <c r="BA380" s="28">
        <v>0.12195121951219499</v>
      </c>
      <c r="BB380" s="28">
        <v>10.83</v>
      </c>
      <c r="BC380" s="28">
        <v>145</v>
      </c>
      <c r="BD380" s="28">
        <v>0.64</v>
      </c>
      <c r="BE380" s="28">
        <v>1.911</v>
      </c>
      <c r="BF380" s="28">
        <v>1.86</v>
      </c>
      <c r="BG380" s="28">
        <v>2.13</v>
      </c>
      <c r="BH380" s="28">
        <v>86.2</v>
      </c>
      <c r="BI380" s="28">
        <v>15.7</v>
      </c>
      <c r="BJ380" s="28">
        <v>5</v>
      </c>
      <c r="BK380" s="28">
        <v>3.3003999999999998</v>
      </c>
      <c r="BL380" s="28">
        <v>3.3003999999999998</v>
      </c>
      <c r="BM380" s="28">
        <v>3.3003999999999998</v>
      </c>
      <c r="BN380" s="28">
        <v>0.17</v>
      </c>
      <c r="BO380" s="28">
        <v>0.99643655142131005</v>
      </c>
      <c r="BP380" s="28">
        <v>0.46309696092619401</v>
      </c>
    </row>
    <row r="381" spans="1:68">
      <c r="A381" s="28">
        <v>380</v>
      </c>
      <c r="B381" s="29" t="s">
        <v>221</v>
      </c>
      <c r="C381" s="28">
        <v>190</v>
      </c>
      <c r="D381" s="28">
        <v>1090</v>
      </c>
      <c r="E381" s="28">
        <v>0.33340639999999999</v>
      </c>
      <c r="F381" s="28">
        <v>29.206511299999999</v>
      </c>
      <c r="G381" s="28">
        <v>2.8750429999999998</v>
      </c>
      <c r="H381" s="28">
        <v>1.231525</v>
      </c>
      <c r="I381" s="28">
        <v>4.0795589999999997</v>
      </c>
      <c r="J381" s="28">
        <v>14.085599999999999</v>
      </c>
      <c r="K381" s="28">
        <v>0.84968699999999997</v>
      </c>
      <c r="L381" s="28">
        <v>0.86143000000000003</v>
      </c>
      <c r="M381" s="28">
        <v>1.0643739999999999</v>
      </c>
      <c r="N381" s="28">
        <v>462.41910000000001</v>
      </c>
      <c r="O381" s="28">
        <v>55.587833814</v>
      </c>
      <c r="P381" s="28">
        <v>361.24619999999999</v>
      </c>
      <c r="Q381" s="28">
        <v>1.4571475</v>
      </c>
      <c r="R381" s="28">
        <v>2.137</v>
      </c>
      <c r="S381" s="28">
        <v>3.3856999999999999</v>
      </c>
      <c r="T381" s="28">
        <v>174.1593</v>
      </c>
      <c r="U381" s="28">
        <v>3.0511279999999998</v>
      </c>
      <c r="V381" s="28">
        <v>7.0994490827511803E-2</v>
      </c>
      <c r="W381" s="28">
        <v>33.125112000000001</v>
      </c>
      <c r="X381" s="28">
        <v>195.77799999999999</v>
      </c>
      <c r="Y381" s="28">
        <v>1.4598249999999999</v>
      </c>
      <c r="Z381" s="28">
        <v>1.927001</v>
      </c>
      <c r="AA381" s="28">
        <v>2.5457920000000001</v>
      </c>
      <c r="AB381" s="28">
        <v>2.7428509999999999</v>
      </c>
      <c r="AC381" s="28">
        <v>51.318350000000002</v>
      </c>
      <c r="AD381" s="28">
        <v>32.915852999999998</v>
      </c>
      <c r="AE381" s="28">
        <v>3.3856999999999999</v>
      </c>
      <c r="AF381" s="28">
        <v>4.7087011800000003</v>
      </c>
      <c r="AG381" s="28">
        <v>4.7087011800000003</v>
      </c>
      <c r="AH381" s="28">
        <v>4.7087011800000003</v>
      </c>
      <c r="AI381" s="28">
        <v>0.05</v>
      </c>
      <c r="AJ381" s="28">
        <v>1.92</v>
      </c>
      <c r="AK381" s="28">
        <v>92.906000000000006</v>
      </c>
      <c r="AL381" s="28">
        <v>6.7</v>
      </c>
      <c r="AM381" s="28">
        <v>0.95</v>
      </c>
      <c r="AN381" s="28">
        <v>1.75</v>
      </c>
      <c r="AO381" s="28">
        <v>41</v>
      </c>
      <c r="AP381" s="28">
        <v>2.0299999999999998</v>
      </c>
      <c r="AQ381" s="28">
        <v>1.6</v>
      </c>
      <c r="AR381" s="28">
        <v>7.57</v>
      </c>
      <c r="AS381" s="28">
        <v>663.8</v>
      </c>
      <c r="AT381" s="28">
        <v>36.28</v>
      </c>
      <c r="AU381" s="28">
        <v>2741</v>
      </c>
      <c r="AV381" s="28">
        <v>6.1440000000000001</v>
      </c>
      <c r="AW381" s="28">
        <v>3.3</v>
      </c>
      <c r="AX381" s="28">
        <v>5</v>
      </c>
      <c r="AY381" s="28">
        <v>134</v>
      </c>
      <c r="AZ381" s="28">
        <v>2.76</v>
      </c>
      <c r="BA381" s="28">
        <v>0.12195121951219499</v>
      </c>
      <c r="BB381" s="28">
        <v>10.83</v>
      </c>
      <c r="BC381" s="28">
        <v>145</v>
      </c>
      <c r="BD381" s="28">
        <v>0.64</v>
      </c>
      <c r="BE381" s="28">
        <v>1.911</v>
      </c>
      <c r="BF381" s="28">
        <v>1.86</v>
      </c>
      <c r="BG381" s="28">
        <v>2.13</v>
      </c>
      <c r="BH381" s="28">
        <v>86.2</v>
      </c>
      <c r="BI381" s="28">
        <v>15.7</v>
      </c>
      <c r="BJ381" s="28">
        <v>5</v>
      </c>
      <c r="BK381" s="28">
        <v>3.3003999999999998</v>
      </c>
      <c r="BL381" s="28">
        <v>3.3003999999999998</v>
      </c>
      <c r="BM381" s="28">
        <v>3.3003999999999998</v>
      </c>
      <c r="BN381" s="28">
        <v>0.17</v>
      </c>
      <c r="BO381" s="28">
        <v>0.99380500912238401</v>
      </c>
      <c r="BP381" s="28">
        <v>0.46309696092619401</v>
      </c>
    </row>
    <row r="382" spans="1:68">
      <c r="A382" s="28">
        <v>381</v>
      </c>
      <c r="B382" s="29" t="s">
        <v>215</v>
      </c>
      <c r="C382" s="28">
        <v>150</v>
      </c>
      <c r="D382" s="28">
        <v>1090</v>
      </c>
      <c r="E382" s="28">
        <v>0.33068160000000002</v>
      </c>
      <c r="F382" s="28">
        <v>28.967097200000001</v>
      </c>
      <c r="G382" s="28">
        <v>2.8578920000000001</v>
      </c>
      <c r="H382" s="28">
        <v>1.2371000000000001</v>
      </c>
      <c r="I382" s="28">
        <v>4.0685960000000003</v>
      </c>
      <c r="J382" s="28">
        <v>13.9664</v>
      </c>
      <c r="K382" s="28">
        <v>0.85022799999999998</v>
      </c>
      <c r="L382" s="28">
        <v>0.86292000000000002</v>
      </c>
      <c r="M382" s="28">
        <v>1.0704560000000001</v>
      </c>
      <c r="N382" s="28">
        <v>463.04039999999998</v>
      </c>
      <c r="O382" s="28">
        <v>55.293995815999999</v>
      </c>
      <c r="P382" s="28">
        <v>362.2328</v>
      </c>
      <c r="Q382" s="28">
        <v>1.4764900000000001</v>
      </c>
      <c r="R382" s="28">
        <v>2.1280000000000001</v>
      </c>
      <c r="S382" s="28">
        <v>3.3708</v>
      </c>
      <c r="T382" s="28">
        <v>173.60919999999999</v>
      </c>
      <c r="U382" s="28">
        <v>3.0356320000000001</v>
      </c>
      <c r="V382" s="28">
        <v>7.1600412418375503E-2</v>
      </c>
      <c r="W382" s="28">
        <v>32.908928000000003</v>
      </c>
      <c r="X382" s="28">
        <v>195.232</v>
      </c>
      <c r="Y382" s="28">
        <v>1.4522999999999999</v>
      </c>
      <c r="Z382" s="28">
        <v>1.9220440000000001</v>
      </c>
      <c r="AA382" s="28">
        <v>2.5388480000000002</v>
      </c>
      <c r="AB382" s="28">
        <v>2.737444</v>
      </c>
      <c r="AC382" s="28">
        <v>51.407400000000003</v>
      </c>
      <c r="AD382" s="28">
        <v>32.823532</v>
      </c>
      <c r="AE382" s="28">
        <v>3.3708</v>
      </c>
      <c r="AF382" s="28">
        <v>4.6958119199999997</v>
      </c>
      <c r="AG382" s="28">
        <v>4.6958119199999997</v>
      </c>
      <c r="AH382" s="28">
        <v>4.6958119199999997</v>
      </c>
      <c r="AI382" s="28">
        <v>0.05</v>
      </c>
      <c r="AJ382" s="28">
        <v>1.92</v>
      </c>
      <c r="AK382" s="28">
        <v>92.906000000000006</v>
      </c>
      <c r="AL382" s="28">
        <v>6.7</v>
      </c>
      <c r="AM382" s="28">
        <v>0.95</v>
      </c>
      <c r="AN382" s="28">
        <v>1.75</v>
      </c>
      <c r="AO382" s="28">
        <v>41</v>
      </c>
      <c r="AP382" s="28">
        <v>2.0299999999999998</v>
      </c>
      <c r="AQ382" s="28">
        <v>1.6</v>
      </c>
      <c r="AR382" s="28">
        <v>7.57</v>
      </c>
      <c r="AS382" s="28">
        <v>663.8</v>
      </c>
      <c r="AT382" s="28">
        <v>36.28</v>
      </c>
      <c r="AU382" s="28">
        <v>2741</v>
      </c>
      <c r="AV382" s="28">
        <v>6.1440000000000001</v>
      </c>
      <c r="AW382" s="28">
        <v>3.3</v>
      </c>
      <c r="AX382" s="28">
        <v>5</v>
      </c>
      <c r="AY382" s="28">
        <v>134</v>
      </c>
      <c r="AZ382" s="28">
        <v>2.76</v>
      </c>
      <c r="BA382" s="28">
        <v>0.12195121951219499</v>
      </c>
      <c r="BB382" s="28">
        <v>10.83</v>
      </c>
      <c r="BC382" s="28">
        <v>145</v>
      </c>
      <c r="BD382" s="28">
        <v>0.64</v>
      </c>
      <c r="BE382" s="28">
        <v>1.911</v>
      </c>
      <c r="BF382" s="28">
        <v>1.86</v>
      </c>
      <c r="BG382" s="28">
        <v>2.13</v>
      </c>
      <c r="BH382" s="28">
        <v>86.2</v>
      </c>
      <c r="BI382" s="28">
        <v>15.7</v>
      </c>
      <c r="BJ382" s="28">
        <v>5</v>
      </c>
      <c r="BK382" s="28">
        <v>3.3003999999999998</v>
      </c>
      <c r="BL382" s="28">
        <v>3.3003999999999998</v>
      </c>
      <c r="BM382" s="28">
        <v>3.3003999999999998</v>
      </c>
      <c r="BN382" s="28">
        <v>0.17</v>
      </c>
      <c r="BO382" s="28">
        <v>0.99117346682345797</v>
      </c>
      <c r="BP382" s="28">
        <v>0.46309696092619401</v>
      </c>
    </row>
    <row r="383" spans="1:68">
      <c r="A383" s="28">
        <v>382</v>
      </c>
      <c r="B383" s="29" t="s">
        <v>224</v>
      </c>
      <c r="C383" s="28">
        <v>152</v>
      </c>
      <c r="D383" s="28">
        <v>1140</v>
      </c>
      <c r="E383" s="28">
        <v>0.36072799999999999</v>
      </c>
      <c r="F383" s="28">
        <v>29.378806000000001</v>
      </c>
      <c r="G383" s="28">
        <v>2.9216600000000001</v>
      </c>
      <c r="H383" s="28">
        <v>1.2215</v>
      </c>
      <c r="I383" s="28">
        <v>4.0087799999999998</v>
      </c>
      <c r="J383" s="28">
        <v>14.192</v>
      </c>
      <c r="K383" s="28">
        <v>0.86453999999999998</v>
      </c>
      <c r="L383" s="28">
        <v>0.86860000000000004</v>
      </c>
      <c r="M383" s="28">
        <v>1.09588</v>
      </c>
      <c r="N383" s="28">
        <v>469.14600000000002</v>
      </c>
      <c r="O383" s="28">
        <v>54.882751679999998</v>
      </c>
      <c r="P383" s="28">
        <v>391.44400000000002</v>
      </c>
      <c r="Q383" s="28">
        <v>1.38161</v>
      </c>
      <c r="R383" s="28">
        <v>2.1720000000000002</v>
      </c>
      <c r="S383" s="28">
        <v>3.3940000000000001</v>
      </c>
      <c r="T383" s="28">
        <v>173.226</v>
      </c>
      <c r="U383" s="28">
        <v>3.0321600000000002</v>
      </c>
      <c r="V383" s="28">
        <v>7.3280721533258195E-2</v>
      </c>
      <c r="W383" s="28">
        <v>32.405439999999999</v>
      </c>
      <c r="X383" s="28">
        <v>194.46</v>
      </c>
      <c r="Y383" s="28">
        <v>1.4537</v>
      </c>
      <c r="Z383" s="28">
        <v>1.92326</v>
      </c>
      <c r="AA383" s="28">
        <v>2.53024</v>
      </c>
      <c r="AB383" s="28">
        <v>2.7298200000000001</v>
      </c>
      <c r="AC383" s="28">
        <v>49.4178</v>
      </c>
      <c r="AD383" s="28">
        <v>32.174059999999997</v>
      </c>
      <c r="AE383" s="28">
        <v>3.3940000000000001</v>
      </c>
      <c r="AF383" s="28">
        <v>4.7251595999999996</v>
      </c>
      <c r="AG383" s="28">
        <v>4.7251595999999996</v>
      </c>
      <c r="AH383" s="28">
        <v>4.7251595999999996</v>
      </c>
      <c r="AI383" s="28">
        <v>0.05</v>
      </c>
      <c r="AJ383" s="28">
        <v>1.8895999999999999</v>
      </c>
      <c r="AK383" s="28">
        <v>91.104439999999997</v>
      </c>
      <c r="AL383" s="28">
        <v>6.6247999999999996</v>
      </c>
      <c r="AM383" s="28">
        <v>0.94840000000000002</v>
      </c>
      <c r="AN383" s="28">
        <v>1.7524</v>
      </c>
      <c r="AO383" s="28">
        <v>40.24</v>
      </c>
      <c r="AP383" s="28">
        <v>2.0232000000000001</v>
      </c>
      <c r="AQ383" s="28">
        <v>1.5960000000000001</v>
      </c>
      <c r="AR383" s="28">
        <v>7.4611999999999998</v>
      </c>
      <c r="AS383" s="28">
        <v>663.56799999999998</v>
      </c>
      <c r="AT383" s="28">
        <v>36.056240000000003</v>
      </c>
      <c r="AU383" s="28">
        <v>2708.68</v>
      </c>
      <c r="AV383" s="28">
        <v>5.9297199999999997</v>
      </c>
      <c r="AW383" s="28">
        <v>3.294</v>
      </c>
      <c r="AX383" s="28">
        <v>4.96</v>
      </c>
      <c r="AY383" s="28">
        <v>133.91999999999999</v>
      </c>
      <c r="AZ383" s="28">
        <v>2.7528000000000001</v>
      </c>
      <c r="BA383" s="28">
        <v>0.123260437375746</v>
      </c>
      <c r="BB383" s="28">
        <v>10.8224</v>
      </c>
      <c r="BC383" s="28">
        <v>144.80000000000001</v>
      </c>
      <c r="BD383" s="28">
        <v>0.63859999999999995</v>
      </c>
      <c r="BE383" s="28">
        <v>1.90716</v>
      </c>
      <c r="BF383" s="28">
        <v>1.8575999999999999</v>
      </c>
      <c r="BG383" s="28">
        <v>2.1303999999999998</v>
      </c>
      <c r="BH383" s="28">
        <v>83.055999999999997</v>
      </c>
      <c r="BI383" s="28">
        <v>15.656000000000001</v>
      </c>
      <c r="BJ383" s="28">
        <v>4.96</v>
      </c>
      <c r="BK383" s="28">
        <v>3.286416</v>
      </c>
      <c r="BL383" s="28">
        <v>3.286416</v>
      </c>
      <c r="BM383" s="28">
        <v>3.355804</v>
      </c>
      <c r="BN383" s="28">
        <v>0.17319999999999999</v>
      </c>
      <c r="BO383" s="28">
        <v>0.99235014323007698</v>
      </c>
      <c r="BP383" s="28">
        <v>0.462083936324168</v>
      </c>
    </row>
    <row r="384" spans="1:68">
      <c r="A384" s="28">
        <v>383</v>
      </c>
      <c r="B384" s="29" t="s">
        <v>225</v>
      </c>
      <c r="C384" s="28">
        <v>300</v>
      </c>
      <c r="D384" s="28">
        <v>1040</v>
      </c>
      <c r="E384" s="28">
        <v>0.38424000000000003</v>
      </c>
      <c r="F384" s="28">
        <v>32.827261</v>
      </c>
      <c r="G384" s="28">
        <v>3.10832</v>
      </c>
      <c r="H384" s="28">
        <v>1.19563</v>
      </c>
      <c r="I384" s="28">
        <v>4.1403249999999998</v>
      </c>
      <c r="J384" s="28">
        <v>15.672000000000001</v>
      </c>
      <c r="K384" s="28">
        <v>0.85907</v>
      </c>
      <c r="L384" s="28">
        <v>0.86155000000000004</v>
      </c>
      <c r="M384" s="28">
        <v>1.0331250000000001</v>
      </c>
      <c r="N384" s="28">
        <v>460.28724999999997</v>
      </c>
      <c r="O384" s="28">
        <v>57.698269844999999</v>
      </c>
      <c r="P384" s="28">
        <v>356.17349999999999</v>
      </c>
      <c r="Q384" s="28">
        <v>1.341804</v>
      </c>
      <c r="R384" s="28">
        <v>2.2430500000000002</v>
      </c>
      <c r="S384" s="28">
        <v>3.5209999999999999</v>
      </c>
      <c r="T384" s="28">
        <v>177.96449999999999</v>
      </c>
      <c r="U384" s="28">
        <v>3.1522234999999998</v>
      </c>
      <c r="V384" s="28">
        <v>6.6488004083716204E-2</v>
      </c>
      <c r="W384" s="28">
        <v>34.601385000000001</v>
      </c>
      <c r="X384" s="28">
        <v>199.37</v>
      </c>
      <c r="Y384" s="28">
        <v>1.5085949999999999</v>
      </c>
      <c r="Z384" s="28">
        <v>1.9642649999999999</v>
      </c>
      <c r="AA384" s="28">
        <v>2.5925449999999999</v>
      </c>
      <c r="AB384" s="28">
        <v>2.7789100000000002</v>
      </c>
      <c r="AC384" s="28">
        <v>51.100450000000002</v>
      </c>
      <c r="AD384" s="28">
        <v>33.377000000000002</v>
      </c>
      <c r="AE384" s="28">
        <v>3.5209999999999999</v>
      </c>
      <c r="AF384" s="28">
        <v>4.8234329999999996</v>
      </c>
      <c r="AG384" s="28">
        <v>4.8175844999999997</v>
      </c>
      <c r="AH384" s="28">
        <v>4.7880479999999999</v>
      </c>
      <c r="AI384" s="28">
        <v>5.7875000000000003E-2</v>
      </c>
      <c r="AJ384" s="28">
        <v>1.9143195</v>
      </c>
      <c r="AK384" s="28">
        <v>92.807329280000005</v>
      </c>
      <c r="AL384" s="28">
        <v>6.7571472999999997</v>
      </c>
      <c r="AM384" s="28">
        <v>0.96002690000000002</v>
      </c>
      <c r="AN384" s="28">
        <v>1.7630079999999999</v>
      </c>
      <c r="AO384" s="28">
        <v>40.8947</v>
      </c>
      <c r="AP384" s="28">
        <v>2.0296607</v>
      </c>
      <c r="AQ384" s="28">
        <v>1.606711</v>
      </c>
      <c r="AR384" s="28">
        <v>7.3713166000000001</v>
      </c>
      <c r="AS384" s="28">
        <v>668.66816300000005</v>
      </c>
      <c r="AT384" s="28">
        <v>36.442711688199999</v>
      </c>
      <c r="AU384" s="28">
        <v>2670.0793100000001</v>
      </c>
      <c r="AV384" s="28">
        <v>5.9492082599999998</v>
      </c>
      <c r="AW384" s="28">
        <v>3.38496</v>
      </c>
      <c r="AX384" s="28">
        <v>4.9790000000000001</v>
      </c>
      <c r="AY384" s="28">
        <v>134.16359</v>
      </c>
      <c r="AZ384" s="28">
        <v>2.7269968499999999</v>
      </c>
      <c r="BA384" s="28">
        <v>0.12175171843784199</v>
      </c>
      <c r="BB384" s="28">
        <v>11.0412921</v>
      </c>
      <c r="BC384" s="28">
        <v>144.89500000000001</v>
      </c>
      <c r="BD384" s="28">
        <v>0.64278939999999996</v>
      </c>
      <c r="BE384" s="28">
        <v>1.91080494</v>
      </c>
      <c r="BF384" s="28">
        <v>1.8637329</v>
      </c>
      <c r="BG384" s="28">
        <v>2.1360839999999999</v>
      </c>
      <c r="BH384" s="28">
        <v>85.042816000000002</v>
      </c>
      <c r="BI384" s="28">
        <v>15.409632999999999</v>
      </c>
      <c r="BJ384" s="28">
        <v>4.9790000000000001</v>
      </c>
      <c r="BK384" s="28">
        <v>3.322622242</v>
      </c>
      <c r="BL384" s="28">
        <v>3.322622242</v>
      </c>
      <c r="BM384" s="28">
        <v>3.563642362</v>
      </c>
      <c r="BN384" s="28">
        <v>0.19018309999999999</v>
      </c>
      <c r="BO384" s="28">
        <v>1.0094676148363499</v>
      </c>
      <c r="BP384" s="28">
        <v>0.46511534008683098</v>
      </c>
    </row>
    <row r="385" spans="1:68">
      <c r="A385" s="28">
        <v>384</v>
      </c>
      <c r="B385" s="29" t="s">
        <v>69</v>
      </c>
      <c r="C385" s="28">
        <v>385</v>
      </c>
      <c r="D385" s="28">
        <v>1040</v>
      </c>
      <c r="E385" s="28">
        <v>0.38424000000000003</v>
      </c>
      <c r="F385" s="28">
        <v>32.827261</v>
      </c>
      <c r="G385" s="28">
        <v>3.10832</v>
      </c>
      <c r="H385" s="28">
        <v>1.19563</v>
      </c>
      <c r="I385" s="28">
        <v>4.1403249999999998</v>
      </c>
      <c r="J385" s="28">
        <v>15.672000000000001</v>
      </c>
      <c r="K385" s="28">
        <v>0.85907</v>
      </c>
      <c r="L385" s="28">
        <v>0.86155000000000004</v>
      </c>
      <c r="M385" s="28">
        <v>1.0331250000000001</v>
      </c>
      <c r="N385" s="28">
        <v>460.28724999999997</v>
      </c>
      <c r="O385" s="28">
        <v>57.698269844999999</v>
      </c>
      <c r="P385" s="28">
        <v>356.17349999999999</v>
      </c>
      <c r="Q385" s="28">
        <v>1.341804</v>
      </c>
      <c r="R385" s="28">
        <v>2.2430500000000002</v>
      </c>
      <c r="S385" s="28">
        <v>3.5209999999999999</v>
      </c>
      <c r="T385" s="28">
        <v>177.96449999999999</v>
      </c>
      <c r="U385" s="28">
        <v>3.1522234999999998</v>
      </c>
      <c r="V385" s="28">
        <v>6.6488004083716204E-2</v>
      </c>
      <c r="W385" s="28">
        <v>34.601385000000001</v>
      </c>
      <c r="X385" s="28">
        <v>199.37</v>
      </c>
      <c r="Y385" s="28">
        <v>1.5085949999999999</v>
      </c>
      <c r="Z385" s="28">
        <v>1.9642649999999999</v>
      </c>
      <c r="AA385" s="28">
        <v>2.5925449999999999</v>
      </c>
      <c r="AB385" s="28">
        <v>2.7789100000000002</v>
      </c>
      <c r="AC385" s="28">
        <v>51.100450000000002</v>
      </c>
      <c r="AD385" s="28">
        <v>33.377000000000002</v>
      </c>
      <c r="AE385" s="28">
        <v>3.5209999999999999</v>
      </c>
      <c r="AF385" s="28">
        <v>4.8234329999999996</v>
      </c>
      <c r="AG385" s="28">
        <v>4.8175844999999997</v>
      </c>
      <c r="AH385" s="28">
        <v>4.7880479999999999</v>
      </c>
      <c r="AI385" s="28">
        <v>5.7875000000000003E-2</v>
      </c>
      <c r="AJ385" s="28">
        <v>1.9211724999999999</v>
      </c>
      <c r="AK385" s="28">
        <v>93.372094799999999</v>
      </c>
      <c r="AL385" s="28">
        <v>6.8215655000000002</v>
      </c>
      <c r="AM385" s="28">
        <v>0.96727149999999995</v>
      </c>
      <c r="AN385" s="28">
        <v>1.77084</v>
      </c>
      <c r="AO385" s="28">
        <v>41.090499999999999</v>
      </c>
      <c r="AP385" s="28">
        <v>2.0318144999999999</v>
      </c>
      <c r="AQ385" s="28">
        <v>1.6125849999999999</v>
      </c>
      <c r="AR385" s="28">
        <v>7.2769409999999999</v>
      </c>
      <c r="AS385" s="28">
        <v>671.99480500000004</v>
      </c>
      <c r="AT385" s="28">
        <v>36.629502146999997</v>
      </c>
      <c r="AU385" s="28">
        <v>2634.11085</v>
      </c>
      <c r="AV385" s="28">
        <v>5.8943450999999998</v>
      </c>
      <c r="AW385" s="28">
        <v>3.4437000000000002</v>
      </c>
      <c r="AX385" s="28">
        <v>4.9790000000000001</v>
      </c>
      <c r="AY385" s="28">
        <v>134.30064999999999</v>
      </c>
      <c r="AZ385" s="28">
        <v>2.7075147500000001</v>
      </c>
      <c r="BA385" s="28">
        <v>0.121171560336331</v>
      </c>
      <c r="BB385" s="28">
        <v>11.184813500000001</v>
      </c>
      <c r="BC385" s="28">
        <v>144.89500000000001</v>
      </c>
      <c r="BD385" s="28">
        <v>0.64513900000000002</v>
      </c>
      <c r="BE385" s="28">
        <v>1.9120189000000001</v>
      </c>
      <c r="BF385" s="28">
        <v>1.8670614999999999</v>
      </c>
      <c r="BG385" s="28">
        <v>2.14</v>
      </c>
      <c r="BH385" s="28">
        <v>85.371759999999995</v>
      </c>
      <c r="BI385" s="28">
        <v>15.231455</v>
      </c>
      <c r="BJ385" s="28">
        <v>4.9790000000000001</v>
      </c>
      <c r="BK385" s="28">
        <v>3.34233147</v>
      </c>
      <c r="BL385" s="28">
        <v>3.34233147</v>
      </c>
      <c r="BM385" s="28">
        <v>3.7197458700000001</v>
      </c>
      <c r="BN385" s="28">
        <v>0.20251849999999999</v>
      </c>
      <c r="BO385" s="28">
        <v>1.0082975692164799</v>
      </c>
      <c r="BP385" s="28">
        <v>0.46681548480463098</v>
      </c>
    </row>
    <row r="386" spans="1:68">
      <c r="A386" s="28">
        <v>385</v>
      </c>
      <c r="B386" s="29" t="s">
        <v>87</v>
      </c>
      <c r="C386" s="28">
        <v>340</v>
      </c>
      <c r="D386" s="28">
        <v>1040</v>
      </c>
      <c r="E386" s="28">
        <v>0.38424000000000003</v>
      </c>
      <c r="F386" s="28">
        <v>32.827261</v>
      </c>
      <c r="G386" s="28">
        <v>3.10832</v>
      </c>
      <c r="H386" s="28">
        <v>1.19563</v>
      </c>
      <c r="I386" s="28">
        <v>4.1403249999999998</v>
      </c>
      <c r="J386" s="28">
        <v>15.672000000000001</v>
      </c>
      <c r="K386" s="28">
        <v>0.85907</v>
      </c>
      <c r="L386" s="28">
        <v>0.86155000000000004</v>
      </c>
      <c r="M386" s="28">
        <v>1.0331250000000001</v>
      </c>
      <c r="N386" s="28">
        <v>460.28724999999997</v>
      </c>
      <c r="O386" s="28">
        <v>57.698269844999999</v>
      </c>
      <c r="P386" s="28">
        <v>356.17349999999999</v>
      </c>
      <c r="Q386" s="28">
        <v>1.341804</v>
      </c>
      <c r="R386" s="28">
        <v>2.2430500000000002</v>
      </c>
      <c r="S386" s="28">
        <v>3.5209999999999999</v>
      </c>
      <c r="T386" s="28">
        <v>177.96449999999999</v>
      </c>
      <c r="U386" s="28">
        <v>3.1522234999999998</v>
      </c>
      <c r="V386" s="28">
        <v>6.6488004083716204E-2</v>
      </c>
      <c r="W386" s="28">
        <v>34.601385000000001</v>
      </c>
      <c r="X386" s="28">
        <v>199.37</v>
      </c>
      <c r="Y386" s="28">
        <v>1.5085949999999999</v>
      </c>
      <c r="Z386" s="28">
        <v>1.9642649999999999</v>
      </c>
      <c r="AA386" s="28">
        <v>2.5925449999999999</v>
      </c>
      <c r="AB386" s="28">
        <v>2.7789100000000002</v>
      </c>
      <c r="AC386" s="28">
        <v>51.100450000000002</v>
      </c>
      <c r="AD386" s="28">
        <v>33.377000000000002</v>
      </c>
      <c r="AE386" s="28">
        <v>3.5209999999999999</v>
      </c>
      <c r="AF386" s="28">
        <v>4.8234329999999996</v>
      </c>
      <c r="AG386" s="28">
        <v>4.8175844999999997</v>
      </c>
      <c r="AH386" s="28">
        <v>4.7880479999999999</v>
      </c>
      <c r="AI386" s="28">
        <v>5.7875000000000003E-2</v>
      </c>
      <c r="AJ386" s="28">
        <v>1.9245989999999999</v>
      </c>
      <c r="AK386" s="28">
        <v>93.654477560000004</v>
      </c>
      <c r="AL386" s="28">
        <v>6.8537746000000004</v>
      </c>
      <c r="AM386" s="28">
        <v>0.97089380000000003</v>
      </c>
      <c r="AN386" s="28">
        <v>1.774756</v>
      </c>
      <c r="AO386" s="28">
        <v>41.188400000000001</v>
      </c>
      <c r="AP386" s="28">
        <v>2.0328914</v>
      </c>
      <c r="AQ386" s="28">
        <v>1.6155219999999999</v>
      </c>
      <c r="AR386" s="28">
        <v>7.2297532000000002</v>
      </c>
      <c r="AS386" s="28">
        <v>673.65812600000004</v>
      </c>
      <c r="AT386" s="28">
        <v>36.722897376399999</v>
      </c>
      <c r="AU386" s="28">
        <v>2616.12662</v>
      </c>
      <c r="AV386" s="28">
        <v>5.8669135199999998</v>
      </c>
      <c r="AW386" s="28">
        <v>3.4730699999999999</v>
      </c>
      <c r="AX386" s="28">
        <v>4.9790000000000001</v>
      </c>
      <c r="AY386" s="28">
        <v>134.36918</v>
      </c>
      <c r="AZ386" s="28">
        <v>2.6977736999999999</v>
      </c>
      <c r="BA386" s="28">
        <v>0.120883549737305</v>
      </c>
      <c r="BB386" s="28">
        <v>11.256574199999999</v>
      </c>
      <c r="BC386" s="28">
        <v>144.89500000000001</v>
      </c>
      <c r="BD386" s="28">
        <v>0.64631380000000005</v>
      </c>
      <c r="BE386" s="28">
        <v>1.91262588</v>
      </c>
      <c r="BF386" s="28">
        <v>1.8687258</v>
      </c>
      <c r="BG386" s="28">
        <v>2.1419579999999998</v>
      </c>
      <c r="BH386" s="28">
        <v>85.536231999999998</v>
      </c>
      <c r="BI386" s="28">
        <v>15.142366000000001</v>
      </c>
      <c r="BJ386" s="28">
        <v>4.9790000000000001</v>
      </c>
      <c r="BK386" s="28">
        <v>3.352186084</v>
      </c>
      <c r="BL386" s="28">
        <v>3.352186084</v>
      </c>
      <c r="BM386" s="28">
        <v>3.7977976240000002</v>
      </c>
      <c r="BN386" s="28">
        <v>0.20868619999999999</v>
      </c>
      <c r="BO386" s="28">
        <v>1.0077135629427401</v>
      </c>
      <c r="BP386" s="28">
        <v>0.46766555716353098</v>
      </c>
    </row>
    <row r="387" spans="1:68">
      <c r="A387" s="28">
        <v>386</v>
      </c>
      <c r="B387" s="29" t="s">
        <v>221</v>
      </c>
      <c r="C387" s="28">
        <v>80</v>
      </c>
      <c r="D387" s="28">
        <v>1040</v>
      </c>
      <c r="E387" s="28">
        <v>0.38424000000000003</v>
      </c>
      <c r="F387" s="28">
        <v>32.827261</v>
      </c>
      <c r="G387" s="28">
        <v>3.10832</v>
      </c>
      <c r="H387" s="28">
        <v>1.19563</v>
      </c>
      <c r="I387" s="28">
        <v>4.1403249999999998</v>
      </c>
      <c r="J387" s="28">
        <v>15.672000000000001</v>
      </c>
      <c r="K387" s="28">
        <v>0.85907</v>
      </c>
      <c r="L387" s="28">
        <v>0.86155000000000004</v>
      </c>
      <c r="M387" s="28">
        <v>1.0331250000000001</v>
      </c>
      <c r="N387" s="28">
        <v>460.28724999999997</v>
      </c>
      <c r="O387" s="28">
        <v>57.698269844999999</v>
      </c>
      <c r="P387" s="28">
        <v>356.17349999999999</v>
      </c>
      <c r="Q387" s="28">
        <v>1.341804</v>
      </c>
      <c r="R387" s="28">
        <v>2.2430500000000002</v>
      </c>
      <c r="S387" s="28">
        <v>3.5209999999999999</v>
      </c>
      <c r="T387" s="28">
        <v>177.96449999999999</v>
      </c>
      <c r="U387" s="28">
        <v>3.1522234999999998</v>
      </c>
      <c r="V387" s="28">
        <v>6.6488004083716204E-2</v>
      </c>
      <c r="W387" s="28">
        <v>34.601385000000001</v>
      </c>
      <c r="X387" s="28">
        <v>199.37</v>
      </c>
      <c r="Y387" s="28">
        <v>1.5085949999999999</v>
      </c>
      <c r="Z387" s="28">
        <v>1.9642649999999999</v>
      </c>
      <c r="AA387" s="28">
        <v>2.5925449999999999</v>
      </c>
      <c r="AB387" s="28">
        <v>2.7789100000000002</v>
      </c>
      <c r="AC387" s="28">
        <v>51.100450000000002</v>
      </c>
      <c r="AD387" s="28">
        <v>33.377000000000002</v>
      </c>
      <c r="AE387" s="28">
        <v>3.5209999999999999</v>
      </c>
      <c r="AF387" s="28">
        <v>4.8234329999999996</v>
      </c>
      <c r="AG387" s="28">
        <v>4.8175844999999997</v>
      </c>
      <c r="AH387" s="28">
        <v>4.7880479999999999</v>
      </c>
      <c r="AI387" s="28">
        <v>5.7875000000000003E-2</v>
      </c>
      <c r="AJ387" s="28">
        <v>1.9280254999999999</v>
      </c>
      <c r="AK387" s="28">
        <v>93.936860319999994</v>
      </c>
      <c r="AL387" s="28">
        <v>6.8859836999999997</v>
      </c>
      <c r="AM387" s="28">
        <v>0.9745161</v>
      </c>
      <c r="AN387" s="28">
        <v>1.778672</v>
      </c>
      <c r="AO387" s="28">
        <v>41.286299999999997</v>
      </c>
      <c r="AP387" s="28">
        <v>2.0339683000000002</v>
      </c>
      <c r="AQ387" s="28">
        <v>1.6184590000000001</v>
      </c>
      <c r="AR387" s="28">
        <v>7.1825653999999997</v>
      </c>
      <c r="AS387" s="28">
        <v>675.32144700000003</v>
      </c>
      <c r="AT387" s="28">
        <v>36.816292605800001</v>
      </c>
      <c r="AU387" s="28">
        <v>2598.14239</v>
      </c>
      <c r="AV387" s="28">
        <v>5.8394819399999998</v>
      </c>
      <c r="AW387" s="28">
        <v>3.50244</v>
      </c>
      <c r="AX387" s="28">
        <v>4.9790000000000001</v>
      </c>
      <c r="AY387" s="28">
        <v>134.43771000000001</v>
      </c>
      <c r="AZ387" s="28">
        <v>2.6880326499999998</v>
      </c>
      <c r="BA387" s="28">
        <v>0.120596905026607</v>
      </c>
      <c r="BB387" s="28">
        <v>11.3283349</v>
      </c>
      <c r="BC387" s="28">
        <v>144.89500000000001</v>
      </c>
      <c r="BD387" s="28">
        <v>0.64748859999999997</v>
      </c>
      <c r="BE387" s="28">
        <v>1.9132328599999999</v>
      </c>
      <c r="BF387" s="28">
        <v>1.8703901000000001</v>
      </c>
      <c r="BG387" s="28">
        <v>2.1439159999999999</v>
      </c>
      <c r="BH387" s="28">
        <v>85.700704000000002</v>
      </c>
      <c r="BI387" s="28">
        <v>15.053277</v>
      </c>
      <c r="BJ387" s="28">
        <v>4.9790000000000001</v>
      </c>
      <c r="BK387" s="28">
        <v>3.3620406979999999</v>
      </c>
      <c r="BL387" s="28">
        <v>3.3620406979999999</v>
      </c>
      <c r="BM387" s="28">
        <v>3.8758493779999998</v>
      </c>
      <c r="BN387" s="28">
        <v>0.21485389999999999</v>
      </c>
      <c r="BO387" s="28">
        <v>1.00713023279063</v>
      </c>
      <c r="BP387" s="28">
        <v>0.46851562952243098</v>
      </c>
    </row>
    <row r="388" spans="1:68">
      <c r="A388" s="28">
        <v>387</v>
      </c>
      <c r="B388" s="29" t="s">
        <v>226</v>
      </c>
      <c r="C388" s="28">
        <v>113</v>
      </c>
      <c r="D388" s="28">
        <v>1125</v>
      </c>
      <c r="E388" s="28">
        <v>0.3657552</v>
      </c>
      <c r="F388" s="28">
        <v>31.612613400000001</v>
      </c>
      <c r="G388" s="28">
        <v>3.0369739999999998</v>
      </c>
      <c r="H388" s="28">
        <v>1.19095</v>
      </c>
      <c r="I388" s="28">
        <v>4.1381119999999996</v>
      </c>
      <c r="J388" s="28">
        <v>15.1808</v>
      </c>
      <c r="K388" s="28">
        <v>0.85326599999999997</v>
      </c>
      <c r="L388" s="28">
        <v>0.85724</v>
      </c>
      <c r="M388" s="28">
        <v>1.029382</v>
      </c>
      <c r="N388" s="28">
        <v>460.06229999999999</v>
      </c>
      <c r="O388" s="28">
        <v>57.508285502</v>
      </c>
      <c r="P388" s="28">
        <v>355.6266</v>
      </c>
      <c r="Q388" s="28">
        <v>1.3534949999999999</v>
      </c>
      <c r="R388" s="28">
        <v>2.2204999999999999</v>
      </c>
      <c r="S388" s="28">
        <v>3.4925999999999999</v>
      </c>
      <c r="T388" s="28">
        <v>177.39240000000001</v>
      </c>
      <c r="U388" s="28">
        <v>3.1434389999999999</v>
      </c>
      <c r="V388" s="28">
        <v>6.71901349072513E-2</v>
      </c>
      <c r="W388" s="28">
        <v>34.351266000000003</v>
      </c>
      <c r="X388" s="28">
        <v>199.00399999999999</v>
      </c>
      <c r="Y388" s="28">
        <v>1.5076000000000001</v>
      </c>
      <c r="Z388" s="28">
        <v>1.9589080000000001</v>
      </c>
      <c r="AA388" s="28">
        <v>2.5867059999999999</v>
      </c>
      <c r="AB388" s="28">
        <v>2.7746179999999998</v>
      </c>
      <c r="AC388" s="28">
        <v>50.942799999999998</v>
      </c>
      <c r="AD388" s="28">
        <v>33.239353999999999</v>
      </c>
      <c r="AE388" s="28">
        <v>3.4925999999999999</v>
      </c>
      <c r="AF388" s="28">
        <v>4.7979792400000001</v>
      </c>
      <c r="AG388" s="28">
        <v>4.7951942399999998</v>
      </c>
      <c r="AH388" s="28">
        <v>4.7811292400000003</v>
      </c>
      <c r="AI388" s="28">
        <v>5.3749999999999999E-2</v>
      </c>
      <c r="AJ388" s="28">
        <v>1.9172499999999999</v>
      </c>
      <c r="AK388" s="28">
        <v>92.736135000000004</v>
      </c>
      <c r="AL388" s="28">
        <v>6.6943999999999999</v>
      </c>
      <c r="AM388" s="28">
        <v>0.94879999999999998</v>
      </c>
      <c r="AN388" s="28">
        <v>1.74695</v>
      </c>
      <c r="AO388" s="28">
        <v>40.93</v>
      </c>
      <c r="AP388" s="28">
        <v>2.0284499999999999</v>
      </c>
      <c r="AQ388" s="28">
        <v>1.6014999999999999</v>
      </c>
      <c r="AR388" s="28">
        <v>7.5541</v>
      </c>
      <c r="AS388" s="28">
        <v>664.27300000000002</v>
      </c>
      <c r="AT388" s="28">
        <v>36.248906099999999</v>
      </c>
      <c r="AU388" s="28">
        <v>2736.1350000000002</v>
      </c>
      <c r="AV388" s="28">
        <v>6.1364749999999999</v>
      </c>
      <c r="AW388" s="28">
        <v>3.3029999999999999</v>
      </c>
      <c r="AX388" s="28">
        <v>4.9950000000000001</v>
      </c>
      <c r="AY388" s="28">
        <v>133.91</v>
      </c>
      <c r="AZ388" s="28">
        <v>2.7563</v>
      </c>
      <c r="BA388" s="28">
        <v>0.122648424138774</v>
      </c>
      <c r="BB388" s="28">
        <v>10.809200000000001</v>
      </c>
      <c r="BC388" s="28">
        <v>144.94999999999999</v>
      </c>
      <c r="BD388" s="28">
        <v>0.63968749999999996</v>
      </c>
      <c r="BE388" s="28">
        <v>1.909945</v>
      </c>
      <c r="BF388" s="28">
        <v>1.8589</v>
      </c>
      <c r="BG388" s="28">
        <v>2.1291000000000002</v>
      </c>
      <c r="BH388" s="28">
        <v>86.087999999999994</v>
      </c>
      <c r="BI388" s="28">
        <v>15.659000000000001</v>
      </c>
      <c r="BJ388" s="28">
        <v>4.9950000000000001</v>
      </c>
      <c r="BK388" s="28">
        <v>3.2964335</v>
      </c>
      <c r="BL388" s="28">
        <v>3.2964335</v>
      </c>
      <c r="BM388" s="28">
        <v>3.3042454999999999</v>
      </c>
      <c r="BN388" s="28">
        <v>0.16975000000000001</v>
      </c>
      <c r="BO388" s="28">
        <v>1.01066844154532</v>
      </c>
      <c r="BP388" s="28">
        <v>0.46287083936324203</v>
      </c>
    </row>
    <row r="389" spans="1:68">
      <c r="A389" s="28">
        <v>388</v>
      </c>
      <c r="B389" s="29" t="s">
        <v>83</v>
      </c>
      <c r="C389" s="28">
        <v>170</v>
      </c>
      <c r="D389" s="28">
        <v>1125</v>
      </c>
      <c r="E389" s="28">
        <v>0.38055040000000001</v>
      </c>
      <c r="F389" s="28">
        <v>32.503906800000003</v>
      </c>
      <c r="G389" s="28">
        <v>3.0887479999999998</v>
      </c>
      <c r="H389" s="28">
        <v>1.1919</v>
      </c>
      <c r="I389" s="28">
        <v>4.1286240000000003</v>
      </c>
      <c r="J389" s="28">
        <v>15.521599999999999</v>
      </c>
      <c r="K389" s="28">
        <v>0.85973200000000005</v>
      </c>
      <c r="L389" s="28">
        <v>0.86248000000000002</v>
      </c>
      <c r="M389" s="28">
        <v>1.035164</v>
      </c>
      <c r="N389" s="28">
        <v>461.28460000000001</v>
      </c>
      <c r="O389" s="28">
        <v>57.505011404000001</v>
      </c>
      <c r="P389" s="28">
        <v>356.57319999999999</v>
      </c>
      <c r="Q389" s="28">
        <v>1.3669899999999999</v>
      </c>
      <c r="R389" s="28">
        <v>2.2410000000000001</v>
      </c>
      <c r="S389" s="28">
        <v>3.5051999999999999</v>
      </c>
      <c r="T389" s="28">
        <v>177.26480000000001</v>
      </c>
      <c r="U389" s="28">
        <v>3.1376780000000002</v>
      </c>
      <c r="V389" s="28">
        <v>6.7003401711163799E-2</v>
      </c>
      <c r="W389" s="28">
        <v>34.285732000000003</v>
      </c>
      <c r="X389" s="28">
        <v>198.80799999999999</v>
      </c>
      <c r="Y389" s="28">
        <v>1.5052000000000001</v>
      </c>
      <c r="Z389" s="28">
        <v>1.959416</v>
      </c>
      <c r="AA389" s="28">
        <v>2.5846119999999999</v>
      </c>
      <c r="AB389" s="28">
        <v>2.7728359999999999</v>
      </c>
      <c r="AC389" s="28">
        <v>51.145600000000002</v>
      </c>
      <c r="AD389" s="28">
        <v>33.109507999999998</v>
      </c>
      <c r="AE389" s="28">
        <v>3.5051999999999999</v>
      </c>
      <c r="AF389" s="28">
        <v>4.80740648</v>
      </c>
      <c r="AG389" s="28">
        <v>4.8018364800000004</v>
      </c>
      <c r="AH389" s="28">
        <v>4.7737064800000004</v>
      </c>
      <c r="AI389" s="28">
        <v>5.7500000000000002E-2</v>
      </c>
      <c r="AJ389" s="28">
        <v>1.9145000000000001</v>
      </c>
      <c r="AK389" s="28">
        <v>92.566270000000003</v>
      </c>
      <c r="AL389" s="28">
        <v>6.6887999999999996</v>
      </c>
      <c r="AM389" s="28">
        <v>0.9476</v>
      </c>
      <c r="AN389" s="28">
        <v>1.7439</v>
      </c>
      <c r="AO389" s="28">
        <v>40.86</v>
      </c>
      <c r="AP389" s="28">
        <v>2.0268999999999999</v>
      </c>
      <c r="AQ389" s="28">
        <v>1.603</v>
      </c>
      <c r="AR389" s="28">
        <v>7.5381999999999998</v>
      </c>
      <c r="AS389" s="28">
        <v>664.74599999999998</v>
      </c>
      <c r="AT389" s="28">
        <v>36.217812199999997</v>
      </c>
      <c r="AU389" s="28">
        <v>2731.27</v>
      </c>
      <c r="AV389" s="28">
        <v>6.1289499999999997</v>
      </c>
      <c r="AW389" s="28">
        <v>3.306</v>
      </c>
      <c r="AX389" s="28">
        <v>4.99</v>
      </c>
      <c r="AY389" s="28">
        <v>133.82</v>
      </c>
      <c r="AZ389" s="28">
        <v>2.7526000000000002</v>
      </c>
      <c r="BA389" s="28">
        <v>0.123348017621145</v>
      </c>
      <c r="BB389" s="28">
        <v>10.788399999999999</v>
      </c>
      <c r="BC389" s="28">
        <v>144.9</v>
      </c>
      <c r="BD389" s="28">
        <v>0.63937500000000003</v>
      </c>
      <c r="BE389" s="28">
        <v>1.90889</v>
      </c>
      <c r="BF389" s="28">
        <v>1.8577999999999999</v>
      </c>
      <c r="BG389" s="28">
        <v>2.1282000000000001</v>
      </c>
      <c r="BH389" s="28">
        <v>85.975999999999999</v>
      </c>
      <c r="BI389" s="28">
        <v>15.618</v>
      </c>
      <c r="BJ389" s="28">
        <v>4.99</v>
      </c>
      <c r="BK389" s="28">
        <v>3.2924669999999998</v>
      </c>
      <c r="BL389" s="28">
        <v>3.2924669999999998</v>
      </c>
      <c r="BM389" s="28">
        <v>3.3080910000000001</v>
      </c>
      <c r="BN389" s="28">
        <v>0.16950000000000001</v>
      </c>
      <c r="BO389" s="28">
        <v>1.0099851332097201</v>
      </c>
      <c r="BP389" s="28">
        <v>0.46264471780028898</v>
      </c>
    </row>
    <row r="390" spans="1:68">
      <c r="A390" s="28">
        <v>389</v>
      </c>
      <c r="B390" s="29" t="s">
        <v>90</v>
      </c>
      <c r="C390" s="28">
        <v>34</v>
      </c>
      <c r="D390" s="28">
        <v>1125</v>
      </c>
      <c r="E390" s="28">
        <v>0.39534560000000002</v>
      </c>
      <c r="F390" s="28">
        <v>33.395200199999998</v>
      </c>
      <c r="G390" s="28">
        <v>3.1405219999999998</v>
      </c>
      <c r="H390" s="28">
        <v>1.19285</v>
      </c>
      <c r="I390" s="28">
        <v>4.1191360000000001</v>
      </c>
      <c r="J390" s="28">
        <v>15.862399999999999</v>
      </c>
      <c r="K390" s="28">
        <v>0.86619800000000002</v>
      </c>
      <c r="L390" s="28">
        <v>0.86772000000000005</v>
      </c>
      <c r="M390" s="28">
        <v>1.0409459999999999</v>
      </c>
      <c r="N390" s="28">
        <v>462.50689999999997</v>
      </c>
      <c r="O390" s="28">
        <v>57.501737306000003</v>
      </c>
      <c r="P390" s="28">
        <v>357.51979999999998</v>
      </c>
      <c r="Q390" s="28">
        <v>1.380485</v>
      </c>
      <c r="R390" s="28">
        <v>2.2614999999999998</v>
      </c>
      <c r="S390" s="28">
        <v>3.5177999999999998</v>
      </c>
      <c r="T390" s="28">
        <v>177.13720000000001</v>
      </c>
      <c r="U390" s="28">
        <v>3.1319170000000001</v>
      </c>
      <c r="V390" s="28">
        <v>6.6824692354246498E-2</v>
      </c>
      <c r="W390" s="28">
        <v>34.220198000000003</v>
      </c>
      <c r="X390" s="28">
        <v>198.61199999999999</v>
      </c>
      <c r="Y390" s="28">
        <v>1.5027999999999999</v>
      </c>
      <c r="Z390" s="28">
        <v>1.959924</v>
      </c>
      <c r="AA390" s="28">
        <v>2.5825179999999999</v>
      </c>
      <c r="AB390" s="28">
        <v>2.7710539999999999</v>
      </c>
      <c r="AC390" s="28">
        <v>51.348399999999998</v>
      </c>
      <c r="AD390" s="28">
        <v>32.979661999999998</v>
      </c>
      <c r="AE390" s="28">
        <v>3.5177999999999998</v>
      </c>
      <c r="AF390" s="28">
        <v>4.81683372</v>
      </c>
      <c r="AG390" s="28">
        <v>4.8084787200000001</v>
      </c>
      <c r="AH390" s="28">
        <v>4.7662837199999997</v>
      </c>
      <c r="AI390" s="28">
        <v>6.1249999999999999E-2</v>
      </c>
      <c r="AJ390" s="28">
        <v>1.9117500000000001</v>
      </c>
      <c r="AK390" s="28">
        <v>92.396405000000001</v>
      </c>
      <c r="AL390" s="28">
        <v>6.6832000000000003</v>
      </c>
      <c r="AM390" s="28">
        <v>0.94640000000000002</v>
      </c>
      <c r="AN390" s="28">
        <v>1.74085</v>
      </c>
      <c r="AO390" s="28">
        <v>40.79</v>
      </c>
      <c r="AP390" s="28">
        <v>2.02535</v>
      </c>
      <c r="AQ390" s="28">
        <v>1.6045</v>
      </c>
      <c r="AR390" s="28">
        <v>7.5223000000000004</v>
      </c>
      <c r="AS390" s="28">
        <v>665.21900000000005</v>
      </c>
      <c r="AT390" s="28">
        <v>36.186718300000003</v>
      </c>
      <c r="AU390" s="28">
        <v>2726.4050000000002</v>
      </c>
      <c r="AV390" s="28">
        <v>6.1214250000000003</v>
      </c>
      <c r="AW390" s="28">
        <v>3.3090000000000002</v>
      </c>
      <c r="AX390" s="28">
        <v>4.9850000000000003</v>
      </c>
      <c r="AY390" s="28">
        <v>133.72999999999999</v>
      </c>
      <c r="AZ390" s="28">
        <v>2.7488999999999999</v>
      </c>
      <c r="BA390" s="28">
        <v>0.124050012257906</v>
      </c>
      <c r="BB390" s="28">
        <v>10.7676</v>
      </c>
      <c r="BC390" s="28">
        <v>144.85</v>
      </c>
      <c r="BD390" s="28">
        <v>0.63906249999999998</v>
      </c>
      <c r="BE390" s="28">
        <v>1.9078349999999999</v>
      </c>
      <c r="BF390" s="28">
        <v>1.8567</v>
      </c>
      <c r="BG390" s="28">
        <v>2.1273</v>
      </c>
      <c r="BH390" s="28">
        <v>85.864000000000004</v>
      </c>
      <c r="BI390" s="28">
        <v>15.577</v>
      </c>
      <c r="BJ390" s="28">
        <v>4.9850000000000003</v>
      </c>
      <c r="BK390" s="28">
        <v>3.2885005</v>
      </c>
      <c r="BL390" s="28">
        <v>3.2885005</v>
      </c>
      <c r="BM390" s="28">
        <v>3.3119364999999998</v>
      </c>
      <c r="BN390" s="28">
        <v>0.16925000000000001</v>
      </c>
      <c r="BO390" s="28">
        <v>1.0093016135656101</v>
      </c>
      <c r="BP390" s="28">
        <v>0.462418596237337</v>
      </c>
    </row>
    <row r="391" spans="1:68">
      <c r="A391" s="28">
        <v>390</v>
      </c>
      <c r="B391" s="29" t="s">
        <v>203</v>
      </c>
      <c r="C391" s="28">
        <v>162</v>
      </c>
      <c r="D391" s="28">
        <v>970</v>
      </c>
      <c r="E391" s="28">
        <v>0.33695999999999998</v>
      </c>
      <c r="F391" s="28">
        <v>29.435040000000001</v>
      </c>
      <c r="G391" s="28">
        <v>2.8963999999999999</v>
      </c>
      <c r="H391" s="28">
        <v>1.2072000000000001</v>
      </c>
      <c r="I391" s="28">
        <v>4.0860000000000003</v>
      </c>
      <c r="J391" s="28">
        <v>14.2</v>
      </c>
      <c r="K391" s="28">
        <v>0.8508</v>
      </c>
      <c r="L391" s="28">
        <v>0.86</v>
      </c>
      <c r="M391" s="28">
        <v>1.0516000000000001</v>
      </c>
      <c r="N391" s="28">
        <v>462.89600000000002</v>
      </c>
      <c r="O391" s="28">
        <v>56.064601600000003</v>
      </c>
      <c r="P391" s="28">
        <v>359.32</v>
      </c>
      <c r="Q391" s="28">
        <v>1.4545999999999999</v>
      </c>
      <c r="R391" s="28">
        <v>2.1640000000000001</v>
      </c>
      <c r="S391" s="28">
        <v>3.4</v>
      </c>
      <c r="T391" s="28">
        <v>174.32</v>
      </c>
      <c r="U391" s="28">
        <v>3.0659999999999998</v>
      </c>
      <c r="V391" s="28">
        <v>7.0422535211267595E-2</v>
      </c>
      <c r="W391" s="28">
        <v>33.1</v>
      </c>
      <c r="X391" s="28">
        <v>196.2</v>
      </c>
      <c r="Y391" s="28">
        <v>1.4748000000000001</v>
      </c>
      <c r="Z391" s="28">
        <v>1.93184</v>
      </c>
      <c r="AA391" s="28">
        <v>2.5495999999999999</v>
      </c>
      <c r="AB391" s="28">
        <v>2.746</v>
      </c>
      <c r="AC391" s="28">
        <v>51.188000000000002</v>
      </c>
      <c r="AD391" s="28">
        <v>32.606400000000001</v>
      </c>
      <c r="AE391" s="28">
        <v>3.4</v>
      </c>
      <c r="AF391" s="28">
        <v>4.7158319999999998</v>
      </c>
      <c r="AG391" s="28">
        <v>4.7158319999999998</v>
      </c>
      <c r="AH391" s="28">
        <v>4.7158319999999998</v>
      </c>
      <c r="AI391" s="28">
        <v>0.05</v>
      </c>
      <c r="AJ391" s="28">
        <v>2.0819999999999999</v>
      </c>
      <c r="AK391" s="28">
        <v>106.1123</v>
      </c>
      <c r="AL391" s="28">
        <v>7.1245000000000003</v>
      </c>
      <c r="AM391" s="28">
        <v>0.95</v>
      </c>
      <c r="AN391" s="28">
        <v>1.7424999999999999</v>
      </c>
      <c r="AO391" s="28">
        <v>45.8</v>
      </c>
      <c r="AP391" s="28">
        <v>2.0165000000000002</v>
      </c>
      <c r="AQ391" s="28">
        <v>1.585</v>
      </c>
      <c r="AR391" s="28">
        <v>7.6494999999999997</v>
      </c>
      <c r="AS391" s="28">
        <v>678.42499999999995</v>
      </c>
      <c r="AT391" s="28">
        <v>37.055397999999997</v>
      </c>
      <c r="AU391" s="28">
        <v>2820.8</v>
      </c>
      <c r="AV391" s="28">
        <v>5.5734000000000004</v>
      </c>
      <c r="AW391" s="28">
        <v>3.3</v>
      </c>
      <c r="AX391" s="28">
        <v>5.15</v>
      </c>
      <c r="AY391" s="28">
        <v>134</v>
      </c>
      <c r="AZ391" s="28">
        <v>2.7645</v>
      </c>
      <c r="BA391" s="28">
        <v>0.109170305676856</v>
      </c>
      <c r="BB391" s="28">
        <v>10.833</v>
      </c>
      <c r="BC391" s="28">
        <v>145</v>
      </c>
      <c r="BD391" s="28">
        <v>0.64</v>
      </c>
      <c r="BE391" s="28">
        <v>1.91235</v>
      </c>
      <c r="BF391" s="28">
        <v>1.8614999999999999</v>
      </c>
      <c r="BG391" s="28">
        <v>2.13</v>
      </c>
      <c r="BH391" s="28">
        <v>77.935000000000002</v>
      </c>
      <c r="BI391" s="28">
        <v>15.31</v>
      </c>
      <c r="BJ391" s="28">
        <v>5.15</v>
      </c>
      <c r="BK391" s="28">
        <v>3.300535</v>
      </c>
      <c r="BL391" s="28">
        <v>3.300535</v>
      </c>
      <c r="BM391" s="28">
        <v>3.300535</v>
      </c>
      <c r="BN391" s="28">
        <v>0.17</v>
      </c>
      <c r="BO391" s="28">
        <v>0.99904186572390197</v>
      </c>
      <c r="BP391" s="28">
        <v>0.46309696092619401</v>
      </c>
    </row>
    <row r="392" spans="1:68">
      <c r="A392" s="28">
        <v>391</v>
      </c>
      <c r="B392" s="29" t="s">
        <v>227</v>
      </c>
      <c r="C392" s="28">
        <v>262</v>
      </c>
      <c r="D392" s="28">
        <v>1100</v>
      </c>
      <c r="E392" s="28">
        <v>0.33756000000000003</v>
      </c>
      <c r="F392" s="28">
        <v>29.597349999999999</v>
      </c>
      <c r="G392" s="28">
        <v>2.9015</v>
      </c>
      <c r="H392" s="28">
        <v>1.2282999999999999</v>
      </c>
      <c r="I392" s="28">
        <v>4.0987</v>
      </c>
      <c r="J392" s="28">
        <v>14.28</v>
      </c>
      <c r="K392" s="28">
        <v>0.84830000000000005</v>
      </c>
      <c r="L392" s="28">
        <v>0.85899999999999999</v>
      </c>
      <c r="M392" s="28">
        <v>1.0566</v>
      </c>
      <c r="N392" s="28">
        <v>461.07400000000001</v>
      </c>
      <c r="O392" s="28">
        <v>56.006823599999997</v>
      </c>
      <c r="P392" s="28">
        <v>359.94</v>
      </c>
      <c r="Q392" s="28">
        <v>1.42065</v>
      </c>
      <c r="R392" s="28">
        <v>2.1459999999999999</v>
      </c>
      <c r="S392" s="28">
        <v>3.41</v>
      </c>
      <c r="T392" s="28">
        <v>175.17</v>
      </c>
      <c r="U392" s="28">
        <v>3.0764</v>
      </c>
      <c r="V392" s="28">
        <v>7.0028011204481794E-2</v>
      </c>
      <c r="W392" s="28">
        <v>33.549599999999998</v>
      </c>
      <c r="X392" s="28">
        <v>196.7</v>
      </c>
      <c r="Y392" s="28">
        <v>1.4697</v>
      </c>
      <c r="Z392" s="28">
        <v>1.93506</v>
      </c>
      <c r="AA392" s="28">
        <v>2.5579999999999998</v>
      </c>
      <c r="AB392" s="28">
        <v>2.7523</v>
      </c>
      <c r="AC392" s="28">
        <v>51.186999999999998</v>
      </c>
      <c r="AD392" s="28">
        <v>33.189500000000002</v>
      </c>
      <c r="AE392" s="28">
        <v>3.41</v>
      </c>
      <c r="AF392" s="28">
        <v>4.7313419999999997</v>
      </c>
      <c r="AG392" s="28">
        <v>4.7313419999999997</v>
      </c>
      <c r="AH392" s="28">
        <v>4.7313419999999997</v>
      </c>
      <c r="AI392" s="28">
        <v>0.05</v>
      </c>
      <c r="AJ392" s="28">
        <v>1.9248133333333299</v>
      </c>
      <c r="AK392" s="28">
        <v>93.303282666666703</v>
      </c>
      <c r="AL392" s="28">
        <v>6.7172533333333302</v>
      </c>
      <c r="AM392" s="28">
        <v>0.95049333333333297</v>
      </c>
      <c r="AN392" s="28">
        <v>1.7473333333333301</v>
      </c>
      <c r="AO392" s="28">
        <v>41.143999999999998</v>
      </c>
      <c r="AP392" s="28">
        <v>2.0295066666666699</v>
      </c>
      <c r="AQ392" s="28">
        <v>1.60066666666667</v>
      </c>
      <c r="AR392" s="28">
        <v>7.5663600000000004</v>
      </c>
      <c r="AS392" s="28">
        <v>664.13586666666697</v>
      </c>
      <c r="AT392" s="28">
        <v>36.300453973333298</v>
      </c>
      <c r="AU392" s="28">
        <v>2740.5826666666699</v>
      </c>
      <c r="AV392" s="28">
        <v>6.1251160000000002</v>
      </c>
      <c r="AW392" s="28">
        <v>3.3068</v>
      </c>
      <c r="AX392" s="28">
        <v>5.0039999999999996</v>
      </c>
      <c r="AY392" s="28">
        <v>134.01333333333301</v>
      </c>
      <c r="AZ392" s="28">
        <v>2.7589160000000001</v>
      </c>
      <c r="BA392" s="28">
        <v>0.12158921511439499</v>
      </c>
      <c r="BB392" s="28">
        <v>10.840346666666701</v>
      </c>
      <c r="BC392" s="28">
        <v>144.993333333333</v>
      </c>
      <c r="BD392" s="28">
        <v>0.64041333333333295</v>
      </c>
      <c r="BE392" s="28">
        <v>1.91122533333333</v>
      </c>
      <c r="BF392" s="28">
        <v>1.8601733333333299</v>
      </c>
      <c r="BG392" s="28">
        <v>2.1302266666666698</v>
      </c>
      <c r="BH392" s="28">
        <v>86.186533333333301</v>
      </c>
      <c r="BI392" s="28">
        <v>15.6766666666667</v>
      </c>
      <c r="BJ392" s="28">
        <v>5.0039999999999996</v>
      </c>
      <c r="BK392" s="28">
        <v>3.3045376000000002</v>
      </c>
      <c r="BL392" s="28">
        <v>3.3037949333333301</v>
      </c>
      <c r="BM392" s="28">
        <v>3.3000442666666698</v>
      </c>
      <c r="BN392" s="28">
        <v>0.17072000000000001</v>
      </c>
      <c r="BO392" s="28">
        <v>0.99705454600922905</v>
      </c>
      <c r="BP392" s="28">
        <v>0.46339604438012499</v>
      </c>
    </row>
    <row r="393" spans="1:68">
      <c r="A393" s="28">
        <v>392</v>
      </c>
      <c r="B393" s="29" t="s">
        <v>96</v>
      </c>
      <c r="C393" s="28">
        <v>281</v>
      </c>
      <c r="D393" s="28">
        <v>1100</v>
      </c>
      <c r="E393" s="28">
        <v>0.33756000000000003</v>
      </c>
      <c r="F393" s="28">
        <v>29.597349999999999</v>
      </c>
      <c r="G393" s="28">
        <v>2.9015</v>
      </c>
      <c r="H393" s="28">
        <v>1.2282999999999999</v>
      </c>
      <c r="I393" s="28">
        <v>4.0987</v>
      </c>
      <c r="J393" s="28">
        <v>14.28</v>
      </c>
      <c r="K393" s="28">
        <v>0.84830000000000005</v>
      </c>
      <c r="L393" s="28">
        <v>0.85899999999999999</v>
      </c>
      <c r="M393" s="28">
        <v>1.0566</v>
      </c>
      <c r="N393" s="28">
        <v>461.07400000000001</v>
      </c>
      <c r="O393" s="28">
        <v>56.006823599999997</v>
      </c>
      <c r="P393" s="28">
        <v>359.94</v>
      </c>
      <c r="Q393" s="28">
        <v>1.42065</v>
      </c>
      <c r="R393" s="28">
        <v>2.1459999999999999</v>
      </c>
      <c r="S393" s="28">
        <v>3.41</v>
      </c>
      <c r="T393" s="28">
        <v>175.17</v>
      </c>
      <c r="U393" s="28">
        <v>3.0764</v>
      </c>
      <c r="V393" s="28">
        <v>7.0028011204481794E-2</v>
      </c>
      <c r="W393" s="28">
        <v>33.549599999999998</v>
      </c>
      <c r="X393" s="28">
        <v>196.7</v>
      </c>
      <c r="Y393" s="28">
        <v>1.4697</v>
      </c>
      <c r="Z393" s="28">
        <v>1.93506</v>
      </c>
      <c r="AA393" s="28">
        <v>2.5579999999999998</v>
      </c>
      <c r="AB393" s="28">
        <v>2.7523</v>
      </c>
      <c r="AC393" s="28">
        <v>51.186999999999998</v>
      </c>
      <c r="AD393" s="28">
        <v>33.189500000000002</v>
      </c>
      <c r="AE393" s="28">
        <v>3.41</v>
      </c>
      <c r="AF393" s="28">
        <v>4.7313419999999997</v>
      </c>
      <c r="AG393" s="28">
        <v>4.7313419999999997</v>
      </c>
      <c r="AH393" s="28">
        <v>4.7313419999999997</v>
      </c>
      <c r="AI393" s="28">
        <v>0.05</v>
      </c>
      <c r="AJ393" s="28">
        <v>1.9296266666666699</v>
      </c>
      <c r="AK393" s="28">
        <v>93.700565333333302</v>
      </c>
      <c r="AL393" s="28">
        <v>6.73450666666667</v>
      </c>
      <c r="AM393" s="28">
        <v>0.95098666666666698</v>
      </c>
      <c r="AN393" s="28">
        <v>1.7446666666666699</v>
      </c>
      <c r="AO393" s="28">
        <v>41.287999999999997</v>
      </c>
      <c r="AP393" s="28">
        <v>2.0290133333333298</v>
      </c>
      <c r="AQ393" s="28">
        <v>1.6013333333333299</v>
      </c>
      <c r="AR393" s="28">
        <v>7.5627199999999997</v>
      </c>
      <c r="AS393" s="28">
        <v>664.47173333333296</v>
      </c>
      <c r="AT393" s="28">
        <v>36.320907946666701</v>
      </c>
      <c r="AU393" s="28">
        <v>2740.1653333333302</v>
      </c>
      <c r="AV393" s="28">
        <v>6.1062320000000003</v>
      </c>
      <c r="AW393" s="28">
        <v>3.3136000000000001</v>
      </c>
      <c r="AX393" s="28">
        <v>5.008</v>
      </c>
      <c r="AY393" s="28">
        <v>134.02666666666701</v>
      </c>
      <c r="AZ393" s="28">
        <v>2.7578320000000001</v>
      </c>
      <c r="BA393" s="28">
        <v>0.121229735839308</v>
      </c>
      <c r="BB393" s="28">
        <v>10.8506933333333</v>
      </c>
      <c r="BC393" s="28">
        <v>144.98666666666699</v>
      </c>
      <c r="BD393" s="28">
        <v>0.64082666666666699</v>
      </c>
      <c r="BE393" s="28">
        <v>1.91145066666667</v>
      </c>
      <c r="BF393" s="28">
        <v>1.8603466666666699</v>
      </c>
      <c r="BG393" s="28">
        <v>2.13045333333333</v>
      </c>
      <c r="BH393" s="28">
        <v>86.173066666666699</v>
      </c>
      <c r="BI393" s="28">
        <v>15.6533333333333</v>
      </c>
      <c r="BJ393" s="28">
        <v>5.008</v>
      </c>
      <c r="BK393" s="28">
        <v>3.3086752000000001</v>
      </c>
      <c r="BL393" s="28">
        <v>3.3071898666666701</v>
      </c>
      <c r="BM393" s="28">
        <v>3.2996885333333301</v>
      </c>
      <c r="BN393" s="28">
        <v>0.17144000000000001</v>
      </c>
      <c r="BO393" s="28">
        <v>0.99685081333860104</v>
      </c>
      <c r="BP393" s="28">
        <v>0.46369512783405697</v>
      </c>
    </row>
    <row r="394" spans="1:68">
      <c r="A394" s="28">
        <v>393</v>
      </c>
      <c r="B394" s="29" t="s">
        <v>228</v>
      </c>
      <c r="C394" s="28">
        <v>228</v>
      </c>
      <c r="D394" s="28">
        <v>1100</v>
      </c>
      <c r="E394" s="28">
        <v>0.33756000000000003</v>
      </c>
      <c r="F394" s="28">
        <v>29.597349999999999</v>
      </c>
      <c r="G394" s="28">
        <v>2.9015</v>
      </c>
      <c r="H394" s="28">
        <v>1.2282999999999999</v>
      </c>
      <c r="I394" s="28">
        <v>4.0987</v>
      </c>
      <c r="J394" s="28">
        <v>14.28</v>
      </c>
      <c r="K394" s="28">
        <v>0.84830000000000005</v>
      </c>
      <c r="L394" s="28">
        <v>0.85899999999999999</v>
      </c>
      <c r="M394" s="28">
        <v>1.0566</v>
      </c>
      <c r="N394" s="28">
        <v>461.07400000000001</v>
      </c>
      <c r="O394" s="28">
        <v>56.006823599999997</v>
      </c>
      <c r="P394" s="28">
        <v>359.94</v>
      </c>
      <c r="Q394" s="28">
        <v>1.42065</v>
      </c>
      <c r="R394" s="28">
        <v>2.1459999999999999</v>
      </c>
      <c r="S394" s="28">
        <v>3.41</v>
      </c>
      <c r="T394" s="28">
        <v>175.17</v>
      </c>
      <c r="U394" s="28">
        <v>3.0764</v>
      </c>
      <c r="V394" s="28">
        <v>7.0028011204481794E-2</v>
      </c>
      <c r="W394" s="28">
        <v>33.549599999999998</v>
      </c>
      <c r="X394" s="28">
        <v>196.7</v>
      </c>
      <c r="Y394" s="28">
        <v>1.4697</v>
      </c>
      <c r="Z394" s="28">
        <v>1.93506</v>
      </c>
      <c r="AA394" s="28">
        <v>2.5579999999999998</v>
      </c>
      <c r="AB394" s="28">
        <v>2.7523</v>
      </c>
      <c r="AC394" s="28">
        <v>51.186999999999998</v>
      </c>
      <c r="AD394" s="28">
        <v>33.189500000000002</v>
      </c>
      <c r="AE394" s="28">
        <v>3.41</v>
      </c>
      <c r="AF394" s="28">
        <v>4.7313419999999997</v>
      </c>
      <c r="AG394" s="28">
        <v>4.7313419999999997</v>
      </c>
      <c r="AH394" s="28">
        <v>4.7313419999999997</v>
      </c>
      <c r="AI394" s="28">
        <v>0.05</v>
      </c>
      <c r="AJ394" s="28">
        <v>1.9344399999999999</v>
      </c>
      <c r="AK394" s="28">
        <v>94.097847999999999</v>
      </c>
      <c r="AL394" s="28">
        <v>6.75176</v>
      </c>
      <c r="AM394" s="28">
        <v>0.95147999999999999</v>
      </c>
      <c r="AN394" s="28">
        <v>1.742</v>
      </c>
      <c r="AO394" s="28">
        <v>41.432000000000002</v>
      </c>
      <c r="AP394" s="28">
        <v>2.0285199999999999</v>
      </c>
      <c r="AQ394" s="28">
        <v>1.6020000000000001</v>
      </c>
      <c r="AR394" s="28">
        <v>7.5590799999999998</v>
      </c>
      <c r="AS394" s="28">
        <v>664.80759999999998</v>
      </c>
      <c r="AT394" s="28">
        <v>36.341361919999997</v>
      </c>
      <c r="AU394" s="28">
        <v>2739.748</v>
      </c>
      <c r="AV394" s="28">
        <v>6.0873480000000004</v>
      </c>
      <c r="AW394" s="28">
        <v>3.3203999999999998</v>
      </c>
      <c r="AX394" s="28">
        <v>5.0119999999999996</v>
      </c>
      <c r="AY394" s="28">
        <v>134.04</v>
      </c>
      <c r="AZ394" s="28">
        <v>2.756748</v>
      </c>
      <c r="BA394" s="28">
        <v>0.120872755358177</v>
      </c>
      <c r="BB394" s="28">
        <v>10.861039999999999</v>
      </c>
      <c r="BC394" s="28">
        <v>144.97999999999999</v>
      </c>
      <c r="BD394" s="28">
        <v>0.64124000000000003</v>
      </c>
      <c r="BE394" s="28">
        <v>1.9116759999999999</v>
      </c>
      <c r="BF394" s="28">
        <v>1.86052</v>
      </c>
      <c r="BG394" s="28">
        <v>2.1306799999999999</v>
      </c>
      <c r="BH394" s="28">
        <v>86.159599999999998</v>
      </c>
      <c r="BI394" s="28">
        <v>15.63</v>
      </c>
      <c r="BJ394" s="28">
        <v>5.0119999999999996</v>
      </c>
      <c r="BK394" s="28">
        <v>3.3128128000000001</v>
      </c>
      <c r="BL394" s="28">
        <v>3.3105848</v>
      </c>
      <c r="BM394" s="28">
        <v>3.2993328000000002</v>
      </c>
      <c r="BN394" s="28">
        <v>0.17216000000000001</v>
      </c>
      <c r="BO394" s="28">
        <v>0.99664716391020203</v>
      </c>
      <c r="BP394" s="28">
        <v>0.46399421128798801</v>
      </c>
    </row>
    <row r="395" spans="1:68">
      <c r="A395" s="28">
        <v>394</v>
      </c>
      <c r="B395" s="29" t="s">
        <v>229</v>
      </c>
      <c r="C395" s="28">
        <v>143</v>
      </c>
      <c r="D395" s="28">
        <v>1080</v>
      </c>
      <c r="E395" s="28">
        <v>0.37404399999999999</v>
      </c>
      <c r="F395" s="28">
        <v>31.298040499999999</v>
      </c>
      <c r="G395" s="28">
        <v>3.0142250000000002</v>
      </c>
      <c r="H395" s="28">
        <v>1.224745</v>
      </c>
      <c r="I395" s="28">
        <v>4.0857150000000004</v>
      </c>
      <c r="J395" s="28">
        <v>15.007999999999999</v>
      </c>
      <c r="K395" s="28">
        <v>0.85202500000000003</v>
      </c>
      <c r="L395" s="28">
        <v>0.87744999999999995</v>
      </c>
      <c r="M395" s="28">
        <v>1.08717</v>
      </c>
      <c r="N395" s="28">
        <v>465.64530000000002</v>
      </c>
      <c r="O395" s="28">
        <v>56.011353040000003</v>
      </c>
      <c r="P395" s="28">
        <v>375.67</v>
      </c>
      <c r="Q395" s="28">
        <v>1.3742114999999999</v>
      </c>
      <c r="R395" s="28">
        <v>2.1930000000000001</v>
      </c>
      <c r="S395" s="28">
        <v>3.4535</v>
      </c>
      <c r="T395" s="28">
        <v>174.87950000000001</v>
      </c>
      <c r="U395" s="28">
        <v>3.0768949999999999</v>
      </c>
      <c r="V395" s="28">
        <v>7.9291044776119396E-2</v>
      </c>
      <c r="W395" s="28">
        <v>33.300789999999999</v>
      </c>
      <c r="X395" s="28">
        <v>196.49</v>
      </c>
      <c r="Y395" s="28">
        <v>1.470315</v>
      </c>
      <c r="Z395" s="28">
        <v>1.9370099999999999</v>
      </c>
      <c r="AA395" s="28">
        <v>2.5492300000000001</v>
      </c>
      <c r="AB395" s="28">
        <v>2.7453050000000001</v>
      </c>
      <c r="AC395" s="28">
        <v>52.521549999999998</v>
      </c>
      <c r="AD395" s="28">
        <v>32.779204999999997</v>
      </c>
      <c r="AE395" s="28">
        <v>3.4535</v>
      </c>
      <c r="AF395" s="28">
        <v>4.7305789999999996</v>
      </c>
      <c r="AG395" s="28">
        <v>4.7305789999999996</v>
      </c>
      <c r="AH395" s="28">
        <v>4.7305789999999996</v>
      </c>
      <c r="AI395" s="28">
        <v>5.57E-2</v>
      </c>
      <c r="AJ395" s="28">
        <v>1.9375</v>
      </c>
      <c r="AK395" s="28">
        <v>94.348200000000006</v>
      </c>
      <c r="AL395" s="28">
        <v>6.8644999999999996</v>
      </c>
      <c r="AM395" s="28">
        <v>0.96850000000000003</v>
      </c>
      <c r="AN395" s="28">
        <v>1.77</v>
      </c>
      <c r="AO395" s="28">
        <v>41.5</v>
      </c>
      <c r="AP395" s="28">
        <v>2.0354999999999999</v>
      </c>
      <c r="AQ395" s="28">
        <v>1.615</v>
      </c>
      <c r="AR395" s="28">
        <v>7.3289999999999997</v>
      </c>
      <c r="AS395" s="28">
        <v>672.29499999999996</v>
      </c>
      <c r="AT395" s="28">
        <v>36.756993000000001</v>
      </c>
      <c r="AU395" s="28">
        <v>2649.15</v>
      </c>
      <c r="AV395" s="28">
        <v>6.0038999999999998</v>
      </c>
      <c r="AW395" s="28">
        <v>3.45</v>
      </c>
      <c r="AX395" s="28">
        <v>5</v>
      </c>
      <c r="AY395" s="28">
        <v>134.35</v>
      </c>
      <c r="AZ395" s="28">
        <v>2.7102499999999998</v>
      </c>
      <c r="BA395" s="28">
        <v>0.120481927710843</v>
      </c>
      <c r="BB395" s="28">
        <v>11.1965</v>
      </c>
      <c r="BC395" s="28">
        <v>145</v>
      </c>
      <c r="BD395" s="28">
        <v>0.64600000000000002</v>
      </c>
      <c r="BE395" s="28">
        <v>1.9140999999999999</v>
      </c>
      <c r="BF395" s="28">
        <v>1.8685</v>
      </c>
      <c r="BG395" s="28">
        <v>2.14</v>
      </c>
      <c r="BH395" s="28">
        <v>87.04</v>
      </c>
      <c r="BI395" s="28">
        <v>15.244999999999999</v>
      </c>
      <c r="BJ395" s="28">
        <v>5</v>
      </c>
      <c r="BK395" s="28">
        <v>3.35073</v>
      </c>
      <c r="BL395" s="28">
        <v>3.35073</v>
      </c>
      <c r="BM395" s="28">
        <v>3.69903</v>
      </c>
      <c r="BN395" s="28">
        <v>0.20150000000000001</v>
      </c>
      <c r="BO395" s="28">
        <v>0.99452232671602903</v>
      </c>
      <c r="BP395" s="28">
        <v>0.46743849493487699</v>
      </c>
    </row>
    <row r="396" spans="1:68">
      <c r="A396" s="28">
        <v>395</v>
      </c>
      <c r="B396" s="29" t="s">
        <v>87</v>
      </c>
      <c r="C396" s="28">
        <v>227</v>
      </c>
      <c r="D396" s="28">
        <v>1080</v>
      </c>
      <c r="E396" s="28">
        <v>0.44153199999999998</v>
      </c>
      <c r="F396" s="28">
        <v>34.217371499999999</v>
      </c>
      <c r="G396" s="28">
        <v>3.2051750000000001</v>
      </c>
      <c r="H396" s="28">
        <v>1.2287349999999999</v>
      </c>
      <c r="I396" s="28">
        <v>4.0376450000000004</v>
      </c>
      <c r="J396" s="28">
        <v>16.224</v>
      </c>
      <c r="K396" s="28">
        <v>0.86057499999999998</v>
      </c>
      <c r="L396" s="28">
        <v>0.91735</v>
      </c>
      <c r="M396" s="28">
        <v>1.1605099999999999</v>
      </c>
      <c r="N396" s="28">
        <v>476.04590000000002</v>
      </c>
      <c r="O396" s="28">
        <v>55.430073120000003</v>
      </c>
      <c r="P396" s="28">
        <v>409.11</v>
      </c>
      <c r="Q396" s="28">
        <v>1.3203845000000001</v>
      </c>
      <c r="R396" s="28">
        <v>2.2690000000000001</v>
      </c>
      <c r="S396" s="28">
        <v>3.5105</v>
      </c>
      <c r="T396" s="28">
        <v>173.1885</v>
      </c>
      <c r="U396" s="28">
        <v>3.0466850000000001</v>
      </c>
      <c r="V396" s="28">
        <v>9.6770216962524705E-2</v>
      </c>
      <c r="W396" s="28">
        <v>32.366370000000003</v>
      </c>
      <c r="X396" s="28">
        <v>194.97</v>
      </c>
      <c r="Y396" s="28">
        <v>1.456445</v>
      </c>
      <c r="Z396" s="28">
        <v>1.93093</v>
      </c>
      <c r="AA396" s="28">
        <v>2.51769</v>
      </c>
      <c r="AB396" s="28">
        <v>2.720415</v>
      </c>
      <c r="AC396" s="28">
        <v>55.36965</v>
      </c>
      <c r="AD396" s="28">
        <v>31.770115000000001</v>
      </c>
      <c r="AE396" s="28">
        <v>3.5105</v>
      </c>
      <c r="AF396" s="28">
        <v>4.7030669999999999</v>
      </c>
      <c r="AG396" s="28">
        <v>4.7030669999999999</v>
      </c>
      <c r="AH396" s="28">
        <v>4.7030669999999999</v>
      </c>
      <c r="AI396" s="28">
        <v>6.7100000000000007E-2</v>
      </c>
      <c r="AJ396" s="28">
        <v>1.9375</v>
      </c>
      <c r="AK396" s="28">
        <v>94.348200000000006</v>
      </c>
      <c r="AL396" s="28">
        <v>6.8644999999999996</v>
      </c>
      <c r="AM396" s="28">
        <v>0.96850000000000003</v>
      </c>
      <c r="AN396" s="28">
        <v>1.77</v>
      </c>
      <c r="AO396" s="28">
        <v>41.5</v>
      </c>
      <c r="AP396" s="28">
        <v>2.0354999999999999</v>
      </c>
      <c r="AQ396" s="28">
        <v>1.615</v>
      </c>
      <c r="AR396" s="28">
        <v>7.3289999999999997</v>
      </c>
      <c r="AS396" s="28">
        <v>672.29499999999996</v>
      </c>
      <c r="AT396" s="28">
        <v>36.756993000000001</v>
      </c>
      <c r="AU396" s="28">
        <v>2649.15</v>
      </c>
      <c r="AV396" s="28">
        <v>6.0038999999999998</v>
      </c>
      <c r="AW396" s="28">
        <v>3.45</v>
      </c>
      <c r="AX396" s="28">
        <v>5</v>
      </c>
      <c r="AY396" s="28">
        <v>134.35</v>
      </c>
      <c r="AZ396" s="28">
        <v>2.7102499999999998</v>
      </c>
      <c r="BA396" s="28">
        <v>0.120481927710843</v>
      </c>
      <c r="BB396" s="28">
        <v>11.1965</v>
      </c>
      <c r="BC396" s="28">
        <v>145</v>
      </c>
      <c r="BD396" s="28">
        <v>0.64600000000000002</v>
      </c>
      <c r="BE396" s="28">
        <v>1.9140999999999999</v>
      </c>
      <c r="BF396" s="28">
        <v>1.8685</v>
      </c>
      <c r="BG396" s="28">
        <v>2.14</v>
      </c>
      <c r="BH396" s="28">
        <v>87.04</v>
      </c>
      <c r="BI396" s="28">
        <v>15.244999999999999</v>
      </c>
      <c r="BJ396" s="28">
        <v>5</v>
      </c>
      <c r="BK396" s="28">
        <v>3.35073</v>
      </c>
      <c r="BL396" s="28">
        <v>3.35073</v>
      </c>
      <c r="BM396" s="28">
        <v>3.69903</v>
      </c>
      <c r="BN396" s="28">
        <v>0.20150000000000001</v>
      </c>
      <c r="BO396" s="28">
        <v>0.98968624631412705</v>
      </c>
      <c r="BP396" s="28">
        <v>0.46743849493487699</v>
      </c>
    </row>
    <row r="397" spans="1:68">
      <c r="A397" s="28">
        <v>396</v>
      </c>
      <c r="B397" s="29" t="s">
        <v>215</v>
      </c>
      <c r="C397" s="28">
        <v>186</v>
      </c>
      <c r="D397" s="28">
        <v>1080</v>
      </c>
      <c r="E397" s="28">
        <v>0.47527599999999998</v>
      </c>
      <c r="F397" s="28">
        <v>35.677036999999999</v>
      </c>
      <c r="G397" s="28">
        <v>3.3006500000000001</v>
      </c>
      <c r="H397" s="28">
        <v>1.2307300000000001</v>
      </c>
      <c r="I397" s="28">
        <v>4.0136099999999999</v>
      </c>
      <c r="J397" s="28">
        <v>16.832000000000001</v>
      </c>
      <c r="K397" s="28">
        <v>0.86485000000000001</v>
      </c>
      <c r="L397" s="28">
        <v>0.93730000000000002</v>
      </c>
      <c r="M397" s="28">
        <v>1.1971799999999999</v>
      </c>
      <c r="N397" s="28">
        <v>481.24619999999999</v>
      </c>
      <c r="O397" s="28">
        <v>55.139433160000003</v>
      </c>
      <c r="P397" s="28">
        <v>425.83</v>
      </c>
      <c r="Q397" s="28">
        <v>1.293471</v>
      </c>
      <c r="R397" s="28">
        <v>2.3069999999999999</v>
      </c>
      <c r="S397" s="28">
        <v>3.5390000000000001</v>
      </c>
      <c r="T397" s="28">
        <v>172.34299999999999</v>
      </c>
      <c r="U397" s="28">
        <v>3.0315799999999999</v>
      </c>
      <c r="V397" s="28">
        <v>0.104562737642586</v>
      </c>
      <c r="W397" s="28">
        <v>31.899159999999998</v>
      </c>
      <c r="X397" s="28">
        <v>194.21</v>
      </c>
      <c r="Y397" s="28">
        <v>1.4495100000000001</v>
      </c>
      <c r="Z397" s="28">
        <v>1.9278900000000001</v>
      </c>
      <c r="AA397" s="28">
        <v>2.5019200000000001</v>
      </c>
      <c r="AB397" s="28">
        <v>2.70797</v>
      </c>
      <c r="AC397" s="28">
        <v>56.793700000000001</v>
      </c>
      <c r="AD397" s="28">
        <v>31.26557</v>
      </c>
      <c r="AE397" s="28">
        <v>3.5390000000000001</v>
      </c>
      <c r="AF397" s="28">
        <v>4.689311</v>
      </c>
      <c r="AG397" s="28">
        <v>4.689311</v>
      </c>
      <c r="AH397" s="28">
        <v>4.689311</v>
      </c>
      <c r="AI397" s="28">
        <v>7.2800000000000004E-2</v>
      </c>
      <c r="AJ397" s="28">
        <v>1.9375</v>
      </c>
      <c r="AK397" s="28">
        <v>94.348200000000006</v>
      </c>
      <c r="AL397" s="28">
        <v>6.8644999999999996</v>
      </c>
      <c r="AM397" s="28">
        <v>0.96850000000000003</v>
      </c>
      <c r="AN397" s="28">
        <v>1.77</v>
      </c>
      <c r="AO397" s="28">
        <v>41.5</v>
      </c>
      <c r="AP397" s="28">
        <v>2.0354999999999999</v>
      </c>
      <c r="AQ397" s="28">
        <v>1.615</v>
      </c>
      <c r="AR397" s="28">
        <v>7.3289999999999997</v>
      </c>
      <c r="AS397" s="28">
        <v>672.29499999999996</v>
      </c>
      <c r="AT397" s="28">
        <v>36.756993000000001</v>
      </c>
      <c r="AU397" s="28">
        <v>2649.15</v>
      </c>
      <c r="AV397" s="28">
        <v>6.0038999999999998</v>
      </c>
      <c r="AW397" s="28">
        <v>3.45</v>
      </c>
      <c r="AX397" s="28">
        <v>5</v>
      </c>
      <c r="AY397" s="28">
        <v>134.35</v>
      </c>
      <c r="AZ397" s="28">
        <v>2.7102499999999998</v>
      </c>
      <c r="BA397" s="28">
        <v>0.120481927710843</v>
      </c>
      <c r="BB397" s="28">
        <v>11.1965</v>
      </c>
      <c r="BC397" s="28">
        <v>145</v>
      </c>
      <c r="BD397" s="28">
        <v>0.64600000000000002</v>
      </c>
      <c r="BE397" s="28">
        <v>1.9140999999999999</v>
      </c>
      <c r="BF397" s="28">
        <v>1.8685</v>
      </c>
      <c r="BG397" s="28">
        <v>2.14</v>
      </c>
      <c r="BH397" s="28">
        <v>87.04</v>
      </c>
      <c r="BI397" s="28">
        <v>15.244999999999999</v>
      </c>
      <c r="BJ397" s="28">
        <v>5</v>
      </c>
      <c r="BK397" s="28">
        <v>3.35073</v>
      </c>
      <c r="BL397" s="28">
        <v>3.35073</v>
      </c>
      <c r="BM397" s="28">
        <v>3.69903</v>
      </c>
      <c r="BN397" s="28">
        <v>0.20150000000000001</v>
      </c>
      <c r="BO397" s="28">
        <v>0.98726820611317601</v>
      </c>
      <c r="BP397" s="28">
        <v>0.46743849493487699</v>
      </c>
    </row>
    <row r="398" spans="1:68">
      <c r="A398" s="28">
        <v>397</v>
      </c>
      <c r="B398" s="29" t="s">
        <v>230</v>
      </c>
      <c r="C398" s="28">
        <v>376</v>
      </c>
      <c r="D398" s="28">
        <v>1095</v>
      </c>
      <c r="E398" s="28">
        <v>0.33695999999999998</v>
      </c>
      <c r="F398" s="28">
        <v>29.435040000000001</v>
      </c>
      <c r="G398" s="28">
        <v>2.8963999999999999</v>
      </c>
      <c r="H398" s="28">
        <v>1.2072000000000001</v>
      </c>
      <c r="I398" s="28">
        <v>4.0860000000000003</v>
      </c>
      <c r="J398" s="28">
        <v>14.2</v>
      </c>
      <c r="K398" s="28">
        <v>0.8508</v>
      </c>
      <c r="L398" s="28">
        <v>0.86</v>
      </c>
      <c r="M398" s="28">
        <v>1.0516000000000001</v>
      </c>
      <c r="N398" s="28">
        <v>462.89600000000002</v>
      </c>
      <c r="O398" s="28">
        <v>56.064601600000003</v>
      </c>
      <c r="P398" s="28">
        <v>359.32</v>
      </c>
      <c r="Q398" s="28">
        <v>1.4545999999999999</v>
      </c>
      <c r="R398" s="28">
        <v>2.1640000000000001</v>
      </c>
      <c r="S398" s="28">
        <v>3.4</v>
      </c>
      <c r="T398" s="28">
        <v>174.32</v>
      </c>
      <c r="U398" s="28">
        <v>3.0659999999999998</v>
      </c>
      <c r="V398" s="28">
        <v>7.0422535211267595E-2</v>
      </c>
      <c r="W398" s="28">
        <v>33.1</v>
      </c>
      <c r="X398" s="28">
        <v>196.2</v>
      </c>
      <c r="Y398" s="28">
        <v>1.4748000000000001</v>
      </c>
      <c r="Z398" s="28">
        <v>1.93184</v>
      </c>
      <c r="AA398" s="28">
        <v>2.5495999999999999</v>
      </c>
      <c r="AB398" s="28">
        <v>2.746</v>
      </c>
      <c r="AC398" s="28">
        <v>51.188000000000002</v>
      </c>
      <c r="AD398" s="28">
        <v>32.606400000000001</v>
      </c>
      <c r="AE398" s="28">
        <v>3.4</v>
      </c>
      <c r="AF398" s="28">
        <v>4.7158319999999998</v>
      </c>
      <c r="AG398" s="28">
        <v>4.7158319999999998</v>
      </c>
      <c r="AH398" s="28">
        <v>4.7158319999999998</v>
      </c>
      <c r="AI398" s="28">
        <v>0.05</v>
      </c>
      <c r="AJ398" s="28">
        <v>2.0019999999999998</v>
      </c>
      <c r="AK398" s="28">
        <v>99.615620000000007</v>
      </c>
      <c r="AL398" s="28">
        <v>7.1047000000000002</v>
      </c>
      <c r="AM398" s="28">
        <v>0.97960000000000003</v>
      </c>
      <c r="AN398" s="28">
        <v>1.7795000000000001</v>
      </c>
      <c r="AO398" s="28">
        <v>43.4</v>
      </c>
      <c r="AP398" s="28">
        <v>2.0343</v>
      </c>
      <c r="AQ398" s="28">
        <v>1.619</v>
      </c>
      <c r="AR398" s="28">
        <v>7.2108999999999996</v>
      </c>
      <c r="AS398" s="28">
        <v>682.26700000000005</v>
      </c>
      <c r="AT398" s="28">
        <v>37.301654800000001</v>
      </c>
      <c r="AU398" s="28">
        <v>2620.64</v>
      </c>
      <c r="AV398" s="28">
        <v>5.7296399999999998</v>
      </c>
      <c r="AW398" s="28">
        <v>3.54</v>
      </c>
      <c r="AX398" s="28">
        <v>5.05</v>
      </c>
      <c r="AY398" s="28">
        <v>134.56</v>
      </c>
      <c r="AZ398" s="28">
        <v>2.6819000000000002</v>
      </c>
      <c r="BA398" s="28">
        <v>0.115207373271889</v>
      </c>
      <c r="BB398" s="28">
        <v>11.417400000000001</v>
      </c>
      <c r="BC398" s="28">
        <v>145</v>
      </c>
      <c r="BD398" s="28">
        <v>0.64959999999999996</v>
      </c>
      <c r="BE398" s="28">
        <v>1.9164099999999999</v>
      </c>
      <c r="BF398" s="28">
        <v>1.8741000000000001</v>
      </c>
      <c r="BG398" s="28">
        <v>2.1459999999999999</v>
      </c>
      <c r="BH398" s="28">
        <v>84.789000000000001</v>
      </c>
      <c r="BI398" s="28">
        <v>14.842000000000001</v>
      </c>
      <c r="BJ398" s="28">
        <v>5.05</v>
      </c>
      <c r="BK398" s="28">
        <v>3.380973</v>
      </c>
      <c r="BL398" s="28">
        <v>3.380973</v>
      </c>
      <c r="BM398" s="28">
        <v>3.938253</v>
      </c>
      <c r="BN398" s="28">
        <v>0.22040000000000001</v>
      </c>
      <c r="BO398" s="28">
        <v>0.99432105359998502</v>
      </c>
      <c r="BP398" s="28">
        <v>0.47004341534008698</v>
      </c>
    </row>
    <row r="399" spans="1:68">
      <c r="A399" s="28">
        <v>398</v>
      </c>
      <c r="B399" s="29" t="s">
        <v>231</v>
      </c>
      <c r="C399" s="28">
        <v>150</v>
      </c>
      <c r="D399" s="28">
        <v>1135</v>
      </c>
      <c r="E399" s="28">
        <v>0.38356000000000001</v>
      </c>
      <c r="F399" s="28">
        <v>32.822865</v>
      </c>
      <c r="G399" s="28">
        <v>3.1083500000000002</v>
      </c>
      <c r="H399" s="28">
        <v>1.19685</v>
      </c>
      <c r="I399" s="28">
        <v>4.1458500000000003</v>
      </c>
      <c r="J399" s="28">
        <v>15.68</v>
      </c>
      <c r="K399" s="28">
        <v>0.85794999999999999</v>
      </c>
      <c r="L399" s="28">
        <v>0.86050000000000004</v>
      </c>
      <c r="M399" s="28">
        <v>1.0316000000000001</v>
      </c>
      <c r="N399" s="28">
        <v>459.76</v>
      </c>
      <c r="O399" s="28">
        <v>57.768628999999997</v>
      </c>
      <c r="P399" s="28">
        <v>355.9</v>
      </c>
      <c r="Q399" s="28">
        <v>1.3308549999999999</v>
      </c>
      <c r="R399" s="28">
        <v>2.2410000000000001</v>
      </c>
      <c r="S399" s="28">
        <v>3.5249999999999999</v>
      </c>
      <c r="T399" s="28">
        <v>178.23500000000001</v>
      </c>
      <c r="U399" s="28">
        <v>3.1582699999999999</v>
      </c>
      <c r="V399" s="28">
        <v>6.6326530612244902E-2</v>
      </c>
      <c r="W399" s="28">
        <v>34.724499999999999</v>
      </c>
      <c r="X399" s="28">
        <v>199.6</v>
      </c>
      <c r="Y399" s="28">
        <v>1.5101500000000001</v>
      </c>
      <c r="Z399" s="28">
        <v>1.9659500000000001</v>
      </c>
      <c r="AA399" s="28">
        <v>2.5956999999999999</v>
      </c>
      <c r="AB399" s="28">
        <v>2.7813500000000002</v>
      </c>
      <c r="AC399" s="28">
        <v>51.0565</v>
      </c>
      <c r="AD399" s="28">
        <v>33.49145</v>
      </c>
      <c r="AE399" s="28">
        <v>3.5249999999999999</v>
      </c>
      <c r="AF399" s="28">
        <v>4.827947</v>
      </c>
      <c r="AG399" s="28">
        <v>4.8223770000000004</v>
      </c>
      <c r="AH399" s="28">
        <v>4.7942470000000004</v>
      </c>
      <c r="AI399" s="28">
        <v>5.7500000000000002E-2</v>
      </c>
      <c r="AJ399" s="28">
        <v>1.9119999999999999</v>
      </c>
      <c r="AK399" s="28">
        <v>92.426500000000004</v>
      </c>
      <c r="AL399" s="28">
        <v>6.6792999999999996</v>
      </c>
      <c r="AM399" s="28">
        <v>0.95150000000000001</v>
      </c>
      <c r="AN399" s="28">
        <v>1.7545999999999999</v>
      </c>
      <c r="AO399" s="28">
        <v>40.799999999999997</v>
      </c>
      <c r="AP399" s="28">
        <v>2.0247000000000002</v>
      </c>
      <c r="AQ399" s="28">
        <v>1.597</v>
      </c>
      <c r="AR399" s="28">
        <v>7.5332999999999997</v>
      </c>
      <c r="AS399" s="28">
        <v>663.47199999999998</v>
      </c>
      <c r="AT399" s="28">
        <v>36.263199999999998</v>
      </c>
      <c r="AU399" s="28">
        <v>2731.71</v>
      </c>
      <c r="AV399" s="28">
        <v>6.1300499999999998</v>
      </c>
      <c r="AW399" s="28">
        <v>3.2970000000000002</v>
      </c>
      <c r="AX399" s="28">
        <v>4.99</v>
      </c>
      <c r="AY399" s="28">
        <v>134.1</v>
      </c>
      <c r="AZ399" s="28">
        <v>2.7599</v>
      </c>
      <c r="BA399" s="28">
        <v>0.122058823529412</v>
      </c>
      <c r="BB399" s="28">
        <v>10.871700000000001</v>
      </c>
      <c r="BC399" s="28">
        <v>145.15</v>
      </c>
      <c r="BD399" s="28">
        <v>0.64105000000000001</v>
      </c>
      <c r="BE399" s="28">
        <v>1.91038</v>
      </c>
      <c r="BF399" s="28">
        <v>1.8612</v>
      </c>
      <c r="BG399" s="28">
        <v>2.1315</v>
      </c>
      <c r="BH399" s="28">
        <v>85.519000000000005</v>
      </c>
      <c r="BI399" s="28">
        <v>15.721</v>
      </c>
      <c r="BJ399" s="28">
        <v>4.99</v>
      </c>
      <c r="BK399" s="28">
        <v>3.3004859999999998</v>
      </c>
      <c r="BL399" s="28">
        <v>3.3004859999999998</v>
      </c>
      <c r="BM399" s="28">
        <v>3.3201290000000001</v>
      </c>
      <c r="BN399" s="28">
        <v>0.1694</v>
      </c>
      <c r="BO399" s="28">
        <v>1.0108790574670301</v>
      </c>
      <c r="BP399" s="28">
        <v>0.463856729377713</v>
      </c>
    </row>
    <row r="400" spans="1:68">
      <c r="A400" s="28">
        <v>399</v>
      </c>
      <c r="B400" s="29" t="s">
        <v>84</v>
      </c>
      <c r="C400" s="28">
        <v>240</v>
      </c>
      <c r="D400" s="28">
        <v>1135</v>
      </c>
      <c r="E400" s="28">
        <v>0.41311999999999999</v>
      </c>
      <c r="F400" s="28">
        <v>34.602229999999999</v>
      </c>
      <c r="G400" s="28">
        <v>3.2117</v>
      </c>
      <c r="H400" s="28">
        <v>1.1987000000000001</v>
      </c>
      <c r="I400" s="28">
        <v>4.1266999999999996</v>
      </c>
      <c r="J400" s="28">
        <v>16.36</v>
      </c>
      <c r="K400" s="28">
        <v>0.87090000000000001</v>
      </c>
      <c r="L400" s="28">
        <v>0.871</v>
      </c>
      <c r="M400" s="28">
        <v>1.0431999999999999</v>
      </c>
      <c r="N400" s="28">
        <v>462.22</v>
      </c>
      <c r="O400" s="28">
        <v>57.759417999999997</v>
      </c>
      <c r="P400" s="28">
        <v>357.8</v>
      </c>
      <c r="Q400" s="28">
        <v>1.3582099999999999</v>
      </c>
      <c r="R400" s="28">
        <v>2.282</v>
      </c>
      <c r="S400" s="28">
        <v>3.55</v>
      </c>
      <c r="T400" s="28">
        <v>177.97</v>
      </c>
      <c r="U400" s="28">
        <v>3.1465399999999999</v>
      </c>
      <c r="V400" s="28">
        <v>6.6014669926650393E-2</v>
      </c>
      <c r="W400" s="28">
        <v>34.588999999999999</v>
      </c>
      <c r="X400" s="28">
        <v>199.2</v>
      </c>
      <c r="Y400" s="28">
        <v>1.5053000000000001</v>
      </c>
      <c r="Z400" s="28">
        <v>1.9669000000000001</v>
      </c>
      <c r="AA400" s="28">
        <v>2.5914000000000001</v>
      </c>
      <c r="AB400" s="28">
        <v>2.7776999999999998</v>
      </c>
      <c r="AC400" s="28">
        <v>51.463000000000001</v>
      </c>
      <c r="AD400" s="28">
        <v>33.227899999999998</v>
      </c>
      <c r="AE400" s="28">
        <v>3.55</v>
      </c>
      <c r="AF400" s="28">
        <v>4.8465939999999996</v>
      </c>
      <c r="AG400" s="28">
        <v>4.8354540000000004</v>
      </c>
      <c r="AH400" s="28">
        <v>4.7791940000000004</v>
      </c>
      <c r="AI400" s="28">
        <v>6.5000000000000002E-2</v>
      </c>
      <c r="AJ400" s="28">
        <v>1.9039999999999999</v>
      </c>
      <c r="AK400" s="28">
        <v>91.947000000000003</v>
      </c>
      <c r="AL400" s="28">
        <v>6.6585999999999999</v>
      </c>
      <c r="AM400" s="28">
        <v>0.95299999999999996</v>
      </c>
      <c r="AN400" s="28">
        <v>1.7592000000000001</v>
      </c>
      <c r="AO400" s="28">
        <v>40.6</v>
      </c>
      <c r="AP400" s="28">
        <v>2.0194000000000001</v>
      </c>
      <c r="AQ400" s="28">
        <v>1.5940000000000001</v>
      </c>
      <c r="AR400" s="28">
        <v>7.4965999999999999</v>
      </c>
      <c r="AS400" s="28">
        <v>663.14400000000001</v>
      </c>
      <c r="AT400" s="28">
        <v>36.246400000000001</v>
      </c>
      <c r="AU400" s="28">
        <v>2722.42</v>
      </c>
      <c r="AV400" s="28">
        <v>6.1161000000000003</v>
      </c>
      <c r="AW400" s="28">
        <v>3.294</v>
      </c>
      <c r="AX400" s="28">
        <v>4.9800000000000004</v>
      </c>
      <c r="AY400" s="28">
        <v>134.19999999999999</v>
      </c>
      <c r="AZ400" s="28">
        <v>2.7597999999999998</v>
      </c>
      <c r="BA400" s="28">
        <v>0.122167487684729</v>
      </c>
      <c r="BB400" s="28">
        <v>10.913399999999999</v>
      </c>
      <c r="BC400" s="28">
        <v>145.30000000000001</v>
      </c>
      <c r="BD400" s="28">
        <v>0.6421</v>
      </c>
      <c r="BE400" s="28">
        <v>1.9097599999999999</v>
      </c>
      <c r="BF400" s="28">
        <v>1.8624000000000001</v>
      </c>
      <c r="BG400" s="28">
        <v>2.133</v>
      </c>
      <c r="BH400" s="28">
        <v>84.837999999999994</v>
      </c>
      <c r="BI400" s="28">
        <v>15.742000000000001</v>
      </c>
      <c r="BJ400" s="28">
        <v>4.9800000000000004</v>
      </c>
      <c r="BK400" s="28">
        <v>3.3005719999999998</v>
      </c>
      <c r="BL400" s="28">
        <v>3.3005719999999998</v>
      </c>
      <c r="BM400" s="28">
        <v>3.339858</v>
      </c>
      <c r="BN400" s="28">
        <v>0.16880000000000001</v>
      </c>
      <c r="BO400" s="28">
        <v>1.0086603474729099</v>
      </c>
      <c r="BP400" s="28">
        <v>0.46461649782923298</v>
      </c>
    </row>
    <row r="401" spans="1:68">
      <c r="A401" s="28">
        <v>400</v>
      </c>
      <c r="B401" s="29" t="s">
        <v>85</v>
      </c>
      <c r="C401" s="28">
        <v>90</v>
      </c>
      <c r="D401" s="28">
        <v>1135</v>
      </c>
      <c r="E401" s="28">
        <v>0.44268000000000002</v>
      </c>
      <c r="F401" s="28">
        <v>36.381594999999997</v>
      </c>
      <c r="G401" s="28">
        <v>3.3150499999999998</v>
      </c>
      <c r="H401" s="28">
        <v>1.20055</v>
      </c>
      <c r="I401" s="28">
        <v>4.1075499999999998</v>
      </c>
      <c r="J401" s="28">
        <v>17.04</v>
      </c>
      <c r="K401" s="28">
        <v>0.88385000000000002</v>
      </c>
      <c r="L401" s="28">
        <v>0.88149999999999995</v>
      </c>
      <c r="M401" s="28">
        <v>1.0548</v>
      </c>
      <c r="N401" s="28">
        <v>464.68</v>
      </c>
      <c r="O401" s="28">
        <v>57.750207000000003</v>
      </c>
      <c r="P401" s="28">
        <v>359.7</v>
      </c>
      <c r="Q401" s="28">
        <v>1.3855649999999999</v>
      </c>
      <c r="R401" s="28">
        <v>2.323</v>
      </c>
      <c r="S401" s="28">
        <v>3.5750000000000002</v>
      </c>
      <c r="T401" s="28">
        <v>177.70500000000001</v>
      </c>
      <c r="U401" s="28">
        <v>3.1348099999999999</v>
      </c>
      <c r="V401" s="28">
        <v>6.5727699530516395E-2</v>
      </c>
      <c r="W401" s="28">
        <v>34.453499999999998</v>
      </c>
      <c r="X401" s="28">
        <v>198.8</v>
      </c>
      <c r="Y401" s="28">
        <v>1.5004500000000001</v>
      </c>
      <c r="Z401" s="28">
        <v>1.9678500000000001</v>
      </c>
      <c r="AA401" s="28">
        <v>2.5871</v>
      </c>
      <c r="AB401" s="28">
        <v>2.7740499999999999</v>
      </c>
      <c r="AC401" s="28">
        <v>51.869500000000002</v>
      </c>
      <c r="AD401" s="28">
        <v>32.964350000000003</v>
      </c>
      <c r="AE401" s="28">
        <v>3.5750000000000002</v>
      </c>
      <c r="AF401" s="28">
        <v>4.8652410000000001</v>
      </c>
      <c r="AG401" s="28">
        <v>4.8485310000000004</v>
      </c>
      <c r="AH401" s="28">
        <v>4.7641410000000004</v>
      </c>
      <c r="AI401" s="28">
        <v>7.2499999999999995E-2</v>
      </c>
      <c r="AJ401" s="28">
        <v>1.8959999999999999</v>
      </c>
      <c r="AK401" s="28">
        <v>91.467500000000001</v>
      </c>
      <c r="AL401" s="28">
        <v>6.6379000000000001</v>
      </c>
      <c r="AM401" s="28">
        <v>0.95450000000000002</v>
      </c>
      <c r="AN401" s="28">
        <v>1.7638</v>
      </c>
      <c r="AO401" s="28">
        <v>40.4</v>
      </c>
      <c r="AP401" s="28">
        <v>2.0141</v>
      </c>
      <c r="AQ401" s="28">
        <v>1.591</v>
      </c>
      <c r="AR401" s="28">
        <v>7.4599000000000002</v>
      </c>
      <c r="AS401" s="28">
        <v>662.81600000000003</v>
      </c>
      <c r="AT401" s="28">
        <v>36.229599999999998</v>
      </c>
      <c r="AU401" s="28">
        <v>2713.13</v>
      </c>
      <c r="AV401" s="28">
        <v>6.10215</v>
      </c>
      <c r="AW401" s="28">
        <v>3.2909999999999999</v>
      </c>
      <c r="AX401" s="28">
        <v>4.97</v>
      </c>
      <c r="AY401" s="28">
        <v>134.30000000000001</v>
      </c>
      <c r="AZ401" s="28">
        <v>2.7597</v>
      </c>
      <c r="BA401" s="28">
        <v>0.122277227722772</v>
      </c>
      <c r="BB401" s="28">
        <v>10.9551</v>
      </c>
      <c r="BC401" s="28">
        <v>145.44999999999999</v>
      </c>
      <c r="BD401" s="28">
        <v>0.64315</v>
      </c>
      <c r="BE401" s="28">
        <v>1.9091400000000001</v>
      </c>
      <c r="BF401" s="28">
        <v>1.8635999999999999</v>
      </c>
      <c r="BG401" s="28">
        <v>2.1345000000000001</v>
      </c>
      <c r="BH401" s="28">
        <v>84.156999999999996</v>
      </c>
      <c r="BI401" s="28">
        <v>15.763</v>
      </c>
      <c r="BJ401" s="28">
        <v>4.97</v>
      </c>
      <c r="BK401" s="28">
        <v>3.3006579999999999</v>
      </c>
      <c r="BL401" s="28">
        <v>3.3006579999999999</v>
      </c>
      <c r="BM401" s="28">
        <v>3.3595869999999999</v>
      </c>
      <c r="BN401" s="28">
        <v>0.16819999999999999</v>
      </c>
      <c r="BO401" s="28">
        <v>1.0064439381928101</v>
      </c>
      <c r="BP401" s="28">
        <v>0.46537626628075301</v>
      </c>
    </row>
    <row r="402" spans="1:68">
      <c r="A402" s="28">
        <v>401</v>
      </c>
      <c r="B402" s="29" t="s">
        <v>232</v>
      </c>
      <c r="C402" s="28">
        <v>120</v>
      </c>
      <c r="D402" s="28">
        <v>1115</v>
      </c>
      <c r="E402" s="28">
        <v>0.35095999999999999</v>
      </c>
      <c r="F402" s="28">
        <v>30.721319999999999</v>
      </c>
      <c r="G402" s="28">
        <v>2.9851999999999999</v>
      </c>
      <c r="H402" s="28">
        <v>1.19</v>
      </c>
      <c r="I402" s="28">
        <v>4.1475999999999997</v>
      </c>
      <c r="J402" s="28">
        <v>14.84</v>
      </c>
      <c r="K402" s="28">
        <v>0.8468</v>
      </c>
      <c r="L402" s="28">
        <v>0.85199999999999998</v>
      </c>
      <c r="M402" s="28">
        <v>1.0236000000000001</v>
      </c>
      <c r="N402" s="28">
        <v>458.84</v>
      </c>
      <c r="O402" s="28">
        <v>57.511559599999998</v>
      </c>
      <c r="P402" s="28">
        <v>354.68</v>
      </c>
      <c r="Q402" s="28">
        <v>1.34</v>
      </c>
      <c r="R402" s="28">
        <v>2.2000000000000002</v>
      </c>
      <c r="S402" s="28">
        <v>3.48</v>
      </c>
      <c r="T402" s="28">
        <v>177.52</v>
      </c>
      <c r="U402" s="28">
        <v>3.1492</v>
      </c>
      <c r="V402" s="28">
        <v>6.7385444743935305E-2</v>
      </c>
      <c r="W402" s="28">
        <v>34.416800000000002</v>
      </c>
      <c r="X402" s="28">
        <v>199.2</v>
      </c>
      <c r="Y402" s="28">
        <v>1.51</v>
      </c>
      <c r="Z402" s="28">
        <v>1.9583999999999999</v>
      </c>
      <c r="AA402" s="28">
        <v>2.5888</v>
      </c>
      <c r="AB402" s="28">
        <v>2.7764000000000002</v>
      </c>
      <c r="AC402" s="28">
        <v>50.74</v>
      </c>
      <c r="AD402" s="28">
        <v>33.369199999999999</v>
      </c>
      <c r="AE402" s="28">
        <v>3.48</v>
      </c>
      <c r="AF402" s="28">
        <v>4.7885520000000001</v>
      </c>
      <c r="AG402" s="28">
        <v>4.7885520000000001</v>
      </c>
      <c r="AH402" s="28">
        <v>4.7885520000000001</v>
      </c>
      <c r="AI402" s="28">
        <v>0.05</v>
      </c>
      <c r="AJ402" s="28">
        <v>1.91997</v>
      </c>
      <c r="AK402" s="28">
        <v>92.909816000000006</v>
      </c>
      <c r="AL402" s="28">
        <v>6.7002100000000002</v>
      </c>
      <c r="AM402" s="28">
        <v>0.95028999999999997</v>
      </c>
      <c r="AN402" s="28">
        <v>1.7503</v>
      </c>
      <c r="AO402" s="28">
        <v>41</v>
      </c>
      <c r="AP402" s="28">
        <v>2.0288300000000001</v>
      </c>
      <c r="AQ402" s="28">
        <v>1.6</v>
      </c>
      <c r="AR402" s="28">
        <v>7.5618999999999996</v>
      </c>
      <c r="AS402" s="28">
        <v>663.74900000000002</v>
      </c>
      <c r="AT402" s="28">
        <v>36.273002519999999</v>
      </c>
      <c r="AU402" s="28">
        <v>2739.7489999999998</v>
      </c>
      <c r="AV402" s="28">
        <v>6.1232430000000004</v>
      </c>
      <c r="AW402" s="28">
        <v>3.3</v>
      </c>
      <c r="AX402" s="28">
        <v>5</v>
      </c>
      <c r="AY402" s="28">
        <v>134.04300000000001</v>
      </c>
      <c r="AZ402" s="28">
        <v>2.7603300000000002</v>
      </c>
      <c r="BA402" s="28">
        <v>0.12195121951219499</v>
      </c>
      <c r="BB402" s="28">
        <v>10.84876</v>
      </c>
      <c r="BC402" s="28">
        <v>145.05500000000001</v>
      </c>
      <c r="BD402" s="28">
        <v>0.64065000000000005</v>
      </c>
      <c r="BE402" s="28">
        <v>1.911195</v>
      </c>
      <c r="BF402" s="28">
        <v>1.8604700000000001</v>
      </c>
      <c r="BG402" s="28">
        <v>2.1304400000000001</v>
      </c>
      <c r="BH402" s="28">
        <v>86.076229999999995</v>
      </c>
      <c r="BI402" s="28">
        <v>15.7011</v>
      </c>
      <c r="BJ402" s="28">
        <v>5</v>
      </c>
      <c r="BK402" s="28">
        <v>3.3027242999999999</v>
      </c>
      <c r="BL402" s="28">
        <v>3.3027242999999999</v>
      </c>
      <c r="BM402" s="28">
        <v>3.3027242999999999</v>
      </c>
      <c r="BN402" s="28">
        <v>0.16966999999999999</v>
      </c>
      <c r="BO402" s="28">
        <v>1.0110265301418899</v>
      </c>
      <c r="BP402" s="28">
        <v>0.46356729377713501</v>
      </c>
    </row>
    <row r="403" spans="1:68">
      <c r="A403" s="28">
        <v>402</v>
      </c>
      <c r="B403" s="29" t="s">
        <v>96</v>
      </c>
      <c r="C403" s="28">
        <v>130</v>
      </c>
      <c r="D403" s="28">
        <v>1115</v>
      </c>
      <c r="E403" s="28">
        <v>0.35095999999999999</v>
      </c>
      <c r="F403" s="28">
        <v>30.721319999999999</v>
      </c>
      <c r="G403" s="28">
        <v>2.9851999999999999</v>
      </c>
      <c r="H403" s="28">
        <v>1.19</v>
      </c>
      <c r="I403" s="28">
        <v>4.1475999999999997</v>
      </c>
      <c r="J403" s="28">
        <v>14.84</v>
      </c>
      <c r="K403" s="28">
        <v>0.8468</v>
      </c>
      <c r="L403" s="28">
        <v>0.85199999999999998</v>
      </c>
      <c r="M403" s="28">
        <v>1.0236000000000001</v>
      </c>
      <c r="N403" s="28">
        <v>458.84</v>
      </c>
      <c r="O403" s="28">
        <v>57.511559599999998</v>
      </c>
      <c r="P403" s="28">
        <v>354.68</v>
      </c>
      <c r="Q403" s="28">
        <v>1.34</v>
      </c>
      <c r="R403" s="28">
        <v>2.2000000000000002</v>
      </c>
      <c r="S403" s="28">
        <v>3.48</v>
      </c>
      <c r="T403" s="28">
        <v>177.52</v>
      </c>
      <c r="U403" s="28">
        <v>3.1492</v>
      </c>
      <c r="V403" s="28">
        <v>6.7385444743935305E-2</v>
      </c>
      <c r="W403" s="28">
        <v>34.416800000000002</v>
      </c>
      <c r="X403" s="28">
        <v>199.2</v>
      </c>
      <c r="Y403" s="28">
        <v>1.51</v>
      </c>
      <c r="Z403" s="28">
        <v>1.9583999999999999</v>
      </c>
      <c r="AA403" s="28">
        <v>2.5888</v>
      </c>
      <c r="AB403" s="28">
        <v>2.7764000000000002</v>
      </c>
      <c r="AC403" s="28">
        <v>50.74</v>
      </c>
      <c r="AD403" s="28">
        <v>33.369199999999999</v>
      </c>
      <c r="AE403" s="28">
        <v>3.48</v>
      </c>
      <c r="AF403" s="28">
        <v>4.7885520000000001</v>
      </c>
      <c r="AG403" s="28">
        <v>4.7885520000000001</v>
      </c>
      <c r="AH403" s="28">
        <v>4.7885520000000001</v>
      </c>
      <c r="AI403" s="28">
        <v>0.05</v>
      </c>
      <c r="AJ403" s="28">
        <v>1.91994</v>
      </c>
      <c r="AK403" s="28">
        <v>92.913632000000007</v>
      </c>
      <c r="AL403" s="28">
        <v>6.7004200000000003</v>
      </c>
      <c r="AM403" s="28">
        <v>0.95057999999999998</v>
      </c>
      <c r="AN403" s="28">
        <v>1.7505999999999999</v>
      </c>
      <c r="AO403" s="28">
        <v>41</v>
      </c>
      <c r="AP403" s="28">
        <v>2.02766</v>
      </c>
      <c r="AQ403" s="28">
        <v>1.6</v>
      </c>
      <c r="AR403" s="28">
        <v>7.5537999999999998</v>
      </c>
      <c r="AS403" s="28">
        <v>663.69799999999998</v>
      </c>
      <c r="AT403" s="28">
        <v>36.266005040000003</v>
      </c>
      <c r="AU403" s="28">
        <v>2738.498</v>
      </c>
      <c r="AV403" s="28">
        <v>6.1024859999999999</v>
      </c>
      <c r="AW403" s="28">
        <v>3.3</v>
      </c>
      <c r="AX403" s="28">
        <v>5</v>
      </c>
      <c r="AY403" s="28">
        <v>134.08600000000001</v>
      </c>
      <c r="AZ403" s="28">
        <v>2.7606600000000001</v>
      </c>
      <c r="BA403" s="28">
        <v>0.12195121951219499</v>
      </c>
      <c r="BB403" s="28">
        <v>10.867520000000001</v>
      </c>
      <c r="BC403" s="28">
        <v>145.11000000000001</v>
      </c>
      <c r="BD403" s="28">
        <v>0.64129999999999998</v>
      </c>
      <c r="BE403" s="28">
        <v>1.9113899999999999</v>
      </c>
      <c r="BF403" s="28">
        <v>1.86094</v>
      </c>
      <c r="BG403" s="28">
        <v>2.1308799999999999</v>
      </c>
      <c r="BH403" s="28">
        <v>85.952460000000002</v>
      </c>
      <c r="BI403" s="28">
        <v>15.702199999999999</v>
      </c>
      <c r="BJ403" s="28">
        <v>5</v>
      </c>
      <c r="BK403" s="28">
        <v>3.3050486000000001</v>
      </c>
      <c r="BL403" s="28">
        <v>3.3050486000000001</v>
      </c>
      <c r="BM403" s="28">
        <v>3.3050486000000001</v>
      </c>
      <c r="BN403" s="28">
        <v>0.16933999999999999</v>
      </c>
      <c r="BO403" s="28">
        <v>1.0107017304361701</v>
      </c>
      <c r="BP403" s="28">
        <v>0.46403762662807502</v>
      </c>
    </row>
    <row r="404" spans="1:68">
      <c r="A404" s="28">
        <v>403</v>
      </c>
      <c r="B404" s="29" t="s">
        <v>228</v>
      </c>
      <c r="C404" s="28">
        <v>123</v>
      </c>
      <c r="D404" s="28">
        <v>1115</v>
      </c>
      <c r="E404" s="28">
        <v>0.35095999999999999</v>
      </c>
      <c r="F404" s="28">
        <v>30.721319999999999</v>
      </c>
      <c r="G404" s="28">
        <v>2.9851999999999999</v>
      </c>
      <c r="H404" s="28">
        <v>1.19</v>
      </c>
      <c r="I404" s="28">
        <v>4.1475999999999997</v>
      </c>
      <c r="J404" s="28">
        <v>14.84</v>
      </c>
      <c r="K404" s="28">
        <v>0.8468</v>
      </c>
      <c r="L404" s="28">
        <v>0.85199999999999998</v>
      </c>
      <c r="M404" s="28">
        <v>1.0236000000000001</v>
      </c>
      <c r="N404" s="28">
        <v>458.84</v>
      </c>
      <c r="O404" s="28">
        <v>57.511559599999998</v>
      </c>
      <c r="P404" s="28">
        <v>354.68</v>
      </c>
      <c r="Q404" s="28">
        <v>1.34</v>
      </c>
      <c r="R404" s="28">
        <v>2.2000000000000002</v>
      </c>
      <c r="S404" s="28">
        <v>3.48</v>
      </c>
      <c r="T404" s="28">
        <v>177.52</v>
      </c>
      <c r="U404" s="28">
        <v>3.1492</v>
      </c>
      <c r="V404" s="28">
        <v>6.7385444743935305E-2</v>
      </c>
      <c r="W404" s="28">
        <v>34.416800000000002</v>
      </c>
      <c r="X404" s="28">
        <v>199.2</v>
      </c>
      <c r="Y404" s="28">
        <v>1.51</v>
      </c>
      <c r="Z404" s="28">
        <v>1.9583999999999999</v>
      </c>
      <c r="AA404" s="28">
        <v>2.5888</v>
      </c>
      <c r="AB404" s="28">
        <v>2.7764000000000002</v>
      </c>
      <c r="AC404" s="28">
        <v>50.74</v>
      </c>
      <c r="AD404" s="28">
        <v>33.369199999999999</v>
      </c>
      <c r="AE404" s="28">
        <v>3.48</v>
      </c>
      <c r="AF404" s="28">
        <v>4.7885520000000001</v>
      </c>
      <c r="AG404" s="28">
        <v>4.7885520000000001</v>
      </c>
      <c r="AH404" s="28">
        <v>4.7885520000000001</v>
      </c>
      <c r="AI404" s="28">
        <v>0.05</v>
      </c>
      <c r="AJ404" s="28">
        <v>1.91991</v>
      </c>
      <c r="AK404" s="28">
        <v>92.917447999999993</v>
      </c>
      <c r="AL404" s="28">
        <v>6.7006300000000003</v>
      </c>
      <c r="AM404" s="28">
        <v>0.95086999999999999</v>
      </c>
      <c r="AN404" s="28">
        <v>1.7508999999999999</v>
      </c>
      <c r="AO404" s="28">
        <v>41</v>
      </c>
      <c r="AP404" s="28">
        <v>2.0264899999999999</v>
      </c>
      <c r="AQ404" s="28">
        <v>1.6</v>
      </c>
      <c r="AR404" s="28">
        <v>7.5457000000000001</v>
      </c>
      <c r="AS404" s="28">
        <v>663.64700000000005</v>
      </c>
      <c r="AT404" s="28">
        <v>36.259007560000001</v>
      </c>
      <c r="AU404" s="28">
        <v>2737.2469999999998</v>
      </c>
      <c r="AV404" s="28">
        <v>6.0817290000000002</v>
      </c>
      <c r="AW404" s="28">
        <v>3.3</v>
      </c>
      <c r="AX404" s="28">
        <v>5</v>
      </c>
      <c r="AY404" s="28">
        <v>134.12899999999999</v>
      </c>
      <c r="AZ404" s="28">
        <v>2.7609900000000001</v>
      </c>
      <c r="BA404" s="28">
        <v>0.12195121951219499</v>
      </c>
      <c r="BB404" s="28">
        <v>10.886279999999999</v>
      </c>
      <c r="BC404" s="28">
        <v>145.16499999999999</v>
      </c>
      <c r="BD404" s="28">
        <v>0.64195000000000002</v>
      </c>
      <c r="BE404" s="28">
        <v>1.9115850000000001</v>
      </c>
      <c r="BF404" s="28">
        <v>1.86141</v>
      </c>
      <c r="BG404" s="28">
        <v>2.1313200000000001</v>
      </c>
      <c r="BH404" s="28">
        <v>85.828689999999995</v>
      </c>
      <c r="BI404" s="28">
        <v>15.7033</v>
      </c>
      <c r="BJ404" s="28">
        <v>5</v>
      </c>
      <c r="BK404" s="28">
        <v>3.3073728999999998</v>
      </c>
      <c r="BL404" s="28">
        <v>3.3073728999999998</v>
      </c>
      <c r="BM404" s="28">
        <v>3.3073728999999998</v>
      </c>
      <c r="BN404" s="28">
        <v>0.16900999999999999</v>
      </c>
      <c r="BO404" s="28">
        <v>1.01037713935201</v>
      </c>
      <c r="BP404" s="28">
        <v>0.46450795947901602</v>
      </c>
    </row>
    <row r="405" spans="1:68">
      <c r="A405" s="28">
        <v>404</v>
      </c>
      <c r="B405" s="29" t="s">
        <v>233</v>
      </c>
      <c r="C405" s="28">
        <v>75</v>
      </c>
      <c r="D405" s="28">
        <v>1115</v>
      </c>
      <c r="E405" s="28">
        <v>0.35095999999999999</v>
      </c>
      <c r="F405" s="28">
        <v>30.721319999999999</v>
      </c>
      <c r="G405" s="28">
        <v>2.9851999999999999</v>
      </c>
      <c r="H405" s="28">
        <v>1.19</v>
      </c>
      <c r="I405" s="28">
        <v>4.1475999999999997</v>
      </c>
      <c r="J405" s="28">
        <v>14.84</v>
      </c>
      <c r="K405" s="28">
        <v>0.8468</v>
      </c>
      <c r="L405" s="28">
        <v>0.85199999999999998</v>
      </c>
      <c r="M405" s="28">
        <v>1.0236000000000001</v>
      </c>
      <c r="N405" s="28">
        <v>458.84</v>
      </c>
      <c r="O405" s="28">
        <v>57.511559599999998</v>
      </c>
      <c r="P405" s="28">
        <v>354.68</v>
      </c>
      <c r="Q405" s="28">
        <v>1.34</v>
      </c>
      <c r="R405" s="28">
        <v>2.2000000000000002</v>
      </c>
      <c r="S405" s="28">
        <v>3.48</v>
      </c>
      <c r="T405" s="28">
        <v>177.52</v>
      </c>
      <c r="U405" s="28">
        <v>3.1492</v>
      </c>
      <c r="V405" s="28">
        <v>6.7385444743935305E-2</v>
      </c>
      <c r="W405" s="28">
        <v>34.416800000000002</v>
      </c>
      <c r="X405" s="28">
        <v>199.2</v>
      </c>
      <c r="Y405" s="28">
        <v>1.51</v>
      </c>
      <c r="Z405" s="28">
        <v>1.9583999999999999</v>
      </c>
      <c r="AA405" s="28">
        <v>2.5888</v>
      </c>
      <c r="AB405" s="28">
        <v>2.7764000000000002</v>
      </c>
      <c r="AC405" s="28">
        <v>50.74</v>
      </c>
      <c r="AD405" s="28">
        <v>33.369199999999999</v>
      </c>
      <c r="AE405" s="28">
        <v>3.48</v>
      </c>
      <c r="AF405" s="28">
        <v>4.7885520000000001</v>
      </c>
      <c r="AG405" s="28">
        <v>4.7885520000000001</v>
      </c>
      <c r="AH405" s="28">
        <v>4.7885520000000001</v>
      </c>
      <c r="AI405" s="28">
        <v>0.05</v>
      </c>
      <c r="AJ405" s="28">
        <v>1.91988</v>
      </c>
      <c r="AK405" s="28">
        <v>92.921263999999994</v>
      </c>
      <c r="AL405" s="28">
        <v>6.7008400000000004</v>
      </c>
      <c r="AM405" s="28">
        <v>0.95116000000000001</v>
      </c>
      <c r="AN405" s="28">
        <v>1.7512000000000001</v>
      </c>
      <c r="AO405" s="28">
        <v>41</v>
      </c>
      <c r="AP405" s="28">
        <v>2.0253199999999998</v>
      </c>
      <c r="AQ405" s="28">
        <v>1.6</v>
      </c>
      <c r="AR405" s="28">
        <v>7.5376000000000003</v>
      </c>
      <c r="AS405" s="28">
        <v>663.596</v>
      </c>
      <c r="AT405" s="28">
        <v>36.252010079999998</v>
      </c>
      <c r="AU405" s="28">
        <v>2735.9960000000001</v>
      </c>
      <c r="AV405" s="28">
        <v>6.0609719999999996</v>
      </c>
      <c r="AW405" s="28">
        <v>3.3</v>
      </c>
      <c r="AX405" s="28">
        <v>5</v>
      </c>
      <c r="AY405" s="28">
        <v>134.172</v>
      </c>
      <c r="AZ405" s="28">
        <v>2.76132</v>
      </c>
      <c r="BA405" s="28">
        <v>0.12195121951219499</v>
      </c>
      <c r="BB405" s="28">
        <v>10.90504</v>
      </c>
      <c r="BC405" s="28">
        <v>145.22</v>
      </c>
      <c r="BD405" s="28">
        <v>0.64259999999999995</v>
      </c>
      <c r="BE405" s="28">
        <v>1.91178</v>
      </c>
      <c r="BF405" s="28">
        <v>1.86188</v>
      </c>
      <c r="BG405" s="28">
        <v>2.1317599999999999</v>
      </c>
      <c r="BH405" s="28">
        <v>85.704920000000001</v>
      </c>
      <c r="BI405" s="28">
        <v>15.7044</v>
      </c>
      <c r="BJ405" s="28">
        <v>5</v>
      </c>
      <c r="BK405" s="28">
        <v>3.3096972</v>
      </c>
      <c r="BL405" s="28">
        <v>3.3096972</v>
      </c>
      <c r="BM405" s="28">
        <v>3.3096972</v>
      </c>
      <c r="BN405" s="28">
        <v>0.16868</v>
      </c>
      <c r="BO405" s="28">
        <v>1.01005275668848</v>
      </c>
      <c r="BP405" s="28">
        <v>0.46497829232995702</v>
      </c>
    </row>
    <row r="406" spans="1:68">
      <c r="A406" s="28">
        <v>405</v>
      </c>
      <c r="B406" s="29" t="s">
        <v>234</v>
      </c>
      <c r="C406" s="28">
        <v>136</v>
      </c>
      <c r="D406" s="28">
        <v>1140</v>
      </c>
      <c r="E406" s="28">
        <v>0.35095999999999999</v>
      </c>
      <c r="F406" s="28">
        <v>30.721319999999999</v>
      </c>
      <c r="G406" s="28">
        <v>2.9851999999999999</v>
      </c>
      <c r="H406" s="28">
        <v>1.19</v>
      </c>
      <c r="I406" s="28">
        <v>4.1475999999999997</v>
      </c>
      <c r="J406" s="28">
        <v>14.84</v>
      </c>
      <c r="K406" s="28">
        <v>0.8468</v>
      </c>
      <c r="L406" s="28">
        <v>0.85199999999999998</v>
      </c>
      <c r="M406" s="28">
        <v>1.0236000000000001</v>
      </c>
      <c r="N406" s="28">
        <v>458.84</v>
      </c>
      <c r="O406" s="28">
        <v>57.511559599999998</v>
      </c>
      <c r="P406" s="28">
        <v>354.68</v>
      </c>
      <c r="Q406" s="28">
        <v>1.34</v>
      </c>
      <c r="R406" s="28">
        <v>2.2000000000000002</v>
      </c>
      <c r="S406" s="28">
        <v>3.48</v>
      </c>
      <c r="T406" s="28">
        <v>177.52</v>
      </c>
      <c r="U406" s="28">
        <v>3.1492</v>
      </c>
      <c r="V406" s="28">
        <v>6.7385444743935305E-2</v>
      </c>
      <c r="W406" s="28">
        <v>34.416800000000002</v>
      </c>
      <c r="X406" s="28">
        <v>199.2</v>
      </c>
      <c r="Y406" s="28">
        <v>1.51</v>
      </c>
      <c r="Z406" s="28">
        <v>1.9583999999999999</v>
      </c>
      <c r="AA406" s="28">
        <v>2.5888</v>
      </c>
      <c r="AB406" s="28">
        <v>2.7764000000000002</v>
      </c>
      <c r="AC406" s="28">
        <v>50.74</v>
      </c>
      <c r="AD406" s="28">
        <v>33.369199999999999</v>
      </c>
      <c r="AE406" s="28">
        <v>3.48</v>
      </c>
      <c r="AF406" s="28">
        <v>4.7885520000000001</v>
      </c>
      <c r="AG406" s="28">
        <v>4.7885520000000001</v>
      </c>
      <c r="AH406" s="28">
        <v>4.7885520000000001</v>
      </c>
      <c r="AI406" s="28">
        <v>0.05</v>
      </c>
      <c r="AJ406" s="28">
        <v>1.9296266666666699</v>
      </c>
      <c r="AK406" s="28">
        <v>93.700565333333302</v>
      </c>
      <c r="AL406" s="28">
        <v>6.73450666666667</v>
      </c>
      <c r="AM406" s="28">
        <v>0.95098666666666698</v>
      </c>
      <c r="AN406" s="28">
        <v>1.7446666666666699</v>
      </c>
      <c r="AO406" s="28">
        <v>41.287999999999997</v>
      </c>
      <c r="AP406" s="28">
        <v>2.0290133333333298</v>
      </c>
      <c r="AQ406" s="28">
        <v>1.6013333333333299</v>
      </c>
      <c r="AR406" s="28">
        <v>7.5627199999999997</v>
      </c>
      <c r="AS406" s="28">
        <v>664.47173333333296</v>
      </c>
      <c r="AT406" s="28">
        <v>36.320907946666701</v>
      </c>
      <c r="AU406" s="28">
        <v>2740.1653333333302</v>
      </c>
      <c r="AV406" s="28">
        <v>6.1062320000000003</v>
      </c>
      <c r="AW406" s="28">
        <v>3.3136000000000001</v>
      </c>
      <c r="AX406" s="28">
        <v>5.008</v>
      </c>
      <c r="AY406" s="28">
        <v>134.02666666666701</v>
      </c>
      <c r="AZ406" s="28">
        <v>2.7578320000000001</v>
      </c>
      <c r="BA406" s="28">
        <v>0.121229735839308</v>
      </c>
      <c r="BB406" s="28">
        <v>10.8506933333333</v>
      </c>
      <c r="BC406" s="28">
        <v>144.98666666666699</v>
      </c>
      <c r="BD406" s="28">
        <v>0.64082666666666699</v>
      </c>
      <c r="BE406" s="28">
        <v>1.91145066666667</v>
      </c>
      <c r="BF406" s="28">
        <v>1.8603466666666699</v>
      </c>
      <c r="BG406" s="28">
        <v>2.13045333333333</v>
      </c>
      <c r="BH406" s="28">
        <v>86.173066666666699</v>
      </c>
      <c r="BI406" s="28">
        <v>15.6533333333333</v>
      </c>
      <c r="BJ406" s="28">
        <v>5.008</v>
      </c>
      <c r="BK406" s="28">
        <v>3.3086752000000001</v>
      </c>
      <c r="BL406" s="28">
        <v>3.3071898666666701</v>
      </c>
      <c r="BM406" s="28">
        <v>3.2996885333333301</v>
      </c>
      <c r="BN406" s="28">
        <v>0.17144000000000001</v>
      </c>
      <c r="BO406" s="28">
        <v>1.0109382305906101</v>
      </c>
      <c r="BP406" s="28">
        <v>0.46369512783405697</v>
      </c>
    </row>
    <row r="407" spans="1:68">
      <c r="A407" s="28">
        <v>406</v>
      </c>
      <c r="B407" s="29" t="s">
        <v>235</v>
      </c>
      <c r="C407" s="28">
        <v>125</v>
      </c>
      <c r="D407" s="28">
        <v>1132</v>
      </c>
      <c r="E407" s="28">
        <v>0.43492160000000002</v>
      </c>
      <c r="F407" s="28">
        <v>34.985547199999999</v>
      </c>
      <c r="G407" s="28">
        <v>3.1689919999999998</v>
      </c>
      <c r="H407" s="28">
        <v>1.2</v>
      </c>
      <c r="I407" s="28">
        <v>4.1156959999999998</v>
      </c>
      <c r="J407" s="28">
        <v>16.4864</v>
      </c>
      <c r="K407" s="28">
        <v>0.856128</v>
      </c>
      <c r="L407" s="28">
        <v>0.85392000000000001</v>
      </c>
      <c r="M407" s="28">
        <v>1.058656</v>
      </c>
      <c r="N407" s="28">
        <v>460.60239999999999</v>
      </c>
      <c r="O407" s="28">
        <v>57.806913215999998</v>
      </c>
      <c r="P407" s="28">
        <v>380.4128</v>
      </c>
      <c r="Q407" s="28">
        <v>1.3236399999999999</v>
      </c>
      <c r="R407" s="28">
        <v>2.226</v>
      </c>
      <c r="S407" s="28">
        <v>3.5808</v>
      </c>
      <c r="T407" s="28">
        <v>178.33920000000001</v>
      </c>
      <c r="U407" s="28">
        <v>3.1593119999999999</v>
      </c>
      <c r="V407" s="28">
        <v>6.3082298136645995E-2</v>
      </c>
      <c r="W407" s="28">
        <v>34.566527999999998</v>
      </c>
      <c r="X407" s="28">
        <v>199.83199999999999</v>
      </c>
      <c r="Y407" s="28">
        <v>1.514</v>
      </c>
      <c r="Z407" s="28">
        <v>1.9716640000000001</v>
      </c>
      <c r="AA407" s="28">
        <v>2.593648</v>
      </c>
      <c r="AB407" s="28">
        <v>2.779344</v>
      </c>
      <c r="AC407" s="28">
        <v>49.2684</v>
      </c>
      <c r="AD407" s="28">
        <v>33.622432000000003</v>
      </c>
      <c r="AE407" s="28">
        <v>3.5808</v>
      </c>
      <c r="AF407" s="28">
        <v>4.79812992</v>
      </c>
      <c r="AG407" s="28">
        <v>4.79812992</v>
      </c>
      <c r="AH407" s="28">
        <v>4.79812992</v>
      </c>
      <c r="AI407" s="28">
        <v>0.05</v>
      </c>
      <c r="AJ407" s="28">
        <v>1.97024</v>
      </c>
      <c r="AK407" s="28">
        <v>97.064735999999996</v>
      </c>
      <c r="AL407" s="28">
        <v>6.8258400000000004</v>
      </c>
      <c r="AM407" s="28">
        <v>0.95120000000000005</v>
      </c>
      <c r="AN407" s="28">
        <v>1.756</v>
      </c>
      <c r="AO407" s="28">
        <v>42.496000000000002</v>
      </c>
      <c r="AP407" s="28">
        <v>2.01248</v>
      </c>
      <c r="AQ407" s="28">
        <v>1.5871999999999999</v>
      </c>
      <c r="AR407" s="28">
        <v>7.5426399999999996</v>
      </c>
      <c r="AS407" s="28">
        <v>668.32799999999997</v>
      </c>
      <c r="AT407" s="28">
        <v>36.632742159999999</v>
      </c>
      <c r="AU407" s="28">
        <v>2741.8960000000002</v>
      </c>
      <c r="AV407" s="28">
        <v>5.7675679999999998</v>
      </c>
      <c r="AW407" s="28">
        <v>3.2879999999999998</v>
      </c>
      <c r="AX407" s="28">
        <v>5.048</v>
      </c>
      <c r="AY407" s="28">
        <v>134.44</v>
      </c>
      <c r="AZ407" s="28">
        <v>2.7640400000000001</v>
      </c>
      <c r="BA407" s="28">
        <v>0.11671686746988</v>
      </c>
      <c r="BB407" s="28">
        <v>10.95856</v>
      </c>
      <c r="BC407" s="28">
        <v>145.4</v>
      </c>
      <c r="BD407" s="28">
        <v>0.64319999999999999</v>
      </c>
      <c r="BE407" s="28">
        <v>1.9124719999999999</v>
      </c>
      <c r="BF407" s="28">
        <v>1.8644799999999999</v>
      </c>
      <c r="BG407" s="28">
        <v>2.1347999999999998</v>
      </c>
      <c r="BH407" s="28">
        <v>81.751199999999997</v>
      </c>
      <c r="BI407" s="28">
        <v>15.6632</v>
      </c>
      <c r="BJ407" s="28">
        <v>5.048</v>
      </c>
      <c r="BK407" s="28">
        <v>3.2977072000000001</v>
      </c>
      <c r="BL407" s="28">
        <v>3.2977072000000001</v>
      </c>
      <c r="BM407" s="28">
        <v>3.3743072000000001</v>
      </c>
      <c r="BN407" s="28">
        <v>0.16839999999999999</v>
      </c>
      <c r="BO407" s="28">
        <v>1.01115012755098</v>
      </c>
      <c r="BP407" s="28">
        <v>0.46541244573082502</v>
      </c>
    </row>
    <row r="408" spans="1:68">
      <c r="A408" s="28">
        <v>407</v>
      </c>
      <c r="B408" s="29" t="s">
        <v>87</v>
      </c>
      <c r="C408" s="28">
        <v>190</v>
      </c>
      <c r="D408" s="28">
        <v>1132</v>
      </c>
      <c r="E408" s="28">
        <v>0.4769024</v>
      </c>
      <c r="F408" s="28">
        <v>37.117660800000003</v>
      </c>
      <c r="G408" s="28">
        <v>3.260888</v>
      </c>
      <c r="H408" s="28">
        <v>1.2050000000000001</v>
      </c>
      <c r="I408" s="28">
        <v>4.0997440000000003</v>
      </c>
      <c r="J408" s="28">
        <v>17.3096</v>
      </c>
      <c r="K408" s="28">
        <v>0.860792</v>
      </c>
      <c r="L408" s="28">
        <v>0.85487999999999997</v>
      </c>
      <c r="M408" s="28">
        <v>1.076184</v>
      </c>
      <c r="N408" s="28">
        <v>461.48360000000002</v>
      </c>
      <c r="O408" s="28">
        <v>57.954590023999998</v>
      </c>
      <c r="P408" s="28">
        <v>393.2792</v>
      </c>
      <c r="Q408" s="28">
        <v>1.3154600000000001</v>
      </c>
      <c r="R408" s="28">
        <v>2.2389999999999999</v>
      </c>
      <c r="S408" s="28">
        <v>3.6312000000000002</v>
      </c>
      <c r="T408" s="28">
        <v>178.74879999999999</v>
      </c>
      <c r="U408" s="28">
        <v>3.1643680000000001</v>
      </c>
      <c r="V408" s="28">
        <v>6.1237694689651997E-2</v>
      </c>
      <c r="W408" s="28">
        <v>34.641392000000003</v>
      </c>
      <c r="X408" s="28">
        <v>200.148</v>
      </c>
      <c r="Y408" s="28">
        <v>1.516</v>
      </c>
      <c r="Z408" s="28">
        <v>1.9782960000000001</v>
      </c>
      <c r="AA408" s="28">
        <v>2.5960719999999999</v>
      </c>
      <c r="AB408" s="28">
        <v>2.7808160000000002</v>
      </c>
      <c r="AC408" s="28">
        <v>48.532600000000002</v>
      </c>
      <c r="AD408" s="28">
        <v>33.749048000000002</v>
      </c>
      <c r="AE408" s="28">
        <v>3.6312000000000002</v>
      </c>
      <c r="AF408" s="28">
        <v>4.80291888</v>
      </c>
      <c r="AG408" s="28">
        <v>4.80291888</v>
      </c>
      <c r="AH408" s="28">
        <v>4.80291888</v>
      </c>
      <c r="AI408" s="28">
        <v>0.05</v>
      </c>
      <c r="AJ408" s="28">
        <v>1.9683600000000001</v>
      </c>
      <c r="AK408" s="28">
        <v>96.943054000000004</v>
      </c>
      <c r="AL408" s="28">
        <v>6.8180100000000001</v>
      </c>
      <c r="AM408" s="28">
        <v>0.95179999999999998</v>
      </c>
      <c r="AN408" s="28">
        <v>1.7602500000000001</v>
      </c>
      <c r="AO408" s="28">
        <v>42.444000000000003</v>
      </c>
      <c r="AP408" s="28">
        <v>2.00597</v>
      </c>
      <c r="AQ408" s="28">
        <v>1.5832999999999999</v>
      </c>
      <c r="AR408" s="28">
        <v>7.5157100000000003</v>
      </c>
      <c r="AS408" s="28">
        <v>668.15449999999998</v>
      </c>
      <c r="AT408" s="28">
        <v>36.679880240000003</v>
      </c>
      <c r="AU408" s="28">
        <v>2729.0439999999999</v>
      </c>
      <c r="AV408" s="28">
        <v>5.6744519999999996</v>
      </c>
      <c r="AW408" s="28">
        <v>3.282</v>
      </c>
      <c r="AX408" s="28">
        <v>5.0469999999999997</v>
      </c>
      <c r="AY408" s="28">
        <v>134.66</v>
      </c>
      <c r="AZ408" s="28">
        <v>2.7653099999999999</v>
      </c>
      <c r="BA408" s="28">
        <v>0.116388653284328</v>
      </c>
      <c r="BB408" s="28">
        <v>11.02234</v>
      </c>
      <c r="BC408" s="28">
        <v>145.6</v>
      </c>
      <c r="BD408" s="28">
        <v>0.64480000000000004</v>
      </c>
      <c r="BE408" s="28">
        <v>1.9129830000000001</v>
      </c>
      <c r="BF408" s="28">
        <v>1.8664700000000001</v>
      </c>
      <c r="BG408" s="28">
        <v>2.1372</v>
      </c>
      <c r="BH408" s="28">
        <v>80.904300000000006</v>
      </c>
      <c r="BI408" s="28">
        <v>15.7098</v>
      </c>
      <c r="BJ408" s="28">
        <v>5.0469999999999997</v>
      </c>
      <c r="BK408" s="28">
        <v>3.2963382999999999</v>
      </c>
      <c r="BL408" s="28">
        <v>3.2963382999999999</v>
      </c>
      <c r="BM408" s="28">
        <v>3.4112382999999999</v>
      </c>
      <c r="BN408" s="28">
        <v>0.1676</v>
      </c>
      <c r="BO408" s="28">
        <v>1.01104966048876</v>
      </c>
      <c r="BP408" s="28">
        <v>0.46657018813314</v>
      </c>
    </row>
    <row r="409" spans="1:68">
      <c r="A409" s="28">
        <v>408</v>
      </c>
      <c r="B409" s="29" t="s">
        <v>215</v>
      </c>
      <c r="C409" s="28">
        <v>50</v>
      </c>
      <c r="D409" s="28">
        <v>1132</v>
      </c>
      <c r="E409" s="28">
        <v>0.51888319999999999</v>
      </c>
      <c r="F409" s="28">
        <v>39.2497744</v>
      </c>
      <c r="G409" s="28">
        <v>3.3527840000000002</v>
      </c>
      <c r="H409" s="28">
        <v>1.21</v>
      </c>
      <c r="I409" s="28">
        <v>4.0837919999999999</v>
      </c>
      <c r="J409" s="28">
        <v>18.1328</v>
      </c>
      <c r="K409" s="28">
        <v>0.865456</v>
      </c>
      <c r="L409" s="28">
        <v>0.85584000000000005</v>
      </c>
      <c r="M409" s="28">
        <v>1.093712</v>
      </c>
      <c r="N409" s="28">
        <v>462.3648</v>
      </c>
      <c r="O409" s="28">
        <v>58.102266831999998</v>
      </c>
      <c r="P409" s="28">
        <v>406.1456</v>
      </c>
      <c r="Q409" s="28">
        <v>1.30728</v>
      </c>
      <c r="R409" s="28">
        <v>2.2519999999999998</v>
      </c>
      <c r="S409" s="28">
        <v>3.6816</v>
      </c>
      <c r="T409" s="28">
        <v>179.1584</v>
      </c>
      <c r="U409" s="28">
        <v>3.1694239999999998</v>
      </c>
      <c r="V409" s="28">
        <v>5.9560575311038602E-2</v>
      </c>
      <c r="W409" s="28">
        <v>34.716256000000001</v>
      </c>
      <c r="X409" s="28">
        <v>200.464</v>
      </c>
      <c r="Y409" s="28">
        <v>1.518</v>
      </c>
      <c r="Z409" s="28">
        <v>1.984928</v>
      </c>
      <c r="AA409" s="28">
        <v>2.5984959999999999</v>
      </c>
      <c r="AB409" s="28">
        <v>2.7822879999999999</v>
      </c>
      <c r="AC409" s="28">
        <v>47.796799999999998</v>
      </c>
      <c r="AD409" s="28">
        <v>33.875664</v>
      </c>
      <c r="AE409" s="28">
        <v>3.6816</v>
      </c>
      <c r="AF409" s="28">
        <v>4.80770784</v>
      </c>
      <c r="AG409" s="28">
        <v>4.80770784</v>
      </c>
      <c r="AH409" s="28">
        <v>4.80770784</v>
      </c>
      <c r="AI409" s="28">
        <v>0.05</v>
      </c>
      <c r="AJ409" s="28">
        <v>1.96648</v>
      </c>
      <c r="AK409" s="28">
        <v>96.821371999999997</v>
      </c>
      <c r="AL409" s="28">
        <v>6.8101799999999999</v>
      </c>
      <c r="AM409" s="28">
        <v>0.95240000000000002</v>
      </c>
      <c r="AN409" s="28">
        <v>1.7645</v>
      </c>
      <c r="AO409" s="28">
        <v>42.392000000000003</v>
      </c>
      <c r="AP409" s="28">
        <v>1.99946</v>
      </c>
      <c r="AQ409" s="28">
        <v>1.5793999999999999</v>
      </c>
      <c r="AR409" s="28">
        <v>7.4887800000000002</v>
      </c>
      <c r="AS409" s="28">
        <v>667.98099999999999</v>
      </c>
      <c r="AT409" s="28">
        <v>36.727018319999999</v>
      </c>
      <c r="AU409" s="28">
        <v>2716.192</v>
      </c>
      <c r="AV409" s="28">
        <v>5.5813360000000003</v>
      </c>
      <c r="AW409" s="28">
        <v>3.2759999999999998</v>
      </c>
      <c r="AX409" s="28">
        <v>5.0460000000000003</v>
      </c>
      <c r="AY409" s="28">
        <v>134.88</v>
      </c>
      <c r="AZ409" s="28">
        <v>2.7665799999999998</v>
      </c>
      <c r="BA409" s="28">
        <v>0.11605963389318701</v>
      </c>
      <c r="BB409" s="28">
        <v>11.086119999999999</v>
      </c>
      <c r="BC409" s="28">
        <v>145.80000000000001</v>
      </c>
      <c r="BD409" s="28">
        <v>0.64639999999999997</v>
      </c>
      <c r="BE409" s="28">
        <v>1.913494</v>
      </c>
      <c r="BF409" s="28">
        <v>1.86846</v>
      </c>
      <c r="BG409" s="28">
        <v>2.1396000000000002</v>
      </c>
      <c r="BH409" s="28">
        <v>80.057400000000001</v>
      </c>
      <c r="BI409" s="28">
        <v>15.756399999999999</v>
      </c>
      <c r="BJ409" s="28">
        <v>5.0460000000000003</v>
      </c>
      <c r="BK409" s="28">
        <v>3.2949693999999998</v>
      </c>
      <c r="BL409" s="28">
        <v>3.2949693999999998</v>
      </c>
      <c r="BM409" s="28">
        <v>3.4481693999999998</v>
      </c>
      <c r="BN409" s="28">
        <v>0.1668</v>
      </c>
      <c r="BO409" s="28">
        <v>1.01094935192318</v>
      </c>
      <c r="BP409" s="28">
        <v>0.46772793053545603</v>
      </c>
    </row>
    <row r="410" spans="1:68">
      <c r="A410" s="28">
        <v>409</v>
      </c>
      <c r="B410" s="29" t="s">
        <v>236</v>
      </c>
      <c r="C410" s="28">
        <v>200</v>
      </c>
      <c r="D410" s="28">
        <v>1130</v>
      </c>
      <c r="E410" s="28">
        <v>0.337835</v>
      </c>
      <c r="F410" s="28">
        <v>29.515432499999999</v>
      </c>
      <c r="G410" s="28">
        <v>2.9019499999999998</v>
      </c>
      <c r="H410" s="28">
        <v>1.2061249999999999</v>
      </c>
      <c r="I410" s="28">
        <v>4.0898500000000002</v>
      </c>
      <c r="J410" s="28">
        <v>14.24</v>
      </c>
      <c r="K410" s="28">
        <v>0.85055000000000003</v>
      </c>
      <c r="L410" s="28">
        <v>0.85950000000000004</v>
      </c>
      <c r="M410" s="28">
        <v>1.0498499999999999</v>
      </c>
      <c r="N410" s="28">
        <v>462.64249999999998</v>
      </c>
      <c r="O410" s="28">
        <v>56.155036475000003</v>
      </c>
      <c r="P410" s="28">
        <v>359.03</v>
      </c>
      <c r="Q410" s="28">
        <v>1.4474374999999999</v>
      </c>
      <c r="R410" s="28">
        <v>2.1662499999999998</v>
      </c>
      <c r="S410" s="28">
        <v>3.4049999999999998</v>
      </c>
      <c r="T410" s="28">
        <v>174.52</v>
      </c>
      <c r="U410" s="28">
        <v>3.0712000000000002</v>
      </c>
      <c r="V410" s="28">
        <v>7.02247191011236E-2</v>
      </c>
      <c r="W410" s="28">
        <v>33.182299999999998</v>
      </c>
      <c r="X410" s="28">
        <v>196.38749999999999</v>
      </c>
      <c r="Y410" s="28">
        <v>1.4770000000000001</v>
      </c>
      <c r="Z410" s="28">
        <v>1.9335</v>
      </c>
      <c r="AA410" s="28">
        <v>2.5520499999999999</v>
      </c>
      <c r="AB410" s="28">
        <v>2.7479</v>
      </c>
      <c r="AC410" s="28">
        <v>51.16</v>
      </c>
      <c r="AD410" s="28">
        <v>32.654074999999999</v>
      </c>
      <c r="AE410" s="28">
        <v>3.4049999999999998</v>
      </c>
      <c r="AF410" s="28">
        <v>4.720377</v>
      </c>
      <c r="AG410" s="28">
        <v>4.720377</v>
      </c>
      <c r="AH410" s="28">
        <v>4.720377</v>
      </c>
      <c r="AI410" s="28">
        <v>0.05</v>
      </c>
      <c r="AJ410" s="28">
        <v>1.9850000000000001</v>
      </c>
      <c r="AK410" s="28">
        <v>98.226654999999994</v>
      </c>
      <c r="AL410" s="28">
        <v>7.0364250000000004</v>
      </c>
      <c r="AM410" s="28">
        <v>0.97589999999999999</v>
      </c>
      <c r="AN410" s="28">
        <v>1.776125</v>
      </c>
      <c r="AO410" s="28">
        <v>42.9</v>
      </c>
      <c r="AP410" s="28">
        <v>2.0343249999999999</v>
      </c>
      <c r="AQ410" s="28">
        <v>1.6172500000000001</v>
      </c>
      <c r="AR410" s="28">
        <v>7.2524749999999996</v>
      </c>
      <c r="AS410" s="28">
        <v>679.34924999999998</v>
      </c>
      <c r="AT410" s="28">
        <v>37.141639699999999</v>
      </c>
      <c r="AU410" s="28">
        <v>2632.36</v>
      </c>
      <c r="AV410" s="28">
        <v>5.8052099999999998</v>
      </c>
      <c r="AW410" s="28">
        <v>3.51</v>
      </c>
      <c r="AX410" s="28">
        <v>5.0374999999999996</v>
      </c>
      <c r="AY410" s="28">
        <v>134.49</v>
      </c>
      <c r="AZ410" s="28">
        <v>2.6914750000000001</v>
      </c>
      <c r="BA410" s="28">
        <v>0.116550116550117</v>
      </c>
      <c r="BB410" s="28">
        <v>11.34385</v>
      </c>
      <c r="BC410" s="28">
        <v>145</v>
      </c>
      <c r="BD410" s="28">
        <v>0.64839999999999998</v>
      </c>
      <c r="BE410" s="28">
        <v>1.9156774999999999</v>
      </c>
      <c r="BF410" s="28">
        <v>1.8722749999999999</v>
      </c>
      <c r="BG410" s="28">
        <v>2.1440000000000001</v>
      </c>
      <c r="BH410" s="28">
        <v>85.309749999999994</v>
      </c>
      <c r="BI410" s="28">
        <v>14.9655</v>
      </c>
      <c r="BJ410" s="28">
        <v>5.0374999999999996</v>
      </c>
      <c r="BK410" s="28">
        <v>3.3708957499999999</v>
      </c>
      <c r="BL410" s="28">
        <v>3.3708957499999999</v>
      </c>
      <c r="BM410" s="28">
        <v>3.85851575</v>
      </c>
      <c r="BN410" s="28">
        <v>0.21410000000000001</v>
      </c>
      <c r="BO410" s="28">
        <v>0.99567488544737004</v>
      </c>
      <c r="BP410" s="28">
        <v>0.46917510853834998</v>
      </c>
    </row>
    <row r="411" spans="1:68">
      <c r="A411" s="28">
        <v>410</v>
      </c>
      <c r="B411" s="29" t="s">
        <v>237</v>
      </c>
      <c r="C411" s="28">
        <v>310</v>
      </c>
      <c r="D411" s="28">
        <v>1130</v>
      </c>
      <c r="E411" s="28">
        <v>0.337835</v>
      </c>
      <c r="F411" s="28">
        <v>29.515432499999999</v>
      </c>
      <c r="G411" s="28">
        <v>2.9019499999999998</v>
      </c>
      <c r="H411" s="28">
        <v>1.2061249999999999</v>
      </c>
      <c r="I411" s="28">
        <v>4.0898500000000002</v>
      </c>
      <c r="J411" s="28">
        <v>14.24</v>
      </c>
      <c r="K411" s="28">
        <v>0.85055000000000003</v>
      </c>
      <c r="L411" s="28">
        <v>0.85950000000000004</v>
      </c>
      <c r="M411" s="28">
        <v>1.0498499999999999</v>
      </c>
      <c r="N411" s="28">
        <v>462.64249999999998</v>
      </c>
      <c r="O411" s="28">
        <v>56.155036475000003</v>
      </c>
      <c r="P411" s="28">
        <v>359.03</v>
      </c>
      <c r="Q411" s="28">
        <v>1.4474374999999999</v>
      </c>
      <c r="R411" s="28">
        <v>2.1662499999999998</v>
      </c>
      <c r="S411" s="28">
        <v>3.4049999999999998</v>
      </c>
      <c r="T411" s="28">
        <v>174.52</v>
      </c>
      <c r="U411" s="28">
        <v>3.0712000000000002</v>
      </c>
      <c r="V411" s="28">
        <v>7.02247191011236E-2</v>
      </c>
      <c r="W411" s="28">
        <v>33.182299999999998</v>
      </c>
      <c r="X411" s="28">
        <v>196.38749999999999</v>
      </c>
      <c r="Y411" s="28">
        <v>1.4770000000000001</v>
      </c>
      <c r="Z411" s="28">
        <v>1.9335</v>
      </c>
      <c r="AA411" s="28">
        <v>2.5520499999999999</v>
      </c>
      <c r="AB411" s="28">
        <v>2.7479</v>
      </c>
      <c r="AC411" s="28">
        <v>51.16</v>
      </c>
      <c r="AD411" s="28">
        <v>32.654074999999999</v>
      </c>
      <c r="AE411" s="28">
        <v>3.4049999999999998</v>
      </c>
      <c r="AF411" s="28">
        <v>4.720377</v>
      </c>
      <c r="AG411" s="28">
        <v>4.720377</v>
      </c>
      <c r="AH411" s="28">
        <v>4.720377</v>
      </c>
      <c r="AI411" s="28">
        <v>0.05</v>
      </c>
      <c r="AJ411" s="28">
        <v>1.9958</v>
      </c>
      <c r="AK411" s="28">
        <v>99.107074999999995</v>
      </c>
      <c r="AL411" s="28">
        <v>7.0647250000000001</v>
      </c>
      <c r="AM411" s="28">
        <v>0.97589999999999999</v>
      </c>
      <c r="AN411" s="28">
        <v>1.775625</v>
      </c>
      <c r="AO411" s="28">
        <v>43.22</v>
      </c>
      <c r="AP411" s="28">
        <v>2.0334249999999998</v>
      </c>
      <c r="AQ411" s="28">
        <v>1.61625</v>
      </c>
      <c r="AR411" s="28">
        <v>7.2577749999999996</v>
      </c>
      <c r="AS411" s="28">
        <v>680.32425000000001</v>
      </c>
      <c r="AT411" s="28">
        <v>37.193332900000001</v>
      </c>
      <c r="AU411" s="28">
        <v>2637.68</v>
      </c>
      <c r="AV411" s="28">
        <v>5.7671700000000001</v>
      </c>
      <c r="AW411" s="28">
        <v>3.51</v>
      </c>
      <c r="AX411" s="28">
        <v>5.0475000000000003</v>
      </c>
      <c r="AY411" s="28">
        <v>134.49</v>
      </c>
      <c r="AZ411" s="28">
        <v>2.6917749999999998</v>
      </c>
      <c r="BA411" s="28">
        <v>0.11568718186025</v>
      </c>
      <c r="BB411" s="28">
        <v>11.344049999999999</v>
      </c>
      <c r="BC411" s="28">
        <v>145</v>
      </c>
      <c r="BD411" s="28">
        <v>0.64839999999999998</v>
      </c>
      <c r="BE411" s="28">
        <v>1.9157675000000001</v>
      </c>
      <c r="BF411" s="28">
        <v>1.8723749999999999</v>
      </c>
      <c r="BG411" s="28">
        <v>2.1440000000000001</v>
      </c>
      <c r="BH411" s="28">
        <v>84.758750000000006</v>
      </c>
      <c r="BI411" s="28">
        <v>14.939500000000001</v>
      </c>
      <c r="BJ411" s="28">
        <v>5.0475000000000003</v>
      </c>
      <c r="BK411" s="28">
        <v>3.3709047499999998</v>
      </c>
      <c r="BL411" s="28">
        <v>3.3709047499999998</v>
      </c>
      <c r="BM411" s="28">
        <v>3.8585247499999999</v>
      </c>
      <c r="BN411" s="28">
        <v>0.21410000000000001</v>
      </c>
      <c r="BO411" s="28">
        <v>0.99567488544737004</v>
      </c>
      <c r="BP411" s="28">
        <v>0.46917510853834998</v>
      </c>
    </row>
    <row r="412" spans="1:68">
      <c r="A412" s="28">
        <v>411</v>
      </c>
      <c r="B412" s="29" t="s">
        <v>238</v>
      </c>
      <c r="C412" s="28">
        <v>275</v>
      </c>
      <c r="D412" s="28">
        <v>1130</v>
      </c>
      <c r="E412" s="28">
        <v>0.337835</v>
      </c>
      <c r="F412" s="28">
        <v>29.515432499999999</v>
      </c>
      <c r="G412" s="28">
        <v>2.9019499999999998</v>
      </c>
      <c r="H412" s="28">
        <v>1.2061249999999999</v>
      </c>
      <c r="I412" s="28">
        <v>4.0898500000000002</v>
      </c>
      <c r="J412" s="28">
        <v>14.24</v>
      </c>
      <c r="K412" s="28">
        <v>0.85055000000000003</v>
      </c>
      <c r="L412" s="28">
        <v>0.85950000000000004</v>
      </c>
      <c r="M412" s="28">
        <v>1.0498499999999999</v>
      </c>
      <c r="N412" s="28">
        <v>462.64249999999998</v>
      </c>
      <c r="O412" s="28">
        <v>56.155036475000003</v>
      </c>
      <c r="P412" s="28">
        <v>359.03</v>
      </c>
      <c r="Q412" s="28">
        <v>1.4474374999999999</v>
      </c>
      <c r="R412" s="28">
        <v>2.1662499999999998</v>
      </c>
      <c r="S412" s="28">
        <v>3.4049999999999998</v>
      </c>
      <c r="T412" s="28">
        <v>174.52</v>
      </c>
      <c r="U412" s="28">
        <v>3.0712000000000002</v>
      </c>
      <c r="V412" s="28">
        <v>7.02247191011236E-2</v>
      </c>
      <c r="W412" s="28">
        <v>33.182299999999998</v>
      </c>
      <c r="X412" s="28">
        <v>196.38749999999999</v>
      </c>
      <c r="Y412" s="28">
        <v>1.4770000000000001</v>
      </c>
      <c r="Z412" s="28">
        <v>1.9335</v>
      </c>
      <c r="AA412" s="28">
        <v>2.5520499999999999</v>
      </c>
      <c r="AB412" s="28">
        <v>2.7479</v>
      </c>
      <c r="AC412" s="28">
        <v>51.16</v>
      </c>
      <c r="AD412" s="28">
        <v>32.654074999999999</v>
      </c>
      <c r="AE412" s="28">
        <v>3.4049999999999998</v>
      </c>
      <c r="AF412" s="28">
        <v>4.720377</v>
      </c>
      <c r="AG412" s="28">
        <v>4.720377</v>
      </c>
      <c r="AH412" s="28">
        <v>4.720377</v>
      </c>
      <c r="AI412" s="28">
        <v>0.05</v>
      </c>
      <c r="AJ412" s="28">
        <v>2.0066000000000002</v>
      </c>
      <c r="AK412" s="28">
        <v>99.987494999999996</v>
      </c>
      <c r="AL412" s="28">
        <v>7.0930249999999999</v>
      </c>
      <c r="AM412" s="28">
        <v>0.97589999999999999</v>
      </c>
      <c r="AN412" s="28">
        <v>1.7751250000000001</v>
      </c>
      <c r="AO412" s="28">
        <v>43.54</v>
      </c>
      <c r="AP412" s="28">
        <v>2.0325250000000001</v>
      </c>
      <c r="AQ412" s="28">
        <v>1.6152500000000001</v>
      </c>
      <c r="AR412" s="28">
        <v>7.2630749999999997</v>
      </c>
      <c r="AS412" s="28">
        <v>681.29925000000003</v>
      </c>
      <c r="AT412" s="28">
        <v>37.245026099999997</v>
      </c>
      <c r="AU412" s="28">
        <v>2643</v>
      </c>
      <c r="AV412" s="28">
        <v>5.7291299999999996</v>
      </c>
      <c r="AW412" s="28">
        <v>3.51</v>
      </c>
      <c r="AX412" s="28">
        <v>5.0575000000000001</v>
      </c>
      <c r="AY412" s="28">
        <v>134.49</v>
      </c>
      <c r="AZ412" s="28">
        <v>2.692075</v>
      </c>
      <c r="BA412" s="28">
        <v>0.11483693155718901</v>
      </c>
      <c r="BB412" s="28">
        <v>11.344250000000001</v>
      </c>
      <c r="BC412" s="28">
        <v>145</v>
      </c>
      <c r="BD412" s="28">
        <v>0.64839999999999998</v>
      </c>
      <c r="BE412" s="28">
        <v>1.9158575</v>
      </c>
      <c r="BF412" s="28">
        <v>1.8724749999999999</v>
      </c>
      <c r="BG412" s="28">
        <v>2.1440000000000001</v>
      </c>
      <c r="BH412" s="28">
        <v>84.207750000000004</v>
      </c>
      <c r="BI412" s="28">
        <v>14.913500000000001</v>
      </c>
      <c r="BJ412" s="28">
        <v>5.0575000000000001</v>
      </c>
      <c r="BK412" s="28">
        <v>3.3709137500000002</v>
      </c>
      <c r="BL412" s="28">
        <v>3.3709137500000002</v>
      </c>
      <c r="BM412" s="28">
        <v>3.8585337499999999</v>
      </c>
      <c r="BN412" s="28">
        <v>0.21410000000000001</v>
      </c>
      <c r="BO412" s="28">
        <v>0.99567488544737004</v>
      </c>
      <c r="BP412" s="28">
        <v>0.46917510853834998</v>
      </c>
    </row>
    <row r="413" spans="1:68">
      <c r="A413" s="28">
        <v>412</v>
      </c>
      <c r="B413" s="29" t="s">
        <v>239</v>
      </c>
      <c r="C413" s="28">
        <v>280</v>
      </c>
      <c r="D413" s="28">
        <v>1130</v>
      </c>
      <c r="E413" s="28">
        <v>0.337835</v>
      </c>
      <c r="F413" s="28">
        <v>29.515432499999999</v>
      </c>
      <c r="G413" s="28">
        <v>2.9019499999999998</v>
      </c>
      <c r="H413" s="28">
        <v>1.2061249999999999</v>
      </c>
      <c r="I413" s="28">
        <v>4.0898500000000002</v>
      </c>
      <c r="J413" s="28">
        <v>14.24</v>
      </c>
      <c r="K413" s="28">
        <v>0.85055000000000003</v>
      </c>
      <c r="L413" s="28">
        <v>0.85950000000000004</v>
      </c>
      <c r="M413" s="28">
        <v>1.0498499999999999</v>
      </c>
      <c r="N413" s="28">
        <v>462.64249999999998</v>
      </c>
      <c r="O413" s="28">
        <v>56.155036475000003</v>
      </c>
      <c r="P413" s="28">
        <v>359.03</v>
      </c>
      <c r="Q413" s="28">
        <v>1.4474374999999999</v>
      </c>
      <c r="R413" s="28">
        <v>2.1662499999999998</v>
      </c>
      <c r="S413" s="28">
        <v>3.4049999999999998</v>
      </c>
      <c r="T413" s="28">
        <v>174.52</v>
      </c>
      <c r="U413" s="28">
        <v>3.0712000000000002</v>
      </c>
      <c r="V413" s="28">
        <v>7.02247191011236E-2</v>
      </c>
      <c r="W413" s="28">
        <v>33.182299999999998</v>
      </c>
      <c r="X413" s="28">
        <v>196.38749999999999</v>
      </c>
      <c r="Y413" s="28">
        <v>1.4770000000000001</v>
      </c>
      <c r="Z413" s="28">
        <v>1.9335</v>
      </c>
      <c r="AA413" s="28">
        <v>2.5520499999999999</v>
      </c>
      <c r="AB413" s="28">
        <v>2.7479</v>
      </c>
      <c r="AC413" s="28">
        <v>51.16</v>
      </c>
      <c r="AD413" s="28">
        <v>32.654074999999999</v>
      </c>
      <c r="AE413" s="28">
        <v>3.4049999999999998</v>
      </c>
      <c r="AF413" s="28">
        <v>4.720377</v>
      </c>
      <c r="AG413" s="28">
        <v>4.720377</v>
      </c>
      <c r="AH413" s="28">
        <v>4.720377</v>
      </c>
      <c r="AI413" s="28">
        <v>0.05</v>
      </c>
      <c r="AJ413" s="28">
        <v>2.0173999999999999</v>
      </c>
      <c r="AK413" s="28">
        <v>100.867915</v>
      </c>
      <c r="AL413" s="28">
        <v>7.1213249999999997</v>
      </c>
      <c r="AM413" s="28">
        <v>0.97589999999999999</v>
      </c>
      <c r="AN413" s="28">
        <v>1.7746249999999999</v>
      </c>
      <c r="AO413" s="28">
        <v>43.86</v>
      </c>
      <c r="AP413" s="28">
        <v>2.031625</v>
      </c>
      <c r="AQ413" s="28">
        <v>1.61425</v>
      </c>
      <c r="AR413" s="28">
        <v>7.2683749999999998</v>
      </c>
      <c r="AS413" s="28">
        <v>682.27425000000005</v>
      </c>
      <c r="AT413" s="28">
        <v>37.296719299999999</v>
      </c>
      <c r="AU413" s="28">
        <v>2648.32</v>
      </c>
      <c r="AV413" s="28">
        <v>5.69109</v>
      </c>
      <c r="AW413" s="28">
        <v>3.51</v>
      </c>
      <c r="AX413" s="28">
        <v>5.0674999999999999</v>
      </c>
      <c r="AY413" s="28">
        <v>134.49</v>
      </c>
      <c r="AZ413" s="28">
        <v>2.6923750000000002</v>
      </c>
      <c r="BA413" s="28">
        <v>0.113999088007296</v>
      </c>
      <c r="BB413" s="28">
        <v>11.34445</v>
      </c>
      <c r="BC413" s="28">
        <v>145</v>
      </c>
      <c r="BD413" s="28">
        <v>0.64839999999999998</v>
      </c>
      <c r="BE413" s="28">
        <v>1.9159474999999999</v>
      </c>
      <c r="BF413" s="28">
        <v>1.8725750000000001</v>
      </c>
      <c r="BG413" s="28">
        <v>2.1440000000000001</v>
      </c>
      <c r="BH413" s="28">
        <v>83.656750000000002</v>
      </c>
      <c r="BI413" s="28">
        <v>14.887499999999999</v>
      </c>
      <c r="BJ413" s="28">
        <v>5.0674999999999999</v>
      </c>
      <c r="BK413" s="28">
        <v>3.3709227500000001</v>
      </c>
      <c r="BL413" s="28">
        <v>3.3709227500000001</v>
      </c>
      <c r="BM413" s="28">
        <v>3.8585427499999998</v>
      </c>
      <c r="BN413" s="28">
        <v>0.21410000000000001</v>
      </c>
      <c r="BO413" s="28">
        <v>0.99567488544737004</v>
      </c>
      <c r="BP413" s="28">
        <v>0.46917510853834998</v>
      </c>
    </row>
    <row r="414" spans="1:68">
      <c r="A414" s="28">
        <v>413</v>
      </c>
      <c r="B414" s="29" t="s">
        <v>240</v>
      </c>
      <c r="C414" s="28">
        <v>90</v>
      </c>
      <c r="D414" s="28">
        <v>1140</v>
      </c>
      <c r="E414" s="28">
        <v>0.39040000000000002</v>
      </c>
      <c r="F414" s="28">
        <v>32.780174000000002</v>
      </c>
      <c r="G414" s="28">
        <v>3.08378</v>
      </c>
      <c r="H414" s="28">
        <v>1.1991400000000001</v>
      </c>
      <c r="I414" s="28">
        <v>4.1460999999999997</v>
      </c>
      <c r="J414" s="28">
        <v>15.676</v>
      </c>
      <c r="K414" s="28">
        <v>0.85006000000000004</v>
      </c>
      <c r="L414" s="28">
        <v>0.85140000000000005</v>
      </c>
      <c r="M414" s="28">
        <v>1.0373600000000001</v>
      </c>
      <c r="N414" s="28">
        <v>458.55959999999999</v>
      </c>
      <c r="O414" s="28">
        <v>57.827244239999999</v>
      </c>
      <c r="P414" s="28">
        <v>367.33199999999999</v>
      </c>
      <c r="Q414" s="28">
        <v>1.287066</v>
      </c>
      <c r="R414" s="28">
        <v>2.2130000000000001</v>
      </c>
      <c r="S414" s="28">
        <v>3.5419999999999998</v>
      </c>
      <c r="T414" s="28">
        <v>178.79400000000001</v>
      </c>
      <c r="U414" s="28">
        <v>3.1730320000000001</v>
      </c>
      <c r="V414" s="28">
        <v>6.5067619290635398E-2</v>
      </c>
      <c r="W414" s="28">
        <v>34.878160000000001</v>
      </c>
      <c r="X414" s="28">
        <v>200.16</v>
      </c>
      <c r="Y414" s="28">
        <v>1.5158199999999999</v>
      </c>
      <c r="Z414" s="28">
        <v>1.970208</v>
      </c>
      <c r="AA414" s="28">
        <v>2.601</v>
      </c>
      <c r="AB414" s="28">
        <v>2.7853400000000001</v>
      </c>
      <c r="AC414" s="28">
        <v>49.869680000000002</v>
      </c>
      <c r="AD414" s="28">
        <v>33.818019999999997</v>
      </c>
      <c r="AE414" s="28">
        <v>3.5419999999999998</v>
      </c>
      <c r="AF414" s="28">
        <v>4.8159156000000003</v>
      </c>
      <c r="AG414" s="28">
        <v>4.8159156000000003</v>
      </c>
      <c r="AH414" s="28">
        <v>4.8159156000000003</v>
      </c>
      <c r="AI414" s="28">
        <v>0.05</v>
      </c>
      <c r="AJ414" s="28">
        <v>1.9192</v>
      </c>
      <c r="AK414" s="28">
        <v>92.87236</v>
      </c>
      <c r="AL414" s="28">
        <v>6.6950000000000003</v>
      </c>
      <c r="AM414" s="28">
        <v>0.9506</v>
      </c>
      <c r="AN414" s="28">
        <v>1.7542</v>
      </c>
      <c r="AO414" s="28">
        <v>40.98</v>
      </c>
      <c r="AP414" s="28">
        <v>2.0234000000000001</v>
      </c>
      <c r="AQ414" s="28">
        <v>1.5960000000000001</v>
      </c>
      <c r="AR414" s="28">
        <v>7.5435999999999996</v>
      </c>
      <c r="AS414" s="28">
        <v>663.72400000000005</v>
      </c>
      <c r="AT414" s="28">
        <v>36.332307399999998</v>
      </c>
      <c r="AU414" s="28">
        <v>2728.68</v>
      </c>
      <c r="AV414" s="28">
        <v>6.0470800000000002</v>
      </c>
      <c r="AW414" s="28">
        <v>3.294</v>
      </c>
      <c r="AX414" s="28">
        <v>5</v>
      </c>
      <c r="AY414" s="28">
        <v>134.22</v>
      </c>
      <c r="AZ414" s="28">
        <v>2.7612999999999999</v>
      </c>
      <c r="BA414" s="28">
        <v>0.121522693997072</v>
      </c>
      <c r="BB414" s="28">
        <v>10.893800000000001</v>
      </c>
      <c r="BC414" s="28">
        <v>145.19999999999999</v>
      </c>
      <c r="BD414" s="28">
        <v>0.64159999999999995</v>
      </c>
      <c r="BE414" s="28">
        <v>1.9115200000000001</v>
      </c>
      <c r="BF414" s="28">
        <v>1.8620000000000001</v>
      </c>
      <c r="BG414" s="28">
        <v>2.1324000000000001</v>
      </c>
      <c r="BH414" s="28">
        <v>85.298000000000002</v>
      </c>
      <c r="BI414" s="28">
        <v>15.744</v>
      </c>
      <c r="BJ414" s="28">
        <v>5</v>
      </c>
      <c r="BK414" s="28">
        <v>3.299032</v>
      </c>
      <c r="BL414" s="28">
        <v>3.299032</v>
      </c>
      <c r="BM414" s="28">
        <v>3.337332</v>
      </c>
      <c r="BN414" s="28">
        <v>0.16919999999999999</v>
      </c>
      <c r="BO414" s="28">
        <v>1.0125855765259899</v>
      </c>
      <c r="BP414" s="28">
        <v>0.46425470332850899</v>
      </c>
    </row>
    <row r="415" spans="1:68">
      <c r="A415" s="28">
        <v>414</v>
      </c>
      <c r="B415" s="29" t="s">
        <v>86</v>
      </c>
      <c r="C415" s="28">
        <v>150</v>
      </c>
      <c r="D415" s="28">
        <v>1140</v>
      </c>
      <c r="E415" s="28">
        <v>0.42680000000000001</v>
      </c>
      <c r="F415" s="28">
        <v>34.516848000000003</v>
      </c>
      <c r="G415" s="28">
        <v>3.16256</v>
      </c>
      <c r="H415" s="28">
        <v>1.2032799999999999</v>
      </c>
      <c r="I415" s="28">
        <v>4.1272000000000002</v>
      </c>
      <c r="J415" s="28">
        <v>16.352</v>
      </c>
      <c r="K415" s="28">
        <v>0.85511999999999999</v>
      </c>
      <c r="L415" s="28">
        <v>0.8528</v>
      </c>
      <c r="M415" s="28">
        <v>1.0547200000000001</v>
      </c>
      <c r="N415" s="28">
        <v>459.81920000000002</v>
      </c>
      <c r="O415" s="28">
        <v>57.87664848</v>
      </c>
      <c r="P415" s="28">
        <v>380.66399999999999</v>
      </c>
      <c r="Q415" s="28">
        <v>1.270632</v>
      </c>
      <c r="R415" s="28">
        <v>2.226</v>
      </c>
      <c r="S415" s="28">
        <v>3.5840000000000001</v>
      </c>
      <c r="T415" s="28">
        <v>179.08799999999999</v>
      </c>
      <c r="U415" s="28">
        <v>3.1760640000000002</v>
      </c>
      <c r="V415" s="28">
        <v>6.3600782778864995E-2</v>
      </c>
      <c r="W415" s="28">
        <v>34.896320000000003</v>
      </c>
      <c r="X415" s="28">
        <v>200.32</v>
      </c>
      <c r="Y415" s="28">
        <v>1.51664</v>
      </c>
      <c r="Z415" s="28">
        <v>1.9754160000000001</v>
      </c>
      <c r="AA415" s="28">
        <v>2.6019999999999999</v>
      </c>
      <c r="AB415" s="28">
        <v>2.7856800000000002</v>
      </c>
      <c r="AC415" s="28">
        <v>49.089359999999999</v>
      </c>
      <c r="AD415" s="28">
        <v>33.881039999999999</v>
      </c>
      <c r="AE415" s="28">
        <v>3.5840000000000001</v>
      </c>
      <c r="AF415" s="28">
        <v>4.8225312000000002</v>
      </c>
      <c r="AG415" s="28">
        <v>4.8225312000000002</v>
      </c>
      <c r="AH415" s="28">
        <v>4.8225312000000002</v>
      </c>
      <c r="AI415" s="28">
        <v>0.05</v>
      </c>
      <c r="AJ415" s="28">
        <v>1.9184000000000001</v>
      </c>
      <c r="AK415" s="28">
        <v>92.838719999999995</v>
      </c>
      <c r="AL415" s="28">
        <v>6.69</v>
      </c>
      <c r="AM415" s="28">
        <v>0.95120000000000005</v>
      </c>
      <c r="AN415" s="28">
        <v>1.7584</v>
      </c>
      <c r="AO415" s="28">
        <v>40.96</v>
      </c>
      <c r="AP415" s="28">
        <v>2.0167999999999999</v>
      </c>
      <c r="AQ415" s="28">
        <v>1.5920000000000001</v>
      </c>
      <c r="AR415" s="28">
        <v>7.5171999999999999</v>
      </c>
      <c r="AS415" s="28">
        <v>663.64800000000002</v>
      </c>
      <c r="AT415" s="28">
        <v>36.384614800000001</v>
      </c>
      <c r="AU415" s="28">
        <v>2716.36</v>
      </c>
      <c r="AV415" s="28">
        <v>5.9501600000000003</v>
      </c>
      <c r="AW415" s="28">
        <v>3.2879999999999998</v>
      </c>
      <c r="AX415" s="28">
        <v>5</v>
      </c>
      <c r="AY415" s="28">
        <v>134.44</v>
      </c>
      <c r="AZ415" s="28">
        <v>2.7625999999999999</v>
      </c>
      <c r="BA415" s="28">
        <v>0.12109375</v>
      </c>
      <c r="BB415" s="28">
        <v>10.957599999999999</v>
      </c>
      <c r="BC415" s="28">
        <v>145.4</v>
      </c>
      <c r="BD415" s="28">
        <v>0.64319999999999999</v>
      </c>
      <c r="BE415" s="28">
        <v>1.91204</v>
      </c>
      <c r="BF415" s="28">
        <v>1.8640000000000001</v>
      </c>
      <c r="BG415" s="28">
        <v>2.1347999999999998</v>
      </c>
      <c r="BH415" s="28">
        <v>84.396000000000001</v>
      </c>
      <c r="BI415" s="28">
        <v>15.788</v>
      </c>
      <c r="BJ415" s="28">
        <v>5</v>
      </c>
      <c r="BK415" s="28">
        <v>3.2976640000000002</v>
      </c>
      <c r="BL415" s="28">
        <v>3.2976640000000002</v>
      </c>
      <c r="BM415" s="28">
        <v>3.3742640000000002</v>
      </c>
      <c r="BN415" s="28">
        <v>0.16839999999999999</v>
      </c>
      <c r="BO415" s="28">
        <v>1.0120718942418401</v>
      </c>
      <c r="BP415" s="28">
        <v>0.46541244573082502</v>
      </c>
    </row>
    <row r="416" spans="1:68">
      <c r="A416" s="28">
        <v>415</v>
      </c>
      <c r="B416" s="29" t="s">
        <v>87</v>
      </c>
      <c r="C416" s="28">
        <v>200</v>
      </c>
      <c r="D416" s="28">
        <v>1140</v>
      </c>
      <c r="E416" s="28">
        <v>0.4632</v>
      </c>
      <c r="F416" s="28">
        <v>36.253521999999997</v>
      </c>
      <c r="G416" s="28">
        <v>3.2413400000000001</v>
      </c>
      <c r="H416" s="28">
        <v>1.2074199999999999</v>
      </c>
      <c r="I416" s="28">
        <v>4.1082999999999998</v>
      </c>
      <c r="J416" s="28">
        <v>17.027999999999999</v>
      </c>
      <c r="K416" s="28">
        <v>0.86017999999999994</v>
      </c>
      <c r="L416" s="28">
        <v>0.85419999999999996</v>
      </c>
      <c r="M416" s="28">
        <v>1.0720799999999999</v>
      </c>
      <c r="N416" s="28">
        <v>461.0788</v>
      </c>
      <c r="O416" s="28">
        <v>57.926052720000001</v>
      </c>
      <c r="P416" s="28">
        <v>393.99599999999998</v>
      </c>
      <c r="Q416" s="28">
        <v>1.2541979999999999</v>
      </c>
      <c r="R416" s="28">
        <v>2.2389999999999999</v>
      </c>
      <c r="S416" s="28">
        <v>3.6259999999999999</v>
      </c>
      <c r="T416" s="28">
        <v>179.38200000000001</v>
      </c>
      <c r="U416" s="28">
        <v>3.1790959999999999</v>
      </c>
      <c r="V416" s="28">
        <v>6.2250411087620403E-2</v>
      </c>
      <c r="W416" s="28">
        <v>34.914479999999998</v>
      </c>
      <c r="X416" s="28">
        <v>200.48</v>
      </c>
      <c r="Y416" s="28">
        <v>1.51746</v>
      </c>
      <c r="Z416" s="28">
        <v>1.9806239999999999</v>
      </c>
      <c r="AA416" s="28">
        <v>2.6030000000000002</v>
      </c>
      <c r="AB416" s="28">
        <v>2.7860200000000002</v>
      </c>
      <c r="AC416" s="28">
        <v>48.309040000000003</v>
      </c>
      <c r="AD416" s="28">
        <v>33.94406</v>
      </c>
      <c r="AE416" s="28">
        <v>3.6259999999999999</v>
      </c>
      <c r="AF416" s="28">
        <v>4.8291468000000002</v>
      </c>
      <c r="AG416" s="28">
        <v>4.8291468000000002</v>
      </c>
      <c r="AH416" s="28">
        <v>4.8291468000000002</v>
      </c>
      <c r="AI416" s="28">
        <v>0.05</v>
      </c>
      <c r="AJ416" s="28">
        <v>1.9176</v>
      </c>
      <c r="AK416" s="28">
        <v>92.805080000000004</v>
      </c>
      <c r="AL416" s="28">
        <v>6.6849999999999996</v>
      </c>
      <c r="AM416" s="28">
        <v>0.95179999999999998</v>
      </c>
      <c r="AN416" s="28">
        <v>1.7625999999999999</v>
      </c>
      <c r="AO416" s="28">
        <v>40.94</v>
      </c>
      <c r="AP416" s="28">
        <v>2.0102000000000002</v>
      </c>
      <c r="AQ416" s="28">
        <v>1.5880000000000001</v>
      </c>
      <c r="AR416" s="28">
        <v>7.4908000000000001</v>
      </c>
      <c r="AS416" s="28">
        <v>663.572</v>
      </c>
      <c r="AT416" s="28">
        <v>36.436922199999998</v>
      </c>
      <c r="AU416" s="28">
        <v>2704.04</v>
      </c>
      <c r="AV416" s="28">
        <v>5.8532400000000004</v>
      </c>
      <c r="AW416" s="28">
        <v>3.282</v>
      </c>
      <c r="AX416" s="28">
        <v>5</v>
      </c>
      <c r="AY416" s="28">
        <v>134.66</v>
      </c>
      <c r="AZ416" s="28">
        <v>2.7639</v>
      </c>
      <c r="BA416" s="28">
        <v>0.12066438690766999</v>
      </c>
      <c r="BB416" s="28">
        <v>11.0214</v>
      </c>
      <c r="BC416" s="28">
        <v>145.6</v>
      </c>
      <c r="BD416" s="28">
        <v>0.64480000000000004</v>
      </c>
      <c r="BE416" s="28">
        <v>1.91256</v>
      </c>
      <c r="BF416" s="28">
        <v>1.8660000000000001</v>
      </c>
      <c r="BG416" s="28">
        <v>2.1372</v>
      </c>
      <c r="BH416" s="28">
        <v>83.494</v>
      </c>
      <c r="BI416" s="28">
        <v>15.832000000000001</v>
      </c>
      <c r="BJ416" s="28">
        <v>5</v>
      </c>
      <c r="BK416" s="28">
        <v>3.2962959999999999</v>
      </c>
      <c r="BL416" s="28">
        <v>3.2962959999999999</v>
      </c>
      <c r="BM416" s="28">
        <v>3.4111959999999999</v>
      </c>
      <c r="BN416" s="28">
        <v>0.1676</v>
      </c>
      <c r="BO416" s="28">
        <v>1.01155902298162</v>
      </c>
      <c r="BP416" s="28">
        <v>0.46657018813314</v>
      </c>
    </row>
    <row r="417" spans="1:68">
      <c r="A417" s="28">
        <v>416</v>
      </c>
      <c r="B417" s="29" t="s">
        <v>215</v>
      </c>
      <c r="C417" s="28">
        <v>135</v>
      </c>
      <c r="D417" s="28">
        <v>1140</v>
      </c>
      <c r="E417" s="28">
        <v>0.49959999999999999</v>
      </c>
      <c r="F417" s="28">
        <v>37.990195999999997</v>
      </c>
      <c r="G417" s="28">
        <v>3.3201200000000002</v>
      </c>
      <c r="H417" s="28">
        <v>1.21156</v>
      </c>
      <c r="I417" s="28">
        <v>4.0894000000000004</v>
      </c>
      <c r="J417" s="28">
        <v>17.704000000000001</v>
      </c>
      <c r="K417" s="28">
        <v>0.86524000000000001</v>
      </c>
      <c r="L417" s="28">
        <v>0.85560000000000003</v>
      </c>
      <c r="M417" s="28">
        <v>1.08944</v>
      </c>
      <c r="N417" s="28">
        <v>462.33839999999998</v>
      </c>
      <c r="O417" s="28">
        <v>57.975456960000002</v>
      </c>
      <c r="P417" s="28">
        <v>407.32799999999997</v>
      </c>
      <c r="Q417" s="28">
        <v>1.2377640000000001</v>
      </c>
      <c r="R417" s="28">
        <v>2.2519999999999998</v>
      </c>
      <c r="S417" s="28">
        <v>3.6680000000000001</v>
      </c>
      <c r="T417" s="28">
        <v>179.67599999999999</v>
      </c>
      <c r="U417" s="28">
        <v>3.1821280000000001</v>
      </c>
      <c r="V417" s="28">
        <v>6.1003163126976997E-2</v>
      </c>
      <c r="W417" s="28">
        <v>34.932639999999999</v>
      </c>
      <c r="X417" s="28">
        <v>200.64</v>
      </c>
      <c r="Y417" s="28">
        <v>1.5182800000000001</v>
      </c>
      <c r="Z417" s="28">
        <v>1.985832</v>
      </c>
      <c r="AA417" s="28">
        <v>2.6040000000000001</v>
      </c>
      <c r="AB417" s="28">
        <v>2.7863600000000002</v>
      </c>
      <c r="AC417" s="28">
        <v>47.52872</v>
      </c>
      <c r="AD417" s="28">
        <v>34.007080000000002</v>
      </c>
      <c r="AE417" s="28">
        <v>3.6680000000000001</v>
      </c>
      <c r="AF417" s="28">
        <v>4.8357624000000001</v>
      </c>
      <c r="AG417" s="28">
        <v>4.8357624000000001</v>
      </c>
      <c r="AH417" s="28">
        <v>4.8357624000000001</v>
      </c>
      <c r="AI417" s="28">
        <v>0.05</v>
      </c>
      <c r="AJ417" s="28">
        <v>1.9168000000000001</v>
      </c>
      <c r="AK417" s="28">
        <v>92.771439999999998</v>
      </c>
      <c r="AL417" s="28">
        <v>6.68</v>
      </c>
      <c r="AM417" s="28">
        <v>0.95240000000000002</v>
      </c>
      <c r="AN417" s="28">
        <v>1.7667999999999999</v>
      </c>
      <c r="AO417" s="28">
        <v>40.92</v>
      </c>
      <c r="AP417" s="28">
        <v>2.0036</v>
      </c>
      <c r="AQ417" s="28">
        <v>1.5840000000000001</v>
      </c>
      <c r="AR417" s="28">
        <v>7.4644000000000004</v>
      </c>
      <c r="AS417" s="28">
        <v>663.49599999999998</v>
      </c>
      <c r="AT417" s="28">
        <v>36.489229600000002</v>
      </c>
      <c r="AU417" s="28">
        <v>2691.72</v>
      </c>
      <c r="AV417" s="28">
        <v>5.7563199999999997</v>
      </c>
      <c r="AW417" s="28">
        <v>3.2759999999999998</v>
      </c>
      <c r="AX417" s="28">
        <v>5</v>
      </c>
      <c r="AY417" s="28">
        <v>134.88</v>
      </c>
      <c r="AZ417" s="28">
        <v>2.7652000000000001</v>
      </c>
      <c r="BA417" s="28">
        <v>0.120234604105572</v>
      </c>
      <c r="BB417" s="28">
        <v>11.0852</v>
      </c>
      <c r="BC417" s="28">
        <v>145.80000000000001</v>
      </c>
      <c r="BD417" s="28">
        <v>0.64639999999999997</v>
      </c>
      <c r="BE417" s="28">
        <v>1.9130799999999999</v>
      </c>
      <c r="BF417" s="28">
        <v>1.8680000000000001</v>
      </c>
      <c r="BG417" s="28">
        <v>2.1396000000000002</v>
      </c>
      <c r="BH417" s="28">
        <v>82.591999999999999</v>
      </c>
      <c r="BI417" s="28">
        <v>15.875999999999999</v>
      </c>
      <c r="BJ417" s="28">
        <v>5</v>
      </c>
      <c r="BK417" s="28">
        <v>3.2949280000000001</v>
      </c>
      <c r="BL417" s="28">
        <v>3.2949280000000001</v>
      </c>
      <c r="BM417" s="28">
        <v>3.4481280000000001</v>
      </c>
      <c r="BN417" s="28">
        <v>0.1668</v>
      </c>
      <c r="BO417" s="28">
        <v>1.0110469608261301</v>
      </c>
      <c r="BP417" s="28">
        <v>0.46772793053545603</v>
      </c>
    </row>
    <row r="418" spans="1:68">
      <c r="A418" s="28">
        <v>417</v>
      </c>
      <c r="B418" s="29" t="s">
        <v>241</v>
      </c>
      <c r="C418" s="28">
        <v>223</v>
      </c>
      <c r="D418" s="28">
        <v>1095</v>
      </c>
      <c r="E418" s="28">
        <v>0.42468800000000001</v>
      </c>
      <c r="F418" s="28">
        <v>34.137920000000001</v>
      </c>
      <c r="G418" s="28">
        <v>3.1052</v>
      </c>
      <c r="H418" s="28">
        <v>1.2314400000000001</v>
      </c>
      <c r="I418" s="28">
        <v>4.0793600000000003</v>
      </c>
      <c r="J418" s="28">
        <v>16.064</v>
      </c>
      <c r="K418" s="28">
        <v>0.85704000000000002</v>
      </c>
      <c r="L418" s="28">
        <v>0.85919999999999996</v>
      </c>
      <c r="M418" s="28">
        <v>1.0844800000000001</v>
      </c>
      <c r="N418" s="28">
        <v>462.14319999999998</v>
      </c>
      <c r="O418" s="28">
        <v>56.645729279999998</v>
      </c>
      <c r="P418" s="28">
        <v>384.512</v>
      </c>
      <c r="Q418" s="28">
        <v>1.38232</v>
      </c>
      <c r="R418" s="28">
        <v>2.1827999999999999</v>
      </c>
      <c r="S418" s="28">
        <v>3.528</v>
      </c>
      <c r="T418" s="28">
        <v>176.61600000000001</v>
      </c>
      <c r="U418" s="28">
        <v>3.1044</v>
      </c>
      <c r="V418" s="28">
        <v>6.4741035856573703E-2</v>
      </c>
      <c r="W418" s="28">
        <v>33.943680000000001</v>
      </c>
      <c r="X418" s="28">
        <v>197.96</v>
      </c>
      <c r="Y418" s="28">
        <v>1.4825600000000001</v>
      </c>
      <c r="Z418" s="28">
        <v>1.954048</v>
      </c>
      <c r="AA418" s="28">
        <v>2.5708000000000002</v>
      </c>
      <c r="AB418" s="28">
        <v>2.7614399999999999</v>
      </c>
      <c r="AC418" s="28">
        <v>49.611600000000003</v>
      </c>
      <c r="AD418" s="28">
        <v>33.540399999999998</v>
      </c>
      <c r="AE418" s="28">
        <v>3.528</v>
      </c>
      <c r="AF418" s="28">
        <v>4.7556816</v>
      </c>
      <c r="AG418" s="28">
        <v>4.7556816</v>
      </c>
      <c r="AH418" s="28">
        <v>4.7556816</v>
      </c>
      <c r="AI418" s="28">
        <v>0.05</v>
      </c>
      <c r="AJ418" s="28">
        <v>1.93184</v>
      </c>
      <c r="AK418" s="28">
        <v>93.946329599999999</v>
      </c>
      <c r="AL418" s="28">
        <v>6.8163359999999997</v>
      </c>
      <c r="AM418" s="28">
        <v>0.96540800000000004</v>
      </c>
      <c r="AN418" s="28">
        <v>1.77376</v>
      </c>
      <c r="AO418" s="28">
        <v>41.344000000000001</v>
      </c>
      <c r="AP418" s="28">
        <v>2.0210240000000002</v>
      </c>
      <c r="AQ418" s="28">
        <v>1.6035200000000001</v>
      </c>
      <c r="AR418" s="28">
        <v>7.3321120000000004</v>
      </c>
      <c r="AS418" s="28">
        <v>670.17215999999996</v>
      </c>
      <c r="AT418" s="28">
        <v>36.750945424000001</v>
      </c>
      <c r="AU418" s="28">
        <v>2645.8191999999999</v>
      </c>
      <c r="AV418" s="28">
        <v>5.8425631999999998</v>
      </c>
      <c r="AW418" s="28">
        <v>3.4032</v>
      </c>
      <c r="AX418" s="28">
        <v>5</v>
      </c>
      <c r="AY418" s="28">
        <v>134.7088</v>
      </c>
      <c r="AZ418" s="28">
        <v>2.7243919999999999</v>
      </c>
      <c r="BA418" s="28">
        <v>0.119969040247678</v>
      </c>
      <c r="BB418" s="28">
        <v>11.239072</v>
      </c>
      <c r="BC418" s="28">
        <v>145.4</v>
      </c>
      <c r="BD418" s="28">
        <v>0.64780800000000005</v>
      </c>
      <c r="BE418" s="28">
        <v>1.9144208</v>
      </c>
      <c r="BF418" s="28">
        <v>1.870528</v>
      </c>
      <c r="BG418" s="28">
        <v>2.1424799999999999</v>
      </c>
      <c r="BH418" s="28">
        <v>85.041120000000006</v>
      </c>
      <c r="BI418" s="28">
        <v>15.438560000000001</v>
      </c>
      <c r="BJ418" s="28">
        <v>5</v>
      </c>
      <c r="BK418" s="28">
        <v>3.3363174400000002</v>
      </c>
      <c r="BL418" s="28">
        <v>3.3363174400000002</v>
      </c>
      <c r="BM418" s="28">
        <v>3.6804118400000001</v>
      </c>
      <c r="BN418" s="28">
        <v>0.19259200000000001</v>
      </c>
      <c r="BO418" s="28">
        <v>0.99790216666588005</v>
      </c>
      <c r="BP418" s="28">
        <v>0.468746743849493</v>
      </c>
    </row>
    <row r="419" spans="1:68">
      <c r="A419" s="28">
        <v>418</v>
      </c>
      <c r="B419" s="29" t="s">
        <v>69</v>
      </c>
      <c r="C419" s="28">
        <v>320</v>
      </c>
      <c r="D419" s="28">
        <v>1095</v>
      </c>
      <c r="E419" s="28">
        <v>0.42468800000000001</v>
      </c>
      <c r="F419" s="28">
        <v>34.137920000000001</v>
      </c>
      <c r="G419" s="28">
        <v>3.1052</v>
      </c>
      <c r="H419" s="28">
        <v>1.2314400000000001</v>
      </c>
      <c r="I419" s="28">
        <v>4.0793600000000003</v>
      </c>
      <c r="J419" s="28">
        <v>16.064</v>
      </c>
      <c r="K419" s="28">
        <v>0.85704000000000002</v>
      </c>
      <c r="L419" s="28">
        <v>0.85919999999999996</v>
      </c>
      <c r="M419" s="28">
        <v>1.0844800000000001</v>
      </c>
      <c r="N419" s="28">
        <v>462.14319999999998</v>
      </c>
      <c r="O419" s="28">
        <v>56.645729279999998</v>
      </c>
      <c r="P419" s="28">
        <v>384.512</v>
      </c>
      <c r="Q419" s="28">
        <v>1.38232</v>
      </c>
      <c r="R419" s="28">
        <v>2.1827999999999999</v>
      </c>
      <c r="S419" s="28">
        <v>3.528</v>
      </c>
      <c r="T419" s="28">
        <v>176.61600000000001</v>
      </c>
      <c r="U419" s="28">
        <v>3.1044</v>
      </c>
      <c r="V419" s="28">
        <v>6.4741035856573703E-2</v>
      </c>
      <c r="W419" s="28">
        <v>33.943680000000001</v>
      </c>
      <c r="X419" s="28">
        <v>197.96</v>
      </c>
      <c r="Y419" s="28">
        <v>1.4825600000000001</v>
      </c>
      <c r="Z419" s="28">
        <v>1.954048</v>
      </c>
      <c r="AA419" s="28">
        <v>2.5708000000000002</v>
      </c>
      <c r="AB419" s="28">
        <v>2.7614399999999999</v>
      </c>
      <c r="AC419" s="28">
        <v>49.611600000000003</v>
      </c>
      <c r="AD419" s="28">
        <v>33.540399999999998</v>
      </c>
      <c r="AE419" s="28">
        <v>3.528</v>
      </c>
      <c r="AF419" s="28">
        <v>4.7556816</v>
      </c>
      <c r="AG419" s="28">
        <v>4.7556816</v>
      </c>
      <c r="AH419" s="28">
        <v>4.7556816</v>
      </c>
      <c r="AI419" s="28">
        <v>0.05</v>
      </c>
      <c r="AJ419" s="28">
        <v>1.9352</v>
      </c>
      <c r="AK419" s="28">
        <v>94.223231999999996</v>
      </c>
      <c r="AL419" s="28">
        <v>6.8479200000000002</v>
      </c>
      <c r="AM419" s="28">
        <v>0.96896000000000004</v>
      </c>
      <c r="AN419" s="28">
        <v>1.7776000000000001</v>
      </c>
      <c r="AO419" s="28">
        <v>41.44</v>
      </c>
      <c r="AP419" s="28">
        <v>2.0220799999999999</v>
      </c>
      <c r="AQ419" s="28">
        <v>1.6064000000000001</v>
      </c>
      <c r="AR419" s="28">
        <v>7.2858400000000003</v>
      </c>
      <c r="AS419" s="28">
        <v>671.80319999999995</v>
      </c>
      <c r="AT419" s="28">
        <v>36.842528080000001</v>
      </c>
      <c r="AU419" s="28">
        <v>2628.1840000000002</v>
      </c>
      <c r="AV419" s="28">
        <v>5.8156639999999999</v>
      </c>
      <c r="AW419" s="28">
        <v>3.4319999999999999</v>
      </c>
      <c r="AX419" s="28">
        <v>5</v>
      </c>
      <c r="AY419" s="28">
        <v>134.77600000000001</v>
      </c>
      <c r="AZ419" s="28">
        <v>2.7148400000000001</v>
      </c>
      <c r="BA419" s="28">
        <v>0.11969111969111999</v>
      </c>
      <c r="BB419" s="28">
        <v>11.30944</v>
      </c>
      <c r="BC419" s="28">
        <v>145.4</v>
      </c>
      <c r="BD419" s="28">
        <v>0.64895999999999998</v>
      </c>
      <c r="BE419" s="28">
        <v>1.9150160000000001</v>
      </c>
      <c r="BF419" s="28">
        <v>1.87216</v>
      </c>
      <c r="BG419" s="28">
        <v>2.1444000000000001</v>
      </c>
      <c r="BH419" s="28">
        <v>85.202399999999997</v>
      </c>
      <c r="BI419" s="28">
        <v>15.3512</v>
      </c>
      <c r="BJ419" s="28">
        <v>5</v>
      </c>
      <c r="BK419" s="28">
        <v>3.3459808</v>
      </c>
      <c r="BL419" s="28">
        <v>3.3459808</v>
      </c>
      <c r="BM419" s="28">
        <v>3.7569488</v>
      </c>
      <c r="BN419" s="28">
        <v>0.19864000000000001</v>
      </c>
      <c r="BO419" s="28">
        <v>0.99733613715471303</v>
      </c>
      <c r="BP419" s="28">
        <v>0.46958031837916098</v>
      </c>
    </row>
    <row r="420" spans="1:68">
      <c r="A420" s="28">
        <v>419</v>
      </c>
      <c r="B420" s="29" t="s">
        <v>87</v>
      </c>
      <c r="C420" s="28">
        <v>370</v>
      </c>
      <c r="D420" s="28">
        <v>1095</v>
      </c>
      <c r="E420" s="28">
        <v>0.42468800000000001</v>
      </c>
      <c r="F420" s="28">
        <v>34.137920000000001</v>
      </c>
      <c r="G420" s="28">
        <v>3.1052</v>
      </c>
      <c r="H420" s="28">
        <v>1.2314400000000001</v>
      </c>
      <c r="I420" s="28">
        <v>4.0793600000000003</v>
      </c>
      <c r="J420" s="28">
        <v>16.064</v>
      </c>
      <c r="K420" s="28">
        <v>0.85704000000000002</v>
      </c>
      <c r="L420" s="28">
        <v>0.85919999999999996</v>
      </c>
      <c r="M420" s="28">
        <v>1.0844800000000001</v>
      </c>
      <c r="N420" s="28">
        <v>462.14319999999998</v>
      </c>
      <c r="O420" s="28">
        <v>56.645729279999998</v>
      </c>
      <c r="P420" s="28">
        <v>384.512</v>
      </c>
      <c r="Q420" s="28">
        <v>1.38232</v>
      </c>
      <c r="R420" s="28">
        <v>2.1827999999999999</v>
      </c>
      <c r="S420" s="28">
        <v>3.528</v>
      </c>
      <c r="T420" s="28">
        <v>176.61600000000001</v>
      </c>
      <c r="U420" s="28">
        <v>3.1044</v>
      </c>
      <c r="V420" s="28">
        <v>6.4741035856573703E-2</v>
      </c>
      <c r="W420" s="28">
        <v>33.943680000000001</v>
      </c>
      <c r="X420" s="28">
        <v>197.96</v>
      </c>
      <c r="Y420" s="28">
        <v>1.4825600000000001</v>
      </c>
      <c r="Z420" s="28">
        <v>1.954048</v>
      </c>
      <c r="AA420" s="28">
        <v>2.5708000000000002</v>
      </c>
      <c r="AB420" s="28">
        <v>2.7614399999999999</v>
      </c>
      <c r="AC420" s="28">
        <v>49.611600000000003</v>
      </c>
      <c r="AD420" s="28">
        <v>33.540399999999998</v>
      </c>
      <c r="AE420" s="28">
        <v>3.528</v>
      </c>
      <c r="AF420" s="28">
        <v>4.7556816</v>
      </c>
      <c r="AG420" s="28">
        <v>4.7556816</v>
      </c>
      <c r="AH420" s="28">
        <v>4.7556816</v>
      </c>
      <c r="AI420" s="28">
        <v>0.05</v>
      </c>
      <c r="AJ420" s="28">
        <v>1.9385600000000001</v>
      </c>
      <c r="AK420" s="28">
        <v>94.500134399999993</v>
      </c>
      <c r="AL420" s="28">
        <v>6.8795039999999998</v>
      </c>
      <c r="AM420" s="28">
        <v>0.97251200000000004</v>
      </c>
      <c r="AN420" s="28">
        <v>1.7814399999999999</v>
      </c>
      <c r="AO420" s="28">
        <v>41.536000000000001</v>
      </c>
      <c r="AP420" s="28">
        <v>2.023136</v>
      </c>
      <c r="AQ420" s="28">
        <v>1.60928</v>
      </c>
      <c r="AR420" s="28">
        <v>7.2395680000000002</v>
      </c>
      <c r="AS420" s="28">
        <v>673.43424000000005</v>
      </c>
      <c r="AT420" s="28">
        <v>36.934110736000001</v>
      </c>
      <c r="AU420" s="28">
        <v>2610.5488</v>
      </c>
      <c r="AV420" s="28">
        <v>5.7887648</v>
      </c>
      <c r="AW420" s="28">
        <v>3.4607999999999999</v>
      </c>
      <c r="AX420" s="28">
        <v>5</v>
      </c>
      <c r="AY420" s="28">
        <v>134.8432</v>
      </c>
      <c r="AZ420" s="28">
        <v>2.7052879999999999</v>
      </c>
      <c r="BA420" s="28">
        <v>0.119414483821263</v>
      </c>
      <c r="BB420" s="28">
        <v>11.379808000000001</v>
      </c>
      <c r="BC420" s="28">
        <v>145.4</v>
      </c>
      <c r="BD420" s="28">
        <v>0.65011200000000002</v>
      </c>
      <c r="BE420" s="28">
        <v>1.9156112000000001</v>
      </c>
      <c r="BF420" s="28">
        <v>1.8737919999999999</v>
      </c>
      <c r="BG420" s="28">
        <v>2.1463199999999998</v>
      </c>
      <c r="BH420" s="28">
        <v>85.363680000000002</v>
      </c>
      <c r="BI420" s="28">
        <v>15.26384</v>
      </c>
      <c r="BJ420" s="28">
        <v>5</v>
      </c>
      <c r="BK420" s="28">
        <v>3.3556441600000002</v>
      </c>
      <c r="BL420" s="28">
        <v>3.3556441600000002</v>
      </c>
      <c r="BM420" s="28">
        <v>3.8334857599999999</v>
      </c>
      <c r="BN420" s="28">
        <v>0.20468800000000001</v>
      </c>
      <c r="BO420" s="28">
        <v>0.99677074940541499</v>
      </c>
      <c r="BP420" s="28">
        <v>0.47041389290882801</v>
      </c>
    </row>
    <row r="421" spans="1:68">
      <c r="A421" s="28">
        <v>420</v>
      </c>
      <c r="B421" s="29" t="s">
        <v>221</v>
      </c>
      <c r="C421" s="28">
        <v>425</v>
      </c>
      <c r="D421" s="28">
        <v>1095</v>
      </c>
      <c r="E421" s="28">
        <v>0.42468800000000001</v>
      </c>
      <c r="F421" s="28">
        <v>34.137920000000001</v>
      </c>
      <c r="G421" s="28">
        <v>3.1052</v>
      </c>
      <c r="H421" s="28">
        <v>1.2314400000000001</v>
      </c>
      <c r="I421" s="28">
        <v>4.0793600000000003</v>
      </c>
      <c r="J421" s="28">
        <v>16.064</v>
      </c>
      <c r="K421" s="28">
        <v>0.85704000000000002</v>
      </c>
      <c r="L421" s="28">
        <v>0.85919999999999996</v>
      </c>
      <c r="M421" s="28">
        <v>1.0844800000000001</v>
      </c>
      <c r="N421" s="28">
        <v>462.14319999999998</v>
      </c>
      <c r="O421" s="28">
        <v>56.645729279999998</v>
      </c>
      <c r="P421" s="28">
        <v>384.512</v>
      </c>
      <c r="Q421" s="28">
        <v>1.38232</v>
      </c>
      <c r="R421" s="28">
        <v>2.1827999999999999</v>
      </c>
      <c r="S421" s="28">
        <v>3.528</v>
      </c>
      <c r="T421" s="28">
        <v>176.61600000000001</v>
      </c>
      <c r="U421" s="28">
        <v>3.1044</v>
      </c>
      <c r="V421" s="28">
        <v>6.4741035856573703E-2</v>
      </c>
      <c r="W421" s="28">
        <v>33.943680000000001</v>
      </c>
      <c r="X421" s="28">
        <v>197.96</v>
      </c>
      <c r="Y421" s="28">
        <v>1.4825600000000001</v>
      </c>
      <c r="Z421" s="28">
        <v>1.954048</v>
      </c>
      <c r="AA421" s="28">
        <v>2.5708000000000002</v>
      </c>
      <c r="AB421" s="28">
        <v>2.7614399999999999</v>
      </c>
      <c r="AC421" s="28">
        <v>49.611600000000003</v>
      </c>
      <c r="AD421" s="28">
        <v>33.540399999999998</v>
      </c>
      <c r="AE421" s="28">
        <v>3.528</v>
      </c>
      <c r="AF421" s="28">
        <v>4.7556816</v>
      </c>
      <c r="AG421" s="28">
        <v>4.7556816</v>
      </c>
      <c r="AH421" s="28">
        <v>4.7556816</v>
      </c>
      <c r="AI421" s="28">
        <v>0.05</v>
      </c>
      <c r="AJ421" s="28">
        <v>1.9419200000000001</v>
      </c>
      <c r="AK421" s="28">
        <v>94.777036800000005</v>
      </c>
      <c r="AL421" s="28">
        <v>6.9110880000000003</v>
      </c>
      <c r="AM421" s="28">
        <v>0.97606400000000004</v>
      </c>
      <c r="AN421" s="28">
        <v>1.78528</v>
      </c>
      <c r="AO421" s="28">
        <v>41.631999999999998</v>
      </c>
      <c r="AP421" s="28">
        <v>2.0241920000000002</v>
      </c>
      <c r="AQ421" s="28">
        <v>1.61216</v>
      </c>
      <c r="AR421" s="28">
        <v>7.1932960000000001</v>
      </c>
      <c r="AS421" s="28">
        <v>675.06528000000003</v>
      </c>
      <c r="AT421" s="28">
        <v>37.025693392000001</v>
      </c>
      <c r="AU421" s="28">
        <v>2592.9135999999999</v>
      </c>
      <c r="AV421" s="28">
        <v>5.7618656000000001</v>
      </c>
      <c r="AW421" s="28">
        <v>3.4895999999999998</v>
      </c>
      <c r="AX421" s="28">
        <v>5</v>
      </c>
      <c r="AY421" s="28">
        <v>134.91040000000001</v>
      </c>
      <c r="AZ421" s="28">
        <v>2.6957360000000001</v>
      </c>
      <c r="BA421" s="28">
        <v>0.119139123750961</v>
      </c>
      <c r="BB421" s="28">
        <v>11.450176000000001</v>
      </c>
      <c r="BC421" s="28">
        <v>145.4</v>
      </c>
      <c r="BD421" s="28">
        <v>0.65126399999999995</v>
      </c>
      <c r="BE421" s="28">
        <v>1.9162064000000001</v>
      </c>
      <c r="BF421" s="28">
        <v>1.875424</v>
      </c>
      <c r="BG421" s="28">
        <v>2.1482399999999999</v>
      </c>
      <c r="BH421" s="28">
        <v>85.524959999999993</v>
      </c>
      <c r="BI421" s="28">
        <v>15.17648</v>
      </c>
      <c r="BJ421" s="28">
        <v>5</v>
      </c>
      <c r="BK421" s="28">
        <v>3.36530752</v>
      </c>
      <c r="BL421" s="28">
        <v>3.36530752</v>
      </c>
      <c r="BM421" s="28">
        <v>3.9100227200000002</v>
      </c>
      <c r="BN421" s="28">
        <v>0.21073600000000001</v>
      </c>
      <c r="BO421" s="28">
        <v>0.99620600232716305</v>
      </c>
      <c r="BP421" s="28">
        <v>0.47124746743849499</v>
      </c>
    </row>
    <row r="422" spans="1:68">
      <c r="A422" s="28">
        <v>421</v>
      </c>
      <c r="B422" s="29" t="s">
        <v>215</v>
      </c>
      <c r="C422" s="28">
        <v>320</v>
      </c>
      <c r="D422" s="28">
        <v>1095</v>
      </c>
      <c r="E422" s="28">
        <v>0.42468800000000001</v>
      </c>
      <c r="F422" s="28">
        <v>34.137920000000001</v>
      </c>
      <c r="G422" s="28">
        <v>3.1052</v>
      </c>
      <c r="H422" s="28">
        <v>1.2314400000000001</v>
      </c>
      <c r="I422" s="28">
        <v>4.0793600000000003</v>
      </c>
      <c r="J422" s="28">
        <v>16.064</v>
      </c>
      <c r="K422" s="28">
        <v>0.85704000000000002</v>
      </c>
      <c r="L422" s="28">
        <v>0.85919999999999996</v>
      </c>
      <c r="M422" s="28">
        <v>1.0844800000000001</v>
      </c>
      <c r="N422" s="28">
        <v>462.14319999999998</v>
      </c>
      <c r="O422" s="28">
        <v>56.645729279999998</v>
      </c>
      <c r="P422" s="28">
        <v>384.512</v>
      </c>
      <c r="Q422" s="28">
        <v>1.38232</v>
      </c>
      <c r="R422" s="28">
        <v>2.1827999999999999</v>
      </c>
      <c r="S422" s="28">
        <v>3.528</v>
      </c>
      <c r="T422" s="28">
        <v>176.61600000000001</v>
      </c>
      <c r="U422" s="28">
        <v>3.1044</v>
      </c>
      <c r="V422" s="28">
        <v>6.4741035856573703E-2</v>
      </c>
      <c r="W422" s="28">
        <v>33.943680000000001</v>
      </c>
      <c r="X422" s="28">
        <v>197.96</v>
      </c>
      <c r="Y422" s="28">
        <v>1.4825600000000001</v>
      </c>
      <c r="Z422" s="28">
        <v>1.954048</v>
      </c>
      <c r="AA422" s="28">
        <v>2.5708000000000002</v>
      </c>
      <c r="AB422" s="28">
        <v>2.7614399999999999</v>
      </c>
      <c r="AC422" s="28">
        <v>49.611600000000003</v>
      </c>
      <c r="AD422" s="28">
        <v>33.540399999999998</v>
      </c>
      <c r="AE422" s="28">
        <v>3.528</v>
      </c>
      <c r="AF422" s="28">
        <v>4.7556816</v>
      </c>
      <c r="AG422" s="28">
        <v>4.7556816</v>
      </c>
      <c r="AH422" s="28">
        <v>4.7556816</v>
      </c>
      <c r="AI422" s="28">
        <v>0.05</v>
      </c>
      <c r="AJ422" s="28">
        <v>1.9452799999999999</v>
      </c>
      <c r="AK422" s="28">
        <v>95.053939200000002</v>
      </c>
      <c r="AL422" s="28">
        <v>6.942672</v>
      </c>
      <c r="AM422" s="28">
        <v>0.97961600000000004</v>
      </c>
      <c r="AN422" s="28">
        <v>1.78912</v>
      </c>
      <c r="AO422" s="28">
        <v>41.728000000000002</v>
      </c>
      <c r="AP422" s="28">
        <v>2.0252479999999999</v>
      </c>
      <c r="AQ422" s="28">
        <v>1.61504</v>
      </c>
      <c r="AR422" s="28">
        <v>7.147024</v>
      </c>
      <c r="AS422" s="28">
        <v>676.69632000000001</v>
      </c>
      <c r="AT422" s="28">
        <v>37.117276048000001</v>
      </c>
      <c r="AU422" s="28">
        <v>2575.2784000000001</v>
      </c>
      <c r="AV422" s="28">
        <v>5.7349664000000002</v>
      </c>
      <c r="AW422" s="28">
        <v>3.5184000000000002</v>
      </c>
      <c r="AX422" s="28">
        <v>5</v>
      </c>
      <c r="AY422" s="28">
        <v>134.9776</v>
      </c>
      <c r="AZ422" s="28">
        <v>2.6861839999999999</v>
      </c>
      <c r="BA422" s="28">
        <v>0.11886503067484699</v>
      </c>
      <c r="BB422" s="28">
        <v>11.520543999999999</v>
      </c>
      <c r="BC422" s="28">
        <v>145.4</v>
      </c>
      <c r="BD422" s="28">
        <v>0.652416</v>
      </c>
      <c r="BE422" s="28">
        <v>1.9168016000000001</v>
      </c>
      <c r="BF422" s="28">
        <v>1.8770560000000001</v>
      </c>
      <c r="BG422" s="28">
        <v>2.1501600000000001</v>
      </c>
      <c r="BH422" s="28">
        <v>85.686239999999998</v>
      </c>
      <c r="BI422" s="28">
        <v>15.089119999999999</v>
      </c>
      <c r="BJ422" s="28">
        <v>5</v>
      </c>
      <c r="BK422" s="28">
        <v>3.3749708799999998</v>
      </c>
      <c r="BL422" s="28">
        <v>3.3749708799999998</v>
      </c>
      <c r="BM422" s="28">
        <v>3.98655968</v>
      </c>
      <c r="BN422" s="28">
        <v>0.216784</v>
      </c>
      <c r="BO422" s="28">
        <v>0.99564189483160603</v>
      </c>
      <c r="BP422" s="28">
        <v>0.47208104196816197</v>
      </c>
    </row>
    <row r="423" spans="1:68">
      <c r="A423" s="28">
        <v>422</v>
      </c>
      <c r="B423" s="29" t="s">
        <v>242</v>
      </c>
      <c r="C423" s="28">
        <v>159</v>
      </c>
      <c r="D423" s="28">
        <v>1095</v>
      </c>
      <c r="E423" s="28">
        <v>0.42468800000000001</v>
      </c>
      <c r="F423" s="28">
        <v>34.137920000000001</v>
      </c>
      <c r="G423" s="28">
        <v>3.1052</v>
      </c>
      <c r="H423" s="28">
        <v>1.2314400000000001</v>
      </c>
      <c r="I423" s="28">
        <v>4.0793600000000003</v>
      </c>
      <c r="J423" s="28">
        <v>16.064</v>
      </c>
      <c r="K423" s="28">
        <v>0.85704000000000002</v>
      </c>
      <c r="L423" s="28">
        <v>0.85919999999999996</v>
      </c>
      <c r="M423" s="28">
        <v>1.0844800000000001</v>
      </c>
      <c r="N423" s="28">
        <v>462.14319999999998</v>
      </c>
      <c r="O423" s="28">
        <v>56.645729279999998</v>
      </c>
      <c r="P423" s="28">
        <v>384.512</v>
      </c>
      <c r="Q423" s="28">
        <v>1.38232</v>
      </c>
      <c r="R423" s="28">
        <v>2.1827999999999999</v>
      </c>
      <c r="S423" s="28">
        <v>3.528</v>
      </c>
      <c r="T423" s="28">
        <v>176.61600000000001</v>
      </c>
      <c r="U423" s="28">
        <v>3.1044</v>
      </c>
      <c r="V423" s="28">
        <v>6.4741035856573703E-2</v>
      </c>
      <c r="W423" s="28">
        <v>33.943680000000001</v>
      </c>
      <c r="X423" s="28">
        <v>197.96</v>
      </c>
      <c r="Y423" s="28">
        <v>1.4825600000000001</v>
      </c>
      <c r="Z423" s="28">
        <v>1.954048</v>
      </c>
      <c r="AA423" s="28">
        <v>2.5708000000000002</v>
      </c>
      <c r="AB423" s="28">
        <v>2.7614399999999999</v>
      </c>
      <c r="AC423" s="28">
        <v>49.611600000000003</v>
      </c>
      <c r="AD423" s="28">
        <v>33.540399999999998</v>
      </c>
      <c r="AE423" s="28">
        <v>3.528</v>
      </c>
      <c r="AF423" s="28">
        <v>4.7556816</v>
      </c>
      <c r="AG423" s="28">
        <v>4.7556816</v>
      </c>
      <c r="AH423" s="28">
        <v>4.7556816</v>
      </c>
      <c r="AI423" s="28">
        <v>0.05</v>
      </c>
      <c r="AJ423" s="28">
        <v>1.9486399999999999</v>
      </c>
      <c r="AK423" s="28">
        <v>95.330841599999999</v>
      </c>
      <c r="AL423" s="28">
        <v>6.9742559999999996</v>
      </c>
      <c r="AM423" s="28">
        <v>0.98316800000000004</v>
      </c>
      <c r="AN423" s="28">
        <v>1.7929600000000001</v>
      </c>
      <c r="AO423" s="28">
        <v>41.823999999999998</v>
      </c>
      <c r="AP423" s="28">
        <v>2.0263040000000001</v>
      </c>
      <c r="AQ423" s="28">
        <v>1.61792</v>
      </c>
      <c r="AR423" s="28">
        <v>7.100752</v>
      </c>
      <c r="AS423" s="28">
        <v>678.32736</v>
      </c>
      <c r="AT423" s="28">
        <v>37.208858704000001</v>
      </c>
      <c r="AU423" s="28">
        <v>2557.6432</v>
      </c>
      <c r="AV423" s="28">
        <v>5.7080672000000003</v>
      </c>
      <c r="AW423" s="28">
        <v>3.5472000000000001</v>
      </c>
      <c r="AX423" s="28">
        <v>5</v>
      </c>
      <c r="AY423" s="28">
        <v>135.04480000000001</v>
      </c>
      <c r="AZ423" s="28">
        <v>2.6766320000000001</v>
      </c>
      <c r="BA423" s="28">
        <v>0.118592195868401</v>
      </c>
      <c r="BB423" s="28">
        <v>11.590911999999999</v>
      </c>
      <c r="BC423" s="28">
        <v>145.4</v>
      </c>
      <c r="BD423" s="28">
        <v>0.65356800000000004</v>
      </c>
      <c r="BE423" s="28">
        <v>1.9173967999999999</v>
      </c>
      <c r="BF423" s="28">
        <v>1.8786879999999999</v>
      </c>
      <c r="BG423" s="28">
        <v>2.1520800000000002</v>
      </c>
      <c r="BH423" s="28">
        <v>85.847520000000003</v>
      </c>
      <c r="BI423" s="28">
        <v>15.001760000000001</v>
      </c>
      <c r="BJ423" s="28">
        <v>5</v>
      </c>
      <c r="BK423" s="28">
        <v>3.38463424</v>
      </c>
      <c r="BL423" s="28">
        <v>3.38463424</v>
      </c>
      <c r="BM423" s="28">
        <v>4.0630966400000004</v>
      </c>
      <c r="BN423" s="28">
        <v>0.222832</v>
      </c>
      <c r="BO423" s="28">
        <v>0.99507842583285699</v>
      </c>
      <c r="BP423" s="28">
        <v>0.47291461649782901</v>
      </c>
    </row>
    <row r="424" spans="1:68">
      <c r="A424" s="28">
        <v>423</v>
      </c>
      <c r="B424" s="29" t="s">
        <v>243</v>
      </c>
      <c r="C424" s="28">
        <v>200</v>
      </c>
      <c r="D424" s="28">
        <v>1075</v>
      </c>
      <c r="E424" s="28">
        <v>0.34</v>
      </c>
      <c r="F424" s="28">
        <v>29.75722</v>
      </c>
      <c r="G424" s="28">
        <v>2.9161999999999999</v>
      </c>
      <c r="H424" s="28">
        <v>1.2121999999999999</v>
      </c>
      <c r="I424" s="28">
        <v>4.1033999999999997</v>
      </c>
      <c r="J424" s="28">
        <v>14.36</v>
      </c>
      <c r="K424" s="28">
        <v>0.84899999999999998</v>
      </c>
      <c r="L424" s="28">
        <v>0.85799999999999998</v>
      </c>
      <c r="M424" s="28">
        <v>1.048</v>
      </c>
      <c r="N424" s="28">
        <v>461.35599999999999</v>
      </c>
      <c r="O424" s="28">
        <v>56.330882000000003</v>
      </c>
      <c r="P424" s="28">
        <v>358.64</v>
      </c>
      <c r="Q424" s="28">
        <v>1.4180999999999999</v>
      </c>
      <c r="R424" s="28">
        <v>2.1640000000000001</v>
      </c>
      <c r="S424" s="28">
        <v>3.42</v>
      </c>
      <c r="T424" s="28">
        <v>175.3</v>
      </c>
      <c r="U424" s="28">
        <v>3.0868000000000002</v>
      </c>
      <c r="V424" s="28">
        <v>6.9637883008356605E-2</v>
      </c>
      <c r="W424" s="28">
        <v>33.543199999999999</v>
      </c>
      <c r="X424" s="28">
        <v>197</v>
      </c>
      <c r="Y424" s="28">
        <v>1.4798</v>
      </c>
      <c r="Z424" s="28">
        <v>1.9384399999999999</v>
      </c>
      <c r="AA424" s="28">
        <v>2.5608</v>
      </c>
      <c r="AB424" s="28">
        <v>2.7545999999999999</v>
      </c>
      <c r="AC424" s="28">
        <v>51.097999999999999</v>
      </c>
      <c r="AD424" s="28">
        <v>32.992199999999997</v>
      </c>
      <c r="AE424" s="28">
        <v>3.42</v>
      </c>
      <c r="AF424" s="28">
        <v>4.73658</v>
      </c>
      <c r="AG424" s="28">
        <v>4.73658</v>
      </c>
      <c r="AH424" s="28">
        <v>4.73658</v>
      </c>
      <c r="AI424" s="28">
        <v>0.05</v>
      </c>
      <c r="AJ424" s="28">
        <v>1.9772000000000001</v>
      </c>
      <c r="AK424" s="28">
        <v>97.581440000000001</v>
      </c>
      <c r="AL424" s="28">
        <v>6.9447999999999999</v>
      </c>
      <c r="AM424" s="28">
        <v>0.96479999999999999</v>
      </c>
      <c r="AN424" s="28">
        <v>1.764</v>
      </c>
      <c r="AO424" s="28">
        <v>42.68</v>
      </c>
      <c r="AP424" s="28">
        <v>2.0308000000000002</v>
      </c>
      <c r="AQ424" s="28">
        <v>1.6080000000000001</v>
      </c>
      <c r="AR424" s="28">
        <v>7.3983999999999996</v>
      </c>
      <c r="AS424" s="28">
        <v>674.49599999999998</v>
      </c>
      <c r="AT424" s="28">
        <v>36.868367200000002</v>
      </c>
      <c r="AU424" s="28">
        <v>2688.8</v>
      </c>
      <c r="AV424" s="28">
        <v>5.8797600000000001</v>
      </c>
      <c r="AW424" s="28">
        <v>3.42</v>
      </c>
      <c r="AX424" s="28">
        <v>5.04</v>
      </c>
      <c r="AY424" s="28">
        <v>134.28</v>
      </c>
      <c r="AZ424" s="28">
        <v>2.7214</v>
      </c>
      <c r="BA424" s="28">
        <v>0.117150890346767</v>
      </c>
      <c r="BB424" s="28">
        <v>11.124000000000001</v>
      </c>
      <c r="BC424" s="28">
        <v>145</v>
      </c>
      <c r="BD424" s="28">
        <v>0.64480000000000004</v>
      </c>
      <c r="BE424" s="28">
        <v>1.91384</v>
      </c>
      <c r="BF424" s="28">
        <v>1.8672</v>
      </c>
      <c r="BG424" s="28">
        <v>2.1379999999999999</v>
      </c>
      <c r="BH424" s="28">
        <v>84.668000000000006</v>
      </c>
      <c r="BI424" s="28">
        <v>15.231999999999999</v>
      </c>
      <c r="BJ424" s="28">
        <v>5.04</v>
      </c>
      <c r="BK424" s="28">
        <v>3.3407</v>
      </c>
      <c r="BL424" s="28">
        <v>3.3407</v>
      </c>
      <c r="BM424" s="28">
        <v>3.6193399999999998</v>
      </c>
      <c r="BN424" s="28">
        <v>0.19520000000000001</v>
      </c>
      <c r="BO424" s="28">
        <v>0.99842026169314302</v>
      </c>
      <c r="BP424" s="28">
        <v>0.46657018813314</v>
      </c>
    </row>
    <row r="425" spans="1:68">
      <c r="A425" s="28">
        <v>424</v>
      </c>
      <c r="B425" s="29" t="s">
        <v>87</v>
      </c>
      <c r="C425" s="28">
        <v>230</v>
      </c>
      <c r="D425" s="28">
        <v>1075</v>
      </c>
      <c r="E425" s="28">
        <v>0.33848</v>
      </c>
      <c r="F425" s="28">
        <v>29.596129999999999</v>
      </c>
      <c r="G425" s="28">
        <v>2.9062999999999999</v>
      </c>
      <c r="H425" s="28">
        <v>1.2097</v>
      </c>
      <c r="I425" s="28">
        <v>4.0946999999999996</v>
      </c>
      <c r="J425" s="28">
        <v>14.28</v>
      </c>
      <c r="K425" s="28">
        <v>0.84989999999999999</v>
      </c>
      <c r="L425" s="28">
        <v>0.85899999999999999</v>
      </c>
      <c r="M425" s="28">
        <v>1.0498000000000001</v>
      </c>
      <c r="N425" s="28">
        <v>462.12599999999998</v>
      </c>
      <c r="O425" s="28">
        <v>56.197741800000003</v>
      </c>
      <c r="P425" s="28">
        <v>358.98</v>
      </c>
      <c r="Q425" s="28">
        <v>1.43635</v>
      </c>
      <c r="R425" s="28">
        <v>2.1640000000000001</v>
      </c>
      <c r="S425" s="28">
        <v>3.41</v>
      </c>
      <c r="T425" s="28">
        <v>174.81</v>
      </c>
      <c r="U425" s="28">
        <v>3.0764</v>
      </c>
      <c r="V425" s="28">
        <v>7.0028011204481794E-2</v>
      </c>
      <c r="W425" s="28">
        <v>33.321599999999997</v>
      </c>
      <c r="X425" s="28">
        <v>196.6</v>
      </c>
      <c r="Y425" s="28">
        <v>1.4773000000000001</v>
      </c>
      <c r="Z425" s="28">
        <v>1.9351400000000001</v>
      </c>
      <c r="AA425" s="28">
        <v>2.5552000000000001</v>
      </c>
      <c r="AB425" s="28">
        <v>2.7503000000000002</v>
      </c>
      <c r="AC425" s="28">
        <v>51.143000000000001</v>
      </c>
      <c r="AD425" s="28">
        <v>32.799300000000002</v>
      </c>
      <c r="AE425" s="28">
        <v>3.41</v>
      </c>
      <c r="AF425" s="28">
        <v>4.7262060000000004</v>
      </c>
      <c r="AG425" s="28">
        <v>4.7262060000000004</v>
      </c>
      <c r="AH425" s="28">
        <v>4.7262060000000004</v>
      </c>
      <c r="AI425" s="28">
        <v>0.05</v>
      </c>
      <c r="AJ425" s="28">
        <v>1.9842</v>
      </c>
      <c r="AK425" s="28">
        <v>98.158320000000003</v>
      </c>
      <c r="AL425" s="28">
        <v>7.0106000000000002</v>
      </c>
      <c r="AM425" s="28">
        <v>0.97219999999999995</v>
      </c>
      <c r="AN425" s="28">
        <v>1.772</v>
      </c>
      <c r="AO425" s="28">
        <v>42.88</v>
      </c>
      <c r="AP425" s="28">
        <v>2.0329999999999999</v>
      </c>
      <c r="AQ425" s="28">
        <v>1.6140000000000001</v>
      </c>
      <c r="AR425" s="28">
        <v>7.3019999999999996</v>
      </c>
      <c r="AS425" s="28">
        <v>677.89400000000001</v>
      </c>
      <c r="AT425" s="28">
        <v>37.0591644</v>
      </c>
      <c r="AU425" s="28">
        <v>2652.06</v>
      </c>
      <c r="AV425" s="28">
        <v>5.8237199999999998</v>
      </c>
      <c r="AW425" s="28">
        <v>3.48</v>
      </c>
      <c r="AX425" s="28">
        <v>5.04</v>
      </c>
      <c r="AY425" s="28">
        <v>134.41999999999999</v>
      </c>
      <c r="AZ425" s="28">
        <v>2.7014999999999998</v>
      </c>
      <c r="BA425" s="28">
        <v>0.11660447761194</v>
      </c>
      <c r="BB425" s="28">
        <v>11.2706</v>
      </c>
      <c r="BC425" s="28">
        <v>145</v>
      </c>
      <c r="BD425" s="28">
        <v>0.6472</v>
      </c>
      <c r="BE425" s="28">
        <v>1.9150799999999999</v>
      </c>
      <c r="BF425" s="28">
        <v>1.8706</v>
      </c>
      <c r="BG425" s="28">
        <v>2.1419999999999999</v>
      </c>
      <c r="BH425" s="28">
        <v>85.004000000000005</v>
      </c>
      <c r="BI425" s="28">
        <v>15.05</v>
      </c>
      <c r="BJ425" s="28">
        <v>5.04</v>
      </c>
      <c r="BK425" s="28">
        <v>3.3608319999999998</v>
      </c>
      <c r="BL425" s="28">
        <v>3.3608319999999998</v>
      </c>
      <c r="BM425" s="28">
        <v>3.7787920000000002</v>
      </c>
      <c r="BN425" s="28">
        <v>0.20780000000000001</v>
      </c>
      <c r="BO425" s="28">
        <v>0.99636823351404202</v>
      </c>
      <c r="BP425" s="28">
        <v>0.46830680173661399</v>
      </c>
    </row>
    <row r="426" spans="1:68">
      <c r="A426" s="28">
        <v>425</v>
      </c>
      <c r="B426" s="29" t="s">
        <v>215</v>
      </c>
      <c r="C426" s="28">
        <v>205</v>
      </c>
      <c r="D426" s="28">
        <v>1075</v>
      </c>
      <c r="E426" s="28">
        <v>0.33695999999999998</v>
      </c>
      <c r="F426" s="28">
        <v>29.435040000000001</v>
      </c>
      <c r="G426" s="28">
        <v>2.8963999999999999</v>
      </c>
      <c r="H426" s="28">
        <v>1.2072000000000001</v>
      </c>
      <c r="I426" s="28">
        <v>4.0860000000000003</v>
      </c>
      <c r="J426" s="28">
        <v>14.2</v>
      </c>
      <c r="K426" s="28">
        <v>0.8508</v>
      </c>
      <c r="L426" s="28">
        <v>0.86</v>
      </c>
      <c r="M426" s="28">
        <v>1.0516000000000001</v>
      </c>
      <c r="N426" s="28">
        <v>462.89600000000002</v>
      </c>
      <c r="O426" s="28">
        <v>56.064601600000003</v>
      </c>
      <c r="P426" s="28">
        <v>359.32</v>
      </c>
      <c r="Q426" s="28">
        <v>1.4545999999999999</v>
      </c>
      <c r="R426" s="28">
        <v>2.1640000000000001</v>
      </c>
      <c r="S426" s="28">
        <v>3.4</v>
      </c>
      <c r="T426" s="28">
        <v>174.32</v>
      </c>
      <c r="U426" s="28">
        <v>3.0659999999999998</v>
      </c>
      <c r="V426" s="28">
        <v>7.0422535211267595E-2</v>
      </c>
      <c r="W426" s="28">
        <v>33.1</v>
      </c>
      <c r="X426" s="28">
        <v>196.2</v>
      </c>
      <c r="Y426" s="28">
        <v>1.4748000000000001</v>
      </c>
      <c r="Z426" s="28">
        <v>1.93184</v>
      </c>
      <c r="AA426" s="28">
        <v>2.5495999999999999</v>
      </c>
      <c r="AB426" s="28">
        <v>2.746</v>
      </c>
      <c r="AC426" s="28">
        <v>51.188000000000002</v>
      </c>
      <c r="AD426" s="28">
        <v>32.606400000000001</v>
      </c>
      <c r="AE426" s="28">
        <v>3.4</v>
      </c>
      <c r="AF426" s="28">
        <v>4.7158319999999998</v>
      </c>
      <c r="AG426" s="28">
        <v>4.7158319999999998</v>
      </c>
      <c r="AH426" s="28">
        <v>4.7158319999999998</v>
      </c>
      <c r="AI426" s="28">
        <v>0.05</v>
      </c>
      <c r="AJ426" s="28">
        <v>1.9912000000000001</v>
      </c>
      <c r="AK426" s="28">
        <v>98.735200000000006</v>
      </c>
      <c r="AL426" s="28">
        <v>7.0763999999999996</v>
      </c>
      <c r="AM426" s="28">
        <v>0.97960000000000003</v>
      </c>
      <c r="AN426" s="28">
        <v>1.78</v>
      </c>
      <c r="AO426" s="28">
        <v>43.08</v>
      </c>
      <c r="AP426" s="28">
        <v>2.0352000000000001</v>
      </c>
      <c r="AQ426" s="28">
        <v>1.62</v>
      </c>
      <c r="AR426" s="28">
        <v>7.2055999999999996</v>
      </c>
      <c r="AS426" s="28">
        <v>681.29200000000003</v>
      </c>
      <c r="AT426" s="28">
        <v>37.249961599999999</v>
      </c>
      <c r="AU426" s="28">
        <v>2615.3200000000002</v>
      </c>
      <c r="AV426" s="28">
        <v>5.7676800000000004</v>
      </c>
      <c r="AW426" s="28">
        <v>3.54</v>
      </c>
      <c r="AX426" s="28">
        <v>5.04</v>
      </c>
      <c r="AY426" s="28">
        <v>134.56</v>
      </c>
      <c r="AZ426" s="28">
        <v>2.6816</v>
      </c>
      <c r="BA426" s="28">
        <v>0.11606313834726099</v>
      </c>
      <c r="BB426" s="28">
        <v>11.417199999999999</v>
      </c>
      <c r="BC426" s="28">
        <v>145</v>
      </c>
      <c r="BD426" s="28">
        <v>0.64959999999999996</v>
      </c>
      <c r="BE426" s="28">
        <v>1.91632</v>
      </c>
      <c r="BF426" s="28">
        <v>1.8740000000000001</v>
      </c>
      <c r="BG426" s="28">
        <v>2.1459999999999999</v>
      </c>
      <c r="BH426" s="28">
        <v>85.34</v>
      </c>
      <c r="BI426" s="28">
        <v>14.868</v>
      </c>
      <c r="BJ426" s="28">
        <v>5.04</v>
      </c>
      <c r="BK426" s="28">
        <v>3.3809640000000001</v>
      </c>
      <c r="BL426" s="28">
        <v>3.3809640000000001</v>
      </c>
      <c r="BM426" s="28">
        <v>3.9382440000000001</v>
      </c>
      <c r="BN426" s="28">
        <v>0.22040000000000001</v>
      </c>
      <c r="BO426" s="28">
        <v>0.99432105359998502</v>
      </c>
      <c r="BP426" s="28">
        <v>0.47004341534008698</v>
      </c>
    </row>
    <row r="427" spans="1:68">
      <c r="A427" s="28">
        <v>426</v>
      </c>
      <c r="B427" s="29" t="s">
        <v>244</v>
      </c>
      <c r="C427" s="28">
        <v>138</v>
      </c>
      <c r="D427" s="28">
        <v>1085</v>
      </c>
      <c r="E427" s="28">
        <v>0.41066999999999998</v>
      </c>
      <c r="F427" s="28">
        <v>33.7943845</v>
      </c>
      <c r="G427" s="28">
        <v>3.1279400000000002</v>
      </c>
      <c r="H427" s="28">
        <v>1.201495</v>
      </c>
      <c r="I427" s="28">
        <v>4.1376249999999999</v>
      </c>
      <c r="J427" s="28">
        <v>16.068000000000001</v>
      </c>
      <c r="K427" s="28">
        <v>0.85245499999999996</v>
      </c>
      <c r="L427" s="28">
        <v>0.85194999999999999</v>
      </c>
      <c r="M427" s="28">
        <v>1.04613</v>
      </c>
      <c r="N427" s="28">
        <v>459.05905000000001</v>
      </c>
      <c r="O427" s="28">
        <v>57.886801470000002</v>
      </c>
      <c r="P427" s="28">
        <v>373.82850000000002</v>
      </c>
      <c r="Q427" s="28">
        <v>1.2822180000000001</v>
      </c>
      <c r="R427" s="28">
        <v>2.2195</v>
      </c>
      <c r="S427" s="28">
        <v>3.5659999999999998</v>
      </c>
      <c r="T427" s="28">
        <v>178.977</v>
      </c>
      <c r="U427" s="28">
        <v>3.1751510000000001</v>
      </c>
      <c r="V427" s="28">
        <v>6.4102564102564097E-2</v>
      </c>
      <c r="W427" s="28">
        <v>34.905180000000001</v>
      </c>
      <c r="X427" s="28">
        <v>200.29249999999999</v>
      </c>
      <c r="Y427" s="28">
        <v>1.516635</v>
      </c>
      <c r="Z427" s="28">
        <v>1.9732965</v>
      </c>
      <c r="AA427" s="28">
        <v>2.60195</v>
      </c>
      <c r="AB427" s="28">
        <v>2.7858700000000001</v>
      </c>
      <c r="AC427" s="28">
        <v>49.49689</v>
      </c>
      <c r="AD427" s="28">
        <v>33.870485000000002</v>
      </c>
      <c r="AE427" s="28">
        <v>3.5659999999999998</v>
      </c>
      <c r="AF427" s="28">
        <v>4.8183828000000002</v>
      </c>
      <c r="AG427" s="28">
        <v>4.8183828000000002</v>
      </c>
      <c r="AH427" s="28">
        <v>4.8183828000000002</v>
      </c>
      <c r="AI427" s="28">
        <v>0.05</v>
      </c>
      <c r="AJ427" s="28">
        <v>1.8993599999999999</v>
      </c>
      <c r="AK427" s="28">
        <v>91.684900999999996</v>
      </c>
      <c r="AL427" s="28">
        <v>6.6484899999999998</v>
      </c>
      <c r="AM427" s="28">
        <v>0.94901000000000002</v>
      </c>
      <c r="AN427" s="28">
        <v>1.7522500000000001</v>
      </c>
      <c r="AO427" s="28">
        <v>40.484000000000002</v>
      </c>
      <c r="AP427" s="28">
        <v>2.0244200000000001</v>
      </c>
      <c r="AQ427" s="28">
        <v>1.5967</v>
      </c>
      <c r="AR427" s="28">
        <v>7.4926000000000004</v>
      </c>
      <c r="AS427" s="28">
        <v>663.63199999999995</v>
      </c>
      <c r="AT427" s="28">
        <v>36.136808109999997</v>
      </c>
      <c r="AU427" s="28">
        <v>2717.3359999999998</v>
      </c>
      <c r="AV427" s="28">
        <v>5.9848229999999996</v>
      </c>
      <c r="AW427" s="28">
        <v>3.2950499999999998</v>
      </c>
      <c r="AX427" s="28">
        <v>4.9729999999999999</v>
      </c>
      <c r="AY427" s="28">
        <v>133.97900000000001</v>
      </c>
      <c r="AZ427" s="28">
        <v>2.7553350000000001</v>
      </c>
      <c r="BA427" s="28">
        <v>0.122764548957613</v>
      </c>
      <c r="BB427" s="28">
        <v>10.834440000000001</v>
      </c>
      <c r="BC427" s="28">
        <v>144.89500000000001</v>
      </c>
      <c r="BD427" s="28">
        <v>0.63929499999999995</v>
      </c>
      <c r="BE427" s="28">
        <v>1.9084859999999999</v>
      </c>
      <c r="BF427" s="28">
        <v>1.8586800000000001</v>
      </c>
      <c r="BG427" s="28">
        <v>2.13063</v>
      </c>
      <c r="BH427" s="28">
        <v>83.942499999999995</v>
      </c>
      <c r="BI427" s="28">
        <v>15.6769</v>
      </c>
      <c r="BJ427" s="28">
        <v>4.9729999999999999</v>
      </c>
      <c r="BK427" s="28">
        <v>3.2907555999999998</v>
      </c>
      <c r="BL427" s="28">
        <v>3.2907555999999998</v>
      </c>
      <c r="BM427" s="28">
        <v>3.3433375000000001</v>
      </c>
      <c r="BN427" s="28">
        <v>0.17204</v>
      </c>
      <c r="BO427" s="28">
        <v>1.01402539692854</v>
      </c>
      <c r="BP427" s="28">
        <v>0.46258683068017398</v>
      </c>
    </row>
    <row r="428" spans="1:68">
      <c r="A428" s="28">
        <v>427</v>
      </c>
      <c r="B428" s="33" t="s">
        <v>245</v>
      </c>
      <c r="C428" s="28">
        <v>208</v>
      </c>
      <c r="D428" s="28">
        <v>1110</v>
      </c>
      <c r="E428" s="28">
        <v>0.34623939999999997</v>
      </c>
      <c r="F428" s="28">
        <v>30.196658249999999</v>
      </c>
      <c r="G428" s="28">
        <v>2.9395924999999998</v>
      </c>
      <c r="H428" s="28">
        <v>1.2230645</v>
      </c>
      <c r="I428" s="28">
        <v>4.1060305000000001</v>
      </c>
      <c r="J428" s="28">
        <v>14.5372</v>
      </c>
      <c r="K428" s="28">
        <v>0.85033449999999999</v>
      </c>
      <c r="L428" s="28">
        <v>0.85958500000000004</v>
      </c>
      <c r="M428" s="28">
        <v>1.052759</v>
      </c>
      <c r="N428" s="28">
        <v>460.93070999999998</v>
      </c>
      <c r="O428" s="28">
        <v>56.303102494000001</v>
      </c>
      <c r="P428" s="28">
        <v>359.32010000000002</v>
      </c>
      <c r="Q428" s="28">
        <v>1.40640075</v>
      </c>
      <c r="R428" s="28">
        <v>2.1632899999999999</v>
      </c>
      <c r="S428" s="28">
        <v>3.4301499999999998</v>
      </c>
      <c r="T428" s="28">
        <v>175.67755</v>
      </c>
      <c r="U428" s="28">
        <v>3.0898099999999999</v>
      </c>
      <c r="V428" s="28">
        <v>6.9339350081171106E-2</v>
      </c>
      <c r="W428" s="28">
        <v>33.743084000000003</v>
      </c>
      <c r="X428" s="28">
        <v>197.1755</v>
      </c>
      <c r="Y428" s="28">
        <v>1.4763554999999999</v>
      </c>
      <c r="Z428" s="28">
        <v>1.9402899</v>
      </c>
      <c r="AA428" s="28">
        <v>2.5642100000000001</v>
      </c>
      <c r="AB428" s="28">
        <v>2.7570744999999999</v>
      </c>
      <c r="AC428" s="28">
        <v>51.177905000000003</v>
      </c>
      <c r="AD428" s="28">
        <v>33.231982500000001</v>
      </c>
      <c r="AE428" s="28">
        <v>3.4301499999999998</v>
      </c>
      <c r="AF428" s="28">
        <v>4.7481943299999996</v>
      </c>
      <c r="AG428" s="28">
        <v>4.7470803300000002</v>
      </c>
      <c r="AH428" s="28">
        <v>4.7414543299999998</v>
      </c>
      <c r="AI428" s="28">
        <v>5.1499999999999997E-2</v>
      </c>
      <c r="AJ428" s="28">
        <v>1.936205</v>
      </c>
      <c r="AK428" s="28">
        <v>94.269379599999994</v>
      </c>
      <c r="AL428" s="28">
        <v>6.8612310000000001</v>
      </c>
      <c r="AM428" s="28">
        <v>0.96814299999999998</v>
      </c>
      <c r="AN428" s="28">
        <v>1.76898</v>
      </c>
      <c r="AO428" s="28">
        <v>41.466999999999999</v>
      </c>
      <c r="AP428" s="28">
        <v>2.0355089999999998</v>
      </c>
      <c r="AQ428" s="28">
        <v>1.61477</v>
      </c>
      <c r="AR428" s="28">
        <v>7.320182</v>
      </c>
      <c r="AS428" s="28">
        <v>672.38521000000003</v>
      </c>
      <c r="AT428" s="28">
        <v>36.747537053999999</v>
      </c>
      <c r="AU428" s="28">
        <v>2646.8877000000002</v>
      </c>
      <c r="AV428" s="28">
        <v>5.9988142</v>
      </c>
      <c r="AW428" s="28">
        <v>3.4502999999999999</v>
      </c>
      <c r="AX428" s="28">
        <v>4.9980000000000002</v>
      </c>
      <c r="AY428" s="28">
        <v>134.31530000000001</v>
      </c>
      <c r="AZ428" s="28">
        <v>2.7092695</v>
      </c>
      <c r="BA428" s="28">
        <v>0.120674271107145</v>
      </c>
      <c r="BB428" s="28">
        <v>11.188807000000001</v>
      </c>
      <c r="BC428" s="28">
        <v>144.99</v>
      </c>
      <c r="BD428" s="28">
        <v>0.64593299999999998</v>
      </c>
      <c r="BE428" s="28">
        <v>1.9137918</v>
      </c>
      <c r="BF428" s="28">
        <v>1.8680829999999999</v>
      </c>
      <c r="BG428" s="28">
        <v>2.13964</v>
      </c>
      <c r="BH428" s="28">
        <v>86.865920000000003</v>
      </c>
      <c r="BI428" s="28">
        <v>15.233309999999999</v>
      </c>
      <c r="BJ428" s="28">
        <v>4.9980000000000002</v>
      </c>
      <c r="BK428" s="28">
        <v>3.3618535399999998</v>
      </c>
      <c r="BL428" s="28">
        <v>3.3618535399999998</v>
      </c>
      <c r="BM428" s="28">
        <v>3.7094569399999999</v>
      </c>
      <c r="BN428" s="28">
        <v>0.20135700000000001</v>
      </c>
      <c r="BO428" s="28">
        <v>0.99666140700499695</v>
      </c>
      <c r="BP428" s="28">
        <v>0.46739001447178002</v>
      </c>
    </row>
    <row r="429" spans="1:68">
      <c r="A429" s="28">
        <v>428</v>
      </c>
      <c r="B429" s="29" t="s">
        <v>246</v>
      </c>
      <c r="C429" s="28">
        <v>170</v>
      </c>
      <c r="D429" s="28">
        <v>1095</v>
      </c>
      <c r="E429" s="28">
        <v>0.67367999999999995</v>
      </c>
      <c r="F429" s="28">
        <v>44.87191</v>
      </c>
      <c r="G429" s="28">
        <v>3.9095</v>
      </c>
      <c r="H429" s="28">
        <v>1.2139</v>
      </c>
      <c r="I429" s="28">
        <v>3.9373</v>
      </c>
      <c r="J429" s="28">
        <v>20.76</v>
      </c>
      <c r="K429" s="28">
        <v>0.88549999999999995</v>
      </c>
      <c r="L429" s="28">
        <v>1.0389999999999999</v>
      </c>
      <c r="M429" s="28">
        <v>1.3673999999999999</v>
      </c>
      <c r="N429" s="28">
        <v>506.56599999999997</v>
      </c>
      <c r="O429" s="28">
        <v>55.024408800000003</v>
      </c>
      <c r="P429" s="28">
        <v>512.4</v>
      </c>
      <c r="Q429" s="28">
        <v>1.04853</v>
      </c>
      <c r="R429" s="28">
        <v>2.56</v>
      </c>
      <c r="S429" s="28">
        <v>3.77</v>
      </c>
      <c r="T429" s="28">
        <v>170.49</v>
      </c>
      <c r="U429" s="28">
        <v>3.0268999999999999</v>
      </c>
      <c r="V429" s="28">
        <v>0.134874759152216</v>
      </c>
      <c r="W429" s="28">
        <v>30.433800000000002</v>
      </c>
      <c r="X429" s="28">
        <v>192.8</v>
      </c>
      <c r="Y429" s="28">
        <v>1.4493</v>
      </c>
      <c r="Z429" s="28">
        <v>1.9361999999999999</v>
      </c>
      <c r="AA429" s="28">
        <v>2.4506000000000001</v>
      </c>
      <c r="AB429" s="28">
        <v>2.6671</v>
      </c>
      <c r="AC429" s="28">
        <v>64.141000000000005</v>
      </c>
      <c r="AD429" s="28">
        <v>28.975100000000001</v>
      </c>
      <c r="AE429" s="28">
        <v>3.77</v>
      </c>
      <c r="AF429" s="28">
        <v>4.6789800000000001</v>
      </c>
      <c r="AG429" s="28">
        <v>4.6789800000000001</v>
      </c>
      <c r="AH429" s="28">
        <v>4.6789800000000001</v>
      </c>
      <c r="AI429" s="28">
        <v>0.104</v>
      </c>
      <c r="AJ429" s="28">
        <v>1.92</v>
      </c>
      <c r="AK429" s="28">
        <v>92.906000000000006</v>
      </c>
      <c r="AL429" s="28">
        <v>6.7</v>
      </c>
      <c r="AM429" s="28">
        <v>0.95</v>
      </c>
      <c r="AN429" s="28">
        <v>1.75</v>
      </c>
      <c r="AO429" s="28">
        <v>41</v>
      </c>
      <c r="AP429" s="28">
        <v>2.0299999999999998</v>
      </c>
      <c r="AQ429" s="28">
        <v>1.6</v>
      </c>
      <c r="AR429" s="28">
        <v>7.57</v>
      </c>
      <c r="AS429" s="28">
        <v>663.8</v>
      </c>
      <c r="AT429" s="28">
        <v>36.28</v>
      </c>
      <c r="AU429" s="28">
        <v>2741</v>
      </c>
      <c r="AV429" s="28">
        <v>6.1440000000000001</v>
      </c>
      <c r="AW429" s="28">
        <v>3.3</v>
      </c>
      <c r="AX429" s="28">
        <v>5</v>
      </c>
      <c r="AY429" s="28">
        <v>134</v>
      </c>
      <c r="AZ429" s="28">
        <v>2.76</v>
      </c>
      <c r="BA429" s="28">
        <v>0.12195121951219499</v>
      </c>
      <c r="BB429" s="28">
        <v>10.83</v>
      </c>
      <c r="BC429" s="28">
        <v>145</v>
      </c>
      <c r="BD429" s="28">
        <v>0.64</v>
      </c>
      <c r="BE429" s="28">
        <v>1.911</v>
      </c>
      <c r="BF429" s="28">
        <v>1.86</v>
      </c>
      <c r="BG429" s="28">
        <v>2.13</v>
      </c>
      <c r="BH429" s="28">
        <v>86.2</v>
      </c>
      <c r="BI429" s="28">
        <v>15.7</v>
      </c>
      <c r="BJ429" s="28">
        <v>5</v>
      </c>
      <c r="BK429" s="28">
        <v>3.3003999999999998</v>
      </c>
      <c r="BL429" s="28">
        <v>3.3003999999999998</v>
      </c>
      <c r="BM429" s="28">
        <v>3.3003999999999998</v>
      </c>
      <c r="BN429" s="28">
        <v>0.17</v>
      </c>
      <c r="BO429" s="28">
        <v>0.99012434697006502</v>
      </c>
      <c r="BP429" s="28">
        <v>0.46309696092619401</v>
      </c>
    </row>
    <row r="430" spans="1:68">
      <c r="A430" s="28">
        <v>429</v>
      </c>
      <c r="B430" s="29" t="s">
        <v>247</v>
      </c>
      <c r="C430" s="28">
        <v>119</v>
      </c>
      <c r="D430" s="28">
        <v>1000</v>
      </c>
      <c r="E430" s="28">
        <v>0.35238000000000003</v>
      </c>
      <c r="F430" s="28">
        <v>30.921655000000001</v>
      </c>
      <c r="G430" s="28">
        <v>3.03695</v>
      </c>
      <c r="H430" s="28">
        <v>1.19665</v>
      </c>
      <c r="I430" s="28">
        <v>4.1003499999999997</v>
      </c>
      <c r="J430" s="28">
        <v>14.94</v>
      </c>
      <c r="K430" s="28">
        <v>0.86885000000000001</v>
      </c>
      <c r="L430" s="28">
        <v>0.86950000000000005</v>
      </c>
      <c r="M430" s="28">
        <v>1.0911</v>
      </c>
      <c r="N430" s="28">
        <v>460.90899999999999</v>
      </c>
      <c r="O430" s="28">
        <v>56.894843999999999</v>
      </c>
      <c r="P430" s="28">
        <v>371.37</v>
      </c>
      <c r="Q430" s="28">
        <v>1.3735649999999999</v>
      </c>
      <c r="R430" s="28">
        <v>2.2389999999999999</v>
      </c>
      <c r="S430" s="28">
        <v>3.4849999999999999</v>
      </c>
      <c r="T430" s="28">
        <v>176.89500000000001</v>
      </c>
      <c r="U430" s="28">
        <v>3.1251500000000001</v>
      </c>
      <c r="V430" s="28">
        <v>7.0950468540829995E-2</v>
      </c>
      <c r="W430" s="28">
        <v>34.114199999999997</v>
      </c>
      <c r="X430" s="28">
        <v>197.75</v>
      </c>
      <c r="Y430" s="28">
        <v>1.4856</v>
      </c>
      <c r="Z430" s="28">
        <v>1.9555800000000001</v>
      </c>
      <c r="AA430" s="28">
        <v>2.5745</v>
      </c>
      <c r="AB430" s="28">
        <v>2.7647499999999998</v>
      </c>
      <c r="AC430" s="28">
        <v>50.408499999999997</v>
      </c>
      <c r="AD430" s="28">
        <v>32.946350000000002</v>
      </c>
      <c r="AE430" s="28">
        <v>3.4849999999999999</v>
      </c>
      <c r="AF430" s="28">
        <v>4.7865060000000001</v>
      </c>
      <c r="AG430" s="28">
        <v>4.7865060000000001</v>
      </c>
      <c r="AH430" s="28">
        <v>4.7865060000000001</v>
      </c>
      <c r="AI430" s="28">
        <v>5.0900000000000001E-2</v>
      </c>
      <c r="AJ430" s="28">
        <v>1.9023000000000001</v>
      </c>
      <c r="AK430" s="28">
        <v>91.794229999999999</v>
      </c>
      <c r="AL430" s="28">
        <v>6.6619000000000002</v>
      </c>
      <c r="AM430" s="28">
        <v>0.94340000000000002</v>
      </c>
      <c r="AN430" s="28">
        <v>1.7323</v>
      </c>
      <c r="AO430" s="28">
        <v>40.549999999999997</v>
      </c>
      <c r="AP430" s="28">
        <v>2.0192000000000001</v>
      </c>
      <c r="AQ430" s="28">
        <v>1.6060000000000001</v>
      </c>
      <c r="AR430" s="28">
        <v>7.4713000000000003</v>
      </c>
      <c r="AS430" s="28">
        <v>666.66499999999996</v>
      </c>
      <c r="AT430" s="28">
        <v>36.006769900000002</v>
      </c>
      <c r="AU430" s="28">
        <v>2713.01</v>
      </c>
      <c r="AV430" s="28">
        <v>5.9623799999999996</v>
      </c>
      <c r="AW430" s="28">
        <v>3.3134999999999999</v>
      </c>
      <c r="AX430" s="28">
        <v>4.97</v>
      </c>
      <c r="AY430" s="28">
        <v>133.46</v>
      </c>
      <c r="AZ430" s="28">
        <v>2.7404999999999999</v>
      </c>
      <c r="BA430" s="28">
        <v>0.12552404438964199</v>
      </c>
      <c r="BB430" s="28">
        <v>10.7178</v>
      </c>
      <c r="BC430" s="28">
        <v>144.85</v>
      </c>
      <c r="BD430" s="28">
        <v>0.63872499999999999</v>
      </c>
      <c r="BE430" s="28">
        <v>1.9064399999999999</v>
      </c>
      <c r="BF430" s="28">
        <v>1.8536999999999999</v>
      </c>
      <c r="BG430" s="28">
        <v>2.1248999999999998</v>
      </c>
      <c r="BH430" s="28">
        <v>84.084999999999994</v>
      </c>
      <c r="BI430" s="28">
        <v>15.481</v>
      </c>
      <c r="BJ430" s="28">
        <v>4.97</v>
      </c>
      <c r="BK430" s="28">
        <v>3.2873830000000002</v>
      </c>
      <c r="BL430" s="28">
        <v>3.2873830000000002</v>
      </c>
      <c r="BM430" s="28">
        <v>3.2873830000000002</v>
      </c>
      <c r="BN430" s="28">
        <v>0.17</v>
      </c>
      <c r="BO430" s="28">
        <v>1.0034514373457799</v>
      </c>
      <c r="BP430" s="28">
        <v>0.46217438494934898</v>
      </c>
    </row>
    <row r="431" spans="1:68">
      <c r="A431" s="28">
        <v>430</v>
      </c>
      <c r="B431" s="29" t="s">
        <v>248</v>
      </c>
      <c r="C431" s="28">
        <v>296</v>
      </c>
      <c r="D431" s="28">
        <v>650</v>
      </c>
      <c r="E431" s="28">
        <v>0.33695999999999998</v>
      </c>
      <c r="F431" s="28">
        <v>29.435040000000001</v>
      </c>
      <c r="G431" s="28">
        <v>2.8963999999999999</v>
      </c>
      <c r="H431" s="28">
        <v>1.2072000000000001</v>
      </c>
      <c r="I431" s="28">
        <v>4.0860000000000003</v>
      </c>
      <c r="J431" s="28">
        <v>14.2</v>
      </c>
      <c r="K431" s="28">
        <v>0.8508</v>
      </c>
      <c r="L431" s="28">
        <v>0.86</v>
      </c>
      <c r="M431" s="28">
        <v>1.0516000000000001</v>
      </c>
      <c r="N431" s="28">
        <v>462.89600000000002</v>
      </c>
      <c r="O431" s="28">
        <v>56.064601600000003</v>
      </c>
      <c r="P431" s="28">
        <v>359.32</v>
      </c>
      <c r="Q431" s="28">
        <v>1.4545999999999999</v>
      </c>
      <c r="R431" s="28">
        <v>2.1640000000000001</v>
      </c>
      <c r="S431" s="28">
        <v>3.4</v>
      </c>
      <c r="T431" s="28">
        <v>174.32</v>
      </c>
      <c r="U431" s="28">
        <v>3.0659999999999998</v>
      </c>
      <c r="V431" s="28">
        <v>7.0422535211267595E-2</v>
      </c>
      <c r="W431" s="28">
        <v>33.1</v>
      </c>
      <c r="X431" s="28">
        <v>196.2</v>
      </c>
      <c r="Y431" s="28">
        <v>1.4748000000000001</v>
      </c>
      <c r="Z431" s="28">
        <v>1.93184</v>
      </c>
      <c r="AA431" s="28">
        <v>2.5495999999999999</v>
      </c>
      <c r="AB431" s="28">
        <v>2.746</v>
      </c>
      <c r="AC431" s="28">
        <v>51.188000000000002</v>
      </c>
      <c r="AD431" s="28">
        <v>32.606400000000001</v>
      </c>
      <c r="AE431" s="28">
        <v>3.4</v>
      </c>
      <c r="AF431" s="28">
        <v>4.7158319999999998</v>
      </c>
      <c r="AG431" s="28">
        <v>4.7158319999999998</v>
      </c>
      <c r="AH431" s="28">
        <v>4.7158319999999998</v>
      </c>
      <c r="AI431" s="28">
        <v>0.05</v>
      </c>
      <c r="AJ431" s="28">
        <v>2.0127999999999999</v>
      </c>
      <c r="AK431" s="28">
        <v>100.49603999999999</v>
      </c>
      <c r="AL431" s="28">
        <v>7.133</v>
      </c>
      <c r="AM431" s="28">
        <v>0.97960000000000003</v>
      </c>
      <c r="AN431" s="28">
        <v>1.7789999999999999</v>
      </c>
      <c r="AO431" s="28">
        <v>43.72</v>
      </c>
      <c r="AP431" s="28">
        <v>2.0333999999999999</v>
      </c>
      <c r="AQ431" s="28">
        <v>1.6180000000000001</v>
      </c>
      <c r="AR431" s="28">
        <v>7.2161999999999997</v>
      </c>
      <c r="AS431" s="28">
        <v>683.24199999999996</v>
      </c>
      <c r="AT431" s="28">
        <v>37.353347999999997</v>
      </c>
      <c r="AU431" s="28">
        <v>2625.96</v>
      </c>
      <c r="AV431" s="28">
        <v>5.6916000000000002</v>
      </c>
      <c r="AW431" s="28">
        <v>3.54</v>
      </c>
      <c r="AX431" s="28">
        <v>5.0599999999999996</v>
      </c>
      <c r="AY431" s="28">
        <v>134.56</v>
      </c>
      <c r="AZ431" s="28">
        <v>2.6821999999999999</v>
      </c>
      <c r="BA431" s="28">
        <v>0.114364135407136</v>
      </c>
      <c r="BB431" s="28">
        <v>11.4176</v>
      </c>
      <c r="BC431" s="28">
        <v>145</v>
      </c>
      <c r="BD431" s="28">
        <v>0.64959999999999996</v>
      </c>
      <c r="BE431" s="28">
        <v>1.9165000000000001</v>
      </c>
      <c r="BF431" s="28">
        <v>1.8742000000000001</v>
      </c>
      <c r="BG431" s="28">
        <v>2.1459999999999999</v>
      </c>
      <c r="BH431" s="28">
        <v>84.238</v>
      </c>
      <c r="BI431" s="28">
        <v>14.816000000000001</v>
      </c>
      <c r="BJ431" s="28">
        <v>5.0599999999999996</v>
      </c>
      <c r="BK431" s="28">
        <v>3.3809819999999999</v>
      </c>
      <c r="BL431" s="28">
        <v>3.3809819999999999</v>
      </c>
      <c r="BM431" s="28">
        <v>3.9382619999999999</v>
      </c>
      <c r="BN431" s="28">
        <v>0.22040000000000001</v>
      </c>
      <c r="BO431" s="28">
        <v>0.99432105359998502</v>
      </c>
      <c r="BP431" s="28">
        <v>0.47004341534008698</v>
      </c>
    </row>
    <row r="432" spans="1:68">
      <c r="A432" s="28">
        <v>431</v>
      </c>
      <c r="B432" s="29" t="s">
        <v>249</v>
      </c>
      <c r="C432" s="28">
        <v>244</v>
      </c>
      <c r="D432" s="28">
        <v>1030</v>
      </c>
      <c r="E432" s="28">
        <v>0.34623939999999997</v>
      </c>
      <c r="F432" s="28">
        <v>30.196658249999999</v>
      </c>
      <c r="G432" s="28">
        <v>2.9395924999999998</v>
      </c>
      <c r="H432" s="28">
        <v>1.2230645</v>
      </c>
      <c r="I432" s="28">
        <v>4.1060305000000001</v>
      </c>
      <c r="J432" s="28">
        <v>14.5372</v>
      </c>
      <c r="K432" s="28">
        <v>0.85033449999999999</v>
      </c>
      <c r="L432" s="28">
        <v>0.85958500000000004</v>
      </c>
      <c r="M432" s="28">
        <v>1.052759</v>
      </c>
      <c r="N432" s="28">
        <v>460.93070999999998</v>
      </c>
      <c r="O432" s="28">
        <v>56.303102494000001</v>
      </c>
      <c r="P432" s="28">
        <v>359.32010000000002</v>
      </c>
      <c r="Q432" s="28">
        <v>1.40640075</v>
      </c>
      <c r="R432" s="28">
        <v>2.1632899999999999</v>
      </c>
      <c r="S432" s="28">
        <v>3.4301499999999998</v>
      </c>
      <c r="T432" s="28">
        <v>175.67755</v>
      </c>
      <c r="U432" s="28">
        <v>3.0898099999999999</v>
      </c>
      <c r="V432" s="28">
        <v>6.9339350081171106E-2</v>
      </c>
      <c r="W432" s="28">
        <v>33.743084000000003</v>
      </c>
      <c r="X432" s="28">
        <v>197.1755</v>
      </c>
      <c r="Y432" s="28">
        <v>1.4763554999999999</v>
      </c>
      <c r="Z432" s="28">
        <v>1.9402899</v>
      </c>
      <c r="AA432" s="28">
        <v>2.5642100000000001</v>
      </c>
      <c r="AB432" s="28">
        <v>2.7570744999999999</v>
      </c>
      <c r="AC432" s="28">
        <v>51.177905000000003</v>
      </c>
      <c r="AD432" s="28">
        <v>33.231982500000001</v>
      </c>
      <c r="AE432" s="28">
        <v>3.4301499999999998</v>
      </c>
      <c r="AF432" s="28">
        <v>4.7481943299999996</v>
      </c>
      <c r="AG432" s="28">
        <v>4.7470803300000002</v>
      </c>
      <c r="AH432" s="28">
        <v>4.7414543299999998</v>
      </c>
      <c r="AI432" s="28">
        <v>5.1499999999999997E-2</v>
      </c>
      <c r="AJ432" s="28">
        <v>1.936285</v>
      </c>
      <c r="AK432" s="28">
        <v>94.271197599999994</v>
      </c>
      <c r="AL432" s="28">
        <v>6.861631</v>
      </c>
      <c r="AM432" s="28">
        <v>0.96802299999999997</v>
      </c>
      <c r="AN432" s="28">
        <v>1.76878</v>
      </c>
      <c r="AO432" s="28">
        <v>41.469000000000001</v>
      </c>
      <c r="AP432" s="28">
        <v>2.0347689999999998</v>
      </c>
      <c r="AQ432" s="28">
        <v>1.61537</v>
      </c>
      <c r="AR432" s="28">
        <v>7.322902</v>
      </c>
      <c r="AS432" s="28">
        <v>672.46901000000003</v>
      </c>
      <c r="AT432" s="28">
        <v>36.737823673999998</v>
      </c>
      <c r="AU432" s="28">
        <v>2647.4677000000001</v>
      </c>
      <c r="AV432" s="28">
        <v>5.9920722</v>
      </c>
      <c r="AW432" s="28">
        <v>3.4506000000000001</v>
      </c>
      <c r="AX432" s="28">
        <v>4.9980000000000002</v>
      </c>
      <c r="AY432" s="28">
        <v>134.3133</v>
      </c>
      <c r="AZ432" s="28">
        <v>2.7090494999999999</v>
      </c>
      <c r="BA432" s="28">
        <v>0.120716679929586</v>
      </c>
      <c r="BB432" s="28">
        <v>11.188287000000001</v>
      </c>
      <c r="BC432" s="28">
        <v>144.99</v>
      </c>
      <c r="BD432" s="28">
        <v>0.645903</v>
      </c>
      <c r="BE432" s="28">
        <v>1.9137898</v>
      </c>
      <c r="BF432" s="28">
        <v>1.868063</v>
      </c>
      <c r="BG432" s="28">
        <v>2.13964</v>
      </c>
      <c r="BH432" s="28">
        <v>86.897319999999993</v>
      </c>
      <c r="BI432" s="28">
        <v>15.231310000000001</v>
      </c>
      <c r="BJ432" s="28">
        <v>4.9980000000000002</v>
      </c>
      <c r="BK432" s="28">
        <v>3.3497615399999998</v>
      </c>
      <c r="BL432" s="28">
        <v>3.3497615399999998</v>
      </c>
      <c r="BM432" s="28">
        <v>3.6973649399999999</v>
      </c>
      <c r="BN432" s="28">
        <v>0.201437</v>
      </c>
      <c r="BO432" s="28">
        <v>0.99667615122215603</v>
      </c>
      <c r="BP432" s="28">
        <v>0.46736830680173702</v>
      </c>
    </row>
    <row r="433" spans="1:68">
      <c r="A433" s="28">
        <v>432</v>
      </c>
      <c r="B433" s="29" t="s">
        <v>72</v>
      </c>
      <c r="C433" s="28">
        <v>277</v>
      </c>
      <c r="D433" s="28">
        <v>1030</v>
      </c>
      <c r="E433" s="28">
        <v>0.34623939999999997</v>
      </c>
      <c r="F433" s="28">
        <v>30.196658249999999</v>
      </c>
      <c r="G433" s="28">
        <v>2.9395924999999998</v>
      </c>
      <c r="H433" s="28">
        <v>1.2230645</v>
      </c>
      <c r="I433" s="28">
        <v>4.1060305000000001</v>
      </c>
      <c r="J433" s="28">
        <v>14.5372</v>
      </c>
      <c r="K433" s="28">
        <v>0.85033449999999999</v>
      </c>
      <c r="L433" s="28">
        <v>0.85958500000000004</v>
      </c>
      <c r="M433" s="28">
        <v>1.052759</v>
      </c>
      <c r="N433" s="28">
        <v>460.93070999999998</v>
      </c>
      <c r="O433" s="28">
        <v>56.303102494000001</v>
      </c>
      <c r="P433" s="28">
        <v>359.32010000000002</v>
      </c>
      <c r="Q433" s="28">
        <v>1.40640075</v>
      </c>
      <c r="R433" s="28">
        <v>2.1632899999999999</v>
      </c>
      <c r="S433" s="28">
        <v>3.4301499999999998</v>
      </c>
      <c r="T433" s="28">
        <v>175.67755</v>
      </c>
      <c r="U433" s="28">
        <v>3.0898099999999999</v>
      </c>
      <c r="V433" s="28">
        <v>6.9339350081171106E-2</v>
      </c>
      <c r="W433" s="28">
        <v>33.743084000000003</v>
      </c>
      <c r="X433" s="28">
        <v>197.1755</v>
      </c>
      <c r="Y433" s="28">
        <v>1.4763554999999999</v>
      </c>
      <c r="Z433" s="28">
        <v>1.9402899</v>
      </c>
      <c r="AA433" s="28">
        <v>2.5642100000000001</v>
      </c>
      <c r="AB433" s="28">
        <v>2.7570744999999999</v>
      </c>
      <c r="AC433" s="28">
        <v>51.177905000000003</v>
      </c>
      <c r="AD433" s="28">
        <v>33.231982500000001</v>
      </c>
      <c r="AE433" s="28">
        <v>3.4301499999999998</v>
      </c>
      <c r="AF433" s="28">
        <v>4.7481943299999996</v>
      </c>
      <c r="AG433" s="28">
        <v>4.7470803300000002</v>
      </c>
      <c r="AH433" s="28">
        <v>4.7414543299999998</v>
      </c>
      <c r="AI433" s="28">
        <v>5.1499999999999997E-2</v>
      </c>
      <c r="AJ433" s="28">
        <v>1.936301</v>
      </c>
      <c r="AK433" s="28">
        <v>94.272431999999995</v>
      </c>
      <c r="AL433" s="28">
        <v>6.8616910000000004</v>
      </c>
      <c r="AM433" s="28">
        <v>0.96801499999999996</v>
      </c>
      <c r="AN433" s="28">
        <v>1.768772</v>
      </c>
      <c r="AO433" s="28">
        <v>41.4694</v>
      </c>
      <c r="AP433" s="28">
        <v>2.034789</v>
      </c>
      <c r="AQ433" s="28">
        <v>1.61541</v>
      </c>
      <c r="AR433" s="28">
        <v>7.322946</v>
      </c>
      <c r="AS433" s="28">
        <v>672.46865000000003</v>
      </c>
      <c r="AT433" s="28">
        <v>36.738979229999998</v>
      </c>
      <c r="AU433" s="28">
        <v>2647.4517000000001</v>
      </c>
      <c r="AV433" s="28">
        <v>5.9938918000000001</v>
      </c>
      <c r="AW433" s="28">
        <v>3.4506600000000001</v>
      </c>
      <c r="AX433" s="28">
        <v>4.9980000000000002</v>
      </c>
      <c r="AY433" s="28">
        <v>134.3133</v>
      </c>
      <c r="AZ433" s="28">
        <v>2.7090135000000002</v>
      </c>
      <c r="BA433" s="28">
        <v>0.1207251612032</v>
      </c>
      <c r="BB433" s="28">
        <v>11.188119</v>
      </c>
      <c r="BC433" s="28">
        <v>144.988</v>
      </c>
      <c r="BD433" s="28">
        <v>0.645895</v>
      </c>
      <c r="BE433" s="28">
        <v>1.9137662</v>
      </c>
      <c r="BF433" s="28">
        <v>1.8680589999999999</v>
      </c>
      <c r="BG433" s="28">
        <v>2.1396359999999999</v>
      </c>
      <c r="BH433" s="28">
        <v>86.916560000000004</v>
      </c>
      <c r="BI433" s="28">
        <v>15.23095</v>
      </c>
      <c r="BJ433" s="28">
        <v>4.9980000000000002</v>
      </c>
      <c r="BK433" s="28">
        <v>3.34961778</v>
      </c>
      <c r="BL433" s="28">
        <v>3.34961778</v>
      </c>
      <c r="BM433" s="28">
        <v>3.6978461399999998</v>
      </c>
      <c r="BN433" s="28">
        <v>0.20141700000000001</v>
      </c>
      <c r="BO433" s="28">
        <v>0.99668008308707501</v>
      </c>
      <c r="BP433" s="28">
        <v>0.46736251808972501</v>
      </c>
    </row>
    <row r="434" spans="1:68">
      <c r="A434" s="28">
        <v>433</v>
      </c>
      <c r="B434" s="29" t="s">
        <v>74</v>
      </c>
      <c r="C434" s="28">
        <v>254</v>
      </c>
      <c r="D434" s="28">
        <v>1030</v>
      </c>
      <c r="E434" s="28">
        <v>0.34623939999999997</v>
      </c>
      <c r="F434" s="28">
        <v>30.196658249999999</v>
      </c>
      <c r="G434" s="28">
        <v>2.9395924999999998</v>
      </c>
      <c r="H434" s="28">
        <v>1.2230645</v>
      </c>
      <c r="I434" s="28">
        <v>4.1060305000000001</v>
      </c>
      <c r="J434" s="28">
        <v>14.5372</v>
      </c>
      <c r="K434" s="28">
        <v>0.85033449999999999</v>
      </c>
      <c r="L434" s="28">
        <v>0.85958500000000004</v>
      </c>
      <c r="M434" s="28">
        <v>1.052759</v>
      </c>
      <c r="N434" s="28">
        <v>460.93070999999998</v>
      </c>
      <c r="O434" s="28">
        <v>56.303102494000001</v>
      </c>
      <c r="P434" s="28">
        <v>359.32010000000002</v>
      </c>
      <c r="Q434" s="28">
        <v>1.40640075</v>
      </c>
      <c r="R434" s="28">
        <v>2.1632899999999999</v>
      </c>
      <c r="S434" s="28">
        <v>3.4301499999999998</v>
      </c>
      <c r="T434" s="28">
        <v>175.67755</v>
      </c>
      <c r="U434" s="28">
        <v>3.0898099999999999</v>
      </c>
      <c r="V434" s="28">
        <v>6.9339350081171106E-2</v>
      </c>
      <c r="W434" s="28">
        <v>33.743084000000003</v>
      </c>
      <c r="X434" s="28">
        <v>197.1755</v>
      </c>
      <c r="Y434" s="28">
        <v>1.4763554999999999</v>
      </c>
      <c r="Z434" s="28">
        <v>1.9402899</v>
      </c>
      <c r="AA434" s="28">
        <v>2.5642100000000001</v>
      </c>
      <c r="AB434" s="28">
        <v>2.7570744999999999</v>
      </c>
      <c r="AC434" s="28">
        <v>51.177905000000003</v>
      </c>
      <c r="AD434" s="28">
        <v>33.231982500000001</v>
      </c>
      <c r="AE434" s="28">
        <v>3.4301499999999998</v>
      </c>
      <c r="AF434" s="28">
        <v>4.7481943299999996</v>
      </c>
      <c r="AG434" s="28">
        <v>4.7470803300000002</v>
      </c>
      <c r="AH434" s="28">
        <v>4.7414543299999998</v>
      </c>
      <c r="AI434" s="28">
        <v>5.1499999999999997E-2</v>
      </c>
      <c r="AJ434" s="28">
        <v>1.9363170000000001</v>
      </c>
      <c r="AK434" s="28">
        <v>94.273666399999996</v>
      </c>
      <c r="AL434" s="28">
        <v>6.8617509999999999</v>
      </c>
      <c r="AM434" s="28">
        <v>0.96800699999999995</v>
      </c>
      <c r="AN434" s="28">
        <v>1.768764</v>
      </c>
      <c r="AO434" s="28">
        <v>41.469799999999999</v>
      </c>
      <c r="AP434" s="28">
        <v>2.0348090000000001</v>
      </c>
      <c r="AQ434" s="28">
        <v>1.6154500000000001</v>
      </c>
      <c r="AR434" s="28">
        <v>7.3229899999999999</v>
      </c>
      <c r="AS434" s="28">
        <v>672.46829000000002</v>
      </c>
      <c r="AT434" s="28">
        <v>36.740134785999999</v>
      </c>
      <c r="AU434" s="28">
        <v>2647.4357</v>
      </c>
      <c r="AV434" s="28">
        <v>5.9957114000000002</v>
      </c>
      <c r="AW434" s="28">
        <v>3.45072</v>
      </c>
      <c r="AX434" s="28">
        <v>4.9980000000000002</v>
      </c>
      <c r="AY434" s="28">
        <v>134.3133</v>
      </c>
      <c r="AZ434" s="28">
        <v>2.7089775</v>
      </c>
      <c r="BA434" s="28">
        <v>0.120733642313201</v>
      </c>
      <c r="BB434" s="28">
        <v>11.187951</v>
      </c>
      <c r="BC434" s="28">
        <v>144.98599999999999</v>
      </c>
      <c r="BD434" s="28">
        <v>0.64588699999999999</v>
      </c>
      <c r="BE434" s="28">
        <v>1.9137426</v>
      </c>
      <c r="BF434" s="28">
        <v>1.868055</v>
      </c>
      <c r="BG434" s="28">
        <v>2.1396320000000002</v>
      </c>
      <c r="BH434" s="28">
        <v>86.9358</v>
      </c>
      <c r="BI434" s="28">
        <v>15.230589999999999</v>
      </c>
      <c r="BJ434" s="28">
        <v>4.9980000000000002</v>
      </c>
      <c r="BK434" s="28">
        <v>3.3494740200000002</v>
      </c>
      <c r="BL434" s="28">
        <v>3.3494740200000002</v>
      </c>
      <c r="BM434" s="28">
        <v>3.6983273400000001</v>
      </c>
      <c r="BN434" s="28">
        <v>0.20139699999999999</v>
      </c>
      <c r="BO434" s="28">
        <v>0.99668401498301695</v>
      </c>
      <c r="BP434" s="28">
        <v>0.467356729377714</v>
      </c>
    </row>
    <row r="435" spans="1:68">
      <c r="A435" s="28">
        <v>434</v>
      </c>
      <c r="B435" s="29" t="s">
        <v>76</v>
      </c>
      <c r="C435" s="28">
        <v>247</v>
      </c>
      <c r="D435" s="28">
        <v>1030</v>
      </c>
      <c r="E435" s="28">
        <v>0.34623939999999997</v>
      </c>
      <c r="F435" s="28">
        <v>30.196658249999999</v>
      </c>
      <c r="G435" s="28">
        <v>2.9395924999999998</v>
      </c>
      <c r="H435" s="28">
        <v>1.2230645</v>
      </c>
      <c r="I435" s="28">
        <v>4.1060305000000001</v>
      </c>
      <c r="J435" s="28">
        <v>14.5372</v>
      </c>
      <c r="K435" s="28">
        <v>0.85033449999999999</v>
      </c>
      <c r="L435" s="28">
        <v>0.85958500000000004</v>
      </c>
      <c r="M435" s="28">
        <v>1.052759</v>
      </c>
      <c r="N435" s="28">
        <v>460.93070999999998</v>
      </c>
      <c r="O435" s="28">
        <v>56.303102494000001</v>
      </c>
      <c r="P435" s="28">
        <v>359.32010000000002</v>
      </c>
      <c r="Q435" s="28">
        <v>1.40640075</v>
      </c>
      <c r="R435" s="28">
        <v>2.1632899999999999</v>
      </c>
      <c r="S435" s="28">
        <v>3.4301499999999998</v>
      </c>
      <c r="T435" s="28">
        <v>175.67755</v>
      </c>
      <c r="U435" s="28">
        <v>3.0898099999999999</v>
      </c>
      <c r="V435" s="28">
        <v>6.9339350081171106E-2</v>
      </c>
      <c r="W435" s="28">
        <v>33.743084000000003</v>
      </c>
      <c r="X435" s="28">
        <v>197.1755</v>
      </c>
      <c r="Y435" s="28">
        <v>1.4763554999999999</v>
      </c>
      <c r="Z435" s="28">
        <v>1.9402899</v>
      </c>
      <c r="AA435" s="28">
        <v>2.5642100000000001</v>
      </c>
      <c r="AB435" s="28">
        <v>2.7570744999999999</v>
      </c>
      <c r="AC435" s="28">
        <v>51.177905000000003</v>
      </c>
      <c r="AD435" s="28">
        <v>33.231982500000001</v>
      </c>
      <c r="AE435" s="28">
        <v>3.4301499999999998</v>
      </c>
      <c r="AF435" s="28">
        <v>4.7481943299999996</v>
      </c>
      <c r="AG435" s="28">
        <v>4.7470803300000002</v>
      </c>
      <c r="AH435" s="28">
        <v>4.7414543299999998</v>
      </c>
      <c r="AI435" s="28">
        <v>5.1499999999999997E-2</v>
      </c>
      <c r="AJ435" s="28">
        <v>1.9363330000000001</v>
      </c>
      <c r="AK435" s="28">
        <v>94.274900799999998</v>
      </c>
      <c r="AL435" s="28">
        <v>6.8618110000000003</v>
      </c>
      <c r="AM435" s="28">
        <v>0.96799900000000005</v>
      </c>
      <c r="AN435" s="28">
        <v>1.768756</v>
      </c>
      <c r="AO435" s="28">
        <v>41.470199999999998</v>
      </c>
      <c r="AP435" s="28">
        <v>2.0348290000000002</v>
      </c>
      <c r="AQ435" s="28">
        <v>1.6154900000000001</v>
      </c>
      <c r="AR435" s="28">
        <v>7.3230339999999998</v>
      </c>
      <c r="AS435" s="28">
        <v>672.46793000000002</v>
      </c>
      <c r="AT435" s="28">
        <v>36.741290341999999</v>
      </c>
      <c r="AU435" s="28">
        <v>2647.4196999999999</v>
      </c>
      <c r="AV435" s="28">
        <v>5.9975310000000004</v>
      </c>
      <c r="AW435" s="28">
        <v>3.45078</v>
      </c>
      <c r="AX435" s="28">
        <v>4.9980000000000002</v>
      </c>
      <c r="AY435" s="28">
        <v>134.3133</v>
      </c>
      <c r="AZ435" s="28">
        <v>2.7089414999999999</v>
      </c>
      <c r="BA435" s="28">
        <v>0.12074212325959401</v>
      </c>
      <c r="BB435" s="28">
        <v>11.187783</v>
      </c>
      <c r="BC435" s="28">
        <v>144.98400000000001</v>
      </c>
      <c r="BD435" s="28">
        <v>0.64587899999999998</v>
      </c>
      <c r="BE435" s="28">
        <v>1.9137189999999999</v>
      </c>
      <c r="BF435" s="28">
        <v>1.8680509999999999</v>
      </c>
      <c r="BG435" s="28">
        <v>2.1396280000000001</v>
      </c>
      <c r="BH435" s="28">
        <v>86.955039999999997</v>
      </c>
      <c r="BI435" s="28">
        <v>15.230230000000001</v>
      </c>
      <c r="BJ435" s="28">
        <v>4.9980000000000002</v>
      </c>
      <c r="BK435" s="28">
        <v>3.3493302599999999</v>
      </c>
      <c r="BL435" s="28">
        <v>3.3493302599999999</v>
      </c>
      <c r="BM435" s="28">
        <v>3.6988085399999999</v>
      </c>
      <c r="BN435" s="28">
        <v>0.201377</v>
      </c>
      <c r="BO435" s="28">
        <v>0.99668794690998097</v>
      </c>
      <c r="BP435" s="28">
        <v>0.46735094066570199</v>
      </c>
    </row>
    <row r="436" spans="1:68">
      <c r="A436" s="28">
        <v>435</v>
      </c>
      <c r="B436" s="29" t="s">
        <v>250</v>
      </c>
      <c r="C436" s="28">
        <v>95</v>
      </c>
      <c r="D436" s="28">
        <v>1115</v>
      </c>
      <c r="E436" s="28">
        <v>0.35946</v>
      </c>
      <c r="F436" s="28">
        <v>31.171164999999998</v>
      </c>
      <c r="G436" s="28">
        <v>3.0053000000000001</v>
      </c>
      <c r="H436" s="28">
        <v>1.19</v>
      </c>
      <c r="I436" s="28">
        <v>4.13795</v>
      </c>
      <c r="J436" s="28">
        <v>15.04</v>
      </c>
      <c r="K436" s="28">
        <v>0.84219999999999995</v>
      </c>
      <c r="L436" s="28">
        <v>0.84650000000000003</v>
      </c>
      <c r="M436" s="28">
        <v>1.0184</v>
      </c>
      <c r="N436" s="28">
        <v>455.47449999999998</v>
      </c>
      <c r="O436" s="28">
        <v>57.461736600000002</v>
      </c>
      <c r="P436" s="28">
        <v>355.67500000000001</v>
      </c>
      <c r="Q436" s="28">
        <v>1.2959099999999999</v>
      </c>
      <c r="R436" s="28">
        <v>2.19225</v>
      </c>
      <c r="S436" s="28">
        <v>3.49</v>
      </c>
      <c r="T436" s="28">
        <v>177.67500000000001</v>
      </c>
      <c r="U436" s="28">
        <v>3.15435</v>
      </c>
      <c r="V436" s="28">
        <v>6.64893617021277E-2</v>
      </c>
      <c r="W436" s="28">
        <v>34.681100000000001</v>
      </c>
      <c r="X436" s="28">
        <v>199</v>
      </c>
      <c r="Y436" s="28">
        <v>1.50705</v>
      </c>
      <c r="Z436" s="28">
        <v>1.95594</v>
      </c>
      <c r="AA436" s="28">
        <v>2.5871499999999998</v>
      </c>
      <c r="AB436" s="28">
        <v>2.7710499999999998</v>
      </c>
      <c r="AC436" s="28">
        <v>50.16865</v>
      </c>
      <c r="AD436" s="28">
        <v>33.54495</v>
      </c>
      <c r="AE436" s="28">
        <v>3.49</v>
      </c>
      <c r="AF436" s="28">
        <v>4.7916315000000003</v>
      </c>
      <c r="AG436" s="28">
        <v>4.7916315000000003</v>
      </c>
      <c r="AH436" s="28">
        <v>4.7916315000000003</v>
      </c>
      <c r="AI436" s="28">
        <v>4.9750000000000003E-2</v>
      </c>
      <c r="AJ436" s="28">
        <v>1.92</v>
      </c>
      <c r="AK436" s="28">
        <v>92.906000000000006</v>
      </c>
      <c r="AL436" s="28">
        <v>6.7</v>
      </c>
      <c r="AM436" s="28">
        <v>0.95</v>
      </c>
      <c r="AN436" s="28">
        <v>1.75</v>
      </c>
      <c r="AO436" s="28">
        <v>41</v>
      </c>
      <c r="AP436" s="28">
        <v>2.0299999999999998</v>
      </c>
      <c r="AQ436" s="28">
        <v>1.6</v>
      </c>
      <c r="AR436" s="28">
        <v>7.57</v>
      </c>
      <c r="AS436" s="28">
        <v>663.8</v>
      </c>
      <c r="AT436" s="28">
        <v>36.28</v>
      </c>
      <c r="AU436" s="28">
        <v>2741</v>
      </c>
      <c r="AV436" s="28">
        <v>6.1440000000000001</v>
      </c>
      <c r="AW436" s="28">
        <v>3.3</v>
      </c>
      <c r="AX436" s="28">
        <v>5</v>
      </c>
      <c r="AY436" s="28">
        <v>134</v>
      </c>
      <c r="AZ436" s="28">
        <v>2.76</v>
      </c>
      <c r="BA436" s="28">
        <v>0.12195121951219499</v>
      </c>
      <c r="BB436" s="28">
        <v>10.83</v>
      </c>
      <c r="BC436" s="28">
        <v>145</v>
      </c>
      <c r="BD436" s="28">
        <v>0.64</v>
      </c>
      <c r="BE436" s="28">
        <v>1.911</v>
      </c>
      <c r="BF436" s="28">
        <v>1.86</v>
      </c>
      <c r="BG436" s="28">
        <v>2.13</v>
      </c>
      <c r="BH436" s="28">
        <v>86.2</v>
      </c>
      <c r="BI436" s="28">
        <v>15.7</v>
      </c>
      <c r="BJ436" s="28">
        <v>5</v>
      </c>
      <c r="BK436" s="28">
        <v>3.3003999999999998</v>
      </c>
      <c r="BL436" s="28">
        <v>3.3003999999999998</v>
      </c>
      <c r="BM436" s="28">
        <v>3.3003999999999998</v>
      </c>
      <c r="BN436" s="28">
        <v>0.17</v>
      </c>
      <c r="BO436" s="28">
        <v>1.0103199041478701</v>
      </c>
      <c r="BP436" s="28">
        <v>0.46309696092619401</v>
      </c>
    </row>
    <row r="437" spans="1:68">
      <c r="A437" s="28">
        <v>436</v>
      </c>
      <c r="B437" s="29" t="s">
        <v>251</v>
      </c>
      <c r="C437" s="28">
        <v>80</v>
      </c>
      <c r="D437" s="28">
        <v>1115</v>
      </c>
      <c r="E437" s="28">
        <v>0.37584000000000001</v>
      </c>
      <c r="F437" s="28">
        <v>31.55416</v>
      </c>
      <c r="G437" s="28">
        <v>3.0062000000000002</v>
      </c>
      <c r="H437" s="28">
        <v>1.175</v>
      </c>
      <c r="I437" s="28">
        <v>4.0568</v>
      </c>
      <c r="J437" s="28">
        <v>15.16</v>
      </c>
      <c r="K437" s="28">
        <v>0.83379999999999999</v>
      </c>
      <c r="L437" s="28">
        <v>0.83599999999999997</v>
      </c>
      <c r="M437" s="28">
        <v>1.0136000000000001</v>
      </c>
      <c r="N437" s="28">
        <v>449.99799999999999</v>
      </c>
      <c r="O437" s="28">
        <v>56.5134264</v>
      </c>
      <c r="P437" s="28">
        <v>360.7</v>
      </c>
      <c r="Q437" s="28">
        <v>1.2731399999999999</v>
      </c>
      <c r="R437" s="28">
        <v>2.169</v>
      </c>
      <c r="S437" s="28">
        <v>3.46</v>
      </c>
      <c r="T437" s="28">
        <v>175.2</v>
      </c>
      <c r="U437" s="28">
        <v>3.1074000000000002</v>
      </c>
      <c r="V437" s="28">
        <v>6.5963060686015804E-2</v>
      </c>
      <c r="W437" s="28">
        <v>34.144399999999997</v>
      </c>
      <c r="X437" s="28">
        <v>196</v>
      </c>
      <c r="Y437" s="28">
        <v>1.4832000000000001</v>
      </c>
      <c r="Z437" s="28">
        <v>1.92876</v>
      </c>
      <c r="AA437" s="28">
        <v>2.5486</v>
      </c>
      <c r="AB437" s="28">
        <v>2.7292000000000001</v>
      </c>
      <c r="AC437" s="28">
        <v>48.724600000000002</v>
      </c>
      <c r="AD437" s="28">
        <v>32.9148</v>
      </c>
      <c r="AE437" s="28">
        <v>3.46</v>
      </c>
      <c r="AF437" s="28">
        <v>4.738626</v>
      </c>
      <c r="AG437" s="28">
        <v>4.738626</v>
      </c>
      <c r="AH437" s="28">
        <v>4.738626</v>
      </c>
      <c r="AI437" s="28">
        <v>4.9000000000000002E-2</v>
      </c>
      <c r="AJ437" s="28">
        <v>1.92</v>
      </c>
      <c r="AK437" s="28">
        <v>92.906000000000006</v>
      </c>
      <c r="AL437" s="28">
        <v>6.7</v>
      </c>
      <c r="AM437" s="28">
        <v>0.95</v>
      </c>
      <c r="AN437" s="28">
        <v>1.75</v>
      </c>
      <c r="AO437" s="28">
        <v>41</v>
      </c>
      <c r="AP437" s="28">
        <v>2.0299999999999998</v>
      </c>
      <c r="AQ437" s="28">
        <v>1.6</v>
      </c>
      <c r="AR437" s="28">
        <v>7.57</v>
      </c>
      <c r="AS437" s="28">
        <v>663.8</v>
      </c>
      <c r="AT437" s="28">
        <v>36.28</v>
      </c>
      <c r="AU437" s="28">
        <v>2741</v>
      </c>
      <c r="AV437" s="28">
        <v>6.1440000000000001</v>
      </c>
      <c r="AW437" s="28">
        <v>3.3</v>
      </c>
      <c r="AX437" s="28">
        <v>5</v>
      </c>
      <c r="AY437" s="28">
        <v>134</v>
      </c>
      <c r="AZ437" s="28">
        <v>2.76</v>
      </c>
      <c r="BA437" s="28">
        <v>0.12195121951219499</v>
      </c>
      <c r="BB437" s="28">
        <v>10.83</v>
      </c>
      <c r="BC437" s="28">
        <v>145</v>
      </c>
      <c r="BD437" s="28">
        <v>0.64</v>
      </c>
      <c r="BE437" s="28">
        <v>1.911</v>
      </c>
      <c r="BF437" s="28">
        <v>1.86</v>
      </c>
      <c r="BG437" s="28">
        <v>2.13</v>
      </c>
      <c r="BH437" s="28">
        <v>86.2</v>
      </c>
      <c r="BI437" s="28">
        <v>15.7</v>
      </c>
      <c r="BJ437" s="28">
        <v>5</v>
      </c>
      <c r="BK437" s="28">
        <v>3.3003999999999998</v>
      </c>
      <c r="BL437" s="28">
        <v>3.3003999999999998</v>
      </c>
      <c r="BM437" s="28">
        <v>3.3003999999999998</v>
      </c>
      <c r="BN437" s="28">
        <v>0.17</v>
      </c>
      <c r="BO437" s="28">
        <v>1.0019794013134</v>
      </c>
      <c r="BP437" s="28">
        <v>0.46309696092619401</v>
      </c>
    </row>
    <row r="438" spans="1:68">
      <c r="A438" s="28">
        <v>437</v>
      </c>
      <c r="B438" s="29" t="s">
        <v>252</v>
      </c>
      <c r="C438" s="28">
        <v>50</v>
      </c>
      <c r="D438" s="28">
        <v>1115</v>
      </c>
      <c r="E438" s="28">
        <v>0.40860000000000002</v>
      </c>
      <c r="F438" s="28">
        <v>32.320149999999998</v>
      </c>
      <c r="G438" s="28">
        <v>3.008</v>
      </c>
      <c r="H438" s="28">
        <v>1.145</v>
      </c>
      <c r="I438" s="28">
        <v>3.8944999999999999</v>
      </c>
      <c r="J438" s="28">
        <v>15.4</v>
      </c>
      <c r="K438" s="28">
        <v>0.81699999999999995</v>
      </c>
      <c r="L438" s="28">
        <v>0.81499999999999995</v>
      </c>
      <c r="M438" s="28">
        <v>1.004</v>
      </c>
      <c r="N438" s="28">
        <v>439.04500000000002</v>
      </c>
      <c r="O438" s="28">
        <v>54.616805999999997</v>
      </c>
      <c r="P438" s="28">
        <v>370.75</v>
      </c>
      <c r="Q438" s="28">
        <v>1.2276</v>
      </c>
      <c r="R438" s="28">
        <v>2.1225000000000001</v>
      </c>
      <c r="S438" s="28">
        <v>3.4</v>
      </c>
      <c r="T438" s="28">
        <v>170.25</v>
      </c>
      <c r="U438" s="28">
        <v>3.0135000000000001</v>
      </c>
      <c r="V438" s="28">
        <v>6.4935064935064901E-2</v>
      </c>
      <c r="W438" s="28">
        <v>33.070999999999998</v>
      </c>
      <c r="X438" s="28">
        <v>190</v>
      </c>
      <c r="Y438" s="28">
        <v>1.4355</v>
      </c>
      <c r="Z438" s="28">
        <v>1.8744000000000001</v>
      </c>
      <c r="AA438" s="28">
        <v>2.4714999999999998</v>
      </c>
      <c r="AB438" s="28">
        <v>2.6455000000000002</v>
      </c>
      <c r="AC438" s="28">
        <v>45.836500000000001</v>
      </c>
      <c r="AD438" s="28">
        <v>31.654499999999999</v>
      </c>
      <c r="AE438" s="28">
        <v>3.4</v>
      </c>
      <c r="AF438" s="28">
        <v>4.6326150000000004</v>
      </c>
      <c r="AG438" s="28">
        <v>4.6326150000000004</v>
      </c>
      <c r="AH438" s="28">
        <v>4.6326150000000004</v>
      </c>
      <c r="AI438" s="28">
        <v>4.7500000000000001E-2</v>
      </c>
      <c r="AJ438" s="28">
        <v>1.92</v>
      </c>
      <c r="AK438" s="28">
        <v>92.906000000000006</v>
      </c>
      <c r="AL438" s="28">
        <v>6.7</v>
      </c>
      <c r="AM438" s="28">
        <v>0.95</v>
      </c>
      <c r="AN438" s="28">
        <v>1.75</v>
      </c>
      <c r="AO438" s="28">
        <v>41</v>
      </c>
      <c r="AP438" s="28">
        <v>2.0299999999999998</v>
      </c>
      <c r="AQ438" s="28">
        <v>1.6</v>
      </c>
      <c r="AR438" s="28">
        <v>7.57</v>
      </c>
      <c r="AS438" s="28">
        <v>663.8</v>
      </c>
      <c r="AT438" s="28">
        <v>36.28</v>
      </c>
      <c r="AU438" s="28">
        <v>2741</v>
      </c>
      <c r="AV438" s="28">
        <v>6.1440000000000001</v>
      </c>
      <c r="AW438" s="28">
        <v>3.3</v>
      </c>
      <c r="AX438" s="28">
        <v>5</v>
      </c>
      <c r="AY438" s="28">
        <v>134</v>
      </c>
      <c r="AZ438" s="28">
        <v>2.76</v>
      </c>
      <c r="BA438" s="28">
        <v>0.12195121951219499</v>
      </c>
      <c r="BB438" s="28">
        <v>10.83</v>
      </c>
      <c r="BC438" s="28">
        <v>145</v>
      </c>
      <c r="BD438" s="28">
        <v>0.64</v>
      </c>
      <c r="BE438" s="28">
        <v>1.911</v>
      </c>
      <c r="BF438" s="28">
        <v>1.86</v>
      </c>
      <c r="BG438" s="28">
        <v>2.13</v>
      </c>
      <c r="BH438" s="28">
        <v>86.2</v>
      </c>
      <c r="BI438" s="28">
        <v>15.7</v>
      </c>
      <c r="BJ438" s="28">
        <v>5</v>
      </c>
      <c r="BK438" s="28">
        <v>3.3003999999999998</v>
      </c>
      <c r="BL438" s="28">
        <v>3.3003999999999998</v>
      </c>
      <c r="BM438" s="28">
        <v>3.3003999999999998</v>
      </c>
      <c r="BN438" s="28">
        <v>0.17</v>
      </c>
      <c r="BO438" s="28">
        <v>0.98529839564445998</v>
      </c>
      <c r="BP438" s="28">
        <v>0.46309696092619401</v>
      </c>
    </row>
    <row r="439" spans="1:68">
      <c r="A439" s="28">
        <v>438</v>
      </c>
      <c r="B439" s="29" t="s">
        <v>253</v>
      </c>
      <c r="C439" s="28">
        <v>272</v>
      </c>
      <c r="D439" s="28">
        <v>1100</v>
      </c>
      <c r="E439" s="28">
        <v>0.33695999999999998</v>
      </c>
      <c r="F439" s="28">
        <v>29.435040000000001</v>
      </c>
      <c r="G439" s="28">
        <v>2.8963999999999999</v>
      </c>
      <c r="H439" s="28">
        <v>1.2072000000000001</v>
      </c>
      <c r="I439" s="28">
        <v>4.0860000000000003</v>
      </c>
      <c r="J439" s="28">
        <v>14.2</v>
      </c>
      <c r="K439" s="28">
        <v>0.8508</v>
      </c>
      <c r="L439" s="28">
        <v>0.86</v>
      </c>
      <c r="M439" s="28">
        <v>1.0516000000000001</v>
      </c>
      <c r="N439" s="28">
        <v>462.89600000000002</v>
      </c>
      <c r="O439" s="28">
        <v>56.064601600000003</v>
      </c>
      <c r="P439" s="28">
        <v>359.32</v>
      </c>
      <c r="Q439" s="28">
        <v>1.4545999999999999</v>
      </c>
      <c r="R439" s="28">
        <v>2.1640000000000001</v>
      </c>
      <c r="S439" s="28">
        <v>3.4</v>
      </c>
      <c r="T439" s="28">
        <v>174.32</v>
      </c>
      <c r="U439" s="28">
        <v>3.0659999999999998</v>
      </c>
      <c r="V439" s="28">
        <v>7.0422535211267595E-2</v>
      </c>
      <c r="W439" s="28">
        <v>33.1</v>
      </c>
      <c r="X439" s="28">
        <v>196.2</v>
      </c>
      <c r="Y439" s="28">
        <v>1.4748000000000001</v>
      </c>
      <c r="Z439" s="28">
        <v>1.93184</v>
      </c>
      <c r="AA439" s="28">
        <v>2.5495999999999999</v>
      </c>
      <c r="AB439" s="28">
        <v>2.746</v>
      </c>
      <c r="AC439" s="28">
        <v>51.188000000000002</v>
      </c>
      <c r="AD439" s="28">
        <v>32.606400000000001</v>
      </c>
      <c r="AE439" s="28">
        <v>3.4</v>
      </c>
      <c r="AF439" s="28">
        <v>4.7158319999999998</v>
      </c>
      <c r="AG439" s="28">
        <v>4.7158319999999998</v>
      </c>
      <c r="AH439" s="28">
        <v>4.7158319999999998</v>
      </c>
      <c r="AI439" s="28">
        <v>0.05</v>
      </c>
      <c r="AJ439" s="28">
        <v>2.0023</v>
      </c>
      <c r="AK439" s="28">
        <v>99.630719999999997</v>
      </c>
      <c r="AL439" s="28">
        <v>7.0343</v>
      </c>
      <c r="AM439" s="28">
        <v>0.96850000000000003</v>
      </c>
      <c r="AN439" s="28">
        <v>1.7669999999999999</v>
      </c>
      <c r="AO439" s="28">
        <v>43.42</v>
      </c>
      <c r="AP439" s="28">
        <v>2.0301</v>
      </c>
      <c r="AQ439" s="28">
        <v>1.609</v>
      </c>
      <c r="AR439" s="28">
        <v>7.3608000000000002</v>
      </c>
      <c r="AS439" s="28">
        <v>678.14499999999998</v>
      </c>
      <c r="AT439" s="28">
        <v>37.067152200000002</v>
      </c>
      <c r="AU439" s="28">
        <v>2681.07</v>
      </c>
      <c r="AV439" s="28">
        <v>5.7756600000000002</v>
      </c>
      <c r="AW439" s="28">
        <v>3.45</v>
      </c>
      <c r="AX439" s="28">
        <v>5.0599999999999996</v>
      </c>
      <c r="AY439" s="28">
        <v>134.35</v>
      </c>
      <c r="AZ439" s="28">
        <v>2.7120500000000001</v>
      </c>
      <c r="BA439" s="28">
        <v>0.115154306771073</v>
      </c>
      <c r="BB439" s="28">
        <v>11.197699999999999</v>
      </c>
      <c r="BC439" s="28">
        <v>145</v>
      </c>
      <c r="BD439" s="28">
        <v>0.64600000000000002</v>
      </c>
      <c r="BE439" s="28">
        <v>1.9146399999999999</v>
      </c>
      <c r="BF439" s="28">
        <v>1.8691</v>
      </c>
      <c r="BG439" s="28">
        <v>2.14</v>
      </c>
      <c r="BH439" s="28">
        <v>83.733999999999995</v>
      </c>
      <c r="BI439" s="28">
        <v>15.089</v>
      </c>
      <c r="BJ439" s="28">
        <v>5.0599999999999996</v>
      </c>
      <c r="BK439" s="28">
        <v>3.350784</v>
      </c>
      <c r="BL439" s="28">
        <v>3.350784</v>
      </c>
      <c r="BM439" s="28">
        <v>3.699084</v>
      </c>
      <c r="BN439" s="28">
        <v>0.20150000000000001</v>
      </c>
      <c r="BO439" s="28">
        <v>0.996086120559038</v>
      </c>
      <c r="BP439" s="28">
        <v>0.46743849493487699</v>
      </c>
    </row>
    <row r="440" spans="1:68">
      <c r="A440" s="28">
        <v>439</v>
      </c>
      <c r="B440" s="29" t="s">
        <v>254</v>
      </c>
      <c r="C440" s="28">
        <v>310</v>
      </c>
      <c r="D440" s="28">
        <v>1090</v>
      </c>
      <c r="E440" s="28">
        <v>0.4092288</v>
      </c>
      <c r="F440" s="28">
        <v>34.189839599999999</v>
      </c>
      <c r="G440" s="28">
        <v>3.186356</v>
      </c>
      <c r="H440" s="28">
        <v>1.1922999999999999</v>
      </c>
      <c r="I440" s="28">
        <v>4.1044280000000004</v>
      </c>
      <c r="J440" s="28">
        <v>16.155200000000001</v>
      </c>
      <c r="K440" s="28">
        <v>0.87320399999999998</v>
      </c>
      <c r="L440" s="28">
        <v>0.87356</v>
      </c>
      <c r="M440" s="28">
        <v>1.0478080000000001</v>
      </c>
      <c r="N440" s="28">
        <v>464.19119999999998</v>
      </c>
      <c r="O440" s="28">
        <v>57.418579088000001</v>
      </c>
      <c r="P440" s="28">
        <v>358.67039999999997</v>
      </c>
      <c r="Q440" s="28">
        <v>1.40493</v>
      </c>
      <c r="R440" s="28">
        <v>2.282</v>
      </c>
      <c r="S440" s="28">
        <v>3.5244</v>
      </c>
      <c r="T440" s="28">
        <v>176.71559999999999</v>
      </c>
      <c r="U440" s="28">
        <v>3.1199159999999999</v>
      </c>
      <c r="V440" s="28">
        <v>6.6851540061404396E-2</v>
      </c>
      <c r="W440" s="28">
        <v>34.021704</v>
      </c>
      <c r="X440" s="28">
        <v>198.17599999999999</v>
      </c>
      <c r="Y440" s="28">
        <v>1.4988999999999999</v>
      </c>
      <c r="Z440" s="28">
        <v>1.9584520000000001</v>
      </c>
      <c r="AA440" s="28">
        <v>2.577064</v>
      </c>
      <c r="AB440" s="28">
        <v>2.7666919999999999</v>
      </c>
      <c r="AC440" s="28">
        <v>51.578200000000002</v>
      </c>
      <c r="AD440" s="28">
        <v>32.734076000000002</v>
      </c>
      <c r="AE440" s="28">
        <v>3.5244</v>
      </c>
      <c r="AF440" s="28">
        <v>4.8200365600000001</v>
      </c>
      <c r="AG440" s="28">
        <v>4.80889656</v>
      </c>
      <c r="AH440" s="28">
        <v>4.75263656</v>
      </c>
      <c r="AI440" s="28">
        <v>6.5000000000000002E-2</v>
      </c>
      <c r="AJ440" s="28">
        <v>1.97024</v>
      </c>
      <c r="AK440" s="28">
        <v>97.064735999999996</v>
      </c>
      <c r="AL440" s="28">
        <v>6.8258400000000004</v>
      </c>
      <c r="AM440" s="28">
        <v>0.95120000000000005</v>
      </c>
      <c r="AN440" s="28">
        <v>1.756</v>
      </c>
      <c r="AO440" s="28">
        <v>42.496000000000002</v>
      </c>
      <c r="AP440" s="28">
        <v>2.01248</v>
      </c>
      <c r="AQ440" s="28">
        <v>1.5871999999999999</v>
      </c>
      <c r="AR440" s="28">
        <v>7.5426399999999996</v>
      </c>
      <c r="AS440" s="28">
        <v>668.32799999999997</v>
      </c>
      <c r="AT440" s="28">
        <v>36.632742159999999</v>
      </c>
      <c r="AU440" s="28">
        <v>2741.8960000000002</v>
      </c>
      <c r="AV440" s="28">
        <v>5.7675679999999998</v>
      </c>
      <c r="AW440" s="28">
        <v>3.2879999999999998</v>
      </c>
      <c r="AX440" s="28">
        <v>5.048</v>
      </c>
      <c r="AY440" s="28">
        <v>134.44</v>
      </c>
      <c r="AZ440" s="28">
        <v>2.7640400000000001</v>
      </c>
      <c r="BA440" s="28">
        <v>0.11671686746988</v>
      </c>
      <c r="BB440" s="28">
        <v>10.95856</v>
      </c>
      <c r="BC440" s="28">
        <v>145.4</v>
      </c>
      <c r="BD440" s="28">
        <v>0.64319999999999999</v>
      </c>
      <c r="BE440" s="28">
        <v>1.9124719999999999</v>
      </c>
      <c r="BF440" s="28">
        <v>1.8644799999999999</v>
      </c>
      <c r="BG440" s="28">
        <v>2.1347999999999998</v>
      </c>
      <c r="BH440" s="28">
        <v>81.751199999999997</v>
      </c>
      <c r="BI440" s="28">
        <v>15.6632</v>
      </c>
      <c r="BJ440" s="28">
        <v>5.048</v>
      </c>
      <c r="BK440" s="28">
        <v>3.2977072000000001</v>
      </c>
      <c r="BL440" s="28">
        <v>3.2977072000000001</v>
      </c>
      <c r="BM440" s="28">
        <v>3.3743072000000001</v>
      </c>
      <c r="BN440" s="28">
        <v>0.16839999999999999</v>
      </c>
      <c r="BO440" s="28">
        <v>1.0058779014024899</v>
      </c>
      <c r="BP440" s="28">
        <v>0.46541244573082502</v>
      </c>
    </row>
    <row r="441" spans="1:68">
      <c r="A441" s="28">
        <v>440</v>
      </c>
      <c r="B441" s="29" t="s">
        <v>84</v>
      </c>
      <c r="C441" s="28">
        <v>385</v>
      </c>
      <c r="D441" s="28">
        <v>1090</v>
      </c>
      <c r="E441" s="28">
        <v>0.4092288</v>
      </c>
      <c r="F441" s="28">
        <v>34.189839599999999</v>
      </c>
      <c r="G441" s="28">
        <v>3.186356</v>
      </c>
      <c r="H441" s="28">
        <v>1.1922999999999999</v>
      </c>
      <c r="I441" s="28">
        <v>4.1044280000000004</v>
      </c>
      <c r="J441" s="28">
        <v>16.155200000000001</v>
      </c>
      <c r="K441" s="28">
        <v>0.87320399999999998</v>
      </c>
      <c r="L441" s="28">
        <v>0.87356</v>
      </c>
      <c r="M441" s="28">
        <v>1.0478080000000001</v>
      </c>
      <c r="N441" s="28">
        <v>464.19119999999998</v>
      </c>
      <c r="O441" s="28">
        <v>57.418579088000001</v>
      </c>
      <c r="P441" s="28">
        <v>358.67039999999997</v>
      </c>
      <c r="Q441" s="28">
        <v>1.40493</v>
      </c>
      <c r="R441" s="28">
        <v>2.282</v>
      </c>
      <c r="S441" s="28">
        <v>3.5244</v>
      </c>
      <c r="T441" s="28">
        <v>176.71559999999999</v>
      </c>
      <c r="U441" s="28">
        <v>3.1199159999999999</v>
      </c>
      <c r="V441" s="28">
        <v>6.6851540061404396E-2</v>
      </c>
      <c r="W441" s="28">
        <v>34.021704</v>
      </c>
      <c r="X441" s="28">
        <v>198.17599999999999</v>
      </c>
      <c r="Y441" s="28">
        <v>1.4988999999999999</v>
      </c>
      <c r="Z441" s="28">
        <v>1.9584520000000001</v>
      </c>
      <c r="AA441" s="28">
        <v>2.577064</v>
      </c>
      <c r="AB441" s="28">
        <v>2.7666919999999999</v>
      </c>
      <c r="AC441" s="28">
        <v>51.578200000000002</v>
      </c>
      <c r="AD441" s="28">
        <v>32.734076000000002</v>
      </c>
      <c r="AE441" s="28">
        <v>3.5244</v>
      </c>
      <c r="AF441" s="28">
        <v>4.8200365600000001</v>
      </c>
      <c r="AG441" s="28">
        <v>4.80889656</v>
      </c>
      <c r="AH441" s="28">
        <v>4.75263656</v>
      </c>
      <c r="AI441" s="28">
        <v>6.5000000000000002E-2</v>
      </c>
      <c r="AJ441" s="28">
        <v>1.9769600000000001</v>
      </c>
      <c r="AK441" s="28">
        <v>97.618540800000005</v>
      </c>
      <c r="AL441" s="28">
        <v>6.8890079999999996</v>
      </c>
      <c r="AM441" s="28">
        <v>0.95830400000000004</v>
      </c>
      <c r="AN441" s="28">
        <v>1.7636799999999999</v>
      </c>
      <c r="AO441" s="28">
        <v>42.688000000000002</v>
      </c>
      <c r="AP441" s="28">
        <v>2.0145919999999999</v>
      </c>
      <c r="AQ441" s="28">
        <v>1.5929599999999999</v>
      </c>
      <c r="AR441" s="28">
        <v>7.4500960000000003</v>
      </c>
      <c r="AS441" s="28">
        <v>671.59007999999994</v>
      </c>
      <c r="AT441" s="28">
        <v>36.815907471999999</v>
      </c>
      <c r="AU441" s="28">
        <v>2706.6255999999998</v>
      </c>
      <c r="AV441" s="28">
        <v>5.7137696</v>
      </c>
      <c r="AW441" s="28">
        <v>3.3456000000000001</v>
      </c>
      <c r="AX441" s="28">
        <v>5.048</v>
      </c>
      <c r="AY441" s="28">
        <v>134.5744</v>
      </c>
      <c r="AZ441" s="28">
        <v>2.744936</v>
      </c>
      <c r="BA441" s="28">
        <v>0.116191904047976</v>
      </c>
      <c r="BB441" s="28">
        <v>11.099296000000001</v>
      </c>
      <c r="BC441" s="28">
        <v>145.4</v>
      </c>
      <c r="BD441" s="28">
        <v>0.64550399999999997</v>
      </c>
      <c r="BE441" s="28">
        <v>1.9136624</v>
      </c>
      <c r="BF441" s="28">
        <v>1.8677440000000001</v>
      </c>
      <c r="BG441" s="28">
        <v>2.1386400000000001</v>
      </c>
      <c r="BH441" s="28">
        <v>82.073759999999993</v>
      </c>
      <c r="BI441" s="28">
        <v>15.488479999999999</v>
      </c>
      <c r="BJ441" s="28">
        <v>5.048</v>
      </c>
      <c r="BK441" s="28">
        <v>3.3170339200000001</v>
      </c>
      <c r="BL441" s="28">
        <v>3.3170339200000001</v>
      </c>
      <c r="BM441" s="28">
        <v>3.5273811199999998</v>
      </c>
      <c r="BN441" s="28">
        <v>0.18049599999999999</v>
      </c>
      <c r="BO441" s="28">
        <v>1.00473484931242</v>
      </c>
      <c r="BP441" s="28">
        <v>0.46707959479015898</v>
      </c>
    </row>
    <row r="442" spans="1:68">
      <c r="A442" s="28">
        <v>441</v>
      </c>
      <c r="B442" s="29" t="s">
        <v>86</v>
      </c>
      <c r="C442" s="28">
        <v>450</v>
      </c>
      <c r="D442" s="28">
        <v>1090</v>
      </c>
      <c r="E442" s="28">
        <v>0.4092288</v>
      </c>
      <c r="F442" s="28">
        <v>34.189839599999999</v>
      </c>
      <c r="G442" s="28">
        <v>3.186356</v>
      </c>
      <c r="H442" s="28">
        <v>1.1922999999999999</v>
      </c>
      <c r="I442" s="28">
        <v>4.1044280000000004</v>
      </c>
      <c r="J442" s="28">
        <v>16.155200000000001</v>
      </c>
      <c r="K442" s="28">
        <v>0.87320399999999998</v>
      </c>
      <c r="L442" s="28">
        <v>0.87356</v>
      </c>
      <c r="M442" s="28">
        <v>1.0478080000000001</v>
      </c>
      <c r="N442" s="28">
        <v>464.19119999999998</v>
      </c>
      <c r="O442" s="28">
        <v>57.418579088000001</v>
      </c>
      <c r="P442" s="28">
        <v>358.67039999999997</v>
      </c>
      <c r="Q442" s="28">
        <v>1.40493</v>
      </c>
      <c r="R442" s="28">
        <v>2.282</v>
      </c>
      <c r="S442" s="28">
        <v>3.5244</v>
      </c>
      <c r="T442" s="28">
        <v>176.71559999999999</v>
      </c>
      <c r="U442" s="28">
        <v>3.1199159999999999</v>
      </c>
      <c r="V442" s="28">
        <v>6.6851540061404396E-2</v>
      </c>
      <c r="W442" s="28">
        <v>34.021704</v>
      </c>
      <c r="X442" s="28">
        <v>198.17599999999999</v>
      </c>
      <c r="Y442" s="28">
        <v>1.4988999999999999</v>
      </c>
      <c r="Z442" s="28">
        <v>1.9584520000000001</v>
      </c>
      <c r="AA442" s="28">
        <v>2.577064</v>
      </c>
      <c r="AB442" s="28">
        <v>2.7666919999999999</v>
      </c>
      <c r="AC442" s="28">
        <v>51.578200000000002</v>
      </c>
      <c r="AD442" s="28">
        <v>32.734076000000002</v>
      </c>
      <c r="AE442" s="28">
        <v>3.5244</v>
      </c>
      <c r="AF442" s="28">
        <v>4.8200365600000001</v>
      </c>
      <c r="AG442" s="28">
        <v>4.80889656</v>
      </c>
      <c r="AH442" s="28">
        <v>4.75263656</v>
      </c>
      <c r="AI442" s="28">
        <v>6.5000000000000002E-2</v>
      </c>
      <c r="AJ442" s="28">
        <v>1.9836800000000001</v>
      </c>
      <c r="AK442" s="28">
        <v>98.1723456</v>
      </c>
      <c r="AL442" s="28">
        <v>6.9521759999999997</v>
      </c>
      <c r="AM442" s="28">
        <v>0.96540800000000004</v>
      </c>
      <c r="AN442" s="28">
        <v>1.77136</v>
      </c>
      <c r="AO442" s="28">
        <v>42.88</v>
      </c>
      <c r="AP442" s="28">
        <v>2.0167039999999998</v>
      </c>
      <c r="AQ442" s="28">
        <v>1.5987199999999999</v>
      </c>
      <c r="AR442" s="28">
        <v>7.3575520000000001</v>
      </c>
      <c r="AS442" s="28">
        <v>674.85216000000003</v>
      </c>
      <c r="AT442" s="28">
        <v>36.999072783999999</v>
      </c>
      <c r="AU442" s="28">
        <v>2671.3552</v>
      </c>
      <c r="AV442" s="28">
        <v>5.6599712000000002</v>
      </c>
      <c r="AW442" s="28">
        <v>3.4032</v>
      </c>
      <c r="AX442" s="28">
        <v>5.048</v>
      </c>
      <c r="AY442" s="28">
        <v>134.7088</v>
      </c>
      <c r="AZ442" s="28">
        <v>2.725832</v>
      </c>
      <c r="BA442" s="28">
        <v>0.115671641791045</v>
      </c>
      <c r="BB442" s="28">
        <v>11.240031999999999</v>
      </c>
      <c r="BC442" s="28">
        <v>145.4</v>
      </c>
      <c r="BD442" s="28">
        <v>0.64780800000000005</v>
      </c>
      <c r="BE442" s="28">
        <v>1.9148528</v>
      </c>
      <c r="BF442" s="28">
        <v>1.871008</v>
      </c>
      <c r="BG442" s="28">
        <v>2.1424799999999999</v>
      </c>
      <c r="BH442" s="28">
        <v>82.396320000000003</v>
      </c>
      <c r="BI442" s="28">
        <v>15.31376</v>
      </c>
      <c r="BJ442" s="28">
        <v>5.048</v>
      </c>
      <c r="BK442" s="28">
        <v>3.3363606400000001</v>
      </c>
      <c r="BL442" s="28">
        <v>3.3363606400000001</v>
      </c>
      <c r="BM442" s="28">
        <v>3.68045504</v>
      </c>
      <c r="BN442" s="28">
        <v>0.19259200000000001</v>
      </c>
      <c r="BO442" s="28">
        <v>1.0035943921397099</v>
      </c>
      <c r="BP442" s="28">
        <v>0.468746743849493</v>
      </c>
    </row>
    <row r="443" spans="1:68">
      <c r="A443" s="28">
        <v>442</v>
      </c>
      <c r="B443" s="29" t="s">
        <v>87</v>
      </c>
      <c r="C443" s="28">
        <v>380</v>
      </c>
      <c r="D443" s="28">
        <v>1090</v>
      </c>
      <c r="E443" s="28">
        <v>0.4092288</v>
      </c>
      <c r="F443" s="28">
        <v>34.189839599999999</v>
      </c>
      <c r="G443" s="28">
        <v>3.186356</v>
      </c>
      <c r="H443" s="28">
        <v>1.1922999999999999</v>
      </c>
      <c r="I443" s="28">
        <v>4.1044280000000004</v>
      </c>
      <c r="J443" s="28">
        <v>16.155200000000001</v>
      </c>
      <c r="K443" s="28">
        <v>0.87320399999999998</v>
      </c>
      <c r="L443" s="28">
        <v>0.87356</v>
      </c>
      <c r="M443" s="28">
        <v>1.0478080000000001</v>
      </c>
      <c r="N443" s="28">
        <v>464.19119999999998</v>
      </c>
      <c r="O443" s="28">
        <v>57.418579088000001</v>
      </c>
      <c r="P443" s="28">
        <v>358.67039999999997</v>
      </c>
      <c r="Q443" s="28">
        <v>1.40493</v>
      </c>
      <c r="R443" s="28">
        <v>2.282</v>
      </c>
      <c r="S443" s="28">
        <v>3.5244</v>
      </c>
      <c r="T443" s="28">
        <v>176.71559999999999</v>
      </c>
      <c r="U443" s="28">
        <v>3.1199159999999999</v>
      </c>
      <c r="V443" s="28">
        <v>6.6851540061404396E-2</v>
      </c>
      <c r="W443" s="28">
        <v>34.021704</v>
      </c>
      <c r="X443" s="28">
        <v>198.17599999999999</v>
      </c>
      <c r="Y443" s="28">
        <v>1.4988999999999999</v>
      </c>
      <c r="Z443" s="28">
        <v>1.9584520000000001</v>
      </c>
      <c r="AA443" s="28">
        <v>2.577064</v>
      </c>
      <c r="AB443" s="28">
        <v>2.7666919999999999</v>
      </c>
      <c r="AC443" s="28">
        <v>51.578200000000002</v>
      </c>
      <c r="AD443" s="28">
        <v>32.734076000000002</v>
      </c>
      <c r="AE443" s="28">
        <v>3.5244</v>
      </c>
      <c r="AF443" s="28">
        <v>4.8200365600000001</v>
      </c>
      <c r="AG443" s="28">
        <v>4.80889656</v>
      </c>
      <c r="AH443" s="28">
        <v>4.75263656</v>
      </c>
      <c r="AI443" s="28">
        <v>6.5000000000000002E-2</v>
      </c>
      <c r="AJ443" s="28">
        <v>1.9903999999999999</v>
      </c>
      <c r="AK443" s="28">
        <v>98.726150399999995</v>
      </c>
      <c r="AL443" s="28">
        <v>7.0153439999999998</v>
      </c>
      <c r="AM443" s="28">
        <v>0.97251200000000004</v>
      </c>
      <c r="AN443" s="28">
        <v>1.77904</v>
      </c>
      <c r="AO443" s="28">
        <v>43.072000000000003</v>
      </c>
      <c r="AP443" s="28">
        <v>2.0188160000000002</v>
      </c>
      <c r="AQ443" s="28">
        <v>1.6044799999999999</v>
      </c>
      <c r="AR443" s="28">
        <v>7.2650079999999999</v>
      </c>
      <c r="AS443" s="28">
        <v>678.11424</v>
      </c>
      <c r="AT443" s="28">
        <v>37.182238095999999</v>
      </c>
      <c r="AU443" s="28">
        <v>2636.0848000000001</v>
      </c>
      <c r="AV443" s="28">
        <v>5.6061728000000004</v>
      </c>
      <c r="AW443" s="28">
        <v>3.4607999999999999</v>
      </c>
      <c r="AX443" s="28">
        <v>5.048</v>
      </c>
      <c r="AY443" s="28">
        <v>134.8432</v>
      </c>
      <c r="AZ443" s="28">
        <v>2.706728</v>
      </c>
      <c r="BA443" s="28">
        <v>0.115156017830609</v>
      </c>
      <c r="BB443" s="28">
        <v>11.380768</v>
      </c>
      <c r="BC443" s="28">
        <v>145.4</v>
      </c>
      <c r="BD443" s="28">
        <v>0.65011200000000002</v>
      </c>
      <c r="BE443" s="28">
        <v>1.9160432000000001</v>
      </c>
      <c r="BF443" s="28">
        <v>1.8742719999999999</v>
      </c>
      <c r="BG443" s="28">
        <v>2.1463199999999998</v>
      </c>
      <c r="BH443" s="28">
        <v>82.718879999999999</v>
      </c>
      <c r="BI443" s="28">
        <v>15.13904</v>
      </c>
      <c r="BJ443" s="28">
        <v>5.048</v>
      </c>
      <c r="BK443" s="28">
        <v>3.3556873600000001</v>
      </c>
      <c r="BL443" s="28">
        <v>3.3556873600000001</v>
      </c>
      <c r="BM443" s="28">
        <v>3.8335289600000002</v>
      </c>
      <c r="BN443" s="28">
        <v>0.20468800000000001</v>
      </c>
      <c r="BO443" s="28">
        <v>1.0024565210580501</v>
      </c>
      <c r="BP443" s="28">
        <v>0.47041389290882801</v>
      </c>
    </row>
    <row r="444" spans="1:68">
      <c r="A444" s="28">
        <v>443</v>
      </c>
      <c r="B444" s="29" t="s">
        <v>215</v>
      </c>
      <c r="C444" s="28">
        <v>50</v>
      </c>
      <c r="D444" s="28">
        <v>1090</v>
      </c>
      <c r="E444" s="28">
        <v>0.4092288</v>
      </c>
      <c r="F444" s="28">
        <v>34.189839599999999</v>
      </c>
      <c r="G444" s="28">
        <v>3.186356</v>
      </c>
      <c r="H444" s="28">
        <v>1.1922999999999999</v>
      </c>
      <c r="I444" s="28">
        <v>4.1044280000000004</v>
      </c>
      <c r="J444" s="28">
        <v>16.155200000000001</v>
      </c>
      <c r="K444" s="28">
        <v>0.87320399999999998</v>
      </c>
      <c r="L444" s="28">
        <v>0.87356</v>
      </c>
      <c r="M444" s="28">
        <v>1.0478080000000001</v>
      </c>
      <c r="N444" s="28">
        <v>464.19119999999998</v>
      </c>
      <c r="O444" s="28">
        <v>57.418579088000001</v>
      </c>
      <c r="P444" s="28">
        <v>358.67039999999997</v>
      </c>
      <c r="Q444" s="28">
        <v>1.40493</v>
      </c>
      <c r="R444" s="28">
        <v>2.282</v>
      </c>
      <c r="S444" s="28">
        <v>3.5244</v>
      </c>
      <c r="T444" s="28">
        <v>176.71559999999999</v>
      </c>
      <c r="U444" s="28">
        <v>3.1199159999999999</v>
      </c>
      <c r="V444" s="28">
        <v>6.6851540061404396E-2</v>
      </c>
      <c r="W444" s="28">
        <v>34.021704</v>
      </c>
      <c r="X444" s="28">
        <v>198.17599999999999</v>
      </c>
      <c r="Y444" s="28">
        <v>1.4988999999999999</v>
      </c>
      <c r="Z444" s="28">
        <v>1.9584520000000001</v>
      </c>
      <c r="AA444" s="28">
        <v>2.577064</v>
      </c>
      <c r="AB444" s="28">
        <v>2.7666919999999999</v>
      </c>
      <c r="AC444" s="28">
        <v>51.578200000000002</v>
      </c>
      <c r="AD444" s="28">
        <v>32.734076000000002</v>
      </c>
      <c r="AE444" s="28">
        <v>3.5244</v>
      </c>
      <c r="AF444" s="28">
        <v>4.8200365600000001</v>
      </c>
      <c r="AG444" s="28">
        <v>4.80889656</v>
      </c>
      <c r="AH444" s="28">
        <v>4.75263656</v>
      </c>
      <c r="AI444" s="28">
        <v>6.5000000000000002E-2</v>
      </c>
      <c r="AJ444" s="28">
        <v>1.99712</v>
      </c>
      <c r="AK444" s="28">
        <v>99.279955200000003</v>
      </c>
      <c r="AL444" s="28">
        <v>7.0785119999999999</v>
      </c>
      <c r="AM444" s="28">
        <v>0.97961600000000004</v>
      </c>
      <c r="AN444" s="28">
        <v>1.7867200000000001</v>
      </c>
      <c r="AO444" s="28">
        <v>43.264000000000003</v>
      </c>
      <c r="AP444" s="28">
        <v>2.0209280000000001</v>
      </c>
      <c r="AQ444" s="28">
        <v>1.6102399999999999</v>
      </c>
      <c r="AR444" s="28">
        <v>7.1724639999999997</v>
      </c>
      <c r="AS444" s="28">
        <v>681.37631999999996</v>
      </c>
      <c r="AT444" s="28">
        <v>37.365403407999999</v>
      </c>
      <c r="AU444" s="28">
        <v>2600.8144000000002</v>
      </c>
      <c r="AV444" s="28">
        <v>5.5523743999999997</v>
      </c>
      <c r="AW444" s="28">
        <v>3.5184000000000002</v>
      </c>
      <c r="AX444" s="28">
        <v>5.048</v>
      </c>
      <c r="AY444" s="28">
        <v>134.9776</v>
      </c>
      <c r="AZ444" s="28">
        <v>2.687624</v>
      </c>
      <c r="BA444" s="28">
        <v>0.11464497041420101</v>
      </c>
      <c r="BB444" s="28">
        <v>11.521504</v>
      </c>
      <c r="BC444" s="28">
        <v>145.4</v>
      </c>
      <c r="BD444" s="28">
        <v>0.652416</v>
      </c>
      <c r="BE444" s="28">
        <v>1.9172336000000001</v>
      </c>
      <c r="BF444" s="28">
        <v>1.8775360000000001</v>
      </c>
      <c r="BG444" s="28">
        <v>2.1501600000000001</v>
      </c>
      <c r="BH444" s="28">
        <v>83.041439999999994</v>
      </c>
      <c r="BI444" s="28">
        <v>14.964320000000001</v>
      </c>
      <c r="BJ444" s="28">
        <v>5.048</v>
      </c>
      <c r="BK444" s="28">
        <v>3.3750140800000001</v>
      </c>
      <c r="BL444" s="28">
        <v>3.3750140800000001</v>
      </c>
      <c r="BM444" s="28">
        <v>3.98660288</v>
      </c>
      <c r="BN444" s="28">
        <v>0.216784</v>
      </c>
      <c r="BO444" s="28">
        <v>1.0013212272811101</v>
      </c>
      <c r="BP444" s="28">
        <v>0.47208104196816197</v>
      </c>
    </row>
    <row r="445" spans="1:68">
      <c r="A445" s="28">
        <v>444</v>
      </c>
      <c r="B445" s="29" t="s">
        <v>255</v>
      </c>
      <c r="C445" s="28">
        <v>140</v>
      </c>
      <c r="D445" s="28">
        <v>1060</v>
      </c>
      <c r="E445" s="28">
        <v>0.34304000000000001</v>
      </c>
      <c r="F445" s="28">
        <v>30.0794</v>
      </c>
      <c r="G445" s="28">
        <v>2.9359999999999999</v>
      </c>
      <c r="H445" s="28">
        <v>1.2172000000000001</v>
      </c>
      <c r="I445" s="28">
        <v>4.1208</v>
      </c>
      <c r="J445" s="28">
        <v>14.52</v>
      </c>
      <c r="K445" s="28">
        <v>0.84719999999999995</v>
      </c>
      <c r="L445" s="28">
        <v>0.85599999999999998</v>
      </c>
      <c r="M445" s="28">
        <v>1.0444</v>
      </c>
      <c r="N445" s="28">
        <v>459.81599999999997</v>
      </c>
      <c r="O445" s="28">
        <v>56.597162400000002</v>
      </c>
      <c r="P445" s="28">
        <v>357.96</v>
      </c>
      <c r="Q445" s="28">
        <v>1.3815999999999999</v>
      </c>
      <c r="R445" s="28">
        <v>2.1640000000000001</v>
      </c>
      <c r="S445" s="28">
        <v>3.44</v>
      </c>
      <c r="T445" s="28">
        <v>176.28</v>
      </c>
      <c r="U445" s="28">
        <v>3.1076000000000001</v>
      </c>
      <c r="V445" s="28">
        <v>6.8870523415978005E-2</v>
      </c>
      <c r="W445" s="28">
        <v>33.986400000000003</v>
      </c>
      <c r="X445" s="28">
        <v>197.8</v>
      </c>
      <c r="Y445" s="28">
        <v>1.4847999999999999</v>
      </c>
      <c r="Z445" s="28">
        <v>1.9450400000000001</v>
      </c>
      <c r="AA445" s="28">
        <v>2.5720000000000001</v>
      </c>
      <c r="AB445" s="28">
        <v>2.7631999999999999</v>
      </c>
      <c r="AC445" s="28">
        <v>51.008000000000003</v>
      </c>
      <c r="AD445" s="28">
        <v>33.378</v>
      </c>
      <c r="AE445" s="28">
        <v>3.44</v>
      </c>
      <c r="AF445" s="28">
        <v>4.7573280000000002</v>
      </c>
      <c r="AG445" s="28">
        <v>4.7573280000000002</v>
      </c>
      <c r="AH445" s="28">
        <v>4.7573280000000002</v>
      </c>
      <c r="AI445" s="28">
        <v>0.05</v>
      </c>
      <c r="AJ445" s="28">
        <v>1.9632000000000001</v>
      </c>
      <c r="AK445" s="28">
        <v>96.427679999999995</v>
      </c>
      <c r="AL445" s="28">
        <v>6.8132000000000001</v>
      </c>
      <c r="AM445" s="28">
        <v>0.95</v>
      </c>
      <c r="AN445" s="28">
        <v>1.748</v>
      </c>
      <c r="AO445" s="28">
        <v>42.28</v>
      </c>
      <c r="AP445" s="28">
        <v>2.0264000000000002</v>
      </c>
      <c r="AQ445" s="28">
        <v>1.5960000000000001</v>
      </c>
      <c r="AR445" s="28">
        <v>7.5911999999999997</v>
      </c>
      <c r="AS445" s="28">
        <v>667.7</v>
      </c>
      <c r="AT445" s="28">
        <v>36.486772799999997</v>
      </c>
      <c r="AU445" s="28">
        <v>2762.28</v>
      </c>
      <c r="AV445" s="28">
        <v>5.9918399999999998</v>
      </c>
      <c r="AW445" s="28">
        <v>3.3</v>
      </c>
      <c r="AX445" s="28">
        <v>5.04</v>
      </c>
      <c r="AY445" s="28">
        <v>134</v>
      </c>
      <c r="AZ445" s="28">
        <v>2.7612000000000001</v>
      </c>
      <c r="BA445" s="28">
        <v>0.11825922421948901</v>
      </c>
      <c r="BB445" s="28">
        <v>10.8308</v>
      </c>
      <c r="BC445" s="28">
        <v>145</v>
      </c>
      <c r="BD445" s="28">
        <v>0.64</v>
      </c>
      <c r="BE445" s="28">
        <v>1.9113599999999999</v>
      </c>
      <c r="BF445" s="28">
        <v>1.8604000000000001</v>
      </c>
      <c r="BG445" s="28">
        <v>2.13</v>
      </c>
      <c r="BH445" s="28">
        <v>83.995999999999995</v>
      </c>
      <c r="BI445" s="28">
        <v>15.596</v>
      </c>
      <c r="BJ445" s="28">
        <v>5.04</v>
      </c>
      <c r="BK445" s="28">
        <v>3.3004359999999999</v>
      </c>
      <c r="BL445" s="28">
        <v>3.3004359999999999</v>
      </c>
      <c r="BM445" s="28">
        <v>3.3004359999999999</v>
      </c>
      <c r="BN445" s="28">
        <v>0.17</v>
      </c>
      <c r="BO445" s="28">
        <v>1.00253893190188</v>
      </c>
      <c r="BP445" s="28">
        <v>0.46309696092619401</v>
      </c>
    </row>
    <row r="446" spans="1:68">
      <c r="A446" s="28">
        <v>445</v>
      </c>
      <c r="B446" s="29" t="s">
        <v>93</v>
      </c>
      <c r="C446" s="28">
        <v>130</v>
      </c>
      <c r="D446" s="28">
        <v>1060</v>
      </c>
      <c r="E446" s="28">
        <v>0.34304000000000001</v>
      </c>
      <c r="F446" s="28">
        <v>30.0794</v>
      </c>
      <c r="G446" s="28">
        <v>2.9359999999999999</v>
      </c>
      <c r="H446" s="28">
        <v>1.2172000000000001</v>
      </c>
      <c r="I446" s="28">
        <v>4.1208</v>
      </c>
      <c r="J446" s="28">
        <v>14.52</v>
      </c>
      <c r="K446" s="28">
        <v>0.84719999999999995</v>
      </c>
      <c r="L446" s="28">
        <v>0.85599999999999998</v>
      </c>
      <c r="M446" s="28">
        <v>1.0444</v>
      </c>
      <c r="N446" s="28">
        <v>459.81599999999997</v>
      </c>
      <c r="O446" s="28">
        <v>56.597162400000002</v>
      </c>
      <c r="P446" s="28">
        <v>357.96</v>
      </c>
      <c r="Q446" s="28">
        <v>1.3815999999999999</v>
      </c>
      <c r="R446" s="28">
        <v>2.1640000000000001</v>
      </c>
      <c r="S446" s="28">
        <v>3.44</v>
      </c>
      <c r="T446" s="28">
        <v>176.28</v>
      </c>
      <c r="U446" s="28">
        <v>3.1076000000000001</v>
      </c>
      <c r="V446" s="28">
        <v>6.8870523415978005E-2</v>
      </c>
      <c r="W446" s="28">
        <v>33.986400000000003</v>
      </c>
      <c r="X446" s="28">
        <v>197.8</v>
      </c>
      <c r="Y446" s="28">
        <v>1.4847999999999999</v>
      </c>
      <c r="Z446" s="28">
        <v>1.9450400000000001</v>
      </c>
      <c r="AA446" s="28">
        <v>2.5720000000000001</v>
      </c>
      <c r="AB446" s="28">
        <v>2.7631999999999999</v>
      </c>
      <c r="AC446" s="28">
        <v>51.008000000000003</v>
      </c>
      <c r="AD446" s="28">
        <v>33.378</v>
      </c>
      <c r="AE446" s="28">
        <v>3.44</v>
      </c>
      <c r="AF446" s="28">
        <v>4.7573280000000002</v>
      </c>
      <c r="AG446" s="28">
        <v>4.7573280000000002</v>
      </c>
      <c r="AH446" s="28">
        <v>4.7573280000000002</v>
      </c>
      <c r="AI446" s="28">
        <v>0.05</v>
      </c>
      <c r="AJ446" s="28">
        <v>1.963776</v>
      </c>
      <c r="AK446" s="28">
        <v>96.476290000000006</v>
      </c>
      <c r="AL446" s="28">
        <v>6.81982</v>
      </c>
      <c r="AM446" s="28">
        <v>0.95218000000000003</v>
      </c>
      <c r="AN446" s="28">
        <v>1.7525999999999999</v>
      </c>
      <c r="AO446" s="28">
        <v>42.304000000000002</v>
      </c>
      <c r="AP446" s="28">
        <v>2.02902</v>
      </c>
      <c r="AQ446" s="28">
        <v>1.5984</v>
      </c>
      <c r="AR446" s="28">
        <v>7.59422</v>
      </c>
      <c r="AS446" s="28">
        <v>669.17539999999997</v>
      </c>
      <c r="AT446" s="28">
        <v>36.552170619999998</v>
      </c>
      <c r="AU446" s="28">
        <v>2764.1239999999998</v>
      </c>
      <c r="AV446" s="28">
        <v>5.9935499999999999</v>
      </c>
      <c r="AW446" s="28">
        <v>3.3056999999999999</v>
      </c>
      <c r="AX446" s="28">
        <v>5.0460000000000003</v>
      </c>
      <c r="AY446" s="28">
        <v>134.27199999999999</v>
      </c>
      <c r="AZ446" s="28">
        <v>2.7652600000000001</v>
      </c>
      <c r="BA446" s="28">
        <v>0.118286686838124</v>
      </c>
      <c r="BB446" s="28">
        <v>10.8588</v>
      </c>
      <c r="BC446" s="28">
        <v>145.30000000000001</v>
      </c>
      <c r="BD446" s="28">
        <v>0.64144000000000001</v>
      </c>
      <c r="BE446" s="28">
        <v>1.9147460000000001</v>
      </c>
      <c r="BF446" s="28">
        <v>1.86432</v>
      </c>
      <c r="BG446" s="28">
        <v>2.1345399999999999</v>
      </c>
      <c r="BH446" s="28">
        <v>83.995999999999995</v>
      </c>
      <c r="BI446" s="28">
        <v>15.6172</v>
      </c>
      <c r="BJ446" s="28">
        <v>5.0460000000000003</v>
      </c>
      <c r="BK446" s="28">
        <v>3.3068548</v>
      </c>
      <c r="BL446" s="28">
        <v>3.3068548</v>
      </c>
      <c r="BM446" s="28">
        <v>3.3108575999999998</v>
      </c>
      <c r="BN446" s="28">
        <v>0.17016000000000001</v>
      </c>
      <c r="BO446" s="28">
        <v>1.00182546569485</v>
      </c>
      <c r="BP446" s="28">
        <v>0.46413892908827797</v>
      </c>
    </row>
    <row r="447" spans="1:68">
      <c r="A447" s="28">
        <v>446</v>
      </c>
      <c r="B447" s="29" t="s">
        <v>83</v>
      </c>
      <c r="C447" s="28">
        <v>60</v>
      </c>
      <c r="D447" s="28">
        <v>1060</v>
      </c>
      <c r="E447" s="28">
        <v>0.34304000000000001</v>
      </c>
      <c r="F447" s="28">
        <v>30.0794</v>
      </c>
      <c r="G447" s="28">
        <v>2.9359999999999999</v>
      </c>
      <c r="H447" s="28">
        <v>1.2172000000000001</v>
      </c>
      <c r="I447" s="28">
        <v>4.1208</v>
      </c>
      <c r="J447" s="28">
        <v>14.52</v>
      </c>
      <c r="K447" s="28">
        <v>0.84719999999999995</v>
      </c>
      <c r="L447" s="28">
        <v>0.85599999999999998</v>
      </c>
      <c r="M447" s="28">
        <v>1.0444</v>
      </c>
      <c r="N447" s="28">
        <v>459.81599999999997</v>
      </c>
      <c r="O447" s="28">
        <v>56.597162400000002</v>
      </c>
      <c r="P447" s="28">
        <v>357.96</v>
      </c>
      <c r="Q447" s="28">
        <v>1.3815999999999999</v>
      </c>
      <c r="R447" s="28">
        <v>2.1640000000000001</v>
      </c>
      <c r="S447" s="28">
        <v>3.44</v>
      </c>
      <c r="T447" s="28">
        <v>176.28</v>
      </c>
      <c r="U447" s="28">
        <v>3.1076000000000001</v>
      </c>
      <c r="V447" s="28">
        <v>6.8870523415978005E-2</v>
      </c>
      <c r="W447" s="28">
        <v>33.986400000000003</v>
      </c>
      <c r="X447" s="28">
        <v>197.8</v>
      </c>
      <c r="Y447" s="28">
        <v>1.4847999999999999</v>
      </c>
      <c r="Z447" s="28">
        <v>1.9450400000000001</v>
      </c>
      <c r="AA447" s="28">
        <v>2.5720000000000001</v>
      </c>
      <c r="AB447" s="28">
        <v>2.7631999999999999</v>
      </c>
      <c r="AC447" s="28">
        <v>51.008000000000003</v>
      </c>
      <c r="AD447" s="28">
        <v>33.378</v>
      </c>
      <c r="AE447" s="28">
        <v>3.44</v>
      </c>
      <c r="AF447" s="28">
        <v>4.7573280000000002</v>
      </c>
      <c r="AG447" s="28">
        <v>4.7573280000000002</v>
      </c>
      <c r="AH447" s="28">
        <v>4.7573280000000002</v>
      </c>
      <c r="AI447" s="28">
        <v>0.05</v>
      </c>
      <c r="AJ447" s="28">
        <v>1.96608</v>
      </c>
      <c r="AK447" s="28">
        <v>96.670730000000006</v>
      </c>
      <c r="AL447" s="28">
        <v>6.8463000000000003</v>
      </c>
      <c r="AM447" s="28">
        <v>0.96089999999999998</v>
      </c>
      <c r="AN447" s="28">
        <v>1.7709999999999999</v>
      </c>
      <c r="AO447" s="28">
        <v>42.4</v>
      </c>
      <c r="AP447" s="28">
        <v>2.0394999999999999</v>
      </c>
      <c r="AQ447" s="28">
        <v>1.6080000000000001</v>
      </c>
      <c r="AR447" s="28">
        <v>7.6063000000000001</v>
      </c>
      <c r="AS447" s="28">
        <v>675.077</v>
      </c>
      <c r="AT447" s="28">
        <v>36.813761900000003</v>
      </c>
      <c r="AU447" s="28">
        <v>2771.5</v>
      </c>
      <c r="AV447" s="28">
        <v>6.0003900000000003</v>
      </c>
      <c r="AW447" s="28">
        <v>3.3285</v>
      </c>
      <c r="AX447" s="28">
        <v>5.07</v>
      </c>
      <c r="AY447" s="28">
        <v>135.36000000000001</v>
      </c>
      <c r="AZ447" s="28">
        <v>2.7814999999999999</v>
      </c>
      <c r="BA447" s="28">
        <v>0.11839622641509399</v>
      </c>
      <c r="BB447" s="28">
        <v>10.970800000000001</v>
      </c>
      <c r="BC447" s="28">
        <v>146.5</v>
      </c>
      <c r="BD447" s="28">
        <v>0.6472</v>
      </c>
      <c r="BE447" s="28">
        <v>1.9282900000000001</v>
      </c>
      <c r="BF447" s="28">
        <v>1.88</v>
      </c>
      <c r="BG447" s="28">
        <v>2.1526999999999998</v>
      </c>
      <c r="BH447" s="28">
        <v>83.995999999999995</v>
      </c>
      <c r="BI447" s="28">
        <v>15.702</v>
      </c>
      <c r="BJ447" s="28">
        <v>5.07</v>
      </c>
      <c r="BK447" s="28">
        <v>3.3325300000000002</v>
      </c>
      <c r="BL447" s="28">
        <v>3.3325300000000002</v>
      </c>
      <c r="BM447" s="28">
        <v>3.352544</v>
      </c>
      <c r="BN447" s="28">
        <v>0.17080000000000001</v>
      </c>
      <c r="BO447" s="28">
        <v>0.99898172693948095</v>
      </c>
      <c r="BP447" s="28">
        <v>0.46830680173661399</v>
      </c>
    </row>
    <row r="448" spans="1:68">
      <c r="A448" s="28">
        <v>447</v>
      </c>
      <c r="B448" s="32" t="s">
        <v>256</v>
      </c>
      <c r="C448" s="28">
        <v>145</v>
      </c>
      <c r="D448" s="28">
        <v>1140</v>
      </c>
      <c r="E448" s="28">
        <v>0.35399999999999998</v>
      </c>
      <c r="F448" s="28">
        <v>31.043500000000002</v>
      </c>
      <c r="G448" s="28">
        <v>3.0049999999999999</v>
      </c>
      <c r="H448" s="28">
        <v>1.1950000000000001</v>
      </c>
      <c r="I448" s="28">
        <v>4.165</v>
      </c>
      <c r="J448" s="28">
        <v>15</v>
      </c>
      <c r="K448" s="28">
        <v>0.84499999999999997</v>
      </c>
      <c r="L448" s="28">
        <v>0.85</v>
      </c>
      <c r="M448" s="28">
        <v>1.02</v>
      </c>
      <c r="N448" s="28">
        <v>457.3</v>
      </c>
      <c r="O448" s="28">
        <v>57.777839999999998</v>
      </c>
      <c r="P448" s="28">
        <v>354</v>
      </c>
      <c r="Q448" s="28">
        <v>1.3035000000000001</v>
      </c>
      <c r="R448" s="28">
        <v>2.2000000000000002</v>
      </c>
      <c r="S448" s="28">
        <v>3.5</v>
      </c>
      <c r="T448" s="28">
        <v>178.5</v>
      </c>
      <c r="U448" s="28">
        <v>3.17</v>
      </c>
      <c r="V448" s="28">
        <v>6.6666666666666693E-2</v>
      </c>
      <c r="W448" s="28">
        <v>34.86</v>
      </c>
      <c r="X448" s="28">
        <v>200</v>
      </c>
      <c r="Y448" s="28">
        <v>1.5149999999999999</v>
      </c>
      <c r="Z448" s="28">
        <v>1.9650000000000001</v>
      </c>
      <c r="AA448" s="28">
        <v>2.6</v>
      </c>
      <c r="AB448" s="28">
        <v>2.7850000000000001</v>
      </c>
      <c r="AC448" s="28">
        <v>50.65</v>
      </c>
      <c r="AD448" s="28">
        <v>33.755000000000003</v>
      </c>
      <c r="AE448" s="28">
        <v>3.5</v>
      </c>
      <c r="AF448" s="28">
        <v>4.8093000000000004</v>
      </c>
      <c r="AG448" s="28">
        <v>4.8093000000000004</v>
      </c>
      <c r="AH448" s="28">
        <v>4.8093000000000004</v>
      </c>
      <c r="AI448" s="28">
        <v>0.05</v>
      </c>
      <c r="AJ448" s="28">
        <v>2.0745</v>
      </c>
      <c r="AK448" s="28">
        <v>103.60186</v>
      </c>
      <c r="AL448" s="28">
        <v>7.2260999999999997</v>
      </c>
      <c r="AM448" s="28">
        <v>0.98960000000000004</v>
      </c>
      <c r="AN448" s="28">
        <v>1.8105</v>
      </c>
      <c r="AO448" s="28">
        <v>45.09</v>
      </c>
      <c r="AP448" s="28">
        <v>2.0870000000000002</v>
      </c>
      <c r="AQ448" s="28">
        <v>1.649</v>
      </c>
      <c r="AR448" s="28">
        <v>7.6948999999999996</v>
      </c>
      <c r="AS448" s="28">
        <v>696.61099999999999</v>
      </c>
      <c r="AT448" s="28">
        <v>38.068141400000002</v>
      </c>
      <c r="AU448" s="28">
        <v>2810.68</v>
      </c>
      <c r="AV448" s="28">
        <v>5.93994</v>
      </c>
      <c r="AW448" s="28">
        <v>3.4889999999999999</v>
      </c>
      <c r="AX448" s="28">
        <v>5.23</v>
      </c>
      <c r="AY448" s="28">
        <v>138.22999999999999</v>
      </c>
      <c r="AZ448" s="28">
        <v>2.81535</v>
      </c>
      <c r="BA448" s="28">
        <v>0.114216012419605</v>
      </c>
      <c r="BB448" s="28">
        <v>11.3764</v>
      </c>
      <c r="BC448" s="28">
        <v>149.35</v>
      </c>
      <c r="BD448" s="28">
        <v>0.66279999999999994</v>
      </c>
      <c r="BE448" s="28">
        <v>1.9709099999999999</v>
      </c>
      <c r="BF448" s="28">
        <v>1.9217</v>
      </c>
      <c r="BG448" s="28">
        <v>2.1999</v>
      </c>
      <c r="BH448" s="28">
        <v>84.882000000000005</v>
      </c>
      <c r="BI448" s="28">
        <v>15.69</v>
      </c>
      <c r="BJ448" s="28">
        <v>5.23</v>
      </c>
      <c r="BK448" s="28">
        <v>3.4296820000000001</v>
      </c>
      <c r="BL448" s="28">
        <v>3.4296820000000001</v>
      </c>
      <c r="BM448" s="28">
        <v>3.6386620000000001</v>
      </c>
      <c r="BN448" s="28">
        <v>0.19400000000000001</v>
      </c>
      <c r="BO448" s="28">
        <v>1.00180376814233</v>
      </c>
      <c r="BP448" s="28">
        <v>0.47959479015918999</v>
      </c>
    </row>
    <row r="449" spans="1:68">
      <c r="A449" s="28">
        <v>448</v>
      </c>
      <c r="B449" s="29" t="s">
        <v>83</v>
      </c>
      <c r="C449" s="28">
        <v>120</v>
      </c>
      <c r="D449" s="28">
        <v>1040</v>
      </c>
      <c r="E449" s="28">
        <v>0.35399999999999998</v>
      </c>
      <c r="F449" s="28">
        <v>31.043500000000002</v>
      </c>
      <c r="G449" s="28">
        <v>3.0049999999999999</v>
      </c>
      <c r="H449" s="28">
        <v>1.1950000000000001</v>
      </c>
      <c r="I449" s="28">
        <v>4.165</v>
      </c>
      <c r="J449" s="28">
        <v>15</v>
      </c>
      <c r="K449" s="28">
        <v>0.84499999999999997</v>
      </c>
      <c r="L449" s="28">
        <v>0.85</v>
      </c>
      <c r="M449" s="28">
        <v>1.02</v>
      </c>
      <c r="N449" s="28">
        <v>457.3</v>
      </c>
      <c r="O449" s="28">
        <v>57.777839999999998</v>
      </c>
      <c r="P449" s="28">
        <v>354</v>
      </c>
      <c r="Q449" s="28">
        <v>1.3035000000000001</v>
      </c>
      <c r="R449" s="28">
        <v>2.2000000000000002</v>
      </c>
      <c r="S449" s="28">
        <v>3.5</v>
      </c>
      <c r="T449" s="28">
        <v>178.5</v>
      </c>
      <c r="U449" s="28">
        <v>3.17</v>
      </c>
      <c r="V449" s="28">
        <v>6.6666666666666693E-2</v>
      </c>
      <c r="W449" s="28">
        <v>34.86</v>
      </c>
      <c r="X449" s="28">
        <v>200</v>
      </c>
      <c r="Y449" s="28">
        <v>1.5149999999999999</v>
      </c>
      <c r="Z449" s="28">
        <v>1.9650000000000001</v>
      </c>
      <c r="AA449" s="28">
        <v>2.6</v>
      </c>
      <c r="AB449" s="28">
        <v>2.7850000000000001</v>
      </c>
      <c r="AC449" s="28">
        <v>50.65</v>
      </c>
      <c r="AD449" s="28">
        <v>33.755000000000003</v>
      </c>
      <c r="AE449" s="28">
        <v>3.5</v>
      </c>
      <c r="AF449" s="28">
        <v>4.8093000000000004</v>
      </c>
      <c r="AG449" s="28">
        <v>4.8093000000000004</v>
      </c>
      <c r="AH449" s="28">
        <v>4.8093000000000004</v>
      </c>
      <c r="AI449" s="28">
        <v>0.05</v>
      </c>
      <c r="AJ449" s="28">
        <v>2.089</v>
      </c>
      <c r="AK449" s="28">
        <v>103.96732</v>
      </c>
      <c r="AL449" s="28">
        <v>7.2845000000000004</v>
      </c>
      <c r="AM449" s="28">
        <v>1.0007999999999999</v>
      </c>
      <c r="AN449" s="28">
        <v>1.8360000000000001</v>
      </c>
      <c r="AO449" s="28">
        <v>45.38</v>
      </c>
      <c r="AP449" s="28">
        <v>2.0977999999999999</v>
      </c>
      <c r="AQ449" s="28">
        <v>1.6679999999999999</v>
      </c>
      <c r="AR449" s="28">
        <v>7.7298</v>
      </c>
      <c r="AS449" s="28">
        <v>704.06500000000005</v>
      </c>
      <c r="AT449" s="28">
        <v>38.399471400000003</v>
      </c>
      <c r="AU449" s="28">
        <v>2824.24</v>
      </c>
      <c r="AV449" s="28">
        <v>5.9621500000000003</v>
      </c>
      <c r="AW449" s="28">
        <v>3.5310000000000001</v>
      </c>
      <c r="AX449" s="28">
        <v>5.27</v>
      </c>
      <c r="AY449" s="28">
        <v>139.4</v>
      </c>
      <c r="AZ449" s="28">
        <v>2.83575</v>
      </c>
      <c r="BA449" s="28">
        <v>0.115910092551785</v>
      </c>
      <c r="BB449" s="28">
        <v>11.4475</v>
      </c>
      <c r="BC449" s="28">
        <v>150.69999999999999</v>
      </c>
      <c r="BD449" s="28">
        <v>0.67010000000000003</v>
      </c>
      <c r="BE449" s="28">
        <v>1.9877</v>
      </c>
      <c r="BF449" s="28">
        <v>1.9390000000000001</v>
      </c>
      <c r="BG449" s="28">
        <v>2.2199</v>
      </c>
      <c r="BH449" s="28">
        <v>86</v>
      </c>
      <c r="BI449" s="28">
        <v>15.7515</v>
      </c>
      <c r="BJ449" s="28">
        <v>5.27</v>
      </c>
      <c r="BK449" s="28">
        <v>3.4658310000000001</v>
      </c>
      <c r="BL449" s="28">
        <v>3.4658310000000001</v>
      </c>
      <c r="BM449" s="28">
        <v>3.674811</v>
      </c>
      <c r="BN449" s="28">
        <v>0.1958</v>
      </c>
      <c r="BO449" s="28">
        <v>0.99824002002700996</v>
      </c>
      <c r="BP449" s="28">
        <v>0.48487698986975403</v>
      </c>
    </row>
    <row r="450" spans="1:68">
      <c r="A450" s="28">
        <v>449</v>
      </c>
      <c r="B450" s="29" t="s">
        <v>84</v>
      </c>
      <c r="C450" s="28">
        <v>128</v>
      </c>
      <c r="D450" s="28">
        <v>1040</v>
      </c>
      <c r="E450" s="28">
        <v>0.35399999999999998</v>
      </c>
      <c r="F450" s="28">
        <v>31.043500000000002</v>
      </c>
      <c r="G450" s="28">
        <v>3.0049999999999999</v>
      </c>
      <c r="H450" s="28">
        <v>1.1950000000000001</v>
      </c>
      <c r="I450" s="28">
        <v>4.165</v>
      </c>
      <c r="J450" s="28">
        <v>15</v>
      </c>
      <c r="K450" s="28">
        <v>0.84499999999999997</v>
      </c>
      <c r="L450" s="28">
        <v>0.85</v>
      </c>
      <c r="M450" s="28">
        <v>1.02</v>
      </c>
      <c r="N450" s="28">
        <v>457.3</v>
      </c>
      <c r="O450" s="28">
        <v>57.777839999999998</v>
      </c>
      <c r="P450" s="28">
        <v>354</v>
      </c>
      <c r="Q450" s="28">
        <v>1.3035000000000001</v>
      </c>
      <c r="R450" s="28">
        <v>2.2000000000000002</v>
      </c>
      <c r="S450" s="28">
        <v>3.5</v>
      </c>
      <c r="T450" s="28">
        <v>178.5</v>
      </c>
      <c r="U450" s="28">
        <v>3.17</v>
      </c>
      <c r="V450" s="28">
        <v>6.6666666666666693E-2</v>
      </c>
      <c r="W450" s="28">
        <v>34.86</v>
      </c>
      <c r="X450" s="28">
        <v>200</v>
      </c>
      <c r="Y450" s="28">
        <v>1.5149999999999999</v>
      </c>
      <c r="Z450" s="28">
        <v>1.9650000000000001</v>
      </c>
      <c r="AA450" s="28">
        <v>2.6</v>
      </c>
      <c r="AB450" s="28">
        <v>2.7850000000000001</v>
      </c>
      <c r="AC450" s="28">
        <v>50.65</v>
      </c>
      <c r="AD450" s="28">
        <v>33.755000000000003</v>
      </c>
      <c r="AE450" s="28">
        <v>3.5</v>
      </c>
      <c r="AF450" s="28">
        <v>4.8093000000000004</v>
      </c>
      <c r="AG450" s="28">
        <v>4.8093000000000004</v>
      </c>
      <c r="AH450" s="28">
        <v>4.8093000000000004</v>
      </c>
      <c r="AI450" s="28">
        <v>0.05</v>
      </c>
      <c r="AJ450" s="28">
        <v>2.1034999999999999</v>
      </c>
      <c r="AK450" s="28">
        <v>104.33278</v>
      </c>
      <c r="AL450" s="28">
        <v>7.3429000000000002</v>
      </c>
      <c r="AM450" s="28">
        <v>1.012</v>
      </c>
      <c r="AN450" s="28">
        <v>1.8614999999999999</v>
      </c>
      <c r="AO450" s="28">
        <v>45.67</v>
      </c>
      <c r="AP450" s="28">
        <v>2.1086</v>
      </c>
      <c r="AQ450" s="28">
        <v>1.6870000000000001</v>
      </c>
      <c r="AR450" s="28">
        <v>7.7647000000000004</v>
      </c>
      <c r="AS450" s="28">
        <v>711.51900000000001</v>
      </c>
      <c r="AT450" s="28">
        <v>38.730801399999997</v>
      </c>
      <c r="AU450" s="28">
        <v>2837.8</v>
      </c>
      <c r="AV450" s="28">
        <v>5.9843599999999997</v>
      </c>
      <c r="AW450" s="28">
        <v>3.573</v>
      </c>
      <c r="AX450" s="28">
        <v>5.31</v>
      </c>
      <c r="AY450" s="28">
        <v>140.57</v>
      </c>
      <c r="AZ450" s="28">
        <v>2.85615</v>
      </c>
      <c r="BA450" s="28">
        <v>0.117582658200131</v>
      </c>
      <c r="BB450" s="28">
        <v>11.518599999999999</v>
      </c>
      <c r="BC450" s="28">
        <v>152.05000000000001</v>
      </c>
      <c r="BD450" s="28">
        <v>0.6774</v>
      </c>
      <c r="BE450" s="28">
        <v>2.0044900000000001</v>
      </c>
      <c r="BF450" s="28">
        <v>1.9562999999999999</v>
      </c>
      <c r="BG450" s="28">
        <v>2.2399</v>
      </c>
      <c r="BH450" s="28">
        <v>87.117999999999995</v>
      </c>
      <c r="BI450" s="28">
        <v>15.813000000000001</v>
      </c>
      <c r="BJ450" s="28">
        <v>5.31</v>
      </c>
      <c r="BK450" s="28">
        <v>3.5019800000000001</v>
      </c>
      <c r="BL450" s="28">
        <v>3.5019800000000001</v>
      </c>
      <c r="BM450" s="28">
        <v>3.71096</v>
      </c>
      <c r="BN450" s="28">
        <v>0.1976</v>
      </c>
      <c r="BO450" s="28">
        <v>0.99470153690270402</v>
      </c>
      <c r="BP450" s="28">
        <v>0.49015918958031801</v>
      </c>
    </row>
    <row r="451" spans="1:68">
      <c r="A451" s="28">
        <v>450</v>
      </c>
      <c r="B451" s="29" t="s">
        <v>85</v>
      </c>
      <c r="C451" s="28">
        <v>130</v>
      </c>
      <c r="D451" s="28">
        <v>1040</v>
      </c>
      <c r="E451" s="28">
        <v>0.35399999999999998</v>
      </c>
      <c r="F451" s="28">
        <v>31.043500000000002</v>
      </c>
      <c r="G451" s="28">
        <v>3.0049999999999999</v>
      </c>
      <c r="H451" s="28">
        <v>1.1950000000000001</v>
      </c>
      <c r="I451" s="28">
        <v>4.165</v>
      </c>
      <c r="J451" s="28">
        <v>15</v>
      </c>
      <c r="K451" s="28">
        <v>0.84499999999999997</v>
      </c>
      <c r="L451" s="28">
        <v>0.85</v>
      </c>
      <c r="M451" s="28">
        <v>1.02</v>
      </c>
      <c r="N451" s="28">
        <v>457.3</v>
      </c>
      <c r="O451" s="28">
        <v>57.777839999999998</v>
      </c>
      <c r="P451" s="28">
        <v>354</v>
      </c>
      <c r="Q451" s="28">
        <v>1.3035000000000001</v>
      </c>
      <c r="R451" s="28">
        <v>2.2000000000000002</v>
      </c>
      <c r="S451" s="28">
        <v>3.5</v>
      </c>
      <c r="T451" s="28">
        <v>178.5</v>
      </c>
      <c r="U451" s="28">
        <v>3.17</v>
      </c>
      <c r="V451" s="28">
        <v>6.6666666666666693E-2</v>
      </c>
      <c r="W451" s="28">
        <v>34.86</v>
      </c>
      <c r="X451" s="28">
        <v>200</v>
      </c>
      <c r="Y451" s="28">
        <v>1.5149999999999999</v>
      </c>
      <c r="Z451" s="28">
        <v>1.9650000000000001</v>
      </c>
      <c r="AA451" s="28">
        <v>2.6</v>
      </c>
      <c r="AB451" s="28">
        <v>2.7850000000000001</v>
      </c>
      <c r="AC451" s="28">
        <v>50.65</v>
      </c>
      <c r="AD451" s="28">
        <v>33.755000000000003</v>
      </c>
      <c r="AE451" s="28">
        <v>3.5</v>
      </c>
      <c r="AF451" s="28">
        <v>4.8093000000000004</v>
      </c>
      <c r="AG451" s="28">
        <v>4.8093000000000004</v>
      </c>
      <c r="AH451" s="28">
        <v>4.8093000000000004</v>
      </c>
      <c r="AI451" s="28">
        <v>0.05</v>
      </c>
      <c r="AJ451" s="28">
        <v>2.1179999999999999</v>
      </c>
      <c r="AK451" s="28">
        <v>104.69824</v>
      </c>
      <c r="AL451" s="28">
        <v>7.4013</v>
      </c>
      <c r="AM451" s="28">
        <v>1.0232000000000001</v>
      </c>
      <c r="AN451" s="28">
        <v>1.887</v>
      </c>
      <c r="AO451" s="28">
        <v>45.96</v>
      </c>
      <c r="AP451" s="28">
        <v>2.1194000000000002</v>
      </c>
      <c r="AQ451" s="28">
        <v>1.706</v>
      </c>
      <c r="AR451" s="28">
        <v>7.7995999999999999</v>
      </c>
      <c r="AS451" s="28">
        <v>718.97299999999996</v>
      </c>
      <c r="AT451" s="28">
        <v>39.062131399999998</v>
      </c>
      <c r="AU451" s="28">
        <v>2851.36</v>
      </c>
      <c r="AV451" s="28">
        <v>6.00657</v>
      </c>
      <c r="AW451" s="28">
        <v>3.6150000000000002</v>
      </c>
      <c r="AX451" s="28">
        <v>5.35</v>
      </c>
      <c r="AY451" s="28">
        <v>141.74</v>
      </c>
      <c r="AZ451" s="28">
        <v>2.8765499999999999</v>
      </c>
      <c r="BA451" s="28">
        <v>0.119234116623151</v>
      </c>
      <c r="BB451" s="28">
        <v>11.589700000000001</v>
      </c>
      <c r="BC451" s="28">
        <v>153.4</v>
      </c>
      <c r="BD451" s="28">
        <v>0.68469999999999998</v>
      </c>
      <c r="BE451" s="28">
        <v>2.02128</v>
      </c>
      <c r="BF451" s="28">
        <v>1.9736</v>
      </c>
      <c r="BG451" s="28">
        <v>2.2599</v>
      </c>
      <c r="BH451" s="28">
        <v>88.236000000000004</v>
      </c>
      <c r="BI451" s="28">
        <v>15.874499999999999</v>
      </c>
      <c r="BJ451" s="28">
        <v>5.35</v>
      </c>
      <c r="BK451" s="28">
        <v>3.5381290000000001</v>
      </c>
      <c r="BL451" s="28">
        <v>3.5381290000000001</v>
      </c>
      <c r="BM451" s="28">
        <v>3.747109</v>
      </c>
      <c r="BN451" s="28">
        <v>0.19939999999999999</v>
      </c>
      <c r="BO451" s="28">
        <v>0.99118805104631902</v>
      </c>
      <c r="BP451" s="28">
        <v>0.49544138929088299</v>
      </c>
    </row>
    <row r="452" spans="1:68">
      <c r="A452" s="28">
        <v>451</v>
      </c>
      <c r="B452" s="29" t="s">
        <v>86</v>
      </c>
      <c r="C452" s="28">
        <v>115</v>
      </c>
      <c r="D452" s="28">
        <v>1040</v>
      </c>
      <c r="E452" s="28">
        <v>0.35399999999999998</v>
      </c>
      <c r="F452" s="28">
        <v>31.043500000000002</v>
      </c>
      <c r="G452" s="28">
        <v>3.0049999999999999</v>
      </c>
      <c r="H452" s="28">
        <v>1.1950000000000001</v>
      </c>
      <c r="I452" s="28">
        <v>4.165</v>
      </c>
      <c r="J452" s="28">
        <v>15</v>
      </c>
      <c r="K452" s="28">
        <v>0.84499999999999997</v>
      </c>
      <c r="L452" s="28">
        <v>0.85</v>
      </c>
      <c r="M452" s="28">
        <v>1.02</v>
      </c>
      <c r="N452" s="28">
        <v>457.3</v>
      </c>
      <c r="O452" s="28">
        <v>57.777839999999998</v>
      </c>
      <c r="P452" s="28">
        <v>354</v>
      </c>
      <c r="Q452" s="28">
        <v>1.3035000000000001</v>
      </c>
      <c r="R452" s="28">
        <v>2.2000000000000002</v>
      </c>
      <c r="S452" s="28">
        <v>3.5</v>
      </c>
      <c r="T452" s="28">
        <v>178.5</v>
      </c>
      <c r="U452" s="28">
        <v>3.17</v>
      </c>
      <c r="V452" s="28">
        <v>6.6666666666666693E-2</v>
      </c>
      <c r="W452" s="28">
        <v>34.86</v>
      </c>
      <c r="X452" s="28">
        <v>200</v>
      </c>
      <c r="Y452" s="28">
        <v>1.5149999999999999</v>
      </c>
      <c r="Z452" s="28">
        <v>1.9650000000000001</v>
      </c>
      <c r="AA452" s="28">
        <v>2.6</v>
      </c>
      <c r="AB452" s="28">
        <v>2.7850000000000001</v>
      </c>
      <c r="AC452" s="28">
        <v>50.65</v>
      </c>
      <c r="AD452" s="28">
        <v>33.755000000000003</v>
      </c>
      <c r="AE452" s="28">
        <v>3.5</v>
      </c>
      <c r="AF452" s="28">
        <v>4.8093000000000004</v>
      </c>
      <c r="AG452" s="28">
        <v>4.8093000000000004</v>
      </c>
      <c r="AH452" s="28">
        <v>4.8093000000000004</v>
      </c>
      <c r="AI452" s="28">
        <v>0.05</v>
      </c>
      <c r="AJ452" s="28">
        <v>2.1324999999999998</v>
      </c>
      <c r="AK452" s="28">
        <v>105.0637</v>
      </c>
      <c r="AL452" s="28">
        <v>7.4596999999999998</v>
      </c>
      <c r="AM452" s="28">
        <v>1.0344</v>
      </c>
      <c r="AN452" s="28">
        <v>1.9125000000000001</v>
      </c>
      <c r="AO452" s="28">
        <v>46.25</v>
      </c>
      <c r="AP452" s="28">
        <v>2.1301999999999999</v>
      </c>
      <c r="AQ452" s="28">
        <v>1.7250000000000001</v>
      </c>
      <c r="AR452" s="28">
        <v>7.8345000000000002</v>
      </c>
      <c r="AS452" s="28">
        <v>726.42700000000002</v>
      </c>
      <c r="AT452" s="28">
        <v>39.3934614</v>
      </c>
      <c r="AU452" s="28">
        <v>2864.92</v>
      </c>
      <c r="AV452" s="28">
        <v>6.0287800000000002</v>
      </c>
      <c r="AW452" s="28">
        <v>3.657</v>
      </c>
      <c r="AX452" s="28">
        <v>5.39</v>
      </c>
      <c r="AY452" s="28">
        <v>142.91</v>
      </c>
      <c r="AZ452" s="28">
        <v>2.8969499999999999</v>
      </c>
      <c r="BA452" s="28">
        <v>0.120864864864865</v>
      </c>
      <c r="BB452" s="28">
        <v>11.6608</v>
      </c>
      <c r="BC452" s="28">
        <v>154.75</v>
      </c>
      <c r="BD452" s="28">
        <v>0.69199999999999995</v>
      </c>
      <c r="BE452" s="28">
        <v>2.0380699999999998</v>
      </c>
      <c r="BF452" s="28">
        <v>1.9908999999999999</v>
      </c>
      <c r="BG452" s="28">
        <v>2.2799</v>
      </c>
      <c r="BH452" s="28">
        <v>89.353999999999999</v>
      </c>
      <c r="BI452" s="28">
        <v>15.936</v>
      </c>
      <c r="BJ452" s="28">
        <v>5.39</v>
      </c>
      <c r="BK452" s="28">
        <v>3.5742780000000001</v>
      </c>
      <c r="BL452" s="28">
        <v>3.5742780000000001</v>
      </c>
      <c r="BM452" s="28">
        <v>3.783258</v>
      </c>
      <c r="BN452" s="28">
        <v>0.20119999999999999</v>
      </c>
      <c r="BO452" s="28">
        <v>0.98769929850406402</v>
      </c>
      <c r="BP452" s="28">
        <v>0.50072358900144698</v>
      </c>
    </row>
    <row r="453" spans="1:68">
      <c r="A453" s="28">
        <v>452</v>
      </c>
      <c r="B453" s="29" t="s">
        <v>257</v>
      </c>
      <c r="C453" s="28">
        <v>125</v>
      </c>
      <c r="D453" s="28">
        <v>1115</v>
      </c>
      <c r="E453" s="28">
        <v>0.3657552</v>
      </c>
      <c r="F453" s="28">
        <v>31.612613400000001</v>
      </c>
      <c r="G453" s="28">
        <v>3.0369739999999998</v>
      </c>
      <c r="H453" s="28">
        <v>1.19095</v>
      </c>
      <c r="I453" s="28">
        <v>4.1381119999999996</v>
      </c>
      <c r="J453" s="28">
        <v>15.1808</v>
      </c>
      <c r="K453" s="28">
        <v>0.85326599999999997</v>
      </c>
      <c r="L453" s="28">
        <v>0.85724</v>
      </c>
      <c r="M453" s="28">
        <v>1.029382</v>
      </c>
      <c r="N453" s="28">
        <v>460.06229999999999</v>
      </c>
      <c r="O453" s="28">
        <v>57.508285502</v>
      </c>
      <c r="P453" s="28">
        <v>355.6266</v>
      </c>
      <c r="Q453" s="28">
        <v>1.3534949999999999</v>
      </c>
      <c r="R453" s="28">
        <v>2.2204999999999999</v>
      </c>
      <c r="S453" s="28">
        <v>3.4925999999999999</v>
      </c>
      <c r="T453" s="28">
        <v>177.39240000000001</v>
      </c>
      <c r="U453" s="28">
        <v>3.1434389999999999</v>
      </c>
      <c r="V453" s="28">
        <v>6.71901349072513E-2</v>
      </c>
      <c r="W453" s="28">
        <v>34.351266000000003</v>
      </c>
      <c r="X453" s="28">
        <v>199.00399999999999</v>
      </c>
      <c r="Y453" s="28">
        <v>1.5076000000000001</v>
      </c>
      <c r="Z453" s="28">
        <v>1.9589080000000001</v>
      </c>
      <c r="AA453" s="28">
        <v>2.5867059999999999</v>
      </c>
      <c r="AB453" s="28">
        <v>2.7746179999999998</v>
      </c>
      <c r="AC453" s="28">
        <v>50.942799999999998</v>
      </c>
      <c r="AD453" s="28">
        <v>33.239353999999999</v>
      </c>
      <c r="AE453" s="28">
        <v>3.4925999999999999</v>
      </c>
      <c r="AF453" s="28">
        <v>4.7979792400000001</v>
      </c>
      <c r="AG453" s="28">
        <v>4.7951942399999998</v>
      </c>
      <c r="AH453" s="28">
        <v>4.7811292400000003</v>
      </c>
      <c r="AI453" s="28">
        <v>5.3749999999999999E-2</v>
      </c>
      <c r="AJ453" s="28">
        <v>1.9159999999999999</v>
      </c>
      <c r="AK453" s="28">
        <v>92.666250000000005</v>
      </c>
      <c r="AL453" s="28">
        <v>6.6896500000000003</v>
      </c>
      <c r="AM453" s="28">
        <v>0.95074999999999998</v>
      </c>
      <c r="AN453" s="28">
        <v>1.7523</v>
      </c>
      <c r="AO453" s="28">
        <v>40.9</v>
      </c>
      <c r="AP453" s="28">
        <v>2.0273500000000002</v>
      </c>
      <c r="AQ453" s="28">
        <v>1.5985</v>
      </c>
      <c r="AR453" s="28">
        <v>7.5516500000000004</v>
      </c>
      <c r="AS453" s="28">
        <v>663.63599999999997</v>
      </c>
      <c r="AT453" s="28">
        <v>36.271599999999999</v>
      </c>
      <c r="AU453" s="28">
        <v>2736.355</v>
      </c>
      <c r="AV453" s="28">
        <v>6.1370250000000004</v>
      </c>
      <c r="AW453" s="28">
        <v>3.2985000000000002</v>
      </c>
      <c r="AX453" s="28">
        <v>4.9950000000000001</v>
      </c>
      <c r="AY453" s="28">
        <v>134.05000000000001</v>
      </c>
      <c r="AZ453" s="28">
        <v>2.7599499999999999</v>
      </c>
      <c r="BA453" s="28">
        <v>0.12200488997554999</v>
      </c>
      <c r="BB453" s="28">
        <v>10.850849999999999</v>
      </c>
      <c r="BC453" s="28">
        <v>145.07499999999999</v>
      </c>
      <c r="BD453" s="28">
        <v>0.64052500000000001</v>
      </c>
      <c r="BE453" s="28">
        <v>1.91069</v>
      </c>
      <c r="BF453" s="28">
        <v>1.8606</v>
      </c>
      <c r="BG453" s="28">
        <v>2.1307499999999999</v>
      </c>
      <c r="BH453" s="28">
        <v>85.859499999999997</v>
      </c>
      <c r="BI453" s="28">
        <v>15.7105</v>
      </c>
      <c r="BJ453" s="28">
        <v>4.9950000000000001</v>
      </c>
      <c r="BK453" s="28">
        <v>3.300443</v>
      </c>
      <c r="BL453" s="28">
        <v>3.300443</v>
      </c>
      <c r="BM453" s="28">
        <v>3.3102645000000002</v>
      </c>
      <c r="BN453" s="28">
        <v>0.16969999999999999</v>
      </c>
      <c r="BO453" s="28">
        <v>1.0102499375368199</v>
      </c>
      <c r="BP453" s="28">
        <v>0.46347684515195398</v>
      </c>
    </row>
    <row r="454" spans="1:68">
      <c r="A454" s="28">
        <v>453</v>
      </c>
      <c r="B454" s="29" t="s">
        <v>84</v>
      </c>
      <c r="C454" s="28">
        <v>210</v>
      </c>
      <c r="D454" s="28">
        <v>1115</v>
      </c>
      <c r="E454" s="28">
        <v>0.39472200000000002</v>
      </c>
      <c r="F454" s="28">
        <v>33.334046999999998</v>
      </c>
      <c r="G454" s="28">
        <v>3.13652</v>
      </c>
      <c r="H454" s="28">
        <v>1.1928300000000001</v>
      </c>
      <c r="I454" s="28">
        <v>4.1160300000000003</v>
      </c>
      <c r="J454" s="28">
        <v>15.832000000000001</v>
      </c>
      <c r="K454" s="28">
        <v>0.86646000000000001</v>
      </c>
      <c r="L454" s="28">
        <v>0.86809999999999998</v>
      </c>
      <c r="M454" s="28">
        <v>1.0419700000000001</v>
      </c>
      <c r="N454" s="28">
        <v>462.74689999999998</v>
      </c>
      <c r="O454" s="28">
        <v>57.441598120000002</v>
      </c>
      <c r="P454" s="28">
        <v>357.697</v>
      </c>
      <c r="Q454" s="28">
        <v>1.3866350000000001</v>
      </c>
      <c r="R454" s="28">
        <v>2.2606000000000002</v>
      </c>
      <c r="S454" s="28">
        <v>3.5139999999999998</v>
      </c>
      <c r="T454" s="28">
        <v>176.96899999999999</v>
      </c>
      <c r="U454" s="28">
        <v>3.1279650000000001</v>
      </c>
      <c r="V454" s="28">
        <v>6.6953006568974197E-2</v>
      </c>
      <c r="W454" s="28">
        <v>34.147390000000001</v>
      </c>
      <c r="X454" s="28">
        <v>198.465</v>
      </c>
      <c r="Y454" s="28">
        <v>1.5014700000000001</v>
      </c>
      <c r="Z454" s="28">
        <v>1.958666</v>
      </c>
      <c r="AA454" s="28">
        <v>2.58053</v>
      </c>
      <c r="AB454" s="28">
        <v>2.76952</v>
      </c>
      <c r="AC454" s="28">
        <v>51.367699999999999</v>
      </c>
      <c r="AD454" s="28">
        <v>32.925870000000003</v>
      </c>
      <c r="AE454" s="28">
        <v>3.5139999999999998</v>
      </c>
      <c r="AF454" s="28">
        <v>4.8131484000000002</v>
      </c>
      <c r="AG454" s="28">
        <v>4.8047934000000003</v>
      </c>
      <c r="AH454" s="28">
        <v>4.7625983999999999</v>
      </c>
      <c r="AI454" s="28">
        <v>6.1249999999999999E-2</v>
      </c>
      <c r="AJ454" s="28">
        <v>1.9152</v>
      </c>
      <c r="AK454" s="28">
        <v>92.63261</v>
      </c>
      <c r="AL454" s="28">
        <v>6.6846500000000004</v>
      </c>
      <c r="AM454" s="28">
        <v>0.95135000000000003</v>
      </c>
      <c r="AN454" s="28">
        <v>1.7565</v>
      </c>
      <c r="AO454" s="28">
        <v>40.880000000000003</v>
      </c>
      <c r="AP454" s="28">
        <v>2.02075</v>
      </c>
      <c r="AQ454" s="28">
        <v>1.5945</v>
      </c>
      <c r="AR454" s="28">
        <v>7.5252499999999998</v>
      </c>
      <c r="AS454" s="28">
        <v>663.56</v>
      </c>
      <c r="AT454" s="28">
        <v>36.323907400000003</v>
      </c>
      <c r="AU454" s="28">
        <v>2724.0349999999999</v>
      </c>
      <c r="AV454" s="28">
        <v>6.0401049999999996</v>
      </c>
      <c r="AW454" s="28">
        <v>3.2925</v>
      </c>
      <c r="AX454" s="28">
        <v>4.9950000000000001</v>
      </c>
      <c r="AY454" s="28">
        <v>134.27000000000001</v>
      </c>
      <c r="AZ454" s="28">
        <v>2.76125</v>
      </c>
      <c r="BA454" s="28">
        <v>0.12157534246575299</v>
      </c>
      <c r="BB454" s="28">
        <v>10.91465</v>
      </c>
      <c r="BC454" s="28">
        <v>145.27500000000001</v>
      </c>
      <c r="BD454" s="28">
        <v>0.64212499999999995</v>
      </c>
      <c r="BE454" s="28">
        <v>1.9112100000000001</v>
      </c>
      <c r="BF454" s="28">
        <v>1.8626</v>
      </c>
      <c r="BG454" s="28">
        <v>2.1331500000000001</v>
      </c>
      <c r="BH454" s="28">
        <v>84.957499999999996</v>
      </c>
      <c r="BI454" s="28">
        <v>15.7545</v>
      </c>
      <c r="BJ454" s="28">
        <v>4.9950000000000001</v>
      </c>
      <c r="BK454" s="28">
        <v>3.2990750000000002</v>
      </c>
      <c r="BL454" s="28">
        <v>3.2990750000000002</v>
      </c>
      <c r="BM454" s="28">
        <v>3.3471964999999999</v>
      </c>
      <c r="BN454" s="28">
        <v>0.16889999999999999</v>
      </c>
      <c r="BO454" s="28">
        <v>1.0073099192727599</v>
      </c>
      <c r="BP454" s="28">
        <v>0.46463458755426901</v>
      </c>
    </row>
    <row r="455" spans="1:68">
      <c r="A455" s="28">
        <v>454</v>
      </c>
      <c r="B455" s="29" t="s">
        <v>86</v>
      </c>
      <c r="C455" s="28">
        <v>366</v>
      </c>
      <c r="D455" s="28">
        <v>1115</v>
      </c>
      <c r="E455" s="28">
        <v>0.42368879999999998</v>
      </c>
      <c r="F455" s="28">
        <v>35.055480600000003</v>
      </c>
      <c r="G455" s="28">
        <v>3.2360660000000001</v>
      </c>
      <c r="H455" s="28">
        <v>1.1947099999999999</v>
      </c>
      <c r="I455" s="28">
        <v>4.0939480000000001</v>
      </c>
      <c r="J455" s="28">
        <v>16.4832</v>
      </c>
      <c r="K455" s="28">
        <v>0.87965400000000005</v>
      </c>
      <c r="L455" s="28">
        <v>0.87895999999999996</v>
      </c>
      <c r="M455" s="28">
        <v>1.0545580000000001</v>
      </c>
      <c r="N455" s="28">
        <v>465.43150000000003</v>
      </c>
      <c r="O455" s="28">
        <v>57.374910737999997</v>
      </c>
      <c r="P455" s="28">
        <v>359.76740000000001</v>
      </c>
      <c r="Q455" s="28">
        <v>1.419775</v>
      </c>
      <c r="R455" s="28">
        <v>2.3007</v>
      </c>
      <c r="S455" s="28">
        <v>3.5354000000000001</v>
      </c>
      <c r="T455" s="28">
        <v>176.54560000000001</v>
      </c>
      <c r="U455" s="28">
        <v>3.1124909999999999</v>
      </c>
      <c r="V455" s="28">
        <v>6.6734614637934397E-2</v>
      </c>
      <c r="W455" s="28">
        <v>33.943514</v>
      </c>
      <c r="X455" s="28">
        <v>197.92599999999999</v>
      </c>
      <c r="Y455" s="28">
        <v>1.4953399999999999</v>
      </c>
      <c r="Z455" s="28">
        <v>1.9584239999999999</v>
      </c>
      <c r="AA455" s="28">
        <v>2.574354</v>
      </c>
      <c r="AB455" s="28">
        <v>2.7644220000000002</v>
      </c>
      <c r="AC455" s="28">
        <v>51.7926</v>
      </c>
      <c r="AD455" s="28">
        <v>32.612386000000001</v>
      </c>
      <c r="AE455" s="28">
        <v>3.5354000000000001</v>
      </c>
      <c r="AF455" s="28">
        <v>4.8283175600000003</v>
      </c>
      <c r="AG455" s="28">
        <v>4.8143925599999999</v>
      </c>
      <c r="AH455" s="28">
        <v>4.7440675600000004</v>
      </c>
      <c r="AI455" s="28">
        <v>6.8750000000000006E-2</v>
      </c>
      <c r="AJ455" s="28">
        <v>1.9144000000000001</v>
      </c>
      <c r="AK455" s="28">
        <v>92.598969999999994</v>
      </c>
      <c r="AL455" s="28">
        <v>6.6796499999999996</v>
      </c>
      <c r="AM455" s="28">
        <v>0.95194999999999996</v>
      </c>
      <c r="AN455" s="28">
        <v>1.7606999999999999</v>
      </c>
      <c r="AO455" s="28">
        <v>40.86</v>
      </c>
      <c r="AP455" s="28">
        <v>2.0141499999999999</v>
      </c>
      <c r="AQ455" s="28">
        <v>1.5905</v>
      </c>
      <c r="AR455" s="28">
        <v>7.49885</v>
      </c>
      <c r="AS455" s="28">
        <v>663.48400000000004</v>
      </c>
      <c r="AT455" s="28">
        <v>36.3762148</v>
      </c>
      <c r="AU455" s="28">
        <v>2711.7150000000001</v>
      </c>
      <c r="AV455" s="28">
        <v>5.9431849999999997</v>
      </c>
      <c r="AW455" s="28">
        <v>3.2865000000000002</v>
      </c>
      <c r="AX455" s="28">
        <v>4.9950000000000001</v>
      </c>
      <c r="AY455" s="28">
        <v>134.49</v>
      </c>
      <c r="AZ455" s="28">
        <v>2.7625500000000001</v>
      </c>
      <c r="BA455" s="28">
        <v>0.121145374449339</v>
      </c>
      <c r="BB455" s="28">
        <v>10.97845</v>
      </c>
      <c r="BC455" s="28">
        <v>145.47499999999999</v>
      </c>
      <c r="BD455" s="28">
        <v>0.64372499999999999</v>
      </c>
      <c r="BE455" s="28">
        <v>1.9117299999999999</v>
      </c>
      <c r="BF455" s="28">
        <v>1.8646</v>
      </c>
      <c r="BG455" s="28">
        <v>2.1355499999999998</v>
      </c>
      <c r="BH455" s="28">
        <v>84.055499999999995</v>
      </c>
      <c r="BI455" s="28">
        <v>15.798500000000001</v>
      </c>
      <c r="BJ455" s="28">
        <v>4.9950000000000001</v>
      </c>
      <c r="BK455" s="28">
        <v>3.2977069999999999</v>
      </c>
      <c r="BL455" s="28">
        <v>3.2977069999999999</v>
      </c>
      <c r="BM455" s="28">
        <v>3.3841285000000001</v>
      </c>
      <c r="BN455" s="28">
        <v>0.1681</v>
      </c>
      <c r="BO455" s="28">
        <v>1.00437454530072</v>
      </c>
      <c r="BP455" s="28">
        <v>0.46579232995658498</v>
      </c>
    </row>
    <row r="456" spans="1:68">
      <c r="A456" s="28">
        <v>455</v>
      </c>
      <c r="B456" s="29" t="s">
        <v>69</v>
      </c>
      <c r="C456" s="28">
        <v>45</v>
      </c>
      <c r="D456" s="28">
        <v>1115</v>
      </c>
      <c r="E456" s="28">
        <v>0.43817220000000001</v>
      </c>
      <c r="F456" s="28">
        <v>35.916197400000001</v>
      </c>
      <c r="G456" s="28">
        <v>3.2858390000000002</v>
      </c>
      <c r="H456" s="28">
        <v>1.1956500000000001</v>
      </c>
      <c r="I456" s="28">
        <v>4.0829069999999996</v>
      </c>
      <c r="J456" s="28">
        <v>16.808800000000002</v>
      </c>
      <c r="K456" s="28">
        <v>0.88625100000000001</v>
      </c>
      <c r="L456" s="28">
        <v>0.88439000000000001</v>
      </c>
      <c r="M456" s="28">
        <v>1.0608519999999999</v>
      </c>
      <c r="N456" s="28">
        <v>466.77379999999999</v>
      </c>
      <c r="O456" s="28">
        <v>57.341567046999998</v>
      </c>
      <c r="P456" s="28">
        <v>360.80259999999998</v>
      </c>
      <c r="Q456" s="28">
        <v>1.436345</v>
      </c>
      <c r="R456" s="28">
        <v>2.3207499999999999</v>
      </c>
      <c r="S456" s="28">
        <v>3.5461</v>
      </c>
      <c r="T456" s="28">
        <v>176.3339</v>
      </c>
      <c r="U456" s="28">
        <v>3.1047539999999998</v>
      </c>
      <c r="V456" s="28">
        <v>6.6631764313930794E-2</v>
      </c>
      <c r="W456" s="28">
        <v>33.841576000000003</v>
      </c>
      <c r="X456" s="28">
        <v>197.65649999999999</v>
      </c>
      <c r="Y456" s="28">
        <v>1.492275</v>
      </c>
      <c r="Z456" s="28">
        <v>1.9583029999999999</v>
      </c>
      <c r="AA456" s="28">
        <v>2.5712660000000001</v>
      </c>
      <c r="AB456" s="28">
        <v>2.761873</v>
      </c>
      <c r="AC456" s="28">
        <v>52.005049999999997</v>
      </c>
      <c r="AD456" s="28">
        <v>32.455643999999999</v>
      </c>
      <c r="AE456" s="28">
        <v>3.5461</v>
      </c>
      <c r="AF456" s="28">
        <v>4.83590214</v>
      </c>
      <c r="AG456" s="28">
        <v>4.8191921400000002</v>
      </c>
      <c r="AH456" s="28">
        <v>4.7348021400000002</v>
      </c>
      <c r="AI456" s="28">
        <v>7.2499999999999995E-2</v>
      </c>
      <c r="AJ456" s="28">
        <v>1.9139999999999999</v>
      </c>
      <c r="AK456" s="28">
        <v>92.582149999999999</v>
      </c>
      <c r="AL456" s="28">
        <v>6.6771500000000001</v>
      </c>
      <c r="AM456" s="28">
        <v>0.95225000000000004</v>
      </c>
      <c r="AN456" s="28">
        <v>1.7627999999999999</v>
      </c>
      <c r="AO456" s="28">
        <v>40.85</v>
      </c>
      <c r="AP456" s="28">
        <v>2.01085</v>
      </c>
      <c r="AQ456" s="28">
        <v>1.5885</v>
      </c>
      <c r="AR456" s="28">
        <v>7.4856499999999997</v>
      </c>
      <c r="AS456" s="28">
        <v>663.44600000000003</v>
      </c>
      <c r="AT456" s="28">
        <v>36.402368500000001</v>
      </c>
      <c r="AU456" s="28">
        <v>2705.5549999999998</v>
      </c>
      <c r="AV456" s="28">
        <v>5.8947250000000002</v>
      </c>
      <c r="AW456" s="28">
        <v>3.2835000000000001</v>
      </c>
      <c r="AX456" s="28">
        <v>4.9950000000000001</v>
      </c>
      <c r="AY456" s="28">
        <v>134.6</v>
      </c>
      <c r="AZ456" s="28">
        <v>2.7631999999999999</v>
      </c>
      <c r="BA456" s="28">
        <v>0.12093023255814001</v>
      </c>
      <c r="BB456" s="28">
        <v>11.010350000000001</v>
      </c>
      <c r="BC456" s="28">
        <v>145.57499999999999</v>
      </c>
      <c r="BD456" s="28">
        <v>0.64452500000000001</v>
      </c>
      <c r="BE456" s="28">
        <v>1.9119900000000001</v>
      </c>
      <c r="BF456" s="28">
        <v>1.8655999999999999</v>
      </c>
      <c r="BG456" s="28">
        <v>2.1367500000000001</v>
      </c>
      <c r="BH456" s="28">
        <v>83.604500000000002</v>
      </c>
      <c r="BI456" s="28">
        <v>15.820499999999999</v>
      </c>
      <c r="BJ456" s="28">
        <v>4.9950000000000001</v>
      </c>
      <c r="BK456" s="28">
        <v>3.2970229999999998</v>
      </c>
      <c r="BL456" s="28">
        <v>3.2970229999999998</v>
      </c>
      <c r="BM456" s="28">
        <v>3.4025945000000002</v>
      </c>
      <c r="BN456" s="28">
        <v>0.16769999999999999</v>
      </c>
      <c r="BO456" s="28">
        <v>1.00290859648658</v>
      </c>
      <c r="BP456" s="28">
        <v>0.466371201157742</v>
      </c>
    </row>
    <row r="457" spans="1:68">
      <c r="A457" s="28">
        <v>456</v>
      </c>
      <c r="B457" s="29" t="s">
        <v>258</v>
      </c>
      <c r="C457" s="28">
        <v>125</v>
      </c>
      <c r="D457" s="28">
        <v>1150</v>
      </c>
      <c r="E457" s="28">
        <v>0.50546159999999996</v>
      </c>
      <c r="F457" s="28">
        <v>38.836372799999999</v>
      </c>
      <c r="G457" s="28">
        <v>3.3582679999999998</v>
      </c>
      <c r="H457" s="28">
        <v>1.214456</v>
      </c>
      <c r="I457" s="28">
        <v>4.0791279999999999</v>
      </c>
      <c r="J457" s="28">
        <v>17.959199999999999</v>
      </c>
      <c r="K457" s="28">
        <v>0.87334800000000001</v>
      </c>
      <c r="L457" s="28">
        <v>0.86575999999999997</v>
      </c>
      <c r="M457" s="28">
        <v>1.091596</v>
      </c>
      <c r="N457" s="28">
        <v>463.75227999999998</v>
      </c>
      <c r="O457" s="28">
        <v>57.806963375999999</v>
      </c>
      <c r="P457" s="28">
        <v>395.75</v>
      </c>
      <c r="Q457" s="28">
        <v>1.3425279999999999</v>
      </c>
      <c r="R457" s="28">
        <v>2.2717200000000002</v>
      </c>
      <c r="S457" s="28">
        <v>3.6524000000000001</v>
      </c>
      <c r="T457" s="28">
        <v>178.4632</v>
      </c>
      <c r="U457" s="28">
        <v>3.1486860000000001</v>
      </c>
      <c r="V457" s="28">
        <v>6.1249944318232399E-2</v>
      </c>
      <c r="W457" s="28">
        <v>34.526564</v>
      </c>
      <c r="X457" s="28">
        <v>199.642</v>
      </c>
      <c r="Y457" s="28">
        <v>1.506704</v>
      </c>
      <c r="Z457" s="28">
        <v>1.9779552</v>
      </c>
      <c r="AA457" s="28">
        <v>2.590932</v>
      </c>
      <c r="AB457" s="28">
        <v>2.7764519999999999</v>
      </c>
      <c r="AC457" s="28">
        <v>48.976439999999997</v>
      </c>
      <c r="AD457" s="28">
        <v>33.591687999999998</v>
      </c>
      <c r="AE457" s="28">
        <v>3.6524000000000001</v>
      </c>
      <c r="AF457" s="28">
        <v>4.8199863199999999</v>
      </c>
      <c r="AG457" s="28">
        <v>4.8144163200000003</v>
      </c>
      <c r="AH457" s="28">
        <v>4.7862863200000003</v>
      </c>
      <c r="AI457" s="28">
        <v>5.7500000000000002E-2</v>
      </c>
      <c r="AJ457" s="28">
        <v>1.9024000000000001</v>
      </c>
      <c r="AK457" s="28">
        <v>91.904300000000006</v>
      </c>
      <c r="AL457" s="28">
        <v>6.6474000000000002</v>
      </c>
      <c r="AM457" s="28">
        <v>0.95099999999999996</v>
      </c>
      <c r="AN457" s="28">
        <v>1.7638</v>
      </c>
      <c r="AO457" s="28">
        <v>40.56</v>
      </c>
      <c r="AP457" s="28">
        <v>2.0068000000000001</v>
      </c>
      <c r="AQ457" s="28">
        <v>1.5860000000000001</v>
      </c>
      <c r="AR457" s="28">
        <v>7.4363999999999999</v>
      </c>
      <c r="AS457" s="28">
        <v>663.45600000000002</v>
      </c>
      <c r="AT457" s="28">
        <v>36.325042199999999</v>
      </c>
      <c r="AU457" s="28">
        <v>2687.88</v>
      </c>
      <c r="AV457" s="28">
        <v>5.7461000000000002</v>
      </c>
      <c r="AW457" s="28">
        <v>3.2789999999999999</v>
      </c>
      <c r="AX457" s="28">
        <v>4.9800000000000004</v>
      </c>
      <c r="AY457" s="28">
        <v>134.62</v>
      </c>
      <c r="AZ457" s="28">
        <v>2.7603</v>
      </c>
      <c r="BA457" s="28">
        <v>0.121301775147929</v>
      </c>
      <c r="BB457" s="28">
        <v>11.0176</v>
      </c>
      <c r="BC457" s="28">
        <v>145.5</v>
      </c>
      <c r="BD457" s="28">
        <v>0.64410000000000001</v>
      </c>
      <c r="BE457" s="28">
        <v>1.9106399999999999</v>
      </c>
      <c r="BF457" s="28">
        <v>1.8648</v>
      </c>
      <c r="BG457" s="28">
        <v>2.1374</v>
      </c>
      <c r="BH457" s="28">
        <v>81.921999999999997</v>
      </c>
      <c r="BI457" s="28">
        <v>15.81</v>
      </c>
      <c r="BJ457" s="28">
        <v>4.9800000000000004</v>
      </c>
      <c r="BK457" s="28">
        <v>3.289304</v>
      </c>
      <c r="BL457" s="28">
        <v>3.289304</v>
      </c>
      <c r="BM457" s="28">
        <v>3.438898</v>
      </c>
      <c r="BN457" s="28">
        <v>0.16919999999999999</v>
      </c>
      <c r="BO457" s="28">
        <v>1.00815467511016</v>
      </c>
      <c r="BP457" s="28">
        <v>0.46606367583212699</v>
      </c>
    </row>
    <row r="458" spans="1:68">
      <c r="A458" s="28">
        <v>457</v>
      </c>
      <c r="B458" s="29" t="s">
        <v>84</v>
      </c>
      <c r="C458" s="28">
        <v>170</v>
      </c>
      <c r="D458" s="28">
        <v>1150</v>
      </c>
      <c r="E458" s="28">
        <v>0.50224159999999995</v>
      </c>
      <c r="F458" s="28">
        <v>38.540528399999999</v>
      </c>
      <c r="G458" s="28">
        <v>3.337844</v>
      </c>
      <c r="H458" s="28">
        <v>1.2184120000000001</v>
      </c>
      <c r="I458" s="28">
        <v>4.0649600000000001</v>
      </c>
      <c r="J458" s="28">
        <v>17.812000000000001</v>
      </c>
      <c r="K458" s="28">
        <v>0.87426800000000005</v>
      </c>
      <c r="L458" s="28">
        <v>0.86760000000000004</v>
      </c>
      <c r="M458" s="28">
        <v>1.098036</v>
      </c>
      <c r="N458" s="28">
        <v>464.68516</v>
      </c>
      <c r="O458" s="28">
        <v>57.474163036</v>
      </c>
      <c r="P458" s="28">
        <v>396.81720000000001</v>
      </c>
      <c r="Q458" s="28">
        <v>1.368886</v>
      </c>
      <c r="R458" s="28">
        <v>2.2634400000000001</v>
      </c>
      <c r="S458" s="28">
        <v>3.6339999999999999</v>
      </c>
      <c r="T458" s="28">
        <v>177.72720000000001</v>
      </c>
      <c r="U458" s="28">
        <v>3.1295500000000001</v>
      </c>
      <c r="V458" s="28">
        <v>6.1756119470020202E-2</v>
      </c>
      <c r="W458" s="28">
        <v>34.223700000000001</v>
      </c>
      <c r="X458" s="28">
        <v>198.952</v>
      </c>
      <c r="Y458" s="28">
        <v>1.4986079999999999</v>
      </c>
      <c r="Z458" s="28">
        <v>1.9718464</v>
      </c>
      <c r="AA458" s="28">
        <v>2.5819160000000001</v>
      </c>
      <c r="AB458" s="28">
        <v>2.76946</v>
      </c>
      <c r="AC458" s="28">
        <v>49.079479999999997</v>
      </c>
      <c r="AD458" s="28">
        <v>33.416243999999999</v>
      </c>
      <c r="AE458" s="28">
        <v>3.6339999999999999</v>
      </c>
      <c r="AF458" s="28">
        <v>4.8032607199999999</v>
      </c>
      <c r="AG458" s="28">
        <v>4.7976907200000003</v>
      </c>
      <c r="AH458" s="28">
        <v>4.7695607200000003</v>
      </c>
      <c r="AI458" s="28">
        <v>5.7500000000000002E-2</v>
      </c>
      <c r="AJ458" s="28">
        <v>1.9024000000000001</v>
      </c>
      <c r="AK458" s="28">
        <v>91.904300000000006</v>
      </c>
      <c r="AL458" s="28">
        <v>6.6474000000000002</v>
      </c>
      <c r="AM458" s="28">
        <v>0.95099999999999996</v>
      </c>
      <c r="AN458" s="28">
        <v>1.7638</v>
      </c>
      <c r="AO458" s="28">
        <v>40.56</v>
      </c>
      <c r="AP458" s="28">
        <v>2.0068000000000001</v>
      </c>
      <c r="AQ458" s="28">
        <v>1.5860000000000001</v>
      </c>
      <c r="AR458" s="28">
        <v>7.4363999999999999</v>
      </c>
      <c r="AS458" s="28">
        <v>663.45600000000002</v>
      </c>
      <c r="AT458" s="28">
        <v>36.325042199999999</v>
      </c>
      <c r="AU458" s="28">
        <v>2687.88</v>
      </c>
      <c r="AV458" s="28">
        <v>5.7461000000000002</v>
      </c>
      <c r="AW458" s="28">
        <v>3.2789999999999999</v>
      </c>
      <c r="AX458" s="28">
        <v>4.9800000000000004</v>
      </c>
      <c r="AY458" s="28">
        <v>134.62</v>
      </c>
      <c r="AZ458" s="28">
        <v>2.7603</v>
      </c>
      <c r="BA458" s="28">
        <v>0.121301775147929</v>
      </c>
      <c r="BB458" s="28">
        <v>11.0176</v>
      </c>
      <c r="BC458" s="28">
        <v>145.5</v>
      </c>
      <c r="BD458" s="28">
        <v>0.64410000000000001</v>
      </c>
      <c r="BE458" s="28">
        <v>1.9106399999999999</v>
      </c>
      <c r="BF458" s="28">
        <v>1.8648</v>
      </c>
      <c r="BG458" s="28">
        <v>2.1374</v>
      </c>
      <c r="BH458" s="28">
        <v>81.921999999999997</v>
      </c>
      <c r="BI458" s="28">
        <v>15.81</v>
      </c>
      <c r="BJ458" s="28">
        <v>4.9800000000000004</v>
      </c>
      <c r="BK458" s="28">
        <v>3.289304</v>
      </c>
      <c r="BL458" s="28">
        <v>3.289304</v>
      </c>
      <c r="BM458" s="28">
        <v>3.438898</v>
      </c>
      <c r="BN458" s="28">
        <v>0.16919999999999999</v>
      </c>
      <c r="BO458" s="28">
        <v>1.0053291795766299</v>
      </c>
      <c r="BP458" s="28">
        <v>0.46606367583212699</v>
      </c>
    </row>
    <row r="459" spans="1:68">
      <c r="A459" s="28">
        <v>458</v>
      </c>
      <c r="B459" s="29" t="s">
        <v>85</v>
      </c>
      <c r="C459" s="28">
        <v>227</v>
      </c>
      <c r="D459" s="28">
        <v>1150</v>
      </c>
      <c r="E459" s="28">
        <v>0.49902160000000001</v>
      </c>
      <c r="F459" s="28">
        <v>38.244683999999999</v>
      </c>
      <c r="G459" s="28">
        <v>3.3174199999999998</v>
      </c>
      <c r="H459" s="28">
        <v>1.2223679999999999</v>
      </c>
      <c r="I459" s="28">
        <v>4.0507920000000004</v>
      </c>
      <c r="J459" s="28">
        <v>17.6648</v>
      </c>
      <c r="K459" s="28">
        <v>0.87518799999999997</v>
      </c>
      <c r="L459" s="28">
        <v>0.86943999999999999</v>
      </c>
      <c r="M459" s="28">
        <v>1.104476</v>
      </c>
      <c r="N459" s="28">
        <v>465.61804000000001</v>
      </c>
      <c r="O459" s="28">
        <v>57.141362696000002</v>
      </c>
      <c r="P459" s="28">
        <v>397.88440000000003</v>
      </c>
      <c r="Q459" s="28">
        <v>1.3952439999999999</v>
      </c>
      <c r="R459" s="28">
        <v>2.2551600000000001</v>
      </c>
      <c r="S459" s="28">
        <v>3.6156000000000001</v>
      </c>
      <c r="T459" s="28">
        <v>176.99119999999999</v>
      </c>
      <c r="U459" s="28">
        <v>3.110414</v>
      </c>
      <c r="V459" s="28">
        <v>6.2270730492278402E-2</v>
      </c>
      <c r="W459" s="28">
        <v>33.920836000000001</v>
      </c>
      <c r="X459" s="28">
        <v>198.262</v>
      </c>
      <c r="Y459" s="28">
        <v>1.4905120000000001</v>
      </c>
      <c r="Z459" s="28">
        <v>1.9657376</v>
      </c>
      <c r="AA459" s="28">
        <v>2.5729000000000002</v>
      </c>
      <c r="AB459" s="28">
        <v>2.7624680000000001</v>
      </c>
      <c r="AC459" s="28">
        <v>49.182519999999997</v>
      </c>
      <c r="AD459" s="28">
        <v>33.2408</v>
      </c>
      <c r="AE459" s="28">
        <v>3.6156000000000001</v>
      </c>
      <c r="AF459" s="28">
        <v>4.7865351199999999</v>
      </c>
      <c r="AG459" s="28">
        <v>4.7809651200000003</v>
      </c>
      <c r="AH459" s="28">
        <v>4.7528351200000003</v>
      </c>
      <c r="AI459" s="28">
        <v>5.7500000000000002E-2</v>
      </c>
      <c r="AJ459" s="28">
        <v>1.9024000000000001</v>
      </c>
      <c r="AK459" s="28">
        <v>91.904300000000006</v>
      </c>
      <c r="AL459" s="28">
        <v>6.6474000000000002</v>
      </c>
      <c r="AM459" s="28">
        <v>0.95099999999999996</v>
      </c>
      <c r="AN459" s="28">
        <v>1.7638</v>
      </c>
      <c r="AO459" s="28">
        <v>40.56</v>
      </c>
      <c r="AP459" s="28">
        <v>2.0068000000000001</v>
      </c>
      <c r="AQ459" s="28">
        <v>1.5860000000000001</v>
      </c>
      <c r="AR459" s="28">
        <v>7.4363999999999999</v>
      </c>
      <c r="AS459" s="28">
        <v>663.45600000000002</v>
      </c>
      <c r="AT459" s="28">
        <v>36.325042199999999</v>
      </c>
      <c r="AU459" s="28">
        <v>2687.88</v>
      </c>
      <c r="AV459" s="28">
        <v>5.7461000000000002</v>
      </c>
      <c r="AW459" s="28">
        <v>3.2789999999999999</v>
      </c>
      <c r="AX459" s="28">
        <v>4.9800000000000004</v>
      </c>
      <c r="AY459" s="28">
        <v>134.62</v>
      </c>
      <c r="AZ459" s="28">
        <v>2.7603</v>
      </c>
      <c r="BA459" s="28">
        <v>0.121301775147929</v>
      </c>
      <c r="BB459" s="28">
        <v>11.0176</v>
      </c>
      <c r="BC459" s="28">
        <v>145.5</v>
      </c>
      <c r="BD459" s="28">
        <v>0.64410000000000001</v>
      </c>
      <c r="BE459" s="28">
        <v>1.9106399999999999</v>
      </c>
      <c r="BF459" s="28">
        <v>1.8648</v>
      </c>
      <c r="BG459" s="28">
        <v>2.1374</v>
      </c>
      <c r="BH459" s="28">
        <v>81.921999999999997</v>
      </c>
      <c r="BI459" s="28">
        <v>15.81</v>
      </c>
      <c r="BJ459" s="28">
        <v>4.9800000000000004</v>
      </c>
      <c r="BK459" s="28">
        <v>3.289304</v>
      </c>
      <c r="BL459" s="28">
        <v>3.289304</v>
      </c>
      <c r="BM459" s="28">
        <v>3.438898</v>
      </c>
      <c r="BN459" s="28">
        <v>0.16919999999999999</v>
      </c>
      <c r="BO459" s="28">
        <v>1.0025036840431001</v>
      </c>
      <c r="BP459" s="28">
        <v>0.46606367583212699</v>
      </c>
    </row>
    <row r="460" spans="1:68">
      <c r="A460" s="28">
        <v>459</v>
      </c>
      <c r="B460" s="29" t="s">
        <v>69</v>
      </c>
      <c r="C460" s="28">
        <v>177</v>
      </c>
      <c r="D460" s="28">
        <v>1150</v>
      </c>
      <c r="E460" s="28">
        <v>0.49258160000000001</v>
      </c>
      <c r="F460" s="28">
        <v>37.652995199999999</v>
      </c>
      <c r="G460" s="28">
        <v>3.2765719999999998</v>
      </c>
      <c r="H460" s="28">
        <v>1.23028</v>
      </c>
      <c r="I460" s="28">
        <v>4.022456</v>
      </c>
      <c r="J460" s="28">
        <v>17.3704</v>
      </c>
      <c r="K460" s="28">
        <v>0.87702800000000003</v>
      </c>
      <c r="L460" s="28">
        <v>0.87312000000000001</v>
      </c>
      <c r="M460" s="28">
        <v>1.117356</v>
      </c>
      <c r="N460" s="28">
        <v>467.48379999999997</v>
      </c>
      <c r="O460" s="28">
        <v>56.475762015999997</v>
      </c>
      <c r="P460" s="28">
        <v>400.0188</v>
      </c>
      <c r="Q460" s="28">
        <v>1.4479599999999999</v>
      </c>
      <c r="R460" s="28">
        <v>2.2385999999999999</v>
      </c>
      <c r="S460" s="28">
        <v>3.5788000000000002</v>
      </c>
      <c r="T460" s="28">
        <v>175.51920000000001</v>
      </c>
      <c r="U460" s="28">
        <v>3.0721419999999999</v>
      </c>
      <c r="V460" s="28">
        <v>6.3326117993828604E-2</v>
      </c>
      <c r="W460" s="28">
        <v>33.315108000000002</v>
      </c>
      <c r="X460" s="28">
        <v>196.88200000000001</v>
      </c>
      <c r="Y460" s="28">
        <v>1.4743200000000001</v>
      </c>
      <c r="Z460" s="28">
        <v>1.9535199999999999</v>
      </c>
      <c r="AA460" s="28">
        <v>2.5548679999999999</v>
      </c>
      <c r="AB460" s="28">
        <v>2.7484839999999999</v>
      </c>
      <c r="AC460" s="28">
        <v>49.388599999999997</v>
      </c>
      <c r="AD460" s="28">
        <v>32.889912000000002</v>
      </c>
      <c r="AE460" s="28">
        <v>3.5788000000000002</v>
      </c>
      <c r="AF460" s="28">
        <v>4.7530839199999999</v>
      </c>
      <c r="AG460" s="28">
        <v>4.7475139200000003</v>
      </c>
      <c r="AH460" s="28">
        <v>4.7193839200000003</v>
      </c>
      <c r="AI460" s="28">
        <v>5.7500000000000002E-2</v>
      </c>
      <c r="AJ460" s="28">
        <v>1.9024000000000001</v>
      </c>
      <c r="AK460" s="28">
        <v>91.904300000000006</v>
      </c>
      <c r="AL460" s="28">
        <v>6.6474000000000002</v>
      </c>
      <c r="AM460" s="28">
        <v>0.95099999999999996</v>
      </c>
      <c r="AN460" s="28">
        <v>1.7638</v>
      </c>
      <c r="AO460" s="28">
        <v>40.56</v>
      </c>
      <c r="AP460" s="28">
        <v>2.0068000000000001</v>
      </c>
      <c r="AQ460" s="28">
        <v>1.5860000000000001</v>
      </c>
      <c r="AR460" s="28">
        <v>7.4363999999999999</v>
      </c>
      <c r="AS460" s="28">
        <v>663.45600000000002</v>
      </c>
      <c r="AT460" s="28">
        <v>36.325042199999999</v>
      </c>
      <c r="AU460" s="28">
        <v>2687.88</v>
      </c>
      <c r="AV460" s="28">
        <v>5.7461000000000002</v>
      </c>
      <c r="AW460" s="28">
        <v>3.2789999999999999</v>
      </c>
      <c r="AX460" s="28">
        <v>4.9800000000000004</v>
      </c>
      <c r="AY460" s="28">
        <v>134.62</v>
      </c>
      <c r="AZ460" s="28">
        <v>2.7603</v>
      </c>
      <c r="BA460" s="28">
        <v>0.121301775147929</v>
      </c>
      <c r="BB460" s="28">
        <v>11.0176</v>
      </c>
      <c r="BC460" s="28">
        <v>145.5</v>
      </c>
      <c r="BD460" s="28">
        <v>0.64410000000000001</v>
      </c>
      <c r="BE460" s="28">
        <v>1.9106399999999999</v>
      </c>
      <c r="BF460" s="28">
        <v>1.8648</v>
      </c>
      <c r="BG460" s="28">
        <v>2.1374</v>
      </c>
      <c r="BH460" s="28">
        <v>81.921999999999997</v>
      </c>
      <c r="BI460" s="28">
        <v>15.81</v>
      </c>
      <c r="BJ460" s="28">
        <v>4.9800000000000004</v>
      </c>
      <c r="BK460" s="28">
        <v>3.289304</v>
      </c>
      <c r="BL460" s="28">
        <v>3.289304</v>
      </c>
      <c r="BM460" s="28">
        <v>3.438898</v>
      </c>
      <c r="BN460" s="28">
        <v>0.16919999999999999</v>
      </c>
      <c r="BO460" s="28">
        <v>0.99685269297604195</v>
      </c>
      <c r="BP460" s="28">
        <v>0.46606367583212699</v>
      </c>
    </row>
    <row r="461" spans="1:68">
      <c r="A461" s="28">
        <v>460</v>
      </c>
      <c r="B461" s="29" t="s">
        <v>259</v>
      </c>
      <c r="C461" s="28">
        <v>125</v>
      </c>
      <c r="D461" s="28">
        <v>1060</v>
      </c>
      <c r="E461" s="28">
        <v>0.33583600000000002</v>
      </c>
      <c r="F461" s="28">
        <v>29.306045999999998</v>
      </c>
      <c r="G461" s="28">
        <v>2.88896</v>
      </c>
      <c r="H461" s="28">
        <v>1.2033400000000001</v>
      </c>
      <c r="I461" s="28">
        <v>4.07864</v>
      </c>
      <c r="J461" s="28">
        <v>14.135999999999999</v>
      </c>
      <c r="K461" s="28">
        <v>0.85167999999999999</v>
      </c>
      <c r="L461" s="28">
        <v>0.86080000000000001</v>
      </c>
      <c r="M461" s="28">
        <v>1.05236</v>
      </c>
      <c r="N461" s="28">
        <v>463.61720000000003</v>
      </c>
      <c r="O461" s="28">
        <v>55.977181260000002</v>
      </c>
      <c r="P461" s="28">
        <v>359.49599999999998</v>
      </c>
      <c r="Q461" s="28">
        <v>1.4707699999999999</v>
      </c>
      <c r="R461" s="28">
        <v>2.1657999999999999</v>
      </c>
      <c r="S461" s="28">
        <v>3.3919999999999999</v>
      </c>
      <c r="T461" s="28">
        <v>173.892</v>
      </c>
      <c r="U461" s="28">
        <v>3.05768</v>
      </c>
      <c r="V461" s="28">
        <v>7.0741369552914601E-2</v>
      </c>
      <c r="W461" s="28">
        <v>32.899920000000002</v>
      </c>
      <c r="X461" s="28">
        <v>195.87</v>
      </c>
      <c r="Y461" s="28">
        <v>1.47356</v>
      </c>
      <c r="Z461" s="28">
        <v>1.929208</v>
      </c>
      <c r="AA461" s="28">
        <v>2.5448400000000002</v>
      </c>
      <c r="AB461" s="28">
        <v>2.7423600000000001</v>
      </c>
      <c r="AC461" s="28">
        <v>51.2196</v>
      </c>
      <c r="AD461" s="28">
        <v>32.413060000000002</v>
      </c>
      <c r="AE461" s="28">
        <v>3.3919999999999999</v>
      </c>
      <c r="AF461" s="28">
        <v>4.7070192000000004</v>
      </c>
      <c r="AG461" s="28">
        <v>4.7070192000000004</v>
      </c>
      <c r="AH461" s="28">
        <v>4.7070192000000004</v>
      </c>
      <c r="AI461" s="28">
        <v>0.05</v>
      </c>
      <c r="AJ461" s="28">
        <v>1.9843150000000001</v>
      </c>
      <c r="AK461" s="28">
        <v>98.169721999999993</v>
      </c>
      <c r="AL461" s="28">
        <v>7.0263249999999999</v>
      </c>
      <c r="AM461" s="28">
        <v>0.97460500000000005</v>
      </c>
      <c r="AN461" s="28">
        <v>1.7746999999999999</v>
      </c>
      <c r="AO461" s="28">
        <v>42.881</v>
      </c>
      <c r="AP461" s="28">
        <v>2.0338949999999998</v>
      </c>
      <c r="AQ461" s="28">
        <v>1.61615</v>
      </c>
      <c r="AR461" s="28">
        <v>7.2696100000000001</v>
      </c>
      <c r="AS461" s="28">
        <v>678.80335000000002</v>
      </c>
      <c r="AT461" s="28">
        <v>37.110834850000003</v>
      </c>
      <c r="AU461" s="28">
        <v>2639.0554999999999</v>
      </c>
      <c r="AV461" s="28">
        <v>5.8131149999999998</v>
      </c>
      <c r="AW461" s="28">
        <v>3.4994999999999998</v>
      </c>
      <c r="AX461" s="28">
        <v>5.0380000000000003</v>
      </c>
      <c r="AY461" s="28">
        <v>134.46549999999999</v>
      </c>
      <c r="AZ461" s="28">
        <v>2.6949725</v>
      </c>
      <c r="BA461" s="28">
        <v>0.116601758354516</v>
      </c>
      <c r="BB461" s="28">
        <v>11.318205000000001</v>
      </c>
      <c r="BC461" s="28">
        <v>145</v>
      </c>
      <c r="BD461" s="28">
        <v>0.64798</v>
      </c>
      <c r="BE461" s="28">
        <v>1.915465</v>
      </c>
      <c r="BF461" s="28">
        <v>1.871685</v>
      </c>
      <c r="BG461" s="28">
        <v>2.1433</v>
      </c>
      <c r="BH461" s="28">
        <v>85.223399999999998</v>
      </c>
      <c r="BI461" s="28">
        <v>14.99605</v>
      </c>
      <c r="BJ461" s="28">
        <v>5.0380000000000003</v>
      </c>
      <c r="BK461" s="28">
        <v>3.3673731</v>
      </c>
      <c r="BL461" s="28">
        <v>3.3673731</v>
      </c>
      <c r="BM461" s="28">
        <v>3.8306121000000002</v>
      </c>
      <c r="BN461" s="28">
        <v>0.211895</v>
      </c>
      <c r="BO461" s="28">
        <v>0.99468262745694902</v>
      </c>
      <c r="BP461" s="28">
        <v>0.468871201157742</v>
      </c>
    </row>
    <row r="462" spans="1:68">
      <c r="A462" s="28">
        <v>461</v>
      </c>
      <c r="B462" s="29" t="s">
        <v>260</v>
      </c>
      <c r="C462" s="28">
        <v>298</v>
      </c>
      <c r="D462" s="28">
        <v>1060</v>
      </c>
      <c r="E462" s="28">
        <v>0.34161200000000003</v>
      </c>
      <c r="F462" s="28">
        <v>29.918188000000001</v>
      </c>
      <c r="G462" s="28">
        <v>2.92658</v>
      </c>
      <c r="H462" s="28">
        <v>1.2128399999999999</v>
      </c>
      <c r="I462" s="28">
        <v>4.1116999999999999</v>
      </c>
      <c r="J462" s="28">
        <v>14.44</v>
      </c>
      <c r="K462" s="28">
        <v>0.84826000000000001</v>
      </c>
      <c r="L462" s="28">
        <v>0.85699999999999998</v>
      </c>
      <c r="M462" s="28">
        <v>1.04552</v>
      </c>
      <c r="N462" s="28">
        <v>460.69119999999998</v>
      </c>
      <c r="O462" s="28">
        <v>56.483114020000002</v>
      </c>
      <c r="P462" s="28">
        <v>358.20400000000001</v>
      </c>
      <c r="Q462" s="28">
        <v>1.4014200000000001</v>
      </c>
      <c r="R462" s="28">
        <v>2.1657999999999999</v>
      </c>
      <c r="S462" s="28">
        <v>3.43</v>
      </c>
      <c r="T462" s="28">
        <v>175.75399999999999</v>
      </c>
      <c r="U462" s="28">
        <v>3.0972</v>
      </c>
      <c r="V462" s="28">
        <v>6.9252077562326902E-2</v>
      </c>
      <c r="W462" s="28">
        <v>33.741999999999997</v>
      </c>
      <c r="X462" s="28">
        <v>197.39</v>
      </c>
      <c r="Y462" s="28">
        <v>1.48306</v>
      </c>
      <c r="Z462" s="28">
        <v>1.941748</v>
      </c>
      <c r="AA462" s="28">
        <v>2.5661200000000002</v>
      </c>
      <c r="AB462" s="28">
        <v>2.7587000000000002</v>
      </c>
      <c r="AC462" s="28">
        <v>51.0486</v>
      </c>
      <c r="AD462" s="28">
        <v>33.146079999999998</v>
      </c>
      <c r="AE462" s="28">
        <v>3.43</v>
      </c>
      <c r="AF462" s="28">
        <v>4.7464404</v>
      </c>
      <c r="AG462" s="28">
        <v>4.7464404</v>
      </c>
      <c r="AH462" s="28">
        <v>4.7464404</v>
      </c>
      <c r="AI462" s="28">
        <v>0.05</v>
      </c>
      <c r="AJ462" s="28">
        <v>1.9843150000000001</v>
      </c>
      <c r="AK462" s="28">
        <v>98.169721999999993</v>
      </c>
      <c r="AL462" s="28">
        <v>7.0263249999999999</v>
      </c>
      <c r="AM462" s="28">
        <v>0.97460500000000005</v>
      </c>
      <c r="AN462" s="28">
        <v>1.7746999999999999</v>
      </c>
      <c r="AO462" s="28">
        <v>42.881</v>
      </c>
      <c r="AP462" s="28">
        <v>2.0338949999999998</v>
      </c>
      <c r="AQ462" s="28">
        <v>1.61615</v>
      </c>
      <c r="AR462" s="28">
        <v>7.2696100000000001</v>
      </c>
      <c r="AS462" s="28">
        <v>678.80335000000002</v>
      </c>
      <c r="AT462" s="28">
        <v>37.110834850000003</v>
      </c>
      <c r="AU462" s="28">
        <v>2639.0554999999999</v>
      </c>
      <c r="AV462" s="28">
        <v>5.8131149999999998</v>
      </c>
      <c r="AW462" s="28">
        <v>3.4994999999999998</v>
      </c>
      <c r="AX462" s="28">
        <v>5.0380000000000003</v>
      </c>
      <c r="AY462" s="28">
        <v>134.46549999999999</v>
      </c>
      <c r="AZ462" s="28">
        <v>2.6949725</v>
      </c>
      <c r="BA462" s="28">
        <v>0.116601758354516</v>
      </c>
      <c r="BB462" s="28">
        <v>11.318205000000001</v>
      </c>
      <c r="BC462" s="28">
        <v>145</v>
      </c>
      <c r="BD462" s="28">
        <v>0.64798</v>
      </c>
      <c r="BE462" s="28">
        <v>1.915465</v>
      </c>
      <c r="BF462" s="28">
        <v>1.871685</v>
      </c>
      <c r="BG462" s="28">
        <v>2.1433</v>
      </c>
      <c r="BH462" s="28">
        <v>85.223399999999998</v>
      </c>
      <c r="BI462" s="28">
        <v>14.99605</v>
      </c>
      <c r="BJ462" s="28">
        <v>5.0380000000000003</v>
      </c>
      <c r="BK462" s="28">
        <v>3.3673731</v>
      </c>
      <c r="BL462" s="28">
        <v>3.3673731</v>
      </c>
      <c r="BM462" s="28">
        <v>3.8306121000000002</v>
      </c>
      <c r="BN462" s="28">
        <v>0.211895</v>
      </c>
      <c r="BO462" s="28">
        <v>0.99799178046400905</v>
      </c>
      <c r="BP462" s="28">
        <v>0.468871201157742</v>
      </c>
    </row>
    <row r="463" spans="1:68">
      <c r="A463" s="28">
        <v>462</v>
      </c>
      <c r="B463" s="29" t="s">
        <v>261</v>
      </c>
      <c r="C463" s="28">
        <v>275</v>
      </c>
      <c r="D463" s="28">
        <v>1060</v>
      </c>
      <c r="E463" s="28">
        <v>0.34666599999999997</v>
      </c>
      <c r="F463" s="28">
        <v>30.453812249999999</v>
      </c>
      <c r="G463" s="28">
        <v>2.9594974999999999</v>
      </c>
      <c r="H463" s="28">
        <v>1.2211525000000001</v>
      </c>
      <c r="I463" s="28">
        <v>4.1406274999999999</v>
      </c>
      <c r="J463" s="28">
        <v>14.706</v>
      </c>
      <c r="K463" s="28">
        <v>0.84526749999999995</v>
      </c>
      <c r="L463" s="28">
        <v>0.85367499999999996</v>
      </c>
      <c r="M463" s="28">
        <v>1.0395350000000001</v>
      </c>
      <c r="N463" s="28">
        <v>458.13094999999998</v>
      </c>
      <c r="O463" s="28">
        <v>56.925805185000002</v>
      </c>
      <c r="P463" s="28">
        <v>357.07350000000002</v>
      </c>
      <c r="Q463" s="28">
        <v>1.3407387500000001</v>
      </c>
      <c r="R463" s="28">
        <v>2.1657999999999999</v>
      </c>
      <c r="S463" s="28">
        <v>3.4632499999999999</v>
      </c>
      <c r="T463" s="28">
        <v>177.38325</v>
      </c>
      <c r="U463" s="28">
        <v>3.13178</v>
      </c>
      <c r="V463" s="28">
        <v>6.7999456004352005E-2</v>
      </c>
      <c r="W463" s="28">
        <v>34.478819999999999</v>
      </c>
      <c r="X463" s="28">
        <v>198.72</v>
      </c>
      <c r="Y463" s="28">
        <v>1.4913725</v>
      </c>
      <c r="Z463" s="28">
        <v>1.9527205000000001</v>
      </c>
      <c r="AA463" s="28">
        <v>2.58474</v>
      </c>
      <c r="AB463" s="28">
        <v>2.7729974999999998</v>
      </c>
      <c r="AC463" s="28">
        <v>50.898975</v>
      </c>
      <c r="AD463" s="28">
        <v>33.7874725</v>
      </c>
      <c r="AE463" s="28">
        <v>3.4632499999999999</v>
      </c>
      <c r="AF463" s="28">
        <v>4.7809339499999997</v>
      </c>
      <c r="AG463" s="28">
        <v>4.7809339499999997</v>
      </c>
      <c r="AH463" s="28">
        <v>4.7809339499999997</v>
      </c>
      <c r="AI463" s="28">
        <v>0.05</v>
      </c>
      <c r="AJ463" s="28">
        <v>1.9843150000000001</v>
      </c>
      <c r="AK463" s="28">
        <v>98.169721999999993</v>
      </c>
      <c r="AL463" s="28">
        <v>7.0263249999999999</v>
      </c>
      <c r="AM463" s="28">
        <v>0.97460500000000005</v>
      </c>
      <c r="AN463" s="28">
        <v>1.7746999999999999</v>
      </c>
      <c r="AO463" s="28">
        <v>42.881</v>
      </c>
      <c r="AP463" s="28">
        <v>2.0338949999999998</v>
      </c>
      <c r="AQ463" s="28">
        <v>1.61615</v>
      </c>
      <c r="AR463" s="28">
        <v>7.2696100000000001</v>
      </c>
      <c r="AS463" s="28">
        <v>678.80335000000002</v>
      </c>
      <c r="AT463" s="28">
        <v>37.110834850000003</v>
      </c>
      <c r="AU463" s="28">
        <v>2639.0554999999999</v>
      </c>
      <c r="AV463" s="28">
        <v>5.8131149999999998</v>
      </c>
      <c r="AW463" s="28">
        <v>3.4994999999999998</v>
      </c>
      <c r="AX463" s="28">
        <v>5.0380000000000003</v>
      </c>
      <c r="AY463" s="28">
        <v>134.46549999999999</v>
      </c>
      <c r="AZ463" s="28">
        <v>2.6949725</v>
      </c>
      <c r="BA463" s="28">
        <v>0.116601758354516</v>
      </c>
      <c r="BB463" s="28">
        <v>11.318205000000001</v>
      </c>
      <c r="BC463" s="28">
        <v>145</v>
      </c>
      <c r="BD463" s="28">
        <v>0.64798</v>
      </c>
      <c r="BE463" s="28">
        <v>1.915465</v>
      </c>
      <c r="BF463" s="28">
        <v>1.871685</v>
      </c>
      <c r="BG463" s="28">
        <v>2.1433</v>
      </c>
      <c r="BH463" s="28">
        <v>85.223399999999998</v>
      </c>
      <c r="BI463" s="28">
        <v>14.99605</v>
      </c>
      <c r="BJ463" s="28">
        <v>5.0380000000000003</v>
      </c>
      <c r="BK463" s="28">
        <v>3.3673731</v>
      </c>
      <c r="BL463" s="28">
        <v>3.3673731</v>
      </c>
      <c r="BM463" s="28">
        <v>3.8306121000000002</v>
      </c>
      <c r="BN463" s="28">
        <v>0.211895</v>
      </c>
      <c r="BO463" s="28">
        <v>1.0008872893451899</v>
      </c>
      <c r="BP463" s="28">
        <v>0.468871201157742</v>
      </c>
    </row>
    <row r="464" spans="1:68">
      <c r="A464" s="28">
        <v>463</v>
      </c>
      <c r="B464" s="29" t="s">
        <v>262</v>
      </c>
      <c r="C464" s="28">
        <v>220</v>
      </c>
      <c r="D464" s="28">
        <v>1060</v>
      </c>
      <c r="E464" s="28">
        <v>0.35388599999999998</v>
      </c>
      <c r="F464" s="28">
        <v>31.218989749999999</v>
      </c>
      <c r="G464" s="28">
        <v>3.0065225</v>
      </c>
      <c r="H464" s="28">
        <v>1.2330274999999999</v>
      </c>
      <c r="I464" s="28">
        <v>4.1819525000000004</v>
      </c>
      <c r="J464" s="28">
        <v>15.086</v>
      </c>
      <c r="K464" s="28">
        <v>0.84099250000000003</v>
      </c>
      <c r="L464" s="28">
        <v>0.84892500000000004</v>
      </c>
      <c r="M464" s="28">
        <v>1.030985</v>
      </c>
      <c r="N464" s="28">
        <v>454.47345000000001</v>
      </c>
      <c r="O464" s="28">
        <v>57.558221134999997</v>
      </c>
      <c r="P464" s="28">
        <v>355.45850000000002</v>
      </c>
      <c r="Q464" s="28">
        <v>1.2540512500000001</v>
      </c>
      <c r="R464" s="28">
        <v>2.1657999999999999</v>
      </c>
      <c r="S464" s="28">
        <v>3.5107499999999998</v>
      </c>
      <c r="T464" s="28">
        <v>179.71074999999999</v>
      </c>
      <c r="U464" s="28">
        <v>3.1811799999999999</v>
      </c>
      <c r="V464" s="28">
        <v>6.6286623359406105E-2</v>
      </c>
      <c r="W464" s="28">
        <v>35.531419999999997</v>
      </c>
      <c r="X464" s="28">
        <v>200.62</v>
      </c>
      <c r="Y464" s="28">
        <v>1.5032475000000001</v>
      </c>
      <c r="Z464" s="28">
        <v>1.9683955</v>
      </c>
      <c r="AA464" s="28">
        <v>2.6113400000000002</v>
      </c>
      <c r="AB464" s="28">
        <v>2.7934225000000001</v>
      </c>
      <c r="AC464" s="28">
        <v>50.685225000000003</v>
      </c>
      <c r="AD464" s="28">
        <v>34.703747499999999</v>
      </c>
      <c r="AE464" s="28">
        <v>3.5107499999999998</v>
      </c>
      <c r="AF464" s="28">
        <v>4.83021045</v>
      </c>
      <c r="AG464" s="28">
        <v>4.83021045</v>
      </c>
      <c r="AH464" s="28">
        <v>4.83021045</v>
      </c>
      <c r="AI464" s="28">
        <v>0.05</v>
      </c>
      <c r="AJ464" s="28">
        <v>1.9843150000000001</v>
      </c>
      <c r="AK464" s="28">
        <v>98.169721999999993</v>
      </c>
      <c r="AL464" s="28">
        <v>7.0263249999999999</v>
      </c>
      <c r="AM464" s="28">
        <v>0.97460500000000005</v>
      </c>
      <c r="AN464" s="28">
        <v>1.7746999999999999</v>
      </c>
      <c r="AO464" s="28">
        <v>42.881</v>
      </c>
      <c r="AP464" s="28">
        <v>2.0338949999999998</v>
      </c>
      <c r="AQ464" s="28">
        <v>1.61615</v>
      </c>
      <c r="AR464" s="28">
        <v>7.2696100000000001</v>
      </c>
      <c r="AS464" s="28">
        <v>678.80335000000002</v>
      </c>
      <c r="AT464" s="28">
        <v>37.110834850000003</v>
      </c>
      <c r="AU464" s="28">
        <v>2639.0554999999999</v>
      </c>
      <c r="AV464" s="28">
        <v>5.8131149999999998</v>
      </c>
      <c r="AW464" s="28">
        <v>3.4994999999999998</v>
      </c>
      <c r="AX464" s="28">
        <v>5.0380000000000003</v>
      </c>
      <c r="AY464" s="28">
        <v>134.46549999999999</v>
      </c>
      <c r="AZ464" s="28">
        <v>2.6949725</v>
      </c>
      <c r="BA464" s="28">
        <v>0.116601758354516</v>
      </c>
      <c r="BB464" s="28">
        <v>11.318205000000001</v>
      </c>
      <c r="BC464" s="28">
        <v>145</v>
      </c>
      <c r="BD464" s="28">
        <v>0.64798</v>
      </c>
      <c r="BE464" s="28">
        <v>1.915465</v>
      </c>
      <c r="BF464" s="28">
        <v>1.871685</v>
      </c>
      <c r="BG464" s="28">
        <v>2.1433</v>
      </c>
      <c r="BH464" s="28">
        <v>85.223399999999998</v>
      </c>
      <c r="BI464" s="28">
        <v>14.99605</v>
      </c>
      <c r="BJ464" s="28">
        <v>5.0380000000000003</v>
      </c>
      <c r="BK464" s="28">
        <v>3.3673731</v>
      </c>
      <c r="BL464" s="28">
        <v>3.3673731</v>
      </c>
      <c r="BM464" s="28">
        <v>3.8306121000000002</v>
      </c>
      <c r="BN464" s="28">
        <v>0.211895</v>
      </c>
      <c r="BO464" s="28">
        <v>1.00502373060401</v>
      </c>
      <c r="BP464" s="28">
        <v>0.468871201157742</v>
      </c>
    </row>
    <row r="465" spans="1:68">
      <c r="A465" s="28">
        <v>464</v>
      </c>
      <c r="B465" s="29" t="s">
        <v>263</v>
      </c>
      <c r="C465" s="28">
        <v>304</v>
      </c>
      <c r="D465" s="28">
        <v>1120</v>
      </c>
      <c r="E465" s="28">
        <v>0.337835</v>
      </c>
      <c r="F465" s="28">
        <v>29.515432499999999</v>
      </c>
      <c r="G465" s="28">
        <v>2.9019499999999998</v>
      </c>
      <c r="H465" s="28">
        <v>1.2061249999999999</v>
      </c>
      <c r="I465" s="28">
        <v>4.0898500000000002</v>
      </c>
      <c r="J465" s="28">
        <v>14.24</v>
      </c>
      <c r="K465" s="28">
        <v>0.85055000000000003</v>
      </c>
      <c r="L465" s="28">
        <v>0.85950000000000004</v>
      </c>
      <c r="M465" s="28">
        <v>1.0498499999999999</v>
      </c>
      <c r="N465" s="28">
        <v>462.64249999999998</v>
      </c>
      <c r="O465" s="28">
        <v>56.155036475000003</v>
      </c>
      <c r="P465" s="28">
        <v>359.03</v>
      </c>
      <c r="Q465" s="28">
        <v>1.4474374999999999</v>
      </c>
      <c r="R465" s="28">
        <v>2.1662499999999998</v>
      </c>
      <c r="S465" s="28">
        <v>3.4049999999999998</v>
      </c>
      <c r="T465" s="28">
        <v>174.52</v>
      </c>
      <c r="U465" s="28">
        <v>3.0712000000000002</v>
      </c>
      <c r="V465" s="28">
        <v>7.02247191011236E-2</v>
      </c>
      <c r="W465" s="28">
        <v>33.182299999999998</v>
      </c>
      <c r="X465" s="28">
        <v>196.38749999999999</v>
      </c>
      <c r="Y465" s="28">
        <v>1.4770000000000001</v>
      </c>
      <c r="Z465" s="28">
        <v>1.9335</v>
      </c>
      <c r="AA465" s="28">
        <v>2.5520499999999999</v>
      </c>
      <c r="AB465" s="28">
        <v>2.7479</v>
      </c>
      <c r="AC465" s="28">
        <v>51.16</v>
      </c>
      <c r="AD465" s="28">
        <v>32.654074999999999</v>
      </c>
      <c r="AE465" s="28">
        <v>3.4049999999999998</v>
      </c>
      <c r="AF465" s="28">
        <v>4.720377</v>
      </c>
      <c r="AG465" s="28">
        <v>4.720377</v>
      </c>
      <c r="AH465" s="28">
        <v>4.720377</v>
      </c>
      <c r="AI465" s="28">
        <v>0.05</v>
      </c>
      <c r="AJ465" s="28">
        <v>1.9850000000000001</v>
      </c>
      <c r="AK465" s="28">
        <v>98.226654999999994</v>
      </c>
      <c r="AL465" s="28">
        <v>7.0364250000000004</v>
      </c>
      <c r="AM465" s="28">
        <v>0.97589999999999999</v>
      </c>
      <c r="AN465" s="28">
        <v>1.776125</v>
      </c>
      <c r="AO465" s="28">
        <v>42.9</v>
      </c>
      <c r="AP465" s="28">
        <v>2.0343249999999999</v>
      </c>
      <c r="AQ465" s="28">
        <v>1.6172500000000001</v>
      </c>
      <c r="AR465" s="28">
        <v>7.2524749999999996</v>
      </c>
      <c r="AS465" s="28">
        <v>679.34924999999998</v>
      </c>
      <c r="AT465" s="28">
        <v>37.141639699999999</v>
      </c>
      <c r="AU465" s="28">
        <v>2632.36</v>
      </c>
      <c r="AV465" s="28">
        <v>5.8052099999999998</v>
      </c>
      <c r="AW465" s="28">
        <v>3.51</v>
      </c>
      <c r="AX465" s="28">
        <v>5.0374999999999996</v>
      </c>
      <c r="AY465" s="28">
        <v>134.49</v>
      </c>
      <c r="AZ465" s="28">
        <v>2.6914750000000001</v>
      </c>
      <c r="BA465" s="28">
        <v>0.116550116550117</v>
      </c>
      <c r="BB465" s="28">
        <v>11.34385</v>
      </c>
      <c r="BC465" s="28">
        <v>145</v>
      </c>
      <c r="BD465" s="28">
        <v>0.64839999999999998</v>
      </c>
      <c r="BE465" s="28">
        <v>1.9156774999999999</v>
      </c>
      <c r="BF465" s="28">
        <v>1.8722749999999999</v>
      </c>
      <c r="BG465" s="28">
        <v>2.1440000000000001</v>
      </c>
      <c r="BH465" s="28">
        <v>85.309749999999994</v>
      </c>
      <c r="BI465" s="28">
        <v>14.9655</v>
      </c>
      <c r="BJ465" s="28">
        <v>5.0374999999999996</v>
      </c>
      <c r="BK465" s="28">
        <v>3.3708957499999999</v>
      </c>
      <c r="BL465" s="28">
        <v>3.3708957499999999</v>
      </c>
      <c r="BM465" s="28">
        <v>3.85851575</v>
      </c>
      <c r="BN465" s="28">
        <v>0.21410000000000001</v>
      </c>
      <c r="BO465" s="28">
        <v>0.99567488544737004</v>
      </c>
      <c r="BP465" s="28">
        <v>0.46917510853834998</v>
      </c>
    </row>
    <row r="466" spans="1:68">
      <c r="A466" s="28">
        <v>465</v>
      </c>
      <c r="B466" s="29" t="s">
        <v>264</v>
      </c>
      <c r="C466" s="28">
        <v>364</v>
      </c>
      <c r="D466" s="28">
        <v>1090</v>
      </c>
      <c r="E466" s="28">
        <v>0.33917246000000001</v>
      </c>
      <c r="F466" s="28">
        <v>29.666896009999999</v>
      </c>
      <c r="G466" s="28">
        <v>2.9217647000000002</v>
      </c>
      <c r="H466" s="28">
        <v>1.2375991</v>
      </c>
      <c r="I466" s="28">
        <v>4.1372241000000001</v>
      </c>
      <c r="J466" s="28">
        <v>14.30871</v>
      </c>
      <c r="K466" s="28">
        <v>0.86246129999999999</v>
      </c>
      <c r="L466" s="28">
        <v>0.87330099999999999</v>
      </c>
      <c r="M466" s="28">
        <v>1.0744555</v>
      </c>
      <c r="N466" s="28">
        <v>469.40453400000001</v>
      </c>
      <c r="O466" s="28">
        <v>56.537358671100002</v>
      </c>
      <c r="P466" s="28">
        <v>365.62479000000002</v>
      </c>
      <c r="Q466" s="28">
        <v>1.4824400799999999</v>
      </c>
      <c r="R466" s="28">
        <v>2.1788859999999999</v>
      </c>
      <c r="S466" s="28">
        <v>3.43655</v>
      </c>
      <c r="T466" s="28">
        <v>176.53386</v>
      </c>
      <c r="U466" s="28">
        <v>3.0973709</v>
      </c>
      <c r="V466" s="28">
        <v>7.0875012492391004E-2</v>
      </c>
      <c r="W466" s="28">
        <v>33.511797000000001</v>
      </c>
      <c r="X466" s="28">
        <v>198.59979999999999</v>
      </c>
      <c r="Y466" s="28">
        <v>1.4861407</v>
      </c>
      <c r="Z466" s="28">
        <v>1.9552748</v>
      </c>
      <c r="AA466" s="28">
        <v>2.5816311999999999</v>
      </c>
      <c r="AB466" s="28">
        <v>2.7816029000000002</v>
      </c>
      <c r="AC466" s="28">
        <v>52.001356999999999</v>
      </c>
      <c r="AD466" s="28">
        <v>33.185600700000002</v>
      </c>
      <c r="AE466" s="28">
        <v>3.43655</v>
      </c>
      <c r="AF466" s="28">
        <v>4.775022162</v>
      </c>
      <c r="AG466" s="28">
        <v>4.775022162</v>
      </c>
      <c r="AH466" s="28">
        <v>4.775022162</v>
      </c>
      <c r="AI466" s="28">
        <v>5.0706500000000002E-2</v>
      </c>
      <c r="AJ466" s="28">
        <v>2.0419999999999998</v>
      </c>
      <c r="AK466" s="28">
        <v>102.86396000000001</v>
      </c>
      <c r="AL466" s="28">
        <v>7.1146000000000003</v>
      </c>
      <c r="AM466" s="28">
        <v>0.96479999999999999</v>
      </c>
      <c r="AN466" s="28">
        <v>1.7609999999999999</v>
      </c>
      <c r="AO466" s="28">
        <v>44.6</v>
      </c>
      <c r="AP466" s="28">
        <v>2.0253999999999999</v>
      </c>
      <c r="AQ466" s="28">
        <v>1.6020000000000001</v>
      </c>
      <c r="AR466" s="28">
        <v>7.4302000000000001</v>
      </c>
      <c r="AS466" s="28">
        <v>680.346</v>
      </c>
      <c r="AT466" s="28">
        <v>37.178526400000003</v>
      </c>
      <c r="AU466" s="28">
        <v>2720.72</v>
      </c>
      <c r="AV466" s="28">
        <v>5.6515199999999997</v>
      </c>
      <c r="AW466" s="28">
        <v>3.42</v>
      </c>
      <c r="AX466" s="28">
        <v>5.0999999999999996</v>
      </c>
      <c r="AY466" s="28">
        <v>134.28</v>
      </c>
      <c r="AZ466" s="28">
        <v>2.7231999999999998</v>
      </c>
      <c r="BA466" s="28">
        <v>0.112107623318386</v>
      </c>
      <c r="BB466" s="28">
        <v>11.1252</v>
      </c>
      <c r="BC466" s="28">
        <v>145</v>
      </c>
      <c r="BD466" s="28">
        <v>0.64480000000000004</v>
      </c>
      <c r="BE466" s="28">
        <v>1.91438</v>
      </c>
      <c r="BF466" s="28">
        <v>1.8677999999999999</v>
      </c>
      <c r="BG466" s="28">
        <v>2.1379999999999999</v>
      </c>
      <c r="BH466" s="28">
        <v>81.361999999999995</v>
      </c>
      <c r="BI466" s="28">
        <v>15.076000000000001</v>
      </c>
      <c r="BJ466" s="28">
        <v>5.0999999999999996</v>
      </c>
      <c r="BK466" s="28">
        <v>3.340754</v>
      </c>
      <c r="BL466" s="28">
        <v>3.340754</v>
      </c>
      <c r="BM466" s="28">
        <v>3.6193939999999998</v>
      </c>
      <c r="BN466" s="28">
        <v>0.19520000000000001</v>
      </c>
      <c r="BO466" s="28">
        <v>1.0006323950893701</v>
      </c>
      <c r="BP466" s="28">
        <v>0.46657018813314</v>
      </c>
    </row>
    <row r="467" spans="1:68">
      <c r="A467" s="28">
        <v>466</v>
      </c>
      <c r="B467" s="29" t="s">
        <v>265</v>
      </c>
      <c r="C467" s="28">
        <v>296</v>
      </c>
      <c r="D467" s="28">
        <v>1105</v>
      </c>
      <c r="E467" s="28">
        <v>0.34098499999999998</v>
      </c>
      <c r="F467" s="28">
        <v>29.898631250000001</v>
      </c>
      <c r="G467" s="28">
        <v>2.9230624999999999</v>
      </c>
      <c r="H467" s="28">
        <v>1.2213624999999999</v>
      </c>
      <c r="I467" s="28">
        <v>4.1125125000000002</v>
      </c>
      <c r="J467" s="28">
        <v>14.43</v>
      </c>
      <c r="K467" s="28">
        <v>0.84761249999999999</v>
      </c>
      <c r="L467" s="28">
        <v>0.85712500000000003</v>
      </c>
      <c r="M467" s="28">
        <v>1.048975</v>
      </c>
      <c r="N467" s="28">
        <v>460.28775000000002</v>
      </c>
      <c r="O467" s="28">
        <v>56.375785350000001</v>
      </c>
      <c r="P467" s="28">
        <v>358.70249999999999</v>
      </c>
      <c r="Q467" s="28">
        <v>1.39624375</v>
      </c>
      <c r="R467" s="28">
        <v>2.1572499999999999</v>
      </c>
      <c r="S467" s="28">
        <v>3.42875</v>
      </c>
      <c r="T467" s="28">
        <v>175.86375000000001</v>
      </c>
      <c r="U467" s="28">
        <v>3.0958999999999999</v>
      </c>
      <c r="V467" s="28">
        <v>6.9300069300069295E-2</v>
      </c>
      <c r="W467" s="28">
        <v>33.822600000000001</v>
      </c>
      <c r="X467" s="28">
        <v>197.38749999999999</v>
      </c>
      <c r="Y467" s="28">
        <v>1.4791375</v>
      </c>
      <c r="Z467" s="28">
        <v>1.9412974999999999</v>
      </c>
      <c r="AA467" s="28">
        <v>2.5667499999999999</v>
      </c>
      <c r="AB467" s="28">
        <v>2.7591125000000001</v>
      </c>
      <c r="AC467" s="28">
        <v>51.075125</v>
      </c>
      <c r="AD467" s="28">
        <v>33.307312500000002</v>
      </c>
      <c r="AE467" s="28">
        <v>3.42875</v>
      </c>
      <c r="AF467" s="28">
        <v>4.7475832499999999</v>
      </c>
      <c r="AG467" s="28">
        <v>4.7475832499999999</v>
      </c>
      <c r="AH467" s="28">
        <v>4.7475832499999999</v>
      </c>
      <c r="AI467" s="28">
        <v>0.05</v>
      </c>
      <c r="AJ467" s="28">
        <v>1.9504950000000001</v>
      </c>
      <c r="AK467" s="28">
        <v>95.400852</v>
      </c>
      <c r="AL467" s="28">
        <v>6.8475349999999997</v>
      </c>
      <c r="AM467" s="28">
        <v>0.96054499999999998</v>
      </c>
      <c r="AN467" s="28">
        <v>1.7604500000000001</v>
      </c>
      <c r="AO467" s="28">
        <v>41.893000000000001</v>
      </c>
      <c r="AP467" s="28">
        <v>2.031425</v>
      </c>
      <c r="AQ467" s="28">
        <v>1.6066499999999999</v>
      </c>
      <c r="AR467" s="28">
        <v>7.4427000000000003</v>
      </c>
      <c r="AS467" s="28">
        <v>670.49464999999998</v>
      </c>
      <c r="AT467" s="28">
        <v>36.650103090000002</v>
      </c>
      <c r="AU467" s="28">
        <v>2698.7534999999998</v>
      </c>
      <c r="AV467" s="28">
        <v>5.9918670000000001</v>
      </c>
      <c r="AW467" s="28">
        <v>3.3855</v>
      </c>
      <c r="AX467" s="28">
        <v>5.0190000000000001</v>
      </c>
      <c r="AY467" s="28">
        <v>134.1995</v>
      </c>
      <c r="AZ467" s="28">
        <v>2.7322125000000002</v>
      </c>
      <c r="BA467" s="28">
        <v>0.119351681665195</v>
      </c>
      <c r="BB467" s="28">
        <v>11.039285</v>
      </c>
      <c r="BC467" s="28">
        <v>145</v>
      </c>
      <c r="BD467" s="28">
        <v>0.64341999999999999</v>
      </c>
      <c r="BE467" s="28">
        <v>1.912938</v>
      </c>
      <c r="BF467" s="28">
        <v>1.865035</v>
      </c>
      <c r="BG467" s="28">
        <v>2.1356999999999999</v>
      </c>
      <c r="BH467" s="28">
        <v>85.631900000000002</v>
      </c>
      <c r="BI467" s="28">
        <v>15.391249999999999</v>
      </c>
      <c r="BJ467" s="28">
        <v>5.0190000000000001</v>
      </c>
      <c r="BK467" s="28">
        <v>3.3291051999999999</v>
      </c>
      <c r="BL467" s="28">
        <v>3.3291051999999999</v>
      </c>
      <c r="BM467" s="28">
        <v>3.5276361999999999</v>
      </c>
      <c r="BN467" s="28">
        <v>0.18795500000000001</v>
      </c>
      <c r="BO467" s="28">
        <v>0.99886923608788603</v>
      </c>
      <c r="BP467" s="28">
        <v>0.46557163531114298</v>
      </c>
    </row>
    <row r="468" spans="1:68">
      <c r="A468" s="28">
        <v>467</v>
      </c>
      <c r="B468" s="29" t="s">
        <v>266</v>
      </c>
      <c r="C468" s="28">
        <v>125</v>
      </c>
      <c r="D468" s="28">
        <v>1070</v>
      </c>
      <c r="E468" s="28">
        <v>0.39834079999999999</v>
      </c>
      <c r="F468" s="28">
        <v>33.275373600000002</v>
      </c>
      <c r="G468" s="28">
        <v>3.1391960000000001</v>
      </c>
      <c r="H468" s="28">
        <v>1.1930000000000001</v>
      </c>
      <c r="I468" s="28">
        <v>4.1161479999999999</v>
      </c>
      <c r="J468" s="28">
        <v>15.8432</v>
      </c>
      <c r="K468" s="28">
        <v>0.86196399999999995</v>
      </c>
      <c r="L468" s="28">
        <v>0.87295999999999996</v>
      </c>
      <c r="M468" s="28">
        <v>1.0544279999999999</v>
      </c>
      <c r="N468" s="28">
        <v>464.00619999999998</v>
      </c>
      <c r="O468" s="28">
        <v>57.354705807999999</v>
      </c>
      <c r="P468" s="28">
        <v>365.3664</v>
      </c>
      <c r="Q468" s="28">
        <v>1.35246</v>
      </c>
      <c r="R468" s="28">
        <v>2.2610000000000001</v>
      </c>
      <c r="S468" s="28">
        <v>3.5204</v>
      </c>
      <c r="T468" s="28">
        <v>176.8296</v>
      </c>
      <c r="U468" s="28">
        <v>3.1299359999999998</v>
      </c>
      <c r="V468" s="28">
        <v>7.1955160573621502E-2</v>
      </c>
      <c r="W468" s="28">
        <v>34.044263999999998</v>
      </c>
      <c r="X468" s="28">
        <v>198.416</v>
      </c>
      <c r="Y468" s="28">
        <v>1.5016</v>
      </c>
      <c r="Z468" s="28">
        <v>1.9578819999999999</v>
      </c>
      <c r="AA468" s="28">
        <v>2.5764239999999998</v>
      </c>
      <c r="AB468" s="28">
        <v>2.7663720000000001</v>
      </c>
      <c r="AC468" s="28">
        <v>51.894199999999998</v>
      </c>
      <c r="AD468" s="28">
        <v>32.847816000000002</v>
      </c>
      <c r="AE468" s="28">
        <v>3.5204</v>
      </c>
      <c r="AF468" s="28">
        <v>4.8003739599999999</v>
      </c>
      <c r="AG468" s="28">
        <v>4.7948039600000003</v>
      </c>
      <c r="AH468" s="28">
        <v>4.7666739600000003</v>
      </c>
      <c r="AI468" s="28">
        <v>6.0499999999999998E-2</v>
      </c>
      <c r="AJ468" s="28">
        <v>1.9192</v>
      </c>
      <c r="AK468" s="28">
        <v>92.87236</v>
      </c>
      <c r="AL468" s="28">
        <v>6.6950000000000003</v>
      </c>
      <c r="AM468" s="28">
        <v>0.9506</v>
      </c>
      <c r="AN468" s="28">
        <v>1.7542</v>
      </c>
      <c r="AO468" s="28">
        <v>40.98</v>
      </c>
      <c r="AP468" s="28">
        <v>2.0234000000000001</v>
      </c>
      <c r="AQ468" s="28">
        <v>1.5960000000000001</v>
      </c>
      <c r="AR468" s="28">
        <v>7.5435999999999996</v>
      </c>
      <c r="AS468" s="28">
        <v>663.72400000000005</v>
      </c>
      <c r="AT468" s="28">
        <v>36.332307399999998</v>
      </c>
      <c r="AU468" s="28">
        <v>2728.68</v>
      </c>
      <c r="AV468" s="28">
        <v>6.0470800000000002</v>
      </c>
      <c r="AW468" s="28">
        <v>3.294</v>
      </c>
      <c r="AX468" s="28">
        <v>5</v>
      </c>
      <c r="AY468" s="28">
        <v>134.22</v>
      </c>
      <c r="AZ468" s="28">
        <v>2.7612999999999999</v>
      </c>
      <c r="BA468" s="28">
        <v>0.121522693997072</v>
      </c>
      <c r="BB468" s="28">
        <v>10.893800000000001</v>
      </c>
      <c r="BC468" s="28">
        <v>145.19999999999999</v>
      </c>
      <c r="BD468" s="28">
        <v>0.64159999999999995</v>
      </c>
      <c r="BE468" s="28">
        <v>1.9115200000000001</v>
      </c>
      <c r="BF468" s="28">
        <v>1.8620000000000001</v>
      </c>
      <c r="BG468" s="28">
        <v>2.1324000000000001</v>
      </c>
      <c r="BH468" s="28">
        <v>85.298000000000002</v>
      </c>
      <c r="BI468" s="28">
        <v>15.744</v>
      </c>
      <c r="BJ468" s="28">
        <v>5</v>
      </c>
      <c r="BK468" s="28">
        <v>3.299032</v>
      </c>
      <c r="BL468" s="28">
        <v>3.299032</v>
      </c>
      <c r="BM468" s="28">
        <v>3.337332</v>
      </c>
      <c r="BN468" s="28">
        <v>0.16919999999999999</v>
      </c>
      <c r="BO468" s="28">
        <v>1.0076166802873701</v>
      </c>
      <c r="BP468" s="28">
        <v>0.46425470332850899</v>
      </c>
    </row>
    <row r="469" spans="1:68">
      <c r="A469" s="28">
        <v>468</v>
      </c>
      <c r="B469" s="29" t="s">
        <v>86</v>
      </c>
      <c r="C469" s="28">
        <v>280</v>
      </c>
      <c r="D469" s="28">
        <v>1080</v>
      </c>
      <c r="E469" s="28">
        <v>0.4457216</v>
      </c>
      <c r="F469" s="28">
        <v>35.829427199999998</v>
      </c>
      <c r="G469" s="28">
        <v>3.2931919999999999</v>
      </c>
      <c r="H469" s="28">
        <v>1.196</v>
      </c>
      <c r="I469" s="28">
        <v>4.0846960000000001</v>
      </c>
      <c r="J469" s="28">
        <v>16.846399999999999</v>
      </c>
      <c r="K469" s="28">
        <v>0.87712800000000002</v>
      </c>
      <c r="L469" s="28">
        <v>0.89392000000000005</v>
      </c>
      <c r="M469" s="28">
        <v>1.085256</v>
      </c>
      <c r="N469" s="28">
        <v>469.17239999999998</v>
      </c>
      <c r="O469" s="28">
        <v>57.197852015999999</v>
      </c>
      <c r="P469" s="28">
        <v>376.05279999999999</v>
      </c>
      <c r="Q469" s="28">
        <v>1.3649199999999999</v>
      </c>
      <c r="R469" s="28">
        <v>2.3220000000000001</v>
      </c>
      <c r="S469" s="28">
        <v>3.5608</v>
      </c>
      <c r="T469" s="28">
        <v>176.13919999999999</v>
      </c>
      <c r="U469" s="28">
        <v>3.1106720000000001</v>
      </c>
      <c r="V469" s="28">
        <v>7.5980624940640104E-2</v>
      </c>
      <c r="W469" s="28">
        <v>33.671728000000002</v>
      </c>
      <c r="X469" s="28">
        <v>197.63200000000001</v>
      </c>
      <c r="Y469" s="28">
        <v>1.4932000000000001</v>
      </c>
      <c r="Z469" s="28">
        <v>1.9573640000000001</v>
      </c>
      <c r="AA469" s="28">
        <v>2.5640480000000001</v>
      </c>
      <c r="AB469" s="28">
        <v>2.7563439999999999</v>
      </c>
      <c r="AC469" s="28">
        <v>53.048400000000001</v>
      </c>
      <c r="AD469" s="28">
        <v>32.326431999999997</v>
      </c>
      <c r="AE469" s="28">
        <v>3.5608</v>
      </c>
      <c r="AF469" s="28">
        <v>4.8121959199999997</v>
      </c>
      <c r="AG469" s="28">
        <v>4.8010559199999996</v>
      </c>
      <c r="AH469" s="28">
        <v>4.7447959199999996</v>
      </c>
      <c r="AI469" s="28">
        <v>7.0999999999999994E-2</v>
      </c>
      <c r="AJ469" s="28">
        <v>1.9184000000000001</v>
      </c>
      <c r="AK469" s="28">
        <v>92.838719999999995</v>
      </c>
      <c r="AL469" s="28">
        <v>6.69</v>
      </c>
      <c r="AM469" s="28">
        <v>0.95120000000000005</v>
      </c>
      <c r="AN469" s="28">
        <v>1.7584</v>
      </c>
      <c r="AO469" s="28">
        <v>40.96</v>
      </c>
      <c r="AP469" s="28">
        <v>2.0167999999999999</v>
      </c>
      <c r="AQ469" s="28">
        <v>1.5920000000000001</v>
      </c>
      <c r="AR469" s="28">
        <v>7.5171999999999999</v>
      </c>
      <c r="AS469" s="28">
        <v>663.64800000000002</v>
      </c>
      <c r="AT469" s="28">
        <v>36.384614800000001</v>
      </c>
      <c r="AU469" s="28">
        <v>2716.36</v>
      </c>
      <c r="AV469" s="28">
        <v>5.9501600000000003</v>
      </c>
      <c r="AW469" s="28">
        <v>3.2879999999999998</v>
      </c>
      <c r="AX469" s="28">
        <v>5</v>
      </c>
      <c r="AY469" s="28">
        <v>134.44</v>
      </c>
      <c r="AZ469" s="28">
        <v>2.7625999999999999</v>
      </c>
      <c r="BA469" s="28">
        <v>0.12109375</v>
      </c>
      <c r="BB469" s="28">
        <v>10.957599999999999</v>
      </c>
      <c r="BC469" s="28">
        <v>145.4</v>
      </c>
      <c r="BD469" s="28">
        <v>0.64319999999999999</v>
      </c>
      <c r="BE469" s="28">
        <v>1.91204</v>
      </c>
      <c r="BF469" s="28">
        <v>1.8640000000000001</v>
      </c>
      <c r="BG469" s="28">
        <v>2.1347999999999998</v>
      </c>
      <c r="BH469" s="28">
        <v>84.396000000000001</v>
      </c>
      <c r="BI469" s="28">
        <v>15.788</v>
      </c>
      <c r="BJ469" s="28">
        <v>5</v>
      </c>
      <c r="BK469" s="28">
        <v>3.2976640000000002</v>
      </c>
      <c r="BL469" s="28">
        <v>3.2976640000000002</v>
      </c>
      <c r="BM469" s="28">
        <v>3.3742640000000002</v>
      </c>
      <c r="BN469" s="28">
        <v>0.16839999999999999</v>
      </c>
      <c r="BO469" s="28">
        <v>1.0038877233199499</v>
      </c>
      <c r="BP469" s="28">
        <v>0.46541244573082502</v>
      </c>
    </row>
    <row r="470" spans="1:68">
      <c r="A470" s="28">
        <v>469</v>
      </c>
      <c r="B470" s="29" t="s">
        <v>69</v>
      </c>
      <c r="C470" s="28">
        <v>347</v>
      </c>
      <c r="D470" s="28">
        <v>1080</v>
      </c>
      <c r="E470" s="28">
        <v>0.469412</v>
      </c>
      <c r="F470" s="28">
        <v>37.106453999999999</v>
      </c>
      <c r="G470" s="28">
        <v>3.37019</v>
      </c>
      <c r="H470" s="28">
        <v>1.1975</v>
      </c>
      <c r="I470" s="28">
        <v>4.0689700000000002</v>
      </c>
      <c r="J470" s="28">
        <v>17.347999999999999</v>
      </c>
      <c r="K470" s="28">
        <v>0.88471</v>
      </c>
      <c r="L470" s="28">
        <v>0.90439999999999998</v>
      </c>
      <c r="M470" s="28">
        <v>1.10067</v>
      </c>
      <c r="N470" s="28">
        <v>471.75549999999998</v>
      </c>
      <c r="O470" s="28">
        <v>57.119425120000002</v>
      </c>
      <c r="P470" s="28">
        <v>381.39600000000002</v>
      </c>
      <c r="Q470" s="28">
        <v>1.3711500000000001</v>
      </c>
      <c r="R470" s="28">
        <v>2.3525</v>
      </c>
      <c r="S470" s="28">
        <v>3.581</v>
      </c>
      <c r="T470" s="28">
        <v>175.79400000000001</v>
      </c>
      <c r="U470" s="28">
        <v>3.1010399999999998</v>
      </c>
      <c r="V470" s="28">
        <v>7.7818768734148003E-2</v>
      </c>
      <c r="W470" s="28">
        <v>33.485460000000003</v>
      </c>
      <c r="X470" s="28">
        <v>197.24</v>
      </c>
      <c r="Y470" s="28">
        <v>1.4890000000000001</v>
      </c>
      <c r="Z470" s="28">
        <v>1.9571050000000001</v>
      </c>
      <c r="AA470" s="28">
        <v>2.5578599999999998</v>
      </c>
      <c r="AB470" s="28">
        <v>2.7513299999999998</v>
      </c>
      <c r="AC470" s="28">
        <v>53.625500000000002</v>
      </c>
      <c r="AD470" s="28">
        <v>32.065739999999998</v>
      </c>
      <c r="AE470" s="28">
        <v>3.581</v>
      </c>
      <c r="AF470" s="28">
        <v>4.8181069000000001</v>
      </c>
      <c r="AG470" s="28">
        <v>4.8041818999999997</v>
      </c>
      <c r="AH470" s="28">
        <v>4.7338569000000001</v>
      </c>
      <c r="AI470" s="28">
        <v>7.6249999999999998E-2</v>
      </c>
      <c r="AJ470" s="28">
        <v>1.9179999999999999</v>
      </c>
      <c r="AK470" s="28">
        <v>92.821899999999999</v>
      </c>
      <c r="AL470" s="28">
        <v>6.6875</v>
      </c>
      <c r="AM470" s="28">
        <v>0.95150000000000001</v>
      </c>
      <c r="AN470" s="28">
        <v>1.7605</v>
      </c>
      <c r="AO470" s="28">
        <v>40.950000000000003</v>
      </c>
      <c r="AP470" s="28">
        <v>2.0135000000000001</v>
      </c>
      <c r="AQ470" s="28">
        <v>1.59</v>
      </c>
      <c r="AR470" s="28">
        <v>7.5039999999999996</v>
      </c>
      <c r="AS470" s="28">
        <v>663.61</v>
      </c>
      <c r="AT470" s="28">
        <v>36.410768500000003</v>
      </c>
      <c r="AU470" s="28">
        <v>2710.2</v>
      </c>
      <c r="AV470" s="28">
        <v>5.9016999999999999</v>
      </c>
      <c r="AW470" s="28">
        <v>3.2850000000000001</v>
      </c>
      <c r="AX470" s="28">
        <v>5</v>
      </c>
      <c r="AY470" s="28">
        <v>134.55000000000001</v>
      </c>
      <c r="AZ470" s="28">
        <v>2.7632500000000002</v>
      </c>
      <c r="BA470" s="28">
        <v>0.120879120879121</v>
      </c>
      <c r="BB470" s="28">
        <v>10.9895</v>
      </c>
      <c r="BC470" s="28">
        <v>145.5</v>
      </c>
      <c r="BD470" s="28">
        <v>0.64400000000000002</v>
      </c>
      <c r="BE470" s="28">
        <v>1.9123000000000001</v>
      </c>
      <c r="BF470" s="28">
        <v>1.865</v>
      </c>
      <c r="BG470" s="28">
        <v>2.1360000000000001</v>
      </c>
      <c r="BH470" s="28">
        <v>83.944999999999993</v>
      </c>
      <c r="BI470" s="28">
        <v>15.81</v>
      </c>
      <c r="BJ470" s="28">
        <v>5</v>
      </c>
      <c r="BK470" s="28">
        <v>3.29698</v>
      </c>
      <c r="BL470" s="28">
        <v>3.29698</v>
      </c>
      <c r="BM470" s="28">
        <v>3.3927299999999998</v>
      </c>
      <c r="BN470" s="28">
        <v>0.16800000000000001</v>
      </c>
      <c r="BO470" s="28">
        <v>1.0020254534978199</v>
      </c>
      <c r="BP470" s="28">
        <v>0.46599131693198298</v>
      </c>
    </row>
    <row r="471" spans="1:68">
      <c r="A471" s="28">
        <v>470</v>
      </c>
      <c r="B471" s="29" t="s">
        <v>87</v>
      </c>
      <c r="C471" s="28">
        <v>60</v>
      </c>
      <c r="D471" s="28">
        <v>1090</v>
      </c>
      <c r="E471" s="28">
        <v>0.4931024</v>
      </c>
      <c r="F471" s="28">
        <v>38.383480800000001</v>
      </c>
      <c r="G471" s="28">
        <v>3.4471880000000001</v>
      </c>
      <c r="H471" s="28">
        <v>1.1990000000000001</v>
      </c>
      <c r="I471" s="28">
        <v>4.0532440000000003</v>
      </c>
      <c r="J471" s="28">
        <v>17.849599999999999</v>
      </c>
      <c r="K471" s="28">
        <v>0.89229199999999997</v>
      </c>
      <c r="L471" s="28">
        <v>0.91488000000000003</v>
      </c>
      <c r="M471" s="28">
        <v>1.1160840000000001</v>
      </c>
      <c r="N471" s="28">
        <v>474.33859999999999</v>
      </c>
      <c r="O471" s="28">
        <v>57.040998223999999</v>
      </c>
      <c r="P471" s="28">
        <v>386.73919999999998</v>
      </c>
      <c r="Q471" s="28">
        <v>1.37738</v>
      </c>
      <c r="R471" s="28">
        <v>2.383</v>
      </c>
      <c r="S471" s="28">
        <v>3.6012</v>
      </c>
      <c r="T471" s="28">
        <v>175.44880000000001</v>
      </c>
      <c r="U471" s="28">
        <v>3.0914079999999999</v>
      </c>
      <c r="V471" s="28">
        <v>7.9553603442093904E-2</v>
      </c>
      <c r="W471" s="28">
        <v>33.299191999999998</v>
      </c>
      <c r="X471" s="28">
        <v>196.84800000000001</v>
      </c>
      <c r="Y471" s="28">
        <v>1.4847999999999999</v>
      </c>
      <c r="Z471" s="28">
        <v>1.9568460000000001</v>
      </c>
      <c r="AA471" s="28">
        <v>2.5516719999999999</v>
      </c>
      <c r="AB471" s="28">
        <v>2.7463160000000002</v>
      </c>
      <c r="AC471" s="28">
        <v>54.202599999999997</v>
      </c>
      <c r="AD471" s="28">
        <v>31.805047999999999</v>
      </c>
      <c r="AE471" s="28">
        <v>3.6012</v>
      </c>
      <c r="AF471" s="28">
        <v>4.8240178800000004</v>
      </c>
      <c r="AG471" s="28">
        <v>4.8073078799999998</v>
      </c>
      <c r="AH471" s="28">
        <v>4.7229178799999998</v>
      </c>
      <c r="AI471" s="28">
        <v>8.1500000000000003E-2</v>
      </c>
      <c r="AJ471" s="28">
        <v>1.9176</v>
      </c>
      <c r="AK471" s="28">
        <v>92.805080000000004</v>
      </c>
      <c r="AL471" s="28">
        <v>6.6849999999999996</v>
      </c>
      <c r="AM471" s="28">
        <v>0.95179999999999998</v>
      </c>
      <c r="AN471" s="28">
        <v>1.7625999999999999</v>
      </c>
      <c r="AO471" s="28">
        <v>40.94</v>
      </c>
      <c r="AP471" s="28">
        <v>2.0102000000000002</v>
      </c>
      <c r="AQ471" s="28">
        <v>1.5880000000000001</v>
      </c>
      <c r="AR471" s="28">
        <v>7.4908000000000001</v>
      </c>
      <c r="AS471" s="28">
        <v>663.572</v>
      </c>
      <c r="AT471" s="28">
        <v>36.436922199999998</v>
      </c>
      <c r="AU471" s="28">
        <v>2704.04</v>
      </c>
      <c r="AV471" s="28">
        <v>5.8532400000000004</v>
      </c>
      <c r="AW471" s="28">
        <v>3.282</v>
      </c>
      <c r="AX471" s="28">
        <v>5</v>
      </c>
      <c r="AY471" s="28">
        <v>134.66</v>
      </c>
      <c r="AZ471" s="28">
        <v>2.7639</v>
      </c>
      <c r="BA471" s="28">
        <v>0.12066438690766999</v>
      </c>
      <c r="BB471" s="28">
        <v>11.0214</v>
      </c>
      <c r="BC471" s="28">
        <v>145.6</v>
      </c>
      <c r="BD471" s="28">
        <v>0.64480000000000004</v>
      </c>
      <c r="BE471" s="28">
        <v>1.91256</v>
      </c>
      <c r="BF471" s="28">
        <v>1.8660000000000001</v>
      </c>
      <c r="BG471" s="28">
        <v>2.1372</v>
      </c>
      <c r="BH471" s="28">
        <v>83.494</v>
      </c>
      <c r="BI471" s="28">
        <v>15.832000000000001</v>
      </c>
      <c r="BJ471" s="28">
        <v>5</v>
      </c>
      <c r="BK471" s="28">
        <v>3.2962959999999999</v>
      </c>
      <c r="BL471" s="28">
        <v>3.2962959999999999</v>
      </c>
      <c r="BM471" s="28">
        <v>3.4111959999999999</v>
      </c>
      <c r="BN471" s="28">
        <v>0.1676</v>
      </c>
      <c r="BO471" s="28">
        <v>1.0001646537919799</v>
      </c>
      <c r="BP471" s="28">
        <v>0.46657018813314</v>
      </c>
    </row>
    <row r="472" spans="1:68">
      <c r="A472" s="28">
        <v>471</v>
      </c>
      <c r="B472" s="29" t="s">
        <v>267</v>
      </c>
      <c r="C472" s="28">
        <v>120</v>
      </c>
      <c r="D472" s="28">
        <v>1095</v>
      </c>
      <c r="E472" s="28">
        <v>0.33922160000000001</v>
      </c>
      <c r="F472" s="28">
        <v>29.526642200000001</v>
      </c>
      <c r="G472" s="28">
        <v>2.9093420000000001</v>
      </c>
      <c r="H472" s="28">
        <v>1.18075</v>
      </c>
      <c r="I472" s="28">
        <v>4.0850460000000002</v>
      </c>
      <c r="J472" s="28">
        <v>14.2464</v>
      </c>
      <c r="K472" s="28">
        <v>0.85267800000000005</v>
      </c>
      <c r="L472" s="28">
        <v>0.85941999999999996</v>
      </c>
      <c r="M472" s="28">
        <v>1.0403560000000001</v>
      </c>
      <c r="N472" s="28">
        <v>464.0274</v>
      </c>
      <c r="O472" s="28">
        <v>56.428200216</v>
      </c>
      <c r="P472" s="28">
        <v>357.68279999999999</v>
      </c>
      <c r="Q472" s="28">
        <v>1.467565</v>
      </c>
      <c r="R472" s="28">
        <v>2.1909999999999998</v>
      </c>
      <c r="S472" s="28">
        <v>3.4058000000000002</v>
      </c>
      <c r="T472" s="28">
        <v>174.0642</v>
      </c>
      <c r="U472" s="28">
        <v>3.0720320000000001</v>
      </c>
      <c r="V472" s="28">
        <v>7.0193171608265895E-2</v>
      </c>
      <c r="W472" s="28">
        <v>32.886527999999998</v>
      </c>
      <c r="X472" s="28">
        <v>196.28200000000001</v>
      </c>
      <c r="Y472" s="28">
        <v>1.4876499999999999</v>
      </c>
      <c r="Z472" s="28">
        <v>1.9338740000000001</v>
      </c>
      <c r="AA472" s="28">
        <v>2.548648</v>
      </c>
      <c r="AB472" s="28">
        <v>2.7454939999999999</v>
      </c>
      <c r="AC472" s="28">
        <v>51.0959</v>
      </c>
      <c r="AD472" s="28">
        <v>32.132981999999998</v>
      </c>
      <c r="AE472" s="28">
        <v>3.4058000000000002</v>
      </c>
      <c r="AF472" s="28">
        <v>4.7141449199999998</v>
      </c>
      <c r="AG472" s="28">
        <v>4.7141449199999998</v>
      </c>
      <c r="AH472" s="28">
        <v>4.7141449199999998</v>
      </c>
      <c r="AI472" s="28">
        <v>0.05</v>
      </c>
      <c r="AJ472" s="28">
        <v>1.9235</v>
      </c>
      <c r="AK472" s="28">
        <v>93.19444</v>
      </c>
      <c r="AL472" s="28">
        <v>6.7328999999999999</v>
      </c>
      <c r="AM472" s="28">
        <v>0.95369999999999999</v>
      </c>
      <c r="AN472" s="28">
        <v>1.754</v>
      </c>
      <c r="AO472" s="28">
        <v>41.1</v>
      </c>
      <c r="AP472" s="28">
        <v>2.0310999999999999</v>
      </c>
      <c r="AQ472" s="28">
        <v>1.603</v>
      </c>
      <c r="AR472" s="28">
        <v>7.5217999999999998</v>
      </c>
      <c r="AS472" s="28">
        <v>665.49900000000002</v>
      </c>
      <c r="AT472" s="28">
        <v>36.375398599999997</v>
      </c>
      <c r="AU472" s="28">
        <v>2722.63</v>
      </c>
      <c r="AV472" s="28">
        <v>6.1159800000000004</v>
      </c>
      <c r="AW472" s="28">
        <v>3.33</v>
      </c>
      <c r="AX472" s="28">
        <v>5</v>
      </c>
      <c r="AY472" s="28">
        <v>134.07</v>
      </c>
      <c r="AZ472" s="28">
        <v>2.7500499999999999</v>
      </c>
      <c r="BA472" s="28">
        <v>0.121654501216545</v>
      </c>
      <c r="BB472" s="28">
        <v>10.9033</v>
      </c>
      <c r="BC472" s="28">
        <v>145</v>
      </c>
      <c r="BD472" s="28">
        <v>0.64119999999999999</v>
      </c>
      <c r="BE472" s="28">
        <v>1.9116200000000001</v>
      </c>
      <c r="BF472" s="28">
        <v>1.8616999999999999</v>
      </c>
      <c r="BG472" s="28">
        <v>2.1320000000000001</v>
      </c>
      <c r="BH472" s="28">
        <v>86.367999999999995</v>
      </c>
      <c r="BI472" s="28">
        <v>15.609</v>
      </c>
      <c r="BJ472" s="28">
        <v>5</v>
      </c>
      <c r="BK472" s="28">
        <v>3.3104659999999999</v>
      </c>
      <c r="BL472" s="28">
        <v>3.3104659999999999</v>
      </c>
      <c r="BM472" s="28">
        <v>3.3801260000000002</v>
      </c>
      <c r="BN472" s="28">
        <v>0.17630000000000001</v>
      </c>
      <c r="BO472" s="28">
        <v>1.00294037892051</v>
      </c>
      <c r="BP472" s="28">
        <v>0.46396526772793101</v>
      </c>
    </row>
    <row r="473" spans="1:68">
      <c r="A473" s="28">
        <v>472</v>
      </c>
      <c r="B473" s="29" t="s">
        <v>84</v>
      </c>
      <c r="C473" s="28">
        <v>138</v>
      </c>
      <c r="D473" s="28">
        <v>1095</v>
      </c>
      <c r="E473" s="28">
        <v>0.33660319999999999</v>
      </c>
      <c r="F473" s="28">
        <v>29.298504399999999</v>
      </c>
      <c r="G473" s="28">
        <v>2.892884</v>
      </c>
      <c r="H473" s="28">
        <v>1.1865000000000001</v>
      </c>
      <c r="I473" s="28">
        <v>4.0746919999999998</v>
      </c>
      <c r="J473" s="28">
        <v>14.1328</v>
      </c>
      <c r="K473" s="28">
        <v>0.85315600000000003</v>
      </c>
      <c r="L473" s="28">
        <v>0.86084000000000005</v>
      </c>
      <c r="M473" s="28">
        <v>1.0463119999999999</v>
      </c>
      <c r="N473" s="28">
        <v>464.59480000000002</v>
      </c>
      <c r="O473" s="28">
        <v>56.143682032000001</v>
      </c>
      <c r="P473" s="28">
        <v>358.6456</v>
      </c>
      <c r="Q473" s="28">
        <v>1.48563</v>
      </c>
      <c r="R473" s="28">
        <v>2.1819999999999999</v>
      </c>
      <c r="S473" s="28">
        <v>3.3915999999999999</v>
      </c>
      <c r="T473" s="28">
        <v>173.54839999999999</v>
      </c>
      <c r="U473" s="28">
        <v>3.057264</v>
      </c>
      <c r="V473" s="28">
        <v>7.0757387071210195E-2</v>
      </c>
      <c r="W473" s="28">
        <v>32.685856000000001</v>
      </c>
      <c r="X473" s="28">
        <v>195.76400000000001</v>
      </c>
      <c r="Y473" s="28">
        <v>1.4802999999999999</v>
      </c>
      <c r="Z473" s="28">
        <v>1.9291480000000001</v>
      </c>
      <c r="AA473" s="28">
        <v>2.5420959999999999</v>
      </c>
      <c r="AB473" s="28">
        <v>2.7403879999999998</v>
      </c>
      <c r="AC473" s="28">
        <v>51.181800000000003</v>
      </c>
      <c r="AD473" s="28">
        <v>32.054164</v>
      </c>
      <c r="AE473" s="28">
        <v>3.3915999999999999</v>
      </c>
      <c r="AF473" s="28">
        <v>4.7019818400000002</v>
      </c>
      <c r="AG473" s="28">
        <v>4.7019818400000002</v>
      </c>
      <c r="AH473" s="28">
        <v>4.7019818400000002</v>
      </c>
      <c r="AI473" s="28">
        <v>0.05</v>
      </c>
      <c r="AJ473" s="28">
        <v>1.927</v>
      </c>
      <c r="AK473" s="28">
        <v>93.482879999999994</v>
      </c>
      <c r="AL473" s="28">
        <v>6.7657999999999996</v>
      </c>
      <c r="AM473" s="28">
        <v>0.95740000000000003</v>
      </c>
      <c r="AN473" s="28">
        <v>1.758</v>
      </c>
      <c r="AO473" s="28">
        <v>41.2</v>
      </c>
      <c r="AP473" s="28">
        <v>2.0322</v>
      </c>
      <c r="AQ473" s="28">
        <v>1.6060000000000001</v>
      </c>
      <c r="AR473" s="28">
        <v>7.4736000000000002</v>
      </c>
      <c r="AS473" s="28">
        <v>667.19799999999998</v>
      </c>
      <c r="AT473" s="28">
        <v>36.4707972</v>
      </c>
      <c r="AU473" s="28">
        <v>2704.26</v>
      </c>
      <c r="AV473" s="28">
        <v>6.0879599999999998</v>
      </c>
      <c r="AW473" s="28">
        <v>3.36</v>
      </c>
      <c r="AX473" s="28">
        <v>5</v>
      </c>
      <c r="AY473" s="28">
        <v>134.13999999999999</v>
      </c>
      <c r="AZ473" s="28">
        <v>2.7401</v>
      </c>
      <c r="BA473" s="28">
        <v>0.121359223300971</v>
      </c>
      <c r="BB473" s="28">
        <v>10.976599999999999</v>
      </c>
      <c r="BC473" s="28">
        <v>145</v>
      </c>
      <c r="BD473" s="28">
        <v>0.64239999999999997</v>
      </c>
      <c r="BE473" s="28">
        <v>1.9122399999999999</v>
      </c>
      <c r="BF473" s="28">
        <v>1.8633999999999999</v>
      </c>
      <c r="BG473" s="28">
        <v>2.1339999999999999</v>
      </c>
      <c r="BH473" s="28">
        <v>86.536000000000001</v>
      </c>
      <c r="BI473" s="28">
        <v>15.518000000000001</v>
      </c>
      <c r="BJ473" s="28">
        <v>5</v>
      </c>
      <c r="BK473" s="28">
        <v>3.320532</v>
      </c>
      <c r="BL473" s="28">
        <v>3.320532</v>
      </c>
      <c r="BM473" s="28">
        <v>3.4598520000000001</v>
      </c>
      <c r="BN473" s="28">
        <v>0.18260000000000001</v>
      </c>
      <c r="BO473" s="28">
        <v>0.99977857132496295</v>
      </c>
      <c r="BP473" s="28">
        <v>0.464833574529667</v>
      </c>
    </row>
    <row r="474" spans="1:68">
      <c r="A474" s="28">
        <v>473</v>
      </c>
      <c r="B474" s="29" t="s">
        <v>85</v>
      </c>
      <c r="C474" s="28">
        <v>190</v>
      </c>
      <c r="D474" s="28">
        <v>1095</v>
      </c>
      <c r="E474" s="28">
        <v>0.33398480000000003</v>
      </c>
      <c r="F474" s="28">
        <v>29.0703666</v>
      </c>
      <c r="G474" s="28">
        <v>2.8764259999999999</v>
      </c>
      <c r="H474" s="28">
        <v>1.19225</v>
      </c>
      <c r="I474" s="28">
        <v>4.0643380000000002</v>
      </c>
      <c r="J474" s="28">
        <v>14.0192</v>
      </c>
      <c r="K474" s="28">
        <v>0.853634</v>
      </c>
      <c r="L474" s="28">
        <v>0.86226000000000003</v>
      </c>
      <c r="M474" s="28">
        <v>1.052268</v>
      </c>
      <c r="N474" s="28">
        <v>465.16219999999998</v>
      </c>
      <c r="O474" s="28">
        <v>55.859163848000001</v>
      </c>
      <c r="P474" s="28">
        <v>359.60840000000002</v>
      </c>
      <c r="Q474" s="28">
        <v>1.503695</v>
      </c>
      <c r="R474" s="28">
        <v>2.173</v>
      </c>
      <c r="S474" s="28">
        <v>3.3774000000000002</v>
      </c>
      <c r="T474" s="28">
        <v>173.0326</v>
      </c>
      <c r="U474" s="28">
        <v>3.0424959999999999</v>
      </c>
      <c r="V474" s="28">
        <v>7.1330746404930395E-2</v>
      </c>
      <c r="W474" s="28">
        <v>32.485183999999997</v>
      </c>
      <c r="X474" s="28">
        <v>195.24600000000001</v>
      </c>
      <c r="Y474" s="28">
        <v>1.47295</v>
      </c>
      <c r="Z474" s="28">
        <v>1.9244220000000001</v>
      </c>
      <c r="AA474" s="28">
        <v>2.5355439999999998</v>
      </c>
      <c r="AB474" s="28">
        <v>2.7352820000000002</v>
      </c>
      <c r="AC474" s="28">
        <v>51.267699999999998</v>
      </c>
      <c r="AD474" s="28">
        <v>31.975345999999998</v>
      </c>
      <c r="AE474" s="28">
        <v>3.3774000000000002</v>
      </c>
      <c r="AF474" s="28">
        <v>4.6898187599999996</v>
      </c>
      <c r="AG474" s="28">
        <v>4.6898187599999996</v>
      </c>
      <c r="AH474" s="28">
        <v>4.6898187599999996</v>
      </c>
      <c r="AI474" s="28">
        <v>0.05</v>
      </c>
      <c r="AJ474" s="28">
        <v>1.9305000000000001</v>
      </c>
      <c r="AK474" s="28">
        <v>93.771320000000003</v>
      </c>
      <c r="AL474" s="28">
        <v>6.7987000000000002</v>
      </c>
      <c r="AM474" s="28">
        <v>0.96109999999999995</v>
      </c>
      <c r="AN474" s="28">
        <v>1.762</v>
      </c>
      <c r="AO474" s="28">
        <v>41.3</v>
      </c>
      <c r="AP474" s="28">
        <v>2.0333000000000001</v>
      </c>
      <c r="AQ474" s="28">
        <v>1.609</v>
      </c>
      <c r="AR474" s="28">
        <v>7.4253999999999998</v>
      </c>
      <c r="AS474" s="28">
        <v>668.89700000000005</v>
      </c>
      <c r="AT474" s="28">
        <v>36.566195800000003</v>
      </c>
      <c r="AU474" s="28">
        <v>2685.89</v>
      </c>
      <c r="AV474" s="28">
        <v>6.0599400000000001</v>
      </c>
      <c r="AW474" s="28">
        <v>3.39</v>
      </c>
      <c r="AX474" s="28">
        <v>5</v>
      </c>
      <c r="AY474" s="28">
        <v>134.21</v>
      </c>
      <c r="AZ474" s="28">
        <v>2.7301500000000001</v>
      </c>
      <c r="BA474" s="28">
        <v>0.12106537530266299</v>
      </c>
      <c r="BB474" s="28">
        <v>11.049899999999999</v>
      </c>
      <c r="BC474" s="28">
        <v>145</v>
      </c>
      <c r="BD474" s="28">
        <v>0.64359999999999995</v>
      </c>
      <c r="BE474" s="28">
        <v>1.91286</v>
      </c>
      <c r="BF474" s="28">
        <v>1.8651</v>
      </c>
      <c r="BG474" s="28">
        <v>2.1360000000000001</v>
      </c>
      <c r="BH474" s="28">
        <v>86.703999999999994</v>
      </c>
      <c r="BI474" s="28">
        <v>15.427</v>
      </c>
      <c r="BJ474" s="28">
        <v>5</v>
      </c>
      <c r="BK474" s="28">
        <v>3.3305980000000002</v>
      </c>
      <c r="BL474" s="28">
        <v>3.3305980000000002</v>
      </c>
      <c r="BM474" s="28">
        <v>3.5395780000000001</v>
      </c>
      <c r="BN474" s="28">
        <v>0.18890000000000001</v>
      </c>
      <c r="BO474" s="28">
        <v>0.99662050994694595</v>
      </c>
      <c r="BP474" s="28">
        <v>0.465701881331404</v>
      </c>
    </row>
    <row r="475" spans="1:68">
      <c r="A475" s="28">
        <v>474</v>
      </c>
      <c r="B475" s="29" t="s">
        <v>86</v>
      </c>
      <c r="C475" s="28">
        <v>225</v>
      </c>
      <c r="D475" s="28">
        <v>1095</v>
      </c>
      <c r="E475" s="28">
        <v>0.33136640000000001</v>
      </c>
      <c r="F475" s="28">
        <v>28.842228800000001</v>
      </c>
      <c r="G475" s="28">
        <v>2.8599679999999998</v>
      </c>
      <c r="H475" s="28">
        <v>1.198</v>
      </c>
      <c r="I475" s="28">
        <v>4.0539839999999998</v>
      </c>
      <c r="J475" s="28">
        <v>13.9056</v>
      </c>
      <c r="K475" s="28">
        <v>0.85411199999999998</v>
      </c>
      <c r="L475" s="28">
        <v>0.86368</v>
      </c>
      <c r="M475" s="28">
        <v>1.0582240000000001</v>
      </c>
      <c r="N475" s="28">
        <v>465.7296</v>
      </c>
      <c r="O475" s="28">
        <v>55.574645664000002</v>
      </c>
      <c r="P475" s="28">
        <v>360.57119999999998</v>
      </c>
      <c r="Q475" s="28">
        <v>1.52176</v>
      </c>
      <c r="R475" s="28">
        <v>2.1640000000000001</v>
      </c>
      <c r="S475" s="28">
        <v>3.3632</v>
      </c>
      <c r="T475" s="28">
        <v>172.51679999999999</v>
      </c>
      <c r="U475" s="28">
        <v>3.0277280000000002</v>
      </c>
      <c r="V475" s="28">
        <v>7.1913473708433998E-2</v>
      </c>
      <c r="W475" s="28">
        <v>32.284511999999999</v>
      </c>
      <c r="X475" s="28">
        <v>194.72800000000001</v>
      </c>
      <c r="Y475" s="28">
        <v>1.4656</v>
      </c>
      <c r="Z475" s="28">
        <v>1.9196960000000001</v>
      </c>
      <c r="AA475" s="28">
        <v>2.5289920000000001</v>
      </c>
      <c r="AB475" s="28">
        <v>2.7301760000000002</v>
      </c>
      <c r="AC475" s="28">
        <v>51.3536</v>
      </c>
      <c r="AD475" s="28">
        <v>31.896528</v>
      </c>
      <c r="AE475" s="28">
        <v>3.3632</v>
      </c>
      <c r="AF475" s="28">
        <v>4.67765568</v>
      </c>
      <c r="AG475" s="28">
        <v>4.67765568</v>
      </c>
      <c r="AH475" s="28">
        <v>4.67765568</v>
      </c>
      <c r="AI475" s="28">
        <v>0.05</v>
      </c>
      <c r="AJ475" s="28">
        <v>1.9339999999999999</v>
      </c>
      <c r="AK475" s="28">
        <v>94.059759999999997</v>
      </c>
      <c r="AL475" s="28">
        <v>6.8315999999999999</v>
      </c>
      <c r="AM475" s="28">
        <v>0.96479999999999999</v>
      </c>
      <c r="AN475" s="28">
        <v>1.766</v>
      </c>
      <c r="AO475" s="28">
        <v>41.4</v>
      </c>
      <c r="AP475" s="28">
        <v>2.0344000000000002</v>
      </c>
      <c r="AQ475" s="28">
        <v>1.6120000000000001</v>
      </c>
      <c r="AR475" s="28">
        <v>7.3772000000000002</v>
      </c>
      <c r="AS475" s="28">
        <v>670.596</v>
      </c>
      <c r="AT475" s="28">
        <v>36.661594399999998</v>
      </c>
      <c r="AU475" s="28">
        <v>2667.52</v>
      </c>
      <c r="AV475" s="28">
        <v>6.0319200000000004</v>
      </c>
      <c r="AW475" s="28">
        <v>3.42</v>
      </c>
      <c r="AX475" s="28">
        <v>5</v>
      </c>
      <c r="AY475" s="28">
        <v>134.28</v>
      </c>
      <c r="AZ475" s="28">
        <v>2.7202000000000002</v>
      </c>
      <c r="BA475" s="28">
        <v>0.120772946859903</v>
      </c>
      <c r="BB475" s="28">
        <v>11.123200000000001</v>
      </c>
      <c r="BC475" s="28">
        <v>145</v>
      </c>
      <c r="BD475" s="28">
        <v>0.64480000000000004</v>
      </c>
      <c r="BE475" s="28">
        <v>1.9134800000000001</v>
      </c>
      <c r="BF475" s="28">
        <v>1.8668</v>
      </c>
      <c r="BG475" s="28">
        <v>2.1379999999999999</v>
      </c>
      <c r="BH475" s="28">
        <v>86.872</v>
      </c>
      <c r="BI475" s="28">
        <v>15.336</v>
      </c>
      <c r="BJ475" s="28">
        <v>5</v>
      </c>
      <c r="BK475" s="28">
        <v>3.3406639999999999</v>
      </c>
      <c r="BL475" s="28">
        <v>3.3406639999999999</v>
      </c>
      <c r="BM475" s="28">
        <v>3.6193040000000001</v>
      </c>
      <c r="BN475" s="28">
        <v>0.19520000000000001</v>
      </c>
      <c r="BO475" s="28">
        <v>0.99346618813243204</v>
      </c>
      <c r="BP475" s="28">
        <v>0.46657018813314</v>
      </c>
    </row>
    <row r="476" spans="1:68">
      <c r="A476" s="28">
        <v>475</v>
      </c>
      <c r="B476" s="29" t="s">
        <v>69</v>
      </c>
      <c r="C476" s="28">
        <v>260</v>
      </c>
      <c r="D476" s="28">
        <v>1095</v>
      </c>
      <c r="E476" s="28">
        <v>0.32874799999999998</v>
      </c>
      <c r="F476" s="28">
        <v>28.614090999999998</v>
      </c>
      <c r="G476" s="28">
        <v>2.8435100000000002</v>
      </c>
      <c r="H476" s="28">
        <v>1.2037500000000001</v>
      </c>
      <c r="I476" s="28">
        <v>4.0436300000000003</v>
      </c>
      <c r="J476" s="28">
        <v>13.792</v>
      </c>
      <c r="K476" s="28">
        <v>0.85458999999999996</v>
      </c>
      <c r="L476" s="28">
        <v>0.86509999999999998</v>
      </c>
      <c r="M476" s="28">
        <v>1.0641799999999999</v>
      </c>
      <c r="N476" s="28">
        <v>466.29700000000003</v>
      </c>
      <c r="O476" s="28">
        <v>55.290127480000002</v>
      </c>
      <c r="P476" s="28">
        <v>361.53399999999999</v>
      </c>
      <c r="Q476" s="28">
        <v>1.539825</v>
      </c>
      <c r="R476" s="28">
        <v>2.1549999999999998</v>
      </c>
      <c r="S476" s="28">
        <v>3.3490000000000002</v>
      </c>
      <c r="T476" s="28">
        <v>172.001</v>
      </c>
      <c r="U476" s="28">
        <v>3.0129600000000001</v>
      </c>
      <c r="V476" s="28">
        <v>7.2505800464037096E-2</v>
      </c>
      <c r="W476" s="28">
        <v>32.083840000000002</v>
      </c>
      <c r="X476" s="28">
        <v>194.21</v>
      </c>
      <c r="Y476" s="28">
        <v>1.45825</v>
      </c>
      <c r="Z476" s="28">
        <v>1.9149700000000001</v>
      </c>
      <c r="AA476" s="28">
        <v>2.52244</v>
      </c>
      <c r="AB476" s="28">
        <v>2.7250700000000001</v>
      </c>
      <c r="AC476" s="28">
        <v>51.439500000000002</v>
      </c>
      <c r="AD476" s="28">
        <v>31.817710000000002</v>
      </c>
      <c r="AE476" s="28">
        <v>3.3490000000000002</v>
      </c>
      <c r="AF476" s="28">
        <v>4.6654926000000003</v>
      </c>
      <c r="AG476" s="28">
        <v>4.6654926000000003</v>
      </c>
      <c r="AH476" s="28">
        <v>4.6654926000000003</v>
      </c>
      <c r="AI476" s="28">
        <v>0.05</v>
      </c>
      <c r="AJ476" s="28">
        <v>1.9375</v>
      </c>
      <c r="AK476" s="28">
        <v>94.348200000000006</v>
      </c>
      <c r="AL476" s="28">
        <v>6.8644999999999996</v>
      </c>
      <c r="AM476" s="28">
        <v>0.96850000000000003</v>
      </c>
      <c r="AN476" s="28">
        <v>1.77</v>
      </c>
      <c r="AO476" s="28">
        <v>41.5</v>
      </c>
      <c r="AP476" s="28">
        <v>2.0354999999999999</v>
      </c>
      <c r="AQ476" s="28">
        <v>1.615</v>
      </c>
      <c r="AR476" s="28">
        <v>7.3289999999999997</v>
      </c>
      <c r="AS476" s="28">
        <v>672.29499999999996</v>
      </c>
      <c r="AT476" s="28">
        <v>36.756993000000001</v>
      </c>
      <c r="AU476" s="28">
        <v>2649.15</v>
      </c>
      <c r="AV476" s="28">
        <v>6.0038999999999998</v>
      </c>
      <c r="AW476" s="28">
        <v>3.45</v>
      </c>
      <c r="AX476" s="28">
        <v>5</v>
      </c>
      <c r="AY476" s="28">
        <v>134.35</v>
      </c>
      <c r="AZ476" s="28">
        <v>2.7102499999999998</v>
      </c>
      <c r="BA476" s="28">
        <v>0.120481927710843</v>
      </c>
      <c r="BB476" s="28">
        <v>11.1965</v>
      </c>
      <c r="BC476" s="28">
        <v>145</v>
      </c>
      <c r="BD476" s="28">
        <v>0.64600000000000002</v>
      </c>
      <c r="BE476" s="28">
        <v>1.9140999999999999</v>
      </c>
      <c r="BF476" s="28">
        <v>1.8685</v>
      </c>
      <c r="BG476" s="28">
        <v>2.14</v>
      </c>
      <c r="BH476" s="28">
        <v>87.04</v>
      </c>
      <c r="BI476" s="28">
        <v>15.244999999999999</v>
      </c>
      <c r="BJ476" s="28">
        <v>5</v>
      </c>
      <c r="BK476" s="28">
        <v>3.35073</v>
      </c>
      <c r="BL476" s="28">
        <v>3.35073</v>
      </c>
      <c r="BM476" s="28">
        <v>3.69903</v>
      </c>
      <c r="BN476" s="28">
        <v>0.20150000000000001</v>
      </c>
      <c r="BO476" s="28">
        <v>0.99031559924314205</v>
      </c>
      <c r="BP476" s="28">
        <v>0.46743849493487699</v>
      </c>
    </row>
    <row r="477" spans="1:68">
      <c r="A477" s="28">
        <v>476</v>
      </c>
      <c r="B477" s="29" t="s">
        <v>87</v>
      </c>
      <c r="C477" s="28">
        <v>223</v>
      </c>
      <c r="D477" s="28">
        <v>1095</v>
      </c>
      <c r="E477" s="28">
        <v>0.32612960000000002</v>
      </c>
      <c r="F477" s="28">
        <v>28.385953199999999</v>
      </c>
      <c r="G477" s="28">
        <v>2.8270520000000001</v>
      </c>
      <c r="H477" s="28">
        <v>1.2095</v>
      </c>
      <c r="I477" s="28">
        <v>4.0332759999999999</v>
      </c>
      <c r="J477" s="28">
        <v>13.6784</v>
      </c>
      <c r="K477" s="28">
        <v>0.85506800000000005</v>
      </c>
      <c r="L477" s="28">
        <v>0.86651999999999996</v>
      </c>
      <c r="M477" s="28">
        <v>1.070136</v>
      </c>
      <c r="N477" s="28">
        <v>466.86439999999999</v>
      </c>
      <c r="O477" s="28">
        <v>55.005609296000003</v>
      </c>
      <c r="P477" s="28">
        <v>362.49680000000001</v>
      </c>
      <c r="Q477" s="28">
        <v>1.55789</v>
      </c>
      <c r="R477" s="28">
        <v>2.1459999999999999</v>
      </c>
      <c r="S477" s="28">
        <v>3.3348</v>
      </c>
      <c r="T477" s="28">
        <v>171.48519999999999</v>
      </c>
      <c r="U477" s="28">
        <v>2.998192</v>
      </c>
      <c r="V477" s="28">
        <v>7.31079658439584E-2</v>
      </c>
      <c r="W477" s="28">
        <v>31.883168000000001</v>
      </c>
      <c r="X477" s="28">
        <v>193.69200000000001</v>
      </c>
      <c r="Y477" s="28">
        <v>1.4509000000000001</v>
      </c>
      <c r="Z477" s="28">
        <v>1.9102440000000001</v>
      </c>
      <c r="AA477" s="28">
        <v>2.5158879999999999</v>
      </c>
      <c r="AB477" s="28">
        <v>2.719964</v>
      </c>
      <c r="AC477" s="28">
        <v>51.525399999999998</v>
      </c>
      <c r="AD477" s="28">
        <v>31.738892</v>
      </c>
      <c r="AE477" s="28">
        <v>3.3348</v>
      </c>
      <c r="AF477" s="28">
        <v>4.6533295199999998</v>
      </c>
      <c r="AG477" s="28">
        <v>4.6533295199999998</v>
      </c>
      <c r="AH477" s="28">
        <v>4.6533295199999998</v>
      </c>
      <c r="AI477" s="28">
        <v>0.05</v>
      </c>
      <c r="AJ477" s="28">
        <v>1.9410000000000001</v>
      </c>
      <c r="AK477" s="28">
        <v>94.63664</v>
      </c>
      <c r="AL477" s="28">
        <v>6.8974000000000002</v>
      </c>
      <c r="AM477" s="28">
        <v>0.97219999999999995</v>
      </c>
      <c r="AN477" s="28">
        <v>1.774</v>
      </c>
      <c r="AO477" s="28">
        <v>41.6</v>
      </c>
      <c r="AP477" s="28">
        <v>2.0366</v>
      </c>
      <c r="AQ477" s="28">
        <v>1.6180000000000001</v>
      </c>
      <c r="AR477" s="28">
        <v>7.2808000000000002</v>
      </c>
      <c r="AS477" s="28">
        <v>673.99400000000003</v>
      </c>
      <c r="AT477" s="28">
        <v>36.852391599999997</v>
      </c>
      <c r="AU477" s="28">
        <v>2630.78</v>
      </c>
      <c r="AV477" s="28">
        <v>5.9758800000000001</v>
      </c>
      <c r="AW477" s="28">
        <v>3.48</v>
      </c>
      <c r="AX477" s="28">
        <v>5</v>
      </c>
      <c r="AY477" s="28">
        <v>134.41999999999999</v>
      </c>
      <c r="AZ477" s="28">
        <v>2.7002999999999999</v>
      </c>
      <c r="BA477" s="28">
        <v>0.120192307692308</v>
      </c>
      <c r="BB477" s="28">
        <v>11.2698</v>
      </c>
      <c r="BC477" s="28">
        <v>145</v>
      </c>
      <c r="BD477" s="28">
        <v>0.6472</v>
      </c>
      <c r="BE477" s="28">
        <v>1.91472</v>
      </c>
      <c r="BF477" s="28">
        <v>1.8702000000000001</v>
      </c>
      <c r="BG477" s="28">
        <v>2.1419999999999999</v>
      </c>
      <c r="BH477" s="28">
        <v>87.207999999999998</v>
      </c>
      <c r="BI477" s="28">
        <v>15.154</v>
      </c>
      <c r="BJ477" s="28">
        <v>5</v>
      </c>
      <c r="BK477" s="28">
        <v>3.3607960000000001</v>
      </c>
      <c r="BL477" s="28">
        <v>3.3607960000000001</v>
      </c>
      <c r="BM477" s="28">
        <v>3.778756</v>
      </c>
      <c r="BN477" s="28">
        <v>0.20780000000000001</v>
      </c>
      <c r="BO477" s="28">
        <v>0.98716873665649996</v>
      </c>
      <c r="BP477" s="28">
        <v>0.46830680173661399</v>
      </c>
    </row>
    <row r="478" spans="1:68">
      <c r="A478" s="28">
        <v>477</v>
      </c>
      <c r="B478" s="29" t="s">
        <v>221</v>
      </c>
      <c r="C478" s="28">
        <v>200</v>
      </c>
      <c r="D478" s="28">
        <v>1095</v>
      </c>
      <c r="E478" s="28">
        <v>0.3235112</v>
      </c>
      <c r="F478" s="28">
        <v>28.1578154</v>
      </c>
      <c r="G478" s="28">
        <v>2.810594</v>
      </c>
      <c r="H478" s="28">
        <v>1.2152499999999999</v>
      </c>
      <c r="I478" s="28">
        <v>4.0229220000000003</v>
      </c>
      <c r="J478" s="28">
        <v>13.5648</v>
      </c>
      <c r="K478" s="28">
        <v>0.85554600000000003</v>
      </c>
      <c r="L478" s="28">
        <v>0.86794000000000004</v>
      </c>
      <c r="M478" s="28">
        <v>1.076092</v>
      </c>
      <c r="N478" s="28">
        <v>467.43180000000001</v>
      </c>
      <c r="O478" s="28">
        <v>54.721091112000003</v>
      </c>
      <c r="P478" s="28">
        <v>363.45960000000002</v>
      </c>
      <c r="Q478" s="28">
        <v>1.575955</v>
      </c>
      <c r="R478" s="28">
        <v>2.137</v>
      </c>
      <c r="S478" s="28">
        <v>3.3206000000000002</v>
      </c>
      <c r="T478" s="28">
        <v>170.96940000000001</v>
      </c>
      <c r="U478" s="28">
        <v>2.9834239999999999</v>
      </c>
      <c r="V478" s="28">
        <v>7.3720217032318902E-2</v>
      </c>
      <c r="W478" s="28">
        <v>31.682496</v>
      </c>
      <c r="X478" s="28">
        <v>193.17400000000001</v>
      </c>
      <c r="Y478" s="28">
        <v>1.4435500000000001</v>
      </c>
      <c r="Z478" s="28">
        <v>1.905518</v>
      </c>
      <c r="AA478" s="28">
        <v>2.5093359999999998</v>
      </c>
      <c r="AB478" s="28">
        <v>2.714858</v>
      </c>
      <c r="AC478" s="28">
        <v>51.6113</v>
      </c>
      <c r="AD478" s="28">
        <v>31.660074000000002</v>
      </c>
      <c r="AE478" s="28">
        <v>3.3206000000000002</v>
      </c>
      <c r="AF478" s="28">
        <v>4.6411664400000001</v>
      </c>
      <c r="AG478" s="28">
        <v>4.6411664400000001</v>
      </c>
      <c r="AH478" s="28">
        <v>4.6411664400000001</v>
      </c>
      <c r="AI478" s="28">
        <v>0.05</v>
      </c>
      <c r="AJ478" s="28">
        <v>1.9444999999999999</v>
      </c>
      <c r="AK478" s="28">
        <v>94.925079999999994</v>
      </c>
      <c r="AL478" s="28">
        <v>6.9302999999999999</v>
      </c>
      <c r="AM478" s="28">
        <v>0.97589999999999999</v>
      </c>
      <c r="AN478" s="28">
        <v>1.778</v>
      </c>
      <c r="AO478" s="28">
        <v>41.7</v>
      </c>
      <c r="AP478" s="28">
        <v>2.0377000000000001</v>
      </c>
      <c r="AQ478" s="28">
        <v>1.621</v>
      </c>
      <c r="AR478" s="28">
        <v>7.2325999999999997</v>
      </c>
      <c r="AS478" s="28">
        <v>675.69299999999998</v>
      </c>
      <c r="AT478" s="28">
        <v>36.9477902</v>
      </c>
      <c r="AU478" s="28">
        <v>2612.41</v>
      </c>
      <c r="AV478" s="28">
        <v>5.9478600000000004</v>
      </c>
      <c r="AW478" s="28">
        <v>3.51</v>
      </c>
      <c r="AX478" s="28">
        <v>5</v>
      </c>
      <c r="AY478" s="28">
        <v>134.49</v>
      </c>
      <c r="AZ478" s="28">
        <v>2.69035</v>
      </c>
      <c r="BA478" s="28">
        <v>0.11990407673860901</v>
      </c>
      <c r="BB478" s="28">
        <v>11.3431</v>
      </c>
      <c r="BC478" s="28">
        <v>145</v>
      </c>
      <c r="BD478" s="28">
        <v>0.64839999999999998</v>
      </c>
      <c r="BE478" s="28">
        <v>1.91534</v>
      </c>
      <c r="BF478" s="28">
        <v>1.8718999999999999</v>
      </c>
      <c r="BG478" s="28">
        <v>2.1440000000000001</v>
      </c>
      <c r="BH478" s="28">
        <v>87.376000000000005</v>
      </c>
      <c r="BI478" s="28">
        <v>15.063000000000001</v>
      </c>
      <c r="BJ478" s="28">
        <v>5</v>
      </c>
      <c r="BK478" s="28">
        <v>3.3708619999999998</v>
      </c>
      <c r="BL478" s="28">
        <v>3.3708619999999998</v>
      </c>
      <c r="BM478" s="28">
        <v>3.858482</v>
      </c>
      <c r="BN478" s="28">
        <v>0.21410000000000001</v>
      </c>
      <c r="BO478" s="28">
        <v>0.98402559376558796</v>
      </c>
      <c r="BP478" s="28">
        <v>0.46917510853834998</v>
      </c>
    </row>
    <row r="479" spans="1:68">
      <c r="A479" s="28">
        <v>478</v>
      </c>
      <c r="B479" s="29" t="s">
        <v>268</v>
      </c>
      <c r="C479" s="28">
        <v>92</v>
      </c>
      <c r="D479" s="28">
        <v>1100</v>
      </c>
      <c r="E479" s="28">
        <v>0.35654999999999998</v>
      </c>
      <c r="F479" s="28">
        <v>31.184408000000001</v>
      </c>
      <c r="G479" s="28">
        <v>3.01275</v>
      </c>
      <c r="H479" s="28">
        <v>1.1961999999999999</v>
      </c>
      <c r="I479" s="28">
        <v>4.1673900000000001</v>
      </c>
      <c r="J479" s="28">
        <v>15.058999999999999</v>
      </c>
      <c r="K479" s="28">
        <v>0.84609999999999996</v>
      </c>
      <c r="L479" s="28">
        <v>0.85104999999999997</v>
      </c>
      <c r="M479" s="28">
        <v>1.0237000000000001</v>
      </c>
      <c r="N479" s="28">
        <v>457.82299999999998</v>
      </c>
      <c r="O479" s="28">
        <v>57.850899660000003</v>
      </c>
      <c r="P479" s="28">
        <v>355.20400000000001</v>
      </c>
      <c r="Q479" s="28">
        <v>1.30742</v>
      </c>
      <c r="R479" s="28">
        <v>2.2028500000000002</v>
      </c>
      <c r="S479" s="28">
        <v>3.5059999999999998</v>
      </c>
      <c r="T479" s="28">
        <v>178.66499999999999</v>
      </c>
      <c r="U479" s="28">
        <v>3.17448</v>
      </c>
      <c r="V479" s="28">
        <v>6.6604688226309799E-2</v>
      </c>
      <c r="W479" s="28">
        <v>34.880800000000001</v>
      </c>
      <c r="X479" s="28">
        <v>200.185</v>
      </c>
      <c r="Y479" s="28">
        <v>1.5159899999999999</v>
      </c>
      <c r="Z479" s="28">
        <v>1.9671350000000001</v>
      </c>
      <c r="AA479" s="28">
        <v>2.6020819999999998</v>
      </c>
      <c r="AB479" s="28">
        <v>2.7873480000000002</v>
      </c>
      <c r="AC479" s="28">
        <v>50.697000000000003</v>
      </c>
      <c r="AD479" s="28">
        <v>33.783200000000001</v>
      </c>
      <c r="AE479" s="28">
        <v>3.5059999999999998</v>
      </c>
      <c r="AF479" s="28">
        <v>4.8129724999999999</v>
      </c>
      <c r="AG479" s="28">
        <v>4.8129724999999999</v>
      </c>
      <c r="AH479" s="28">
        <v>4.8211354000000002</v>
      </c>
      <c r="AI479" s="28">
        <v>5.0049999999999997E-2</v>
      </c>
      <c r="AJ479" s="28">
        <v>1.92255</v>
      </c>
      <c r="AK479" s="28">
        <v>93.046908000000002</v>
      </c>
      <c r="AL479" s="28">
        <v>6.7077499999999999</v>
      </c>
      <c r="AM479" s="28">
        <v>0.95120000000000005</v>
      </c>
      <c r="AN479" s="28">
        <v>1.7523899999999999</v>
      </c>
      <c r="AO479" s="28">
        <v>41.058999999999997</v>
      </c>
      <c r="AP479" s="28">
        <v>2.0310999999999999</v>
      </c>
      <c r="AQ479" s="28">
        <v>1.6010500000000001</v>
      </c>
      <c r="AR479" s="28">
        <v>7.5736999999999997</v>
      </c>
      <c r="AS479" s="28">
        <v>664.32299999999998</v>
      </c>
      <c r="AT479" s="28">
        <v>36.35305966</v>
      </c>
      <c r="AU479" s="28">
        <v>2742.2040000000002</v>
      </c>
      <c r="AV479" s="28">
        <v>6.1479200000000001</v>
      </c>
      <c r="AW479" s="28">
        <v>3.3028499999999998</v>
      </c>
      <c r="AX479" s="28">
        <v>5.0060000000000002</v>
      </c>
      <c r="AY479" s="28">
        <v>134.16499999999999</v>
      </c>
      <c r="AZ479" s="28">
        <v>2.7644799999999998</v>
      </c>
      <c r="BA479" s="28">
        <v>0.12184904649407</v>
      </c>
      <c r="BB479" s="28">
        <v>10.8508</v>
      </c>
      <c r="BC479" s="28">
        <v>145.185</v>
      </c>
      <c r="BD479" s="28">
        <v>0.64098999999999995</v>
      </c>
      <c r="BE479" s="28">
        <v>1.913135</v>
      </c>
      <c r="BF479" s="28">
        <v>1.862082</v>
      </c>
      <c r="BG479" s="28">
        <v>2.1323479999999999</v>
      </c>
      <c r="BH479" s="28">
        <v>86.247</v>
      </c>
      <c r="BI479" s="28">
        <v>15.728199999999999</v>
      </c>
      <c r="BJ479" s="28">
        <v>5.0060000000000002</v>
      </c>
      <c r="BK479" s="28">
        <v>3.3040725000000002</v>
      </c>
      <c r="BL479" s="28">
        <v>3.3040725000000002</v>
      </c>
      <c r="BM479" s="28">
        <v>3.3122354000000001</v>
      </c>
      <c r="BN479" s="28">
        <v>0.17005000000000001</v>
      </c>
      <c r="BO479" s="28">
        <v>1.0129503264033899</v>
      </c>
      <c r="BP479" s="28">
        <v>0.46381331403762699</v>
      </c>
    </row>
    <row r="480" spans="1:68">
      <c r="A480" s="28">
        <v>479</v>
      </c>
      <c r="B480" s="29" t="s">
        <v>93</v>
      </c>
      <c r="C480" s="28">
        <v>95</v>
      </c>
      <c r="D480" s="28">
        <v>1100</v>
      </c>
      <c r="E480" s="28">
        <v>0.35909999999999997</v>
      </c>
      <c r="F480" s="28">
        <v>31.325316000000001</v>
      </c>
      <c r="G480" s="28">
        <v>3.0205000000000002</v>
      </c>
      <c r="H480" s="28">
        <v>1.1974</v>
      </c>
      <c r="I480" s="28">
        <v>4.1697800000000003</v>
      </c>
      <c r="J480" s="28">
        <v>15.118</v>
      </c>
      <c r="K480" s="28">
        <v>0.84719999999999995</v>
      </c>
      <c r="L480" s="28">
        <v>0.85209999999999997</v>
      </c>
      <c r="M480" s="28">
        <v>1.0274000000000001</v>
      </c>
      <c r="N480" s="28">
        <v>458.346</v>
      </c>
      <c r="O480" s="28">
        <v>57.923959320000002</v>
      </c>
      <c r="P480" s="28">
        <v>356.40800000000002</v>
      </c>
      <c r="Q480" s="28">
        <v>1.31134</v>
      </c>
      <c r="R480" s="28">
        <v>2.2057000000000002</v>
      </c>
      <c r="S480" s="28">
        <v>3.512</v>
      </c>
      <c r="T480" s="28">
        <v>178.83</v>
      </c>
      <c r="U480" s="28">
        <v>3.17896</v>
      </c>
      <c r="V480" s="28">
        <v>6.6543193544119597E-2</v>
      </c>
      <c r="W480" s="28">
        <v>34.901600000000002</v>
      </c>
      <c r="X480" s="28">
        <v>200.37</v>
      </c>
      <c r="Y480" s="28">
        <v>1.51698</v>
      </c>
      <c r="Z480" s="28">
        <v>1.9692700000000001</v>
      </c>
      <c r="AA480" s="28">
        <v>2.6041639999999999</v>
      </c>
      <c r="AB480" s="28">
        <v>2.7896960000000002</v>
      </c>
      <c r="AC480" s="28">
        <v>50.744</v>
      </c>
      <c r="AD480" s="28">
        <v>33.811399999999999</v>
      </c>
      <c r="AE480" s="28">
        <v>3.512</v>
      </c>
      <c r="AF480" s="28">
        <v>4.8166450000000003</v>
      </c>
      <c r="AG480" s="28">
        <v>4.8166450000000003</v>
      </c>
      <c r="AH480" s="28">
        <v>4.8329708</v>
      </c>
      <c r="AI480" s="28">
        <v>5.0099999999999999E-2</v>
      </c>
      <c r="AJ480" s="28">
        <v>1.9251</v>
      </c>
      <c r="AK480" s="28">
        <v>93.187815999999998</v>
      </c>
      <c r="AL480" s="28">
        <v>6.7154999999999996</v>
      </c>
      <c r="AM480" s="28">
        <v>0.95240000000000002</v>
      </c>
      <c r="AN480" s="28">
        <v>1.75478</v>
      </c>
      <c r="AO480" s="28">
        <v>41.118000000000002</v>
      </c>
      <c r="AP480" s="28">
        <v>2.0322</v>
      </c>
      <c r="AQ480" s="28">
        <v>1.6021000000000001</v>
      </c>
      <c r="AR480" s="28">
        <v>7.5773999999999999</v>
      </c>
      <c r="AS480" s="28">
        <v>664.846</v>
      </c>
      <c r="AT480" s="28">
        <v>36.426119319999998</v>
      </c>
      <c r="AU480" s="28">
        <v>2743.4079999999999</v>
      </c>
      <c r="AV480" s="28">
        <v>6.15184</v>
      </c>
      <c r="AW480" s="28">
        <v>3.3056999999999999</v>
      </c>
      <c r="AX480" s="28">
        <v>5.0119999999999996</v>
      </c>
      <c r="AY480" s="28">
        <v>134.33000000000001</v>
      </c>
      <c r="AZ480" s="28">
        <v>2.7689599999999999</v>
      </c>
      <c r="BA480" s="28">
        <v>0.12174716669098699</v>
      </c>
      <c r="BB480" s="28">
        <v>10.871600000000001</v>
      </c>
      <c r="BC480" s="28">
        <v>145.37</v>
      </c>
      <c r="BD480" s="28">
        <v>0.64198</v>
      </c>
      <c r="BE480" s="28">
        <v>1.91527</v>
      </c>
      <c r="BF480" s="28">
        <v>1.8641639999999999</v>
      </c>
      <c r="BG480" s="28">
        <v>2.1346959999999999</v>
      </c>
      <c r="BH480" s="28">
        <v>86.293999999999997</v>
      </c>
      <c r="BI480" s="28">
        <v>15.756399999999999</v>
      </c>
      <c r="BJ480" s="28">
        <v>5.0119999999999996</v>
      </c>
      <c r="BK480" s="28">
        <v>3.3077450000000002</v>
      </c>
      <c r="BL480" s="28">
        <v>3.3077450000000002</v>
      </c>
      <c r="BM480" s="28">
        <v>3.3240707999999999</v>
      </c>
      <c r="BN480" s="28">
        <v>0.1701</v>
      </c>
      <c r="BO480" s="28">
        <v>1.0128007275388999</v>
      </c>
      <c r="BP480" s="28">
        <v>0.46452966714905902</v>
      </c>
    </row>
    <row r="481" spans="1:68">
      <c r="A481" s="28">
        <v>480</v>
      </c>
      <c r="B481" s="29" t="s">
        <v>269</v>
      </c>
      <c r="C481" s="28">
        <v>107</v>
      </c>
      <c r="D481" s="28">
        <v>1100</v>
      </c>
      <c r="E481" s="28">
        <v>0.36165000000000003</v>
      </c>
      <c r="F481" s="28">
        <v>31.466224</v>
      </c>
      <c r="G481" s="28">
        <v>3.0282499999999999</v>
      </c>
      <c r="H481" s="28">
        <v>1.1986000000000001</v>
      </c>
      <c r="I481" s="28">
        <v>4.1721700000000004</v>
      </c>
      <c r="J481" s="28">
        <v>15.177</v>
      </c>
      <c r="K481" s="28">
        <v>0.84830000000000005</v>
      </c>
      <c r="L481" s="28">
        <v>0.85314999999999996</v>
      </c>
      <c r="M481" s="28">
        <v>1.0310999999999999</v>
      </c>
      <c r="N481" s="28">
        <v>458.86900000000003</v>
      </c>
      <c r="O481" s="28">
        <v>57.99701898</v>
      </c>
      <c r="P481" s="28">
        <v>357.61200000000002</v>
      </c>
      <c r="Q481" s="28">
        <v>1.3152600000000001</v>
      </c>
      <c r="R481" s="28">
        <v>2.2085499999999998</v>
      </c>
      <c r="S481" s="28">
        <v>3.5179999999999998</v>
      </c>
      <c r="T481" s="28">
        <v>178.995</v>
      </c>
      <c r="U481" s="28">
        <v>3.18344</v>
      </c>
      <c r="V481" s="28">
        <v>6.6482176978322496E-2</v>
      </c>
      <c r="W481" s="28">
        <v>34.922400000000003</v>
      </c>
      <c r="X481" s="28">
        <v>200.55500000000001</v>
      </c>
      <c r="Y481" s="28">
        <v>1.51797</v>
      </c>
      <c r="Z481" s="28">
        <v>1.9714050000000001</v>
      </c>
      <c r="AA481" s="28">
        <v>2.6062460000000001</v>
      </c>
      <c r="AB481" s="28">
        <v>2.7920440000000002</v>
      </c>
      <c r="AC481" s="28">
        <v>50.790999999999997</v>
      </c>
      <c r="AD481" s="28">
        <v>33.839599999999997</v>
      </c>
      <c r="AE481" s="28">
        <v>3.5179999999999998</v>
      </c>
      <c r="AF481" s="28">
        <v>4.8203174999999998</v>
      </c>
      <c r="AG481" s="28">
        <v>4.8203174999999998</v>
      </c>
      <c r="AH481" s="28">
        <v>4.8448061999999998</v>
      </c>
      <c r="AI481" s="28">
        <v>5.015E-2</v>
      </c>
      <c r="AJ481" s="28">
        <v>1.9276500000000001</v>
      </c>
      <c r="AK481" s="28">
        <v>93.328723999999994</v>
      </c>
      <c r="AL481" s="28">
        <v>6.7232500000000002</v>
      </c>
      <c r="AM481" s="28">
        <v>0.9536</v>
      </c>
      <c r="AN481" s="28">
        <v>1.7571699999999999</v>
      </c>
      <c r="AO481" s="28">
        <v>41.177</v>
      </c>
      <c r="AP481" s="28">
        <v>2.0333000000000001</v>
      </c>
      <c r="AQ481" s="28">
        <v>1.6031500000000001</v>
      </c>
      <c r="AR481" s="28">
        <v>7.5811000000000002</v>
      </c>
      <c r="AS481" s="28">
        <v>665.36900000000003</v>
      </c>
      <c r="AT481" s="28">
        <v>36.499178980000003</v>
      </c>
      <c r="AU481" s="28">
        <v>2744.6120000000001</v>
      </c>
      <c r="AV481" s="28">
        <v>6.1557599999999999</v>
      </c>
      <c r="AW481" s="28">
        <v>3.3085499999999999</v>
      </c>
      <c r="AX481" s="28">
        <v>5.0179999999999998</v>
      </c>
      <c r="AY481" s="28">
        <v>134.495</v>
      </c>
      <c r="AZ481" s="28">
        <v>2.7734399999999999</v>
      </c>
      <c r="BA481" s="28">
        <v>0.121645578842558</v>
      </c>
      <c r="BB481" s="28">
        <v>10.8924</v>
      </c>
      <c r="BC481" s="28">
        <v>145.55500000000001</v>
      </c>
      <c r="BD481" s="28">
        <v>0.64297000000000004</v>
      </c>
      <c r="BE481" s="28">
        <v>1.917405</v>
      </c>
      <c r="BF481" s="28">
        <v>1.8662460000000001</v>
      </c>
      <c r="BG481" s="28">
        <v>2.1370439999999999</v>
      </c>
      <c r="BH481" s="28">
        <v>86.340999999999994</v>
      </c>
      <c r="BI481" s="28">
        <v>15.784599999999999</v>
      </c>
      <c r="BJ481" s="28">
        <v>5.0179999999999998</v>
      </c>
      <c r="BK481" s="28">
        <v>3.3114175000000001</v>
      </c>
      <c r="BL481" s="28">
        <v>3.3114175000000001</v>
      </c>
      <c r="BM481" s="28">
        <v>3.3359062000000002</v>
      </c>
      <c r="BN481" s="28">
        <v>0.17015</v>
      </c>
      <c r="BO481" s="28">
        <v>1.0126512749510099</v>
      </c>
      <c r="BP481" s="28">
        <v>0.465246020260492</v>
      </c>
    </row>
    <row r="482" spans="1:68">
      <c r="A482" s="28">
        <v>481</v>
      </c>
      <c r="B482" s="29" t="s">
        <v>94</v>
      </c>
      <c r="C482" s="28">
        <v>104</v>
      </c>
      <c r="D482" s="28">
        <v>1100</v>
      </c>
      <c r="E482" s="28">
        <v>0.36420000000000002</v>
      </c>
      <c r="F482" s="28">
        <v>31.607132</v>
      </c>
      <c r="G482" s="28">
        <v>3.036</v>
      </c>
      <c r="H482" s="28">
        <v>1.1998</v>
      </c>
      <c r="I482" s="28">
        <v>4.1745599999999996</v>
      </c>
      <c r="J482" s="28">
        <v>15.236000000000001</v>
      </c>
      <c r="K482" s="28">
        <v>0.84940000000000004</v>
      </c>
      <c r="L482" s="28">
        <v>0.85419999999999996</v>
      </c>
      <c r="M482" s="28">
        <v>1.0347999999999999</v>
      </c>
      <c r="N482" s="28">
        <v>459.392</v>
      </c>
      <c r="O482" s="28">
        <v>58.070078639999998</v>
      </c>
      <c r="P482" s="28">
        <v>358.81599999999997</v>
      </c>
      <c r="Q482" s="28">
        <v>1.31918</v>
      </c>
      <c r="R482" s="28">
        <v>2.2113999999999998</v>
      </c>
      <c r="S482" s="28">
        <v>3.524</v>
      </c>
      <c r="T482" s="28">
        <v>179.16</v>
      </c>
      <c r="U482" s="28">
        <v>3.1879200000000001</v>
      </c>
      <c r="V482" s="28">
        <v>6.6421632974534003E-2</v>
      </c>
      <c r="W482" s="28">
        <v>34.943199999999997</v>
      </c>
      <c r="X482" s="28">
        <v>200.74</v>
      </c>
      <c r="Y482" s="28">
        <v>1.5189600000000001</v>
      </c>
      <c r="Z482" s="28">
        <v>1.9735400000000001</v>
      </c>
      <c r="AA482" s="28">
        <v>2.6083280000000002</v>
      </c>
      <c r="AB482" s="28">
        <v>2.7943920000000002</v>
      </c>
      <c r="AC482" s="28">
        <v>50.838000000000001</v>
      </c>
      <c r="AD482" s="28">
        <v>33.867800000000003</v>
      </c>
      <c r="AE482" s="28">
        <v>3.524</v>
      </c>
      <c r="AF482" s="28">
        <v>4.8239900000000002</v>
      </c>
      <c r="AG482" s="28">
        <v>4.8239900000000002</v>
      </c>
      <c r="AH482" s="28">
        <v>4.8566415999999997</v>
      </c>
      <c r="AI482" s="28">
        <v>5.0200000000000002E-2</v>
      </c>
      <c r="AJ482" s="28">
        <v>1.9301999999999999</v>
      </c>
      <c r="AK482" s="28">
        <v>93.469632000000004</v>
      </c>
      <c r="AL482" s="28">
        <v>6.7309999999999999</v>
      </c>
      <c r="AM482" s="28">
        <v>0.95479999999999998</v>
      </c>
      <c r="AN482" s="28">
        <v>1.75956</v>
      </c>
      <c r="AO482" s="28">
        <v>41.235999999999997</v>
      </c>
      <c r="AP482" s="28">
        <v>2.0344000000000002</v>
      </c>
      <c r="AQ482" s="28">
        <v>1.6042000000000001</v>
      </c>
      <c r="AR482" s="28">
        <v>7.5848000000000004</v>
      </c>
      <c r="AS482" s="28">
        <v>665.89200000000005</v>
      </c>
      <c r="AT482" s="28">
        <v>36.572238640000002</v>
      </c>
      <c r="AU482" s="28">
        <v>2745.8159999999998</v>
      </c>
      <c r="AV482" s="28">
        <v>6.1596799999999998</v>
      </c>
      <c r="AW482" s="28">
        <v>3.3113999999999999</v>
      </c>
      <c r="AX482" s="28">
        <v>5.024</v>
      </c>
      <c r="AY482" s="28">
        <v>134.66</v>
      </c>
      <c r="AZ482" s="28">
        <v>2.7779199999999999</v>
      </c>
      <c r="BA482" s="28">
        <v>0.12154428169560599</v>
      </c>
      <c r="BB482" s="28">
        <v>10.9132</v>
      </c>
      <c r="BC482" s="28">
        <v>145.74</v>
      </c>
      <c r="BD482" s="28">
        <v>0.64395999999999998</v>
      </c>
      <c r="BE482" s="28">
        <v>1.91954</v>
      </c>
      <c r="BF482" s="28">
        <v>1.868328</v>
      </c>
      <c r="BG482" s="28">
        <v>2.139392</v>
      </c>
      <c r="BH482" s="28">
        <v>86.388000000000005</v>
      </c>
      <c r="BI482" s="28">
        <v>15.812799999999999</v>
      </c>
      <c r="BJ482" s="28">
        <v>5.024</v>
      </c>
      <c r="BK482" s="28">
        <v>3.3150900000000001</v>
      </c>
      <c r="BL482" s="28">
        <v>3.3150900000000001</v>
      </c>
      <c r="BM482" s="28">
        <v>3.3477416</v>
      </c>
      <c r="BN482" s="28">
        <v>0.17019999999999999</v>
      </c>
      <c r="BO482" s="28">
        <v>1.0125019684253</v>
      </c>
      <c r="BP482" s="28">
        <v>0.46596237337192498</v>
      </c>
    </row>
    <row r="483" spans="1:68">
      <c r="A483" s="28">
        <v>482</v>
      </c>
      <c r="B483" s="29" t="s">
        <v>89</v>
      </c>
      <c r="C483" s="28">
        <v>87</v>
      </c>
      <c r="D483" s="28">
        <v>1100</v>
      </c>
      <c r="E483" s="28">
        <v>0.36675000000000002</v>
      </c>
      <c r="F483" s="28">
        <v>31.74804</v>
      </c>
      <c r="G483" s="28">
        <v>3.0437500000000002</v>
      </c>
      <c r="H483" s="28">
        <v>1.2010000000000001</v>
      </c>
      <c r="I483" s="28">
        <v>4.1769499999999997</v>
      </c>
      <c r="J483" s="28">
        <v>15.295</v>
      </c>
      <c r="K483" s="28">
        <v>0.85050000000000003</v>
      </c>
      <c r="L483" s="28">
        <v>0.85524999999999995</v>
      </c>
      <c r="M483" s="28">
        <v>1.0385</v>
      </c>
      <c r="N483" s="28">
        <v>459.91500000000002</v>
      </c>
      <c r="O483" s="28">
        <v>58.143138299999997</v>
      </c>
      <c r="P483" s="28">
        <v>360.02</v>
      </c>
      <c r="Q483" s="28">
        <v>1.3230999999999999</v>
      </c>
      <c r="R483" s="28">
        <v>2.2142499999999998</v>
      </c>
      <c r="S483" s="28">
        <v>3.53</v>
      </c>
      <c r="T483" s="28">
        <v>179.32499999999999</v>
      </c>
      <c r="U483" s="28">
        <v>3.1924000000000001</v>
      </c>
      <c r="V483" s="28">
        <v>6.6361556064073193E-2</v>
      </c>
      <c r="W483" s="28">
        <v>34.963999999999999</v>
      </c>
      <c r="X483" s="28">
        <v>200.92500000000001</v>
      </c>
      <c r="Y483" s="28">
        <v>1.5199499999999999</v>
      </c>
      <c r="Z483" s="28">
        <v>1.9756750000000001</v>
      </c>
      <c r="AA483" s="28">
        <v>2.6104099999999999</v>
      </c>
      <c r="AB483" s="28">
        <v>2.7967399999999998</v>
      </c>
      <c r="AC483" s="28">
        <v>50.884999999999998</v>
      </c>
      <c r="AD483" s="28">
        <v>33.896000000000001</v>
      </c>
      <c r="AE483" s="28">
        <v>3.53</v>
      </c>
      <c r="AF483" s="28">
        <v>4.8276624999999997</v>
      </c>
      <c r="AG483" s="28">
        <v>4.8276624999999997</v>
      </c>
      <c r="AH483" s="28">
        <v>4.8684770000000004</v>
      </c>
      <c r="AI483" s="28">
        <v>5.0250000000000003E-2</v>
      </c>
      <c r="AJ483" s="28">
        <v>1.93275</v>
      </c>
      <c r="AK483" s="28">
        <v>93.61054</v>
      </c>
      <c r="AL483" s="28">
        <v>6.7387499999999996</v>
      </c>
      <c r="AM483" s="28">
        <v>0.95599999999999996</v>
      </c>
      <c r="AN483" s="28">
        <v>1.7619499999999999</v>
      </c>
      <c r="AO483" s="28">
        <v>41.295000000000002</v>
      </c>
      <c r="AP483" s="28">
        <v>2.0354999999999999</v>
      </c>
      <c r="AQ483" s="28">
        <v>1.6052500000000001</v>
      </c>
      <c r="AR483" s="28">
        <v>7.5884999999999998</v>
      </c>
      <c r="AS483" s="28">
        <v>666.41499999999996</v>
      </c>
      <c r="AT483" s="28">
        <v>36.6452983</v>
      </c>
      <c r="AU483" s="28">
        <v>2747.02</v>
      </c>
      <c r="AV483" s="28">
        <v>6.1635999999999997</v>
      </c>
      <c r="AW483" s="28">
        <v>3.3142499999999999</v>
      </c>
      <c r="AX483" s="28">
        <v>5.03</v>
      </c>
      <c r="AY483" s="28">
        <v>134.82499999999999</v>
      </c>
      <c r="AZ483" s="28">
        <v>2.7824</v>
      </c>
      <c r="BA483" s="28">
        <v>0.121443274004117</v>
      </c>
      <c r="BB483" s="28">
        <v>10.933999999999999</v>
      </c>
      <c r="BC483" s="28">
        <v>145.92500000000001</v>
      </c>
      <c r="BD483" s="28">
        <v>0.64495000000000002</v>
      </c>
      <c r="BE483" s="28">
        <v>1.921675</v>
      </c>
      <c r="BF483" s="28">
        <v>1.8704099999999999</v>
      </c>
      <c r="BG483" s="28">
        <v>2.14174</v>
      </c>
      <c r="BH483" s="28">
        <v>86.435000000000002</v>
      </c>
      <c r="BI483" s="28">
        <v>15.840999999999999</v>
      </c>
      <c r="BJ483" s="28">
        <v>5.03</v>
      </c>
      <c r="BK483" s="28">
        <v>3.3187625000000001</v>
      </c>
      <c r="BL483" s="28">
        <v>3.3187625000000001</v>
      </c>
      <c r="BM483" s="28">
        <v>3.3595769999999998</v>
      </c>
      <c r="BN483" s="28">
        <v>0.17025000000000001</v>
      </c>
      <c r="BO483" s="28">
        <v>1.0123528077477499</v>
      </c>
      <c r="BP483" s="28">
        <v>0.46667872648335801</v>
      </c>
    </row>
    <row r="484" spans="1:68">
      <c r="A484" s="28">
        <v>483</v>
      </c>
      <c r="B484" s="29" t="s">
        <v>270</v>
      </c>
      <c r="C484" s="28">
        <v>220</v>
      </c>
      <c r="D484" s="28">
        <v>1115</v>
      </c>
      <c r="E484" s="28">
        <v>0.42980000000000002</v>
      </c>
      <c r="F484" s="28">
        <v>35.693275</v>
      </c>
      <c r="G484" s="28">
        <v>3.2757499999999999</v>
      </c>
      <c r="H484" s="28">
        <v>1.20275</v>
      </c>
      <c r="I484" s="28">
        <v>4.1280000000000001</v>
      </c>
      <c r="J484" s="28">
        <v>16.8</v>
      </c>
      <c r="K484" s="28">
        <v>0.87624999999999997</v>
      </c>
      <c r="L484" s="28">
        <v>0.875</v>
      </c>
      <c r="M484" s="28">
        <v>1.0467500000000001</v>
      </c>
      <c r="N484" s="28">
        <v>462.48750000000001</v>
      </c>
      <c r="O484" s="28">
        <v>57.921237750000003</v>
      </c>
      <c r="P484" s="28">
        <v>358.32499999999999</v>
      </c>
      <c r="Q484" s="28">
        <v>1.349075</v>
      </c>
      <c r="R484" s="28">
        <v>2.3025000000000002</v>
      </c>
      <c r="S484" s="28">
        <v>3.5750000000000002</v>
      </c>
      <c r="T484" s="28">
        <v>178.45</v>
      </c>
      <c r="U484" s="28">
        <v>3.1536749999999998</v>
      </c>
      <c r="V484" s="28">
        <v>6.5476190476190493E-2</v>
      </c>
      <c r="W484" s="28">
        <v>34.798250000000003</v>
      </c>
      <c r="X484" s="28">
        <v>199.5</v>
      </c>
      <c r="Y484" s="28">
        <v>1.506</v>
      </c>
      <c r="Z484" s="28">
        <v>1.9715</v>
      </c>
      <c r="AA484" s="28">
        <v>2.5962499999999999</v>
      </c>
      <c r="AB484" s="28">
        <v>2.78125</v>
      </c>
      <c r="AC484" s="28">
        <v>51.61</v>
      </c>
      <c r="AD484" s="28">
        <v>33.337249999999997</v>
      </c>
      <c r="AE484" s="28">
        <v>3.5750000000000002</v>
      </c>
      <c r="AF484" s="28">
        <v>4.8688849999999997</v>
      </c>
      <c r="AG484" s="28">
        <v>4.8549600000000002</v>
      </c>
      <c r="AH484" s="28">
        <v>4.7846349999999997</v>
      </c>
      <c r="AI484" s="28">
        <v>6.8750000000000006E-2</v>
      </c>
      <c r="AJ484" s="28">
        <v>1.9179999999999999</v>
      </c>
      <c r="AK484" s="28">
        <v>92.821899999999999</v>
      </c>
      <c r="AL484" s="28">
        <v>6.6875</v>
      </c>
      <c r="AM484" s="28">
        <v>0.95150000000000001</v>
      </c>
      <c r="AN484" s="28">
        <v>1.7605</v>
      </c>
      <c r="AO484" s="28">
        <v>40.950000000000003</v>
      </c>
      <c r="AP484" s="28">
        <v>2.0135000000000001</v>
      </c>
      <c r="AQ484" s="28">
        <v>1.59</v>
      </c>
      <c r="AR484" s="28">
        <v>7.5039999999999996</v>
      </c>
      <c r="AS484" s="28">
        <v>663.61</v>
      </c>
      <c r="AT484" s="28">
        <v>36.410768500000003</v>
      </c>
      <c r="AU484" s="28">
        <v>2710.2</v>
      </c>
      <c r="AV484" s="28">
        <v>5.9016999999999999</v>
      </c>
      <c r="AW484" s="28">
        <v>3.2850000000000001</v>
      </c>
      <c r="AX484" s="28">
        <v>5</v>
      </c>
      <c r="AY484" s="28">
        <v>134.55000000000001</v>
      </c>
      <c r="AZ484" s="28">
        <v>2.7632500000000002</v>
      </c>
      <c r="BA484" s="28">
        <v>0.120879120879121</v>
      </c>
      <c r="BB484" s="28">
        <v>10.9895</v>
      </c>
      <c r="BC484" s="28">
        <v>145.5</v>
      </c>
      <c r="BD484" s="28">
        <v>0.64400000000000002</v>
      </c>
      <c r="BE484" s="28">
        <v>1.9123000000000001</v>
      </c>
      <c r="BF484" s="28">
        <v>1.865</v>
      </c>
      <c r="BG484" s="28">
        <v>2.1360000000000001</v>
      </c>
      <c r="BH484" s="28">
        <v>83.944999999999993</v>
      </c>
      <c r="BI484" s="28">
        <v>15.81</v>
      </c>
      <c r="BJ484" s="28">
        <v>5</v>
      </c>
      <c r="BK484" s="28">
        <v>3.29698</v>
      </c>
      <c r="BL484" s="28">
        <v>3.29698</v>
      </c>
      <c r="BM484" s="28">
        <v>3.3927299999999998</v>
      </c>
      <c r="BN484" s="28">
        <v>0.16800000000000001</v>
      </c>
      <c r="BO484" s="28">
        <v>1.0079587285620699</v>
      </c>
      <c r="BP484" s="28">
        <v>0.46599131693198298</v>
      </c>
    </row>
    <row r="485" spans="1:68">
      <c r="A485" s="28">
        <v>484</v>
      </c>
      <c r="B485" s="29" t="s">
        <v>70</v>
      </c>
      <c r="C485" s="28">
        <v>232</v>
      </c>
      <c r="D485" s="28">
        <v>1115</v>
      </c>
      <c r="E485" s="28">
        <v>0.42980000000000002</v>
      </c>
      <c r="F485" s="28">
        <v>35.693275</v>
      </c>
      <c r="G485" s="28">
        <v>3.2757499999999999</v>
      </c>
      <c r="H485" s="28">
        <v>1.20275</v>
      </c>
      <c r="I485" s="28">
        <v>4.1280000000000001</v>
      </c>
      <c r="J485" s="28">
        <v>16.8</v>
      </c>
      <c r="K485" s="28">
        <v>0.87624999999999997</v>
      </c>
      <c r="L485" s="28">
        <v>0.875</v>
      </c>
      <c r="M485" s="28">
        <v>1.0467500000000001</v>
      </c>
      <c r="N485" s="28">
        <v>462.48750000000001</v>
      </c>
      <c r="O485" s="28">
        <v>57.921237750000003</v>
      </c>
      <c r="P485" s="28">
        <v>358.32499999999999</v>
      </c>
      <c r="Q485" s="28">
        <v>1.349075</v>
      </c>
      <c r="R485" s="28">
        <v>2.3025000000000002</v>
      </c>
      <c r="S485" s="28">
        <v>3.5750000000000002</v>
      </c>
      <c r="T485" s="28">
        <v>178.45</v>
      </c>
      <c r="U485" s="28">
        <v>3.1536749999999998</v>
      </c>
      <c r="V485" s="28">
        <v>6.5476190476190493E-2</v>
      </c>
      <c r="W485" s="28">
        <v>34.798250000000003</v>
      </c>
      <c r="X485" s="28">
        <v>199.5</v>
      </c>
      <c r="Y485" s="28">
        <v>1.506</v>
      </c>
      <c r="Z485" s="28">
        <v>1.9715</v>
      </c>
      <c r="AA485" s="28">
        <v>2.5962499999999999</v>
      </c>
      <c r="AB485" s="28">
        <v>2.78125</v>
      </c>
      <c r="AC485" s="28">
        <v>51.61</v>
      </c>
      <c r="AD485" s="28">
        <v>33.337249999999997</v>
      </c>
      <c r="AE485" s="28">
        <v>3.5750000000000002</v>
      </c>
      <c r="AF485" s="28">
        <v>4.8688849999999997</v>
      </c>
      <c r="AG485" s="28">
        <v>4.8549600000000002</v>
      </c>
      <c r="AH485" s="28">
        <v>4.7846349999999997</v>
      </c>
      <c r="AI485" s="28">
        <v>6.8750000000000006E-2</v>
      </c>
      <c r="AJ485" s="28">
        <v>1.9144000000000001</v>
      </c>
      <c r="AK485" s="28">
        <v>92.605114999999998</v>
      </c>
      <c r="AL485" s="28">
        <v>6.6793500000000003</v>
      </c>
      <c r="AM485" s="28">
        <v>0.95115000000000005</v>
      </c>
      <c r="AN485" s="28">
        <v>1.7597499999999999</v>
      </c>
      <c r="AO485" s="28">
        <v>40.86</v>
      </c>
      <c r="AP485" s="28">
        <v>2.0143</v>
      </c>
      <c r="AQ485" s="28">
        <v>1.5905</v>
      </c>
      <c r="AR485" s="28">
        <v>7.4969999999999999</v>
      </c>
      <c r="AS485" s="28">
        <v>663.6</v>
      </c>
      <c r="AT485" s="28">
        <v>36.369721650000002</v>
      </c>
      <c r="AU485" s="28">
        <v>2709.24</v>
      </c>
      <c r="AV485" s="28">
        <v>5.8991449999999999</v>
      </c>
      <c r="AW485" s="28">
        <v>3.2857500000000002</v>
      </c>
      <c r="AX485" s="28">
        <v>4.9950000000000001</v>
      </c>
      <c r="AY485" s="28">
        <v>134.48500000000001</v>
      </c>
      <c r="AZ485" s="28">
        <v>2.762025</v>
      </c>
      <c r="BA485" s="28">
        <v>0.121145374449339</v>
      </c>
      <c r="BB485" s="28">
        <v>10.9726</v>
      </c>
      <c r="BC485" s="28">
        <v>145.42500000000001</v>
      </c>
      <c r="BD485" s="28">
        <v>0.64342500000000002</v>
      </c>
      <c r="BE485" s="28">
        <v>1.9116899999999999</v>
      </c>
      <c r="BF485" s="28">
        <v>1.8642000000000001</v>
      </c>
      <c r="BG485" s="28">
        <v>2.1354500000000001</v>
      </c>
      <c r="BH485" s="28">
        <v>83.777500000000003</v>
      </c>
      <c r="BI485" s="28">
        <v>15.7935</v>
      </c>
      <c r="BJ485" s="28">
        <v>4.9950000000000001</v>
      </c>
      <c r="BK485" s="28">
        <v>3.2955739999999998</v>
      </c>
      <c r="BL485" s="28">
        <v>3.2955739999999998</v>
      </c>
      <c r="BM485" s="28">
        <v>3.3904225000000001</v>
      </c>
      <c r="BN485" s="28">
        <v>0.1686</v>
      </c>
      <c r="BO485" s="28">
        <v>1.00824487900897</v>
      </c>
      <c r="BP485" s="28">
        <v>0.46557525325615101</v>
      </c>
    </row>
    <row r="486" spans="1:68">
      <c r="A486" s="28">
        <v>485</v>
      </c>
      <c r="B486" s="29" t="s">
        <v>72</v>
      </c>
      <c r="C486" s="28">
        <v>260</v>
      </c>
      <c r="D486" s="28">
        <v>1115</v>
      </c>
      <c r="E486" s="28">
        <v>0.42980000000000002</v>
      </c>
      <c r="F486" s="28">
        <v>35.693275</v>
      </c>
      <c r="G486" s="28">
        <v>3.2757499999999999</v>
      </c>
      <c r="H486" s="28">
        <v>1.20275</v>
      </c>
      <c r="I486" s="28">
        <v>4.1280000000000001</v>
      </c>
      <c r="J486" s="28">
        <v>16.8</v>
      </c>
      <c r="K486" s="28">
        <v>0.87624999999999997</v>
      </c>
      <c r="L486" s="28">
        <v>0.875</v>
      </c>
      <c r="M486" s="28">
        <v>1.0467500000000001</v>
      </c>
      <c r="N486" s="28">
        <v>462.48750000000001</v>
      </c>
      <c r="O486" s="28">
        <v>57.921237750000003</v>
      </c>
      <c r="P486" s="28">
        <v>358.32499999999999</v>
      </c>
      <c r="Q486" s="28">
        <v>1.349075</v>
      </c>
      <c r="R486" s="28">
        <v>2.3025000000000002</v>
      </c>
      <c r="S486" s="28">
        <v>3.5750000000000002</v>
      </c>
      <c r="T486" s="28">
        <v>178.45</v>
      </c>
      <c r="U486" s="28">
        <v>3.1536749999999998</v>
      </c>
      <c r="V486" s="28">
        <v>6.5476190476190493E-2</v>
      </c>
      <c r="W486" s="28">
        <v>34.798250000000003</v>
      </c>
      <c r="X486" s="28">
        <v>199.5</v>
      </c>
      <c r="Y486" s="28">
        <v>1.506</v>
      </c>
      <c r="Z486" s="28">
        <v>1.9715</v>
      </c>
      <c r="AA486" s="28">
        <v>2.5962499999999999</v>
      </c>
      <c r="AB486" s="28">
        <v>2.78125</v>
      </c>
      <c r="AC486" s="28">
        <v>51.61</v>
      </c>
      <c r="AD486" s="28">
        <v>33.337249999999997</v>
      </c>
      <c r="AE486" s="28">
        <v>3.5750000000000002</v>
      </c>
      <c r="AF486" s="28">
        <v>4.8688849999999997</v>
      </c>
      <c r="AG486" s="28">
        <v>4.8549600000000002</v>
      </c>
      <c r="AH486" s="28">
        <v>4.7846349999999997</v>
      </c>
      <c r="AI486" s="28">
        <v>6.8750000000000006E-2</v>
      </c>
      <c r="AJ486" s="28">
        <v>1.9108000000000001</v>
      </c>
      <c r="AK486" s="28">
        <v>92.388329999999996</v>
      </c>
      <c r="AL486" s="28">
        <v>6.6711999999999998</v>
      </c>
      <c r="AM486" s="28">
        <v>0.95079999999999998</v>
      </c>
      <c r="AN486" s="28">
        <v>1.7589999999999999</v>
      </c>
      <c r="AO486" s="28">
        <v>40.770000000000003</v>
      </c>
      <c r="AP486" s="28">
        <v>2.0150999999999999</v>
      </c>
      <c r="AQ486" s="28">
        <v>1.591</v>
      </c>
      <c r="AR486" s="28">
        <v>7.49</v>
      </c>
      <c r="AS486" s="28">
        <v>663.59</v>
      </c>
      <c r="AT486" s="28">
        <v>36.328674800000002</v>
      </c>
      <c r="AU486" s="28">
        <v>2708.28</v>
      </c>
      <c r="AV486" s="28">
        <v>5.8965899999999998</v>
      </c>
      <c r="AW486" s="28">
        <v>3.2865000000000002</v>
      </c>
      <c r="AX486" s="28">
        <v>4.99</v>
      </c>
      <c r="AY486" s="28">
        <v>134.41999999999999</v>
      </c>
      <c r="AZ486" s="28">
        <v>2.7608000000000001</v>
      </c>
      <c r="BA486" s="28">
        <v>0.12141280353200901</v>
      </c>
      <c r="BB486" s="28">
        <v>10.9557</v>
      </c>
      <c r="BC486" s="28">
        <v>145.35</v>
      </c>
      <c r="BD486" s="28">
        <v>0.64285000000000003</v>
      </c>
      <c r="BE486" s="28">
        <v>1.9110799999999999</v>
      </c>
      <c r="BF486" s="28">
        <v>1.8633999999999999</v>
      </c>
      <c r="BG486" s="28">
        <v>2.1349</v>
      </c>
      <c r="BH486" s="28">
        <v>83.61</v>
      </c>
      <c r="BI486" s="28">
        <v>15.776999999999999</v>
      </c>
      <c r="BJ486" s="28">
        <v>4.99</v>
      </c>
      <c r="BK486" s="28">
        <v>3.294168</v>
      </c>
      <c r="BL486" s="28">
        <v>3.294168</v>
      </c>
      <c r="BM486" s="28">
        <v>3.388115</v>
      </c>
      <c r="BN486" s="28">
        <v>0.16919999999999999</v>
      </c>
      <c r="BO486" s="28">
        <v>1.0085311919731099</v>
      </c>
      <c r="BP486" s="28">
        <v>0.46515918958031799</v>
      </c>
    </row>
    <row r="487" spans="1:68">
      <c r="A487" s="28">
        <v>486</v>
      </c>
      <c r="B487" s="29" t="s">
        <v>73</v>
      </c>
      <c r="C487" s="28">
        <v>230</v>
      </c>
      <c r="D487" s="28">
        <v>1115</v>
      </c>
      <c r="E487" s="28">
        <v>0.42980000000000002</v>
      </c>
      <c r="F487" s="28">
        <v>35.693275</v>
      </c>
      <c r="G487" s="28">
        <v>3.2757499999999999</v>
      </c>
      <c r="H487" s="28">
        <v>1.20275</v>
      </c>
      <c r="I487" s="28">
        <v>4.1280000000000001</v>
      </c>
      <c r="J487" s="28">
        <v>16.8</v>
      </c>
      <c r="K487" s="28">
        <v>0.87624999999999997</v>
      </c>
      <c r="L487" s="28">
        <v>0.875</v>
      </c>
      <c r="M487" s="28">
        <v>1.0467500000000001</v>
      </c>
      <c r="N487" s="28">
        <v>462.48750000000001</v>
      </c>
      <c r="O487" s="28">
        <v>57.921237750000003</v>
      </c>
      <c r="P487" s="28">
        <v>358.32499999999999</v>
      </c>
      <c r="Q487" s="28">
        <v>1.349075</v>
      </c>
      <c r="R487" s="28">
        <v>2.3025000000000002</v>
      </c>
      <c r="S487" s="28">
        <v>3.5750000000000002</v>
      </c>
      <c r="T487" s="28">
        <v>178.45</v>
      </c>
      <c r="U487" s="28">
        <v>3.1536749999999998</v>
      </c>
      <c r="V487" s="28">
        <v>6.5476190476190493E-2</v>
      </c>
      <c r="W487" s="28">
        <v>34.798250000000003</v>
      </c>
      <c r="X487" s="28">
        <v>199.5</v>
      </c>
      <c r="Y487" s="28">
        <v>1.506</v>
      </c>
      <c r="Z487" s="28">
        <v>1.9715</v>
      </c>
      <c r="AA487" s="28">
        <v>2.5962499999999999</v>
      </c>
      <c r="AB487" s="28">
        <v>2.78125</v>
      </c>
      <c r="AC487" s="28">
        <v>51.61</v>
      </c>
      <c r="AD487" s="28">
        <v>33.337249999999997</v>
      </c>
      <c r="AE487" s="28">
        <v>3.5750000000000002</v>
      </c>
      <c r="AF487" s="28">
        <v>4.8688849999999997</v>
      </c>
      <c r="AG487" s="28">
        <v>4.8549600000000002</v>
      </c>
      <c r="AH487" s="28">
        <v>4.7846349999999997</v>
      </c>
      <c r="AI487" s="28">
        <v>6.8750000000000006E-2</v>
      </c>
      <c r="AJ487" s="28">
        <v>1.9072</v>
      </c>
      <c r="AK487" s="28">
        <v>92.171544999999995</v>
      </c>
      <c r="AL487" s="28">
        <v>6.6630500000000001</v>
      </c>
      <c r="AM487" s="28">
        <v>0.95045000000000002</v>
      </c>
      <c r="AN487" s="28">
        <v>1.7582500000000001</v>
      </c>
      <c r="AO487" s="28">
        <v>40.68</v>
      </c>
      <c r="AP487" s="28">
        <v>2.0158999999999998</v>
      </c>
      <c r="AQ487" s="28">
        <v>1.5914999999999999</v>
      </c>
      <c r="AR487" s="28">
        <v>7.4829999999999997</v>
      </c>
      <c r="AS487" s="28">
        <v>663.58</v>
      </c>
      <c r="AT487" s="28">
        <v>36.287627950000001</v>
      </c>
      <c r="AU487" s="28">
        <v>2707.32</v>
      </c>
      <c r="AV487" s="28">
        <v>5.8940349999999997</v>
      </c>
      <c r="AW487" s="28">
        <v>3.2872499999999998</v>
      </c>
      <c r="AX487" s="28">
        <v>4.9850000000000003</v>
      </c>
      <c r="AY487" s="28">
        <v>134.35499999999999</v>
      </c>
      <c r="AZ487" s="28">
        <v>2.7595749999999999</v>
      </c>
      <c r="BA487" s="28">
        <v>0.12168141592920401</v>
      </c>
      <c r="BB487" s="28">
        <v>10.938800000000001</v>
      </c>
      <c r="BC487" s="28">
        <v>145.27500000000001</v>
      </c>
      <c r="BD487" s="28">
        <v>0.64227500000000004</v>
      </c>
      <c r="BE487" s="28">
        <v>1.9104699999999999</v>
      </c>
      <c r="BF487" s="28">
        <v>1.8626</v>
      </c>
      <c r="BG487" s="28">
        <v>2.13435</v>
      </c>
      <c r="BH487" s="28">
        <v>83.442499999999995</v>
      </c>
      <c r="BI487" s="28">
        <v>15.7605</v>
      </c>
      <c r="BJ487" s="28">
        <v>4.9850000000000003</v>
      </c>
      <c r="BK487" s="28">
        <v>3.2927620000000002</v>
      </c>
      <c r="BL487" s="28">
        <v>3.2927620000000002</v>
      </c>
      <c r="BM487" s="28">
        <v>3.3858074999999999</v>
      </c>
      <c r="BN487" s="28">
        <v>0.16980000000000001</v>
      </c>
      <c r="BO487" s="28">
        <v>1.0088176675929601</v>
      </c>
      <c r="BP487" s="28">
        <v>0.46474312590448602</v>
      </c>
    </row>
    <row r="488" spans="1:68">
      <c r="A488" s="28">
        <v>487</v>
      </c>
      <c r="B488" s="29" t="s">
        <v>75</v>
      </c>
      <c r="C488" s="28">
        <v>160</v>
      </c>
      <c r="D488" s="28">
        <v>1115</v>
      </c>
      <c r="E488" s="28">
        <v>0.42980000000000002</v>
      </c>
      <c r="F488" s="28">
        <v>35.693275</v>
      </c>
      <c r="G488" s="28">
        <v>3.2757499999999999</v>
      </c>
      <c r="H488" s="28">
        <v>1.20275</v>
      </c>
      <c r="I488" s="28">
        <v>4.1280000000000001</v>
      </c>
      <c r="J488" s="28">
        <v>16.8</v>
      </c>
      <c r="K488" s="28">
        <v>0.87624999999999997</v>
      </c>
      <c r="L488" s="28">
        <v>0.875</v>
      </c>
      <c r="M488" s="28">
        <v>1.0467500000000001</v>
      </c>
      <c r="N488" s="28">
        <v>462.48750000000001</v>
      </c>
      <c r="O488" s="28">
        <v>57.921237750000003</v>
      </c>
      <c r="P488" s="28">
        <v>358.32499999999999</v>
      </c>
      <c r="Q488" s="28">
        <v>1.349075</v>
      </c>
      <c r="R488" s="28">
        <v>2.3025000000000002</v>
      </c>
      <c r="S488" s="28">
        <v>3.5750000000000002</v>
      </c>
      <c r="T488" s="28">
        <v>178.45</v>
      </c>
      <c r="U488" s="28">
        <v>3.1536749999999998</v>
      </c>
      <c r="V488" s="28">
        <v>6.5476190476190493E-2</v>
      </c>
      <c r="W488" s="28">
        <v>34.798250000000003</v>
      </c>
      <c r="X488" s="28">
        <v>199.5</v>
      </c>
      <c r="Y488" s="28">
        <v>1.506</v>
      </c>
      <c r="Z488" s="28">
        <v>1.9715</v>
      </c>
      <c r="AA488" s="28">
        <v>2.5962499999999999</v>
      </c>
      <c r="AB488" s="28">
        <v>2.78125</v>
      </c>
      <c r="AC488" s="28">
        <v>51.61</v>
      </c>
      <c r="AD488" s="28">
        <v>33.337249999999997</v>
      </c>
      <c r="AE488" s="28">
        <v>3.5750000000000002</v>
      </c>
      <c r="AF488" s="28">
        <v>4.8688849999999997</v>
      </c>
      <c r="AG488" s="28">
        <v>4.8549600000000002</v>
      </c>
      <c r="AH488" s="28">
        <v>4.7846349999999997</v>
      </c>
      <c r="AI488" s="28">
        <v>6.8750000000000006E-2</v>
      </c>
      <c r="AJ488" s="28">
        <v>1.9</v>
      </c>
      <c r="AK488" s="28">
        <v>91.737975000000006</v>
      </c>
      <c r="AL488" s="28">
        <v>6.6467499999999999</v>
      </c>
      <c r="AM488" s="28">
        <v>0.94974999999999998</v>
      </c>
      <c r="AN488" s="28">
        <v>1.75675</v>
      </c>
      <c r="AO488" s="28">
        <v>40.5</v>
      </c>
      <c r="AP488" s="28">
        <v>2.0175000000000001</v>
      </c>
      <c r="AQ488" s="28">
        <v>1.5925</v>
      </c>
      <c r="AR488" s="28">
        <v>7.4690000000000003</v>
      </c>
      <c r="AS488" s="28">
        <v>663.56</v>
      </c>
      <c r="AT488" s="28">
        <v>36.205534249999999</v>
      </c>
      <c r="AU488" s="28">
        <v>2705.4</v>
      </c>
      <c r="AV488" s="28">
        <v>5.8889250000000004</v>
      </c>
      <c r="AW488" s="28">
        <v>3.2887499999999998</v>
      </c>
      <c r="AX488" s="28">
        <v>4.9749999999999996</v>
      </c>
      <c r="AY488" s="28">
        <v>134.22499999999999</v>
      </c>
      <c r="AZ488" s="28">
        <v>2.7571249999999998</v>
      </c>
      <c r="BA488" s="28">
        <v>0.122222222222222</v>
      </c>
      <c r="BB488" s="28">
        <v>10.904999999999999</v>
      </c>
      <c r="BC488" s="28">
        <v>145.125</v>
      </c>
      <c r="BD488" s="28">
        <v>0.64112499999999994</v>
      </c>
      <c r="BE488" s="28">
        <v>1.9092499999999999</v>
      </c>
      <c r="BF488" s="28">
        <v>1.861</v>
      </c>
      <c r="BG488" s="28">
        <v>2.1332499999999999</v>
      </c>
      <c r="BH488" s="28">
        <v>83.107500000000002</v>
      </c>
      <c r="BI488" s="28">
        <v>15.727499999999999</v>
      </c>
      <c r="BJ488" s="28">
        <v>4.9749999999999996</v>
      </c>
      <c r="BK488" s="28">
        <v>3.2899500000000002</v>
      </c>
      <c r="BL488" s="28">
        <v>3.2899500000000002</v>
      </c>
      <c r="BM488" s="28">
        <v>3.3811925</v>
      </c>
      <c r="BN488" s="28">
        <v>0.17100000000000001</v>
      </c>
      <c r="BO488" s="28">
        <v>1.00939110735459</v>
      </c>
      <c r="BP488" s="28">
        <v>0.46391099855282197</v>
      </c>
    </row>
    <row r="489" spans="1:68">
      <c r="A489" s="28">
        <v>488</v>
      </c>
      <c r="B489" s="29" t="s">
        <v>271</v>
      </c>
      <c r="C489" s="28">
        <v>174</v>
      </c>
      <c r="D489" s="28">
        <v>1120</v>
      </c>
      <c r="E489" s="28">
        <v>0.3428312</v>
      </c>
      <c r="F489" s="28">
        <v>30.0079104</v>
      </c>
      <c r="G489" s="28">
        <v>2.9340440000000001</v>
      </c>
      <c r="H489" s="28">
        <v>1.2068000000000001</v>
      </c>
      <c r="I489" s="28">
        <v>4.1149719999999999</v>
      </c>
      <c r="J489" s="28">
        <v>14.4848</v>
      </c>
      <c r="K489" s="28">
        <v>0.84839600000000004</v>
      </c>
      <c r="L489" s="28">
        <v>0.85643999999999998</v>
      </c>
      <c r="M489" s="28">
        <v>1.0417920000000001</v>
      </c>
      <c r="N489" s="28">
        <v>460.68079999999998</v>
      </c>
      <c r="O489" s="28">
        <v>56.634039811999997</v>
      </c>
      <c r="P489" s="28">
        <v>357.62959999999998</v>
      </c>
      <c r="Q489" s="28">
        <v>1.3974800000000001</v>
      </c>
      <c r="R489" s="28">
        <v>2.173</v>
      </c>
      <c r="S489" s="28">
        <v>3.4356</v>
      </c>
      <c r="T489" s="28">
        <v>175.8844</v>
      </c>
      <c r="U489" s="28">
        <v>3.103024</v>
      </c>
      <c r="V489" s="28">
        <v>6.9037887992930494E-2</v>
      </c>
      <c r="W489" s="28">
        <v>33.774895999999998</v>
      </c>
      <c r="X489" s="28">
        <v>197.57400000000001</v>
      </c>
      <c r="Y489" s="28">
        <v>1.4875</v>
      </c>
      <c r="Z489" s="28">
        <v>1.9436279999999999</v>
      </c>
      <c r="AA489" s="28">
        <v>2.568136</v>
      </c>
      <c r="AB489" s="28">
        <v>2.7603080000000002</v>
      </c>
      <c r="AC489" s="28">
        <v>51.005800000000001</v>
      </c>
      <c r="AD489" s="28">
        <v>33.098024000000002</v>
      </c>
      <c r="AE489" s="28">
        <v>3.4356</v>
      </c>
      <c r="AF489" s="28">
        <v>4.7501954399999997</v>
      </c>
      <c r="AG489" s="28">
        <v>4.7501954399999997</v>
      </c>
      <c r="AH489" s="28">
        <v>4.7501954399999997</v>
      </c>
      <c r="AI489" s="28">
        <v>0.05</v>
      </c>
      <c r="AJ489" s="28">
        <v>2.1360000000000001</v>
      </c>
      <c r="AK489" s="28">
        <v>110.51439999999999</v>
      </c>
      <c r="AL489" s="28">
        <v>7.266</v>
      </c>
      <c r="AM489" s="28">
        <v>0.95</v>
      </c>
      <c r="AN489" s="28">
        <v>1.74</v>
      </c>
      <c r="AO489" s="28">
        <v>47.4</v>
      </c>
      <c r="AP489" s="28">
        <v>2.012</v>
      </c>
      <c r="AQ489" s="28">
        <v>1.58</v>
      </c>
      <c r="AR489" s="28">
        <v>7.6760000000000002</v>
      </c>
      <c r="AS489" s="28">
        <v>683.3</v>
      </c>
      <c r="AT489" s="28">
        <v>37.313864000000002</v>
      </c>
      <c r="AU489" s="28">
        <v>2847.4</v>
      </c>
      <c r="AV489" s="28">
        <v>5.3832000000000004</v>
      </c>
      <c r="AW489" s="28">
        <v>3.3</v>
      </c>
      <c r="AX489" s="28">
        <v>5.2</v>
      </c>
      <c r="AY489" s="28">
        <v>134</v>
      </c>
      <c r="AZ489" s="28">
        <v>2.766</v>
      </c>
      <c r="BA489" s="28">
        <v>0.105485232067511</v>
      </c>
      <c r="BB489" s="28">
        <v>10.834</v>
      </c>
      <c r="BC489" s="28">
        <v>145</v>
      </c>
      <c r="BD489" s="28">
        <v>0.64</v>
      </c>
      <c r="BE489" s="28">
        <v>1.9128000000000001</v>
      </c>
      <c r="BF489" s="28">
        <v>1.8620000000000001</v>
      </c>
      <c r="BG489" s="28">
        <v>2.13</v>
      </c>
      <c r="BH489" s="28">
        <v>75.180000000000007</v>
      </c>
      <c r="BI489" s="28">
        <v>15.18</v>
      </c>
      <c r="BJ489" s="28">
        <v>5.2</v>
      </c>
      <c r="BK489" s="28">
        <v>3.3005800000000001</v>
      </c>
      <c r="BL489" s="28">
        <v>3.3005800000000001</v>
      </c>
      <c r="BM489" s="28">
        <v>3.3005800000000001</v>
      </c>
      <c r="BN489" s="28">
        <v>0.17</v>
      </c>
      <c r="BO489" s="28">
        <v>1.00348313976993</v>
      </c>
      <c r="BP489" s="28">
        <v>0.46309696092619401</v>
      </c>
    </row>
    <row r="490" spans="1:68">
      <c r="A490" s="28">
        <v>489</v>
      </c>
      <c r="B490" s="29" t="s">
        <v>272</v>
      </c>
      <c r="C490" s="28">
        <v>265</v>
      </c>
      <c r="D490" s="28">
        <v>1100</v>
      </c>
      <c r="E490" s="28">
        <v>0.339752</v>
      </c>
      <c r="F490" s="28">
        <v>29.79017</v>
      </c>
      <c r="G490" s="28">
        <v>2.9152999999999998</v>
      </c>
      <c r="H490" s="28">
        <v>1.2238599999999999</v>
      </c>
      <c r="I490" s="28">
        <v>4.1075400000000002</v>
      </c>
      <c r="J490" s="28">
        <v>14.375999999999999</v>
      </c>
      <c r="K490" s="28">
        <v>0.84785999999999995</v>
      </c>
      <c r="L490" s="28">
        <v>0.85780000000000001</v>
      </c>
      <c r="M490" s="28">
        <v>1.05172</v>
      </c>
      <c r="N490" s="28">
        <v>460.57080000000002</v>
      </c>
      <c r="O490" s="28">
        <v>56.242959120000002</v>
      </c>
      <c r="P490" s="28">
        <v>359.14800000000002</v>
      </c>
      <c r="Q490" s="28">
        <v>1.40503</v>
      </c>
      <c r="R490" s="28">
        <v>2.1532</v>
      </c>
      <c r="S490" s="28">
        <v>3.4220000000000002</v>
      </c>
      <c r="T490" s="28">
        <v>175.614</v>
      </c>
      <c r="U490" s="28">
        <v>3.0888800000000001</v>
      </c>
      <c r="V490" s="28">
        <v>6.9560378408458606E-2</v>
      </c>
      <c r="W490" s="28">
        <v>33.724319999999999</v>
      </c>
      <c r="X490" s="28">
        <v>197.14</v>
      </c>
      <c r="Y490" s="28">
        <v>1.4757400000000001</v>
      </c>
      <c r="Z490" s="28">
        <v>1.939052</v>
      </c>
      <c r="AA490" s="28">
        <v>2.5636000000000001</v>
      </c>
      <c r="AB490" s="28">
        <v>2.7566600000000001</v>
      </c>
      <c r="AC490" s="28">
        <v>51.115400000000001</v>
      </c>
      <c r="AD490" s="28">
        <v>33.264899999999997</v>
      </c>
      <c r="AE490" s="28">
        <v>3.4220000000000002</v>
      </c>
      <c r="AF490" s="28">
        <v>4.7417363999999997</v>
      </c>
      <c r="AG490" s="28">
        <v>4.7417363999999997</v>
      </c>
      <c r="AH490" s="28">
        <v>4.7417363999999997</v>
      </c>
      <c r="AI490" s="28">
        <v>0.05</v>
      </c>
      <c r="AJ490" s="28">
        <v>1.9381999999999999</v>
      </c>
      <c r="AK490" s="28">
        <v>94.405888000000004</v>
      </c>
      <c r="AL490" s="28">
        <v>6.8710800000000001</v>
      </c>
      <c r="AM490" s="28">
        <v>0.96923999999999999</v>
      </c>
      <c r="AN490" s="28">
        <v>1.7707999999999999</v>
      </c>
      <c r="AO490" s="28">
        <v>41.52</v>
      </c>
      <c r="AP490" s="28">
        <v>2.03572</v>
      </c>
      <c r="AQ490" s="28">
        <v>1.6155999999999999</v>
      </c>
      <c r="AR490" s="28">
        <v>7.3193599999999996</v>
      </c>
      <c r="AS490" s="28">
        <v>672.63480000000004</v>
      </c>
      <c r="AT490" s="28">
        <v>36.776072720000002</v>
      </c>
      <c r="AU490" s="28">
        <v>2645.4760000000001</v>
      </c>
      <c r="AV490" s="28">
        <v>5.9982959999999999</v>
      </c>
      <c r="AW490" s="28">
        <v>3.456</v>
      </c>
      <c r="AX490" s="28">
        <v>5</v>
      </c>
      <c r="AY490" s="28">
        <v>134.364</v>
      </c>
      <c r="AZ490" s="28">
        <v>2.7082600000000001</v>
      </c>
      <c r="BA490" s="28">
        <v>0.120423892100193</v>
      </c>
      <c r="BB490" s="28">
        <v>11.21116</v>
      </c>
      <c r="BC490" s="28">
        <v>145</v>
      </c>
      <c r="BD490" s="28">
        <v>0.64624000000000004</v>
      </c>
      <c r="BE490" s="28">
        <v>1.9142239999999999</v>
      </c>
      <c r="BF490" s="28">
        <v>1.8688400000000001</v>
      </c>
      <c r="BG490" s="28">
        <v>2.1404000000000001</v>
      </c>
      <c r="BH490" s="28">
        <v>87.073599999999999</v>
      </c>
      <c r="BI490" s="28">
        <v>15.226800000000001</v>
      </c>
      <c r="BJ490" s="28">
        <v>5</v>
      </c>
      <c r="BK490" s="28">
        <v>3.3527431999999999</v>
      </c>
      <c r="BL490" s="28">
        <v>3.3527431999999999</v>
      </c>
      <c r="BM490" s="28">
        <v>3.7149752</v>
      </c>
      <c r="BN490" s="28">
        <v>0.20276</v>
      </c>
      <c r="BO490" s="28">
        <v>0.99629596737469195</v>
      </c>
      <c r="BP490" s="28">
        <v>0.46761215629522401</v>
      </c>
    </row>
    <row r="491" spans="1:68">
      <c r="A491" s="28">
        <v>490</v>
      </c>
      <c r="B491" s="29" t="s">
        <v>273</v>
      </c>
      <c r="C491" s="28">
        <v>210</v>
      </c>
      <c r="D491" s="28">
        <v>1150</v>
      </c>
      <c r="E491" s="28">
        <v>0.44469999999999998</v>
      </c>
      <c r="F491" s="28">
        <v>38.385280000000002</v>
      </c>
      <c r="G491" s="28">
        <v>4.3289999999999997</v>
      </c>
      <c r="H491" s="28">
        <v>2.9575</v>
      </c>
      <c r="I491" s="28">
        <v>7.2519999999999998</v>
      </c>
      <c r="J491" s="28">
        <v>18.2</v>
      </c>
      <c r="K491" s="28">
        <v>1.7566999999999999</v>
      </c>
      <c r="L491" s="28">
        <v>1.86</v>
      </c>
      <c r="M491" s="28">
        <v>2.6684000000000001</v>
      </c>
      <c r="N491" s="28">
        <v>983.39800000000002</v>
      </c>
      <c r="O491" s="28">
        <v>86.455326600000006</v>
      </c>
      <c r="P491" s="28">
        <v>818.11</v>
      </c>
      <c r="Q491" s="28">
        <v>4.5463500000000003</v>
      </c>
      <c r="R491" s="28">
        <v>3.5285000000000002</v>
      </c>
      <c r="S491" s="28">
        <v>5.54</v>
      </c>
      <c r="T491" s="28">
        <v>303.24</v>
      </c>
      <c r="U491" s="28">
        <v>4.8099999999999996</v>
      </c>
      <c r="V491" s="28">
        <v>0.110989010989011</v>
      </c>
      <c r="W491" s="28">
        <v>48.142000000000003</v>
      </c>
      <c r="X491" s="28">
        <v>346.8</v>
      </c>
      <c r="Y491" s="28">
        <v>2.2884000000000002</v>
      </c>
      <c r="Z491" s="28">
        <v>3.4506700000000001</v>
      </c>
      <c r="AA491" s="28">
        <v>4.5240999999999998</v>
      </c>
      <c r="AB491" s="28">
        <v>5.0510999999999999</v>
      </c>
      <c r="AC491" s="28">
        <v>110.27370000000001</v>
      </c>
      <c r="AD491" s="28">
        <v>58.342300000000002</v>
      </c>
      <c r="AE491" s="28">
        <v>5.54</v>
      </c>
      <c r="AF491" s="28">
        <v>8.3751840000000009</v>
      </c>
      <c r="AG491" s="28">
        <v>8.3751840000000009</v>
      </c>
      <c r="AH491" s="28">
        <v>8.3751840000000009</v>
      </c>
      <c r="AI491" s="28">
        <v>0.10050000000000001</v>
      </c>
      <c r="AJ491" s="28">
        <v>4.2016</v>
      </c>
      <c r="AK491" s="28">
        <v>215.13467</v>
      </c>
      <c r="AL491" s="28">
        <v>16.738199999999999</v>
      </c>
      <c r="AM491" s="28">
        <v>2.2791000000000001</v>
      </c>
      <c r="AN491" s="28">
        <v>3.9180999999999999</v>
      </c>
      <c r="AO491" s="28">
        <v>92.22</v>
      </c>
      <c r="AP491" s="28">
        <v>4.1886000000000001</v>
      </c>
      <c r="AQ491" s="28">
        <v>3.5150000000000001</v>
      </c>
      <c r="AR491" s="28">
        <v>10.368499999999999</v>
      </c>
      <c r="AS491" s="28">
        <v>1504.08</v>
      </c>
      <c r="AT491" s="28">
        <v>82.406720000000007</v>
      </c>
      <c r="AU491" s="28">
        <v>3664.33</v>
      </c>
      <c r="AV491" s="28">
        <v>9.4938699999999994</v>
      </c>
      <c r="AW491" s="28">
        <v>9.6315000000000008</v>
      </c>
      <c r="AX491" s="28">
        <v>10.039999999999999</v>
      </c>
      <c r="AY491" s="28">
        <v>276.32</v>
      </c>
      <c r="AZ491" s="28">
        <v>4.5507999999999997</v>
      </c>
      <c r="BA491" s="28">
        <v>0.108870093255259</v>
      </c>
      <c r="BB491" s="28">
        <v>29.096399999999999</v>
      </c>
      <c r="BC491" s="28">
        <v>291.39999999999998</v>
      </c>
      <c r="BD491" s="28">
        <v>1.40605</v>
      </c>
      <c r="BE491" s="28">
        <v>3.9021499999999998</v>
      </c>
      <c r="BF491" s="28">
        <v>3.9079999999999999</v>
      </c>
      <c r="BG491" s="28">
        <v>4.4813999999999998</v>
      </c>
      <c r="BH491" s="28">
        <v>189.27600000000001</v>
      </c>
      <c r="BI491" s="28">
        <v>22.446000000000002</v>
      </c>
      <c r="BJ491" s="28">
        <v>10.039999999999999</v>
      </c>
      <c r="BK491" s="28">
        <v>7.636908</v>
      </c>
      <c r="BL491" s="28">
        <v>7.636908</v>
      </c>
      <c r="BM491" s="28">
        <v>14.620255</v>
      </c>
      <c r="BN491" s="28">
        <v>0.97250000000000003</v>
      </c>
      <c r="BO491" s="28">
        <v>0.93088887561812195</v>
      </c>
      <c r="BP491" s="28">
        <v>1.0174023154848</v>
      </c>
    </row>
    <row r="492" spans="1:68">
      <c r="A492" s="28">
        <v>491</v>
      </c>
      <c r="B492" s="29" t="s">
        <v>274</v>
      </c>
      <c r="C492" s="28">
        <v>180</v>
      </c>
      <c r="D492" s="28">
        <v>1150</v>
      </c>
      <c r="E492" s="28">
        <v>0.45540000000000003</v>
      </c>
      <c r="F492" s="28">
        <v>38.786059999999999</v>
      </c>
      <c r="G492" s="28">
        <v>4.3730000000000002</v>
      </c>
      <c r="H492" s="28">
        <v>2.97</v>
      </c>
      <c r="I492" s="28">
        <v>7.2789999999999999</v>
      </c>
      <c r="J492" s="28">
        <v>18.399999999999999</v>
      </c>
      <c r="K492" s="28">
        <v>1.7684</v>
      </c>
      <c r="L492" s="28">
        <v>1.87</v>
      </c>
      <c r="M492" s="28">
        <v>2.6867999999999999</v>
      </c>
      <c r="N492" s="28">
        <v>989.29600000000005</v>
      </c>
      <c r="O492" s="28">
        <v>86.871913199999995</v>
      </c>
      <c r="P492" s="28">
        <v>829.22</v>
      </c>
      <c r="Q492" s="28">
        <v>4.5331999999999999</v>
      </c>
      <c r="R492" s="28">
        <v>3.5569999999999999</v>
      </c>
      <c r="S492" s="28">
        <v>5.58</v>
      </c>
      <c r="T492" s="28">
        <v>304.98</v>
      </c>
      <c r="U492" s="28">
        <v>4.84</v>
      </c>
      <c r="V492" s="28">
        <v>0.110869565217391</v>
      </c>
      <c r="W492" s="28">
        <v>48.404000000000003</v>
      </c>
      <c r="X492" s="28">
        <v>348.6</v>
      </c>
      <c r="Y492" s="28">
        <v>2.3018000000000001</v>
      </c>
      <c r="Z492" s="28">
        <v>3.4703400000000002</v>
      </c>
      <c r="AA492" s="28">
        <v>4.5481999999999996</v>
      </c>
      <c r="AB492" s="28">
        <v>5.0772000000000004</v>
      </c>
      <c r="AC492" s="28">
        <v>110.2974</v>
      </c>
      <c r="AD492" s="28">
        <v>58.599600000000002</v>
      </c>
      <c r="AE492" s="28">
        <v>5.58</v>
      </c>
      <c r="AF492" s="28">
        <v>8.4310679999999998</v>
      </c>
      <c r="AG492" s="28">
        <v>8.4310679999999998</v>
      </c>
      <c r="AH492" s="28">
        <v>8.4310679999999998</v>
      </c>
      <c r="AI492" s="28">
        <v>0.10100000000000001</v>
      </c>
      <c r="AJ492" s="28">
        <v>4.2131999999999996</v>
      </c>
      <c r="AK492" s="28">
        <v>215.61333999999999</v>
      </c>
      <c r="AL492" s="28">
        <v>16.7864</v>
      </c>
      <c r="AM492" s="28">
        <v>2.2881999999999998</v>
      </c>
      <c r="AN492" s="28">
        <v>3.9361999999999999</v>
      </c>
      <c r="AO492" s="28">
        <v>92.44</v>
      </c>
      <c r="AP492" s="28">
        <v>4.2072000000000003</v>
      </c>
      <c r="AQ492" s="28">
        <v>3.53</v>
      </c>
      <c r="AR492" s="28">
        <v>10.417</v>
      </c>
      <c r="AS492" s="28">
        <v>1510.66</v>
      </c>
      <c r="AT492" s="28">
        <v>82.713579999999993</v>
      </c>
      <c r="AU492" s="28">
        <v>3683.66</v>
      </c>
      <c r="AV492" s="28">
        <v>9.5017399999999999</v>
      </c>
      <c r="AW492" s="28">
        <v>9.6630000000000003</v>
      </c>
      <c r="AX492" s="28">
        <v>10.08</v>
      </c>
      <c r="AY492" s="28">
        <v>277.64</v>
      </c>
      <c r="AZ492" s="28">
        <v>4.5766</v>
      </c>
      <c r="BA492" s="28">
        <v>0.109043704024232</v>
      </c>
      <c r="BB492" s="28">
        <v>29.2028</v>
      </c>
      <c r="BC492" s="28">
        <v>292.8</v>
      </c>
      <c r="BD492" s="28">
        <v>1.4120999999999999</v>
      </c>
      <c r="BE492" s="28">
        <v>3.9203000000000001</v>
      </c>
      <c r="BF492" s="28">
        <v>3.9260000000000002</v>
      </c>
      <c r="BG492" s="28">
        <v>4.5027999999999997</v>
      </c>
      <c r="BH492" s="28">
        <v>189.352</v>
      </c>
      <c r="BI492" s="28">
        <v>22.591999999999999</v>
      </c>
      <c r="BJ492" s="28">
        <v>10.08</v>
      </c>
      <c r="BK492" s="28">
        <v>7.6664159999999999</v>
      </c>
      <c r="BL492" s="28">
        <v>7.6664159999999999</v>
      </c>
      <c r="BM492" s="28">
        <v>14.667109999999999</v>
      </c>
      <c r="BN492" s="28">
        <v>0.97499999999999998</v>
      </c>
      <c r="BO492" s="28">
        <v>0.93226440017715995</v>
      </c>
      <c r="BP492" s="28">
        <v>1.0217800289435599</v>
      </c>
    </row>
    <row r="493" spans="1:68">
      <c r="A493" s="28">
        <v>492</v>
      </c>
      <c r="B493" s="29" t="s">
        <v>275</v>
      </c>
      <c r="C493" s="28">
        <v>260</v>
      </c>
      <c r="D493" s="28">
        <v>1020</v>
      </c>
      <c r="E493" s="28">
        <v>0.35217880000000001</v>
      </c>
      <c r="F493" s="28">
        <v>30.554941500000002</v>
      </c>
      <c r="G493" s="28">
        <v>2.9604349999999999</v>
      </c>
      <c r="H493" s="28">
        <v>1.223379</v>
      </c>
      <c r="I493" s="28">
        <v>4.1023110000000003</v>
      </c>
      <c r="J493" s="28">
        <v>14.6744</v>
      </c>
      <c r="K493" s="28">
        <v>0.85291899999999998</v>
      </c>
      <c r="L493" s="28">
        <v>0.86167000000000005</v>
      </c>
      <c r="M493" s="28">
        <v>1.055018</v>
      </c>
      <c r="N493" s="28">
        <v>461.41642000000002</v>
      </c>
      <c r="O493" s="28">
        <v>56.304211987999999</v>
      </c>
      <c r="P493" s="28">
        <v>359.6902</v>
      </c>
      <c r="Q493" s="28">
        <v>1.4116765</v>
      </c>
      <c r="R493" s="28">
        <v>2.1715800000000001</v>
      </c>
      <c r="S493" s="28">
        <v>3.4352999999999998</v>
      </c>
      <c r="T493" s="28">
        <v>175.6301</v>
      </c>
      <c r="U493" s="28">
        <v>3.0876199999999998</v>
      </c>
      <c r="V493" s="28">
        <v>6.9236220901706405E-2</v>
      </c>
      <c r="W493" s="28">
        <v>33.718167999999999</v>
      </c>
      <c r="X493" s="28">
        <v>197.101</v>
      </c>
      <c r="Y493" s="28">
        <v>1.4754609999999999</v>
      </c>
      <c r="Z493" s="28">
        <v>1.9405298</v>
      </c>
      <c r="AA493" s="28">
        <v>2.5634199999999998</v>
      </c>
      <c r="AB493" s="28">
        <v>2.756399</v>
      </c>
      <c r="AC493" s="28">
        <v>51.258310000000002</v>
      </c>
      <c r="AD493" s="28">
        <v>33.180214999999997</v>
      </c>
      <c r="AE493" s="28">
        <v>3.4352999999999998</v>
      </c>
      <c r="AF493" s="28">
        <v>4.7520536599999996</v>
      </c>
      <c r="AG493" s="28">
        <v>4.7498256599999999</v>
      </c>
      <c r="AH493" s="28">
        <v>4.7385736600000001</v>
      </c>
      <c r="AI493" s="28">
        <v>5.2999999999999999E-2</v>
      </c>
      <c r="AJ493" s="28">
        <v>1.94997</v>
      </c>
      <c r="AK493" s="28">
        <v>94.848095200000003</v>
      </c>
      <c r="AL493" s="28">
        <v>6.9184619999999999</v>
      </c>
      <c r="AM493" s="28">
        <v>0.98004599999999997</v>
      </c>
      <c r="AN493" s="28">
        <v>1.78966</v>
      </c>
      <c r="AO493" s="28">
        <v>41.738</v>
      </c>
      <c r="AP493" s="28">
        <v>2.048438</v>
      </c>
      <c r="AQ493" s="28">
        <v>1.63174</v>
      </c>
      <c r="AR493" s="28">
        <v>7.3303039999999999</v>
      </c>
      <c r="AS493" s="28">
        <v>681.70702000000006</v>
      </c>
      <c r="AT493" s="28">
        <v>37.135240948000003</v>
      </c>
      <c r="AU493" s="28">
        <v>2652.7154</v>
      </c>
      <c r="AV493" s="28">
        <v>5.9889843999999997</v>
      </c>
      <c r="AW493" s="28">
        <v>3.4946999999999999</v>
      </c>
      <c r="AX493" s="28">
        <v>5.0359999999999996</v>
      </c>
      <c r="AY493" s="28">
        <v>135.50659999999999</v>
      </c>
      <c r="AZ493" s="28">
        <v>2.7266490000000001</v>
      </c>
      <c r="BA493" s="28">
        <v>0.12295749676553699</v>
      </c>
      <c r="BB493" s="28">
        <v>11.271674000000001</v>
      </c>
      <c r="BC493" s="28">
        <v>146.33000000000001</v>
      </c>
      <c r="BD493" s="28">
        <v>0.65320599999999995</v>
      </c>
      <c r="BE493" s="28">
        <v>1.9305196</v>
      </c>
      <c r="BF493" s="28">
        <v>1.8853260000000001</v>
      </c>
      <c r="BG493" s="28">
        <v>2.1594799999999998</v>
      </c>
      <c r="BH493" s="28">
        <v>86.754639999999995</v>
      </c>
      <c r="BI493" s="28">
        <v>15.27582</v>
      </c>
      <c r="BJ493" s="28">
        <v>5.0359999999999996</v>
      </c>
      <c r="BK493" s="28">
        <v>3.37544208</v>
      </c>
      <c r="BL493" s="28">
        <v>3.37544208</v>
      </c>
      <c r="BM493" s="28">
        <v>3.7451678799999999</v>
      </c>
      <c r="BN493" s="28">
        <v>0.203874</v>
      </c>
      <c r="BO493" s="28">
        <v>0.99278896095829805</v>
      </c>
      <c r="BP493" s="28">
        <v>0.47265267727930499</v>
      </c>
    </row>
    <row r="494" spans="1:68">
      <c r="A494" s="28">
        <v>493</v>
      </c>
      <c r="B494" s="29" t="s">
        <v>90</v>
      </c>
      <c r="C494" s="28">
        <v>280</v>
      </c>
      <c r="D494" s="28">
        <v>1020</v>
      </c>
      <c r="E494" s="28">
        <v>0.35217880000000001</v>
      </c>
      <c r="F494" s="28">
        <v>30.554941500000002</v>
      </c>
      <c r="G494" s="28">
        <v>2.9604349999999999</v>
      </c>
      <c r="H494" s="28">
        <v>1.223379</v>
      </c>
      <c r="I494" s="28">
        <v>4.1023110000000003</v>
      </c>
      <c r="J494" s="28">
        <v>14.6744</v>
      </c>
      <c r="K494" s="28">
        <v>0.85291899999999998</v>
      </c>
      <c r="L494" s="28">
        <v>0.86167000000000005</v>
      </c>
      <c r="M494" s="28">
        <v>1.055018</v>
      </c>
      <c r="N494" s="28">
        <v>461.41642000000002</v>
      </c>
      <c r="O494" s="28">
        <v>56.304211987999999</v>
      </c>
      <c r="P494" s="28">
        <v>359.6902</v>
      </c>
      <c r="Q494" s="28">
        <v>1.4116765</v>
      </c>
      <c r="R494" s="28">
        <v>2.1715800000000001</v>
      </c>
      <c r="S494" s="28">
        <v>3.4352999999999998</v>
      </c>
      <c r="T494" s="28">
        <v>175.6301</v>
      </c>
      <c r="U494" s="28">
        <v>3.0876199999999998</v>
      </c>
      <c r="V494" s="28">
        <v>6.9236220901706405E-2</v>
      </c>
      <c r="W494" s="28">
        <v>33.718167999999999</v>
      </c>
      <c r="X494" s="28">
        <v>197.101</v>
      </c>
      <c r="Y494" s="28">
        <v>1.4754609999999999</v>
      </c>
      <c r="Z494" s="28">
        <v>1.9405298</v>
      </c>
      <c r="AA494" s="28">
        <v>2.5634199999999998</v>
      </c>
      <c r="AB494" s="28">
        <v>2.756399</v>
      </c>
      <c r="AC494" s="28">
        <v>51.258310000000002</v>
      </c>
      <c r="AD494" s="28">
        <v>33.180214999999997</v>
      </c>
      <c r="AE494" s="28">
        <v>3.4352999999999998</v>
      </c>
      <c r="AF494" s="28">
        <v>4.7520536599999996</v>
      </c>
      <c r="AG494" s="28">
        <v>4.7498256599999999</v>
      </c>
      <c r="AH494" s="28">
        <v>4.7385736600000001</v>
      </c>
      <c r="AI494" s="28">
        <v>5.2999999999999999E-2</v>
      </c>
      <c r="AJ494" s="28">
        <v>1.9574199999999999</v>
      </c>
      <c r="AK494" s="28">
        <v>95.1750452</v>
      </c>
      <c r="AL494" s="28">
        <v>6.9483119999999996</v>
      </c>
      <c r="AM494" s="28">
        <v>0.98629599999999995</v>
      </c>
      <c r="AN494" s="28">
        <v>1.80071</v>
      </c>
      <c r="AO494" s="28">
        <v>41.887999999999998</v>
      </c>
      <c r="AP494" s="28">
        <v>2.0556380000000001</v>
      </c>
      <c r="AQ494" s="28">
        <v>1.63974</v>
      </c>
      <c r="AR494" s="28">
        <v>7.3370540000000002</v>
      </c>
      <c r="AS494" s="28">
        <v>686.23901999999998</v>
      </c>
      <c r="AT494" s="28">
        <v>37.343534247999997</v>
      </c>
      <c r="AU494" s="28">
        <v>2656.1804000000002</v>
      </c>
      <c r="AV494" s="28">
        <v>5.9933544000000003</v>
      </c>
      <c r="AW494" s="28">
        <v>3.5164499999999999</v>
      </c>
      <c r="AX494" s="28">
        <v>5.056</v>
      </c>
      <c r="AY494" s="28">
        <v>136.1216</v>
      </c>
      <c r="AZ494" s="28">
        <v>2.736049</v>
      </c>
      <c r="BA494" s="28">
        <v>0.123949579831933</v>
      </c>
      <c r="BB494" s="28">
        <v>11.317474000000001</v>
      </c>
      <c r="BC494" s="28">
        <v>147.005</v>
      </c>
      <c r="BD494" s="28">
        <v>0.65690599999999999</v>
      </c>
      <c r="BE494" s="28">
        <v>1.9390396000000001</v>
      </c>
      <c r="BF494" s="28">
        <v>1.8941760000000001</v>
      </c>
      <c r="BG494" s="28">
        <v>2.1695799999999998</v>
      </c>
      <c r="BH494" s="28">
        <v>86.754639999999995</v>
      </c>
      <c r="BI494" s="28">
        <v>15.304919999999999</v>
      </c>
      <c r="BJ494" s="28">
        <v>5.056</v>
      </c>
      <c r="BK494" s="28">
        <v>3.38876658</v>
      </c>
      <c r="BL494" s="28">
        <v>3.38876658</v>
      </c>
      <c r="BM494" s="28">
        <v>3.7699018799999999</v>
      </c>
      <c r="BN494" s="28">
        <v>0.205124</v>
      </c>
      <c r="BO494" s="28">
        <v>0.99098734815439904</v>
      </c>
      <c r="BP494" s="28">
        <v>0.47532995658465999</v>
      </c>
    </row>
    <row r="495" spans="1:68">
      <c r="A495" s="28">
        <v>494</v>
      </c>
      <c r="B495" s="29" t="s">
        <v>84</v>
      </c>
      <c r="C495" s="28">
        <v>278</v>
      </c>
      <c r="D495" s="28">
        <v>1020</v>
      </c>
      <c r="E495" s="28">
        <v>0.35217880000000001</v>
      </c>
      <c r="F495" s="28">
        <v>30.554941500000002</v>
      </c>
      <c r="G495" s="28">
        <v>2.9604349999999999</v>
      </c>
      <c r="H495" s="28">
        <v>1.223379</v>
      </c>
      <c r="I495" s="28">
        <v>4.1023110000000003</v>
      </c>
      <c r="J495" s="28">
        <v>14.6744</v>
      </c>
      <c r="K495" s="28">
        <v>0.85291899999999998</v>
      </c>
      <c r="L495" s="28">
        <v>0.86167000000000005</v>
      </c>
      <c r="M495" s="28">
        <v>1.055018</v>
      </c>
      <c r="N495" s="28">
        <v>461.41642000000002</v>
      </c>
      <c r="O495" s="28">
        <v>56.304211987999999</v>
      </c>
      <c r="P495" s="28">
        <v>359.6902</v>
      </c>
      <c r="Q495" s="28">
        <v>1.4116765</v>
      </c>
      <c r="R495" s="28">
        <v>2.1715800000000001</v>
      </c>
      <c r="S495" s="28">
        <v>3.4352999999999998</v>
      </c>
      <c r="T495" s="28">
        <v>175.6301</v>
      </c>
      <c r="U495" s="28">
        <v>3.0876199999999998</v>
      </c>
      <c r="V495" s="28">
        <v>6.9236220901706405E-2</v>
      </c>
      <c r="W495" s="28">
        <v>33.718167999999999</v>
      </c>
      <c r="X495" s="28">
        <v>197.101</v>
      </c>
      <c r="Y495" s="28">
        <v>1.4754609999999999</v>
      </c>
      <c r="Z495" s="28">
        <v>1.9405298</v>
      </c>
      <c r="AA495" s="28">
        <v>2.5634199999999998</v>
      </c>
      <c r="AB495" s="28">
        <v>2.756399</v>
      </c>
      <c r="AC495" s="28">
        <v>51.258310000000002</v>
      </c>
      <c r="AD495" s="28">
        <v>33.180214999999997</v>
      </c>
      <c r="AE495" s="28">
        <v>3.4352999999999998</v>
      </c>
      <c r="AF495" s="28">
        <v>4.7520536599999996</v>
      </c>
      <c r="AG495" s="28">
        <v>4.7498256599999999</v>
      </c>
      <c r="AH495" s="28">
        <v>4.7385736600000001</v>
      </c>
      <c r="AI495" s="28">
        <v>5.2999999999999999E-2</v>
      </c>
      <c r="AJ495" s="28">
        <v>1.9648699999999999</v>
      </c>
      <c r="AK495" s="28">
        <v>95.501995199999996</v>
      </c>
      <c r="AL495" s="28">
        <v>6.9781620000000002</v>
      </c>
      <c r="AM495" s="28">
        <v>0.99254600000000004</v>
      </c>
      <c r="AN495" s="28">
        <v>1.81176</v>
      </c>
      <c r="AO495" s="28">
        <v>42.037999999999997</v>
      </c>
      <c r="AP495" s="28">
        <v>2.0628380000000002</v>
      </c>
      <c r="AQ495" s="28">
        <v>1.64774</v>
      </c>
      <c r="AR495" s="28">
        <v>7.3438040000000004</v>
      </c>
      <c r="AS495" s="28">
        <v>690.77102000000002</v>
      </c>
      <c r="AT495" s="28">
        <v>37.551827547999999</v>
      </c>
      <c r="AU495" s="28">
        <v>2659.6453999999999</v>
      </c>
      <c r="AV495" s="28">
        <v>5.9977244000000001</v>
      </c>
      <c r="AW495" s="28">
        <v>3.5381999999999998</v>
      </c>
      <c r="AX495" s="28">
        <v>5.0759999999999996</v>
      </c>
      <c r="AY495" s="28">
        <v>136.73660000000001</v>
      </c>
      <c r="AZ495" s="28">
        <v>2.7454489999999998</v>
      </c>
      <c r="BA495" s="28">
        <v>0.124934582996337</v>
      </c>
      <c r="BB495" s="28">
        <v>11.363274000000001</v>
      </c>
      <c r="BC495" s="28">
        <v>147.68</v>
      </c>
      <c r="BD495" s="28">
        <v>0.66060600000000003</v>
      </c>
      <c r="BE495" s="28">
        <v>1.9475595999999999</v>
      </c>
      <c r="BF495" s="28">
        <v>1.9030260000000001</v>
      </c>
      <c r="BG495" s="28">
        <v>2.1796799999999998</v>
      </c>
      <c r="BH495" s="28">
        <v>86.754639999999995</v>
      </c>
      <c r="BI495" s="28">
        <v>15.334020000000001</v>
      </c>
      <c r="BJ495" s="28">
        <v>5.0759999999999996</v>
      </c>
      <c r="BK495" s="28">
        <v>3.4020910799999999</v>
      </c>
      <c r="BL495" s="28">
        <v>3.4020910799999999</v>
      </c>
      <c r="BM495" s="28">
        <v>3.79463588</v>
      </c>
      <c r="BN495" s="28">
        <v>0.206374</v>
      </c>
      <c r="BO495" s="28">
        <v>0.98919226227480594</v>
      </c>
      <c r="BP495" s="28">
        <v>0.47800723589001498</v>
      </c>
    </row>
    <row r="496" spans="1:68">
      <c r="A496" s="28">
        <v>495</v>
      </c>
      <c r="B496" s="29" t="s">
        <v>276</v>
      </c>
      <c r="C496" s="28">
        <v>150</v>
      </c>
      <c r="D496" s="28">
        <v>1110</v>
      </c>
      <c r="E496" s="28">
        <v>0.40608038400000002</v>
      </c>
      <c r="F496" s="28">
        <v>33.903556127999998</v>
      </c>
      <c r="G496" s="28">
        <v>3.1664220799999998</v>
      </c>
      <c r="H496" s="28">
        <v>1.1967760000000001</v>
      </c>
      <c r="I496" s="28">
        <v>4.0908550400000001</v>
      </c>
      <c r="J496" s="28">
        <v>16.012736</v>
      </c>
      <c r="K496" s="28">
        <v>0.87403872000000005</v>
      </c>
      <c r="L496" s="28">
        <v>0.87534080000000003</v>
      </c>
      <c r="M496" s="28">
        <v>1.0542774399999999</v>
      </c>
      <c r="N496" s="28">
        <v>465.057456</v>
      </c>
      <c r="O496" s="28">
        <v>57.089842283839999</v>
      </c>
      <c r="P496" s="28">
        <v>359.736672</v>
      </c>
      <c r="Q496" s="28">
        <v>1.4298936</v>
      </c>
      <c r="R496" s="28">
        <v>2.2733599999999998</v>
      </c>
      <c r="S496" s="28">
        <v>3.5065919999999999</v>
      </c>
      <c r="T496" s="28">
        <v>176.01580799999999</v>
      </c>
      <c r="U496" s="28">
        <v>3.10139568</v>
      </c>
      <c r="V496" s="28">
        <v>6.7446312735062894E-2</v>
      </c>
      <c r="W496" s="28">
        <v>33.736518719999999</v>
      </c>
      <c r="X496" s="28">
        <v>197.51168000000001</v>
      </c>
      <c r="Y496" s="28">
        <v>1.4907999999999999</v>
      </c>
      <c r="Z496" s="28">
        <v>1.95253696</v>
      </c>
      <c r="AA496" s="28">
        <v>2.56843552</v>
      </c>
      <c r="AB496" s="28">
        <v>2.75999456</v>
      </c>
      <c r="AC496" s="28">
        <v>51.679456000000002</v>
      </c>
      <c r="AD496" s="28">
        <v>32.577855679999999</v>
      </c>
      <c r="AE496" s="28">
        <v>3.5065919999999999</v>
      </c>
      <c r="AF496" s="28">
        <v>4.8040278208</v>
      </c>
      <c r="AG496" s="28">
        <v>4.7928878207999999</v>
      </c>
      <c r="AH496" s="28">
        <v>4.7366278207999999</v>
      </c>
      <c r="AI496" s="28">
        <v>6.5000000000000002E-2</v>
      </c>
      <c r="AJ496" s="28">
        <v>1.9184000000000001</v>
      </c>
      <c r="AK496" s="28">
        <v>92.838719999999995</v>
      </c>
      <c r="AL496" s="28">
        <v>6.69</v>
      </c>
      <c r="AM496" s="28">
        <v>0.95120000000000005</v>
      </c>
      <c r="AN496" s="28">
        <v>1.7584</v>
      </c>
      <c r="AO496" s="28">
        <v>40.96</v>
      </c>
      <c r="AP496" s="28">
        <v>2.0167999999999999</v>
      </c>
      <c r="AQ496" s="28">
        <v>1.5920000000000001</v>
      </c>
      <c r="AR496" s="28">
        <v>7.5171999999999999</v>
      </c>
      <c r="AS496" s="28">
        <v>663.64800000000002</v>
      </c>
      <c r="AT496" s="28">
        <v>36.384614800000001</v>
      </c>
      <c r="AU496" s="28">
        <v>2716.36</v>
      </c>
      <c r="AV496" s="28">
        <v>5.9501600000000003</v>
      </c>
      <c r="AW496" s="28">
        <v>3.2879999999999998</v>
      </c>
      <c r="AX496" s="28">
        <v>5</v>
      </c>
      <c r="AY496" s="28">
        <v>134.44</v>
      </c>
      <c r="AZ496" s="28">
        <v>2.7625999999999999</v>
      </c>
      <c r="BA496" s="28">
        <v>0.12109375</v>
      </c>
      <c r="BB496" s="28">
        <v>10.957599999999999</v>
      </c>
      <c r="BC496" s="28">
        <v>145.4</v>
      </c>
      <c r="BD496" s="28">
        <v>0.64319999999999999</v>
      </c>
      <c r="BE496" s="28">
        <v>1.91204</v>
      </c>
      <c r="BF496" s="28">
        <v>1.8640000000000001</v>
      </c>
      <c r="BG496" s="28">
        <v>2.1347999999999998</v>
      </c>
      <c r="BH496" s="28">
        <v>84.396000000000001</v>
      </c>
      <c r="BI496" s="28">
        <v>15.788</v>
      </c>
      <c r="BJ496" s="28">
        <v>5</v>
      </c>
      <c r="BK496" s="28">
        <v>3.2976640000000002</v>
      </c>
      <c r="BL496" s="28">
        <v>3.2976640000000002</v>
      </c>
      <c r="BM496" s="28">
        <v>3.3742640000000002</v>
      </c>
      <c r="BN496" s="28">
        <v>0.16839999999999999</v>
      </c>
      <c r="BO496" s="28">
        <v>1.0030497536009799</v>
      </c>
      <c r="BP496" s="28">
        <v>0.46541244573082502</v>
      </c>
    </row>
    <row r="497" spans="1:68">
      <c r="A497" s="28">
        <v>496</v>
      </c>
      <c r="B497" s="29" t="s">
        <v>84</v>
      </c>
      <c r="C497" s="28">
        <v>250</v>
      </c>
      <c r="D497" s="28">
        <v>1100</v>
      </c>
      <c r="E497" s="28">
        <v>0.403479168</v>
      </c>
      <c r="F497" s="28">
        <v>33.675265056000001</v>
      </c>
      <c r="G497" s="28">
        <v>3.15005216</v>
      </c>
      <c r="H497" s="28">
        <v>1.2021520000000001</v>
      </c>
      <c r="I497" s="28">
        <v>4.0804140799999997</v>
      </c>
      <c r="J497" s="28">
        <v>15.899072</v>
      </c>
      <c r="K497" s="28">
        <v>0.87454944000000001</v>
      </c>
      <c r="L497" s="28">
        <v>0.87676160000000003</v>
      </c>
      <c r="M497" s="28">
        <v>1.06009888</v>
      </c>
      <c r="N497" s="28">
        <v>465.64651199999997</v>
      </c>
      <c r="O497" s="28">
        <v>56.809035951680002</v>
      </c>
      <c r="P497" s="28">
        <v>360.680544</v>
      </c>
      <c r="Q497" s="28">
        <v>1.4482872</v>
      </c>
      <c r="R497" s="28">
        <v>2.2647200000000001</v>
      </c>
      <c r="S497" s="28">
        <v>3.4923839999999999</v>
      </c>
      <c r="T497" s="28">
        <v>175.49241599999999</v>
      </c>
      <c r="U497" s="28">
        <v>3.0866193599999998</v>
      </c>
      <c r="V497" s="28">
        <v>6.7928492933423998E-2</v>
      </c>
      <c r="W497" s="28">
        <v>33.531109440000002</v>
      </c>
      <c r="X497" s="28">
        <v>196.99135999999999</v>
      </c>
      <c r="Y497" s="28">
        <v>1.4836</v>
      </c>
      <c r="Z497" s="28">
        <v>1.9478099200000001</v>
      </c>
      <c r="AA497" s="28">
        <v>2.5618230400000002</v>
      </c>
      <c r="AB497" s="28">
        <v>2.7548451200000001</v>
      </c>
      <c r="AC497" s="28">
        <v>51.764512000000003</v>
      </c>
      <c r="AD497" s="28">
        <v>32.491079360000001</v>
      </c>
      <c r="AE497" s="28">
        <v>3.4923839999999999</v>
      </c>
      <c r="AF497" s="28">
        <v>4.7917537216000001</v>
      </c>
      <c r="AG497" s="28">
        <v>4.7806137216</v>
      </c>
      <c r="AH497" s="28">
        <v>4.7243537216</v>
      </c>
      <c r="AI497" s="28">
        <v>6.5000000000000002E-2</v>
      </c>
      <c r="AJ497" s="28">
        <v>1.9184000000000001</v>
      </c>
      <c r="AK497" s="28">
        <v>92.838719999999995</v>
      </c>
      <c r="AL497" s="28">
        <v>6.69</v>
      </c>
      <c r="AM497" s="28">
        <v>0.95120000000000005</v>
      </c>
      <c r="AN497" s="28">
        <v>1.7584</v>
      </c>
      <c r="AO497" s="28">
        <v>40.96</v>
      </c>
      <c r="AP497" s="28">
        <v>2.0167999999999999</v>
      </c>
      <c r="AQ497" s="28">
        <v>1.5920000000000001</v>
      </c>
      <c r="AR497" s="28">
        <v>7.5171999999999999</v>
      </c>
      <c r="AS497" s="28">
        <v>663.64800000000002</v>
      </c>
      <c r="AT497" s="28">
        <v>36.384614800000001</v>
      </c>
      <c r="AU497" s="28">
        <v>2716.36</v>
      </c>
      <c r="AV497" s="28">
        <v>5.9501600000000003</v>
      </c>
      <c r="AW497" s="28">
        <v>3.2879999999999998</v>
      </c>
      <c r="AX497" s="28">
        <v>5</v>
      </c>
      <c r="AY497" s="28">
        <v>134.44</v>
      </c>
      <c r="AZ497" s="28">
        <v>2.7625999999999999</v>
      </c>
      <c r="BA497" s="28">
        <v>0.12109375</v>
      </c>
      <c r="BB497" s="28">
        <v>10.957599999999999</v>
      </c>
      <c r="BC497" s="28">
        <v>145.4</v>
      </c>
      <c r="BD497" s="28">
        <v>0.64319999999999999</v>
      </c>
      <c r="BE497" s="28">
        <v>1.91204</v>
      </c>
      <c r="BF497" s="28">
        <v>1.8640000000000001</v>
      </c>
      <c r="BG497" s="28">
        <v>2.1347999999999998</v>
      </c>
      <c r="BH497" s="28">
        <v>84.396000000000001</v>
      </c>
      <c r="BI497" s="28">
        <v>15.788</v>
      </c>
      <c r="BJ497" s="28">
        <v>5</v>
      </c>
      <c r="BK497" s="28">
        <v>3.2976640000000002</v>
      </c>
      <c r="BL497" s="28">
        <v>3.2976640000000002</v>
      </c>
      <c r="BM497" s="28">
        <v>3.3742640000000002</v>
      </c>
      <c r="BN497" s="28">
        <v>0.16839999999999999</v>
      </c>
      <c r="BO497" s="28">
        <v>1.0005358444440899</v>
      </c>
      <c r="BP497" s="28">
        <v>0.46541244573082502</v>
      </c>
    </row>
    <row r="498" spans="1:68">
      <c r="A498" s="28">
        <v>497</v>
      </c>
      <c r="B498" s="29" t="s">
        <v>85</v>
      </c>
      <c r="C498" s="28">
        <v>190</v>
      </c>
      <c r="D498" s="28">
        <v>1085</v>
      </c>
      <c r="E498" s="28">
        <v>0.40087795199999998</v>
      </c>
      <c r="F498" s="28">
        <v>33.446973984000003</v>
      </c>
      <c r="G498" s="28">
        <v>3.1336822400000002</v>
      </c>
      <c r="H498" s="28">
        <v>1.2075279999999999</v>
      </c>
      <c r="I498" s="28">
        <v>4.0699731200000002</v>
      </c>
      <c r="J498" s="28">
        <v>15.785408</v>
      </c>
      <c r="K498" s="28">
        <v>0.87506015999999998</v>
      </c>
      <c r="L498" s="28">
        <v>0.87818240000000003</v>
      </c>
      <c r="M498" s="28">
        <v>1.06592032</v>
      </c>
      <c r="N498" s="28">
        <v>466.235568</v>
      </c>
      <c r="O498" s="28">
        <v>56.528229619519998</v>
      </c>
      <c r="P498" s="28">
        <v>361.624416</v>
      </c>
      <c r="Q498" s="28">
        <v>1.4666808</v>
      </c>
      <c r="R498" s="28">
        <v>2.2560799999999999</v>
      </c>
      <c r="S498" s="28">
        <v>3.4781759999999999</v>
      </c>
      <c r="T498" s="28">
        <v>174.96902399999999</v>
      </c>
      <c r="U498" s="28">
        <v>3.0718430400000001</v>
      </c>
      <c r="V498" s="28">
        <v>6.8417617080280699E-2</v>
      </c>
      <c r="W498" s="28">
        <v>33.325700159999997</v>
      </c>
      <c r="X498" s="28">
        <v>196.47103999999999</v>
      </c>
      <c r="Y498" s="28">
        <v>1.4763999999999999</v>
      </c>
      <c r="Z498" s="28">
        <v>1.94308288</v>
      </c>
      <c r="AA498" s="28">
        <v>2.5552105599999999</v>
      </c>
      <c r="AB498" s="28">
        <v>2.7496956799999999</v>
      </c>
      <c r="AC498" s="28">
        <v>51.849567999999998</v>
      </c>
      <c r="AD498" s="28">
        <v>32.404303040000002</v>
      </c>
      <c r="AE498" s="28">
        <v>3.4781759999999999</v>
      </c>
      <c r="AF498" s="28">
        <v>4.7794796224000002</v>
      </c>
      <c r="AG498" s="28">
        <v>4.7683396224000001</v>
      </c>
      <c r="AH498" s="28">
        <v>4.7120796224000001</v>
      </c>
      <c r="AI498" s="28">
        <v>6.5000000000000002E-2</v>
      </c>
      <c r="AJ498" s="28">
        <v>1.9184000000000001</v>
      </c>
      <c r="AK498" s="28">
        <v>92.838719999999995</v>
      </c>
      <c r="AL498" s="28">
        <v>6.69</v>
      </c>
      <c r="AM498" s="28">
        <v>0.95120000000000005</v>
      </c>
      <c r="AN498" s="28">
        <v>1.7584</v>
      </c>
      <c r="AO498" s="28">
        <v>40.96</v>
      </c>
      <c r="AP498" s="28">
        <v>2.0167999999999999</v>
      </c>
      <c r="AQ498" s="28">
        <v>1.5920000000000001</v>
      </c>
      <c r="AR498" s="28">
        <v>7.5171999999999999</v>
      </c>
      <c r="AS498" s="28">
        <v>663.64800000000002</v>
      </c>
      <c r="AT498" s="28">
        <v>36.384614800000001</v>
      </c>
      <c r="AU498" s="28">
        <v>2716.36</v>
      </c>
      <c r="AV498" s="28">
        <v>5.9501600000000003</v>
      </c>
      <c r="AW498" s="28">
        <v>3.2879999999999998</v>
      </c>
      <c r="AX498" s="28">
        <v>5</v>
      </c>
      <c r="AY498" s="28">
        <v>134.44</v>
      </c>
      <c r="AZ498" s="28">
        <v>2.7625999999999999</v>
      </c>
      <c r="BA498" s="28">
        <v>0.12109375</v>
      </c>
      <c r="BB498" s="28">
        <v>10.957599999999999</v>
      </c>
      <c r="BC498" s="28">
        <v>145.4</v>
      </c>
      <c r="BD498" s="28">
        <v>0.64319999999999999</v>
      </c>
      <c r="BE498" s="28">
        <v>1.91204</v>
      </c>
      <c r="BF498" s="28">
        <v>1.8640000000000001</v>
      </c>
      <c r="BG498" s="28">
        <v>2.1347999999999998</v>
      </c>
      <c r="BH498" s="28">
        <v>84.396000000000001</v>
      </c>
      <c r="BI498" s="28">
        <v>15.788</v>
      </c>
      <c r="BJ498" s="28">
        <v>5</v>
      </c>
      <c r="BK498" s="28">
        <v>3.2976640000000002</v>
      </c>
      <c r="BL498" s="28">
        <v>3.2976640000000002</v>
      </c>
      <c r="BM498" s="28">
        <v>3.3742640000000002</v>
      </c>
      <c r="BN498" s="28">
        <v>0.16839999999999999</v>
      </c>
      <c r="BO498" s="28">
        <v>0.99802193528719496</v>
      </c>
      <c r="BP498" s="28">
        <v>0.46541244573082502</v>
      </c>
    </row>
    <row r="499" spans="1:68">
      <c r="A499" s="28">
        <v>498</v>
      </c>
      <c r="B499" s="29" t="s">
        <v>86</v>
      </c>
      <c r="C499" s="28">
        <v>65</v>
      </c>
      <c r="D499" s="28">
        <v>1070</v>
      </c>
      <c r="E499" s="28">
        <v>0.39827673600000002</v>
      </c>
      <c r="F499" s="28">
        <v>33.218682911999998</v>
      </c>
      <c r="G499" s="28">
        <v>3.1173123199999999</v>
      </c>
      <c r="H499" s="28">
        <v>1.212904</v>
      </c>
      <c r="I499" s="28">
        <v>4.0595321599999998</v>
      </c>
      <c r="J499" s="28">
        <v>15.671744</v>
      </c>
      <c r="K499" s="28">
        <v>0.87557088000000005</v>
      </c>
      <c r="L499" s="28">
        <v>0.87960320000000003</v>
      </c>
      <c r="M499" s="28">
        <v>1.0717417600000001</v>
      </c>
      <c r="N499" s="28">
        <v>466.82462399999997</v>
      </c>
      <c r="O499" s="28">
        <v>56.24742328736</v>
      </c>
      <c r="P499" s="28">
        <v>362.568288</v>
      </c>
      <c r="Q499" s="28">
        <v>1.4850744</v>
      </c>
      <c r="R499" s="28">
        <v>2.2474400000000001</v>
      </c>
      <c r="S499" s="28">
        <v>3.4639679999999999</v>
      </c>
      <c r="T499" s="28">
        <v>174.44563199999999</v>
      </c>
      <c r="U499" s="28">
        <v>3.0570667199999999</v>
      </c>
      <c r="V499" s="28">
        <v>6.8913836264808806E-2</v>
      </c>
      <c r="W499" s="28">
        <v>33.120290879999999</v>
      </c>
      <c r="X499" s="28">
        <v>195.95071999999999</v>
      </c>
      <c r="Y499" s="28">
        <v>1.4692000000000001</v>
      </c>
      <c r="Z499" s="28">
        <v>1.9383558400000001</v>
      </c>
      <c r="AA499" s="28">
        <v>2.5485980800000001</v>
      </c>
      <c r="AB499" s="28">
        <v>2.74454624</v>
      </c>
      <c r="AC499" s="28">
        <v>51.934623999999999</v>
      </c>
      <c r="AD499" s="28">
        <v>32.317526719999996</v>
      </c>
      <c r="AE499" s="28">
        <v>3.4639679999999999</v>
      </c>
      <c r="AF499" s="28">
        <v>4.7672055232000003</v>
      </c>
      <c r="AG499" s="28">
        <v>4.7560655232000002</v>
      </c>
      <c r="AH499" s="28">
        <v>4.6998055232000002</v>
      </c>
      <c r="AI499" s="28">
        <v>6.5000000000000002E-2</v>
      </c>
      <c r="AJ499" s="28">
        <v>1.9184000000000001</v>
      </c>
      <c r="AK499" s="28">
        <v>92.838719999999995</v>
      </c>
      <c r="AL499" s="28">
        <v>6.69</v>
      </c>
      <c r="AM499" s="28">
        <v>0.95120000000000005</v>
      </c>
      <c r="AN499" s="28">
        <v>1.7584</v>
      </c>
      <c r="AO499" s="28">
        <v>40.96</v>
      </c>
      <c r="AP499" s="28">
        <v>2.0167999999999999</v>
      </c>
      <c r="AQ499" s="28">
        <v>1.5920000000000001</v>
      </c>
      <c r="AR499" s="28">
        <v>7.5171999999999999</v>
      </c>
      <c r="AS499" s="28">
        <v>663.64800000000002</v>
      </c>
      <c r="AT499" s="28">
        <v>36.384614800000001</v>
      </c>
      <c r="AU499" s="28">
        <v>2716.36</v>
      </c>
      <c r="AV499" s="28">
        <v>5.9501600000000003</v>
      </c>
      <c r="AW499" s="28">
        <v>3.2879999999999998</v>
      </c>
      <c r="AX499" s="28">
        <v>5</v>
      </c>
      <c r="AY499" s="28">
        <v>134.44</v>
      </c>
      <c r="AZ499" s="28">
        <v>2.7625999999999999</v>
      </c>
      <c r="BA499" s="28">
        <v>0.12109375</v>
      </c>
      <c r="BB499" s="28">
        <v>10.957599999999999</v>
      </c>
      <c r="BC499" s="28">
        <v>145.4</v>
      </c>
      <c r="BD499" s="28">
        <v>0.64319999999999999</v>
      </c>
      <c r="BE499" s="28">
        <v>1.91204</v>
      </c>
      <c r="BF499" s="28">
        <v>1.8640000000000001</v>
      </c>
      <c r="BG499" s="28">
        <v>2.1347999999999998</v>
      </c>
      <c r="BH499" s="28">
        <v>84.396000000000001</v>
      </c>
      <c r="BI499" s="28">
        <v>15.788</v>
      </c>
      <c r="BJ499" s="28">
        <v>5</v>
      </c>
      <c r="BK499" s="28">
        <v>3.2976640000000002</v>
      </c>
      <c r="BL499" s="28">
        <v>3.2976640000000002</v>
      </c>
      <c r="BM499" s="28">
        <v>3.3742640000000002</v>
      </c>
      <c r="BN499" s="28">
        <v>0.16839999999999999</v>
      </c>
      <c r="BO499" s="28">
        <v>0.99550802613029998</v>
      </c>
      <c r="BP499" s="28">
        <v>0.46541244573082502</v>
      </c>
    </row>
    <row r="500" spans="1:68">
      <c r="A500" s="28">
        <v>499</v>
      </c>
      <c r="B500" s="29" t="s">
        <v>277</v>
      </c>
      <c r="C500" s="28">
        <v>80</v>
      </c>
      <c r="D500" s="28">
        <v>1085</v>
      </c>
      <c r="E500" s="28">
        <v>0.35983712000000001</v>
      </c>
      <c r="F500" s="28">
        <v>31.256096039999999</v>
      </c>
      <c r="G500" s="28">
        <v>3.0162643999999998</v>
      </c>
      <c r="H500" s="28">
        <v>1.1905699999999999</v>
      </c>
      <c r="I500" s="28">
        <v>4.1419072000000003</v>
      </c>
      <c r="J500" s="28">
        <v>15.04448</v>
      </c>
      <c r="K500" s="28">
        <v>0.85067959999999998</v>
      </c>
      <c r="L500" s="28">
        <v>0.85514400000000002</v>
      </c>
      <c r="M500" s="28">
        <v>1.0270691999999999</v>
      </c>
      <c r="N500" s="28">
        <v>459.57337999999999</v>
      </c>
      <c r="O500" s="28">
        <v>57.509595141200002</v>
      </c>
      <c r="P500" s="28">
        <v>355.24795999999998</v>
      </c>
      <c r="Q500" s="28">
        <v>1.3480970000000001</v>
      </c>
      <c r="R500" s="28">
        <v>2.2122999999999999</v>
      </c>
      <c r="S500" s="28">
        <v>3.4875600000000002</v>
      </c>
      <c r="T500" s="28">
        <v>177.44344000000001</v>
      </c>
      <c r="U500" s="28">
        <v>3.1457434000000002</v>
      </c>
      <c r="V500" s="28">
        <v>6.7267197005147397E-2</v>
      </c>
      <c r="W500" s="28">
        <v>34.377479600000001</v>
      </c>
      <c r="X500" s="28">
        <v>199.08240000000001</v>
      </c>
      <c r="Y500" s="28">
        <v>1.5085599999999999</v>
      </c>
      <c r="Z500" s="28">
        <v>1.9587048</v>
      </c>
      <c r="AA500" s="28">
        <v>2.5875436000000001</v>
      </c>
      <c r="AB500" s="28">
        <v>2.7753307999999999</v>
      </c>
      <c r="AC500" s="28">
        <v>50.86168</v>
      </c>
      <c r="AD500" s="28">
        <v>33.291292400000003</v>
      </c>
      <c r="AE500" s="28">
        <v>3.4875600000000002</v>
      </c>
      <c r="AF500" s="28">
        <v>4.7942083440000003</v>
      </c>
      <c r="AG500" s="28">
        <v>4.7925373440000003</v>
      </c>
      <c r="AH500" s="28">
        <v>4.7840983440000002</v>
      </c>
      <c r="AI500" s="28">
        <v>5.2249999999999998E-2</v>
      </c>
      <c r="AJ500" s="28">
        <v>1.919295</v>
      </c>
      <c r="AK500" s="28">
        <v>92.862202999999994</v>
      </c>
      <c r="AL500" s="28">
        <v>6.6985299999999999</v>
      </c>
      <c r="AM500" s="28">
        <v>0.95049499999999998</v>
      </c>
      <c r="AN500" s="28">
        <v>1.7510049999999999</v>
      </c>
      <c r="AO500" s="28">
        <v>40.981999999999999</v>
      </c>
      <c r="AP500" s="28">
        <v>2.0286200000000001</v>
      </c>
      <c r="AQ500" s="28">
        <v>1.5996999999999999</v>
      </c>
      <c r="AR500" s="28">
        <v>7.5586900000000004</v>
      </c>
      <c r="AS500" s="28">
        <v>664.15819999999997</v>
      </c>
      <c r="AT500" s="28">
        <v>36.291991045000003</v>
      </c>
      <c r="AU500" s="28">
        <v>2737.0039999999999</v>
      </c>
      <c r="AV500" s="28">
        <v>6.1288260000000001</v>
      </c>
      <c r="AW500" s="28">
        <v>3.3011249999999999</v>
      </c>
      <c r="AX500" s="28">
        <v>4.9984999999999999</v>
      </c>
      <c r="AY500" s="28">
        <v>134</v>
      </c>
      <c r="AZ500" s="28">
        <v>2.7587774999999999</v>
      </c>
      <c r="BA500" s="28">
        <v>0.122224391196135</v>
      </c>
      <c r="BB500" s="28">
        <v>10.832280000000001</v>
      </c>
      <c r="BC500" s="28">
        <v>145</v>
      </c>
      <c r="BD500" s="28">
        <v>0.64027000000000001</v>
      </c>
      <c r="BE500" s="28">
        <v>1.9107285000000001</v>
      </c>
      <c r="BF500" s="28">
        <v>1.860015</v>
      </c>
      <c r="BG500" s="28">
        <v>2.1300150000000002</v>
      </c>
      <c r="BH500" s="28">
        <v>86.003050000000002</v>
      </c>
      <c r="BI500" s="28">
        <v>15.68848</v>
      </c>
      <c r="BJ500" s="28">
        <v>4.9984999999999999</v>
      </c>
      <c r="BK500" s="28">
        <v>3.29934415</v>
      </c>
      <c r="BL500" s="28">
        <v>3.29934415</v>
      </c>
      <c r="BM500" s="28">
        <v>3.3056394999999998</v>
      </c>
      <c r="BN500" s="28">
        <v>0.17005999999999999</v>
      </c>
      <c r="BO500" s="28">
        <v>1.0107129994642601</v>
      </c>
      <c r="BP500" s="28">
        <v>0.46329232995658498</v>
      </c>
    </row>
    <row r="501" spans="1:68">
      <c r="A501" s="28">
        <v>500</v>
      </c>
      <c r="B501" s="29" t="s">
        <v>98</v>
      </c>
      <c r="C501" s="28">
        <v>156</v>
      </c>
      <c r="D501" s="28">
        <v>1085</v>
      </c>
      <c r="E501" s="28">
        <v>0.37315280000000001</v>
      </c>
      <c r="F501" s="28">
        <v>32.058260099999998</v>
      </c>
      <c r="G501" s="28">
        <v>3.0628609999999998</v>
      </c>
      <c r="H501" s="28">
        <v>1.191425</v>
      </c>
      <c r="I501" s="28">
        <v>4.1333679999999999</v>
      </c>
      <c r="J501" s="28">
        <v>15.3512</v>
      </c>
      <c r="K501" s="28">
        <v>0.85649900000000001</v>
      </c>
      <c r="L501" s="28">
        <v>0.85985999999999996</v>
      </c>
      <c r="M501" s="28">
        <v>1.032273</v>
      </c>
      <c r="N501" s="28">
        <v>460.67345</v>
      </c>
      <c r="O501" s="28">
        <v>57.506648452999997</v>
      </c>
      <c r="P501" s="28">
        <v>356.09989999999999</v>
      </c>
      <c r="Q501" s="28">
        <v>1.3602425</v>
      </c>
      <c r="R501" s="28">
        <v>2.23075</v>
      </c>
      <c r="S501" s="28">
        <v>3.4988999999999999</v>
      </c>
      <c r="T501" s="28">
        <v>177.32859999999999</v>
      </c>
      <c r="U501" s="28">
        <v>3.1405585</v>
      </c>
      <c r="V501" s="28">
        <v>6.7095731929751407E-2</v>
      </c>
      <c r="W501" s="28">
        <v>34.318499000000003</v>
      </c>
      <c r="X501" s="28">
        <v>198.90600000000001</v>
      </c>
      <c r="Y501" s="28">
        <v>1.5064</v>
      </c>
      <c r="Z501" s="28">
        <v>1.9591620000000001</v>
      </c>
      <c r="AA501" s="28">
        <v>2.5856590000000002</v>
      </c>
      <c r="AB501" s="28">
        <v>2.7737270000000001</v>
      </c>
      <c r="AC501" s="28">
        <v>51.044199999999996</v>
      </c>
      <c r="AD501" s="28">
        <v>33.174430999999998</v>
      </c>
      <c r="AE501" s="28">
        <v>3.4988999999999999</v>
      </c>
      <c r="AF501" s="28">
        <v>4.8026928599999996</v>
      </c>
      <c r="AG501" s="28">
        <v>4.7985153599999997</v>
      </c>
      <c r="AH501" s="28">
        <v>4.7774178599999999</v>
      </c>
      <c r="AI501" s="28">
        <v>5.5625000000000001E-2</v>
      </c>
      <c r="AJ501" s="28">
        <v>1.9182375</v>
      </c>
      <c r="AK501" s="28">
        <v>92.796507500000004</v>
      </c>
      <c r="AL501" s="28">
        <v>6.6963249999999999</v>
      </c>
      <c r="AM501" s="28">
        <v>0.95123749999999996</v>
      </c>
      <c r="AN501" s="28">
        <v>1.7525124999999999</v>
      </c>
      <c r="AO501" s="28">
        <v>40.954999999999998</v>
      </c>
      <c r="AP501" s="28">
        <v>2.0265499999999999</v>
      </c>
      <c r="AQ501" s="28">
        <v>1.5992500000000001</v>
      </c>
      <c r="AR501" s="28">
        <v>7.5417249999999996</v>
      </c>
      <c r="AS501" s="28">
        <v>664.69550000000004</v>
      </c>
      <c r="AT501" s="28">
        <v>36.309977612499999</v>
      </c>
      <c r="AU501" s="28">
        <v>2731.01</v>
      </c>
      <c r="AV501" s="28">
        <v>6.1060650000000001</v>
      </c>
      <c r="AW501" s="28">
        <v>3.3028124999999999</v>
      </c>
      <c r="AX501" s="28">
        <v>4.9962499999999999</v>
      </c>
      <c r="AY501" s="28">
        <v>134</v>
      </c>
      <c r="AZ501" s="28">
        <v>2.75694375</v>
      </c>
      <c r="BA501" s="28">
        <v>0.12263459895006699</v>
      </c>
      <c r="BB501" s="28">
        <v>10.835699999999999</v>
      </c>
      <c r="BC501" s="28">
        <v>145</v>
      </c>
      <c r="BD501" s="28">
        <v>0.64067499999999999</v>
      </c>
      <c r="BE501" s="28">
        <v>1.91032125</v>
      </c>
      <c r="BF501" s="28">
        <v>1.8600375</v>
      </c>
      <c r="BG501" s="28">
        <v>2.1300374999999998</v>
      </c>
      <c r="BH501" s="28">
        <v>85.707624999999993</v>
      </c>
      <c r="BI501" s="28">
        <v>15.671200000000001</v>
      </c>
      <c r="BJ501" s="28">
        <v>4.9962499999999999</v>
      </c>
      <c r="BK501" s="28">
        <v>3.2977603750000002</v>
      </c>
      <c r="BL501" s="28">
        <v>3.2977603750000002</v>
      </c>
      <c r="BM501" s="28">
        <v>3.3134987499999999</v>
      </c>
      <c r="BN501" s="28">
        <v>0.17015</v>
      </c>
      <c r="BO501" s="28">
        <v>1.00975551029168</v>
      </c>
      <c r="BP501" s="28">
        <v>0.46358538350217099</v>
      </c>
    </row>
    <row r="502" spans="1:68">
      <c r="A502" s="28">
        <v>501</v>
      </c>
      <c r="B502" s="29" t="s">
        <v>278</v>
      </c>
      <c r="C502" s="28">
        <v>291</v>
      </c>
      <c r="D502" s="28">
        <v>1155</v>
      </c>
      <c r="E502" s="28">
        <v>0.29469600000000001</v>
      </c>
      <c r="F502" s="28">
        <v>25.054611999999999</v>
      </c>
      <c r="G502" s="28">
        <v>2.6223200000000002</v>
      </c>
      <c r="H502" s="28">
        <v>1.1577999999999999</v>
      </c>
      <c r="I502" s="28">
        <v>3.8533599999999999</v>
      </c>
      <c r="J502" s="28">
        <v>12.023999999999999</v>
      </c>
      <c r="K502" s="28">
        <v>0.87368000000000001</v>
      </c>
      <c r="L502" s="28">
        <v>0.88719999999999999</v>
      </c>
      <c r="M502" s="28">
        <v>1.1073599999999999</v>
      </c>
      <c r="N502" s="28">
        <v>482.78800000000001</v>
      </c>
      <c r="O502" s="28">
        <v>52.25226996</v>
      </c>
      <c r="P502" s="28">
        <v>369.52800000000002</v>
      </c>
      <c r="Q502" s="28">
        <v>1.9353</v>
      </c>
      <c r="R502" s="28">
        <v>2.1459999999999999</v>
      </c>
      <c r="S502" s="28">
        <v>3.1280000000000001</v>
      </c>
      <c r="T502" s="28">
        <v>161.352</v>
      </c>
      <c r="U502" s="28">
        <v>2.7831199999999998</v>
      </c>
      <c r="V502" s="28">
        <v>8.3166999334663996E-2</v>
      </c>
      <c r="W502" s="28">
        <v>27.30048</v>
      </c>
      <c r="X502" s="28">
        <v>185.42</v>
      </c>
      <c r="Y502" s="28">
        <v>1.3992</v>
      </c>
      <c r="Z502" s="28">
        <v>1.8420000000000001</v>
      </c>
      <c r="AA502" s="28">
        <v>2.40008</v>
      </c>
      <c r="AB502" s="28">
        <v>2.63104</v>
      </c>
      <c r="AC502" s="28">
        <v>52.456000000000003</v>
      </c>
      <c r="AD502" s="28">
        <v>27.74972</v>
      </c>
      <c r="AE502" s="28">
        <v>3.1280000000000001</v>
      </c>
      <c r="AF502" s="28">
        <v>4.4387952000000004</v>
      </c>
      <c r="AG502" s="28">
        <v>4.4387952000000004</v>
      </c>
      <c r="AH502" s="28">
        <v>4.4387952000000004</v>
      </c>
      <c r="AI502" s="28">
        <v>0.05</v>
      </c>
      <c r="AJ502" s="28">
        <v>1.92</v>
      </c>
      <c r="AK502" s="28">
        <v>92.906000000000006</v>
      </c>
      <c r="AL502" s="28">
        <v>6.7</v>
      </c>
      <c r="AM502" s="28">
        <v>0.95</v>
      </c>
      <c r="AN502" s="28">
        <v>1.75</v>
      </c>
      <c r="AO502" s="28">
        <v>41</v>
      </c>
      <c r="AP502" s="28">
        <v>2.0299999999999998</v>
      </c>
      <c r="AQ502" s="28">
        <v>1.6</v>
      </c>
      <c r="AR502" s="28">
        <v>7.57</v>
      </c>
      <c r="AS502" s="28">
        <v>663.8</v>
      </c>
      <c r="AT502" s="28">
        <v>36.28</v>
      </c>
      <c r="AU502" s="28">
        <v>2741</v>
      </c>
      <c r="AV502" s="28">
        <v>6.1440000000000001</v>
      </c>
      <c r="AW502" s="28">
        <v>3.3</v>
      </c>
      <c r="AX502" s="28">
        <v>5</v>
      </c>
      <c r="AY502" s="28">
        <v>134</v>
      </c>
      <c r="AZ502" s="28">
        <v>2.76</v>
      </c>
      <c r="BA502" s="28">
        <v>0.12195121951219499</v>
      </c>
      <c r="BB502" s="28">
        <v>10.83</v>
      </c>
      <c r="BC502" s="28">
        <v>145</v>
      </c>
      <c r="BD502" s="28">
        <v>0.64</v>
      </c>
      <c r="BE502" s="28">
        <v>1.911</v>
      </c>
      <c r="BF502" s="28">
        <v>1.86</v>
      </c>
      <c r="BG502" s="28">
        <v>2.13</v>
      </c>
      <c r="BH502" s="28">
        <v>86.2</v>
      </c>
      <c r="BI502" s="28">
        <v>15.7</v>
      </c>
      <c r="BJ502" s="28">
        <v>5</v>
      </c>
      <c r="BK502" s="28">
        <v>3.3003999999999998</v>
      </c>
      <c r="BL502" s="28">
        <v>3.3003999999999998</v>
      </c>
      <c r="BM502" s="28">
        <v>3.3003999999999998</v>
      </c>
      <c r="BN502" s="28">
        <v>0.17</v>
      </c>
      <c r="BO502" s="28">
        <v>0.97260404541841095</v>
      </c>
      <c r="BP502" s="28">
        <v>0.46309696092619401</v>
      </c>
    </row>
    <row r="503" spans="1:68">
      <c r="A503" s="28">
        <v>502</v>
      </c>
      <c r="B503" s="29" t="s">
        <v>279</v>
      </c>
      <c r="C503" s="28">
        <v>280</v>
      </c>
      <c r="D503" s="28">
        <v>950</v>
      </c>
      <c r="E503" s="28">
        <v>0.33311960000000002</v>
      </c>
      <c r="F503" s="28">
        <v>29.136142599999999</v>
      </c>
      <c r="G503" s="28">
        <v>2.8834219999999999</v>
      </c>
      <c r="H503" s="28">
        <v>1.249566</v>
      </c>
      <c r="I503" s="28">
        <v>4.1120660000000004</v>
      </c>
      <c r="J503" s="28">
        <v>14.044600000000001</v>
      </c>
      <c r="K503" s="28">
        <v>0.86333800000000005</v>
      </c>
      <c r="L503" s="28">
        <v>0.87626000000000004</v>
      </c>
      <c r="M503" s="28">
        <v>1.0874299999999999</v>
      </c>
      <c r="N503" s="28">
        <v>470.59084000000001</v>
      </c>
      <c r="O503" s="28">
        <v>55.876974285999999</v>
      </c>
      <c r="P503" s="28">
        <v>367.66539999999998</v>
      </c>
      <c r="Q503" s="28">
        <v>1.5238608</v>
      </c>
      <c r="R503" s="28">
        <v>2.1583600000000001</v>
      </c>
      <c r="S503" s="28">
        <v>3.403</v>
      </c>
      <c r="T503" s="28">
        <v>175.28360000000001</v>
      </c>
      <c r="U503" s="28">
        <v>3.0626340000000001</v>
      </c>
      <c r="V503" s="28">
        <v>7.2184327072326707E-2</v>
      </c>
      <c r="W503" s="28">
        <v>33.03322</v>
      </c>
      <c r="X503" s="28">
        <v>197.34800000000001</v>
      </c>
      <c r="Y503" s="28">
        <v>1.469182</v>
      </c>
      <c r="Z503" s="28">
        <v>1.943848</v>
      </c>
      <c r="AA503" s="28">
        <v>2.565712</v>
      </c>
      <c r="AB503" s="28">
        <v>2.7689539999999999</v>
      </c>
      <c r="AC503" s="28">
        <v>52.178820000000002</v>
      </c>
      <c r="AD503" s="28">
        <v>32.978782000000002</v>
      </c>
      <c r="AE503" s="28">
        <v>3.403</v>
      </c>
      <c r="AF503" s="28">
        <v>4.7454781199999996</v>
      </c>
      <c r="AG503" s="28">
        <v>4.7454781199999996</v>
      </c>
      <c r="AH503" s="28">
        <v>4.7454781199999996</v>
      </c>
      <c r="AI503" s="28">
        <v>5.0689999999999999E-2</v>
      </c>
      <c r="AJ503" s="28">
        <v>1.92</v>
      </c>
      <c r="AK503" s="28">
        <v>92.906000000000006</v>
      </c>
      <c r="AL503" s="28">
        <v>6.7</v>
      </c>
      <c r="AM503" s="28">
        <v>0.95</v>
      </c>
      <c r="AN503" s="28">
        <v>1.75</v>
      </c>
      <c r="AO503" s="28">
        <v>41</v>
      </c>
      <c r="AP503" s="28">
        <v>2.0299999999999998</v>
      </c>
      <c r="AQ503" s="28">
        <v>1.6</v>
      </c>
      <c r="AR503" s="28">
        <v>7.57</v>
      </c>
      <c r="AS503" s="28">
        <v>663.8</v>
      </c>
      <c r="AT503" s="28">
        <v>36.28</v>
      </c>
      <c r="AU503" s="28">
        <v>2741</v>
      </c>
      <c r="AV503" s="28">
        <v>6.1440000000000001</v>
      </c>
      <c r="AW503" s="28">
        <v>3.3</v>
      </c>
      <c r="AX503" s="28">
        <v>5</v>
      </c>
      <c r="AY503" s="28">
        <v>134</v>
      </c>
      <c r="AZ503" s="28">
        <v>2.76</v>
      </c>
      <c r="BA503" s="28">
        <v>0.12195121951219499</v>
      </c>
      <c r="BB503" s="28">
        <v>10.83</v>
      </c>
      <c r="BC503" s="28">
        <v>145</v>
      </c>
      <c r="BD503" s="28">
        <v>0.64</v>
      </c>
      <c r="BE503" s="28">
        <v>1.911</v>
      </c>
      <c r="BF503" s="28">
        <v>1.86</v>
      </c>
      <c r="BG503" s="28">
        <v>2.13</v>
      </c>
      <c r="BH503" s="28">
        <v>86.2</v>
      </c>
      <c r="BI503" s="28">
        <v>15.7</v>
      </c>
      <c r="BJ503" s="28">
        <v>5</v>
      </c>
      <c r="BK503" s="28">
        <v>3.3003999999999998</v>
      </c>
      <c r="BL503" s="28">
        <v>3.3003999999999998</v>
      </c>
      <c r="BM503" s="28">
        <v>3.3003999999999998</v>
      </c>
      <c r="BN503" s="28">
        <v>0.17</v>
      </c>
      <c r="BO503" s="28">
        <v>0.99707721394511495</v>
      </c>
      <c r="BP503" s="28">
        <v>0.46309696092619401</v>
      </c>
    </row>
    <row r="504" spans="1:68">
      <c r="A504" s="28">
        <v>503</v>
      </c>
      <c r="B504" s="29" t="s">
        <v>280</v>
      </c>
      <c r="C504" s="28">
        <v>218</v>
      </c>
      <c r="D504" s="28">
        <v>1060</v>
      </c>
      <c r="E504" s="28">
        <v>0.33756000000000003</v>
      </c>
      <c r="F504" s="28">
        <v>29.597349999999999</v>
      </c>
      <c r="G504" s="28">
        <v>2.9015</v>
      </c>
      <c r="H504" s="28">
        <v>1.2282999999999999</v>
      </c>
      <c r="I504" s="28">
        <v>4.0987</v>
      </c>
      <c r="J504" s="28">
        <v>14.28</v>
      </c>
      <c r="K504" s="28">
        <v>0.84830000000000005</v>
      </c>
      <c r="L504" s="28">
        <v>0.85899999999999999</v>
      </c>
      <c r="M504" s="28">
        <v>1.0566</v>
      </c>
      <c r="N504" s="28">
        <v>461.07400000000001</v>
      </c>
      <c r="O504" s="28">
        <v>56.006823599999997</v>
      </c>
      <c r="P504" s="28">
        <v>359.94</v>
      </c>
      <c r="Q504" s="28">
        <v>1.42065</v>
      </c>
      <c r="R504" s="28">
        <v>2.1459999999999999</v>
      </c>
      <c r="S504" s="28">
        <v>3.41</v>
      </c>
      <c r="T504" s="28">
        <v>175.17</v>
      </c>
      <c r="U504" s="28">
        <v>3.0764</v>
      </c>
      <c r="V504" s="28">
        <v>7.0028011204481794E-2</v>
      </c>
      <c r="W504" s="28">
        <v>33.549599999999998</v>
      </c>
      <c r="X504" s="28">
        <v>196.7</v>
      </c>
      <c r="Y504" s="28">
        <v>1.4697</v>
      </c>
      <c r="Z504" s="28">
        <v>1.93506</v>
      </c>
      <c r="AA504" s="28">
        <v>2.5579999999999998</v>
      </c>
      <c r="AB504" s="28">
        <v>2.7523</v>
      </c>
      <c r="AC504" s="28">
        <v>51.186999999999998</v>
      </c>
      <c r="AD504" s="28">
        <v>33.189500000000002</v>
      </c>
      <c r="AE504" s="28">
        <v>3.41</v>
      </c>
      <c r="AF504" s="28">
        <v>4.7313419999999997</v>
      </c>
      <c r="AG504" s="28">
        <v>4.7313419999999997</v>
      </c>
      <c r="AH504" s="28">
        <v>4.7313419999999997</v>
      </c>
      <c r="AI504" s="28">
        <v>0.05</v>
      </c>
      <c r="AJ504" s="28">
        <v>1.92</v>
      </c>
      <c r="AK504" s="28">
        <v>92.906000000000006</v>
      </c>
      <c r="AL504" s="28">
        <v>6.7</v>
      </c>
      <c r="AM504" s="28">
        <v>0.95</v>
      </c>
      <c r="AN504" s="28">
        <v>1.75</v>
      </c>
      <c r="AO504" s="28">
        <v>41</v>
      </c>
      <c r="AP504" s="28">
        <v>2.0299999999999998</v>
      </c>
      <c r="AQ504" s="28">
        <v>1.6</v>
      </c>
      <c r="AR504" s="28">
        <v>7.57</v>
      </c>
      <c r="AS504" s="28">
        <v>663.8</v>
      </c>
      <c r="AT504" s="28">
        <v>36.28</v>
      </c>
      <c r="AU504" s="28">
        <v>2741</v>
      </c>
      <c r="AV504" s="28">
        <v>6.1440000000000001</v>
      </c>
      <c r="AW504" s="28">
        <v>3.3</v>
      </c>
      <c r="AX504" s="28">
        <v>5</v>
      </c>
      <c r="AY504" s="28">
        <v>134</v>
      </c>
      <c r="AZ504" s="28">
        <v>2.76</v>
      </c>
      <c r="BA504" s="28">
        <v>0.12195121951219499</v>
      </c>
      <c r="BB504" s="28">
        <v>10.83</v>
      </c>
      <c r="BC504" s="28">
        <v>145</v>
      </c>
      <c r="BD504" s="28">
        <v>0.64</v>
      </c>
      <c r="BE504" s="28">
        <v>1.911</v>
      </c>
      <c r="BF504" s="28">
        <v>1.86</v>
      </c>
      <c r="BG504" s="28">
        <v>2.13</v>
      </c>
      <c r="BH504" s="28">
        <v>86.2</v>
      </c>
      <c r="BI504" s="28">
        <v>15.7</v>
      </c>
      <c r="BJ504" s="28">
        <v>5</v>
      </c>
      <c r="BK504" s="28">
        <v>3.3003999999999998</v>
      </c>
      <c r="BL504" s="28">
        <v>3.3003999999999998</v>
      </c>
      <c r="BM504" s="28">
        <v>3.3003999999999998</v>
      </c>
      <c r="BN504" s="28">
        <v>0.17</v>
      </c>
      <c r="BO504" s="28">
        <v>0.997258361973134</v>
      </c>
      <c r="BP504" s="28">
        <v>0.46309696092619401</v>
      </c>
    </row>
    <row r="505" spans="1:68">
      <c r="A505" s="28">
        <v>504</v>
      </c>
      <c r="B505" s="29" t="s">
        <v>281</v>
      </c>
      <c r="C505" s="28">
        <v>205</v>
      </c>
      <c r="D505" s="28">
        <v>1200</v>
      </c>
      <c r="E505" s="28">
        <v>0.35489700000000002</v>
      </c>
      <c r="F505" s="28">
        <v>30.416191250000001</v>
      </c>
      <c r="G505" s="28">
        <v>2.9502625</v>
      </c>
      <c r="H505" s="28">
        <v>1.2244225</v>
      </c>
      <c r="I505" s="28">
        <v>4.0978525000000001</v>
      </c>
      <c r="J505" s="28">
        <v>14.635999999999999</v>
      </c>
      <c r="K505" s="28">
        <v>0.85057249999999995</v>
      </c>
      <c r="L505" s="28">
        <v>0.85892500000000005</v>
      </c>
      <c r="M505" s="28">
        <v>1.0571950000000001</v>
      </c>
      <c r="N505" s="28">
        <v>461.33555000000001</v>
      </c>
      <c r="O505" s="28">
        <v>56.262323070000001</v>
      </c>
      <c r="P505" s="28">
        <v>365.79050000000001</v>
      </c>
      <c r="Q505" s="28">
        <v>1.39800375</v>
      </c>
      <c r="R505" s="28">
        <v>2.16195</v>
      </c>
      <c r="S505" s="28">
        <v>3.44075</v>
      </c>
      <c r="T505" s="28">
        <v>175.88775000000001</v>
      </c>
      <c r="U505" s="28">
        <v>3.0931799999999998</v>
      </c>
      <c r="V505" s="28">
        <v>6.9007925662749395E-2</v>
      </c>
      <c r="W505" s="28">
        <v>33.76972</v>
      </c>
      <c r="X505" s="28">
        <v>197.2775</v>
      </c>
      <c r="Y505" s="28">
        <v>1.4768775000000001</v>
      </c>
      <c r="Z505" s="28">
        <v>1.9418295000000001</v>
      </c>
      <c r="AA505" s="28">
        <v>2.5656500000000002</v>
      </c>
      <c r="AB505" s="28">
        <v>2.7579725000000002</v>
      </c>
      <c r="AC505" s="28">
        <v>50.636825000000002</v>
      </c>
      <c r="AD505" s="28">
        <v>33.205912499999997</v>
      </c>
      <c r="AE505" s="28">
        <v>3.44075</v>
      </c>
      <c r="AF505" s="28">
        <v>4.7577406499999997</v>
      </c>
      <c r="AG505" s="28">
        <v>4.7577406499999997</v>
      </c>
      <c r="AH505" s="28">
        <v>4.7577406499999997</v>
      </c>
      <c r="AI505" s="28">
        <v>0.05</v>
      </c>
      <c r="AJ505" s="28">
        <v>1.9438550000000001</v>
      </c>
      <c r="AK505" s="28">
        <v>94.888069200000004</v>
      </c>
      <c r="AL505" s="28">
        <v>6.925497</v>
      </c>
      <c r="AM505" s="28">
        <v>0.97594099999999995</v>
      </c>
      <c r="AN505" s="28">
        <v>1.77982</v>
      </c>
      <c r="AO505" s="28">
        <v>41.683</v>
      </c>
      <c r="AP505" s="28">
        <v>2.0343230000000001</v>
      </c>
      <c r="AQ505" s="28">
        <v>1.61879</v>
      </c>
      <c r="AR505" s="28">
        <v>7.2227740000000002</v>
      </c>
      <c r="AS505" s="28">
        <v>675.53607</v>
      </c>
      <c r="AT505" s="28">
        <v>36.967265998000002</v>
      </c>
      <c r="AU505" s="28">
        <v>2607.5358999999999</v>
      </c>
      <c r="AV505" s="28">
        <v>5.9013613999999999</v>
      </c>
      <c r="AW505" s="28">
        <v>3.5049000000000001</v>
      </c>
      <c r="AX505" s="28">
        <v>5</v>
      </c>
      <c r="AY505" s="28">
        <v>134.5951</v>
      </c>
      <c r="AZ505" s="28">
        <v>2.6916964999999999</v>
      </c>
      <c r="BA505" s="28">
        <v>0.11971307247559</v>
      </c>
      <c r="BB505" s="28">
        <v>11.369869</v>
      </c>
      <c r="BC505" s="28">
        <v>145.1</v>
      </c>
      <c r="BD505" s="28">
        <v>0.64911600000000003</v>
      </c>
      <c r="BE505" s="28">
        <v>1.9155565999999999</v>
      </c>
      <c r="BF505" s="28">
        <v>1.872781</v>
      </c>
      <c r="BG505" s="28">
        <v>2.14506</v>
      </c>
      <c r="BH505" s="28">
        <v>86.913240000000002</v>
      </c>
      <c r="BI505" s="28">
        <v>15.09137</v>
      </c>
      <c r="BJ505" s="28">
        <v>5</v>
      </c>
      <c r="BK505" s="28">
        <v>3.3694733800000001</v>
      </c>
      <c r="BL505" s="28">
        <v>3.3694733800000001</v>
      </c>
      <c r="BM505" s="28">
        <v>3.87136718</v>
      </c>
      <c r="BN505" s="28">
        <v>0.213259</v>
      </c>
      <c r="BO505" s="28">
        <v>0.99528124776312299</v>
      </c>
      <c r="BP505" s="28">
        <v>0.46969319826338601</v>
      </c>
    </row>
    <row r="506" spans="1:68">
      <c r="A506" s="28">
        <v>505</v>
      </c>
      <c r="B506" s="29" t="s">
        <v>84</v>
      </c>
      <c r="C506" s="28">
        <v>256</v>
      </c>
      <c r="D506" s="28">
        <v>1200</v>
      </c>
      <c r="E506" s="28">
        <v>0.36949399999999999</v>
      </c>
      <c r="F506" s="28">
        <v>30.994007499999999</v>
      </c>
      <c r="G506" s="28">
        <v>2.9817749999999998</v>
      </c>
      <c r="H506" s="28">
        <v>1.2260949999999999</v>
      </c>
      <c r="I506" s="28">
        <v>4.0859550000000002</v>
      </c>
      <c r="J506" s="28">
        <v>14.872</v>
      </c>
      <c r="K506" s="28">
        <v>0.85339500000000001</v>
      </c>
      <c r="L506" s="28">
        <v>0.86034999999999995</v>
      </c>
      <c r="M506" s="28">
        <v>1.06389</v>
      </c>
      <c r="N506" s="28">
        <v>462.22609999999997</v>
      </c>
      <c r="O506" s="28">
        <v>56.222653139999998</v>
      </c>
      <c r="P506" s="28">
        <v>372.63099999999997</v>
      </c>
      <c r="Q506" s="28">
        <v>1.3948825</v>
      </c>
      <c r="R506" s="28">
        <v>2.1688999999999998</v>
      </c>
      <c r="S506" s="28">
        <v>3.4565000000000001</v>
      </c>
      <c r="T506" s="28">
        <v>176.0505</v>
      </c>
      <c r="U506" s="28">
        <v>3.09436</v>
      </c>
      <c r="V506" s="28">
        <v>6.8585260892953206E-2</v>
      </c>
      <c r="W506" s="28">
        <v>33.771439999999998</v>
      </c>
      <c r="X506" s="28">
        <v>197.30500000000001</v>
      </c>
      <c r="Y506" s="28">
        <v>1.476505</v>
      </c>
      <c r="Z506" s="28">
        <v>1.9436089999999999</v>
      </c>
      <c r="AA506" s="28">
        <v>2.5663</v>
      </c>
      <c r="AB506" s="28">
        <v>2.7581950000000002</v>
      </c>
      <c r="AC506" s="28">
        <v>50.17615</v>
      </c>
      <c r="AD506" s="28">
        <v>33.128075000000003</v>
      </c>
      <c r="AE506" s="28">
        <v>3.4565000000000001</v>
      </c>
      <c r="AF506" s="28">
        <v>4.7711462999999998</v>
      </c>
      <c r="AG506" s="28">
        <v>4.7711462999999998</v>
      </c>
      <c r="AH506" s="28">
        <v>4.7711462999999998</v>
      </c>
      <c r="AI506" s="28">
        <v>0.05</v>
      </c>
      <c r="AJ506" s="28">
        <v>1.9432100000000001</v>
      </c>
      <c r="AK506" s="28">
        <v>94.851058399999999</v>
      </c>
      <c r="AL506" s="28">
        <v>6.9206940000000001</v>
      </c>
      <c r="AM506" s="28">
        <v>0.97598200000000002</v>
      </c>
      <c r="AN506" s="28">
        <v>1.7816399999999999</v>
      </c>
      <c r="AO506" s="28">
        <v>41.665999999999997</v>
      </c>
      <c r="AP506" s="28">
        <v>2.0309460000000001</v>
      </c>
      <c r="AQ506" s="28">
        <v>1.6165799999999999</v>
      </c>
      <c r="AR506" s="28">
        <v>7.2129479999999999</v>
      </c>
      <c r="AS506" s="28">
        <v>675.37914000000001</v>
      </c>
      <c r="AT506" s="28">
        <v>36.986741795999997</v>
      </c>
      <c r="AU506" s="28">
        <v>2602.6617999999999</v>
      </c>
      <c r="AV506" s="28">
        <v>5.8548628000000003</v>
      </c>
      <c r="AW506" s="28">
        <v>3.4998</v>
      </c>
      <c r="AX506" s="28">
        <v>5</v>
      </c>
      <c r="AY506" s="28">
        <v>134.7002</v>
      </c>
      <c r="AZ506" s="28">
        <v>2.6930429999999999</v>
      </c>
      <c r="BA506" s="28">
        <v>0.119521912350598</v>
      </c>
      <c r="BB506" s="28">
        <v>11.396637999999999</v>
      </c>
      <c r="BC506" s="28">
        <v>145.19999999999999</v>
      </c>
      <c r="BD506" s="28">
        <v>0.64983199999999997</v>
      </c>
      <c r="BE506" s="28">
        <v>1.9157732000000001</v>
      </c>
      <c r="BF506" s="28">
        <v>1.8736619999999999</v>
      </c>
      <c r="BG506" s="28">
        <v>2.1461199999999998</v>
      </c>
      <c r="BH506" s="28">
        <v>86.450479999999999</v>
      </c>
      <c r="BI506" s="28">
        <v>15.11974</v>
      </c>
      <c r="BJ506" s="28">
        <v>5</v>
      </c>
      <c r="BK506" s="28">
        <v>3.3680847599999999</v>
      </c>
      <c r="BL506" s="28">
        <v>3.3680847599999999</v>
      </c>
      <c r="BM506" s="28">
        <v>3.8842523600000001</v>
      </c>
      <c r="BN506" s="28">
        <v>0.212418</v>
      </c>
      <c r="BO506" s="28">
        <v>0.99480088390952204</v>
      </c>
      <c r="BP506" s="28">
        <v>0.47021128798842299</v>
      </c>
    </row>
    <row r="507" spans="1:68">
      <c r="A507" s="28">
        <v>506</v>
      </c>
      <c r="B507" s="29" t="s">
        <v>85</v>
      </c>
      <c r="C507" s="28">
        <v>150</v>
      </c>
      <c r="D507" s="28">
        <v>1200</v>
      </c>
      <c r="E507" s="28">
        <v>0.38409100000000002</v>
      </c>
      <c r="F507" s="28">
        <v>31.57182375</v>
      </c>
      <c r="G507" s="28">
        <v>3.0132875000000001</v>
      </c>
      <c r="H507" s="28">
        <v>1.2277674999999999</v>
      </c>
      <c r="I507" s="28">
        <v>4.0740575000000003</v>
      </c>
      <c r="J507" s="28">
        <v>15.108000000000001</v>
      </c>
      <c r="K507" s="28">
        <v>0.85621749999999996</v>
      </c>
      <c r="L507" s="28">
        <v>0.86177499999999996</v>
      </c>
      <c r="M507" s="28">
        <v>1.0705849999999999</v>
      </c>
      <c r="N507" s="28">
        <v>463.11664999999999</v>
      </c>
      <c r="O507" s="28">
        <v>56.182983210000003</v>
      </c>
      <c r="P507" s="28">
        <v>379.47149999999999</v>
      </c>
      <c r="Q507" s="28">
        <v>1.3917612500000001</v>
      </c>
      <c r="R507" s="28">
        <v>2.1758500000000001</v>
      </c>
      <c r="S507" s="28">
        <v>3.4722499999999998</v>
      </c>
      <c r="T507" s="28">
        <v>176.21324999999999</v>
      </c>
      <c r="U507" s="28">
        <v>3.0955400000000002</v>
      </c>
      <c r="V507" s="28">
        <v>6.8175800900185296E-2</v>
      </c>
      <c r="W507" s="28">
        <v>33.773159999999997</v>
      </c>
      <c r="X507" s="28">
        <v>197.33250000000001</v>
      </c>
      <c r="Y507" s="28">
        <v>1.4761325000000001</v>
      </c>
      <c r="Z507" s="28">
        <v>1.9453885</v>
      </c>
      <c r="AA507" s="28">
        <v>2.5669499999999998</v>
      </c>
      <c r="AB507" s="28">
        <v>2.7584175000000002</v>
      </c>
      <c r="AC507" s="28">
        <v>49.715474999999998</v>
      </c>
      <c r="AD507" s="28">
        <v>33.050237500000001</v>
      </c>
      <c r="AE507" s="28">
        <v>3.4722499999999998</v>
      </c>
      <c r="AF507" s="28">
        <v>4.78455195</v>
      </c>
      <c r="AG507" s="28">
        <v>4.78455195</v>
      </c>
      <c r="AH507" s="28">
        <v>4.78455195</v>
      </c>
      <c r="AI507" s="28">
        <v>0.05</v>
      </c>
      <c r="AJ507" s="28">
        <v>1.9425650000000001</v>
      </c>
      <c r="AK507" s="28">
        <v>94.814047599999995</v>
      </c>
      <c r="AL507" s="28">
        <v>6.9158910000000002</v>
      </c>
      <c r="AM507" s="28">
        <v>0.97602299999999997</v>
      </c>
      <c r="AN507" s="28">
        <v>1.78346</v>
      </c>
      <c r="AO507" s="28">
        <v>41.649000000000001</v>
      </c>
      <c r="AP507" s="28">
        <v>2.0275690000000002</v>
      </c>
      <c r="AQ507" s="28">
        <v>1.6143700000000001</v>
      </c>
      <c r="AR507" s="28">
        <v>7.2031219999999996</v>
      </c>
      <c r="AS507" s="28">
        <v>675.22221000000002</v>
      </c>
      <c r="AT507" s="28">
        <v>37.006217593999999</v>
      </c>
      <c r="AU507" s="28">
        <v>2597.7876999999999</v>
      </c>
      <c r="AV507" s="28">
        <v>5.8083641999999998</v>
      </c>
      <c r="AW507" s="28">
        <v>3.4946999999999999</v>
      </c>
      <c r="AX507" s="28">
        <v>5</v>
      </c>
      <c r="AY507" s="28">
        <v>134.80529999999999</v>
      </c>
      <c r="AZ507" s="28">
        <v>2.6943895000000002</v>
      </c>
      <c r="BA507" s="28">
        <v>0.119330596172777</v>
      </c>
      <c r="BB507" s="28">
        <v>11.423406999999999</v>
      </c>
      <c r="BC507" s="28">
        <v>145.30000000000001</v>
      </c>
      <c r="BD507" s="28">
        <v>0.65054800000000002</v>
      </c>
      <c r="BE507" s="28">
        <v>1.9159898</v>
      </c>
      <c r="BF507" s="28">
        <v>1.8745430000000001</v>
      </c>
      <c r="BG507" s="28">
        <v>2.1471800000000001</v>
      </c>
      <c r="BH507" s="28">
        <v>85.987719999999996</v>
      </c>
      <c r="BI507" s="28">
        <v>15.148110000000001</v>
      </c>
      <c r="BJ507" s="28">
        <v>5</v>
      </c>
      <c r="BK507" s="28">
        <v>3.3666961400000002</v>
      </c>
      <c r="BL507" s="28">
        <v>3.3666961400000002</v>
      </c>
      <c r="BM507" s="28">
        <v>3.8971375400000001</v>
      </c>
      <c r="BN507" s="28">
        <v>0.21157699999999999</v>
      </c>
      <c r="BO507" s="28">
        <v>0.99432085848878404</v>
      </c>
      <c r="BP507" s="28">
        <v>0.47072937771345902</v>
      </c>
    </row>
    <row r="508" spans="1:68">
      <c r="A508" s="28">
        <v>507</v>
      </c>
      <c r="B508" s="29" t="s">
        <v>86</v>
      </c>
      <c r="C508" s="28">
        <v>125</v>
      </c>
      <c r="D508" s="28">
        <v>1200</v>
      </c>
      <c r="E508" s="28">
        <v>0.39868799999999999</v>
      </c>
      <c r="F508" s="28">
        <v>32.149639999999998</v>
      </c>
      <c r="G508" s="28">
        <v>3.0448</v>
      </c>
      <c r="H508" s="28">
        <v>1.2294400000000001</v>
      </c>
      <c r="I508" s="28">
        <v>4.0621600000000004</v>
      </c>
      <c r="J508" s="28">
        <v>15.343999999999999</v>
      </c>
      <c r="K508" s="28">
        <v>0.85904000000000003</v>
      </c>
      <c r="L508" s="28">
        <v>0.86319999999999997</v>
      </c>
      <c r="M508" s="28">
        <v>1.07728</v>
      </c>
      <c r="N508" s="28">
        <v>464.00720000000001</v>
      </c>
      <c r="O508" s="28">
        <v>56.143313280000001</v>
      </c>
      <c r="P508" s="28">
        <v>386.31200000000001</v>
      </c>
      <c r="Q508" s="28">
        <v>1.3886400000000001</v>
      </c>
      <c r="R508" s="28">
        <v>2.1827999999999999</v>
      </c>
      <c r="S508" s="28">
        <v>3.488</v>
      </c>
      <c r="T508" s="28">
        <v>176.376</v>
      </c>
      <c r="U508" s="28">
        <v>3.0967199999999999</v>
      </c>
      <c r="V508" s="28">
        <v>6.7778936392075106E-2</v>
      </c>
      <c r="W508" s="28">
        <v>33.774880000000003</v>
      </c>
      <c r="X508" s="28">
        <v>197.36</v>
      </c>
      <c r="Y508" s="28">
        <v>1.47576</v>
      </c>
      <c r="Z508" s="28">
        <v>1.947168</v>
      </c>
      <c r="AA508" s="28">
        <v>2.5676000000000001</v>
      </c>
      <c r="AB508" s="28">
        <v>2.7586400000000002</v>
      </c>
      <c r="AC508" s="28">
        <v>49.254800000000003</v>
      </c>
      <c r="AD508" s="28">
        <v>32.9724</v>
      </c>
      <c r="AE508" s="28">
        <v>3.488</v>
      </c>
      <c r="AF508" s="28">
        <v>4.7979576000000002</v>
      </c>
      <c r="AG508" s="28">
        <v>4.7979576000000002</v>
      </c>
      <c r="AH508" s="28">
        <v>4.7979576000000002</v>
      </c>
      <c r="AI508" s="28">
        <v>0.05</v>
      </c>
      <c r="AJ508" s="28">
        <v>1.9419200000000001</v>
      </c>
      <c r="AK508" s="28">
        <v>94.777036800000005</v>
      </c>
      <c r="AL508" s="28">
        <v>6.9110880000000003</v>
      </c>
      <c r="AM508" s="28">
        <v>0.97606400000000004</v>
      </c>
      <c r="AN508" s="28">
        <v>1.78528</v>
      </c>
      <c r="AO508" s="28">
        <v>41.631999999999998</v>
      </c>
      <c r="AP508" s="28">
        <v>2.0241920000000002</v>
      </c>
      <c r="AQ508" s="28">
        <v>1.61216</v>
      </c>
      <c r="AR508" s="28">
        <v>7.1932960000000001</v>
      </c>
      <c r="AS508" s="28">
        <v>675.06528000000003</v>
      </c>
      <c r="AT508" s="28">
        <v>37.025693392000001</v>
      </c>
      <c r="AU508" s="28">
        <v>2592.9135999999999</v>
      </c>
      <c r="AV508" s="28">
        <v>5.7618656000000001</v>
      </c>
      <c r="AW508" s="28">
        <v>3.4895999999999998</v>
      </c>
      <c r="AX508" s="28">
        <v>5</v>
      </c>
      <c r="AY508" s="28">
        <v>134.91040000000001</v>
      </c>
      <c r="AZ508" s="28">
        <v>2.6957360000000001</v>
      </c>
      <c r="BA508" s="28">
        <v>0.119139123750961</v>
      </c>
      <c r="BB508" s="28">
        <v>11.450176000000001</v>
      </c>
      <c r="BC508" s="28">
        <v>145.4</v>
      </c>
      <c r="BD508" s="28">
        <v>0.65126399999999995</v>
      </c>
      <c r="BE508" s="28">
        <v>1.9162064000000001</v>
      </c>
      <c r="BF508" s="28">
        <v>1.875424</v>
      </c>
      <c r="BG508" s="28">
        <v>2.1482399999999999</v>
      </c>
      <c r="BH508" s="28">
        <v>85.524959999999993</v>
      </c>
      <c r="BI508" s="28">
        <v>15.17648</v>
      </c>
      <c r="BJ508" s="28">
        <v>5</v>
      </c>
      <c r="BK508" s="28">
        <v>3.36530752</v>
      </c>
      <c r="BL508" s="28">
        <v>3.36530752</v>
      </c>
      <c r="BM508" s="28">
        <v>3.9100227200000002</v>
      </c>
      <c r="BN508" s="28">
        <v>0.21073600000000001</v>
      </c>
      <c r="BO508" s="28">
        <v>0.993841171143377</v>
      </c>
      <c r="BP508" s="28">
        <v>0.47124746743849499</v>
      </c>
    </row>
    <row r="509" spans="1:68">
      <c r="A509" s="28">
        <v>508</v>
      </c>
      <c r="B509" s="29" t="s">
        <v>282</v>
      </c>
      <c r="C509" s="28">
        <v>120</v>
      </c>
      <c r="D509" s="28">
        <v>1100</v>
      </c>
      <c r="E509" s="28">
        <v>0.35399999999999998</v>
      </c>
      <c r="F509" s="28">
        <v>31.043500000000002</v>
      </c>
      <c r="G509" s="28">
        <v>3.0049999999999999</v>
      </c>
      <c r="H509" s="28">
        <v>1.1950000000000001</v>
      </c>
      <c r="I509" s="28">
        <v>4.165</v>
      </c>
      <c r="J509" s="28">
        <v>15</v>
      </c>
      <c r="K509" s="28">
        <v>0.84499999999999997</v>
      </c>
      <c r="L509" s="28">
        <v>0.85</v>
      </c>
      <c r="M509" s="28">
        <v>1.02</v>
      </c>
      <c r="N509" s="28">
        <v>457.3</v>
      </c>
      <c r="O509" s="28">
        <v>57.777839999999998</v>
      </c>
      <c r="P509" s="28">
        <v>354</v>
      </c>
      <c r="Q509" s="28">
        <v>1.3035000000000001</v>
      </c>
      <c r="R509" s="28">
        <v>2.2000000000000002</v>
      </c>
      <c r="S509" s="28">
        <v>3.5</v>
      </c>
      <c r="T509" s="28">
        <v>178.5</v>
      </c>
      <c r="U509" s="28">
        <v>3.17</v>
      </c>
      <c r="V509" s="28">
        <v>6.6666666666666693E-2</v>
      </c>
      <c r="W509" s="28">
        <v>34.86</v>
      </c>
      <c r="X509" s="28">
        <v>200</v>
      </c>
      <c r="Y509" s="28">
        <v>1.5149999999999999</v>
      </c>
      <c r="Z509" s="28">
        <v>1.9650000000000001</v>
      </c>
      <c r="AA509" s="28">
        <v>2.6</v>
      </c>
      <c r="AB509" s="28">
        <v>2.7850000000000001</v>
      </c>
      <c r="AC509" s="28">
        <v>50.65</v>
      </c>
      <c r="AD509" s="28">
        <v>33.755000000000003</v>
      </c>
      <c r="AE509" s="28">
        <v>3.5</v>
      </c>
      <c r="AF509" s="28">
        <v>4.8093000000000004</v>
      </c>
      <c r="AG509" s="28">
        <v>4.8093000000000004</v>
      </c>
      <c r="AH509" s="28">
        <v>4.8093000000000004</v>
      </c>
      <c r="AI509" s="28">
        <v>0.05</v>
      </c>
      <c r="AJ509" s="28">
        <v>1.927</v>
      </c>
      <c r="AK509" s="28">
        <v>93.482879999999994</v>
      </c>
      <c r="AL509" s="28">
        <v>6.7657999999999996</v>
      </c>
      <c r="AM509" s="28">
        <v>0.95740000000000003</v>
      </c>
      <c r="AN509" s="28">
        <v>1.758</v>
      </c>
      <c r="AO509" s="28">
        <v>41.2</v>
      </c>
      <c r="AP509" s="28">
        <v>2.0322</v>
      </c>
      <c r="AQ509" s="28">
        <v>1.6060000000000001</v>
      </c>
      <c r="AR509" s="28">
        <v>7.4736000000000002</v>
      </c>
      <c r="AS509" s="28">
        <v>667.19799999999998</v>
      </c>
      <c r="AT509" s="28">
        <v>36.4707972</v>
      </c>
      <c r="AU509" s="28">
        <v>2704.26</v>
      </c>
      <c r="AV509" s="28">
        <v>6.0879599999999998</v>
      </c>
      <c r="AW509" s="28">
        <v>3.36</v>
      </c>
      <c r="AX509" s="28">
        <v>5</v>
      </c>
      <c r="AY509" s="28">
        <v>134.13999999999999</v>
      </c>
      <c r="AZ509" s="28">
        <v>2.7401</v>
      </c>
      <c r="BA509" s="28">
        <v>0.121359223300971</v>
      </c>
      <c r="BB509" s="28">
        <v>10.976599999999999</v>
      </c>
      <c r="BC509" s="28">
        <v>145</v>
      </c>
      <c r="BD509" s="28">
        <v>0.64239999999999997</v>
      </c>
      <c r="BE509" s="28">
        <v>1.9122399999999999</v>
      </c>
      <c r="BF509" s="28">
        <v>1.8633999999999999</v>
      </c>
      <c r="BG509" s="28">
        <v>2.1339999999999999</v>
      </c>
      <c r="BH509" s="28">
        <v>86.536000000000001</v>
      </c>
      <c r="BI509" s="28">
        <v>15.518000000000001</v>
      </c>
      <c r="BJ509" s="28">
        <v>5</v>
      </c>
      <c r="BK509" s="28">
        <v>3.320532</v>
      </c>
      <c r="BL509" s="28">
        <v>3.320532</v>
      </c>
      <c r="BM509" s="28">
        <v>3.4598520000000001</v>
      </c>
      <c r="BN509" s="28">
        <v>0.18260000000000001</v>
      </c>
      <c r="BO509" s="28">
        <v>1.01189900469148</v>
      </c>
      <c r="BP509" s="28">
        <v>0.464833574529667</v>
      </c>
    </row>
    <row r="510" spans="1:68">
      <c r="A510" s="28">
        <v>509</v>
      </c>
      <c r="B510" s="29" t="s">
        <v>85</v>
      </c>
      <c r="C510" s="28">
        <v>140</v>
      </c>
      <c r="D510" s="28">
        <v>1100</v>
      </c>
      <c r="E510" s="28">
        <v>0.35399999999999998</v>
      </c>
      <c r="F510" s="28">
        <v>31.043500000000002</v>
      </c>
      <c r="G510" s="28">
        <v>3.0049999999999999</v>
      </c>
      <c r="H510" s="28">
        <v>1.1950000000000001</v>
      </c>
      <c r="I510" s="28">
        <v>4.165</v>
      </c>
      <c r="J510" s="28">
        <v>15</v>
      </c>
      <c r="K510" s="28">
        <v>0.84499999999999997</v>
      </c>
      <c r="L510" s="28">
        <v>0.85</v>
      </c>
      <c r="M510" s="28">
        <v>1.02</v>
      </c>
      <c r="N510" s="28">
        <v>457.3</v>
      </c>
      <c r="O510" s="28">
        <v>57.777839999999998</v>
      </c>
      <c r="P510" s="28">
        <v>354</v>
      </c>
      <c r="Q510" s="28">
        <v>1.3035000000000001</v>
      </c>
      <c r="R510" s="28">
        <v>2.2000000000000002</v>
      </c>
      <c r="S510" s="28">
        <v>3.5</v>
      </c>
      <c r="T510" s="28">
        <v>178.5</v>
      </c>
      <c r="U510" s="28">
        <v>3.17</v>
      </c>
      <c r="V510" s="28">
        <v>6.6666666666666693E-2</v>
      </c>
      <c r="W510" s="28">
        <v>34.86</v>
      </c>
      <c r="X510" s="28">
        <v>200</v>
      </c>
      <c r="Y510" s="28">
        <v>1.5149999999999999</v>
      </c>
      <c r="Z510" s="28">
        <v>1.9650000000000001</v>
      </c>
      <c r="AA510" s="28">
        <v>2.6</v>
      </c>
      <c r="AB510" s="28">
        <v>2.7850000000000001</v>
      </c>
      <c r="AC510" s="28">
        <v>50.65</v>
      </c>
      <c r="AD510" s="28">
        <v>33.755000000000003</v>
      </c>
      <c r="AE510" s="28">
        <v>3.5</v>
      </c>
      <c r="AF510" s="28">
        <v>4.8093000000000004</v>
      </c>
      <c r="AG510" s="28">
        <v>4.8093000000000004</v>
      </c>
      <c r="AH510" s="28">
        <v>4.8093000000000004</v>
      </c>
      <c r="AI510" s="28">
        <v>0.05</v>
      </c>
      <c r="AJ510" s="28">
        <v>1.9305000000000001</v>
      </c>
      <c r="AK510" s="28">
        <v>93.771320000000003</v>
      </c>
      <c r="AL510" s="28">
        <v>6.7987000000000002</v>
      </c>
      <c r="AM510" s="28">
        <v>0.96109999999999995</v>
      </c>
      <c r="AN510" s="28">
        <v>1.762</v>
      </c>
      <c r="AO510" s="28">
        <v>41.3</v>
      </c>
      <c r="AP510" s="28">
        <v>2.0333000000000001</v>
      </c>
      <c r="AQ510" s="28">
        <v>1.609</v>
      </c>
      <c r="AR510" s="28">
        <v>7.4253999999999998</v>
      </c>
      <c r="AS510" s="28">
        <v>668.89700000000005</v>
      </c>
      <c r="AT510" s="28">
        <v>36.566195800000003</v>
      </c>
      <c r="AU510" s="28">
        <v>2685.89</v>
      </c>
      <c r="AV510" s="28">
        <v>6.0599400000000001</v>
      </c>
      <c r="AW510" s="28">
        <v>3.39</v>
      </c>
      <c r="AX510" s="28">
        <v>5</v>
      </c>
      <c r="AY510" s="28">
        <v>134.21</v>
      </c>
      <c r="AZ510" s="28">
        <v>2.7301500000000001</v>
      </c>
      <c r="BA510" s="28">
        <v>0.12106537530266299</v>
      </c>
      <c r="BB510" s="28">
        <v>11.049899999999999</v>
      </c>
      <c r="BC510" s="28">
        <v>145</v>
      </c>
      <c r="BD510" s="28">
        <v>0.64359999999999995</v>
      </c>
      <c r="BE510" s="28">
        <v>1.91286</v>
      </c>
      <c r="BF510" s="28">
        <v>1.8651</v>
      </c>
      <c r="BG510" s="28">
        <v>2.1360000000000001</v>
      </c>
      <c r="BH510" s="28">
        <v>86.703999999999994</v>
      </c>
      <c r="BI510" s="28">
        <v>15.427</v>
      </c>
      <c r="BJ510" s="28">
        <v>5</v>
      </c>
      <c r="BK510" s="28">
        <v>3.3305980000000002</v>
      </c>
      <c r="BL510" s="28">
        <v>3.3305980000000002</v>
      </c>
      <c r="BM510" s="28">
        <v>3.5395780000000001</v>
      </c>
      <c r="BN510" s="28">
        <v>0.18890000000000001</v>
      </c>
      <c r="BO510" s="28">
        <v>1.01129953845647</v>
      </c>
      <c r="BP510" s="28">
        <v>0.465701881331404</v>
      </c>
    </row>
    <row r="511" spans="1:68">
      <c r="A511" s="28">
        <v>510</v>
      </c>
      <c r="B511" s="29" t="s">
        <v>86</v>
      </c>
      <c r="C511" s="28">
        <v>130</v>
      </c>
      <c r="D511" s="28">
        <v>1100</v>
      </c>
      <c r="E511" s="28">
        <v>0.35399999999999998</v>
      </c>
      <c r="F511" s="28">
        <v>31.043500000000002</v>
      </c>
      <c r="G511" s="28">
        <v>3.0049999999999999</v>
      </c>
      <c r="H511" s="28">
        <v>1.1950000000000001</v>
      </c>
      <c r="I511" s="28">
        <v>4.165</v>
      </c>
      <c r="J511" s="28">
        <v>15</v>
      </c>
      <c r="K511" s="28">
        <v>0.84499999999999997</v>
      </c>
      <c r="L511" s="28">
        <v>0.85</v>
      </c>
      <c r="M511" s="28">
        <v>1.02</v>
      </c>
      <c r="N511" s="28">
        <v>457.3</v>
      </c>
      <c r="O511" s="28">
        <v>57.777839999999998</v>
      </c>
      <c r="P511" s="28">
        <v>354</v>
      </c>
      <c r="Q511" s="28">
        <v>1.3035000000000001</v>
      </c>
      <c r="R511" s="28">
        <v>2.2000000000000002</v>
      </c>
      <c r="S511" s="28">
        <v>3.5</v>
      </c>
      <c r="T511" s="28">
        <v>178.5</v>
      </c>
      <c r="U511" s="28">
        <v>3.17</v>
      </c>
      <c r="V511" s="28">
        <v>6.6666666666666693E-2</v>
      </c>
      <c r="W511" s="28">
        <v>34.86</v>
      </c>
      <c r="X511" s="28">
        <v>200</v>
      </c>
      <c r="Y511" s="28">
        <v>1.5149999999999999</v>
      </c>
      <c r="Z511" s="28">
        <v>1.9650000000000001</v>
      </c>
      <c r="AA511" s="28">
        <v>2.6</v>
      </c>
      <c r="AB511" s="28">
        <v>2.7850000000000001</v>
      </c>
      <c r="AC511" s="28">
        <v>50.65</v>
      </c>
      <c r="AD511" s="28">
        <v>33.755000000000003</v>
      </c>
      <c r="AE511" s="28">
        <v>3.5</v>
      </c>
      <c r="AF511" s="28">
        <v>4.8093000000000004</v>
      </c>
      <c r="AG511" s="28">
        <v>4.8093000000000004</v>
      </c>
      <c r="AH511" s="28">
        <v>4.8093000000000004</v>
      </c>
      <c r="AI511" s="28">
        <v>0.05</v>
      </c>
      <c r="AJ511" s="28">
        <v>1.9339999999999999</v>
      </c>
      <c r="AK511" s="28">
        <v>94.059759999999997</v>
      </c>
      <c r="AL511" s="28">
        <v>6.8315999999999999</v>
      </c>
      <c r="AM511" s="28">
        <v>0.96479999999999999</v>
      </c>
      <c r="AN511" s="28">
        <v>1.766</v>
      </c>
      <c r="AO511" s="28">
        <v>41.4</v>
      </c>
      <c r="AP511" s="28">
        <v>2.0344000000000002</v>
      </c>
      <c r="AQ511" s="28">
        <v>1.6120000000000001</v>
      </c>
      <c r="AR511" s="28">
        <v>7.3772000000000002</v>
      </c>
      <c r="AS511" s="28">
        <v>670.596</v>
      </c>
      <c r="AT511" s="28">
        <v>36.661594399999998</v>
      </c>
      <c r="AU511" s="28">
        <v>2667.52</v>
      </c>
      <c r="AV511" s="28">
        <v>6.0319200000000004</v>
      </c>
      <c r="AW511" s="28">
        <v>3.42</v>
      </c>
      <c r="AX511" s="28">
        <v>5</v>
      </c>
      <c r="AY511" s="28">
        <v>134.28</v>
      </c>
      <c r="AZ511" s="28">
        <v>2.7202000000000002</v>
      </c>
      <c r="BA511" s="28">
        <v>0.120772946859903</v>
      </c>
      <c r="BB511" s="28">
        <v>11.123200000000001</v>
      </c>
      <c r="BC511" s="28">
        <v>145</v>
      </c>
      <c r="BD511" s="28">
        <v>0.64480000000000004</v>
      </c>
      <c r="BE511" s="28">
        <v>1.9134800000000001</v>
      </c>
      <c r="BF511" s="28">
        <v>1.8668</v>
      </c>
      <c r="BG511" s="28">
        <v>2.1379999999999999</v>
      </c>
      <c r="BH511" s="28">
        <v>86.872</v>
      </c>
      <c r="BI511" s="28">
        <v>15.336</v>
      </c>
      <c r="BJ511" s="28">
        <v>5</v>
      </c>
      <c r="BK511" s="28">
        <v>3.3406639999999999</v>
      </c>
      <c r="BL511" s="28">
        <v>3.3406639999999999</v>
      </c>
      <c r="BM511" s="28">
        <v>3.6193040000000001</v>
      </c>
      <c r="BN511" s="28">
        <v>0.19520000000000001</v>
      </c>
      <c r="BO511" s="28">
        <v>1.0107007820689899</v>
      </c>
      <c r="BP511" s="28">
        <v>0.46657018813314</v>
      </c>
    </row>
    <row r="512" spans="1:68">
      <c r="A512" s="28">
        <v>511</v>
      </c>
      <c r="B512" s="29" t="s">
        <v>221</v>
      </c>
      <c r="C512" s="28">
        <v>85</v>
      </c>
      <c r="D512" s="28">
        <v>1100</v>
      </c>
      <c r="E512" s="28">
        <v>0.35399999999999998</v>
      </c>
      <c r="F512" s="28">
        <v>31.043500000000002</v>
      </c>
      <c r="G512" s="28">
        <v>3.0049999999999999</v>
      </c>
      <c r="H512" s="28">
        <v>1.1950000000000001</v>
      </c>
      <c r="I512" s="28">
        <v>4.165</v>
      </c>
      <c r="J512" s="28">
        <v>15</v>
      </c>
      <c r="K512" s="28">
        <v>0.84499999999999997</v>
      </c>
      <c r="L512" s="28">
        <v>0.85</v>
      </c>
      <c r="M512" s="28">
        <v>1.02</v>
      </c>
      <c r="N512" s="28">
        <v>457.3</v>
      </c>
      <c r="O512" s="28">
        <v>57.777839999999998</v>
      </c>
      <c r="P512" s="28">
        <v>354</v>
      </c>
      <c r="Q512" s="28">
        <v>1.3035000000000001</v>
      </c>
      <c r="R512" s="28">
        <v>2.2000000000000002</v>
      </c>
      <c r="S512" s="28">
        <v>3.5</v>
      </c>
      <c r="T512" s="28">
        <v>178.5</v>
      </c>
      <c r="U512" s="28">
        <v>3.17</v>
      </c>
      <c r="V512" s="28">
        <v>6.6666666666666693E-2</v>
      </c>
      <c r="W512" s="28">
        <v>34.86</v>
      </c>
      <c r="X512" s="28">
        <v>200</v>
      </c>
      <c r="Y512" s="28">
        <v>1.5149999999999999</v>
      </c>
      <c r="Z512" s="28">
        <v>1.9650000000000001</v>
      </c>
      <c r="AA512" s="28">
        <v>2.6</v>
      </c>
      <c r="AB512" s="28">
        <v>2.7850000000000001</v>
      </c>
      <c r="AC512" s="28">
        <v>50.65</v>
      </c>
      <c r="AD512" s="28">
        <v>33.755000000000003</v>
      </c>
      <c r="AE512" s="28">
        <v>3.5</v>
      </c>
      <c r="AF512" s="28">
        <v>4.8093000000000004</v>
      </c>
      <c r="AG512" s="28">
        <v>4.8093000000000004</v>
      </c>
      <c r="AH512" s="28">
        <v>4.8093000000000004</v>
      </c>
      <c r="AI512" s="28">
        <v>0.05</v>
      </c>
      <c r="AJ512" s="28">
        <v>1.9444999999999999</v>
      </c>
      <c r="AK512" s="28">
        <v>94.925079999999994</v>
      </c>
      <c r="AL512" s="28">
        <v>6.9302999999999999</v>
      </c>
      <c r="AM512" s="28">
        <v>0.97589999999999999</v>
      </c>
      <c r="AN512" s="28">
        <v>1.778</v>
      </c>
      <c r="AO512" s="28">
        <v>41.7</v>
      </c>
      <c r="AP512" s="28">
        <v>2.0377000000000001</v>
      </c>
      <c r="AQ512" s="28">
        <v>1.621</v>
      </c>
      <c r="AR512" s="28">
        <v>7.2325999999999997</v>
      </c>
      <c r="AS512" s="28">
        <v>675.69299999999998</v>
      </c>
      <c r="AT512" s="28">
        <v>36.9477902</v>
      </c>
      <c r="AU512" s="28">
        <v>2612.41</v>
      </c>
      <c r="AV512" s="28">
        <v>5.9478600000000004</v>
      </c>
      <c r="AW512" s="28">
        <v>3.51</v>
      </c>
      <c r="AX512" s="28">
        <v>5</v>
      </c>
      <c r="AY512" s="28">
        <v>134.49</v>
      </c>
      <c r="AZ512" s="28">
        <v>2.69035</v>
      </c>
      <c r="BA512" s="28">
        <v>0.11990407673860901</v>
      </c>
      <c r="BB512" s="28">
        <v>11.3431</v>
      </c>
      <c r="BC512" s="28">
        <v>145</v>
      </c>
      <c r="BD512" s="28">
        <v>0.64839999999999998</v>
      </c>
      <c r="BE512" s="28">
        <v>1.91534</v>
      </c>
      <c r="BF512" s="28">
        <v>1.8718999999999999</v>
      </c>
      <c r="BG512" s="28">
        <v>2.1440000000000001</v>
      </c>
      <c r="BH512" s="28">
        <v>87.376000000000005</v>
      </c>
      <c r="BI512" s="28">
        <v>15.063000000000001</v>
      </c>
      <c r="BJ512" s="28">
        <v>5</v>
      </c>
      <c r="BK512" s="28">
        <v>3.3708619999999998</v>
      </c>
      <c r="BL512" s="28">
        <v>3.3708619999999998</v>
      </c>
      <c r="BM512" s="28">
        <v>3.858482</v>
      </c>
      <c r="BN512" s="28">
        <v>0.21410000000000001</v>
      </c>
      <c r="BO512" s="28">
        <v>1.00890875940575</v>
      </c>
      <c r="BP512" s="28">
        <v>0.46917510853834998</v>
      </c>
    </row>
    <row r="513" spans="1:68">
      <c r="A513" s="28">
        <v>512</v>
      </c>
      <c r="B513" s="32" t="s">
        <v>283</v>
      </c>
      <c r="C513" s="28">
        <v>120</v>
      </c>
      <c r="D513" s="28">
        <v>1090</v>
      </c>
      <c r="E513" s="28">
        <v>0.36847600000000003</v>
      </c>
      <c r="F513" s="28">
        <v>31.900964500000001</v>
      </c>
      <c r="G513" s="28">
        <v>3.0546950000000002</v>
      </c>
      <c r="H513" s="28">
        <v>1.195425</v>
      </c>
      <c r="I513" s="28">
        <v>4.1536850000000003</v>
      </c>
      <c r="J513" s="28">
        <v>15.324</v>
      </c>
      <c r="K513" s="28">
        <v>0.85165500000000005</v>
      </c>
      <c r="L513" s="28">
        <v>0.85545000000000004</v>
      </c>
      <c r="M513" s="28">
        <v>1.02616</v>
      </c>
      <c r="N513" s="28">
        <v>458.68400000000003</v>
      </c>
      <c r="O513" s="28">
        <v>57.746606460000002</v>
      </c>
      <c r="P513" s="28">
        <v>355.01799999999997</v>
      </c>
      <c r="Q513" s="28">
        <v>1.3208275</v>
      </c>
      <c r="R513" s="28">
        <v>2.2204999999999999</v>
      </c>
      <c r="S513" s="28">
        <v>3.5105</v>
      </c>
      <c r="T513" s="28">
        <v>178.26949999999999</v>
      </c>
      <c r="U513" s="28">
        <v>3.1620550000000001</v>
      </c>
      <c r="V513" s="28">
        <v>6.6562255285826197E-2</v>
      </c>
      <c r="W513" s="28">
        <v>34.747929999999997</v>
      </c>
      <c r="X513" s="28">
        <v>199.72</v>
      </c>
      <c r="Y513" s="28">
        <v>1.5120750000000001</v>
      </c>
      <c r="Z513" s="28">
        <v>1.964815</v>
      </c>
      <c r="AA513" s="28">
        <v>2.59673</v>
      </c>
      <c r="AB513" s="28">
        <v>2.7823150000000001</v>
      </c>
      <c r="AC513" s="28">
        <v>50.862250000000003</v>
      </c>
      <c r="AD513" s="28">
        <v>33.584645000000002</v>
      </c>
      <c r="AE513" s="28">
        <v>3.5105</v>
      </c>
      <c r="AF513" s="28">
        <v>4.8165487000000002</v>
      </c>
      <c r="AG513" s="28">
        <v>4.8137637</v>
      </c>
      <c r="AH513" s="28">
        <v>4.7996987000000004</v>
      </c>
      <c r="AI513" s="28">
        <v>5.3749999999999999E-2</v>
      </c>
      <c r="AJ513" s="28">
        <v>1.9124000000000001</v>
      </c>
      <c r="AK513" s="28">
        <v>92.455609999999993</v>
      </c>
      <c r="AL513" s="28">
        <v>6.6811999999999996</v>
      </c>
      <c r="AM513" s="28">
        <v>0.9496</v>
      </c>
      <c r="AN513" s="28">
        <v>1.7505999999999999</v>
      </c>
      <c r="AO513" s="28">
        <v>40.81</v>
      </c>
      <c r="AP513" s="28">
        <v>2.0283000000000002</v>
      </c>
      <c r="AQ513" s="28">
        <v>1.599</v>
      </c>
      <c r="AR513" s="28">
        <v>7.5427999999999997</v>
      </c>
      <c r="AS513" s="28">
        <v>663.74199999999996</v>
      </c>
      <c r="AT513" s="28">
        <v>36.224060000000001</v>
      </c>
      <c r="AU513" s="28">
        <v>2732.92</v>
      </c>
      <c r="AV513" s="28">
        <v>6.0904299999999996</v>
      </c>
      <c r="AW513" s="28">
        <v>3.2985000000000002</v>
      </c>
      <c r="AX513" s="28">
        <v>4.99</v>
      </c>
      <c r="AY513" s="28">
        <v>133.97999999999999</v>
      </c>
      <c r="AZ513" s="28">
        <v>2.7582</v>
      </c>
      <c r="BA513" s="28">
        <v>0.12227395246263199</v>
      </c>
      <c r="BB513" s="28">
        <v>10.828099999999999</v>
      </c>
      <c r="BC513" s="28">
        <v>144.94999999999999</v>
      </c>
      <c r="BD513" s="28">
        <v>0.63965000000000005</v>
      </c>
      <c r="BE513" s="28">
        <v>1.91004</v>
      </c>
      <c r="BF513" s="28">
        <v>1.8593999999999999</v>
      </c>
      <c r="BG513" s="28">
        <v>2.1301000000000001</v>
      </c>
      <c r="BH513" s="28">
        <v>85.414000000000001</v>
      </c>
      <c r="BI513" s="28">
        <v>15.689</v>
      </c>
      <c r="BJ513" s="28">
        <v>4.99</v>
      </c>
      <c r="BK513" s="28">
        <v>3.2969040000000001</v>
      </c>
      <c r="BL513" s="28">
        <v>3.2969040000000001</v>
      </c>
      <c r="BM513" s="28">
        <v>3.3142510000000001</v>
      </c>
      <c r="BN513" s="28">
        <v>0.17080000000000001</v>
      </c>
      <c r="BO513" s="28">
        <v>1.01225239668709</v>
      </c>
      <c r="BP513" s="28">
        <v>0.46284370477568698</v>
      </c>
    </row>
    <row r="514" spans="1:68">
      <c r="A514" s="28">
        <v>513</v>
      </c>
      <c r="B514" s="29" t="s">
        <v>84</v>
      </c>
      <c r="C514" s="28">
        <v>140</v>
      </c>
      <c r="D514" s="28">
        <v>1090</v>
      </c>
      <c r="E514" s="28">
        <v>0.38295200000000001</v>
      </c>
      <c r="F514" s="28">
        <v>32.758429</v>
      </c>
      <c r="G514" s="28">
        <v>3.10439</v>
      </c>
      <c r="H514" s="28">
        <v>1.1958500000000001</v>
      </c>
      <c r="I514" s="28">
        <v>4.1423699999999997</v>
      </c>
      <c r="J514" s="28">
        <v>15.648</v>
      </c>
      <c r="K514" s="28">
        <v>0.85831000000000002</v>
      </c>
      <c r="L514" s="28">
        <v>0.8609</v>
      </c>
      <c r="M514" s="28">
        <v>1.0323199999999999</v>
      </c>
      <c r="N514" s="28">
        <v>460.06799999999998</v>
      </c>
      <c r="O514" s="28">
        <v>57.71537292</v>
      </c>
      <c r="P514" s="28">
        <v>356.036</v>
      </c>
      <c r="Q514" s="28">
        <v>1.338155</v>
      </c>
      <c r="R514" s="28">
        <v>2.2410000000000001</v>
      </c>
      <c r="S514" s="28">
        <v>3.5209999999999999</v>
      </c>
      <c r="T514" s="28">
        <v>178.03899999999999</v>
      </c>
      <c r="U514" s="28">
        <v>3.1541100000000002</v>
      </c>
      <c r="V514" s="28">
        <v>6.6462167689161605E-2</v>
      </c>
      <c r="W514" s="28">
        <v>34.635860000000001</v>
      </c>
      <c r="X514" s="28">
        <v>199.44</v>
      </c>
      <c r="Y514" s="28">
        <v>1.50915</v>
      </c>
      <c r="Z514" s="28">
        <v>1.9646300000000001</v>
      </c>
      <c r="AA514" s="28">
        <v>2.5934599999999999</v>
      </c>
      <c r="AB514" s="28">
        <v>2.77963</v>
      </c>
      <c r="AC514" s="28">
        <v>51.0745</v>
      </c>
      <c r="AD514" s="28">
        <v>33.414290000000001</v>
      </c>
      <c r="AE514" s="28">
        <v>3.5209999999999999</v>
      </c>
      <c r="AF514" s="28">
        <v>4.8237974000000001</v>
      </c>
      <c r="AG514" s="28">
        <v>4.8182273999999996</v>
      </c>
      <c r="AH514" s="28">
        <v>4.7900973999999996</v>
      </c>
      <c r="AI514" s="28">
        <v>5.7500000000000002E-2</v>
      </c>
      <c r="AJ514" s="28">
        <v>1.9048</v>
      </c>
      <c r="AK514" s="28">
        <v>92.005219999999994</v>
      </c>
      <c r="AL514" s="28">
        <v>6.6623999999999999</v>
      </c>
      <c r="AM514" s="28">
        <v>0.94920000000000004</v>
      </c>
      <c r="AN514" s="28">
        <v>1.7512000000000001</v>
      </c>
      <c r="AO514" s="28">
        <v>40.619999999999997</v>
      </c>
      <c r="AP514" s="28">
        <v>2.0266000000000002</v>
      </c>
      <c r="AQ514" s="28">
        <v>1.5980000000000001</v>
      </c>
      <c r="AR514" s="28">
        <v>7.5156000000000001</v>
      </c>
      <c r="AS514" s="28">
        <v>663.68399999999997</v>
      </c>
      <c r="AT514" s="28">
        <v>36.168120000000002</v>
      </c>
      <c r="AU514" s="28">
        <v>2724.84</v>
      </c>
      <c r="AV514" s="28">
        <v>6.0368599999999999</v>
      </c>
      <c r="AW514" s="28">
        <v>3.2970000000000002</v>
      </c>
      <c r="AX514" s="28">
        <v>4.9800000000000004</v>
      </c>
      <c r="AY514" s="28">
        <v>133.96</v>
      </c>
      <c r="AZ514" s="28">
        <v>2.7564000000000002</v>
      </c>
      <c r="BA514" s="28">
        <v>0.122599704579025</v>
      </c>
      <c r="BB514" s="28">
        <v>10.8262</v>
      </c>
      <c r="BC514" s="28">
        <v>144.9</v>
      </c>
      <c r="BD514" s="28">
        <v>0.63929999999999998</v>
      </c>
      <c r="BE514" s="28">
        <v>1.9090800000000001</v>
      </c>
      <c r="BF514" s="28">
        <v>1.8588</v>
      </c>
      <c r="BG514" s="28">
        <v>2.1301999999999999</v>
      </c>
      <c r="BH514" s="28">
        <v>84.628</v>
      </c>
      <c r="BI514" s="28">
        <v>15.678000000000001</v>
      </c>
      <c r="BJ514" s="28">
        <v>4.9800000000000004</v>
      </c>
      <c r="BK514" s="28">
        <v>3.2934079999999999</v>
      </c>
      <c r="BL514" s="28">
        <v>3.2934079999999999</v>
      </c>
      <c r="BM514" s="28">
        <v>3.3281019999999999</v>
      </c>
      <c r="BN514" s="28">
        <v>0.1716</v>
      </c>
      <c r="BO514" s="28">
        <v>1.0114044280549599</v>
      </c>
      <c r="BP514" s="28">
        <v>0.46259044862518101</v>
      </c>
    </row>
    <row r="515" spans="1:68">
      <c r="A515" s="28">
        <v>514</v>
      </c>
      <c r="B515" s="29" t="s">
        <v>284</v>
      </c>
      <c r="C515" s="28">
        <v>170</v>
      </c>
      <c r="D515" s="28">
        <v>1090</v>
      </c>
      <c r="E515" s="28">
        <v>0.39018999999999998</v>
      </c>
      <c r="F515" s="28">
        <v>33.187161250000003</v>
      </c>
      <c r="G515" s="28">
        <v>3.1292374999999999</v>
      </c>
      <c r="H515" s="28">
        <v>1.1960625</v>
      </c>
      <c r="I515" s="28">
        <v>4.1367124999999998</v>
      </c>
      <c r="J515" s="28">
        <v>15.81</v>
      </c>
      <c r="K515" s="28">
        <v>0.86163749999999995</v>
      </c>
      <c r="L515" s="28">
        <v>0.86362499999999998</v>
      </c>
      <c r="M515" s="28">
        <v>1.0354000000000001</v>
      </c>
      <c r="N515" s="28">
        <v>460.76</v>
      </c>
      <c r="O515" s="28">
        <v>57.699756149999999</v>
      </c>
      <c r="P515" s="28">
        <v>356.54500000000002</v>
      </c>
      <c r="Q515" s="28">
        <v>1.34681875</v>
      </c>
      <c r="R515" s="28">
        <v>2.2512500000000002</v>
      </c>
      <c r="S515" s="28">
        <v>3.5262500000000001</v>
      </c>
      <c r="T515" s="28">
        <v>177.92375000000001</v>
      </c>
      <c r="U515" s="28">
        <v>3.1501375</v>
      </c>
      <c r="V515" s="28">
        <v>6.6413662239089205E-2</v>
      </c>
      <c r="W515" s="28">
        <v>34.579825</v>
      </c>
      <c r="X515" s="28">
        <v>199.3</v>
      </c>
      <c r="Y515" s="28">
        <v>1.5076875000000001</v>
      </c>
      <c r="Z515" s="28">
        <v>1.9645375</v>
      </c>
      <c r="AA515" s="28">
        <v>2.591825</v>
      </c>
      <c r="AB515" s="28">
        <v>2.7782874999999998</v>
      </c>
      <c r="AC515" s="28">
        <v>51.180624999999999</v>
      </c>
      <c r="AD515" s="28">
        <v>33.329112500000001</v>
      </c>
      <c r="AE515" s="28">
        <v>3.5262500000000001</v>
      </c>
      <c r="AF515" s="28">
        <v>4.8274217500000001</v>
      </c>
      <c r="AG515" s="28">
        <v>4.8204592499999999</v>
      </c>
      <c r="AH515" s="28">
        <v>4.7852967499999997</v>
      </c>
      <c r="AI515" s="28">
        <v>5.9374999999999997E-2</v>
      </c>
      <c r="AJ515" s="28">
        <v>1.901</v>
      </c>
      <c r="AK515" s="28">
        <v>91.780024999999995</v>
      </c>
      <c r="AL515" s="28">
        <v>6.6529999999999996</v>
      </c>
      <c r="AM515" s="28">
        <v>0.94899999999999995</v>
      </c>
      <c r="AN515" s="28">
        <v>1.7515000000000001</v>
      </c>
      <c r="AO515" s="28">
        <v>40.524999999999999</v>
      </c>
      <c r="AP515" s="28">
        <v>2.0257499999999999</v>
      </c>
      <c r="AQ515" s="28">
        <v>1.5974999999999999</v>
      </c>
      <c r="AR515" s="28">
        <v>7.5019999999999998</v>
      </c>
      <c r="AS515" s="28">
        <v>663.65499999999997</v>
      </c>
      <c r="AT515" s="28">
        <v>36.140149999999998</v>
      </c>
      <c r="AU515" s="28">
        <v>2720.8</v>
      </c>
      <c r="AV515" s="28">
        <v>6.0100749999999996</v>
      </c>
      <c r="AW515" s="28">
        <v>3.2962500000000001</v>
      </c>
      <c r="AX515" s="28">
        <v>4.9749999999999996</v>
      </c>
      <c r="AY515" s="28">
        <v>133.94999999999999</v>
      </c>
      <c r="AZ515" s="28">
        <v>2.7555000000000001</v>
      </c>
      <c r="BA515" s="28">
        <v>0.122763726095003</v>
      </c>
      <c r="BB515" s="28">
        <v>10.82525</v>
      </c>
      <c r="BC515" s="28">
        <v>144.875</v>
      </c>
      <c r="BD515" s="28">
        <v>0.63912500000000005</v>
      </c>
      <c r="BE515" s="28">
        <v>1.9086000000000001</v>
      </c>
      <c r="BF515" s="28">
        <v>1.8585</v>
      </c>
      <c r="BG515" s="28">
        <v>2.1302500000000002</v>
      </c>
      <c r="BH515" s="28">
        <v>84.234999999999999</v>
      </c>
      <c r="BI515" s="28">
        <v>15.672499999999999</v>
      </c>
      <c r="BJ515" s="28">
        <v>4.9749999999999996</v>
      </c>
      <c r="BK515" s="28">
        <v>3.2916599999999998</v>
      </c>
      <c r="BL515" s="28">
        <v>3.2916599999999998</v>
      </c>
      <c r="BM515" s="28">
        <v>3.3350274999999998</v>
      </c>
      <c r="BN515" s="28">
        <v>0.17199999999999999</v>
      </c>
      <c r="BO515" s="28">
        <v>1.0109803336062799</v>
      </c>
      <c r="BP515" s="28">
        <v>0.46246382054992802</v>
      </c>
    </row>
    <row r="516" spans="1:68">
      <c r="A516" s="28">
        <v>515</v>
      </c>
      <c r="B516" s="29" t="s">
        <v>85</v>
      </c>
      <c r="C516" s="28">
        <v>145</v>
      </c>
      <c r="D516" s="28">
        <v>1090</v>
      </c>
      <c r="E516" s="28">
        <v>0.397428</v>
      </c>
      <c r="F516" s="28">
        <v>33.615893499999999</v>
      </c>
      <c r="G516" s="28">
        <v>3.1540849999999998</v>
      </c>
      <c r="H516" s="28">
        <v>1.196275</v>
      </c>
      <c r="I516" s="28">
        <v>4.1310549999999999</v>
      </c>
      <c r="J516" s="28">
        <v>15.972</v>
      </c>
      <c r="K516" s="28">
        <v>0.86496499999999998</v>
      </c>
      <c r="L516" s="28">
        <v>0.86634999999999995</v>
      </c>
      <c r="M516" s="28">
        <v>1.0384800000000001</v>
      </c>
      <c r="N516" s="28">
        <v>461.452</v>
      </c>
      <c r="O516" s="28">
        <v>57.684139379999998</v>
      </c>
      <c r="P516" s="28">
        <v>357.05399999999997</v>
      </c>
      <c r="Q516" s="28">
        <v>1.3554824999999999</v>
      </c>
      <c r="R516" s="28">
        <v>2.2614999999999998</v>
      </c>
      <c r="S516" s="28">
        <v>3.5314999999999999</v>
      </c>
      <c r="T516" s="28">
        <v>177.80850000000001</v>
      </c>
      <c r="U516" s="28">
        <v>3.1461649999999999</v>
      </c>
      <c r="V516" s="28">
        <v>6.6366140746305993E-2</v>
      </c>
      <c r="W516" s="28">
        <v>34.523789999999998</v>
      </c>
      <c r="X516" s="28">
        <v>199.16</v>
      </c>
      <c r="Y516" s="28">
        <v>1.5062249999999999</v>
      </c>
      <c r="Z516" s="28">
        <v>1.964445</v>
      </c>
      <c r="AA516" s="28">
        <v>2.5901900000000002</v>
      </c>
      <c r="AB516" s="28">
        <v>2.776945</v>
      </c>
      <c r="AC516" s="28">
        <v>51.286749999999998</v>
      </c>
      <c r="AD516" s="28">
        <v>33.243935</v>
      </c>
      <c r="AE516" s="28">
        <v>3.5314999999999999</v>
      </c>
      <c r="AF516" s="28">
        <v>4.8310461</v>
      </c>
      <c r="AG516" s="28">
        <v>4.8226911000000001</v>
      </c>
      <c r="AH516" s="28">
        <v>4.7804960999999997</v>
      </c>
      <c r="AI516" s="28">
        <v>6.1249999999999999E-2</v>
      </c>
      <c r="AJ516" s="28">
        <v>1.8972</v>
      </c>
      <c r="AK516" s="28">
        <v>91.554829999999995</v>
      </c>
      <c r="AL516" s="28">
        <v>6.6436000000000002</v>
      </c>
      <c r="AM516" s="28">
        <v>0.94879999999999998</v>
      </c>
      <c r="AN516" s="28">
        <v>1.7518</v>
      </c>
      <c r="AO516" s="28">
        <v>40.43</v>
      </c>
      <c r="AP516" s="28">
        <v>2.0249000000000001</v>
      </c>
      <c r="AQ516" s="28">
        <v>1.597</v>
      </c>
      <c r="AR516" s="28">
        <v>7.4884000000000004</v>
      </c>
      <c r="AS516" s="28">
        <v>663.62599999999998</v>
      </c>
      <c r="AT516" s="28">
        <v>36.112180000000002</v>
      </c>
      <c r="AU516" s="28">
        <v>2716.76</v>
      </c>
      <c r="AV516" s="28">
        <v>5.9832900000000002</v>
      </c>
      <c r="AW516" s="28">
        <v>3.2955000000000001</v>
      </c>
      <c r="AX516" s="28">
        <v>4.97</v>
      </c>
      <c r="AY516" s="28">
        <v>133.94</v>
      </c>
      <c r="AZ516" s="28">
        <v>2.7545999999999999</v>
      </c>
      <c r="BA516" s="28">
        <v>0.12292851842691099</v>
      </c>
      <c r="BB516" s="28">
        <v>10.824299999999999</v>
      </c>
      <c r="BC516" s="28">
        <v>144.85</v>
      </c>
      <c r="BD516" s="28">
        <v>0.63895000000000002</v>
      </c>
      <c r="BE516" s="28">
        <v>1.90812</v>
      </c>
      <c r="BF516" s="28">
        <v>1.8582000000000001</v>
      </c>
      <c r="BG516" s="28">
        <v>2.1303000000000001</v>
      </c>
      <c r="BH516" s="28">
        <v>83.841999999999999</v>
      </c>
      <c r="BI516" s="28">
        <v>15.667</v>
      </c>
      <c r="BJ516" s="28">
        <v>4.97</v>
      </c>
      <c r="BK516" s="28">
        <v>3.2899120000000002</v>
      </c>
      <c r="BL516" s="28">
        <v>3.2899120000000002</v>
      </c>
      <c r="BM516" s="28">
        <v>3.3419530000000002</v>
      </c>
      <c r="BN516" s="28">
        <v>0.1724</v>
      </c>
      <c r="BO516" s="28">
        <v>1.01055616571044</v>
      </c>
      <c r="BP516" s="28">
        <v>0.46233719247467397</v>
      </c>
    </row>
    <row r="517" spans="1:68">
      <c r="A517" s="28">
        <v>516</v>
      </c>
      <c r="B517" s="29" t="s">
        <v>86</v>
      </c>
      <c r="C517" s="28">
        <v>105</v>
      </c>
      <c r="D517" s="28">
        <v>1090</v>
      </c>
      <c r="E517" s="28">
        <v>0.41190399999999999</v>
      </c>
      <c r="F517" s="28">
        <v>34.473357999999998</v>
      </c>
      <c r="G517" s="28">
        <v>3.2037800000000001</v>
      </c>
      <c r="H517" s="28">
        <v>1.1967000000000001</v>
      </c>
      <c r="I517" s="28">
        <v>4.1197400000000002</v>
      </c>
      <c r="J517" s="28">
        <v>16.295999999999999</v>
      </c>
      <c r="K517" s="28">
        <v>0.87161999999999995</v>
      </c>
      <c r="L517" s="28">
        <v>0.87180000000000002</v>
      </c>
      <c r="M517" s="28">
        <v>1.04464</v>
      </c>
      <c r="N517" s="28">
        <v>462.83600000000001</v>
      </c>
      <c r="O517" s="28">
        <v>57.652905840000003</v>
      </c>
      <c r="P517" s="28">
        <v>358.072</v>
      </c>
      <c r="Q517" s="28">
        <v>1.3728100000000001</v>
      </c>
      <c r="R517" s="28">
        <v>2.282</v>
      </c>
      <c r="S517" s="28">
        <v>3.5419999999999998</v>
      </c>
      <c r="T517" s="28">
        <v>177.578</v>
      </c>
      <c r="U517" s="28">
        <v>3.13822</v>
      </c>
      <c r="V517" s="28">
        <v>6.6273932253313697E-2</v>
      </c>
      <c r="W517" s="28">
        <v>34.411720000000003</v>
      </c>
      <c r="X517" s="28">
        <v>198.88</v>
      </c>
      <c r="Y517" s="28">
        <v>1.5033000000000001</v>
      </c>
      <c r="Z517" s="28">
        <v>1.9642599999999999</v>
      </c>
      <c r="AA517" s="28">
        <v>2.5869200000000001</v>
      </c>
      <c r="AB517" s="28">
        <v>2.7742599999999999</v>
      </c>
      <c r="AC517" s="28">
        <v>51.499000000000002</v>
      </c>
      <c r="AD517" s="28">
        <v>33.07358</v>
      </c>
      <c r="AE517" s="28">
        <v>3.5419999999999998</v>
      </c>
      <c r="AF517" s="28">
        <v>4.8382947999999999</v>
      </c>
      <c r="AG517" s="28">
        <v>4.8271547999999997</v>
      </c>
      <c r="AH517" s="28">
        <v>4.7708947999999998</v>
      </c>
      <c r="AI517" s="28">
        <v>6.5000000000000002E-2</v>
      </c>
      <c r="AJ517" s="28">
        <v>1.8895999999999999</v>
      </c>
      <c r="AK517" s="28">
        <v>91.104439999999997</v>
      </c>
      <c r="AL517" s="28">
        <v>6.6247999999999996</v>
      </c>
      <c r="AM517" s="28">
        <v>0.94840000000000002</v>
      </c>
      <c r="AN517" s="28">
        <v>1.7524</v>
      </c>
      <c r="AO517" s="28">
        <v>40.24</v>
      </c>
      <c r="AP517" s="28">
        <v>2.0232000000000001</v>
      </c>
      <c r="AQ517" s="28">
        <v>1.5960000000000001</v>
      </c>
      <c r="AR517" s="28">
        <v>7.4611999999999998</v>
      </c>
      <c r="AS517" s="28">
        <v>663.56799999999998</v>
      </c>
      <c r="AT517" s="28">
        <v>36.056240000000003</v>
      </c>
      <c r="AU517" s="28">
        <v>2708.68</v>
      </c>
      <c r="AV517" s="28">
        <v>5.9297199999999997</v>
      </c>
      <c r="AW517" s="28">
        <v>3.294</v>
      </c>
      <c r="AX517" s="28">
        <v>4.96</v>
      </c>
      <c r="AY517" s="28">
        <v>133.91999999999999</v>
      </c>
      <c r="AZ517" s="28">
        <v>2.7528000000000001</v>
      </c>
      <c r="BA517" s="28">
        <v>0.123260437375746</v>
      </c>
      <c r="BB517" s="28">
        <v>10.8224</v>
      </c>
      <c r="BC517" s="28">
        <v>144.80000000000001</v>
      </c>
      <c r="BD517" s="28">
        <v>0.63859999999999995</v>
      </c>
      <c r="BE517" s="28">
        <v>1.90716</v>
      </c>
      <c r="BF517" s="28">
        <v>1.8575999999999999</v>
      </c>
      <c r="BG517" s="28">
        <v>2.1303999999999998</v>
      </c>
      <c r="BH517" s="28">
        <v>83.055999999999997</v>
      </c>
      <c r="BI517" s="28">
        <v>15.656000000000001</v>
      </c>
      <c r="BJ517" s="28">
        <v>4.96</v>
      </c>
      <c r="BK517" s="28">
        <v>3.286416</v>
      </c>
      <c r="BL517" s="28">
        <v>3.286416</v>
      </c>
      <c r="BM517" s="28">
        <v>3.355804</v>
      </c>
      <c r="BN517" s="28">
        <v>0.17319999999999999</v>
      </c>
      <c r="BO517" s="28">
        <v>1.0097076095009101</v>
      </c>
      <c r="BP517" s="28">
        <v>0.462083936324168</v>
      </c>
    </row>
    <row r="518" spans="1:68">
      <c r="A518" s="28">
        <v>517</v>
      </c>
      <c r="B518" s="29" t="s">
        <v>285</v>
      </c>
      <c r="C518" s="28">
        <v>123</v>
      </c>
      <c r="D518" s="28">
        <v>1100</v>
      </c>
      <c r="E518" s="28">
        <v>0.3768416</v>
      </c>
      <c r="F518" s="28">
        <v>32.110847200000002</v>
      </c>
      <c r="G518" s="28">
        <v>3.0645920000000002</v>
      </c>
      <c r="H518" s="28">
        <v>1.1858</v>
      </c>
      <c r="I518" s="28">
        <v>4.1073959999999996</v>
      </c>
      <c r="J518" s="28">
        <v>15.3264</v>
      </c>
      <c r="K518" s="28">
        <v>0.86192800000000003</v>
      </c>
      <c r="L518" s="28">
        <v>0.86492000000000002</v>
      </c>
      <c r="M518" s="28">
        <v>1.0395559999999999</v>
      </c>
      <c r="N518" s="28">
        <v>463.16340000000002</v>
      </c>
      <c r="O518" s="28">
        <v>57.180149315999998</v>
      </c>
      <c r="P518" s="28">
        <v>357.40280000000001</v>
      </c>
      <c r="Q518" s="28">
        <v>1.4115200000000001</v>
      </c>
      <c r="R518" s="28">
        <v>2.2410000000000001</v>
      </c>
      <c r="S518" s="28">
        <v>3.4807999999999999</v>
      </c>
      <c r="T518" s="28">
        <v>176.0692</v>
      </c>
      <c r="U518" s="28">
        <v>3.1123020000000001</v>
      </c>
      <c r="V518" s="28">
        <v>6.7856770017747203E-2</v>
      </c>
      <c r="W518" s="28">
        <v>33.745027999999998</v>
      </c>
      <c r="X518" s="28">
        <v>197.83199999999999</v>
      </c>
      <c r="Y518" s="28">
        <v>1.4991000000000001</v>
      </c>
      <c r="Z518" s="28">
        <v>1.9513640000000001</v>
      </c>
      <c r="AA518" s="28">
        <v>2.570948</v>
      </c>
      <c r="AB518" s="28">
        <v>2.7623440000000001</v>
      </c>
      <c r="AC518" s="28">
        <v>51.255400000000002</v>
      </c>
      <c r="AD518" s="28">
        <v>32.638832000000001</v>
      </c>
      <c r="AE518" s="28">
        <v>3.4807999999999999</v>
      </c>
      <c r="AF518" s="28">
        <v>4.7820939200000003</v>
      </c>
      <c r="AG518" s="28">
        <v>4.7765239199999998</v>
      </c>
      <c r="AH518" s="28">
        <v>4.7483939199999998</v>
      </c>
      <c r="AI518" s="28">
        <v>5.7500000000000002E-2</v>
      </c>
      <c r="AJ518" s="28">
        <v>1.9104099999999999</v>
      </c>
      <c r="AK518" s="28">
        <v>92.303111000000001</v>
      </c>
      <c r="AL518" s="28">
        <v>6.6819499999999996</v>
      </c>
      <c r="AM518" s="28">
        <v>0.95498000000000005</v>
      </c>
      <c r="AN518" s="28">
        <v>1.758</v>
      </c>
      <c r="AO518" s="28">
        <v>40.756</v>
      </c>
      <c r="AP518" s="28">
        <v>2.01946</v>
      </c>
      <c r="AQ518" s="28">
        <v>1.5996999999999999</v>
      </c>
      <c r="AR518" s="28">
        <v>7.4561000000000002</v>
      </c>
      <c r="AS518" s="28">
        <v>667.90679999999998</v>
      </c>
      <c r="AT518" s="28">
        <v>36.354655219999998</v>
      </c>
      <c r="AU518" s="28">
        <v>2703.76</v>
      </c>
      <c r="AV518" s="28">
        <v>6.0383389999999997</v>
      </c>
      <c r="AW518" s="28">
        <v>3.3174000000000001</v>
      </c>
      <c r="AX518" s="28">
        <v>4.9800000000000004</v>
      </c>
      <c r="AY518" s="28">
        <v>133.80699999999999</v>
      </c>
      <c r="AZ518" s="28">
        <v>2.7444999999999999</v>
      </c>
      <c r="BA518" s="28">
        <v>0.12552752968888001</v>
      </c>
      <c r="BB518" s="28">
        <v>10.80104</v>
      </c>
      <c r="BC518" s="28">
        <v>144.815</v>
      </c>
      <c r="BD518" s="28">
        <v>0.64159500000000003</v>
      </c>
      <c r="BE518" s="28">
        <v>1.9071929999999999</v>
      </c>
      <c r="BF518" s="28">
        <v>1.85829</v>
      </c>
      <c r="BG518" s="28">
        <v>2.1281599999999998</v>
      </c>
      <c r="BH518" s="28">
        <v>84.498800000000003</v>
      </c>
      <c r="BI518" s="28">
        <v>15.528740000000001</v>
      </c>
      <c r="BJ518" s="28">
        <v>4.9800000000000004</v>
      </c>
      <c r="BK518" s="28">
        <v>3.2885477000000001</v>
      </c>
      <c r="BL518" s="28">
        <v>3.2885477000000001</v>
      </c>
      <c r="BM518" s="28">
        <v>3.3325440999999998</v>
      </c>
      <c r="BN518" s="28">
        <v>0.1716</v>
      </c>
      <c r="BO518" s="28">
        <v>1.0067455925106401</v>
      </c>
      <c r="BP518" s="28">
        <v>0.46425108538350202</v>
      </c>
    </row>
    <row r="519" spans="1:68">
      <c r="A519" s="28">
        <v>518</v>
      </c>
      <c r="B519" s="29" t="s">
        <v>86</v>
      </c>
      <c r="C519" s="28">
        <v>277</v>
      </c>
      <c r="D519" s="28">
        <v>1100</v>
      </c>
      <c r="E519" s="28">
        <v>0.40576319999999999</v>
      </c>
      <c r="F519" s="28">
        <v>33.822554400000001</v>
      </c>
      <c r="G519" s="28">
        <v>3.1637840000000002</v>
      </c>
      <c r="H519" s="28">
        <v>1.1866000000000001</v>
      </c>
      <c r="I519" s="28">
        <v>4.0845919999999998</v>
      </c>
      <c r="J519" s="28">
        <v>15.972799999999999</v>
      </c>
      <c r="K519" s="28">
        <v>0.87525600000000003</v>
      </c>
      <c r="L519" s="28">
        <v>0.87583999999999995</v>
      </c>
      <c r="M519" s="28">
        <v>1.051912</v>
      </c>
      <c r="N519" s="28">
        <v>465.9468</v>
      </c>
      <c r="O519" s="28">
        <v>57.115019431999997</v>
      </c>
      <c r="P519" s="28">
        <v>359.44560000000001</v>
      </c>
      <c r="Q519" s="28">
        <v>1.4465399999999999</v>
      </c>
      <c r="R519" s="28">
        <v>2.282</v>
      </c>
      <c r="S519" s="28">
        <v>3.5015999999999998</v>
      </c>
      <c r="T519" s="28">
        <v>175.5984</v>
      </c>
      <c r="U519" s="28">
        <v>3.0962040000000002</v>
      </c>
      <c r="V519" s="28">
        <v>6.7614945407192206E-2</v>
      </c>
      <c r="W519" s="28">
        <v>33.516455999999998</v>
      </c>
      <c r="X519" s="28">
        <v>197.26400000000001</v>
      </c>
      <c r="Y519" s="28">
        <v>1.4932000000000001</v>
      </c>
      <c r="Z519" s="28">
        <v>1.950928</v>
      </c>
      <c r="AA519" s="28">
        <v>2.5642960000000001</v>
      </c>
      <c r="AB519" s="28">
        <v>2.756888</v>
      </c>
      <c r="AC519" s="28">
        <v>51.680799999999998</v>
      </c>
      <c r="AD519" s="28">
        <v>32.294263999999998</v>
      </c>
      <c r="AE519" s="28">
        <v>3.5015999999999998</v>
      </c>
      <c r="AF519" s="28">
        <v>4.7963838399999998</v>
      </c>
      <c r="AG519" s="28">
        <v>4.7852438399999997</v>
      </c>
      <c r="AH519" s="28">
        <v>4.7289838399999997</v>
      </c>
      <c r="AI519" s="28">
        <v>6.5000000000000002E-2</v>
      </c>
      <c r="AJ519" s="28">
        <v>1.90082</v>
      </c>
      <c r="AK519" s="28">
        <v>91.700221999999997</v>
      </c>
      <c r="AL519" s="28">
        <v>6.6638999999999999</v>
      </c>
      <c r="AM519" s="28">
        <v>0.95996000000000004</v>
      </c>
      <c r="AN519" s="28">
        <v>1.766</v>
      </c>
      <c r="AO519" s="28">
        <v>40.512</v>
      </c>
      <c r="AP519" s="28">
        <v>2.0089199999999998</v>
      </c>
      <c r="AQ519" s="28">
        <v>1.5993999999999999</v>
      </c>
      <c r="AR519" s="28">
        <v>7.3422000000000001</v>
      </c>
      <c r="AS519" s="28">
        <v>672.0136</v>
      </c>
      <c r="AT519" s="28">
        <v>36.429310440000002</v>
      </c>
      <c r="AU519" s="28">
        <v>2666.52</v>
      </c>
      <c r="AV519" s="28">
        <v>5.9326780000000001</v>
      </c>
      <c r="AW519" s="28">
        <v>3.3348</v>
      </c>
      <c r="AX519" s="28">
        <v>4.96</v>
      </c>
      <c r="AY519" s="28">
        <v>133.614</v>
      </c>
      <c r="AZ519" s="28">
        <v>2.7290000000000001</v>
      </c>
      <c r="BA519" s="28">
        <v>0.12914691943128001</v>
      </c>
      <c r="BB519" s="28">
        <v>10.772080000000001</v>
      </c>
      <c r="BC519" s="28">
        <v>144.63</v>
      </c>
      <c r="BD519" s="28">
        <v>0.64319000000000004</v>
      </c>
      <c r="BE519" s="28">
        <v>1.903386</v>
      </c>
      <c r="BF519" s="28">
        <v>1.8565799999999999</v>
      </c>
      <c r="BG519" s="28">
        <v>2.1263200000000002</v>
      </c>
      <c r="BH519" s="28">
        <v>82.797600000000003</v>
      </c>
      <c r="BI519" s="28">
        <v>15.357480000000001</v>
      </c>
      <c r="BJ519" s="28">
        <v>4.96</v>
      </c>
      <c r="BK519" s="28">
        <v>3.2766953999999999</v>
      </c>
      <c r="BL519" s="28">
        <v>3.2766953999999999</v>
      </c>
      <c r="BM519" s="28">
        <v>3.3646881999999998</v>
      </c>
      <c r="BN519" s="28">
        <v>0.17319999999999999</v>
      </c>
      <c r="BO519" s="28">
        <v>1.00389268032509</v>
      </c>
      <c r="BP519" s="28">
        <v>0.46540520984081002</v>
      </c>
    </row>
    <row r="520" spans="1:68">
      <c r="A520" s="28">
        <v>519</v>
      </c>
      <c r="B520" s="29" t="s">
        <v>87</v>
      </c>
      <c r="C520" s="28">
        <v>266</v>
      </c>
      <c r="D520" s="28">
        <v>1100</v>
      </c>
      <c r="E520" s="28">
        <v>0.43468479999999998</v>
      </c>
      <c r="F520" s="28">
        <v>35.534261600000001</v>
      </c>
      <c r="G520" s="28">
        <v>3.2629760000000001</v>
      </c>
      <c r="H520" s="28">
        <v>1.1874</v>
      </c>
      <c r="I520" s="28">
        <v>4.061788</v>
      </c>
      <c r="J520" s="28">
        <v>16.619199999999999</v>
      </c>
      <c r="K520" s="28">
        <v>0.88858400000000004</v>
      </c>
      <c r="L520" s="28">
        <v>0.88675999999999999</v>
      </c>
      <c r="M520" s="28">
        <v>1.064268</v>
      </c>
      <c r="N520" s="28">
        <v>468.73020000000002</v>
      </c>
      <c r="O520" s="28">
        <v>57.049889548000003</v>
      </c>
      <c r="P520" s="28">
        <v>361.48840000000001</v>
      </c>
      <c r="Q520" s="28">
        <v>1.48156</v>
      </c>
      <c r="R520" s="28">
        <v>2.323</v>
      </c>
      <c r="S520" s="28">
        <v>3.5224000000000002</v>
      </c>
      <c r="T520" s="28">
        <v>175.1276</v>
      </c>
      <c r="U520" s="28">
        <v>3.0801059999999998</v>
      </c>
      <c r="V520" s="28">
        <v>6.7391932222971004E-2</v>
      </c>
      <c r="W520" s="28">
        <v>33.287883999999998</v>
      </c>
      <c r="X520" s="28">
        <v>196.696</v>
      </c>
      <c r="Y520" s="28">
        <v>1.4873000000000001</v>
      </c>
      <c r="Z520" s="28">
        <v>1.9504919999999999</v>
      </c>
      <c r="AA520" s="28">
        <v>2.5576439999999998</v>
      </c>
      <c r="AB520" s="28">
        <v>2.7514319999999999</v>
      </c>
      <c r="AC520" s="28">
        <v>52.106200000000001</v>
      </c>
      <c r="AD520" s="28">
        <v>31.949695999999999</v>
      </c>
      <c r="AE520" s="28">
        <v>3.5224000000000002</v>
      </c>
      <c r="AF520" s="28">
        <v>4.8106737600000002</v>
      </c>
      <c r="AG520" s="28">
        <v>4.7939637599999996</v>
      </c>
      <c r="AH520" s="28">
        <v>4.7095737599999996</v>
      </c>
      <c r="AI520" s="28">
        <v>7.2499999999999995E-2</v>
      </c>
      <c r="AJ520" s="28">
        <v>1.89123</v>
      </c>
      <c r="AK520" s="28">
        <v>91.097333000000006</v>
      </c>
      <c r="AL520" s="28">
        <v>6.6458500000000003</v>
      </c>
      <c r="AM520" s="28">
        <v>0.96494000000000002</v>
      </c>
      <c r="AN520" s="28">
        <v>1.774</v>
      </c>
      <c r="AO520" s="28">
        <v>40.268000000000001</v>
      </c>
      <c r="AP520" s="28">
        <v>1.99838</v>
      </c>
      <c r="AQ520" s="28">
        <v>1.5991</v>
      </c>
      <c r="AR520" s="28">
        <v>7.2282999999999999</v>
      </c>
      <c r="AS520" s="28">
        <v>676.12040000000002</v>
      </c>
      <c r="AT520" s="28">
        <v>36.503965659999999</v>
      </c>
      <c r="AU520" s="28">
        <v>2629.28</v>
      </c>
      <c r="AV520" s="28">
        <v>5.8270169999999997</v>
      </c>
      <c r="AW520" s="28">
        <v>3.3521999999999998</v>
      </c>
      <c r="AX520" s="28">
        <v>4.9400000000000004</v>
      </c>
      <c r="AY520" s="28">
        <v>133.42099999999999</v>
      </c>
      <c r="AZ520" s="28">
        <v>2.7134999999999998</v>
      </c>
      <c r="BA520" s="28">
        <v>0.13281017184861399</v>
      </c>
      <c r="BB520" s="28">
        <v>10.743119999999999</v>
      </c>
      <c r="BC520" s="28">
        <v>144.44499999999999</v>
      </c>
      <c r="BD520" s="28">
        <v>0.64478500000000005</v>
      </c>
      <c r="BE520" s="28">
        <v>1.8995789999999999</v>
      </c>
      <c r="BF520" s="28">
        <v>1.85487</v>
      </c>
      <c r="BG520" s="28">
        <v>2.1244800000000001</v>
      </c>
      <c r="BH520" s="28">
        <v>81.096400000000003</v>
      </c>
      <c r="BI520" s="28">
        <v>15.18622</v>
      </c>
      <c r="BJ520" s="28">
        <v>4.9400000000000004</v>
      </c>
      <c r="BK520" s="28">
        <v>3.2648431000000002</v>
      </c>
      <c r="BL520" s="28">
        <v>3.2648431000000002</v>
      </c>
      <c r="BM520" s="28">
        <v>3.3968322999999998</v>
      </c>
      <c r="BN520" s="28">
        <v>0.17480000000000001</v>
      </c>
      <c r="BO520" s="28">
        <v>1.0010442583986801</v>
      </c>
      <c r="BP520" s="28">
        <v>0.46655933429811902</v>
      </c>
    </row>
    <row r="521" spans="1:68">
      <c r="A521" s="28">
        <v>520</v>
      </c>
      <c r="B521" s="29" t="s">
        <v>286</v>
      </c>
      <c r="C521" s="28">
        <v>245</v>
      </c>
      <c r="D521" s="28">
        <v>1110</v>
      </c>
      <c r="E521" s="28">
        <v>0.4162148</v>
      </c>
      <c r="F521" s="28">
        <v>34.147198349999996</v>
      </c>
      <c r="G521" s="28">
        <v>3.1805984999999999</v>
      </c>
      <c r="H521" s="28">
        <v>1.1998774999999999</v>
      </c>
      <c r="I521" s="28">
        <v>4.1140755000000002</v>
      </c>
      <c r="J521" s="28">
        <v>16.205200000000001</v>
      </c>
      <c r="K521" s="28">
        <v>0.86600650000000001</v>
      </c>
      <c r="L521" s="28">
        <v>0.86553500000000005</v>
      </c>
      <c r="M521" s="28">
        <v>1.048168</v>
      </c>
      <c r="N521" s="28">
        <v>462.3272</v>
      </c>
      <c r="O521" s="28">
        <v>57.597146058</v>
      </c>
      <c r="P521" s="28">
        <v>370.12139999999999</v>
      </c>
      <c r="Q521" s="28">
        <v>1.3390632499999999</v>
      </c>
      <c r="R521" s="28">
        <v>2.2601499999999999</v>
      </c>
      <c r="S521" s="28">
        <v>3.5541499999999999</v>
      </c>
      <c r="T521" s="28">
        <v>178.23984999999999</v>
      </c>
      <c r="U521" s="28">
        <v>3.1525265</v>
      </c>
      <c r="V521" s="28">
        <v>6.5781354133241196E-2</v>
      </c>
      <c r="W521" s="28">
        <v>34.583838999999998</v>
      </c>
      <c r="X521" s="28">
        <v>199.35599999999999</v>
      </c>
      <c r="Y521" s="28">
        <v>1.5067725000000001</v>
      </c>
      <c r="Z521" s="28">
        <v>1.9676345</v>
      </c>
      <c r="AA521" s="28">
        <v>2.5930789999999999</v>
      </c>
      <c r="AB521" s="28">
        <v>2.7787245</v>
      </c>
      <c r="AC521" s="28">
        <v>50.225774999999999</v>
      </c>
      <c r="AD521" s="28">
        <v>33.198083500000003</v>
      </c>
      <c r="AE521" s="28">
        <v>3.5541499999999999</v>
      </c>
      <c r="AF521" s="28">
        <v>4.8514840100000001</v>
      </c>
      <c r="AG521" s="28">
        <v>4.8450785099999996</v>
      </c>
      <c r="AH521" s="28">
        <v>4.81272901</v>
      </c>
      <c r="AI521" s="28">
        <v>5.8624999999999997E-2</v>
      </c>
      <c r="AJ521" s="28">
        <v>1.9017200000000001</v>
      </c>
      <c r="AK521" s="28">
        <v>91.836462999999995</v>
      </c>
      <c r="AL521" s="28">
        <v>6.6517600000000003</v>
      </c>
      <c r="AM521" s="28">
        <v>0.94967999999999997</v>
      </c>
      <c r="AN521" s="28">
        <v>1.7555799999999999</v>
      </c>
      <c r="AO521" s="28">
        <v>40.542999999999999</v>
      </c>
      <c r="AP521" s="28">
        <v>2.0194899999999998</v>
      </c>
      <c r="AQ521" s="28">
        <v>1.5936999999999999</v>
      </c>
      <c r="AR521" s="28">
        <v>7.4810400000000001</v>
      </c>
      <c r="AS521" s="28">
        <v>663.59059999999999</v>
      </c>
      <c r="AT521" s="28">
        <v>36.203645399999999</v>
      </c>
      <c r="AU521" s="28">
        <v>2710.096</v>
      </c>
      <c r="AV521" s="28">
        <v>5.9238689999999998</v>
      </c>
      <c r="AW521" s="28">
        <v>3.2905500000000001</v>
      </c>
      <c r="AX521" s="28">
        <v>4.9770000000000003</v>
      </c>
      <c r="AY521" s="28">
        <v>134.17400000000001</v>
      </c>
      <c r="AZ521" s="28">
        <v>2.7571599999999998</v>
      </c>
      <c r="BA521" s="28">
        <v>0.122265249241546</v>
      </c>
      <c r="BB521" s="28">
        <v>10.889430000000001</v>
      </c>
      <c r="BC521" s="28">
        <v>145.08500000000001</v>
      </c>
      <c r="BD521" s="28">
        <v>0.640795</v>
      </c>
      <c r="BE521" s="28">
        <v>1.9093119999999999</v>
      </c>
      <c r="BF521" s="28">
        <v>1.8606199999999999</v>
      </c>
      <c r="BG521" s="28">
        <v>2.1326299999999998</v>
      </c>
      <c r="BH521" s="28">
        <v>83.490200000000002</v>
      </c>
      <c r="BI521" s="28">
        <v>15.7187</v>
      </c>
      <c r="BJ521" s="28">
        <v>4.9770000000000003</v>
      </c>
      <c r="BK521" s="28">
        <v>3.2909912000000001</v>
      </c>
      <c r="BL521" s="28">
        <v>3.2909912000000001</v>
      </c>
      <c r="BM521" s="28">
        <v>3.3691892999999999</v>
      </c>
      <c r="BN521" s="28">
        <v>0.17104</v>
      </c>
      <c r="BO521" s="28">
        <v>1.0098258222188701</v>
      </c>
      <c r="BP521" s="28">
        <v>0.463672214182344</v>
      </c>
    </row>
    <row r="522" spans="1:68">
      <c r="A522" s="28">
        <v>521</v>
      </c>
      <c r="B522" s="29" t="s">
        <v>86</v>
      </c>
      <c r="C522" s="28">
        <v>290</v>
      </c>
      <c r="D522" s="28">
        <v>1110</v>
      </c>
      <c r="E522" s="28">
        <v>0.4451348</v>
      </c>
      <c r="F522" s="28">
        <v>35.278728350000002</v>
      </c>
      <c r="G522" s="28">
        <v>3.2418985</v>
      </c>
      <c r="H522" s="28">
        <v>1.2037774999999999</v>
      </c>
      <c r="I522" s="28">
        <v>4.0891754999999996</v>
      </c>
      <c r="J522" s="28">
        <v>16.665199999999999</v>
      </c>
      <c r="K522" s="28">
        <v>0.87170650000000005</v>
      </c>
      <c r="L522" s="28">
        <v>0.86853499999999995</v>
      </c>
      <c r="M522" s="28">
        <v>1.062168</v>
      </c>
      <c r="N522" s="28">
        <v>464.1712</v>
      </c>
      <c r="O522" s="28">
        <v>57.488289258000002</v>
      </c>
      <c r="P522" s="28">
        <v>383.90140000000002</v>
      </c>
      <c r="Q522" s="28">
        <v>1.33477325</v>
      </c>
      <c r="R522" s="28">
        <v>2.2731499999999998</v>
      </c>
      <c r="S522" s="28">
        <v>3.5841500000000002</v>
      </c>
      <c r="T522" s="28">
        <v>178.50985</v>
      </c>
      <c r="U522" s="28">
        <v>3.1533264999999999</v>
      </c>
      <c r="V522" s="28">
        <v>6.5165734584643503E-2</v>
      </c>
      <c r="W522" s="28">
        <v>34.565438999999998</v>
      </c>
      <c r="X522" s="28">
        <v>199.35599999999999</v>
      </c>
      <c r="Y522" s="28">
        <v>1.5052725</v>
      </c>
      <c r="Z522" s="28">
        <v>1.9706945</v>
      </c>
      <c r="AA522" s="28">
        <v>2.5936789999999998</v>
      </c>
      <c r="AB522" s="28">
        <v>2.7786244999999998</v>
      </c>
      <c r="AC522" s="28">
        <v>49.313375000000001</v>
      </c>
      <c r="AD522" s="28">
        <v>33.0329835</v>
      </c>
      <c r="AE522" s="28">
        <v>3.5841500000000002</v>
      </c>
      <c r="AF522" s="28">
        <v>4.87699601</v>
      </c>
      <c r="AG522" s="28">
        <v>4.8705905100000004</v>
      </c>
      <c r="AH522" s="28">
        <v>4.83824101</v>
      </c>
      <c r="AI522" s="28">
        <v>5.8624999999999997E-2</v>
      </c>
      <c r="AJ522" s="28">
        <v>1.9009199999999999</v>
      </c>
      <c r="AK522" s="28">
        <v>91.802823000000004</v>
      </c>
      <c r="AL522" s="28">
        <v>6.6467599999999996</v>
      </c>
      <c r="AM522" s="28">
        <v>0.95028000000000001</v>
      </c>
      <c r="AN522" s="28">
        <v>1.7597799999999999</v>
      </c>
      <c r="AO522" s="28">
        <v>40.523000000000003</v>
      </c>
      <c r="AP522" s="28">
        <v>2.0128900000000001</v>
      </c>
      <c r="AQ522" s="28">
        <v>1.5896999999999999</v>
      </c>
      <c r="AR522" s="28">
        <v>7.4546400000000004</v>
      </c>
      <c r="AS522" s="28">
        <v>663.51459999999997</v>
      </c>
      <c r="AT522" s="28">
        <v>36.255952800000003</v>
      </c>
      <c r="AU522" s="28">
        <v>2697.7759999999998</v>
      </c>
      <c r="AV522" s="28">
        <v>5.8269489999999999</v>
      </c>
      <c r="AW522" s="28">
        <v>3.2845499999999999</v>
      </c>
      <c r="AX522" s="28">
        <v>4.9770000000000003</v>
      </c>
      <c r="AY522" s="28">
        <v>134.39400000000001</v>
      </c>
      <c r="AZ522" s="28">
        <v>2.7584599999999999</v>
      </c>
      <c r="BA522" s="28">
        <v>0.12183204599856901</v>
      </c>
      <c r="BB522" s="28">
        <v>10.95323</v>
      </c>
      <c r="BC522" s="28">
        <v>145.285</v>
      </c>
      <c r="BD522" s="28">
        <v>0.64239500000000005</v>
      </c>
      <c r="BE522" s="28">
        <v>1.909832</v>
      </c>
      <c r="BF522" s="28">
        <v>1.8626199999999999</v>
      </c>
      <c r="BG522" s="28">
        <v>2.13503</v>
      </c>
      <c r="BH522" s="28">
        <v>82.588200000000001</v>
      </c>
      <c r="BI522" s="28">
        <v>15.762700000000001</v>
      </c>
      <c r="BJ522" s="28">
        <v>4.9770000000000003</v>
      </c>
      <c r="BK522" s="28">
        <v>3.2896231999999999</v>
      </c>
      <c r="BL522" s="28">
        <v>3.2896231999999999</v>
      </c>
      <c r="BM522" s="28">
        <v>3.4061213000000001</v>
      </c>
      <c r="BN522" s="28">
        <v>0.17024</v>
      </c>
      <c r="BO522" s="28">
        <v>1.0085037573613</v>
      </c>
      <c r="BP522" s="28">
        <v>0.46482995658465998</v>
      </c>
    </row>
    <row r="523" spans="1:68">
      <c r="A523" s="28">
        <v>522</v>
      </c>
      <c r="B523" s="29" t="s">
        <v>69</v>
      </c>
      <c r="C523" s="28">
        <v>315</v>
      </c>
      <c r="D523" s="28">
        <v>1110</v>
      </c>
      <c r="E523" s="28">
        <v>0.45959480000000003</v>
      </c>
      <c r="F523" s="28">
        <v>35.84449335</v>
      </c>
      <c r="G523" s="28">
        <v>3.2725485000000001</v>
      </c>
      <c r="H523" s="28">
        <v>1.2057275000000001</v>
      </c>
      <c r="I523" s="28">
        <v>4.0767255000000002</v>
      </c>
      <c r="J523" s="28">
        <v>16.895199999999999</v>
      </c>
      <c r="K523" s="28">
        <v>0.87455649999999996</v>
      </c>
      <c r="L523" s="28">
        <v>0.870035</v>
      </c>
      <c r="M523" s="28">
        <v>1.0691679999999999</v>
      </c>
      <c r="N523" s="28">
        <v>465.09320000000002</v>
      </c>
      <c r="O523" s="28">
        <v>57.433860858000003</v>
      </c>
      <c r="P523" s="28">
        <v>390.79140000000001</v>
      </c>
      <c r="Q523" s="28">
        <v>1.33262825</v>
      </c>
      <c r="R523" s="28">
        <v>2.2796500000000002</v>
      </c>
      <c r="S523" s="28">
        <v>3.5991499999999998</v>
      </c>
      <c r="T523" s="28">
        <v>178.64484999999999</v>
      </c>
      <c r="U523" s="28">
        <v>3.1537264999999999</v>
      </c>
      <c r="V523" s="28">
        <v>6.487049576211E-2</v>
      </c>
      <c r="W523" s="28">
        <v>34.556238999999998</v>
      </c>
      <c r="X523" s="28">
        <v>199.35599999999999</v>
      </c>
      <c r="Y523" s="28">
        <v>1.5045225</v>
      </c>
      <c r="Z523" s="28">
        <v>1.9722245</v>
      </c>
      <c r="AA523" s="28">
        <v>2.593979</v>
      </c>
      <c r="AB523" s="28">
        <v>2.7785744999999999</v>
      </c>
      <c r="AC523" s="28">
        <v>48.857174999999998</v>
      </c>
      <c r="AD523" s="28">
        <v>32.950433500000003</v>
      </c>
      <c r="AE523" s="28">
        <v>3.5991499999999998</v>
      </c>
      <c r="AF523" s="28">
        <v>4.8897520099999996</v>
      </c>
      <c r="AG523" s="28">
        <v>4.88334651</v>
      </c>
      <c r="AH523" s="28">
        <v>4.8509970100000004</v>
      </c>
      <c r="AI523" s="28">
        <v>5.8624999999999997E-2</v>
      </c>
      <c r="AJ523" s="28">
        <v>1.90052</v>
      </c>
      <c r="AK523" s="28">
        <v>91.786002999999994</v>
      </c>
      <c r="AL523" s="28">
        <v>6.6442600000000001</v>
      </c>
      <c r="AM523" s="28">
        <v>0.95057999999999998</v>
      </c>
      <c r="AN523" s="28">
        <v>1.7618799999999999</v>
      </c>
      <c r="AO523" s="28">
        <v>40.512999999999998</v>
      </c>
      <c r="AP523" s="28">
        <v>2.0095900000000002</v>
      </c>
      <c r="AQ523" s="28">
        <v>1.5876999999999999</v>
      </c>
      <c r="AR523" s="28">
        <v>7.4414400000000001</v>
      </c>
      <c r="AS523" s="28">
        <v>663.47659999999996</v>
      </c>
      <c r="AT523" s="28">
        <v>36.282106499999998</v>
      </c>
      <c r="AU523" s="28">
        <v>2691.616</v>
      </c>
      <c r="AV523" s="28">
        <v>5.7784890000000004</v>
      </c>
      <c r="AW523" s="28">
        <v>3.2815500000000002</v>
      </c>
      <c r="AX523" s="28">
        <v>4.9770000000000003</v>
      </c>
      <c r="AY523" s="28">
        <v>134.50399999999999</v>
      </c>
      <c r="AZ523" s="28">
        <v>2.7591100000000002</v>
      </c>
      <c r="BA523" s="28">
        <v>0.121615283982919</v>
      </c>
      <c r="BB523" s="28">
        <v>10.98513</v>
      </c>
      <c r="BC523" s="28">
        <v>145.38499999999999</v>
      </c>
      <c r="BD523" s="28">
        <v>0.64319499999999996</v>
      </c>
      <c r="BE523" s="28">
        <v>1.9100919999999999</v>
      </c>
      <c r="BF523" s="28">
        <v>1.8636200000000001</v>
      </c>
      <c r="BG523" s="28">
        <v>2.1362299999999999</v>
      </c>
      <c r="BH523" s="28">
        <v>82.137200000000007</v>
      </c>
      <c r="BI523" s="28">
        <v>15.784700000000001</v>
      </c>
      <c r="BJ523" s="28">
        <v>4.9770000000000003</v>
      </c>
      <c r="BK523" s="28">
        <v>3.2889392000000002</v>
      </c>
      <c r="BL523" s="28">
        <v>3.2889392000000002</v>
      </c>
      <c r="BM523" s="28">
        <v>3.4245872999999998</v>
      </c>
      <c r="BN523" s="28">
        <v>0.16983999999999999</v>
      </c>
      <c r="BO523" s="28">
        <v>1.00784350830293</v>
      </c>
      <c r="BP523" s="28">
        <v>0.46540882778581799</v>
      </c>
    </row>
    <row r="524" spans="1:68">
      <c r="A524" s="28">
        <v>523</v>
      </c>
      <c r="B524" s="29" t="s">
        <v>87</v>
      </c>
      <c r="C524" s="28">
        <v>155</v>
      </c>
      <c r="D524" s="28">
        <v>1110</v>
      </c>
      <c r="E524" s="28">
        <v>0.4740548</v>
      </c>
      <c r="F524" s="28">
        <v>36.410258349999999</v>
      </c>
      <c r="G524" s="28">
        <v>3.3031985000000001</v>
      </c>
      <c r="H524" s="28">
        <v>1.2076775</v>
      </c>
      <c r="I524" s="28">
        <v>4.0642754999999999</v>
      </c>
      <c r="J524" s="28">
        <v>17.1252</v>
      </c>
      <c r="K524" s="28">
        <v>0.87740649999999998</v>
      </c>
      <c r="L524" s="28">
        <v>0.87153499999999995</v>
      </c>
      <c r="M524" s="28">
        <v>1.076168</v>
      </c>
      <c r="N524" s="28">
        <v>466.01519999999999</v>
      </c>
      <c r="O524" s="28">
        <v>57.379432457999997</v>
      </c>
      <c r="P524" s="28">
        <v>397.6814</v>
      </c>
      <c r="Q524" s="28">
        <v>1.3304832499999999</v>
      </c>
      <c r="R524" s="28">
        <v>2.2861500000000001</v>
      </c>
      <c r="S524" s="28">
        <v>3.61415</v>
      </c>
      <c r="T524" s="28">
        <v>178.77985000000001</v>
      </c>
      <c r="U524" s="28">
        <v>3.1541264999999998</v>
      </c>
      <c r="V524" s="28">
        <v>6.4583187349636806E-2</v>
      </c>
      <c r="W524" s="28">
        <v>34.547038999999998</v>
      </c>
      <c r="X524" s="28">
        <v>199.35599999999999</v>
      </c>
      <c r="Y524" s="28">
        <v>1.5037725</v>
      </c>
      <c r="Z524" s="28">
        <v>1.9737545000000001</v>
      </c>
      <c r="AA524" s="28">
        <v>2.5942789999999998</v>
      </c>
      <c r="AB524" s="28">
        <v>2.7785245000000001</v>
      </c>
      <c r="AC524" s="28">
        <v>48.400975000000003</v>
      </c>
      <c r="AD524" s="28">
        <v>32.867883499999998</v>
      </c>
      <c r="AE524" s="28">
        <v>3.61415</v>
      </c>
      <c r="AF524" s="28">
        <v>4.90250801</v>
      </c>
      <c r="AG524" s="28">
        <v>4.8961025100000004</v>
      </c>
      <c r="AH524" s="28">
        <v>4.8637530099999999</v>
      </c>
      <c r="AI524" s="28">
        <v>5.8624999999999997E-2</v>
      </c>
      <c r="AJ524" s="28">
        <v>1.90012</v>
      </c>
      <c r="AK524" s="28">
        <v>91.769182999999998</v>
      </c>
      <c r="AL524" s="28">
        <v>6.6417599999999997</v>
      </c>
      <c r="AM524" s="28">
        <v>0.95087999999999995</v>
      </c>
      <c r="AN524" s="28">
        <v>1.7639800000000001</v>
      </c>
      <c r="AO524" s="28">
        <v>40.503</v>
      </c>
      <c r="AP524" s="28">
        <v>2.0062899999999999</v>
      </c>
      <c r="AQ524" s="28">
        <v>1.5857000000000001</v>
      </c>
      <c r="AR524" s="28">
        <v>7.4282399999999997</v>
      </c>
      <c r="AS524" s="28">
        <v>663.43859999999995</v>
      </c>
      <c r="AT524" s="28">
        <v>36.308260199999999</v>
      </c>
      <c r="AU524" s="28">
        <v>2685.4560000000001</v>
      </c>
      <c r="AV524" s="28">
        <v>5.730029</v>
      </c>
      <c r="AW524" s="28">
        <v>3.2785500000000001</v>
      </c>
      <c r="AX524" s="28">
        <v>4.9770000000000003</v>
      </c>
      <c r="AY524" s="28">
        <v>134.614</v>
      </c>
      <c r="AZ524" s="28">
        <v>2.75976</v>
      </c>
      <c r="BA524" s="28">
        <v>0.121398414932227</v>
      </c>
      <c r="BB524" s="28">
        <v>11.01703</v>
      </c>
      <c r="BC524" s="28">
        <v>145.48500000000001</v>
      </c>
      <c r="BD524" s="28">
        <v>0.64399499999999998</v>
      </c>
      <c r="BE524" s="28">
        <v>1.9103520000000001</v>
      </c>
      <c r="BF524" s="28">
        <v>1.8646199999999999</v>
      </c>
      <c r="BG524" s="28">
        <v>2.1374300000000002</v>
      </c>
      <c r="BH524" s="28">
        <v>81.686199999999999</v>
      </c>
      <c r="BI524" s="28">
        <v>15.806699999999999</v>
      </c>
      <c r="BJ524" s="28">
        <v>4.9770000000000003</v>
      </c>
      <c r="BK524" s="28">
        <v>3.2882552</v>
      </c>
      <c r="BL524" s="28">
        <v>3.2882552</v>
      </c>
      <c r="BM524" s="28">
        <v>3.4430532999999999</v>
      </c>
      <c r="BN524" s="28">
        <v>0.16944000000000001</v>
      </c>
      <c r="BO524" s="28">
        <v>1.00718378066661</v>
      </c>
      <c r="BP524" s="28">
        <v>0.46598769898697601</v>
      </c>
    </row>
    <row r="525" spans="1:68">
      <c r="A525" s="28">
        <v>524</v>
      </c>
      <c r="B525" s="32" t="s">
        <v>287</v>
      </c>
      <c r="C525" s="28">
        <v>140</v>
      </c>
      <c r="D525" s="28">
        <v>1090</v>
      </c>
      <c r="E525" s="28">
        <v>0.38433119999999998</v>
      </c>
      <c r="F525" s="28">
        <v>32.906243400000001</v>
      </c>
      <c r="G525" s="28">
        <v>3.1157539999999999</v>
      </c>
      <c r="H525" s="28">
        <v>1.20055</v>
      </c>
      <c r="I525" s="28">
        <v>4.157972</v>
      </c>
      <c r="J525" s="28">
        <v>15.742800000000001</v>
      </c>
      <c r="K525" s="28">
        <v>0.85594599999999998</v>
      </c>
      <c r="L525" s="28">
        <v>0.85824</v>
      </c>
      <c r="M525" s="28">
        <v>1.0293620000000001</v>
      </c>
      <c r="N525" s="28">
        <v>458.61630000000002</v>
      </c>
      <c r="O525" s="28">
        <v>57.938353442</v>
      </c>
      <c r="P525" s="28">
        <v>356.7106</v>
      </c>
      <c r="Q525" s="28">
        <v>1.2953250000000001</v>
      </c>
      <c r="R525" s="28">
        <v>2.2382</v>
      </c>
      <c r="S525" s="28">
        <v>3.5386000000000002</v>
      </c>
      <c r="T525" s="28">
        <v>178.9924</v>
      </c>
      <c r="U525" s="28">
        <v>3.1748069999999999</v>
      </c>
      <c r="V525" s="28">
        <v>6.5934903574967604E-2</v>
      </c>
      <c r="W525" s="28">
        <v>35.055346</v>
      </c>
      <c r="X525" s="28">
        <v>200.20400000000001</v>
      </c>
      <c r="Y525" s="28">
        <v>1.51406</v>
      </c>
      <c r="Z525" s="28">
        <v>1.970842</v>
      </c>
      <c r="AA525" s="28">
        <v>2.604206</v>
      </c>
      <c r="AB525" s="28">
        <v>2.7878579999999999</v>
      </c>
      <c r="AC525" s="28">
        <v>50.85134</v>
      </c>
      <c r="AD525" s="28">
        <v>33.793033999999999</v>
      </c>
      <c r="AE525" s="28">
        <v>3.5386000000000002</v>
      </c>
      <c r="AF525" s="28">
        <v>4.8433052400000003</v>
      </c>
      <c r="AG525" s="28">
        <v>4.8382922400000004</v>
      </c>
      <c r="AH525" s="28">
        <v>4.8129752400000001</v>
      </c>
      <c r="AI525" s="28">
        <v>5.6750000000000002E-2</v>
      </c>
      <c r="AJ525" s="28">
        <v>1.9048</v>
      </c>
      <c r="AK525" s="28">
        <v>92.005219999999994</v>
      </c>
      <c r="AL525" s="28">
        <v>6.6623999999999999</v>
      </c>
      <c r="AM525" s="28">
        <v>0.94920000000000004</v>
      </c>
      <c r="AN525" s="28">
        <v>1.7512000000000001</v>
      </c>
      <c r="AO525" s="28">
        <v>40.619999999999997</v>
      </c>
      <c r="AP525" s="28">
        <v>2.0266000000000002</v>
      </c>
      <c r="AQ525" s="28">
        <v>1.5980000000000001</v>
      </c>
      <c r="AR525" s="28">
        <v>7.5156000000000001</v>
      </c>
      <c r="AS525" s="28">
        <v>663.68399999999997</v>
      </c>
      <c r="AT525" s="28">
        <v>36.168120000000002</v>
      </c>
      <c r="AU525" s="28">
        <v>2724.84</v>
      </c>
      <c r="AV525" s="28">
        <v>6.0368599999999999</v>
      </c>
      <c r="AW525" s="28">
        <v>3.2970000000000002</v>
      </c>
      <c r="AX525" s="28">
        <v>4.9800000000000004</v>
      </c>
      <c r="AY525" s="28">
        <v>133.96</v>
      </c>
      <c r="AZ525" s="28">
        <v>2.7564000000000002</v>
      </c>
      <c r="BA525" s="28">
        <v>0.122599704579025</v>
      </c>
      <c r="BB525" s="28">
        <v>10.8262</v>
      </c>
      <c r="BC525" s="28">
        <v>144.9</v>
      </c>
      <c r="BD525" s="28">
        <v>0.63929999999999998</v>
      </c>
      <c r="BE525" s="28">
        <v>1.9090800000000001</v>
      </c>
      <c r="BF525" s="28">
        <v>1.8588</v>
      </c>
      <c r="BG525" s="28">
        <v>2.1301999999999999</v>
      </c>
      <c r="BH525" s="28">
        <v>84.628</v>
      </c>
      <c r="BI525" s="28">
        <v>15.678000000000001</v>
      </c>
      <c r="BJ525" s="28">
        <v>4.9800000000000004</v>
      </c>
      <c r="BK525" s="28">
        <v>3.2934079999999999</v>
      </c>
      <c r="BL525" s="28">
        <v>3.2934079999999999</v>
      </c>
      <c r="BM525" s="28">
        <v>3.3281019999999999</v>
      </c>
      <c r="BN525" s="28">
        <v>0.1716</v>
      </c>
      <c r="BO525" s="28">
        <v>1.0131220821862701</v>
      </c>
      <c r="BP525" s="28">
        <v>0.46259044862518101</v>
      </c>
    </row>
    <row r="526" spans="1:68">
      <c r="A526" s="28">
        <v>525</v>
      </c>
      <c r="B526" s="32" t="s">
        <v>84</v>
      </c>
      <c r="C526" s="28">
        <v>262</v>
      </c>
      <c r="D526" s="28">
        <v>1090</v>
      </c>
      <c r="E526" s="28">
        <v>0.37890121599999999</v>
      </c>
      <c r="F526" s="28">
        <v>32.427519672000003</v>
      </c>
      <c r="G526" s="28">
        <v>3.08155592</v>
      </c>
      <c r="H526" s="28">
        <v>1.21133</v>
      </c>
      <c r="I526" s="28">
        <v>4.1359729600000001</v>
      </c>
      <c r="J526" s="28">
        <v>15.504464</v>
      </c>
      <c r="K526" s="28">
        <v>0.85705927999999998</v>
      </c>
      <c r="L526" s="28">
        <v>0.86121919999999996</v>
      </c>
      <c r="M526" s="28">
        <v>1.0413885599999999</v>
      </c>
      <c r="N526" s="28">
        <v>459.879324</v>
      </c>
      <c r="O526" s="28">
        <v>57.354602322159998</v>
      </c>
      <c r="P526" s="28">
        <v>358.66432800000001</v>
      </c>
      <c r="Q526" s="28">
        <v>1.3343094</v>
      </c>
      <c r="R526" s="28">
        <v>2.2205599999999999</v>
      </c>
      <c r="S526" s="28">
        <v>3.5088080000000001</v>
      </c>
      <c r="T526" s="28">
        <v>177.885392</v>
      </c>
      <c r="U526" s="28">
        <v>3.1438233200000001</v>
      </c>
      <c r="V526" s="28">
        <v>6.6948460778779598E-2</v>
      </c>
      <c r="W526" s="28">
        <v>34.618595280000001</v>
      </c>
      <c r="X526" s="28">
        <v>199.11032</v>
      </c>
      <c r="Y526" s="28">
        <v>1.4991639999999999</v>
      </c>
      <c r="Z526" s="28">
        <v>1.96093224</v>
      </c>
      <c r="AA526" s="28">
        <v>2.5902664799999999</v>
      </c>
      <c r="AB526" s="28">
        <v>2.7770074400000002</v>
      </c>
      <c r="AC526" s="28">
        <v>51.028523999999997</v>
      </c>
      <c r="AD526" s="28">
        <v>33.600742320000002</v>
      </c>
      <c r="AE526" s="28">
        <v>3.5088080000000001</v>
      </c>
      <c r="AF526" s="28">
        <v>4.8174322992</v>
      </c>
      <c r="AG526" s="28">
        <v>4.8124192992000001</v>
      </c>
      <c r="AH526" s="28">
        <v>4.7871022991999999</v>
      </c>
      <c r="AI526" s="28">
        <v>5.6750000000000002E-2</v>
      </c>
      <c r="AJ526" s="28">
        <v>1.9048</v>
      </c>
      <c r="AK526" s="28">
        <v>92.005219999999994</v>
      </c>
      <c r="AL526" s="28">
        <v>6.6623999999999999</v>
      </c>
      <c r="AM526" s="28">
        <v>0.94920000000000004</v>
      </c>
      <c r="AN526" s="28">
        <v>1.7512000000000001</v>
      </c>
      <c r="AO526" s="28">
        <v>40.619999999999997</v>
      </c>
      <c r="AP526" s="28">
        <v>2.0266000000000002</v>
      </c>
      <c r="AQ526" s="28">
        <v>1.5980000000000001</v>
      </c>
      <c r="AR526" s="28">
        <v>7.5156000000000001</v>
      </c>
      <c r="AS526" s="28">
        <v>663.68399999999997</v>
      </c>
      <c r="AT526" s="28">
        <v>36.168120000000002</v>
      </c>
      <c r="AU526" s="28">
        <v>2724.84</v>
      </c>
      <c r="AV526" s="28">
        <v>6.0368599999999999</v>
      </c>
      <c r="AW526" s="28">
        <v>3.2970000000000002</v>
      </c>
      <c r="AX526" s="28">
        <v>4.9800000000000004</v>
      </c>
      <c r="AY526" s="28">
        <v>133.96</v>
      </c>
      <c r="AZ526" s="28">
        <v>2.7564000000000002</v>
      </c>
      <c r="BA526" s="28">
        <v>0.122599704579025</v>
      </c>
      <c r="BB526" s="28">
        <v>10.8262</v>
      </c>
      <c r="BC526" s="28">
        <v>144.9</v>
      </c>
      <c r="BD526" s="28">
        <v>0.63929999999999998</v>
      </c>
      <c r="BE526" s="28">
        <v>1.9090800000000001</v>
      </c>
      <c r="BF526" s="28">
        <v>1.8588</v>
      </c>
      <c r="BG526" s="28">
        <v>2.1301999999999999</v>
      </c>
      <c r="BH526" s="28">
        <v>84.628</v>
      </c>
      <c r="BI526" s="28">
        <v>15.678000000000001</v>
      </c>
      <c r="BJ526" s="28">
        <v>4.9800000000000004</v>
      </c>
      <c r="BK526" s="28">
        <v>3.2934079999999999</v>
      </c>
      <c r="BL526" s="28">
        <v>3.2934079999999999</v>
      </c>
      <c r="BM526" s="28">
        <v>3.3281019999999999</v>
      </c>
      <c r="BN526" s="28">
        <v>0.1716</v>
      </c>
      <c r="BO526" s="28">
        <v>1.0079110483899301</v>
      </c>
      <c r="BP526" s="28">
        <v>0.46259044862518101</v>
      </c>
    </row>
    <row r="527" spans="1:68">
      <c r="A527" s="28">
        <v>526</v>
      </c>
      <c r="B527" s="29" t="s">
        <v>86</v>
      </c>
      <c r="C527" s="28">
        <v>185</v>
      </c>
      <c r="D527" s="28">
        <v>1090</v>
      </c>
      <c r="E527" s="28">
        <v>0.37347123199999999</v>
      </c>
      <c r="F527" s="28">
        <v>31.948795944</v>
      </c>
      <c r="G527" s="28">
        <v>3.0473578400000001</v>
      </c>
      <c r="H527" s="28">
        <v>1.22211</v>
      </c>
      <c r="I527" s="28">
        <v>4.1139739200000003</v>
      </c>
      <c r="J527" s="28">
        <v>15.266128</v>
      </c>
      <c r="K527" s="28">
        <v>0.85817255999999997</v>
      </c>
      <c r="L527" s="28">
        <v>0.86419840000000003</v>
      </c>
      <c r="M527" s="28">
        <v>1.0534151199999999</v>
      </c>
      <c r="N527" s="28">
        <v>461.14234800000003</v>
      </c>
      <c r="O527" s="28">
        <v>56.770851202320003</v>
      </c>
      <c r="P527" s="28">
        <v>360.61805600000002</v>
      </c>
      <c r="Q527" s="28">
        <v>1.3732937999999999</v>
      </c>
      <c r="R527" s="28">
        <v>2.2029200000000002</v>
      </c>
      <c r="S527" s="28">
        <v>3.4790160000000001</v>
      </c>
      <c r="T527" s="28">
        <v>176.77838399999999</v>
      </c>
      <c r="U527" s="28">
        <v>3.1128396399999998</v>
      </c>
      <c r="V527" s="28">
        <v>6.7993665453348798E-2</v>
      </c>
      <c r="W527" s="28">
        <v>34.181844560000002</v>
      </c>
      <c r="X527" s="28">
        <v>198.01664</v>
      </c>
      <c r="Y527" s="28">
        <v>1.4842679999999999</v>
      </c>
      <c r="Z527" s="28">
        <v>1.95102248</v>
      </c>
      <c r="AA527" s="28">
        <v>2.5763269599999998</v>
      </c>
      <c r="AB527" s="28">
        <v>2.76615688</v>
      </c>
      <c r="AC527" s="28">
        <v>51.205708000000001</v>
      </c>
      <c r="AD527" s="28">
        <v>33.408450639999998</v>
      </c>
      <c r="AE527" s="28">
        <v>3.4790160000000001</v>
      </c>
      <c r="AF527" s="28">
        <v>4.7915593583999998</v>
      </c>
      <c r="AG527" s="28">
        <v>4.7865463583999999</v>
      </c>
      <c r="AH527" s="28">
        <v>4.7612293583999996</v>
      </c>
      <c r="AI527" s="28">
        <v>5.6750000000000002E-2</v>
      </c>
      <c r="AJ527" s="28">
        <v>1.9048</v>
      </c>
      <c r="AK527" s="28">
        <v>92.005219999999994</v>
      </c>
      <c r="AL527" s="28">
        <v>6.6623999999999999</v>
      </c>
      <c r="AM527" s="28">
        <v>0.94920000000000004</v>
      </c>
      <c r="AN527" s="28">
        <v>1.7512000000000001</v>
      </c>
      <c r="AO527" s="28">
        <v>40.619999999999997</v>
      </c>
      <c r="AP527" s="28">
        <v>2.0266000000000002</v>
      </c>
      <c r="AQ527" s="28">
        <v>1.5980000000000001</v>
      </c>
      <c r="AR527" s="28">
        <v>7.5156000000000001</v>
      </c>
      <c r="AS527" s="28">
        <v>663.68399999999997</v>
      </c>
      <c r="AT527" s="28">
        <v>36.168120000000002</v>
      </c>
      <c r="AU527" s="28">
        <v>2724.84</v>
      </c>
      <c r="AV527" s="28">
        <v>6.0368599999999999</v>
      </c>
      <c r="AW527" s="28">
        <v>3.2970000000000002</v>
      </c>
      <c r="AX527" s="28">
        <v>4.9800000000000004</v>
      </c>
      <c r="AY527" s="28">
        <v>133.96</v>
      </c>
      <c r="AZ527" s="28">
        <v>2.7564000000000002</v>
      </c>
      <c r="BA527" s="28">
        <v>0.122599704579025</v>
      </c>
      <c r="BB527" s="28">
        <v>10.8262</v>
      </c>
      <c r="BC527" s="28">
        <v>144.9</v>
      </c>
      <c r="BD527" s="28">
        <v>0.63929999999999998</v>
      </c>
      <c r="BE527" s="28">
        <v>1.9090800000000001</v>
      </c>
      <c r="BF527" s="28">
        <v>1.8588</v>
      </c>
      <c r="BG527" s="28">
        <v>2.1301999999999999</v>
      </c>
      <c r="BH527" s="28">
        <v>84.628</v>
      </c>
      <c r="BI527" s="28">
        <v>15.678000000000001</v>
      </c>
      <c r="BJ527" s="28">
        <v>4.9800000000000004</v>
      </c>
      <c r="BK527" s="28">
        <v>3.2934079999999999</v>
      </c>
      <c r="BL527" s="28">
        <v>3.2934079999999999</v>
      </c>
      <c r="BM527" s="28">
        <v>3.3281019999999999</v>
      </c>
      <c r="BN527" s="28">
        <v>0.1716</v>
      </c>
      <c r="BO527" s="28">
        <v>1.00270001459358</v>
      </c>
      <c r="BP527" s="28">
        <v>0.46259044862518101</v>
      </c>
    </row>
    <row r="528" spans="1:68">
      <c r="A528" s="28">
        <v>527</v>
      </c>
      <c r="B528" s="29" t="s">
        <v>87</v>
      </c>
      <c r="C528" s="28">
        <v>125</v>
      </c>
      <c r="D528" s="28">
        <v>1090</v>
      </c>
      <c r="E528" s="28">
        <v>0.36804124799999999</v>
      </c>
      <c r="F528" s="28">
        <v>31.470072215999998</v>
      </c>
      <c r="G528" s="28">
        <v>3.0131597600000002</v>
      </c>
      <c r="H528" s="28">
        <v>1.23289</v>
      </c>
      <c r="I528" s="28">
        <v>4.0919748800000004</v>
      </c>
      <c r="J528" s="28">
        <v>15.027792</v>
      </c>
      <c r="K528" s="28">
        <v>0.85928583999999997</v>
      </c>
      <c r="L528" s="28">
        <v>0.86717759999999999</v>
      </c>
      <c r="M528" s="28">
        <v>1.0654416799999999</v>
      </c>
      <c r="N528" s="28">
        <v>462.405372</v>
      </c>
      <c r="O528" s="28">
        <v>56.187100082480001</v>
      </c>
      <c r="P528" s="28">
        <v>362.57178399999998</v>
      </c>
      <c r="Q528" s="28">
        <v>1.4122782</v>
      </c>
      <c r="R528" s="28">
        <v>2.1852800000000001</v>
      </c>
      <c r="S528" s="28">
        <v>3.4492240000000001</v>
      </c>
      <c r="T528" s="28">
        <v>175.67137600000001</v>
      </c>
      <c r="U528" s="28">
        <v>3.0818559599999999</v>
      </c>
      <c r="V528" s="28">
        <v>6.9072023355127604E-2</v>
      </c>
      <c r="W528" s="28">
        <v>33.745093840000003</v>
      </c>
      <c r="X528" s="28">
        <v>196.92295999999999</v>
      </c>
      <c r="Y528" s="28">
        <v>1.4693719999999999</v>
      </c>
      <c r="Z528" s="28">
        <v>1.94111272</v>
      </c>
      <c r="AA528" s="28">
        <v>2.5623874400000002</v>
      </c>
      <c r="AB528" s="28">
        <v>2.7553063199999999</v>
      </c>
      <c r="AC528" s="28">
        <v>51.382891999999998</v>
      </c>
      <c r="AD528" s="28">
        <v>33.216158960000001</v>
      </c>
      <c r="AE528" s="28">
        <v>3.4492240000000001</v>
      </c>
      <c r="AF528" s="28">
        <v>4.7656864175999996</v>
      </c>
      <c r="AG528" s="28">
        <v>4.7606734175999996</v>
      </c>
      <c r="AH528" s="28">
        <v>4.7353564176000003</v>
      </c>
      <c r="AI528" s="28">
        <v>5.6750000000000002E-2</v>
      </c>
      <c r="AJ528" s="28">
        <v>1.9048</v>
      </c>
      <c r="AK528" s="28">
        <v>92.005219999999994</v>
      </c>
      <c r="AL528" s="28">
        <v>6.6623999999999999</v>
      </c>
      <c r="AM528" s="28">
        <v>0.94920000000000004</v>
      </c>
      <c r="AN528" s="28">
        <v>1.7512000000000001</v>
      </c>
      <c r="AO528" s="28">
        <v>40.619999999999997</v>
      </c>
      <c r="AP528" s="28">
        <v>2.0266000000000002</v>
      </c>
      <c r="AQ528" s="28">
        <v>1.5980000000000001</v>
      </c>
      <c r="AR528" s="28">
        <v>7.5156000000000001</v>
      </c>
      <c r="AS528" s="28">
        <v>663.68399999999997</v>
      </c>
      <c r="AT528" s="28">
        <v>36.168120000000002</v>
      </c>
      <c r="AU528" s="28">
        <v>2724.84</v>
      </c>
      <c r="AV528" s="28">
        <v>6.0368599999999999</v>
      </c>
      <c r="AW528" s="28">
        <v>3.2970000000000002</v>
      </c>
      <c r="AX528" s="28">
        <v>4.9800000000000004</v>
      </c>
      <c r="AY528" s="28">
        <v>133.96</v>
      </c>
      <c r="AZ528" s="28">
        <v>2.7564000000000002</v>
      </c>
      <c r="BA528" s="28">
        <v>0.122599704579025</v>
      </c>
      <c r="BB528" s="28">
        <v>10.8262</v>
      </c>
      <c r="BC528" s="28">
        <v>144.9</v>
      </c>
      <c r="BD528" s="28">
        <v>0.63929999999999998</v>
      </c>
      <c r="BE528" s="28">
        <v>1.9090800000000001</v>
      </c>
      <c r="BF528" s="28">
        <v>1.8588</v>
      </c>
      <c r="BG528" s="28">
        <v>2.1301999999999999</v>
      </c>
      <c r="BH528" s="28">
        <v>84.628</v>
      </c>
      <c r="BI528" s="28">
        <v>15.678000000000001</v>
      </c>
      <c r="BJ528" s="28">
        <v>4.9800000000000004</v>
      </c>
      <c r="BK528" s="28">
        <v>3.2934079999999999</v>
      </c>
      <c r="BL528" s="28">
        <v>3.2934079999999999</v>
      </c>
      <c r="BM528" s="28">
        <v>3.3281019999999999</v>
      </c>
      <c r="BN528" s="28">
        <v>0.1716</v>
      </c>
      <c r="BO528" s="28">
        <v>0.99748898079723303</v>
      </c>
      <c r="BP528" s="28">
        <v>0.46259044862518101</v>
      </c>
    </row>
    <row r="529" spans="1:68">
      <c r="A529" s="28">
        <v>528</v>
      </c>
      <c r="B529" s="29" t="s">
        <v>215</v>
      </c>
      <c r="C529" s="28">
        <v>75</v>
      </c>
      <c r="D529" s="28">
        <v>1090</v>
      </c>
      <c r="E529" s="28">
        <v>0.36261126399999999</v>
      </c>
      <c r="F529" s="28">
        <v>30.991348488</v>
      </c>
      <c r="G529" s="28">
        <v>2.9789616799999998</v>
      </c>
      <c r="H529" s="28">
        <v>1.2436700000000001</v>
      </c>
      <c r="I529" s="28">
        <v>4.0699758399999997</v>
      </c>
      <c r="J529" s="28">
        <v>14.789455999999999</v>
      </c>
      <c r="K529" s="28">
        <v>0.86039911999999996</v>
      </c>
      <c r="L529" s="28">
        <v>0.87015679999999995</v>
      </c>
      <c r="M529" s="28">
        <v>1.07746824</v>
      </c>
      <c r="N529" s="28">
        <v>463.66839599999997</v>
      </c>
      <c r="O529" s="28">
        <v>55.603348962639998</v>
      </c>
      <c r="P529" s="28">
        <v>364.52551199999999</v>
      </c>
      <c r="Q529" s="28">
        <v>1.4512626</v>
      </c>
      <c r="R529" s="28">
        <v>2.16764</v>
      </c>
      <c r="S529" s="28">
        <v>3.419432</v>
      </c>
      <c r="T529" s="28">
        <v>174.564368</v>
      </c>
      <c r="U529" s="28">
        <v>3.0508722800000001</v>
      </c>
      <c r="V529" s="28">
        <v>7.0185137303224704E-2</v>
      </c>
      <c r="W529" s="28">
        <v>33.308343120000004</v>
      </c>
      <c r="X529" s="28">
        <v>195.82928000000001</v>
      </c>
      <c r="Y529" s="28">
        <v>1.4544760000000001</v>
      </c>
      <c r="Z529" s="28">
        <v>1.93120296</v>
      </c>
      <c r="AA529" s="28">
        <v>2.5484479200000001</v>
      </c>
      <c r="AB529" s="28">
        <v>2.7444557600000001</v>
      </c>
      <c r="AC529" s="28">
        <v>51.560076000000002</v>
      </c>
      <c r="AD529" s="28">
        <v>33.023867279999997</v>
      </c>
      <c r="AE529" s="28">
        <v>3.419432</v>
      </c>
      <c r="AF529" s="28">
        <v>4.7398134768000002</v>
      </c>
      <c r="AG529" s="28">
        <v>4.7348004768000003</v>
      </c>
      <c r="AH529" s="28">
        <v>4.7094834768</v>
      </c>
      <c r="AI529" s="28">
        <v>5.6750000000000002E-2</v>
      </c>
      <c r="AJ529" s="28">
        <v>1.9048</v>
      </c>
      <c r="AK529" s="28">
        <v>92.005219999999994</v>
      </c>
      <c r="AL529" s="28">
        <v>6.6623999999999999</v>
      </c>
      <c r="AM529" s="28">
        <v>0.94920000000000004</v>
      </c>
      <c r="AN529" s="28">
        <v>1.7512000000000001</v>
      </c>
      <c r="AO529" s="28">
        <v>40.619999999999997</v>
      </c>
      <c r="AP529" s="28">
        <v>2.0266000000000002</v>
      </c>
      <c r="AQ529" s="28">
        <v>1.5980000000000001</v>
      </c>
      <c r="AR529" s="28">
        <v>7.5156000000000001</v>
      </c>
      <c r="AS529" s="28">
        <v>663.68399999999997</v>
      </c>
      <c r="AT529" s="28">
        <v>36.168120000000002</v>
      </c>
      <c r="AU529" s="28">
        <v>2724.84</v>
      </c>
      <c r="AV529" s="28">
        <v>6.0368599999999999</v>
      </c>
      <c r="AW529" s="28">
        <v>3.2970000000000002</v>
      </c>
      <c r="AX529" s="28">
        <v>4.9800000000000004</v>
      </c>
      <c r="AY529" s="28">
        <v>133.96</v>
      </c>
      <c r="AZ529" s="28">
        <v>2.7564000000000002</v>
      </c>
      <c r="BA529" s="28">
        <v>0.122599704579025</v>
      </c>
      <c r="BB529" s="28">
        <v>10.8262</v>
      </c>
      <c r="BC529" s="28">
        <v>144.9</v>
      </c>
      <c r="BD529" s="28">
        <v>0.63929999999999998</v>
      </c>
      <c r="BE529" s="28">
        <v>1.9090800000000001</v>
      </c>
      <c r="BF529" s="28">
        <v>1.8588</v>
      </c>
      <c r="BG529" s="28">
        <v>2.1301999999999999</v>
      </c>
      <c r="BH529" s="28">
        <v>84.628</v>
      </c>
      <c r="BI529" s="28">
        <v>15.678000000000001</v>
      </c>
      <c r="BJ529" s="28">
        <v>4.9800000000000004</v>
      </c>
      <c r="BK529" s="28">
        <v>3.2934079999999999</v>
      </c>
      <c r="BL529" s="28">
        <v>3.2934079999999999</v>
      </c>
      <c r="BM529" s="28">
        <v>3.3281019999999999</v>
      </c>
      <c r="BN529" s="28">
        <v>0.1716</v>
      </c>
      <c r="BO529" s="28">
        <v>0.99227794700088701</v>
      </c>
      <c r="BP529" s="28">
        <v>0.46259044862518101</v>
      </c>
    </row>
    <row r="530" spans="1:68">
      <c r="A530" s="28">
        <v>529</v>
      </c>
      <c r="B530" s="32" t="s">
        <v>288</v>
      </c>
      <c r="C530" s="28">
        <v>35</v>
      </c>
      <c r="D530" s="28">
        <v>1000</v>
      </c>
      <c r="E530" s="28">
        <v>0.34608</v>
      </c>
      <c r="F530" s="28">
        <v>30.401579999999999</v>
      </c>
      <c r="G530" s="28">
        <v>2.9558</v>
      </c>
      <c r="H530" s="28">
        <v>1.2222</v>
      </c>
      <c r="I530" s="28">
        <v>4.1382000000000003</v>
      </c>
      <c r="J530" s="28">
        <v>14.68</v>
      </c>
      <c r="K530" s="28">
        <v>0.84540000000000004</v>
      </c>
      <c r="L530" s="28">
        <v>0.85399999999999998</v>
      </c>
      <c r="M530" s="28">
        <v>1.0407999999999999</v>
      </c>
      <c r="N530" s="28">
        <v>458.27600000000001</v>
      </c>
      <c r="O530" s="28">
        <v>56.863442800000001</v>
      </c>
      <c r="P530" s="28">
        <v>357.28</v>
      </c>
      <c r="Q530" s="28">
        <v>1.3451</v>
      </c>
      <c r="R530" s="28">
        <v>2.1640000000000001</v>
      </c>
      <c r="S530" s="28">
        <v>3.46</v>
      </c>
      <c r="T530" s="28">
        <v>177.26</v>
      </c>
      <c r="U530" s="28">
        <v>3.1284000000000001</v>
      </c>
      <c r="V530" s="28">
        <v>6.8119891008174394E-2</v>
      </c>
      <c r="W530" s="28">
        <v>34.429600000000001</v>
      </c>
      <c r="X530" s="28">
        <v>198.6</v>
      </c>
      <c r="Y530" s="28">
        <v>1.4898</v>
      </c>
      <c r="Z530" s="28">
        <v>1.95164</v>
      </c>
      <c r="AA530" s="28">
        <v>2.5832000000000002</v>
      </c>
      <c r="AB530" s="28">
        <v>2.7717999999999998</v>
      </c>
      <c r="AC530" s="28">
        <v>50.917999999999999</v>
      </c>
      <c r="AD530" s="28">
        <v>33.763800000000003</v>
      </c>
      <c r="AE530" s="28">
        <v>3.46</v>
      </c>
      <c r="AF530" s="28">
        <v>4.7780760000000004</v>
      </c>
      <c r="AG530" s="28">
        <v>4.7780760000000004</v>
      </c>
      <c r="AH530" s="28">
        <v>4.7780760000000004</v>
      </c>
      <c r="AI530" s="28">
        <v>0.05</v>
      </c>
      <c r="AJ530" s="28">
        <v>2.0636000000000001</v>
      </c>
      <c r="AK530" s="28">
        <v>104.62479999999999</v>
      </c>
      <c r="AL530" s="28">
        <v>7.1711999999999998</v>
      </c>
      <c r="AM530" s="28">
        <v>0.96479999999999999</v>
      </c>
      <c r="AN530" s="28">
        <v>1.76</v>
      </c>
      <c r="AO530" s="28">
        <v>45.24</v>
      </c>
      <c r="AP530" s="28">
        <v>2.0236000000000001</v>
      </c>
      <c r="AQ530" s="28">
        <v>1.6</v>
      </c>
      <c r="AR530" s="28">
        <v>7.4408000000000003</v>
      </c>
      <c r="AS530" s="28">
        <v>682.29600000000005</v>
      </c>
      <c r="AT530" s="28">
        <v>37.281912800000001</v>
      </c>
      <c r="AU530" s="28">
        <v>2731.36</v>
      </c>
      <c r="AV530" s="28">
        <v>5.5754400000000004</v>
      </c>
      <c r="AW530" s="28">
        <v>3.42</v>
      </c>
      <c r="AX530" s="28">
        <v>5.12</v>
      </c>
      <c r="AY530" s="28">
        <v>134.28</v>
      </c>
      <c r="AZ530" s="28">
        <v>2.7238000000000002</v>
      </c>
      <c r="BA530" s="28">
        <v>0.1105216622458</v>
      </c>
      <c r="BB530" s="28">
        <v>11.1256</v>
      </c>
      <c r="BC530" s="28">
        <v>145</v>
      </c>
      <c r="BD530" s="28">
        <v>0.64480000000000004</v>
      </c>
      <c r="BE530" s="28">
        <v>1.91456</v>
      </c>
      <c r="BF530" s="28">
        <v>1.8680000000000001</v>
      </c>
      <c r="BG530" s="28">
        <v>2.1379999999999999</v>
      </c>
      <c r="BH530" s="28">
        <v>80.260000000000005</v>
      </c>
      <c r="BI530" s="28">
        <v>15.023999999999999</v>
      </c>
      <c r="BJ530" s="28">
        <v>5.12</v>
      </c>
      <c r="BK530" s="28">
        <v>3.3407719999999999</v>
      </c>
      <c r="BL530" s="28">
        <v>3.3407719999999999</v>
      </c>
      <c r="BM530" s="28">
        <v>3.6194120000000001</v>
      </c>
      <c r="BN530" s="28">
        <v>0.19520000000000001</v>
      </c>
      <c r="BO530" s="28">
        <v>1.00190904589083</v>
      </c>
      <c r="BP530" s="28">
        <v>0.46657018813314</v>
      </c>
    </row>
    <row r="531" spans="1:68">
      <c r="A531" s="28">
        <v>530</v>
      </c>
      <c r="B531" s="32" t="s">
        <v>288</v>
      </c>
      <c r="C531" s="28">
        <v>175</v>
      </c>
      <c r="D531" s="28">
        <v>1130</v>
      </c>
      <c r="E531" s="28">
        <v>0.34608</v>
      </c>
      <c r="F531" s="28">
        <v>30.401579999999999</v>
      </c>
      <c r="G531" s="28">
        <v>2.9558</v>
      </c>
      <c r="H531" s="28">
        <v>1.2222</v>
      </c>
      <c r="I531" s="28">
        <v>4.1382000000000003</v>
      </c>
      <c r="J531" s="28">
        <v>14.68</v>
      </c>
      <c r="K531" s="28">
        <v>0.84540000000000004</v>
      </c>
      <c r="L531" s="28">
        <v>0.85399999999999998</v>
      </c>
      <c r="M531" s="28">
        <v>1.0407999999999999</v>
      </c>
      <c r="N531" s="28">
        <v>458.27600000000001</v>
      </c>
      <c r="O531" s="28">
        <v>56.863442800000001</v>
      </c>
      <c r="P531" s="28">
        <v>357.28</v>
      </c>
      <c r="Q531" s="28">
        <v>1.3451</v>
      </c>
      <c r="R531" s="28">
        <v>2.1640000000000001</v>
      </c>
      <c r="S531" s="28">
        <v>3.46</v>
      </c>
      <c r="T531" s="28">
        <v>177.26</v>
      </c>
      <c r="U531" s="28">
        <v>3.1284000000000001</v>
      </c>
      <c r="V531" s="28">
        <v>6.8119891008174394E-2</v>
      </c>
      <c r="W531" s="28">
        <v>34.429600000000001</v>
      </c>
      <c r="X531" s="28">
        <v>198.6</v>
      </c>
      <c r="Y531" s="28">
        <v>1.4898</v>
      </c>
      <c r="Z531" s="28">
        <v>1.95164</v>
      </c>
      <c r="AA531" s="28">
        <v>2.5832000000000002</v>
      </c>
      <c r="AB531" s="28">
        <v>2.7717999999999998</v>
      </c>
      <c r="AC531" s="28">
        <v>50.917999999999999</v>
      </c>
      <c r="AD531" s="28">
        <v>33.763800000000003</v>
      </c>
      <c r="AE531" s="28">
        <v>3.46</v>
      </c>
      <c r="AF531" s="28">
        <v>4.7780760000000004</v>
      </c>
      <c r="AG531" s="28">
        <v>4.7780760000000004</v>
      </c>
      <c r="AH531" s="28">
        <v>4.7780760000000004</v>
      </c>
      <c r="AI531" s="28">
        <v>0.05</v>
      </c>
      <c r="AJ531" s="28">
        <v>2.0636000000000001</v>
      </c>
      <c r="AK531" s="28">
        <v>104.62479999999999</v>
      </c>
      <c r="AL531" s="28">
        <v>7.1711999999999998</v>
      </c>
      <c r="AM531" s="28">
        <v>0.96479999999999999</v>
      </c>
      <c r="AN531" s="28">
        <v>1.76</v>
      </c>
      <c r="AO531" s="28">
        <v>45.24</v>
      </c>
      <c r="AP531" s="28">
        <v>2.0236000000000001</v>
      </c>
      <c r="AQ531" s="28">
        <v>1.6</v>
      </c>
      <c r="AR531" s="28">
        <v>7.4408000000000003</v>
      </c>
      <c r="AS531" s="28">
        <v>682.29600000000005</v>
      </c>
      <c r="AT531" s="28">
        <v>37.281912800000001</v>
      </c>
      <c r="AU531" s="28">
        <v>2731.36</v>
      </c>
      <c r="AV531" s="28">
        <v>5.5754400000000004</v>
      </c>
      <c r="AW531" s="28">
        <v>3.42</v>
      </c>
      <c r="AX531" s="28">
        <v>5.12</v>
      </c>
      <c r="AY531" s="28">
        <v>134.28</v>
      </c>
      <c r="AZ531" s="28">
        <v>2.7238000000000002</v>
      </c>
      <c r="BA531" s="28">
        <v>0.1105216622458</v>
      </c>
      <c r="BB531" s="28">
        <v>11.1256</v>
      </c>
      <c r="BC531" s="28">
        <v>145</v>
      </c>
      <c r="BD531" s="28">
        <v>0.64480000000000004</v>
      </c>
      <c r="BE531" s="28">
        <v>1.91456</v>
      </c>
      <c r="BF531" s="28">
        <v>1.8680000000000001</v>
      </c>
      <c r="BG531" s="28">
        <v>2.1379999999999999</v>
      </c>
      <c r="BH531" s="28">
        <v>80.260000000000005</v>
      </c>
      <c r="BI531" s="28">
        <v>15.023999999999999</v>
      </c>
      <c r="BJ531" s="28">
        <v>5.12</v>
      </c>
      <c r="BK531" s="28">
        <v>3.3407719999999999</v>
      </c>
      <c r="BL531" s="28">
        <v>3.3407719999999999</v>
      </c>
      <c r="BM531" s="28">
        <v>3.6194120000000001</v>
      </c>
      <c r="BN531" s="28">
        <v>0.19520000000000001</v>
      </c>
      <c r="BO531" s="28">
        <v>1.00190904589083</v>
      </c>
      <c r="BP531" s="28">
        <v>0.46657018813314</v>
      </c>
    </row>
    <row r="532" spans="1:68">
      <c r="A532" s="28">
        <v>531</v>
      </c>
      <c r="B532" s="32" t="s">
        <v>288</v>
      </c>
      <c r="C532" s="28">
        <v>65</v>
      </c>
      <c r="D532" s="28">
        <v>1200</v>
      </c>
      <c r="E532" s="28">
        <v>0.34608</v>
      </c>
      <c r="F532" s="28">
        <v>30.401579999999999</v>
      </c>
      <c r="G532" s="28">
        <v>2.9558</v>
      </c>
      <c r="H532" s="28">
        <v>1.2222</v>
      </c>
      <c r="I532" s="28">
        <v>4.1382000000000003</v>
      </c>
      <c r="J532" s="28">
        <v>14.68</v>
      </c>
      <c r="K532" s="28">
        <v>0.84540000000000004</v>
      </c>
      <c r="L532" s="28">
        <v>0.85399999999999998</v>
      </c>
      <c r="M532" s="28">
        <v>1.0407999999999999</v>
      </c>
      <c r="N532" s="28">
        <v>458.27600000000001</v>
      </c>
      <c r="O532" s="28">
        <v>56.863442800000001</v>
      </c>
      <c r="P532" s="28">
        <v>357.28</v>
      </c>
      <c r="Q532" s="28">
        <v>1.3451</v>
      </c>
      <c r="R532" s="28">
        <v>2.1640000000000001</v>
      </c>
      <c r="S532" s="28">
        <v>3.46</v>
      </c>
      <c r="T532" s="28">
        <v>177.26</v>
      </c>
      <c r="U532" s="28">
        <v>3.1284000000000001</v>
      </c>
      <c r="V532" s="28">
        <v>6.8119891008174394E-2</v>
      </c>
      <c r="W532" s="28">
        <v>34.429600000000001</v>
      </c>
      <c r="X532" s="28">
        <v>198.6</v>
      </c>
      <c r="Y532" s="28">
        <v>1.4898</v>
      </c>
      <c r="Z532" s="28">
        <v>1.95164</v>
      </c>
      <c r="AA532" s="28">
        <v>2.5832000000000002</v>
      </c>
      <c r="AB532" s="28">
        <v>2.7717999999999998</v>
      </c>
      <c r="AC532" s="28">
        <v>50.917999999999999</v>
      </c>
      <c r="AD532" s="28">
        <v>33.763800000000003</v>
      </c>
      <c r="AE532" s="28">
        <v>3.46</v>
      </c>
      <c r="AF532" s="28">
        <v>4.7780760000000004</v>
      </c>
      <c r="AG532" s="28">
        <v>4.7780760000000004</v>
      </c>
      <c r="AH532" s="28">
        <v>4.7780760000000004</v>
      </c>
      <c r="AI532" s="28">
        <v>0.05</v>
      </c>
      <c r="AJ532" s="28">
        <v>2.0636000000000001</v>
      </c>
      <c r="AK532" s="28">
        <v>104.62479999999999</v>
      </c>
      <c r="AL532" s="28">
        <v>7.1711999999999998</v>
      </c>
      <c r="AM532" s="28">
        <v>0.96479999999999999</v>
      </c>
      <c r="AN532" s="28">
        <v>1.76</v>
      </c>
      <c r="AO532" s="28">
        <v>45.24</v>
      </c>
      <c r="AP532" s="28">
        <v>2.0236000000000001</v>
      </c>
      <c r="AQ532" s="28">
        <v>1.6</v>
      </c>
      <c r="AR532" s="28">
        <v>7.4408000000000003</v>
      </c>
      <c r="AS532" s="28">
        <v>682.29600000000005</v>
      </c>
      <c r="AT532" s="28">
        <v>37.281912800000001</v>
      </c>
      <c r="AU532" s="28">
        <v>2731.36</v>
      </c>
      <c r="AV532" s="28">
        <v>5.5754400000000004</v>
      </c>
      <c r="AW532" s="28">
        <v>3.42</v>
      </c>
      <c r="AX532" s="28">
        <v>5.12</v>
      </c>
      <c r="AY532" s="28">
        <v>134.28</v>
      </c>
      <c r="AZ532" s="28">
        <v>2.7238000000000002</v>
      </c>
      <c r="BA532" s="28">
        <v>0.1105216622458</v>
      </c>
      <c r="BB532" s="28">
        <v>11.1256</v>
      </c>
      <c r="BC532" s="28">
        <v>145</v>
      </c>
      <c r="BD532" s="28">
        <v>0.64480000000000004</v>
      </c>
      <c r="BE532" s="28">
        <v>1.91456</v>
      </c>
      <c r="BF532" s="28">
        <v>1.8680000000000001</v>
      </c>
      <c r="BG532" s="28">
        <v>2.1379999999999999</v>
      </c>
      <c r="BH532" s="28">
        <v>80.260000000000005</v>
      </c>
      <c r="BI532" s="28">
        <v>15.023999999999999</v>
      </c>
      <c r="BJ532" s="28">
        <v>5.12</v>
      </c>
      <c r="BK532" s="28">
        <v>3.3407719999999999</v>
      </c>
      <c r="BL532" s="28">
        <v>3.3407719999999999</v>
      </c>
      <c r="BM532" s="28">
        <v>3.6194120000000001</v>
      </c>
      <c r="BN532" s="28">
        <v>0.19520000000000001</v>
      </c>
      <c r="BO532" s="28">
        <v>1.00190904589083</v>
      </c>
      <c r="BP532" s="28">
        <v>0.46657018813314</v>
      </c>
    </row>
    <row r="533" spans="1:68">
      <c r="A533" s="28">
        <v>532</v>
      </c>
      <c r="B533" s="29" t="s">
        <v>289</v>
      </c>
      <c r="C533" s="28">
        <v>90</v>
      </c>
      <c r="D533" s="28">
        <v>990</v>
      </c>
      <c r="E533" s="28">
        <v>0.35238000000000003</v>
      </c>
      <c r="F533" s="28">
        <v>30.921655000000001</v>
      </c>
      <c r="G533" s="28">
        <v>3.03695</v>
      </c>
      <c r="H533" s="28">
        <v>1.19665</v>
      </c>
      <c r="I533" s="28">
        <v>4.1003499999999997</v>
      </c>
      <c r="J533" s="28">
        <v>14.94</v>
      </c>
      <c r="K533" s="28">
        <v>0.86885000000000001</v>
      </c>
      <c r="L533" s="28">
        <v>0.86950000000000005</v>
      </c>
      <c r="M533" s="28">
        <v>1.0911</v>
      </c>
      <c r="N533" s="28">
        <v>460.90899999999999</v>
      </c>
      <c r="O533" s="28">
        <v>56.894843999999999</v>
      </c>
      <c r="P533" s="28">
        <v>371.37</v>
      </c>
      <c r="Q533" s="28">
        <v>1.3735649999999999</v>
      </c>
      <c r="R533" s="28">
        <v>2.2389999999999999</v>
      </c>
      <c r="S533" s="28">
        <v>3.4849999999999999</v>
      </c>
      <c r="T533" s="28">
        <v>176.89500000000001</v>
      </c>
      <c r="U533" s="28">
        <v>3.1251500000000001</v>
      </c>
      <c r="V533" s="28">
        <v>7.0950468540829995E-2</v>
      </c>
      <c r="W533" s="28">
        <v>34.114199999999997</v>
      </c>
      <c r="X533" s="28">
        <v>197.75</v>
      </c>
      <c r="Y533" s="28">
        <v>1.4856</v>
      </c>
      <c r="Z533" s="28">
        <v>1.9555800000000001</v>
      </c>
      <c r="AA533" s="28">
        <v>2.5745</v>
      </c>
      <c r="AB533" s="28">
        <v>2.7647499999999998</v>
      </c>
      <c r="AC533" s="28">
        <v>50.408499999999997</v>
      </c>
      <c r="AD533" s="28">
        <v>32.946350000000002</v>
      </c>
      <c r="AE533" s="28">
        <v>3.4849999999999999</v>
      </c>
      <c r="AF533" s="28">
        <v>4.7865060000000001</v>
      </c>
      <c r="AG533" s="28">
        <v>4.7865060000000001</v>
      </c>
      <c r="AH533" s="28">
        <v>4.7865060000000001</v>
      </c>
      <c r="AI533" s="28">
        <v>5.0900000000000001E-2</v>
      </c>
      <c r="AJ533" s="28">
        <v>1.9023000000000001</v>
      </c>
      <c r="AK533" s="28">
        <v>91.794229999999999</v>
      </c>
      <c r="AL533" s="28">
        <v>6.6619000000000002</v>
      </c>
      <c r="AM533" s="28">
        <v>0.94340000000000002</v>
      </c>
      <c r="AN533" s="28">
        <v>1.7323</v>
      </c>
      <c r="AO533" s="28">
        <v>40.549999999999997</v>
      </c>
      <c r="AP533" s="28">
        <v>2.0192000000000001</v>
      </c>
      <c r="AQ533" s="28">
        <v>1.6060000000000001</v>
      </c>
      <c r="AR533" s="28">
        <v>7.4713000000000003</v>
      </c>
      <c r="AS533" s="28">
        <v>666.66499999999996</v>
      </c>
      <c r="AT533" s="28">
        <v>36.006769900000002</v>
      </c>
      <c r="AU533" s="28">
        <v>2713.01</v>
      </c>
      <c r="AV533" s="28">
        <v>5.9623799999999996</v>
      </c>
      <c r="AW533" s="28">
        <v>3.3134999999999999</v>
      </c>
      <c r="AX533" s="28">
        <v>4.97</v>
      </c>
      <c r="AY533" s="28">
        <v>133.46</v>
      </c>
      <c r="AZ533" s="28">
        <v>2.7404999999999999</v>
      </c>
      <c r="BA533" s="28">
        <v>0.12552404438964199</v>
      </c>
      <c r="BB533" s="28">
        <v>10.7178</v>
      </c>
      <c r="BC533" s="28">
        <v>144.85</v>
      </c>
      <c r="BD533" s="28">
        <v>0.63872499999999999</v>
      </c>
      <c r="BE533" s="28">
        <v>1.9064399999999999</v>
      </c>
      <c r="BF533" s="28">
        <v>1.8536999999999999</v>
      </c>
      <c r="BG533" s="28">
        <v>2.1248999999999998</v>
      </c>
      <c r="BH533" s="28">
        <v>84.084999999999994</v>
      </c>
      <c r="BI533" s="28">
        <v>15.481</v>
      </c>
      <c r="BJ533" s="28">
        <v>4.97</v>
      </c>
      <c r="BK533" s="28">
        <v>3.2873830000000002</v>
      </c>
      <c r="BL533" s="28">
        <v>3.2873830000000002</v>
      </c>
      <c r="BM533" s="28">
        <v>3.2873830000000002</v>
      </c>
      <c r="BN533" s="28">
        <v>0.17</v>
      </c>
      <c r="BO533" s="28">
        <v>1.0034514373457799</v>
      </c>
      <c r="BP533" s="28">
        <v>0.46217438494934898</v>
      </c>
    </row>
    <row r="534" spans="1:68">
      <c r="A534" s="28">
        <v>533</v>
      </c>
      <c r="B534" s="29" t="s">
        <v>289</v>
      </c>
      <c r="C534" s="28">
        <v>115</v>
      </c>
      <c r="D534" s="28">
        <v>1000</v>
      </c>
      <c r="E534" s="28">
        <v>0.35238000000000003</v>
      </c>
      <c r="F534" s="28">
        <v>30.921655000000001</v>
      </c>
      <c r="G534" s="28">
        <v>3.03695</v>
      </c>
      <c r="H534" s="28">
        <v>1.19665</v>
      </c>
      <c r="I534" s="28">
        <v>4.1003499999999997</v>
      </c>
      <c r="J534" s="28">
        <v>14.94</v>
      </c>
      <c r="K534" s="28">
        <v>0.86885000000000001</v>
      </c>
      <c r="L534" s="28">
        <v>0.86950000000000005</v>
      </c>
      <c r="M534" s="28">
        <v>1.0911</v>
      </c>
      <c r="N534" s="28">
        <v>460.90899999999999</v>
      </c>
      <c r="O534" s="28">
        <v>56.894843999999999</v>
      </c>
      <c r="P534" s="28">
        <v>371.37</v>
      </c>
      <c r="Q534" s="28">
        <v>1.3735649999999999</v>
      </c>
      <c r="R534" s="28">
        <v>2.2389999999999999</v>
      </c>
      <c r="S534" s="28">
        <v>3.4849999999999999</v>
      </c>
      <c r="T534" s="28">
        <v>176.89500000000001</v>
      </c>
      <c r="U534" s="28">
        <v>3.1251500000000001</v>
      </c>
      <c r="V534" s="28">
        <v>7.0950468540829995E-2</v>
      </c>
      <c r="W534" s="28">
        <v>34.114199999999997</v>
      </c>
      <c r="X534" s="28">
        <v>197.75</v>
      </c>
      <c r="Y534" s="28">
        <v>1.4856</v>
      </c>
      <c r="Z534" s="28">
        <v>1.9555800000000001</v>
      </c>
      <c r="AA534" s="28">
        <v>2.5745</v>
      </c>
      <c r="AB534" s="28">
        <v>2.7647499999999998</v>
      </c>
      <c r="AC534" s="28">
        <v>50.408499999999997</v>
      </c>
      <c r="AD534" s="28">
        <v>32.946350000000002</v>
      </c>
      <c r="AE534" s="28">
        <v>3.4849999999999999</v>
      </c>
      <c r="AF534" s="28">
        <v>4.7865060000000001</v>
      </c>
      <c r="AG534" s="28">
        <v>4.7865060000000001</v>
      </c>
      <c r="AH534" s="28">
        <v>4.7865060000000001</v>
      </c>
      <c r="AI534" s="28">
        <v>5.0900000000000001E-2</v>
      </c>
      <c r="AJ534" s="28">
        <v>1.9023000000000001</v>
      </c>
      <c r="AK534" s="28">
        <v>91.794229999999999</v>
      </c>
      <c r="AL534" s="28">
        <v>6.6619000000000002</v>
      </c>
      <c r="AM534" s="28">
        <v>0.94340000000000002</v>
      </c>
      <c r="AN534" s="28">
        <v>1.7323</v>
      </c>
      <c r="AO534" s="28">
        <v>40.549999999999997</v>
      </c>
      <c r="AP534" s="28">
        <v>2.0192000000000001</v>
      </c>
      <c r="AQ534" s="28">
        <v>1.6060000000000001</v>
      </c>
      <c r="AR534" s="28">
        <v>7.4713000000000003</v>
      </c>
      <c r="AS534" s="28">
        <v>666.66499999999996</v>
      </c>
      <c r="AT534" s="28">
        <v>36.006769900000002</v>
      </c>
      <c r="AU534" s="28">
        <v>2713.01</v>
      </c>
      <c r="AV534" s="28">
        <v>5.9623799999999996</v>
      </c>
      <c r="AW534" s="28">
        <v>3.3134999999999999</v>
      </c>
      <c r="AX534" s="28">
        <v>4.97</v>
      </c>
      <c r="AY534" s="28">
        <v>133.46</v>
      </c>
      <c r="AZ534" s="28">
        <v>2.7404999999999999</v>
      </c>
      <c r="BA534" s="28">
        <v>0.12552404438964199</v>
      </c>
      <c r="BB534" s="28">
        <v>10.7178</v>
      </c>
      <c r="BC534" s="28">
        <v>144.85</v>
      </c>
      <c r="BD534" s="28">
        <v>0.63872499999999999</v>
      </c>
      <c r="BE534" s="28">
        <v>1.9064399999999999</v>
      </c>
      <c r="BF534" s="28">
        <v>1.8536999999999999</v>
      </c>
      <c r="BG534" s="28">
        <v>2.1248999999999998</v>
      </c>
      <c r="BH534" s="28">
        <v>84.084999999999994</v>
      </c>
      <c r="BI534" s="28">
        <v>15.481</v>
      </c>
      <c r="BJ534" s="28">
        <v>4.97</v>
      </c>
      <c r="BK534" s="28">
        <v>3.2873830000000002</v>
      </c>
      <c r="BL534" s="28">
        <v>3.2873830000000002</v>
      </c>
      <c r="BM534" s="28">
        <v>3.2873830000000002</v>
      </c>
      <c r="BN534" s="28">
        <v>0.17</v>
      </c>
      <c r="BO534" s="28">
        <v>1.0034514373457799</v>
      </c>
      <c r="BP534" s="28">
        <v>0.46217438494934898</v>
      </c>
    </row>
    <row r="535" spans="1:68">
      <c r="A535" s="28">
        <v>534</v>
      </c>
      <c r="B535" s="29" t="s">
        <v>289</v>
      </c>
      <c r="C535" s="28">
        <v>98</v>
      </c>
      <c r="D535" s="28">
        <v>1020</v>
      </c>
      <c r="E535" s="28">
        <v>0.35238000000000003</v>
      </c>
      <c r="F535" s="28">
        <v>30.921655000000001</v>
      </c>
      <c r="G535" s="28">
        <v>3.03695</v>
      </c>
      <c r="H535" s="28">
        <v>1.19665</v>
      </c>
      <c r="I535" s="28">
        <v>4.1003499999999997</v>
      </c>
      <c r="J535" s="28">
        <v>14.94</v>
      </c>
      <c r="K535" s="28">
        <v>0.86885000000000001</v>
      </c>
      <c r="L535" s="28">
        <v>0.86950000000000005</v>
      </c>
      <c r="M535" s="28">
        <v>1.0911</v>
      </c>
      <c r="N535" s="28">
        <v>460.90899999999999</v>
      </c>
      <c r="O535" s="28">
        <v>56.894843999999999</v>
      </c>
      <c r="P535" s="28">
        <v>371.37</v>
      </c>
      <c r="Q535" s="28">
        <v>1.3735649999999999</v>
      </c>
      <c r="R535" s="28">
        <v>2.2389999999999999</v>
      </c>
      <c r="S535" s="28">
        <v>3.4849999999999999</v>
      </c>
      <c r="T535" s="28">
        <v>176.89500000000001</v>
      </c>
      <c r="U535" s="28">
        <v>3.1251500000000001</v>
      </c>
      <c r="V535" s="28">
        <v>7.0950468540829995E-2</v>
      </c>
      <c r="W535" s="28">
        <v>34.114199999999997</v>
      </c>
      <c r="X535" s="28">
        <v>197.75</v>
      </c>
      <c r="Y535" s="28">
        <v>1.4856</v>
      </c>
      <c r="Z535" s="28">
        <v>1.9555800000000001</v>
      </c>
      <c r="AA535" s="28">
        <v>2.5745</v>
      </c>
      <c r="AB535" s="28">
        <v>2.7647499999999998</v>
      </c>
      <c r="AC535" s="28">
        <v>50.408499999999997</v>
      </c>
      <c r="AD535" s="28">
        <v>32.946350000000002</v>
      </c>
      <c r="AE535" s="28">
        <v>3.4849999999999999</v>
      </c>
      <c r="AF535" s="28">
        <v>4.7865060000000001</v>
      </c>
      <c r="AG535" s="28">
        <v>4.7865060000000001</v>
      </c>
      <c r="AH535" s="28">
        <v>4.7865060000000001</v>
      </c>
      <c r="AI535" s="28">
        <v>5.0900000000000001E-2</v>
      </c>
      <c r="AJ535" s="28">
        <v>1.9023000000000001</v>
      </c>
      <c r="AK535" s="28">
        <v>91.794229999999999</v>
      </c>
      <c r="AL535" s="28">
        <v>6.6619000000000002</v>
      </c>
      <c r="AM535" s="28">
        <v>0.94340000000000002</v>
      </c>
      <c r="AN535" s="28">
        <v>1.7323</v>
      </c>
      <c r="AO535" s="28">
        <v>40.549999999999997</v>
      </c>
      <c r="AP535" s="28">
        <v>2.0192000000000001</v>
      </c>
      <c r="AQ535" s="28">
        <v>1.6060000000000001</v>
      </c>
      <c r="AR535" s="28">
        <v>7.4713000000000003</v>
      </c>
      <c r="AS535" s="28">
        <v>666.66499999999996</v>
      </c>
      <c r="AT535" s="28">
        <v>36.006769900000002</v>
      </c>
      <c r="AU535" s="28">
        <v>2713.01</v>
      </c>
      <c r="AV535" s="28">
        <v>5.9623799999999996</v>
      </c>
      <c r="AW535" s="28">
        <v>3.3134999999999999</v>
      </c>
      <c r="AX535" s="28">
        <v>4.97</v>
      </c>
      <c r="AY535" s="28">
        <v>133.46</v>
      </c>
      <c r="AZ535" s="28">
        <v>2.7404999999999999</v>
      </c>
      <c r="BA535" s="28">
        <v>0.12552404438964199</v>
      </c>
      <c r="BB535" s="28">
        <v>10.7178</v>
      </c>
      <c r="BC535" s="28">
        <v>144.85</v>
      </c>
      <c r="BD535" s="28">
        <v>0.63872499999999999</v>
      </c>
      <c r="BE535" s="28">
        <v>1.9064399999999999</v>
      </c>
      <c r="BF535" s="28">
        <v>1.8536999999999999</v>
      </c>
      <c r="BG535" s="28">
        <v>2.1248999999999998</v>
      </c>
      <c r="BH535" s="28">
        <v>84.084999999999994</v>
      </c>
      <c r="BI535" s="28">
        <v>15.481</v>
      </c>
      <c r="BJ535" s="28">
        <v>4.97</v>
      </c>
      <c r="BK535" s="28">
        <v>3.2873830000000002</v>
      </c>
      <c r="BL535" s="28">
        <v>3.2873830000000002</v>
      </c>
      <c r="BM535" s="28">
        <v>3.2873830000000002</v>
      </c>
      <c r="BN535" s="28">
        <v>0.17</v>
      </c>
      <c r="BO535" s="28">
        <v>1.0034514373457799</v>
      </c>
      <c r="BP535" s="28">
        <v>0.46217438494934898</v>
      </c>
    </row>
    <row r="536" spans="1:68">
      <c r="A536" s="28">
        <v>535</v>
      </c>
      <c r="B536" s="29" t="s">
        <v>290</v>
      </c>
      <c r="C536" s="28">
        <v>243</v>
      </c>
      <c r="D536" s="28">
        <v>940</v>
      </c>
      <c r="E536" s="28">
        <v>0.337835</v>
      </c>
      <c r="F536" s="28">
        <v>29.515432499999999</v>
      </c>
      <c r="G536" s="28">
        <v>2.9019499999999998</v>
      </c>
      <c r="H536" s="28">
        <v>1.2061249999999999</v>
      </c>
      <c r="I536" s="28">
        <v>4.0898500000000002</v>
      </c>
      <c r="J536" s="28">
        <v>14.24</v>
      </c>
      <c r="K536" s="28">
        <v>0.85055000000000003</v>
      </c>
      <c r="L536" s="28">
        <v>0.85950000000000004</v>
      </c>
      <c r="M536" s="28">
        <v>1.0498499999999999</v>
      </c>
      <c r="N536" s="28">
        <v>462.64249999999998</v>
      </c>
      <c r="O536" s="28">
        <v>56.155036475000003</v>
      </c>
      <c r="P536" s="28">
        <v>359.03</v>
      </c>
      <c r="Q536" s="28">
        <v>1.4474374999999999</v>
      </c>
      <c r="R536" s="28">
        <v>2.1662499999999998</v>
      </c>
      <c r="S536" s="28">
        <v>3.4049999999999998</v>
      </c>
      <c r="T536" s="28">
        <v>174.52</v>
      </c>
      <c r="U536" s="28">
        <v>3.0712000000000002</v>
      </c>
      <c r="V536" s="28">
        <v>7.02247191011236E-2</v>
      </c>
      <c r="W536" s="28">
        <v>33.182299999999998</v>
      </c>
      <c r="X536" s="28">
        <v>196.38749999999999</v>
      </c>
      <c r="Y536" s="28">
        <v>1.4770000000000001</v>
      </c>
      <c r="Z536" s="28">
        <v>1.9335</v>
      </c>
      <c r="AA536" s="28">
        <v>2.5520499999999999</v>
      </c>
      <c r="AB536" s="28">
        <v>2.7479</v>
      </c>
      <c r="AC536" s="28">
        <v>51.16</v>
      </c>
      <c r="AD536" s="28">
        <v>32.654074999999999</v>
      </c>
      <c r="AE536" s="28">
        <v>3.4049999999999998</v>
      </c>
      <c r="AF536" s="28">
        <v>4.720377</v>
      </c>
      <c r="AG536" s="28">
        <v>4.720377</v>
      </c>
      <c r="AH536" s="28">
        <v>4.720377</v>
      </c>
      <c r="AI536" s="28">
        <v>0.05</v>
      </c>
      <c r="AJ536" s="28">
        <v>1.978</v>
      </c>
      <c r="AK536" s="28">
        <v>97.649775000000005</v>
      </c>
      <c r="AL536" s="28">
        <v>6.9706250000000001</v>
      </c>
      <c r="AM536" s="28">
        <v>0.96850000000000003</v>
      </c>
      <c r="AN536" s="28">
        <v>1.7681249999999999</v>
      </c>
      <c r="AO536" s="28">
        <v>42.7</v>
      </c>
      <c r="AP536" s="28">
        <v>2.0321250000000002</v>
      </c>
      <c r="AQ536" s="28">
        <v>1.6112500000000001</v>
      </c>
      <c r="AR536" s="28">
        <v>7.3488749999999996</v>
      </c>
      <c r="AS536" s="28">
        <v>675.95124999999996</v>
      </c>
      <c r="AT536" s="28">
        <v>36.9508425</v>
      </c>
      <c r="AU536" s="28">
        <v>2669.1</v>
      </c>
      <c r="AV536" s="28">
        <v>5.8612500000000001</v>
      </c>
      <c r="AW536" s="28">
        <v>3.45</v>
      </c>
      <c r="AX536" s="28">
        <v>5.0374999999999996</v>
      </c>
      <c r="AY536" s="28">
        <v>134.35</v>
      </c>
      <c r="AZ536" s="28">
        <v>2.7113749999999999</v>
      </c>
      <c r="BA536" s="28">
        <v>0.117096018735363</v>
      </c>
      <c r="BB536" s="28">
        <v>11.19725</v>
      </c>
      <c r="BC536" s="28">
        <v>145</v>
      </c>
      <c r="BD536" s="28">
        <v>0.64600000000000002</v>
      </c>
      <c r="BE536" s="28">
        <v>1.9144375</v>
      </c>
      <c r="BF536" s="28">
        <v>1.8688750000000001</v>
      </c>
      <c r="BG536" s="28">
        <v>2.14</v>
      </c>
      <c r="BH536" s="28">
        <v>84.973749999999995</v>
      </c>
      <c r="BI536" s="28">
        <v>15.147500000000001</v>
      </c>
      <c r="BJ536" s="28">
        <v>5.0374999999999996</v>
      </c>
      <c r="BK536" s="28">
        <v>3.35076375</v>
      </c>
      <c r="BL536" s="28">
        <v>3.35076375</v>
      </c>
      <c r="BM536" s="28">
        <v>3.6990637500000001</v>
      </c>
      <c r="BN536" s="28">
        <v>0.20150000000000001</v>
      </c>
      <c r="BO536" s="28">
        <v>0.996853198921272</v>
      </c>
      <c r="BP536" s="28">
        <v>0.46743849493487699</v>
      </c>
    </row>
    <row r="537" spans="1:68">
      <c r="A537" s="28">
        <v>536</v>
      </c>
      <c r="B537" s="29" t="s">
        <v>290</v>
      </c>
      <c r="C537" s="28">
        <v>271</v>
      </c>
      <c r="D537" s="28">
        <v>960</v>
      </c>
      <c r="E537" s="28">
        <v>0.337835</v>
      </c>
      <c r="F537" s="28">
        <v>29.515432499999999</v>
      </c>
      <c r="G537" s="28">
        <v>2.9019499999999998</v>
      </c>
      <c r="H537" s="28">
        <v>1.2061249999999999</v>
      </c>
      <c r="I537" s="28">
        <v>4.0898500000000002</v>
      </c>
      <c r="J537" s="28">
        <v>14.24</v>
      </c>
      <c r="K537" s="28">
        <v>0.85055000000000003</v>
      </c>
      <c r="L537" s="28">
        <v>0.85950000000000004</v>
      </c>
      <c r="M537" s="28">
        <v>1.0498499999999999</v>
      </c>
      <c r="N537" s="28">
        <v>462.64249999999998</v>
      </c>
      <c r="O537" s="28">
        <v>56.155036475000003</v>
      </c>
      <c r="P537" s="28">
        <v>359.03</v>
      </c>
      <c r="Q537" s="28">
        <v>1.4474374999999999</v>
      </c>
      <c r="R537" s="28">
        <v>2.1662499999999998</v>
      </c>
      <c r="S537" s="28">
        <v>3.4049999999999998</v>
      </c>
      <c r="T537" s="28">
        <v>174.52</v>
      </c>
      <c r="U537" s="28">
        <v>3.0712000000000002</v>
      </c>
      <c r="V537" s="28">
        <v>7.02247191011236E-2</v>
      </c>
      <c r="W537" s="28">
        <v>33.182299999999998</v>
      </c>
      <c r="X537" s="28">
        <v>196.38749999999999</v>
      </c>
      <c r="Y537" s="28">
        <v>1.4770000000000001</v>
      </c>
      <c r="Z537" s="28">
        <v>1.9335</v>
      </c>
      <c r="AA537" s="28">
        <v>2.5520499999999999</v>
      </c>
      <c r="AB537" s="28">
        <v>2.7479</v>
      </c>
      <c r="AC537" s="28">
        <v>51.16</v>
      </c>
      <c r="AD537" s="28">
        <v>32.654074999999999</v>
      </c>
      <c r="AE537" s="28">
        <v>3.4049999999999998</v>
      </c>
      <c r="AF537" s="28">
        <v>4.720377</v>
      </c>
      <c r="AG537" s="28">
        <v>4.720377</v>
      </c>
      <c r="AH537" s="28">
        <v>4.720377</v>
      </c>
      <c r="AI537" s="28">
        <v>0.05</v>
      </c>
      <c r="AJ537" s="28">
        <v>1.978</v>
      </c>
      <c r="AK537" s="28">
        <v>97.649775000000005</v>
      </c>
      <c r="AL537" s="28">
        <v>6.9706250000000001</v>
      </c>
      <c r="AM537" s="28">
        <v>0.96850000000000003</v>
      </c>
      <c r="AN537" s="28">
        <v>1.7681249999999999</v>
      </c>
      <c r="AO537" s="28">
        <v>42.7</v>
      </c>
      <c r="AP537" s="28">
        <v>2.0321250000000002</v>
      </c>
      <c r="AQ537" s="28">
        <v>1.6112500000000001</v>
      </c>
      <c r="AR537" s="28">
        <v>7.3488749999999996</v>
      </c>
      <c r="AS537" s="28">
        <v>675.95124999999996</v>
      </c>
      <c r="AT537" s="28">
        <v>36.9508425</v>
      </c>
      <c r="AU537" s="28">
        <v>2669.1</v>
      </c>
      <c r="AV537" s="28">
        <v>5.8612500000000001</v>
      </c>
      <c r="AW537" s="28">
        <v>3.45</v>
      </c>
      <c r="AX537" s="28">
        <v>5.0374999999999996</v>
      </c>
      <c r="AY537" s="28">
        <v>134.35</v>
      </c>
      <c r="AZ537" s="28">
        <v>2.7113749999999999</v>
      </c>
      <c r="BA537" s="28">
        <v>0.117096018735363</v>
      </c>
      <c r="BB537" s="28">
        <v>11.19725</v>
      </c>
      <c r="BC537" s="28">
        <v>145</v>
      </c>
      <c r="BD537" s="28">
        <v>0.64600000000000002</v>
      </c>
      <c r="BE537" s="28">
        <v>1.9144375</v>
      </c>
      <c r="BF537" s="28">
        <v>1.8688750000000001</v>
      </c>
      <c r="BG537" s="28">
        <v>2.14</v>
      </c>
      <c r="BH537" s="28">
        <v>84.973749999999995</v>
      </c>
      <c r="BI537" s="28">
        <v>15.147500000000001</v>
      </c>
      <c r="BJ537" s="28">
        <v>5.0374999999999996</v>
      </c>
      <c r="BK537" s="28">
        <v>3.35076375</v>
      </c>
      <c r="BL537" s="28">
        <v>3.35076375</v>
      </c>
      <c r="BM537" s="28">
        <v>3.6990637500000001</v>
      </c>
      <c r="BN537" s="28">
        <v>0.20150000000000001</v>
      </c>
      <c r="BO537" s="28">
        <v>0.996853198921272</v>
      </c>
      <c r="BP537" s="28">
        <v>0.46743849493487699</v>
      </c>
    </row>
    <row r="538" spans="1:68">
      <c r="A538" s="28">
        <v>537</v>
      </c>
      <c r="B538" s="29" t="s">
        <v>290</v>
      </c>
      <c r="C538" s="28">
        <v>308</v>
      </c>
      <c r="D538" s="28">
        <v>980</v>
      </c>
      <c r="E538" s="28">
        <v>0.337835</v>
      </c>
      <c r="F538" s="28">
        <v>29.515432499999999</v>
      </c>
      <c r="G538" s="28">
        <v>2.9019499999999998</v>
      </c>
      <c r="H538" s="28">
        <v>1.2061249999999999</v>
      </c>
      <c r="I538" s="28">
        <v>4.0898500000000002</v>
      </c>
      <c r="J538" s="28">
        <v>14.24</v>
      </c>
      <c r="K538" s="28">
        <v>0.85055000000000003</v>
      </c>
      <c r="L538" s="28">
        <v>0.85950000000000004</v>
      </c>
      <c r="M538" s="28">
        <v>1.0498499999999999</v>
      </c>
      <c r="N538" s="28">
        <v>462.64249999999998</v>
      </c>
      <c r="O538" s="28">
        <v>56.155036475000003</v>
      </c>
      <c r="P538" s="28">
        <v>359.03</v>
      </c>
      <c r="Q538" s="28">
        <v>1.4474374999999999</v>
      </c>
      <c r="R538" s="28">
        <v>2.1662499999999998</v>
      </c>
      <c r="S538" s="28">
        <v>3.4049999999999998</v>
      </c>
      <c r="T538" s="28">
        <v>174.52</v>
      </c>
      <c r="U538" s="28">
        <v>3.0712000000000002</v>
      </c>
      <c r="V538" s="28">
        <v>7.02247191011236E-2</v>
      </c>
      <c r="W538" s="28">
        <v>33.182299999999998</v>
      </c>
      <c r="X538" s="28">
        <v>196.38749999999999</v>
      </c>
      <c r="Y538" s="28">
        <v>1.4770000000000001</v>
      </c>
      <c r="Z538" s="28">
        <v>1.9335</v>
      </c>
      <c r="AA538" s="28">
        <v>2.5520499999999999</v>
      </c>
      <c r="AB538" s="28">
        <v>2.7479</v>
      </c>
      <c r="AC538" s="28">
        <v>51.16</v>
      </c>
      <c r="AD538" s="28">
        <v>32.654074999999999</v>
      </c>
      <c r="AE538" s="28">
        <v>3.4049999999999998</v>
      </c>
      <c r="AF538" s="28">
        <v>4.720377</v>
      </c>
      <c r="AG538" s="28">
        <v>4.720377</v>
      </c>
      <c r="AH538" s="28">
        <v>4.720377</v>
      </c>
      <c r="AI538" s="28">
        <v>0.05</v>
      </c>
      <c r="AJ538" s="28">
        <v>1.978</v>
      </c>
      <c r="AK538" s="28">
        <v>97.649775000000005</v>
      </c>
      <c r="AL538" s="28">
        <v>6.9706250000000001</v>
      </c>
      <c r="AM538" s="28">
        <v>0.96850000000000003</v>
      </c>
      <c r="AN538" s="28">
        <v>1.7681249999999999</v>
      </c>
      <c r="AO538" s="28">
        <v>42.7</v>
      </c>
      <c r="AP538" s="28">
        <v>2.0321250000000002</v>
      </c>
      <c r="AQ538" s="28">
        <v>1.6112500000000001</v>
      </c>
      <c r="AR538" s="28">
        <v>7.3488749999999996</v>
      </c>
      <c r="AS538" s="28">
        <v>675.95124999999996</v>
      </c>
      <c r="AT538" s="28">
        <v>36.9508425</v>
      </c>
      <c r="AU538" s="28">
        <v>2669.1</v>
      </c>
      <c r="AV538" s="28">
        <v>5.8612500000000001</v>
      </c>
      <c r="AW538" s="28">
        <v>3.45</v>
      </c>
      <c r="AX538" s="28">
        <v>5.0374999999999996</v>
      </c>
      <c r="AY538" s="28">
        <v>134.35</v>
      </c>
      <c r="AZ538" s="28">
        <v>2.7113749999999999</v>
      </c>
      <c r="BA538" s="28">
        <v>0.117096018735363</v>
      </c>
      <c r="BB538" s="28">
        <v>11.19725</v>
      </c>
      <c r="BC538" s="28">
        <v>145</v>
      </c>
      <c r="BD538" s="28">
        <v>0.64600000000000002</v>
      </c>
      <c r="BE538" s="28">
        <v>1.9144375</v>
      </c>
      <c r="BF538" s="28">
        <v>1.8688750000000001</v>
      </c>
      <c r="BG538" s="28">
        <v>2.14</v>
      </c>
      <c r="BH538" s="28">
        <v>84.973749999999995</v>
      </c>
      <c r="BI538" s="28">
        <v>15.147500000000001</v>
      </c>
      <c r="BJ538" s="28">
        <v>5.0374999999999996</v>
      </c>
      <c r="BK538" s="28">
        <v>3.35076375</v>
      </c>
      <c r="BL538" s="28">
        <v>3.35076375</v>
      </c>
      <c r="BM538" s="28">
        <v>3.6990637500000001</v>
      </c>
      <c r="BN538" s="28">
        <v>0.20150000000000001</v>
      </c>
      <c r="BO538" s="28">
        <v>0.996853198921272</v>
      </c>
      <c r="BP538" s="28">
        <v>0.46743849493487699</v>
      </c>
    </row>
    <row r="539" spans="1:68">
      <c r="A539" s="28">
        <v>538</v>
      </c>
      <c r="B539" s="29" t="s">
        <v>290</v>
      </c>
      <c r="C539" s="28">
        <v>341</v>
      </c>
      <c r="D539" s="28">
        <v>1000</v>
      </c>
      <c r="E539" s="28">
        <v>0.337835</v>
      </c>
      <c r="F539" s="28">
        <v>29.515432499999999</v>
      </c>
      <c r="G539" s="28">
        <v>2.9019499999999998</v>
      </c>
      <c r="H539" s="28">
        <v>1.2061249999999999</v>
      </c>
      <c r="I539" s="28">
        <v>4.0898500000000002</v>
      </c>
      <c r="J539" s="28">
        <v>14.24</v>
      </c>
      <c r="K539" s="28">
        <v>0.85055000000000003</v>
      </c>
      <c r="L539" s="28">
        <v>0.85950000000000004</v>
      </c>
      <c r="M539" s="28">
        <v>1.0498499999999999</v>
      </c>
      <c r="N539" s="28">
        <v>462.64249999999998</v>
      </c>
      <c r="O539" s="28">
        <v>56.155036475000003</v>
      </c>
      <c r="P539" s="28">
        <v>359.03</v>
      </c>
      <c r="Q539" s="28">
        <v>1.4474374999999999</v>
      </c>
      <c r="R539" s="28">
        <v>2.1662499999999998</v>
      </c>
      <c r="S539" s="28">
        <v>3.4049999999999998</v>
      </c>
      <c r="T539" s="28">
        <v>174.52</v>
      </c>
      <c r="U539" s="28">
        <v>3.0712000000000002</v>
      </c>
      <c r="V539" s="28">
        <v>7.02247191011236E-2</v>
      </c>
      <c r="W539" s="28">
        <v>33.182299999999998</v>
      </c>
      <c r="X539" s="28">
        <v>196.38749999999999</v>
      </c>
      <c r="Y539" s="28">
        <v>1.4770000000000001</v>
      </c>
      <c r="Z539" s="28">
        <v>1.9335</v>
      </c>
      <c r="AA539" s="28">
        <v>2.5520499999999999</v>
      </c>
      <c r="AB539" s="28">
        <v>2.7479</v>
      </c>
      <c r="AC539" s="28">
        <v>51.16</v>
      </c>
      <c r="AD539" s="28">
        <v>32.654074999999999</v>
      </c>
      <c r="AE539" s="28">
        <v>3.4049999999999998</v>
      </c>
      <c r="AF539" s="28">
        <v>4.720377</v>
      </c>
      <c r="AG539" s="28">
        <v>4.720377</v>
      </c>
      <c r="AH539" s="28">
        <v>4.720377</v>
      </c>
      <c r="AI539" s="28">
        <v>0.05</v>
      </c>
      <c r="AJ539" s="28">
        <v>1.978</v>
      </c>
      <c r="AK539" s="28">
        <v>97.649775000000005</v>
      </c>
      <c r="AL539" s="28">
        <v>6.9706250000000001</v>
      </c>
      <c r="AM539" s="28">
        <v>0.96850000000000003</v>
      </c>
      <c r="AN539" s="28">
        <v>1.7681249999999999</v>
      </c>
      <c r="AO539" s="28">
        <v>42.7</v>
      </c>
      <c r="AP539" s="28">
        <v>2.0321250000000002</v>
      </c>
      <c r="AQ539" s="28">
        <v>1.6112500000000001</v>
      </c>
      <c r="AR539" s="28">
        <v>7.3488749999999996</v>
      </c>
      <c r="AS539" s="28">
        <v>675.95124999999996</v>
      </c>
      <c r="AT539" s="28">
        <v>36.9508425</v>
      </c>
      <c r="AU539" s="28">
        <v>2669.1</v>
      </c>
      <c r="AV539" s="28">
        <v>5.8612500000000001</v>
      </c>
      <c r="AW539" s="28">
        <v>3.45</v>
      </c>
      <c r="AX539" s="28">
        <v>5.0374999999999996</v>
      </c>
      <c r="AY539" s="28">
        <v>134.35</v>
      </c>
      <c r="AZ539" s="28">
        <v>2.7113749999999999</v>
      </c>
      <c r="BA539" s="28">
        <v>0.117096018735363</v>
      </c>
      <c r="BB539" s="28">
        <v>11.19725</v>
      </c>
      <c r="BC539" s="28">
        <v>145</v>
      </c>
      <c r="BD539" s="28">
        <v>0.64600000000000002</v>
      </c>
      <c r="BE539" s="28">
        <v>1.9144375</v>
      </c>
      <c r="BF539" s="28">
        <v>1.8688750000000001</v>
      </c>
      <c r="BG539" s="28">
        <v>2.14</v>
      </c>
      <c r="BH539" s="28">
        <v>84.973749999999995</v>
      </c>
      <c r="BI539" s="28">
        <v>15.147500000000001</v>
      </c>
      <c r="BJ539" s="28">
        <v>5.0374999999999996</v>
      </c>
      <c r="BK539" s="28">
        <v>3.35076375</v>
      </c>
      <c r="BL539" s="28">
        <v>3.35076375</v>
      </c>
      <c r="BM539" s="28">
        <v>3.6990637500000001</v>
      </c>
      <c r="BN539" s="28">
        <v>0.20150000000000001</v>
      </c>
      <c r="BO539" s="28">
        <v>0.996853198921272</v>
      </c>
      <c r="BP539" s="28">
        <v>0.46743849493487699</v>
      </c>
    </row>
    <row r="540" spans="1:68">
      <c r="A540" s="28">
        <v>539</v>
      </c>
      <c r="B540" s="29" t="s">
        <v>290</v>
      </c>
      <c r="C540" s="28">
        <v>396</v>
      </c>
      <c r="D540" s="28">
        <v>1020</v>
      </c>
      <c r="E540" s="28">
        <v>0.337835</v>
      </c>
      <c r="F540" s="28">
        <v>29.515432499999999</v>
      </c>
      <c r="G540" s="28">
        <v>2.9019499999999998</v>
      </c>
      <c r="H540" s="28">
        <v>1.2061249999999999</v>
      </c>
      <c r="I540" s="28">
        <v>4.0898500000000002</v>
      </c>
      <c r="J540" s="28">
        <v>14.24</v>
      </c>
      <c r="K540" s="28">
        <v>0.85055000000000003</v>
      </c>
      <c r="L540" s="28">
        <v>0.85950000000000004</v>
      </c>
      <c r="M540" s="28">
        <v>1.0498499999999999</v>
      </c>
      <c r="N540" s="28">
        <v>462.64249999999998</v>
      </c>
      <c r="O540" s="28">
        <v>56.155036475000003</v>
      </c>
      <c r="P540" s="28">
        <v>359.03</v>
      </c>
      <c r="Q540" s="28">
        <v>1.4474374999999999</v>
      </c>
      <c r="R540" s="28">
        <v>2.1662499999999998</v>
      </c>
      <c r="S540" s="28">
        <v>3.4049999999999998</v>
      </c>
      <c r="T540" s="28">
        <v>174.52</v>
      </c>
      <c r="U540" s="28">
        <v>3.0712000000000002</v>
      </c>
      <c r="V540" s="28">
        <v>7.02247191011236E-2</v>
      </c>
      <c r="W540" s="28">
        <v>33.182299999999998</v>
      </c>
      <c r="X540" s="28">
        <v>196.38749999999999</v>
      </c>
      <c r="Y540" s="28">
        <v>1.4770000000000001</v>
      </c>
      <c r="Z540" s="28">
        <v>1.9335</v>
      </c>
      <c r="AA540" s="28">
        <v>2.5520499999999999</v>
      </c>
      <c r="AB540" s="28">
        <v>2.7479</v>
      </c>
      <c r="AC540" s="28">
        <v>51.16</v>
      </c>
      <c r="AD540" s="28">
        <v>32.654074999999999</v>
      </c>
      <c r="AE540" s="28">
        <v>3.4049999999999998</v>
      </c>
      <c r="AF540" s="28">
        <v>4.720377</v>
      </c>
      <c r="AG540" s="28">
        <v>4.720377</v>
      </c>
      <c r="AH540" s="28">
        <v>4.720377</v>
      </c>
      <c r="AI540" s="28">
        <v>0.05</v>
      </c>
      <c r="AJ540" s="28">
        <v>1.978</v>
      </c>
      <c r="AK540" s="28">
        <v>97.649775000000005</v>
      </c>
      <c r="AL540" s="28">
        <v>6.9706250000000001</v>
      </c>
      <c r="AM540" s="28">
        <v>0.96850000000000003</v>
      </c>
      <c r="AN540" s="28">
        <v>1.7681249999999999</v>
      </c>
      <c r="AO540" s="28">
        <v>42.7</v>
      </c>
      <c r="AP540" s="28">
        <v>2.0321250000000002</v>
      </c>
      <c r="AQ540" s="28">
        <v>1.6112500000000001</v>
      </c>
      <c r="AR540" s="28">
        <v>7.3488749999999996</v>
      </c>
      <c r="AS540" s="28">
        <v>675.95124999999996</v>
      </c>
      <c r="AT540" s="28">
        <v>36.9508425</v>
      </c>
      <c r="AU540" s="28">
        <v>2669.1</v>
      </c>
      <c r="AV540" s="28">
        <v>5.8612500000000001</v>
      </c>
      <c r="AW540" s="28">
        <v>3.45</v>
      </c>
      <c r="AX540" s="28">
        <v>5.0374999999999996</v>
      </c>
      <c r="AY540" s="28">
        <v>134.35</v>
      </c>
      <c r="AZ540" s="28">
        <v>2.7113749999999999</v>
      </c>
      <c r="BA540" s="28">
        <v>0.117096018735363</v>
      </c>
      <c r="BB540" s="28">
        <v>11.19725</v>
      </c>
      <c r="BC540" s="28">
        <v>145</v>
      </c>
      <c r="BD540" s="28">
        <v>0.64600000000000002</v>
      </c>
      <c r="BE540" s="28">
        <v>1.9144375</v>
      </c>
      <c r="BF540" s="28">
        <v>1.8688750000000001</v>
      </c>
      <c r="BG540" s="28">
        <v>2.14</v>
      </c>
      <c r="BH540" s="28">
        <v>84.973749999999995</v>
      </c>
      <c r="BI540" s="28">
        <v>15.147500000000001</v>
      </c>
      <c r="BJ540" s="28">
        <v>5.0374999999999996</v>
      </c>
      <c r="BK540" s="28">
        <v>3.35076375</v>
      </c>
      <c r="BL540" s="28">
        <v>3.35076375</v>
      </c>
      <c r="BM540" s="28">
        <v>3.6990637500000001</v>
      </c>
      <c r="BN540" s="28">
        <v>0.20150000000000001</v>
      </c>
      <c r="BO540" s="28">
        <v>0.996853198921272</v>
      </c>
      <c r="BP540" s="28">
        <v>0.46743849493487699</v>
      </c>
    </row>
    <row r="541" spans="1:68">
      <c r="A541" s="28">
        <v>540</v>
      </c>
      <c r="B541" s="29" t="s">
        <v>290</v>
      </c>
      <c r="C541" s="28">
        <v>365</v>
      </c>
      <c r="D541" s="28">
        <v>1040</v>
      </c>
      <c r="E541" s="28">
        <v>0.337835</v>
      </c>
      <c r="F541" s="28">
        <v>29.515432499999999</v>
      </c>
      <c r="G541" s="28">
        <v>2.9019499999999998</v>
      </c>
      <c r="H541" s="28">
        <v>1.2061249999999999</v>
      </c>
      <c r="I541" s="28">
        <v>4.0898500000000002</v>
      </c>
      <c r="J541" s="28">
        <v>14.24</v>
      </c>
      <c r="K541" s="28">
        <v>0.85055000000000003</v>
      </c>
      <c r="L541" s="28">
        <v>0.85950000000000004</v>
      </c>
      <c r="M541" s="28">
        <v>1.0498499999999999</v>
      </c>
      <c r="N541" s="28">
        <v>462.64249999999998</v>
      </c>
      <c r="O541" s="28">
        <v>56.155036475000003</v>
      </c>
      <c r="P541" s="28">
        <v>359.03</v>
      </c>
      <c r="Q541" s="28">
        <v>1.4474374999999999</v>
      </c>
      <c r="R541" s="28">
        <v>2.1662499999999998</v>
      </c>
      <c r="S541" s="28">
        <v>3.4049999999999998</v>
      </c>
      <c r="T541" s="28">
        <v>174.52</v>
      </c>
      <c r="U541" s="28">
        <v>3.0712000000000002</v>
      </c>
      <c r="V541" s="28">
        <v>7.02247191011236E-2</v>
      </c>
      <c r="W541" s="28">
        <v>33.182299999999998</v>
      </c>
      <c r="X541" s="28">
        <v>196.38749999999999</v>
      </c>
      <c r="Y541" s="28">
        <v>1.4770000000000001</v>
      </c>
      <c r="Z541" s="28">
        <v>1.9335</v>
      </c>
      <c r="AA541" s="28">
        <v>2.5520499999999999</v>
      </c>
      <c r="AB541" s="28">
        <v>2.7479</v>
      </c>
      <c r="AC541" s="28">
        <v>51.16</v>
      </c>
      <c r="AD541" s="28">
        <v>32.654074999999999</v>
      </c>
      <c r="AE541" s="28">
        <v>3.4049999999999998</v>
      </c>
      <c r="AF541" s="28">
        <v>4.720377</v>
      </c>
      <c r="AG541" s="28">
        <v>4.720377</v>
      </c>
      <c r="AH541" s="28">
        <v>4.720377</v>
      </c>
      <c r="AI541" s="28">
        <v>0.05</v>
      </c>
      <c r="AJ541" s="28">
        <v>1.978</v>
      </c>
      <c r="AK541" s="28">
        <v>97.649775000000005</v>
      </c>
      <c r="AL541" s="28">
        <v>6.9706250000000001</v>
      </c>
      <c r="AM541" s="28">
        <v>0.96850000000000003</v>
      </c>
      <c r="AN541" s="28">
        <v>1.7681249999999999</v>
      </c>
      <c r="AO541" s="28">
        <v>42.7</v>
      </c>
      <c r="AP541" s="28">
        <v>2.0321250000000002</v>
      </c>
      <c r="AQ541" s="28">
        <v>1.6112500000000001</v>
      </c>
      <c r="AR541" s="28">
        <v>7.3488749999999996</v>
      </c>
      <c r="AS541" s="28">
        <v>675.95124999999996</v>
      </c>
      <c r="AT541" s="28">
        <v>36.9508425</v>
      </c>
      <c r="AU541" s="28">
        <v>2669.1</v>
      </c>
      <c r="AV541" s="28">
        <v>5.8612500000000001</v>
      </c>
      <c r="AW541" s="28">
        <v>3.45</v>
      </c>
      <c r="AX541" s="28">
        <v>5.0374999999999996</v>
      </c>
      <c r="AY541" s="28">
        <v>134.35</v>
      </c>
      <c r="AZ541" s="28">
        <v>2.7113749999999999</v>
      </c>
      <c r="BA541" s="28">
        <v>0.117096018735363</v>
      </c>
      <c r="BB541" s="28">
        <v>11.19725</v>
      </c>
      <c r="BC541" s="28">
        <v>145</v>
      </c>
      <c r="BD541" s="28">
        <v>0.64600000000000002</v>
      </c>
      <c r="BE541" s="28">
        <v>1.9144375</v>
      </c>
      <c r="BF541" s="28">
        <v>1.8688750000000001</v>
      </c>
      <c r="BG541" s="28">
        <v>2.14</v>
      </c>
      <c r="BH541" s="28">
        <v>84.973749999999995</v>
      </c>
      <c r="BI541" s="28">
        <v>15.147500000000001</v>
      </c>
      <c r="BJ541" s="28">
        <v>5.0374999999999996</v>
      </c>
      <c r="BK541" s="28">
        <v>3.35076375</v>
      </c>
      <c r="BL541" s="28">
        <v>3.35076375</v>
      </c>
      <c r="BM541" s="28">
        <v>3.6990637500000001</v>
      </c>
      <c r="BN541" s="28">
        <v>0.20150000000000001</v>
      </c>
      <c r="BO541" s="28">
        <v>0.996853198921272</v>
      </c>
      <c r="BP541" s="28">
        <v>0.46743849493487699</v>
      </c>
    </row>
    <row r="542" spans="1:68">
      <c r="A542" s="28">
        <v>541</v>
      </c>
      <c r="B542" s="29" t="s">
        <v>290</v>
      </c>
      <c r="C542" s="28">
        <v>332</v>
      </c>
      <c r="D542" s="28">
        <v>1060</v>
      </c>
      <c r="E542" s="28">
        <v>0.337835</v>
      </c>
      <c r="F542" s="28">
        <v>29.515432499999999</v>
      </c>
      <c r="G542" s="28">
        <v>2.9019499999999998</v>
      </c>
      <c r="H542" s="28">
        <v>1.2061249999999999</v>
      </c>
      <c r="I542" s="28">
        <v>4.0898500000000002</v>
      </c>
      <c r="J542" s="28">
        <v>14.24</v>
      </c>
      <c r="K542" s="28">
        <v>0.85055000000000003</v>
      </c>
      <c r="L542" s="28">
        <v>0.85950000000000004</v>
      </c>
      <c r="M542" s="28">
        <v>1.0498499999999999</v>
      </c>
      <c r="N542" s="28">
        <v>462.64249999999998</v>
      </c>
      <c r="O542" s="28">
        <v>56.155036475000003</v>
      </c>
      <c r="P542" s="28">
        <v>359.03</v>
      </c>
      <c r="Q542" s="28">
        <v>1.4474374999999999</v>
      </c>
      <c r="R542" s="28">
        <v>2.1662499999999998</v>
      </c>
      <c r="S542" s="28">
        <v>3.4049999999999998</v>
      </c>
      <c r="T542" s="28">
        <v>174.52</v>
      </c>
      <c r="U542" s="28">
        <v>3.0712000000000002</v>
      </c>
      <c r="V542" s="28">
        <v>7.02247191011236E-2</v>
      </c>
      <c r="W542" s="28">
        <v>33.182299999999998</v>
      </c>
      <c r="X542" s="28">
        <v>196.38749999999999</v>
      </c>
      <c r="Y542" s="28">
        <v>1.4770000000000001</v>
      </c>
      <c r="Z542" s="28">
        <v>1.9335</v>
      </c>
      <c r="AA542" s="28">
        <v>2.5520499999999999</v>
      </c>
      <c r="AB542" s="28">
        <v>2.7479</v>
      </c>
      <c r="AC542" s="28">
        <v>51.16</v>
      </c>
      <c r="AD542" s="28">
        <v>32.654074999999999</v>
      </c>
      <c r="AE542" s="28">
        <v>3.4049999999999998</v>
      </c>
      <c r="AF542" s="28">
        <v>4.720377</v>
      </c>
      <c r="AG542" s="28">
        <v>4.720377</v>
      </c>
      <c r="AH542" s="28">
        <v>4.720377</v>
      </c>
      <c r="AI542" s="28">
        <v>0.05</v>
      </c>
      <c r="AJ542" s="28">
        <v>1.978</v>
      </c>
      <c r="AK542" s="28">
        <v>97.649775000000005</v>
      </c>
      <c r="AL542" s="28">
        <v>6.9706250000000001</v>
      </c>
      <c r="AM542" s="28">
        <v>0.96850000000000003</v>
      </c>
      <c r="AN542" s="28">
        <v>1.7681249999999999</v>
      </c>
      <c r="AO542" s="28">
        <v>42.7</v>
      </c>
      <c r="AP542" s="28">
        <v>2.0321250000000002</v>
      </c>
      <c r="AQ542" s="28">
        <v>1.6112500000000001</v>
      </c>
      <c r="AR542" s="28">
        <v>7.3488749999999996</v>
      </c>
      <c r="AS542" s="28">
        <v>675.95124999999996</v>
      </c>
      <c r="AT542" s="28">
        <v>36.9508425</v>
      </c>
      <c r="AU542" s="28">
        <v>2669.1</v>
      </c>
      <c r="AV542" s="28">
        <v>5.8612500000000001</v>
      </c>
      <c r="AW542" s="28">
        <v>3.45</v>
      </c>
      <c r="AX542" s="28">
        <v>5.0374999999999996</v>
      </c>
      <c r="AY542" s="28">
        <v>134.35</v>
      </c>
      <c r="AZ542" s="28">
        <v>2.7113749999999999</v>
      </c>
      <c r="BA542" s="28">
        <v>0.117096018735363</v>
      </c>
      <c r="BB542" s="28">
        <v>11.19725</v>
      </c>
      <c r="BC542" s="28">
        <v>145</v>
      </c>
      <c r="BD542" s="28">
        <v>0.64600000000000002</v>
      </c>
      <c r="BE542" s="28">
        <v>1.9144375</v>
      </c>
      <c r="BF542" s="28">
        <v>1.8688750000000001</v>
      </c>
      <c r="BG542" s="28">
        <v>2.14</v>
      </c>
      <c r="BH542" s="28">
        <v>84.973749999999995</v>
      </c>
      <c r="BI542" s="28">
        <v>15.147500000000001</v>
      </c>
      <c r="BJ542" s="28">
        <v>5.0374999999999996</v>
      </c>
      <c r="BK542" s="28">
        <v>3.35076375</v>
      </c>
      <c r="BL542" s="28">
        <v>3.35076375</v>
      </c>
      <c r="BM542" s="28">
        <v>3.6990637500000001</v>
      </c>
      <c r="BN542" s="28">
        <v>0.20150000000000001</v>
      </c>
      <c r="BO542" s="28">
        <v>0.996853198921272</v>
      </c>
      <c r="BP542" s="28">
        <v>0.46743849493487699</v>
      </c>
    </row>
    <row r="543" spans="1:68">
      <c r="A543" s="28">
        <v>542</v>
      </c>
      <c r="B543" s="29" t="s">
        <v>290</v>
      </c>
      <c r="C543" s="28">
        <v>312</v>
      </c>
      <c r="D543" s="28">
        <v>1080</v>
      </c>
      <c r="E543" s="28">
        <v>0.337835</v>
      </c>
      <c r="F543" s="28">
        <v>29.515432499999999</v>
      </c>
      <c r="G543" s="28">
        <v>2.9019499999999998</v>
      </c>
      <c r="H543" s="28">
        <v>1.2061249999999999</v>
      </c>
      <c r="I543" s="28">
        <v>4.0898500000000002</v>
      </c>
      <c r="J543" s="28">
        <v>14.24</v>
      </c>
      <c r="K543" s="28">
        <v>0.85055000000000003</v>
      </c>
      <c r="L543" s="28">
        <v>0.85950000000000004</v>
      </c>
      <c r="M543" s="28">
        <v>1.0498499999999999</v>
      </c>
      <c r="N543" s="28">
        <v>462.64249999999998</v>
      </c>
      <c r="O543" s="28">
        <v>56.155036475000003</v>
      </c>
      <c r="P543" s="28">
        <v>359.03</v>
      </c>
      <c r="Q543" s="28">
        <v>1.4474374999999999</v>
      </c>
      <c r="R543" s="28">
        <v>2.1662499999999998</v>
      </c>
      <c r="S543" s="28">
        <v>3.4049999999999998</v>
      </c>
      <c r="T543" s="28">
        <v>174.52</v>
      </c>
      <c r="U543" s="28">
        <v>3.0712000000000002</v>
      </c>
      <c r="V543" s="28">
        <v>7.02247191011236E-2</v>
      </c>
      <c r="W543" s="28">
        <v>33.182299999999998</v>
      </c>
      <c r="X543" s="28">
        <v>196.38749999999999</v>
      </c>
      <c r="Y543" s="28">
        <v>1.4770000000000001</v>
      </c>
      <c r="Z543" s="28">
        <v>1.9335</v>
      </c>
      <c r="AA543" s="28">
        <v>2.5520499999999999</v>
      </c>
      <c r="AB543" s="28">
        <v>2.7479</v>
      </c>
      <c r="AC543" s="28">
        <v>51.16</v>
      </c>
      <c r="AD543" s="28">
        <v>32.654074999999999</v>
      </c>
      <c r="AE543" s="28">
        <v>3.4049999999999998</v>
      </c>
      <c r="AF543" s="28">
        <v>4.720377</v>
      </c>
      <c r="AG543" s="28">
        <v>4.720377</v>
      </c>
      <c r="AH543" s="28">
        <v>4.720377</v>
      </c>
      <c r="AI543" s="28">
        <v>0.05</v>
      </c>
      <c r="AJ543" s="28">
        <v>1.978</v>
      </c>
      <c r="AK543" s="28">
        <v>97.649775000000005</v>
      </c>
      <c r="AL543" s="28">
        <v>6.9706250000000001</v>
      </c>
      <c r="AM543" s="28">
        <v>0.96850000000000003</v>
      </c>
      <c r="AN543" s="28">
        <v>1.7681249999999999</v>
      </c>
      <c r="AO543" s="28">
        <v>42.7</v>
      </c>
      <c r="AP543" s="28">
        <v>2.0321250000000002</v>
      </c>
      <c r="AQ543" s="28">
        <v>1.6112500000000001</v>
      </c>
      <c r="AR543" s="28">
        <v>7.3488749999999996</v>
      </c>
      <c r="AS543" s="28">
        <v>675.95124999999996</v>
      </c>
      <c r="AT543" s="28">
        <v>36.9508425</v>
      </c>
      <c r="AU543" s="28">
        <v>2669.1</v>
      </c>
      <c r="AV543" s="28">
        <v>5.8612500000000001</v>
      </c>
      <c r="AW543" s="28">
        <v>3.45</v>
      </c>
      <c r="AX543" s="28">
        <v>5.0374999999999996</v>
      </c>
      <c r="AY543" s="28">
        <v>134.35</v>
      </c>
      <c r="AZ543" s="28">
        <v>2.7113749999999999</v>
      </c>
      <c r="BA543" s="28">
        <v>0.117096018735363</v>
      </c>
      <c r="BB543" s="28">
        <v>11.19725</v>
      </c>
      <c r="BC543" s="28">
        <v>145</v>
      </c>
      <c r="BD543" s="28">
        <v>0.64600000000000002</v>
      </c>
      <c r="BE543" s="28">
        <v>1.9144375</v>
      </c>
      <c r="BF543" s="28">
        <v>1.8688750000000001</v>
      </c>
      <c r="BG543" s="28">
        <v>2.14</v>
      </c>
      <c r="BH543" s="28">
        <v>84.973749999999995</v>
      </c>
      <c r="BI543" s="28">
        <v>15.147500000000001</v>
      </c>
      <c r="BJ543" s="28">
        <v>5.0374999999999996</v>
      </c>
      <c r="BK543" s="28">
        <v>3.35076375</v>
      </c>
      <c r="BL543" s="28">
        <v>3.35076375</v>
      </c>
      <c r="BM543" s="28">
        <v>3.6990637500000001</v>
      </c>
      <c r="BN543" s="28">
        <v>0.20150000000000001</v>
      </c>
      <c r="BO543" s="28">
        <v>0.996853198921272</v>
      </c>
      <c r="BP543" s="28">
        <v>0.46743849493487699</v>
      </c>
    </row>
    <row r="544" spans="1:68">
      <c r="A544" s="28">
        <v>543</v>
      </c>
      <c r="B544" s="29" t="s">
        <v>290</v>
      </c>
      <c r="C544" s="28">
        <v>278</v>
      </c>
      <c r="D544" s="28">
        <v>1100</v>
      </c>
      <c r="E544" s="28">
        <v>0.337835</v>
      </c>
      <c r="F544" s="28">
        <v>29.515432499999999</v>
      </c>
      <c r="G544" s="28">
        <v>2.9019499999999998</v>
      </c>
      <c r="H544" s="28">
        <v>1.2061249999999999</v>
      </c>
      <c r="I544" s="28">
        <v>4.0898500000000002</v>
      </c>
      <c r="J544" s="28">
        <v>14.24</v>
      </c>
      <c r="K544" s="28">
        <v>0.85055000000000003</v>
      </c>
      <c r="L544" s="28">
        <v>0.85950000000000004</v>
      </c>
      <c r="M544" s="28">
        <v>1.0498499999999999</v>
      </c>
      <c r="N544" s="28">
        <v>462.64249999999998</v>
      </c>
      <c r="O544" s="28">
        <v>56.155036475000003</v>
      </c>
      <c r="P544" s="28">
        <v>359.03</v>
      </c>
      <c r="Q544" s="28">
        <v>1.4474374999999999</v>
      </c>
      <c r="R544" s="28">
        <v>2.1662499999999998</v>
      </c>
      <c r="S544" s="28">
        <v>3.4049999999999998</v>
      </c>
      <c r="T544" s="28">
        <v>174.52</v>
      </c>
      <c r="U544" s="28">
        <v>3.0712000000000002</v>
      </c>
      <c r="V544" s="28">
        <v>7.02247191011236E-2</v>
      </c>
      <c r="W544" s="28">
        <v>33.182299999999998</v>
      </c>
      <c r="X544" s="28">
        <v>196.38749999999999</v>
      </c>
      <c r="Y544" s="28">
        <v>1.4770000000000001</v>
      </c>
      <c r="Z544" s="28">
        <v>1.9335</v>
      </c>
      <c r="AA544" s="28">
        <v>2.5520499999999999</v>
      </c>
      <c r="AB544" s="28">
        <v>2.7479</v>
      </c>
      <c r="AC544" s="28">
        <v>51.16</v>
      </c>
      <c r="AD544" s="28">
        <v>32.654074999999999</v>
      </c>
      <c r="AE544" s="28">
        <v>3.4049999999999998</v>
      </c>
      <c r="AF544" s="28">
        <v>4.720377</v>
      </c>
      <c r="AG544" s="28">
        <v>4.720377</v>
      </c>
      <c r="AH544" s="28">
        <v>4.720377</v>
      </c>
      <c r="AI544" s="28">
        <v>0.05</v>
      </c>
      <c r="AJ544" s="28">
        <v>1.978</v>
      </c>
      <c r="AK544" s="28">
        <v>97.649775000000005</v>
      </c>
      <c r="AL544" s="28">
        <v>6.9706250000000001</v>
      </c>
      <c r="AM544" s="28">
        <v>0.96850000000000003</v>
      </c>
      <c r="AN544" s="28">
        <v>1.7681249999999999</v>
      </c>
      <c r="AO544" s="28">
        <v>42.7</v>
      </c>
      <c r="AP544" s="28">
        <v>2.0321250000000002</v>
      </c>
      <c r="AQ544" s="28">
        <v>1.6112500000000001</v>
      </c>
      <c r="AR544" s="28">
        <v>7.3488749999999996</v>
      </c>
      <c r="AS544" s="28">
        <v>675.95124999999996</v>
      </c>
      <c r="AT544" s="28">
        <v>36.9508425</v>
      </c>
      <c r="AU544" s="28">
        <v>2669.1</v>
      </c>
      <c r="AV544" s="28">
        <v>5.8612500000000001</v>
      </c>
      <c r="AW544" s="28">
        <v>3.45</v>
      </c>
      <c r="AX544" s="28">
        <v>5.0374999999999996</v>
      </c>
      <c r="AY544" s="28">
        <v>134.35</v>
      </c>
      <c r="AZ544" s="28">
        <v>2.7113749999999999</v>
      </c>
      <c r="BA544" s="28">
        <v>0.117096018735363</v>
      </c>
      <c r="BB544" s="28">
        <v>11.19725</v>
      </c>
      <c r="BC544" s="28">
        <v>145</v>
      </c>
      <c r="BD544" s="28">
        <v>0.64600000000000002</v>
      </c>
      <c r="BE544" s="28">
        <v>1.9144375</v>
      </c>
      <c r="BF544" s="28">
        <v>1.8688750000000001</v>
      </c>
      <c r="BG544" s="28">
        <v>2.14</v>
      </c>
      <c r="BH544" s="28">
        <v>84.973749999999995</v>
      </c>
      <c r="BI544" s="28">
        <v>15.147500000000001</v>
      </c>
      <c r="BJ544" s="28">
        <v>5.0374999999999996</v>
      </c>
      <c r="BK544" s="28">
        <v>3.35076375</v>
      </c>
      <c r="BL544" s="28">
        <v>3.35076375</v>
      </c>
      <c r="BM544" s="28">
        <v>3.6990637500000001</v>
      </c>
      <c r="BN544" s="28">
        <v>0.20150000000000001</v>
      </c>
      <c r="BO544" s="28">
        <v>0.996853198921272</v>
      </c>
      <c r="BP544" s="28">
        <v>0.46743849493487699</v>
      </c>
    </row>
    <row r="545" spans="1:68">
      <c r="A545" s="28">
        <v>544</v>
      </c>
      <c r="B545" s="29" t="s">
        <v>291</v>
      </c>
      <c r="C545" s="28">
        <v>160</v>
      </c>
      <c r="D545" s="28">
        <v>1100</v>
      </c>
      <c r="E545" s="28">
        <v>0.35760399999999998</v>
      </c>
      <c r="F545" s="28">
        <v>31.032171000000002</v>
      </c>
      <c r="G545" s="28">
        <v>2.9945900000000001</v>
      </c>
      <c r="H545" s="28">
        <v>1.2123900000000001</v>
      </c>
      <c r="I545" s="28">
        <v>4.1241899999999996</v>
      </c>
      <c r="J545" s="28">
        <v>14.912000000000001</v>
      </c>
      <c r="K545" s="28">
        <v>0.85182999999999998</v>
      </c>
      <c r="L545" s="28">
        <v>0.85870000000000002</v>
      </c>
      <c r="M545" s="28">
        <v>1.04294</v>
      </c>
      <c r="N545" s="28">
        <v>460.17099999999999</v>
      </c>
      <c r="O545" s="28">
        <v>56.888647400000004</v>
      </c>
      <c r="P545" s="28">
        <v>357.73</v>
      </c>
      <c r="Q545" s="28">
        <v>1.3730169999999999</v>
      </c>
      <c r="R545" s="28">
        <v>2.1894</v>
      </c>
      <c r="S545" s="28">
        <v>3.4649999999999999</v>
      </c>
      <c r="T545" s="28">
        <v>176.72900000000001</v>
      </c>
      <c r="U545" s="28">
        <v>3.1185079999999998</v>
      </c>
      <c r="V545" s="28">
        <v>6.8133047210300404E-2</v>
      </c>
      <c r="W545" s="28">
        <v>34.150599999999997</v>
      </c>
      <c r="X545" s="28">
        <v>198.19</v>
      </c>
      <c r="Y545" s="28">
        <v>1.49041</v>
      </c>
      <c r="Z545" s="28">
        <v>1.95041</v>
      </c>
      <c r="AA545" s="28">
        <v>2.57728</v>
      </c>
      <c r="AB545" s="28">
        <v>2.7671899999999998</v>
      </c>
      <c r="AC545" s="28">
        <v>51.081099999999999</v>
      </c>
      <c r="AD545" s="28">
        <v>33.36683</v>
      </c>
      <c r="AE545" s="28">
        <v>3.4649999999999999</v>
      </c>
      <c r="AF545" s="28">
        <v>4.7777798000000002</v>
      </c>
      <c r="AG545" s="28">
        <v>4.7755517999999997</v>
      </c>
      <c r="AH545" s="28">
        <v>4.7642997999999999</v>
      </c>
      <c r="AI545" s="28">
        <v>5.2999999999999999E-2</v>
      </c>
      <c r="AJ545" s="28">
        <v>1.92814</v>
      </c>
      <c r="AK545" s="28">
        <v>93.623084000000006</v>
      </c>
      <c r="AL545" s="28">
        <v>6.7936199999999998</v>
      </c>
      <c r="AM545" s="28">
        <v>0.96021999999999996</v>
      </c>
      <c r="AN545" s="28">
        <v>1.7596400000000001</v>
      </c>
      <c r="AO545" s="28">
        <v>41.24</v>
      </c>
      <c r="AP545" s="28">
        <v>2.03186</v>
      </c>
      <c r="AQ545" s="28">
        <v>1.6097999999999999</v>
      </c>
      <c r="AR545" s="28">
        <v>7.4122399999999997</v>
      </c>
      <c r="AS545" s="28">
        <v>669.279</v>
      </c>
      <c r="AT545" s="28">
        <v>36.52976512</v>
      </c>
      <c r="AU545" s="28">
        <v>2682.1579999999999</v>
      </c>
      <c r="AV545" s="28">
        <v>6.0357240000000001</v>
      </c>
      <c r="AW545" s="28">
        <v>3.3917999999999999</v>
      </c>
      <c r="AX545" s="28">
        <v>4.9960000000000004</v>
      </c>
      <c r="AY545" s="28">
        <v>134.13800000000001</v>
      </c>
      <c r="AZ545" s="28">
        <v>2.7275499999999999</v>
      </c>
      <c r="BA545" s="28">
        <v>0.12153249272550901</v>
      </c>
      <c r="BB545" s="28">
        <v>11.034940000000001</v>
      </c>
      <c r="BC545" s="28">
        <v>144.97999999999999</v>
      </c>
      <c r="BD545" s="28">
        <v>0.64342999999999995</v>
      </c>
      <c r="BE545" s="28">
        <v>1.9122520000000001</v>
      </c>
      <c r="BF545" s="28">
        <v>1.86426</v>
      </c>
      <c r="BG545" s="28">
        <v>2.1353200000000001</v>
      </c>
      <c r="BH545" s="28">
        <v>86.421999999999997</v>
      </c>
      <c r="BI545" s="28">
        <v>15.3978</v>
      </c>
      <c r="BJ545" s="28">
        <v>4.9960000000000004</v>
      </c>
      <c r="BK545" s="28">
        <v>3.3288624000000002</v>
      </c>
      <c r="BL545" s="28">
        <v>3.3288624000000002</v>
      </c>
      <c r="BM545" s="28">
        <v>3.5378424000000002</v>
      </c>
      <c r="BN545" s="28">
        <v>0.18890000000000001</v>
      </c>
      <c r="BO545" s="28">
        <v>1.00279969653261</v>
      </c>
      <c r="BP545" s="28">
        <v>0.46557887120115798</v>
      </c>
    </row>
    <row r="546" spans="1:68">
      <c r="A546" s="28">
        <v>545</v>
      </c>
      <c r="B546" s="29" t="s">
        <v>69</v>
      </c>
      <c r="C546" s="28">
        <v>280</v>
      </c>
      <c r="D546" s="28">
        <v>1100</v>
      </c>
      <c r="E546" s="28">
        <v>0.35212399999999999</v>
      </c>
      <c r="F546" s="28">
        <v>30.550121000000001</v>
      </c>
      <c r="G546" s="28">
        <v>2.9600900000000001</v>
      </c>
      <c r="H546" s="28">
        <v>1.22349</v>
      </c>
      <c r="I546" s="28">
        <v>4.1020899999999996</v>
      </c>
      <c r="J546" s="28">
        <v>14.672000000000001</v>
      </c>
      <c r="K546" s="28">
        <v>0.85292999999999997</v>
      </c>
      <c r="L546" s="28">
        <v>0.86170000000000002</v>
      </c>
      <c r="M546" s="28">
        <v>1.05514</v>
      </c>
      <c r="N546" s="28">
        <v>461.42899999999997</v>
      </c>
      <c r="O546" s="28">
        <v>56.298308599999999</v>
      </c>
      <c r="P546" s="28">
        <v>359.71</v>
      </c>
      <c r="Q546" s="28">
        <v>1.412067</v>
      </c>
      <c r="R546" s="28">
        <v>2.1714000000000002</v>
      </c>
      <c r="S546" s="28">
        <v>3.4350000000000001</v>
      </c>
      <c r="T546" s="28">
        <v>175.619</v>
      </c>
      <c r="U546" s="28">
        <v>3.0873080000000002</v>
      </c>
      <c r="V546" s="28">
        <v>6.9247546346782998E-2</v>
      </c>
      <c r="W546" s="28">
        <v>33.713799999999999</v>
      </c>
      <c r="X546" s="28">
        <v>197.09</v>
      </c>
      <c r="Y546" s="28">
        <v>1.4753099999999999</v>
      </c>
      <c r="Z546" s="28">
        <v>1.9404300000000001</v>
      </c>
      <c r="AA546" s="28">
        <v>2.5632799999999998</v>
      </c>
      <c r="AB546" s="28">
        <v>2.7562899999999999</v>
      </c>
      <c r="AC546" s="28">
        <v>51.260100000000001</v>
      </c>
      <c r="AD546" s="28">
        <v>33.178330000000003</v>
      </c>
      <c r="AE546" s="28">
        <v>3.4350000000000001</v>
      </c>
      <c r="AF546" s="28">
        <v>4.7517937999999997</v>
      </c>
      <c r="AG546" s="28">
        <v>4.7495658000000001</v>
      </c>
      <c r="AH546" s="28">
        <v>4.7383138000000002</v>
      </c>
      <c r="AI546" s="28">
        <v>5.2999999999999999E-2</v>
      </c>
      <c r="AJ546" s="28">
        <v>1.9351400000000001</v>
      </c>
      <c r="AK546" s="28">
        <v>94.199963999999994</v>
      </c>
      <c r="AL546" s="28">
        <v>6.8594200000000001</v>
      </c>
      <c r="AM546" s="28">
        <v>0.96762000000000004</v>
      </c>
      <c r="AN546" s="28">
        <v>1.7676400000000001</v>
      </c>
      <c r="AO546" s="28">
        <v>41.44</v>
      </c>
      <c r="AP546" s="28">
        <v>2.0340600000000002</v>
      </c>
      <c r="AQ546" s="28">
        <v>1.6157999999999999</v>
      </c>
      <c r="AR546" s="28">
        <v>7.3158399999999997</v>
      </c>
      <c r="AS546" s="28">
        <v>672.67700000000002</v>
      </c>
      <c r="AT546" s="28">
        <v>36.720562319999999</v>
      </c>
      <c r="AU546" s="28">
        <v>2645.4180000000001</v>
      </c>
      <c r="AV546" s="28">
        <v>5.9796839999999998</v>
      </c>
      <c r="AW546" s="28">
        <v>3.4518</v>
      </c>
      <c r="AX546" s="28">
        <v>4.9960000000000004</v>
      </c>
      <c r="AY546" s="28">
        <v>134.27799999999999</v>
      </c>
      <c r="AZ546" s="28">
        <v>2.7076500000000001</v>
      </c>
      <c r="BA546" s="28">
        <v>0.120945945945946</v>
      </c>
      <c r="BB546" s="28">
        <v>11.18154</v>
      </c>
      <c r="BC546" s="28">
        <v>144.97999999999999</v>
      </c>
      <c r="BD546" s="28">
        <v>0.64583000000000002</v>
      </c>
      <c r="BE546" s="28">
        <v>1.913492</v>
      </c>
      <c r="BF546" s="28">
        <v>1.8676600000000001</v>
      </c>
      <c r="BG546" s="28">
        <v>2.1393200000000001</v>
      </c>
      <c r="BH546" s="28">
        <v>86.757999999999996</v>
      </c>
      <c r="BI546" s="28">
        <v>15.2158</v>
      </c>
      <c r="BJ546" s="28">
        <v>4.9960000000000004</v>
      </c>
      <c r="BK546" s="28">
        <v>3.3489944</v>
      </c>
      <c r="BL546" s="28">
        <v>3.3489944</v>
      </c>
      <c r="BM546" s="28">
        <v>3.6972944000000001</v>
      </c>
      <c r="BN546" s="28">
        <v>0.20150000000000001</v>
      </c>
      <c r="BO546" s="28">
        <v>0.99634746352116998</v>
      </c>
      <c r="BP546" s="28">
        <v>0.46731548480463098</v>
      </c>
    </row>
    <row r="547" spans="1:68">
      <c r="A547" s="28">
        <v>546</v>
      </c>
      <c r="B547" s="29" t="s">
        <v>221</v>
      </c>
      <c r="C547" s="28">
        <v>240</v>
      </c>
      <c r="D547" s="28">
        <v>1100</v>
      </c>
      <c r="E547" s="28">
        <v>0.34664400000000001</v>
      </c>
      <c r="F547" s="28">
        <v>30.068071</v>
      </c>
      <c r="G547" s="28">
        <v>2.9255900000000001</v>
      </c>
      <c r="H547" s="28">
        <v>1.2345900000000001</v>
      </c>
      <c r="I547" s="28">
        <v>4.0799899999999996</v>
      </c>
      <c r="J547" s="28">
        <v>14.432</v>
      </c>
      <c r="K547" s="28">
        <v>0.85402999999999996</v>
      </c>
      <c r="L547" s="28">
        <v>0.86470000000000002</v>
      </c>
      <c r="M547" s="28">
        <v>1.06734</v>
      </c>
      <c r="N547" s="28">
        <v>462.68700000000001</v>
      </c>
      <c r="O547" s="28">
        <v>55.707969800000001</v>
      </c>
      <c r="P547" s="28">
        <v>361.69</v>
      </c>
      <c r="Q547" s="28">
        <v>1.451117</v>
      </c>
      <c r="R547" s="28">
        <v>2.1534</v>
      </c>
      <c r="S547" s="28">
        <v>3.4049999999999998</v>
      </c>
      <c r="T547" s="28">
        <v>174.50899999999999</v>
      </c>
      <c r="U547" s="28">
        <v>3.056108</v>
      </c>
      <c r="V547" s="28">
        <v>7.0399113082039902E-2</v>
      </c>
      <c r="W547" s="28">
        <v>33.277000000000001</v>
      </c>
      <c r="X547" s="28">
        <v>195.99</v>
      </c>
      <c r="Y547" s="28">
        <v>1.46021</v>
      </c>
      <c r="Z547" s="28">
        <v>1.93045</v>
      </c>
      <c r="AA547" s="28">
        <v>2.54928</v>
      </c>
      <c r="AB547" s="28">
        <v>2.74539</v>
      </c>
      <c r="AC547" s="28">
        <v>51.439100000000003</v>
      </c>
      <c r="AD547" s="28">
        <v>32.989829999999998</v>
      </c>
      <c r="AE547" s="28">
        <v>3.4049999999999998</v>
      </c>
      <c r="AF547" s="28">
        <v>4.7258078000000001</v>
      </c>
      <c r="AG547" s="28">
        <v>4.7235798000000004</v>
      </c>
      <c r="AH547" s="28">
        <v>4.7123277999999997</v>
      </c>
      <c r="AI547" s="28">
        <v>5.2999999999999999E-2</v>
      </c>
      <c r="AJ547" s="28">
        <v>1.94214</v>
      </c>
      <c r="AK547" s="28">
        <v>94.776843999999997</v>
      </c>
      <c r="AL547" s="28">
        <v>6.9252200000000004</v>
      </c>
      <c r="AM547" s="28">
        <v>0.97502</v>
      </c>
      <c r="AN547" s="28">
        <v>1.7756400000000001</v>
      </c>
      <c r="AO547" s="28">
        <v>41.64</v>
      </c>
      <c r="AP547" s="28">
        <v>2.03626</v>
      </c>
      <c r="AQ547" s="28">
        <v>1.6217999999999999</v>
      </c>
      <c r="AR547" s="28">
        <v>7.2194399999999996</v>
      </c>
      <c r="AS547" s="28">
        <v>676.07500000000005</v>
      </c>
      <c r="AT547" s="28">
        <v>36.911359519999998</v>
      </c>
      <c r="AU547" s="28">
        <v>2608.6779999999999</v>
      </c>
      <c r="AV547" s="28">
        <v>5.9236440000000004</v>
      </c>
      <c r="AW547" s="28">
        <v>3.5118</v>
      </c>
      <c r="AX547" s="28">
        <v>4.9960000000000004</v>
      </c>
      <c r="AY547" s="28">
        <v>134.41800000000001</v>
      </c>
      <c r="AZ547" s="28">
        <v>2.6877499999999999</v>
      </c>
      <c r="BA547" s="28">
        <v>0.120365033621518</v>
      </c>
      <c r="BB547" s="28">
        <v>11.328139999999999</v>
      </c>
      <c r="BC547" s="28">
        <v>144.97999999999999</v>
      </c>
      <c r="BD547" s="28">
        <v>0.64822999999999997</v>
      </c>
      <c r="BE547" s="28">
        <v>1.9147320000000001</v>
      </c>
      <c r="BF547" s="28">
        <v>1.8710599999999999</v>
      </c>
      <c r="BG547" s="28">
        <v>2.1433200000000001</v>
      </c>
      <c r="BH547" s="28">
        <v>87.093999999999994</v>
      </c>
      <c r="BI547" s="28">
        <v>15.033799999999999</v>
      </c>
      <c r="BJ547" s="28">
        <v>4.9960000000000004</v>
      </c>
      <c r="BK547" s="28">
        <v>3.3691263999999999</v>
      </c>
      <c r="BL547" s="28">
        <v>3.3691263999999999</v>
      </c>
      <c r="BM547" s="28">
        <v>3.8567464</v>
      </c>
      <c r="BN547" s="28">
        <v>0.21410000000000001</v>
      </c>
      <c r="BO547" s="28">
        <v>0.98991048529290604</v>
      </c>
      <c r="BP547" s="28">
        <v>0.46905209840810402</v>
      </c>
    </row>
    <row r="548" spans="1:68">
      <c r="A548" s="28">
        <v>547</v>
      </c>
      <c r="B548" s="29" t="s">
        <v>292</v>
      </c>
      <c r="C548" s="28">
        <v>78</v>
      </c>
      <c r="D548" s="28">
        <v>975</v>
      </c>
      <c r="E548" s="28">
        <v>0.35399999999999998</v>
      </c>
      <c r="F548" s="28">
        <v>31.043500000000002</v>
      </c>
      <c r="G548" s="28">
        <v>3.0049999999999999</v>
      </c>
      <c r="H548" s="28">
        <v>1.1950000000000001</v>
      </c>
      <c r="I548" s="28">
        <v>4.165</v>
      </c>
      <c r="J548" s="28">
        <v>15</v>
      </c>
      <c r="K548" s="28">
        <v>0.84499999999999997</v>
      </c>
      <c r="L548" s="28">
        <v>0.85</v>
      </c>
      <c r="M548" s="28">
        <v>1.02</v>
      </c>
      <c r="N548" s="28">
        <v>457.3</v>
      </c>
      <c r="O548" s="28">
        <v>57.777839999999998</v>
      </c>
      <c r="P548" s="28">
        <v>354</v>
      </c>
      <c r="Q548" s="28">
        <v>1.3035000000000001</v>
      </c>
      <c r="R548" s="28">
        <v>2.2000000000000002</v>
      </c>
      <c r="S548" s="28">
        <v>3.5</v>
      </c>
      <c r="T548" s="28">
        <v>178.5</v>
      </c>
      <c r="U548" s="28">
        <v>3.17</v>
      </c>
      <c r="V548" s="28">
        <v>6.6666666666666693E-2</v>
      </c>
      <c r="W548" s="28">
        <v>34.86</v>
      </c>
      <c r="X548" s="28">
        <v>200</v>
      </c>
      <c r="Y548" s="28">
        <v>1.5149999999999999</v>
      </c>
      <c r="Z548" s="28">
        <v>1.9650000000000001</v>
      </c>
      <c r="AA548" s="28">
        <v>2.6</v>
      </c>
      <c r="AB548" s="28">
        <v>2.7850000000000001</v>
      </c>
      <c r="AC548" s="28">
        <v>50.65</v>
      </c>
      <c r="AD548" s="28">
        <v>33.755000000000003</v>
      </c>
      <c r="AE548" s="28">
        <v>3.5</v>
      </c>
      <c r="AF548" s="28">
        <v>4.8093000000000004</v>
      </c>
      <c r="AG548" s="28">
        <v>4.8093000000000004</v>
      </c>
      <c r="AH548" s="28">
        <v>4.8093000000000004</v>
      </c>
      <c r="AI548" s="28">
        <v>0.05</v>
      </c>
      <c r="AJ548" s="28">
        <v>1.9632000000000001</v>
      </c>
      <c r="AK548" s="28">
        <v>96.427679999999995</v>
      </c>
      <c r="AL548" s="28">
        <v>6.8132000000000001</v>
      </c>
      <c r="AM548" s="28">
        <v>0.95</v>
      </c>
      <c r="AN548" s="28">
        <v>1.748</v>
      </c>
      <c r="AO548" s="28">
        <v>42.28</v>
      </c>
      <c r="AP548" s="28">
        <v>2.0264000000000002</v>
      </c>
      <c r="AQ548" s="28">
        <v>1.5960000000000001</v>
      </c>
      <c r="AR548" s="28">
        <v>7.5911999999999997</v>
      </c>
      <c r="AS548" s="28">
        <v>667.7</v>
      </c>
      <c r="AT548" s="28">
        <v>36.486772799999997</v>
      </c>
      <c r="AU548" s="28">
        <v>2762.28</v>
      </c>
      <c r="AV548" s="28">
        <v>5.9918399999999998</v>
      </c>
      <c r="AW548" s="28">
        <v>3.3</v>
      </c>
      <c r="AX548" s="28">
        <v>5.04</v>
      </c>
      <c r="AY548" s="28">
        <v>134</v>
      </c>
      <c r="AZ548" s="28">
        <v>2.7612000000000001</v>
      </c>
      <c r="BA548" s="28">
        <v>0.11825922421948901</v>
      </c>
      <c r="BB548" s="28">
        <v>10.8308</v>
      </c>
      <c r="BC548" s="28">
        <v>145</v>
      </c>
      <c r="BD548" s="28">
        <v>0.64</v>
      </c>
      <c r="BE548" s="28">
        <v>1.9113599999999999</v>
      </c>
      <c r="BF548" s="28">
        <v>1.8604000000000001</v>
      </c>
      <c r="BG548" s="28">
        <v>2.13</v>
      </c>
      <c r="BH548" s="28">
        <v>83.995999999999995</v>
      </c>
      <c r="BI548" s="28">
        <v>15.596</v>
      </c>
      <c r="BJ548" s="28">
        <v>5.04</v>
      </c>
      <c r="BK548" s="28">
        <v>3.3004359999999999</v>
      </c>
      <c r="BL548" s="28">
        <v>3.3004359999999999</v>
      </c>
      <c r="BM548" s="28">
        <v>3.3004359999999999</v>
      </c>
      <c r="BN548" s="28">
        <v>0.17</v>
      </c>
      <c r="BO548" s="28">
        <v>1.0131000717593599</v>
      </c>
      <c r="BP548" s="28">
        <v>0.46309696092619401</v>
      </c>
    </row>
    <row r="549" spans="1:68">
      <c r="A549" s="28">
        <v>548</v>
      </c>
      <c r="B549" s="29" t="s">
        <v>87</v>
      </c>
      <c r="C549" s="28">
        <v>116</v>
      </c>
      <c r="D549" s="28">
        <v>975</v>
      </c>
      <c r="E549" s="28">
        <v>0.35399999999999998</v>
      </c>
      <c r="F549" s="28">
        <v>31.043500000000002</v>
      </c>
      <c r="G549" s="28">
        <v>3.0049999999999999</v>
      </c>
      <c r="H549" s="28">
        <v>1.1950000000000001</v>
      </c>
      <c r="I549" s="28">
        <v>4.165</v>
      </c>
      <c r="J549" s="28">
        <v>15</v>
      </c>
      <c r="K549" s="28">
        <v>0.84499999999999997</v>
      </c>
      <c r="L549" s="28">
        <v>0.85</v>
      </c>
      <c r="M549" s="28">
        <v>1.02</v>
      </c>
      <c r="N549" s="28">
        <v>457.3</v>
      </c>
      <c r="O549" s="28">
        <v>57.777839999999998</v>
      </c>
      <c r="P549" s="28">
        <v>354</v>
      </c>
      <c r="Q549" s="28">
        <v>1.3035000000000001</v>
      </c>
      <c r="R549" s="28">
        <v>2.2000000000000002</v>
      </c>
      <c r="S549" s="28">
        <v>3.5</v>
      </c>
      <c r="T549" s="28">
        <v>178.5</v>
      </c>
      <c r="U549" s="28">
        <v>3.17</v>
      </c>
      <c r="V549" s="28">
        <v>6.6666666666666693E-2</v>
      </c>
      <c r="W549" s="28">
        <v>34.86</v>
      </c>
      <c r="X549" s="28">
        <v>200</v>
      </c>
      <c r="Y549" s="28">
        <v>1.5149999999999999</v>
      </c>
      <c r="Z549" s="28">
        <v>1.9650000000000001</v>
      </c>
      <c r="AA549" s="28">
        <v>2.6</v>
      </c>
      <c r="AB549" s="28">
        <v>2.7850000000000001</v>
      </c>
      <c r="AC549" s="28">
        <v>50.65</v>
      </c>
      <c r="AD549" s="28">
        <v>33.755000000000003</v>
      </c>
      <c r="AE549" s="28">
        <v>3.5</v>
      </c>
      <c r="AF549" s="28">
        <v>4.8093000000000004</v>
      </c>
      <c r="AG549" s="28">
        <v>4.8093000000000004</v>
      </c>
      <c r="AH549" s="28">
        <v>4.8093000000000004</v>
      </c>
      <c r="AI549" s="28">
        <v>0.05</v>
      </c>
      <c r="AJ549" s="28">
        <v>1.9847999999999999</v>
      </c>
      <c r="AK549" s="28">
        <v>98.188519999999997</v>
      </c>
      <c r="AL549" s="28">
        <v>6.8697999999999997</v>
      </c>
      <c r="AM549" s="28">
        <v>0.95</v>
      </c>
      <c r="AN549" s="28">
        <v>1.7470000000000001</v>
      </c>
      <c r="AO549" s="28">
        <v>42.92</v>
      </c>
      <c r="AP549" s="28">
        <v>2.0246</v>
      </c>
      <c r="AQ549" s="28">
        <v>1.5940000000000001</v>
      </c>
      <c r="AR549" s="28">
        <v>7.6017999999999999</v>
      </c>
      <c r="AS549" s="28">
        <v>669.65</v>
      </c>
      <c r="AT549" s="28">
        <v>36.590159200000002</v>
      </c>
      <c r="AU549" s="28">
        <v>2772.92</v>
      </c>
      <c r="AV549" s="28">
        <v>5.9157599999999997</v>
      </c>
      <c r="AW549" s="28">
        <v>3.3</v>
      </c>
      <c r="AX549" s="28">
        <v>5.0599999999999996</v>
      </c>
      <c r="AY549" s="28">
        <v>134</v>
      </c>
      <c r="AZ549" s="28">
        <v>2.7618</v>
      </c>
      <c r="BA549" s="28">
        <v>0.116495806150979</v>
      </c>
      <c r="BB549" s="28">
        <v>10.831200000000001</v>
      </c>
      <c r="BC549" s="28">
        <v>145</v>
      </c>
      <c r="BD549" s="28">
        <v>0.64</v>
      </c>
      <c r="BE549" s="28">
        <v>1.91154</v>
      </c>
      <c r="BF549" s="28">
        <v>1.8606</v>
      </c>
      <c r="BG549" s="28">
        <v>2.13</v>
      </c>
      <c r="BH549" s="28">
        <v>82.894000000000005</v>
      </c>
      <c r="BI549" s="28">
        <v>15.544</v>
      </c>
      <c r="BJ549" s="28">
        <v>5.0599999999999996</v>
      </c>
      <c r="BK549" s="28">
        <v>3.3004540000000002</v>
      </c>
      <c r="BL549" s="28">
        <v>3.3004540000000002</v>
      </c>
      <c r="BM549" s="28">
        <v>3.3004540000000002</v>
      </c>
      <c r="BN549" s="28">
        <v>0.17</v>
      </c>
      <c r="BO549" s="28">
        <v>1.0131000717593599</v>
      </c>
      <c r="BP549" s="28">
        <v>0.46309696092619401</v>
      </c>
    </row>
    <row r="550" spans="1:68">
      <c r="A550" s="28">
        <v>549</v>
      </c>
      <c r="B550" s="29" t="s">
        <v>215</v>
      </c>
      <c r="C550" s="28">
        <v>125</v>
      </c>
      <c r="D550" s="28">
        <v>975</v>
      </c>
      <c r="E550" s="28">
        <v>0.35399999999999998</v>
      </c>
      <c r="F550" s="28">
        <v>31.043500000000002</v>
      </c>
      <c r="G550" s="28">
        <v>3.0049999999999999</v>
      </c>
      <c r="H550" s="28">
        <v>1.1950000000000001</v>
      </c>
      <c r="I550" s="28">
        <v>4.165</v>
      </c>
      <c r="J550" s="28">
        <v>15</v>
      </c>
      <c r="K550" s="28">
        <v>0.84499999999999997</v>
      </c>
      <c r="L550" s="28">
        <v>0.85</v>
      </c>
      <c r="M550" s="28">
        <v>1.02</v>
      </c>
      <c r="N550" s="28">
        <v>457.3</v>
      </c>
      <c r="O550" s="28">
        <v>57.777839999999998</v>
      </c>
      <c r="P550" s="28">
        <v>354</v>
      </c>
      <c r="Q550" s="28">
        <v>1.3035000000000001</v>
      </c>
      <c r="R550" s="28">
        <v>2.2000000000000002</v>
      </c>
      <c r="S550" s="28">
        <v>3.5</v>
      </c>
      <c r="T550" s="28">
        <v>178.5</v>
      </c>
      <c r="U550" s="28">
        <v>3.17</v>
      </c>
      <c r="V550" s="28">
        <v>6.6666666666666693E-2</v>
      </c>
      <c r="W550" s="28">
        <v>34.86</v>
      </c>
      <c r="X550" s="28">
        <v>200</v>
      </c>
      <c r="Y550" s="28">
        <v>1.5149999999999999</v>
      </c>
      <c r="Z550" s="28">
        <v>1.9650000000000001</v>
      </c>
      <c r="AA550" s="28">
        <v>2.6</v>
      </c>
      <c r="AB550" s="28">
        <v>2.7850000000000001</v>
      </c>
      <c r="AC550" s="28">
        <v>50.65</v>
      </c>
      <c r="AD550" s="28">
        <v>33.755000000000003</v>
      </c>
      <c r="AE550" s="28">
        <v>3.5</v>
      </c>
      <c r="AF550" s="28">
        <v>4.8093000000000004</v>
      </c>
      <c r="AG550" s="28">
        <v>4.8093000000000004</v>
      </c>
      <c r="AH550" s="28">
        <v>4.8093000000000004</v>
      </c>
      <c r="AI550" s="28">
        <v>0.05</v>
      </c>
      <c r="AJ550" s="28">
        <v>2.0064000000000002</v>
      </c>
      <c r="AK550" s="28">
        <v>99.949359999999999</v>
      </c>
      <c r="AL550" s="28">
        <v>6.9264000000000001</v>
      </c>
      <c r="AM550" s="28">
        <v>0.95</v>
      </c>
      <c r="AN550" s="28">
        <v>1.746</v>
      </c>
      <c r="AO550" s="28">
        <v>43.56</v>
      </c>
      <c r="AP550" s="28">
        <v>2.0228000000000002</v>
      </c>
      <c r="AQ550" s="28">
        <v>1.5920000000000001</v>
      </c>
      <c r="AR550" s="28">
        <v>7.6124000000000001</v>
      </c>
      <c r="AS550" s="28">
        <v>671.6</v>
      </c>
      <c r="AT550" s="28">
        <v>36.6935456</v>
      </c>
      <c r="AU550" s="28">
        <v>2783.56</v>
      </c>
      <c r="AV550" s="28">
        <v>5.8396800000000004</v>
      </c>
      <c r="AW550" s="28">
        <v>3.3</v>
      </c>
      <c r="AX550" s="28">
        <v>5.08</v>
      </c>
      <c r="AY550" s="28">
        <v>134</v>
      </c>
      <c r="AZ550" s="28">
        <v>2.7624</v>
      </c>
      <c r="BA550" s="28">
        <v>0.114784205693297</v>
      </c>
      <c r="BB550" s="28">
        <v>10.8316</v>
      </c>
      <c r="BC550" s="28">
        <v>145</v>
      </c>
      <c r="BD550" s="28">
        <v>0.64</v>
      </c>
      <c r="BE550" s="28">
        <v>1.9117200000000001</v>
      </c>
      <c r="BF550" s="28">
        <v>1.8608</v>
      </c>
      <c r="BG550" s="28">
        <v>2.13</v>
      </c>
      <c r="BH550" s="28">
        <v>81.792000000000002</v>
      </c>
      <c r="BI550" s="28">
        <v>15.492000000000001</v>
      </c>
      <c r="BJ550" s="28">
        <v>5.08</v>
      </c>
      <c r="BK550" s="28">
        <v>3.3004720000000001</v>
      </c>
      <c r="BL550" s="28">
        <v>3.3004720000000001</v>
      </c>
      <c r="BM550" s="28">
        <v>3.3004720000000001</v>
      </c>
      <c r="BN550" s="28">
        <v>0.17</v>
      </c>
      <c r="BO550" s="28">
        <v>1.0131000717593599</v>
      </c>
      <c r="BP550" s="28">
        <v>0.46309696092619401</v>
      </c>
    </row>
    <row r="551" spans="1:68">
      <c r="A551" s="28">
        <v>550</v>
      </c>
      <c r="B551" s="29" t="s">
        <v>70</v>
      </c>
      <c r="C551" s="28">
        <v>115</v>
      </c>
      <c r="D551" s="28">
        <v>975</v>
      </c>
      <c r="E551" s="28">
        <v>0.35399999999999998</v>
      </c>
      <c r="F551" s="28">
        <v>31.043500000000002</v>
      </c>
      <c r="G551" s="28">
        <v>3.0049999999999999</v>
      </c>
      <c r="H551" s="28">
        <v>1.1950000000000001</v>
      </c>
      <c r="I551" s="28">
        <v>4.165</v>
      </c>
      <c r="J551" s="28">
        <v>15</v>
      </c>
      <c r="K551" s="28">
        <v>0.84499999999999997</v>
      </c>
      <c r="L551" s="28">
        <v>0.85</v>
      </c>
      <c r="M551" s="28">
        <v>1.02</v>
      </c>
      <c r="N551" s="28">
        <v>457.3</v>
      </c>
      <c r="O551" s="28">
        <v>57.777839999999998</v>
      </c>
      <c r="P551" s="28">
        <v>354</v>
      </c>
      <c r="Q551" s="28">
        <v>1.3035000000000001</v>
      </c>
      <c r="R551" s="28">
        <v>2.2000000000000002</v>
      </c>
      <c r="S551" s="28">
        <v>3.5</v>
      </c>
      <c r="T551" s="28">
        <v>178.5</v>
      </c>
      <c r="U551" s="28">
        <v>3.17</v>
      </c>
      <c r="V551" s="28">
        <v>6.6666666666666693E-2</v>
      </c>
      <c r="W551" s="28">
        <v>34.86</v>
      </c>
      <c r="X551" s="28">
        <v>200</v>
      </c>
      <c r="Y551" s="28">
        <v>1.5149999999999999</v>
      </c>
      <c r="Z551" s="28">
        <v>1.9650000000000001</v>
      </c>
      <c r="AA551" s="28">
        <v>2.6</v>
      </c>
      <c r="AB551" s="28">
        <v>2.7850000000000001</v>
      </c>
      <c r="AC551" s="28">
        <v>50.65</v>
      </c>
      <c r="AD551" s="28">
        <v>33.755000000000003</v>
      </c>
      <c r="AE551" s="28">
        <v>3.5</v>
      </c>
      <c r="AF551" s="28">
        <v>4.8093000000000004</v>
      </c>
      <c r="AG551" s="28">
        <v>4.8093000000000004</v>
      </c>
      <c r="AH551" s="28">
        <v>4.8093000000000004</v>
      </c>
      <c r="AI551" s="28">
        <v>0.05</v>
      </c>
      <c r="AJ551" s="28">
        <v>2.028</v>
      </c>
      <c r="AK551" s="28">
        <v>101.7102</v>
      </c>
      <c r="AL551" s="28">
        <v>6.9829999999999997</v>
      </c>
      <c r="AM551" s="28">
        <v>0.95</v>
      </c>
      <c r="AN551" s="28">
        <v>1.7450000000000001</v>
      </c>
      <c r="AO551" s="28">
        <v>44.2</v>
      </c>
      <c r="AP551" s="28">
        <v>2.0209999999999999</v>
      </c>
      <c r="AQ551" s="28">
        <v>1.59</v>
      </c>
      <c r="AR551" s="28">
        <v>7.6230000000000002</v>
      </c>
      <c r="AS551" s="28">
        <v>673.55</v>
      </c>
      <c r="AT551" s="28">
        <v>36.796931999999998</v>
      </c>
      <c r="AU551" s="28">
        <v>2794.2</v>
      </c>
      <c r="AV551" s="28">
        <v>5.7636000000000003</v>
      </c>
      <c r="AW551" s="28">
        <v>3.3</v>
      </c>
      <c r="AX551" s="28">
        <v>5.0999999999999996</v>
      </c>
      <c r="AY551" s="28">
        <v>134</v>
      </c>
      <c r="AZ551" s="28">
        <v>2.7629999999999999</v>
      </c>
      <c r="BA551" s="28">
        <v>0.113122171945701</v>
      </c>
      <c r="BB551" s="28">
        <v>10.832000000000001</v>
      </c>
      <c r="BC551" s="28">
        <v>145</v>
      </c>
      <c r="BD551" s="28">
        <v>0.64</v>
      </c>
      <c r="BE551" s="28">
        <v>1.9118999999999999</v>
      </c>
      <c r="BF551" s="28">
        <v>1.861</v>
      </c>
      <c r="BG551" s="28">
        <v>2.13</v>
      </c>
      <c r="BH551" s="28">
        <v>80.69</v>
      </c>
      <c r="BI551" s="28">
        <v>15.44</v>
      </c>
      <c r="BJ551" s="28">
        <v>5.0999999999999996</v>
      </c>
      <c r="BK551" s="28">
        <v>3.3004899999999999</v>
      </c>
      <c r="BL551" s="28">
        <v>3.3004899999999999</v>
      </c>
      <c r="BM551" s="28">
        <v>3.3004899999999999</v>
      </c>
      <c r="BN551" s="28">
        <v>0.17</v>
      </c>
      <c r="BO551" s="28">
        <v>1.0131000717593599</v>
      </c>
      <c r="BP551" s="28">
        <v>0.46309696092619401</v>
      </c>
    </row>
    <row r="552" spans="1:68">
      <c r="A552" s="28">
        <v>551</v>
      </c>
      <c r="B552" s="29" t="s">
        <v>293</v>
      </c>
      <c r="C552" s="28">
        <v>116</v>
      </c>
      <c r="D552" s="28">
        <v>975</v>
      </c>
      <c r="E552" s="28">
        <v>0.35399999999999998</v>
      </c>
      <c r="F552" s="28">
        <v>31.043500000000002</v>
      </c>
      <c r="G552" s="28">
        <v>3.0049999999999999</v>
      </c>
      <c r="H552" s="28">
        <v>1.1950000000000001</v>
      </c>
      <c r="I552" s="28">
        <v>4.165</v>
      </c>
      <c r="J552" s="28">
        <v>15</v>
      </c>
      <c r="K552" s="28">
        <v>0.84499999999999997</v>
      </c>
      <c r="L552" s="28">
        <v>0.85</v>
      </c>
      <c r="M552" s="28">
        <v>1.02</v>
      </c>
      <c r="N552" s="28">
        <v>457.3</v>
      </c>
      <c r="O552" s="28">
        <v>57.777839999999998</v>
      </c>
      <c r="P552" s="28">
        <v>354</v>
      </c>
      <c r="Q552" s="28">
        <v>1.3035000000000001</v>
      </c>
      <c r="R552" s="28">
        <v>2.2000000000000002</v>
      </c>
      <c r="S552" s="28">
        <v>3.5</v>
      </c>
      <c r="T552" s="28">
        <v>178.5</v>
      </c>
      <c r="U552" s="28">
        <v>3.17</v>
      </c>
      <c r="V552" s="28">
        <v>6.6666666666666693E-2</v>
      </c>
      <c r="W552" s="28">
        <v>34.86</v>
      </c>
      <c r="X552" s="28">
        <v>200</v>
      </c>
      <c r="Y552" s="28">
        <v>1.5149999999999999</v>
      </c>
      <c r="Z552" s="28">
        <v>1.9650000000000001</v>
      </c>
      <c r="AA552" s="28">
        <v>2.6</v>
      </c>
      <c r="AB552" s="28">
        <v>2.7850000000000001</v>
      </c>
      <c r="AC552" s="28">
        <v>50.65</v>
      </c>
      <c r="AD552" s="28">
        <v>33.755000000000003</v>
      </c>
      <c r="AE552" s="28">
        <v>3.5</v>
      </c>
      <c r="AF552" s="28">
        <v>4.8093000000000004</v>
      </c>
      <c r="AG552" s="28">
        <v>4.8093000000000004</v>
      </c>
      <c r="AH552" s="28">
        <v>4.8093000000000004</v>
      </c>
      <c r="AI552" s="28">
        <v>0.05</v>
      </c>
      <c r="AJ552" s="28">
        <v>2.0495999999999999</v>
      </c>
      <c r="AK552" s="28">
        <v>103.47104</v>
      </c>
      <c r="AL552" s="28">
        <v>7.0396000000000001</v>
      </c>
      <c r="AM552" s="28">
        <v>0.95</v>
      </c>
      <c r="AN552" s="28">
        <v>1.744</v>
      </c>
      <c r="AO552" s="28">
        <v>44.84</v>
      </c>
      <c r="AP552" s="28">
        <v>2.0192000000000001</v>
      </c>
      <c r="AQ552" s="28">
        <v>1.5880000000000001</v>
      </c>
      <c r="AR552" s="28">
        <v>7.6336000000000004</v>
      </c>
      <c r="AS552" s="28">
        <v>675.5</v>
      </c>
      <c r="AT552" s="28">
        <v>36.900318400000003</v>
      </c>
      <c r="AU552" s="28">
        <v>2804.84</v>
      </c>
      <c r="AV552" s="28">
        <v>5.6875200000000001</v>
      </c>
      <c r="AW552" s="28">
        <v>3.3</v>
      </c>
      <c r="AX552" s="28">
        <v>5.12</v>
      </c>
      <c r="AY552" s="28">
        <v>134</v>
      </c>
      <c r="AZ552" s="28">
        <v>2.7635999999999998</v>
      </c>
      <c r="BA552" s="28">
        <v>0.11150758251561101</v>
      </c>
      <c r="BB552" s="28">
        <v>10.8324</v>
      </c>
      <c r="BC552" s="28">
        <v>145</v>
      </c>
      <c r="BD552" s="28">
        <v>0.64</v>
      </c>
      <c r="BE552" s="28">
        <v>1.91208</v>
      </c>
      <c r="BF552" s="28">
        <v>1.8612</v>
      </c>
      <c r="BG552" s="28">
        <v>2.13</v>
      </c>
      <c r="BH552" s="28">
        <v>79.587999999999994</v>
      </c>
      <c r="BI552" s="28">
        <v>15.388</v>
      </c>
      <c r="BJ552" s="28">
        <v>5.12</v>
      </c>
      <c r="BK552" s="28">
        <v>3.3005080000000002</v>
      </c>
      <c r="BL552" s="28">
        <v>3.3005080000000002</v>
      </c>
      <c r="BM552" s="28">
        <v>3.3005080000000002</v>
      </c>
      <c r="BN552" s="28">
        <v>0.17</v>
      </c>
      <c r="BO552" s="28">
        <v>1.0131000717593599</v>
      </c>
      <c r="BP552" s="28">
        <v>0.46309696092619401</v>
      </c>
    </row>
    <row r="553" spans="1:68">
      <c r="A553" s="28">
        <v>552</v>
      </c>
      <c r="B553" s="29" t="s">
        <v>294</v>
      </c>
      <c r="C553" s="28">
        <v>164</v>
      </c>
      <c r="D553" s="28">
        <v>1020</v>
      </c>
      <c r="E553" s="28">
        <v>0.33093840000000002</v>
      </c>
      <c r="F553" s="28">
        <v>28.951183725</v>
      </c>
      <c r="G553" s="28">
        <v>2.8731167499999999</v>
      </c>
      <c r="H553" s="28">
        <v>1.26369825</v>
      </c>
      <c r="I553" s="28">
        <v>4.1157277499999996</v>
      </c>
      <c r="J553" s="28">
        <v>13.9505</v>
      </c>
      <c r="K553" s="28">
        <v>0.86755574999999996</v>
      </c>
      <c r="L553" s="28">
        <v>0.8818975</v>
      </c>
      <c r="M553" s="28">
        <v>1.1004845000000001</v>
      </c>
      <c r="N553" s="28">
        <v>473.29475500000001</v>
      </c>
      <c r="O553" s="28">
        <v>55.718279901499997</v>
      </c>
      <c r="P553" s="28">
        <v>370.58165000000002</v>
      </c>
      <c r="Q553" s="28">
        <v>1.553871475</v>
      </c>
      <c r="R553" s="28">
        <v>2.1543199999999998</v>
      </c>
      <c r="S553" s="28">
        <v>3.3982250000000001</v>
      </c>
      <c r="T553" s="28">
        <v>175.34972500000001</v>
      </c>
      <c r="U553" s="28">
        <v>3.055647</v>
      </c>
      <c r="V553" s="28">
        <v>7.2979463101680894E-2</v>
      </c>
      <c r="W553" s="28">
        <v>32.914796000000003</v>
      </c>
      <c r="X553" s="28">
        <v>197.49</v>
      </c>
      <c r="Y553" s="28">
        <v>1.4650402499999999</v>
      </c>
      <c r="Z553" s="28">
        <v>1.94569525</v>
      </c>
      <c r="AA553" s="28">
        <v>2.5678899999999998</v>
      </c>
      <c r="AB553" s="28">
        <v>2.7739047499999998</v>
      </c>
      <c r="AC553" s="28">
        <v>52.5188275</v>
      </c>
      <c r="AD553" s="28">
        <v>33.03415425</v>
      </c>
      <c r="AE553" s="28">
        <v>3.3982250000000001</v>
      </c>
      <c r="AF553" s="28">
        <v>4.7494436550000003</v>
      </c>
      <c r="AG553" s="28">
        <v>4.7494436550000003</v>
      </c>
      <c r="AH553" s="28">
        <v>4.7494436550000003</v>
      </c>
      <c r="AI553" s="28">
        <v>5.0904999999999999E-2</v>
      </c>
      <c r="AJ553" s="28">
        <v>1.9847999999999999</v>
      </c>
      <c r="AK553" s="28">
        <v>98.188519999999997</v>
      </c>
      <c r="AL553" s="28">
        <v>6.8697999999999997</v>
      </c>
      <c r="AM553" s="28">
        <v>0.95</v>
      </c>
      <c r="AN553" s="28">
        <v>1.7470000000000001</v>
      </c>
      <c r="AO553" s="28">
        <v>42.92</v>
      </c>
      <c r="AP553" s="28">
        <v>2.0246</v>
      </c>
      <c r="AQ553" s="28">
        <v>1.5940000000000001</v>
      </c>
      <c r="AR553" s="28">
        <v>7.6017999999999999</v>
      </c>
      <c r="AS553" s="28">
        <v>669.65</v>
      </c>
      <c r="AT553" s="28">
        <v>36.590159200000002</v>
      </c>
      <c r="AU553" s="28">
        <v>2772.92</v>
      </c>
      <c r="AV553" s="28">
        <v>5.9157599999999997</v>
      </c>
      <c r="AW553" s="28">
        <v>3.3</v>
      </c>
      <c r="AX553" s="28">
        <v>5.0599999999999996</v>
      </c>
      <c r="AY553" s="28">
        <v>134</v>
      </c>
      <c r="AZ553" s="28">
        <v>2.7618</v>
      </c>
      <c r="BA553" s="28">
        <v>0.116495806150979</v>
      </c>
      <c r="BB553" s="28">
        <v>10.831200000000001</v>
      </c>
      <c r="BC553" s="28">
        <v>145</v>
      </c>
      <c r="BD553" s="28">
        <v>0.64</v>
      </c>
      <c r="BE553" s="28">
        <v>1.91154</v>
      </c>
      <c r="BF553" s="28">
        <v>1.8606</v>
      </c>
      <c r="BG553" s="28">
        <v>2.13</v>
      </c>
      <c r="BH553" s="28">
        <v>82.894000000000005</v>
      </c>
      <c r="BI553" s="28">
        <v>15.544</v>
      </c>
      <c r="BJ553" s="28">
        <v>5.0599999999999996</v>
      </c>
      <c r="BK553" s="28">
        <v>3.3004540000000002</v>
      </c>
      <c r="BL553" s="28">
        <v>3.3004540000000002</v>
      </c>
      <c r="BM553" s="28">
        <v>3.3004540000000002</v>
      </c>
      <c r="BN553" s="28">
        <v>0.17</v>
      </c>
      <c r="BO553" s="28">
        <v>0.995628816560852</v>
      </c>
      <c r="BP553" s="28">
        <v>0.46309696092619401</v>
      </c>
    </row>
    <row r="554" spans="1:68">
      <c r="A554" s="28">
        <v>553</v>
      </c>
      <c r="B554" s="29" t="s">
        <v>83</v>
      </c>
      <c r="C554" s="28">
        <v>180</v>
      </c>
      <c r="D554" s="28">
        <v>1020</v>
      </c>
      <c r="E554" s="28">
        <v>0.34556901600000001</v>
      </c>
      <c r="F554" s="28">
        <v>29.821516887750001</v>
      </c>
      <c r="G554" s="28">
        <v>2.9236355825000002</v>
      </c>
      <c r="H554" s="28">
        <v>1.2633112675</v>
      </c>
      <c r="I554" s="28">
        <v>4.1044704725000001</v>
      </c>
      <c r="J554" s="28">
        <v>14.280995000000001</v>
      </c>
      <c r="K554" s="28">
        <v>0.87403019250000002</v>
      </c>
      <c r="L554" s="28">
        <v>0.88707852499999995</v>
      </c>
      <c r="M554" s="28">
        <v>1.105929655</v>
      </c>
      <c r="N554" s="28">
        <v>474.55730745</v>
      </c>
      <c r="O554" s="28">
        <v>55.700984952485001</v>
      </c>
      <c r="P554" s="28">
        <v>371.45083349999999</v>
      </c>
      <c r="Q554" s="28">
        <v>1.56960776025</v>
      </c>
      <c r="R554" s="28">
        <v>2.1752767999999998</v>
      </c>
      <c r="S554" s="28">
        <v>3.4092427500000002</v>
      </c>
      <c r="T554" s="28">
        <v>175.12622775</v>
      </c>
      <c r="U554" s="28">
        <v>3.0483255300000001</v>
      </c>
      <c r="V554" s="28">
        <v>7.2678339289384206E-2</v>
      </c>
      <c r="W554" s="28">
        <v>32.811098039999997</v>
      </c>
      <c r="X554" s="28">
        <v>197.21510000000001</v>
      </c>
      <c r="Y554" s="28">
        <v>1.4624898475000001</v>
      </c>
      <c r="Z554" s="28">
        <v>1.9455382975</v>
      </c>
      <c r="AA554" s="28">
        <v>2.5646610999999999</v>
      </c>
      <c r="AB554" s="28">
        <v>2.7711157024999999</v>
      </c>
      <c r="AC554" s="28">
        <v>52.714639224999999</v>
      </c>
      <c r="AD554" s="28">
        <v>32.8613627075</v>
      </c>
      <c r="AE554" s="28">
        <v>3.4092427500000002</v>
      </c>
      <c r="AF554" s="28">
        <v>4.7567722184500001</v>
      </c>
      <c r="AG554" s="28">
        <v>4.7539872184499998</v>
      </c>
      <c r="AH554" s="28">
        <v>4.7399222184500003</v>
      </c>
      <c r="AI554" s="28">
        <v>5.4645949999999999E-2</v>
      </c>
      <c r="AJ554" s="28">
        <v>1.9765520000000001</v>
      </c>
      <c r="AK554" s="28">
        <v>97.685304799999997</v>
      </c>
      <c r="AL554" s="28">
        <v>6.8493019999999998</v>
      </c>
      <c r="AM554" s="28">
        <v>0.9496</v>
      </c>
      <c r="AN554" s="28">
        <v>1.74763</v>
      </c>
      <c r="AO554" s="28">
        <v>42.710799999999999</v>
      </c>
      <c r="AP554" s="28">
        <v>2.0229539999999999</v>
      </c>
      <c r="AQ554" s="28">
        <v>1.5930599999999999</v>
      </c>
      <c r="AR554" s="28">
        <v>7.5742820000000002</v>
      </c>
      <c r="AS554" s="28">
        <v>669.5335</v>
      </c>
      <c r="AT554" s="28">
        <v>36.531117608000002</v>
      </c>
      <c r="AU554" s="28">
        <v>2764.5207999999998</v>
      </c>
      <c r="AV554" s="28">
        <v>5.8644724000000004</v>
      </c>
      <c r="AW554" s="28">
        <v>3.2985000000000002</v>
      </c>
      <c r="AX554" s="28">
        <v>5.0494000000000003</v>
      </c>
      <c r="AY554" s="28">
        <v>133.97999999999999</v>
      </c>
      <c r="AZ554" s="28">
        <v>2.7599819999999999</v>
      </c>
      <c r="BA554" s="28">
        <v>0.116832276613878</v>
      </c>
      <c r="BB554" s="28">
        <v>10.829288</v>
      </c>
      <c r="BC554" s="28">
        <v>144.94999999999999</v>
      </c>
      <c r="BD554" s="28">
        <v>0.63965000000000005</v>
      </c>
      <c r="BE554" s="28">
        <v>1.9105745999999999</v>
      </c>
      <c r="BF554" s="28">
        <v>1.8599939999999999</v>
      </c>
      <c r="BG554" s="28">
        <v>2.1301000000000001</v>
      </c>
      <c r="BH554" s="28">
        <v>82.141059999999996</v>
      </c>
      <c r="BI554" s="28">
        <v>15.534560000000001</v>
      </c>
      <c r="BJ554" s="28">
        <v>5.0494000000000003</v>
      </c>
      <c r="BK554" s="28">
        <v>3.2969574599999998</v>
      </c>
      <c r="BL554" s="28">
        <v>3.2969574599999998</v>
      </c>
      <c r="BM554" s="28">
        <v>3.3143044599999998</v>
      </c>
      <c r="BN554" s="28">
        <v>0.17080000000000001</v>
      </c>
      <c r="BO554" s="28">
        <v>0.99490913866571296</v>
      </c>
      <c r="BP554" s="28">
        <v>0.46284370477568698</v>
      </c>
    </row>
    <row r="555" spans="1:68">
      <c r="A555" s="28">
        <v>554</v>
      </c>
      <c r="B555" s="29" t="s">
        <v>84</v>
      </c>
      <c r="C555" s="28">
        <v>200</v>
      </c>
      <c r="D555" s="28">
        <v>1020</v>
      </c>
      <c r="E555" s="28">
        <v>0.36019963199999999</v>
      </c>
      <c r="F555" s="28">
        <v>30.691850050500001</v>
      </c>
      <c r="G555" s="28">
        <v>2.9741544150000001</v>
      </c>
      <c r="H555" s="28">
        <v>1.262924285</v>
      </c>
      <c r="I555" s="28">
        <v>4.0932131949999997</v>
      </c>
      <c r="J555" s="28">
        <v>14.61149</v>
      </c>
      <c r="K555" s="28">
        <v>0.88050463499999998</v>
      </c>
      <c r="L555" s="28">
        <v>0.89225955000000001</v>
      </c>
      <c r="M555" s="28">
        <v>1.11137481</v>
      </c>
      <c r="N555" s="28">
        <v>475.81985989999998</v>
      </c>
      <c r="O555" s="28">
        <v>55.683690003469998</v>
      </c>
      <c r="P555" s="28">
        <v>372.32001700000001</v>
      </c>
      <c r="Q555" s="28">
        <v>1.5853440455000001</v>
      </c>
      <c r="R555" s="28">
        <v>2.1962335999999998</v>
      </c>
      <c r="S555" s="28">
        <v>3.4202604999999999</v>
      </c>
      <c r="T555" s="28">
        <v>174.90273049999999</v>
      </c>
      <c r="U555" s="28">
        <v>3.0410040600000001</v>
      </c>
      <c r="V555" s="28">
        <v>7.2390837621625195E-2</v>
      </c>
      <c r="W555" s="28">
        <v>32.707400079999999</v>
      </c>
      <c r="X555" s="28">
        <v>196.9402</v>
      </c>
      <c r="Y555" s="28">
        <v>1.4599394450000001</v>
      </c>
      <c r="Z555" s="28">
        <v>1.9453813449999999</v>
      </c>
      <c r="AA555" s="28">
        <v>2.5614322</v>
      </c>
      <c r="AB555" s="28">
        <v>2.7683266550000001</v>
      </c>
      <c r="AC555" s="28">
        <v>52.910450949999998</v>
      </c>
      <c r="AD555" s="28">
        <v>32.688571164999999</v>
      </c>
      <c r="AE555" s="28">
        <v>3.4202604999999999</v>
      </c>
      <c r="AF555" s="28">
        <v>4.7641007818999999</v>
      </c>
      <c r="AG555" s="28">
        <v>4.7585307819000002</v>
      </c>
      <c r="AH555" s="28">
        <v>4.7304007819000002</v>
      </c>
      <c r="AI555" s="28">
        <v>5.8386899999999999E-2</v>
      </c>
      <c r="AJ555" s="28">
        <v>1.9683040000000001</v>
      </c>
      <c r="AK555" s="28">
        <v>97.182089599999998</v>
      </c>
      <c r="AL555" s="28">
        <v>6.8288039999999999</v>
      </c>
      <c r="AM555" s="28">
        <v>0.94920000000000004</v>
      </c>
      <c r="AN555" s="28">
        <v>1.7482599999999999</v>
      </c>
      <c r="AO555" s="28">
        <v>42.501600000000003</v>
      </c>
      <c r="AP555" s="28">
        <v>2.0213079999999999</v>
      </c>
      <c r="AQ555" s="28">
        <v>1.59212</v>
      </c>
      <c r="AR555" s="28">
        <v>7.5467639999999996</v>
      </c>
      <c r="AS555" s="28">
        <v>669.41700000000003</v>
      </c>
      <c r="AT555" s="28">
        <v>36.472076016000003</v>
      </c>
      <c r="AU555" s="28">
        <v>2756.1215999999999</v>
      </c>
      <c r="AV555" s="28">
        <v>5.8131848000000002</v>
      </c>
      <c r="AW555" s="28">
        <v>3.2970000000000002</v>
      </c>
      <c r="AX555" s="28">
        <v>5.0388000000000002</v>
      </c>
      <c r="AY555" s="28">
        <v>133.96</v>
      </c>
      <c r="AZ555" s="28">
        <v>2.7581639999999998</v>
      </c>
      <c r="BA555" s="28">
        <v>0.117172059404822</v>
      </c>
      <c r="BB555" s="28">
        <v>10.827375999999999</v>
      </c>
      <c r="BC555" s="28">
        <v>144.9</v>
      </c>
      <c r="BD555" s="28">
        <v>0.63929999999999998</v>
      </c>
      <c r="BE555" s="28">
        <v>1.9096092</v>
      </c>
      <c r="BF555" s="28">
        <v>1.859388</v>
      </c>
      <c r="BG555" s="28">
        <v>2.1301999999999999</v>
      </c>
      <c r="BH555" s="28">
        <v>81.388120000000001</v>
      </c>
      <c r="BI555" s="28">
        <v>15.525119999999999</v>
      </c>
      <c r="BJ555" s="28">
        <v>5.0388000000000002</v>
      </c>
      <c r="BK555" s="28">
        <v>3.2934609199999998</v>
      </c>
      <c r="BL555" s="28">
        <v>3.2934609199999998</v>
      </c>
      <c r="BM555" s="28">
        <v>3.3281549199999998</v>
      </c>
      <c r="BN555" s="28">
        <v>0.1716</v>
      </c>
      <c r="BO555" s="28">
        <v>0.99418921153764095</v>
      </c>
      <c r="BP555" s="28">
        <v>0.46259044862518101</v>
      </c>
    </row>
    <row r="556" spans="1:68">
      <c r="A556" s="28">
        <v>555</v>
      </c>
      <c r="B556" s="29" t="s">
        <v>85</v>
      </c>
      <c r="C556" s="28">
        <v>180</v>
      </c>
      <c r="D556" s="28">
        <v>1020</v>
      </c>
      <c r="E556" s="28">
        <v>0.37483024799999998</v>
      </c>
      <c r="F556" s="28">
        <v>31.562183213250002</v>
      </c>
      <c r="G556" s="28">
        <v>3.0246732475</v>
      </c>
      <c r="H556" s="28">
        <v>1.2625373025</v>
      </c>
      <c r="I556" s="28">
        <v>4.0819559175000002</v>
      </c>
      <c r="J556" s="28">
        <v>14.941985000000001</v>
      </c>
      <c r="K556" s="28">
        <v>0.88697907750000005</v>
      </c>
      <c r="L556" s="28">
        <v>0.89744057499999996</v>
      </c>
      <c r="M556" s="28">
        <v>1.1168199649999999</v>
      </c>
      <c r="N556" s="28">
        <v>477.08241235000003</v>
      </c>
      <c r="O556" s="28">
        <v>55.666395054455002</v>
      </c>
      <c r="P556" s="28">
        <v>373.18920050000003</v>
      </c>
      <c r="Q556" s="28">
        <v>1.6010803307499999</v>
      </c>
      <c r="R556" s="28">
        <v>2.2171903999999998</v>
      </c>
      <c r="S556" s="28">
        <v>3.4312782500000001</v>
      </c>
      <c r="T556" s="28">
        <v>174.67923325000001</v>
      </c>
      <c r="U556" s="28">
        <v>3.0336825900000002</v>
      </c>
      <c r="V556" s="28">
        <v>7.2116054192264301E-2</v>
      </c>
      <c r="W556" s="28">
        <v>32.603702120000001</v>
      </c>
      <c r="X556" s="28">
        <v>196.6653</v>
      </c>
      <c r="Y556" s="28">
        <v>1.4573890425</v>
      </c>
      <c r="Z556" s="28">
        <v>1.9452243924999999</v>
      </c>
      <c r="AA556" s="28">
        <v>2.5582033000000002</v>
      </c>
      <c r="AB556" s="28">
        <v>2.7655376075000002</v>
      </c>
      <c r="AC556" s="28">
        <v>53.106262675000004</v>
      </c>
      <c r="AD556" s="28">
        <v>32.515779622499998</v>
      </c>
      <c r="AE556" s="28">
        <v>3.4312782500000001</v>
      </c>
      <c r="AF556" s="28">
        <v>4.7714293453499996</v>
      </c>
      <c r="AG556" s="28">
        <v>4.7630743453499997</v>
      </c>
      <c r="AH556" s="28">
        <v>4.7208793453500002</v>
      </c>
      <c r="AI556" s="28">
        <v>6.2127849999999998E-2</v>
      </c>
      <c r="AJ556" s="28">
        <v>1.960056</v>
      </c>
      <c r="AK556" s="28">
        <v>96.678874399999998</v>
      </c>
      <c r="AL556" s="28">
        <v>6.808306</v>
      </c>
      <c r="AM556" s="28">
        <v>0.94879999999999998</v>
      </c>
      <c r="AN556" s="28">
        <v>1.7488900000000001</v>
      </c>
      <c r="AO556" s="28">
        <v>42.292400000000001</v>
      </c>
      <c r="AP556" s="28">
        <v>2.0196619999999998</v>
      </c>
      <c r="AQ556" s="28">
        <v>1.59118</v>
      </c>
      <c r="AR556" s="28">
        <v>7.5192459999999999</v>
      </c>
      <c r="AS556" s="28">
        <v>669.30050000000006</v>
      </c>
      <c r="AT556" s="28">
        <v>36.413034424000003</v>
      </c>
      <c r="AU556" s="28">
        <v>2747.7224000000001</v>
      </c>
      <c r="AV556" s="28">
        <v>5.7618971999999999</v>
      </c>
      <c r="AW556" s="28">
        <v>3.2955000000000001</v>
      </c>
      <c r="AX556" s="28">
        <v>5.0282</v>
      </c>
      <c r="AY556" s="28">
        <v>133.94</v>
      </c>
      <c r="AZ556" s="28">
        <v>2.7563460000000002</v>
      </c>
      <c r="BA556" s="28">
        <v>0.117515203677256</v>
      </c>
      <c r="BB556" s="28">
        <v>10.825464</v>
      </c>
      <c r="BC556" s="28">
        <v>144.85</v>
      </c>
      <c r="BD556" s="28">
        <v>0.63895000000000002</v>
      </c>
      <c r="BE556" s="28">
        <v>1.9086437999999999</v>
      </c>
      <c r="BF556" s="28">
        <v>1.8587819999999999</v>
      </c>
      <c r="BG556" s="28">
        <v>2.1303000000000001</v>
      </c>
      <c r="BH556" s="28">
        <v>80.635180000000005</v>
      </c>
      <c r="BI556" s="28">
        <v>15.51568</v>
      </c>
      <c r="BJ556" s="28">
        <v>5.0282</v>
      </c>
      <c r="BK556" s="28">
        <v>3.2899643799999998</v>
      </c>
      <c r="BL556" s="28">
        <v>3.2899643799999998</v>
      </c>
      <c r="BM556" s="28">
        <v>3.3420053799999998</v>
      </c>
      <c r="BN556" s="28">
        <v>0.1724</v>
      </c>
      <c r="BO556" s="28">
        <v>0.99346903504714501</v>
      </c>
      <c r="BP556" s="28">
        <v>0.46233719247467397</v>
      </c>
    </row>
    <row r="557" spans="1:68">
      <c r="A557" s="28">
        <v>556</v>
      </c>
      <c r="B557" s="29" t="s">
        <v>86</v>
      </c>
      <c r="C557" s="28">
        <v>162</v>
      </c>
      <c r="D557" s="28">
        <v>1020</v>
      </c>
      <c r="E557" s="28">
        <v>0.38946086400000002</v>
      </c>
      <c r="F557" s="28">
        <v>32.432516376000002</v>
      </c>
      <c r="G557" s="28">
        <v>3.0751920799999999</v>
      </c>
      <c r="H557" s="28">
        <v>1.2621503199999999</v>
      </c>
      <c r="I557" s="28">
        <v>4.0706986399999998</v>
      </c>
      <c r="J557" s="28">
        <v>15.27248</v>
      </c>
      <c r="K557" s="28">
        <v>0.89345352</v>
      </c>
      <c r="L557" s="28">
        <v>0.90262160000000002</v>
      </c>
      <c r="M557" s="28">
        <v>1.12226512</v>
      </c>
      <c r="N557" s="28">
        <v>478.34496480000001</v>
      </c>
      <c r="O557" s="28">
        <v>55.649100105439999</v>
      </c>
      <c r="P557" s="28">
        <v>374.05838399999999</v>
      </c>
      <c r="Q557" s="28">
        <v>1.6168166159999999</v>
      </c>
      <c r="R557" s="28">
        <v>2.2381471999999998</v>
      </c>
      <c r="S557" s="28">
        <v>3.4422959999999998</v>
      </c>
      <c r="T557" s="28">
        <v>174.455736</v>
      </c>
      <c r="U557" s="28">
        <v>3.0263611199999998</v>
      </c>
      <c r="V557" s="28">
        <v>7.1853163336930204E-2</v>
      </c>
      <c r="W557" s="28">
        <v>32.500004160000003</v>
      </c>
      <c r="X557" s="28">
        <v>196.3904</v>
      </c>
      <c r="Y557" s="28">
        <v>1.45483864</v>
      </c>
      <c r="Z557" s="28">
        <v>1.9450674400000001</v>
      </c>
      <c r="AA557" s="28">
        <v>2.5549743999999999</v>
      </c>
      <c r="AB557" s="28">
        <v>2.7627485599999999</v>
      </c>
      <c r="AC557" s="28">
        <v>53.302074400000002</v>
      </c>
      <c r="AD557" s="28">
        <v>32.342988079999998</v>
      </c>
      <c r="AE557" s="28">
        <v>3.4422959999999998</v>
      </c>
      <c r="AF557" s="28">
        <v>4.7787579088000003</v>
      </c>
      <c r="AG557" s="28">
        <v>4.7676179088000001</v>
      </c>
      <c r="AH557" s="28">
        <v>4.7113579088000002</v>
      </c>
      <c r="AI557" s="28">
        <v>6.5868800000000005E-2</v>
      </c>
      <c r="AJ557" s="28">
        <v>1.951808</v>
      </c>
      <c r="AK557" s="28">
        <v>96.175659199999998</v>
      </c>
      <c r="AL557" s="28">
        <v>6.7878080000000001</v>
      </c>
      <c r="AM557" s="28">
        <v>0.94840000000000002</v>
      </c>
      <c r="AN557" s="28">
        <v>1.74952</v>
      </c>
      <c r="AO557" s="28">
        <v>42.083199999999998</v>
      </c>
      <c r="AP557" s="28">
        <v>2.0180159999999998</v>
      </c>
      <c r="AQ557" s="28">
        <v>1.5902400000000001</v>
      </c>
      <c r="AR557" s="28">
        <v>7.4917280000000002</v>
      </c>
      <c r="AS557" s="28">
        <v>669.18399999999997</v>
      </c>
      <c r="AT557" s="28">
        <v>36.353992832000003</v>
      </c>
      <c r="AU557" s="28">
        <v>2739.3231999999998</v>
      </c>
      <c r="AV557" s="28">
        <v>5.7106095999999997</v>
      </c>
      <c r="AW557" s="28">
        <v>3.294</v>
      </c>
      <c r="AX557" s="28">
        <v>5.0175999999999998</v>
      </c>
      <c r="AY557" s="28">
        <v>133.91999999999999</v>
      </c>
      <c r="AZ557" s="28">
        <v>2.7545280000000001</v>
      </c>
      <c r="BA557" s="28">
        <v>0.11786175956201</v>
      </c>
      <c r="BB557" s="28">
        <v>10.823551999999999</v>
      </c>
      <c r="BC557" s="28">
        <v>144.80000000000001</v>
      </c>
      <c r="BD557" s="28">
        <v>0.63859999999999995</v>
      </c>
      <c r="BE557" s="28">
        <v>1.9076784</v>
      </c>
      <c r="BF557" s="28">
        <v>1.858176</v>
      </c>
      <c r="BG557" s="28">
        <v>2.1303999999999998</v>
      </c>
      <c r="BH557" s="28">
        <v>79.882239999999996</v>
      </c>
      <c r="BI557" s="28">
        <v>15.50624</v>
      </c>
      <c r="BJ557" s="28">
        <v>5.0175999999999998</v>
      </c>
      <c r="BK557" s="28">
        <v>3.2864678399999998</v>
      </c>
      <c r="BL557" s="28">
        <v>3.2864678399999998</v>
      </c>
      <c r="BM557" s="28">
        <v>3.3558558399999998</v>
      </c>
      <c r="BN557" s="28">
        <v>0.17319999999999999</v>
      </c>
      <c r="BO557" s="28">
        <v>0.99274860906464601</v>
      </c>
      <c r="BP557" s="28">
        <v>0.462083936324168</v>
      </c>
    </row>
    <row r="558" spans="1:68">
      <c r="A558" s="28">
        <v>557</v>
      </c>
      <c r="B558" s="29" t="s">
        <v>295</v>
      </c>
      <c r="C558" s="28">
        <v>120</v>
      </c>
      <c r="D558" s="28">
        <v>1060</v>
      </c>
      <c r="E558" s="28">
        <v>0.32293500000000003</v>
      </c>
      <c r="F558" s="28">
        <v>28.058714999999999</v>
      </c>
      <c r="G558" s="28">
        <v>2.76945</v>
      </c>
      <c r="H558" s="28">
        <v>1.1148</v>
      </c>
      <c r="I558" s="28">
        <v>3.8856000000000002</v>
      </c>
      <c r="J558" s="28">
        <v>13.5375</v>
      </c>
      <c r="K558" s="28">
        <v>0.81330000000000002</v>
      </c>
      <c r="L558" s="28">
        <v>0.81899999999999995</v>
      </c>
      <c r="M558" s="28">
        <v>0.988425</v>
      </c>
      <c r="N558" s="28">
        <v>442.79700000000003</v>
      </c>
      <c r="O558" s="28">
        <v>53.785203224999997</v>
      </c>
      <c r="P558" s="28">
        <v>340.3725</v>
      </c>
      <c r="Q558" s="28">
        <v>1.4126775</v>
      </c>
      <c r="R558" s="28">
        <v>2.0954999999999999</v>
      </c>
      <c r="S558" s="28">
        <v>3.24</v>
      </c>
      <c r="T558" s="28">
        <v>165.42750000000001</v>
      </c>
      <c r="U558" s="28">
        <v>2.9219249999999999</v>
      </c>
      <c r="V558" s="28">
        <v>7.0360110803324105E-2</v>
      </c>
      <c r="W558" s="28">
        <v>31.126650000000001</v>
      </c>
      <c r="X558" s="28">
        <v>186.75</v>
      </c>
      <c r="Y558" s="28">
        <v>1.4196</v>
      </c>
      <c r="Z558" s="28">
        <v>1.8407249999999999</v>
      </c>
      <c r="AA558" s="28">
        <v>2.4239999999999999</v>
      </c>
      <c r="AB558" s="28">
        <v>2.6124000000000001</v>
      </c>
      <c r="AC558" s="28">
        <v>48.665999999999997</v>
      </c>
      <c r="AD558" s="28">
        <v>30.3432</v>
      </c>
      <c r="AE558" s="28">
        <v>3.24</v>
      </c>
      <c r="AF558" s="28">
        <v>4.4836020000000003</v>
      </c>
      <c r="AG558" s="28">
        <v>4.4836020000000003</v>
      </c>
      <c r="AH558" s="28">
        <v>4.4836020000000003</v>
      </c>
      <c r="AI558" s="28">
        <v>4.7625000000000001E-2</v>
      </c>
      <c r="AJ558" s="28">
        <v>1.9879249999999999</v>
      </c>
      <c r="AK558" s="28">
        <v>98.458084999999997</v>
      </c>
      <c r="AL558" s="28">
        <v>6.9907000000000004</v>
      </c>
      <c r="AM558" s="28">
        <v>0.96757499999999996</v>
      </c>
      <c r="AN558" s="28">
        <v>1.7666249999999999</v>
      </c>
      <c r="AO558" s="28">
        <v>42.994999999999997</v>
      </c>
      <c r="AP558" s="28">
        <v>2.0309499999999998</v>
      </c>
      <c r="AQ558" s="28">
        <v>1.6094999999999999</v>
      </c>
      <c r="AR558" s="28">
        <v>7.366225</v>
      </c>
      <c r="AS558" s="28">
        <v>676.50149999999996</v>
      </c>
      <c r="AT558" s="28">
        <v>36.97868605</v>
      </c>
      <c r="AU558" s="28">
        <v>2679.0124999999998</v>
      </c>
      <c r="AV558" s="28">
        <v>5.8302149999999999</v>
      </c>
      <c r="AW558" s="28">
        <v>3.4424999999999999</v>
      </c>
      <c r="AX558" s="28">
        <v>5.0475000000000003</v>
      </c>
      <c r="AY558" s="28">
        <v>134.33250000000001</v>
      </c>
      <c r="AZ558" s="28">
        <v>2.7141625</v>
      </c>
      <c r="BA558" s="28">
        <v>0.116292592161879</v>
      </c>
      <c r="BB558" s="28">
        <v>11.179125000000001</v>
      </c>
      <c r="BC558" s="28">
        <v>145</v>
      </c>
      <c r="BD558" s="28">
        <v>0.64570000000000005</v>
      </c>
      <c r="BE558" s="28">
        <v>1.9143725</v>
      </c>
      <c r="BF558" s="28">
        <v>1.8685499999999999</v>
      </c>
      <c r="BG558" s="28">
        <v>2.1395</v>
      </c>
      <c r="BH558" s="28">
        <v>84.380750000000006</v>
      </c>
      <c r="BI558" s="28">
        <v>15.14425</v>
      </c>
      <c r="BJ558" s="28">
        <v>5.0475000000000003</v>
      </c>
      <c r="BK558" s="28">
        <v>3.3482562499999999</v>
      </c>
      <c r="BL558" s="28">
        <v>3.3482562499999999</v>
      </c>
      <c r="BM558" s="28">
        <v>3.6791412499999998</v>
      </c>
      <c r="BN558" s="28">
        <v>0.19992499999999999</v>
      </c>
      <c r="BO558" s="28">
        <v>0.976983951359782</v>
      </c>
      <c r="BP558" s="28">
        <v>0.46722141823444302</v>
      </c>
    </row>
    <row r="559" spans="1:68">
      <c r="A559" s="28">
        <v>558</v>
      </c>
      <c r="B559" s="29" t="s">
        <v>74</v>
      </c>
      <c r="C559" s="28">
        <v>200</v>
      </c>
      <c r="D559" s="28">
        <v>1060</v>
      </c>
      <c r="E559" s="28">
        <v>0.33015499999999998</v>
      </c>
      <c r="F559" s="28">
        <v>28.823892499999999</v>
      </c>
      <c r="G559" s="28">
        <v>2.8164750000000001</v>
      </c>
      <c r="H559" s="28">
        <v>1.1266750000000001</v>
      </c>
      <c r="I559" s="28">
        <v>3.9269250000000002</v>
      </c>
      <c r="J559" s="28">
        <v>13.9175</v>
      </c>
      <c r="K559" s="28">
        <v>0.80902499999999999</v>
      </c>
      <c r="L559" s="28">
        <v>0.81425000000000003</v>
      </c>
      <c r="M559" s="28">
        <v>0.97987500000000005</v>
      </c>
      <c r="N559" s="28">
        <v>439.1395</v>
      </c>
      <c r="O559" s="28">
        <v>54.417619174999999</v>
      </c>
      <c r="P559" s="28">
        <v>338.75749999999999</v>
      </c>
      <c r="Q559" s="28">
        <v>1.32599</v>
      </c>
      <c r="R559" s="28">
        <v>2.0954999999999999</v>
      </c>
      <c r="S559" s="28">
        <v>3.2875000000000001</v>
      </c>
      <c r="T559" s="28">
        <v>167.755</v>
      </c>
      <c r="U559" s="28">
        <v>2.9713250000000002</v>
      </c>
      <c r="V559" s="28">
        <v>6.8439015627806701E-2</v>
      </c>
      <c r="W559" s="28">
        <v>32.179250000000003</v>
      </c>
      <c r="X559" s="28">
        <v>188.65</v>
      </c>
      <c r="Y559" s="28">
        <v>1.4314750000000001</v>
      </c>
      <c r="Z559" s="28">
        <v>1.8564000000000001</v>
      </c>
      <c r="AA559" s="28">
        <v>2.4506000000000001</v>
      </c>
      <c r="AB559" s="28">
        <v>2.632825</v>
      </c>
      <c r="AC559" s="28">
        <v>48.452249999999999</v>
      </c>
      <c r="AD559" s="28">
        <v>31.259474999999998</v>
      </c>
      <c r="AE559" s="28">
        <v>3.2875000000000001</v>
      </c>
      <c r="AF559" s="28">
        <v>4.5328784999999998</v>
      </c>
      <c r="AG559" s="28">
        <v>4.5328784999999998</v>
      </c>
      <c r="AH559" s="28">
        <v>4.5328784999999998</v>
      </c>
      <c r="AI559" s="28">
        <v>4.7625000000000001E-2</v>
      </c>
      <c r="AJ559" s="28">
        <v>1.9879249999999999</v>
      </c>
      <c r="AK559" s="28">
        <v>98.458084999999997</v>
      </c>
      <c r="AL559" s="28">
        <v>6.9907000000000004</v>
      </c>
      <c r="AM559" s="28">
        <v>0.96757499999999996</v>
      </c>
      <c r="AN559" s="28">
        <v>1.7666249999999999</v>
      </c>
      <c r="AO559" s="28">
        <v>42.994999999999997</v>
      </c>
      <c r="AP559" s="28">
        <v>2.0309499999999998</v>
      </c>
      <c r="AQ559" s="28">
        <v>1.6094999999999999</v>
      </c>
      <c r="AR559" s="28">
        <v>7.366225</v>
      </c>
      <c r="AS559" s="28">
        <v>676.50149999999996</v>
      </c>
      <c r="AT559" s="28">
        <v>36.97868605</v>
      </c>
      <c r="AU559" s="28">
        <v>2679.0124999999998</v>
      </c>
      <c r="AV559" s="28">
        <v>5.8302149999999999</v>
      </c>
      <c r="AW559" s="28">
        <v>3.4424999999999999</v>
      </c>
      <c r="AX559" s="28">
        <v>5.0475000000000003</v>
      </c>
      <c r="AY559" s="28">
        <v>134.33250000000001</v>
      </c>
      <c r="AZ559" s="28">
        <v>2.7141625</v>
      </c>
      <c r="BA559" s="28">
        <v>0.116292592161879</v>
      </c>
      <c r="BB559" s="28">
        <v>11.179125000000001</v>
      </c>
      <c r="BC559" s="28">
        <v>145</v>
      </c>
      <c r="BD559" s="28">
        <v>0.64570000000000005</v>
      </c>
      <c r="BE559" s="28">
        <v>1.9143725</v>
      </c>
      <c r="BF559" s="28">
        <v>1.8685499999999999</v>
      </c>
      <c r="BG559" s="28">
        <v>2.1395</v>
      </c>
      <c r="BH559" s="28">
        <v>84.380750000000006</v>
      </c>
      <c r="BI559" s="28">
        <v>15.14425</v>
      </c>
      <c r="BJ559" s="28">
        <v>5.0475000000000003</v>
      </c>
      <c r="BK559" s="28">
        <v>3.3482562499999999</v>
      </c>
      <c r="BL559" s="28">
        <v>3.3482562499999999</v>
      </c>
      <c r="BM559" s="28">
        <v>3.6791412499999998</v>
      </c>
      <c r="BN559" s="28">
        <v>0.19992499999999999</v>
      </c>
      <c r="BO559" s="28">
        <v>0.98112504374356202</v>
      </c>
      <c r="BP559" s="28">
        <v>0.46722141823444302</v>
      </c>
    </row>
    <row r="560" spans="1:68">
      <c r="A560" s="28">
        <v>559</v>
      </c>
      <c r="B560" s="29" t="s">
        <v>260</v>
      </c>
      <c r="C560" s="28">
        <v>231</v>
      </c>
      <c r="D560" s="28">
        <v>1060</v>
      </c>
      <c r="E560" s="28">
        <v>0.33593099999999998</v>
      </c>
      <c r="F560" s="28">
        <v>29.436034500000002</v>
      </c>
      <c r="G560" s="28">
        <v>2.854095</v>
      </c>
      <c r="H560" s="28">
        <v>1.1361749999999999</v>
      </c>
      <c r="I560" s="28">
        <v>3.9599850000000001</v>
      </c>
      <c r="J560" s="28">
        <v>14.221500000000001</v>
      </c>
      <c r="K560" s="28">
        <v>0.80560500000000002</v>
      </c>
      <c r="L560" s="28">
        <v>0.81045</v>
      </c>
      <c r="M560" s="28">
        <v>0.97303499999999998</v>
      </c>
      <c r="N560" s="28">
        <v>436.21350000000001</v>
      </c>
      <c r="O560" s="28">
        <v>54.923551934999999</v>
      </c>
      <c r="P560" s="28">
        <v>337.46550000000002</v>
      </c>
      <c r="Q560" s="28">
        <v>1.25664</v>
      </c>
      <c r="R560" s="28">
        <v>2.0954999999999999</v>
      </c>
      <c r="S560" s="28">
        <v>3.3254999999999999</v>
      </c>
      <c r="T560" s="28">
        <v>169.61699999999999</v>
      </c>
      <c r="U560" s="28">
        <v>3.0108450000000002</v>
      </c>
      <c r="V560" s="28">
        <v>6.6976057377913706E-2</v>
      </c>
      <c r="W560" s="28">
        <v>33.021329999999999</v>
      </c>
      <c r="X560" s="28">
        <v>190.17</v>
      </c>
      <c r="Y560" s="28">
        <v>1.4409749999999999</v>
      </c>
      <c r="Z560" s="28">
        <v>1.86894</v>
      </c>
      <c r="AA560" s="28">
        <v>2.4718800000000001</v>
      </c>
      <c r="AB560" s="28">
        <v>2.649165</v>
      </c>
      <c r="AC560" s="28">
        <v>48.28125</v>
      </c>
      <c r="AD560" s="28">
        <v>31.992495000000002</v>
      </c>
      <c r="AE560" s="28">
        <v>3.3254999999999999</v>
      </c>
      <c r="AF560" s="28">
        <v>4.5722997000000003</v>
      </c>
      <c r="AG560" s="28">
        <v>4.5722997000000003</v>
      </c>
      <c r="AH560" s="28">
        <v>4.5722997000000003</v>
      </c>
      <c r="AI560" s="28">
        <v>4.7625000000000001E-2</v>
      </c>
      <c r="AJ560" s="28">
        <v>1.9879249999999999</v>
      </c>
      <c r="AK560" s="28">
        <v>98.458084999999997</v>
      </c>
      <c r="AL560" s="28">
        <v>6.9907000000000004</v>
      </c>
      <c r="AM560" s="28">
        <v>0.96757499999999996</v>
      </c>
      <c r="AN560" s="28">
        <v>1.7666249999999999</v>
      </c>
      <c r="AO560" s="28">
        <v>42.994999999999997</v>
      </c>
      <c r="AP560" s="28">
        <v>2.0309499999999998</v>
      </c>
      <c r="AQ560" s="28">
        <v>1.6094999999999999</v>
      </c>
      <c r="AR560" s="28">
        <v>7.366225</v>
      </c>
      <c r="AS560" s="28">
        <v>676.50149999999996</v>
      </c>
      <c r="AT560" s="28">
        <v>36.97868605</v>
      </c>
      <c r="AU560" s="28">
        <v>2679.0124999999998</v>
      </c>
      <c r="AV560" s="28">
        <v>5.8302149999999999</v>
      </c>
      <c r="AW560" s="28">
        <v>3.4424999999999999</v>
      </c>
      <c r="AX560" s="28">
        <v>5.0475000000000003</v>
      </c>
      <c r="AY560" s="28">
        <v>134.33250000000001</v>
      </c>
      <c r="AZ560" s="28">
        <v>2.7141625</v>
      </c>
      <c r="BA560" s="28">
        <v>0.116292592161879</v>
      </c>
      <c r="BB560" s="28">
        <v>11.179125000000001</v>
      </c>
      <c r="BC560" s="28">
        <v>145</v>
      </c>
      <c r="BD560" s="28">
        <v>0.64570000000000005</v>
      </c>
      <c r="BE560" s="28">
        <v>1.9143725</v>
      </c>
      <c r="BF560" s="28">
        <v>1.8685499999999999</v>
      </c>
      <c r="BG560" s="28">
        <v>2.1395</v>
      </c>
      <c r="BH560" s="28">
        <v>84.380750000000006</v>
      </c>
      <c r="BI560" s="28">
        <v>15.14425</v>
      </c>
      <c r="BJ560" s="28">
        <v>5.0475000000000003</v>
      </c>
      <c r="BK560" s="28">
        <v>3.3482562499999999</v>
      </c>
      <c r="BL560" s="28">
        <v>3.3482562499999999</v>
      </c>
      <c r="BM560" s="28">
        <v>3.6791412499999998</v>
      </c>
      <c r="BN560" s="28">
        <v>0.19992499999999999</v>
      </c>
      <c r="BO560" s="28">
        <v>0.98443791765058597</v>
      </c>
      <c r="BP560" s="28">
        <v>0.46722141823444302</v>
      </c>
    </row>
    <row r="561" spans="1:68">
      <c r="A561" s="28">
        <v>560</v>
      </c>
      <c r="B561" s="29" t="s">
        <v>262</v>
      </c>
      <c r="C561" s="28">
        <v>180</v>
      </c>
      <c r="D561" s="28">
        <v>1060</v>
      </c>
      <c r="E561" s="28">
        <v>0.34820499999999999</v>
      </c>
      <c r="F561" s="28">
        <v>30.73683625</v>
      </c>
      <c r="G561" s="28">
        <v>2.9340375000000001</v>
      </c>
      <c r="H561" s="28">
        <v>1.1563625</v>
      </c>
      <c r="I561" s="28">
        <v>4.0302375000000001</v>
      </c>
      <c r="J561" s="28">
        <v>14.8675</v>
      </c>
      <c r="K561" s="28">
        <v>0.79833750000000003</v>
      </c>
      <c r="L561" s="28">
        <v>0.80237499999999995</v>
      </c>
      <c r="M561" s="28">
        <v>0.95850000000000002</v>
      </c>
      <c r="N561" s="28">
        <v>429.99574999999999</v>
      </c>
      <c r="O561" s="28">
        <v>55.998659050000001</v>
      </c>
      <c r="P561" s="28">
        <v>334.72</v>
      </c>
      <c r="Q561" s="28">
        <v>1.1092712499999999</v>
      </c>
      <c r="R561" s="28">
        <v>2.0954999999999999</v>
      </c>
      <c r="S561" s="28">
        <v>3.40625</v>
      </c>
      <c r="T561" s="28">
        <v>173.57374999999999</v>
      </c>
      <c r="U561" s="28">
        <v>3.0948250000000002</v>
      </c>
      <c r="V561" s="28">
        <v>6.4065915587691299E-2</v>
      </c>
      <c r="W561" s="28">
        <v>34.810749999999999</v>
      </c>
      <c r="X561" s="28">
        <v>193.4</v>
      </c>
      <c r="Y561" s="28">
        <v>1.4611624999999999</v>
      </c>
      <c r="Z561" s="28">
        <v>1.8955875</v>
      </c>
      <c r="AA561" s="28">
        <v>2.5171000000000001</v>
      </c>
      <c r="AB561" s="28">
        <v>2.6838875</v>
      </c>
      <c r="AC561" s="28">
        <v>47.917875000000002</v>
      </c>
      <c r="AD561" s="28">
        <v>33.550162499999999</v>
      </c>
      <c r="AE561" s="28">
        <v>3.40625</v>
      </c>
      <c r="AF561" s="28">
        <v>4.6560697500000003</v>
      </c>
      <c r="AG561" s="28">
        <v>4.6560697500000003</v>
      </c>
      <c r="AH561" s="28">
        <v>4.6560697500000003</v>
      </c>
      <c r="AI561" s="28">
        <v>4.7625000000000001E-2</v>
      </c>
      <c r="AJ561" s="28">
        <v>1.9879249999999999</v>
      </c>
      <c r="AK561" s="28">
        <v>98.458084999999997</v>
      </c>
      <c r="AL561" s="28">
        <v>6.9907000000000004</v>
      </c>
      <c r="AM561" s="28">
        <v>0.96757499999999996</v>
      </c>
      <c r="AN561" s="28">
        <v>1.7666249999999999</v>
      </c>
      <c r="AO561" s="28">
        <v>42.994999999999997</v>
      </c>
      <c r="AP561" s="28">
        <v>2.0309499999999998</v>
      </c>
      <c r="AQ561" s="28">
        <v>1.6094999999999999</v>
      </c>
      <c r="AR561" s="28">
        <v>7.366225</v>
      </c>
      <c r="AS561" s="28">
        <v>676.50149999999996</v>
      </c>
      <c r="AT561" s="28">
        <v>36.97868605</v>
      </c>
      <c r="AU561" s="28">
        <v>2679.0124999999998</v>
      </c>
      <c r="AV561" s="28">
        <v>5.8302149999999999</v>
      </c>
      <c r="AW561" s="28">
        <v>3.4424999999999999</v>
      </c>
      <c r="AX561" s="28">
        <v>5.0475000000000003</v>
      </c>
      <c r="AY561" s="28">
        <v>134.33250000000001</v>
      </c>
      <c r="AZ561" s="28">
        <v>2.7141625</v>
      </c>
      <c r="BA561" s="28">
        <v>0.116292592161879</v>
      </c>
      <c r="BB561" s="28">
        <v>11.179125000000001</v>
      </c>
      <c r="BC561" s="28">
        <v>145</v>
      </c>
      <c r="BD561" s="28">
        <v>0.64570000000000005</v>
      </c>
      <c r="BE561" s="28">
        <v>1.9143725</v>
      </c>
      <c r="BF561" s="28">
        <v>1.8685499999999999</v>
      </c>
      <c r="BG561" s="28">
        <v>2.1395</v>
      </c>
      <c r="BH561" s="28">
        <v>84.380750000000006</v>
      </c>
      <c r="BI561" s="28">
        <v>15.14425</v>
      </c>
      <c r="BJ561" s="28">
        <v>5.0475000000000003</v>
      </c>
      <c r="BK561" s="28">
        <v>3.3482562499999999</v>
      </c>
      <c r="BL561" s="28">
        <v>3.3482562499999999</v>
      </c>
      <c r="BM561" s="28">
        <v>3.6791412499999998</v>
      </c>
      <c r="BN561" s="28">
        <v>0.19992499999999999</v>
      </c>
      <c r="BO561" s="28">
        <v>0.99147777470301202</v>
      </c>
      <c r="BP561" s="28">
        <v>0.46722141823444302</v>
      </c>
    </row>
    <row r="562" spans="1:68">
      <c r="A562" s="28">
        <v>561</v>
      </c>
      <c r="B562" s="29" t="s">
        <v>296</v>
      </c>
      <c r="C562" s="28">
        <v>110</v>
      </c>
      <c r="D562" s="28">
        <v>1080</v>
      </c>
      <c r="E562" s="28">
        <v>0.36878</v>
      </c>
      <c r="F562" s="28">
        <v>31.933182500000001</v>
      </c>
      <c r="G562" s="28">
        <v>3.0566749999999998</v>
      </c>
      <c r="H562" s="28">
        <v>1.1959249999999999</v>
      </c>
      <c r="I562" s="28">
        <v>4.1554250000000001</v>
      </c>
      <c r="J562" s="28">
        <v>15.34</v>
      </c>
      <c r="K562" s="28">
        <v>0.85147499999999998</v>
      </c>
      <c r="L562" s="28">
        <v>0.85524999999999995</v>
      </c>
      <c r="M562" s="28">
        <v>1.0258</v>
      </c>
      <c r="N562" s="28">
        <v>458.53</v>
      </c>
      <c r="O562" s="28">
        <v>57.773234500000001</v>
      </c>
      <c r="P562" s="28">
        <v>354.95</v>
      </c>
      <c r="Q562" s="28">
        <v>1.3171774999999999</v>
      </c>
      <c r="R562" s="28">
        <v>2.2204999999999999</v>
      </c>
      <c r="S562" s="28">
        <v>3.5125000000000002</v>
      </c>
      <c r="T562" s="28">
        <v>178.36750000000001</v>
      </c>
      <c r="U562" s="28">
        <v>3.1641349999999999</v>
      </c>
      <c r="V562" s="28">
        <v>6.6492829204693599E-2</v>
      </c>
      <c r="W562" s="28">
        <v>34.792250000000003</v>
      </c>
      <c r="X562" s="28">
        <v>199.8</v>
      </c>
      <c r="Y562" s="28">
        <v>1.512575</v>
      </c>
      <c r="Z562" s="28">
        <v>1.9654750000000001</v>
      </c>
      <c r="AA562" s="28">
        <v>2.5978500000000002</v>
      </c>
      <c r="AB562" s="28">
        <v>2.783175</v>
      </c>
      <c r="AC562" s="28">
        <v>50.853250000000003</v>
      </c>
      <c r="AD562" s="28">
        <v>33.623224999999998</v>
      </c>
      <c r="AE562" s="28">
        <v>3.5125000000000002</v>
      </c>
      <c r="AF562" s="28">
        <v>4.8186235000000002</v>
      </c>
      <c r="AG562" s="28">
        <v>4.8158384999999999</v>
      </c>
      <c r="AH562" s="28">
        <v>4.8017735000000004</v>
      </c>
      <c r="AI562" s="28">
        <v>5.3749999999999999E-2</v>
      </c>
      <c r="AJ562" s="28">
        <v>1.91805</v>
      </c>
      <c r="AK562" s="28">
        <v>92.790085000000005</v>
      </c>
      <c r="AL562" s="28">
        <v>6.6976000000000004</v>
      </c>
      <c r="AM562" s="28">
        <v>0.95215000000000005</v>
      </c>
      <c r="AN562" s="28">
        <v>1.75125</v>
      </c>
      <c r="AO562" s="28">
        <v>40.950000000000003</v>
      </c>
      <c r="AP562" s="28">
        <v>2.0283500000000001</v>
      </c>
      <c r="AQ562" s="28">
        <v>1.6</v>
      </c>
      <c r="AR562" s="28">
        <v>7.5461999999999998</v>
      </c>
      <c r="AS562" s="28">
        <v>663.375</v>
      </c>
      <c r="AT562" s="28">
        <v>36.3041719</v>
      </c>
      <c r="AU562" s="28">
        <v>2728.81</v>
      </c>
      <c r="AV562" s="28">
        <v>6.123335</v>
      </c>
      <c r="AW562" s="28">
        <v>3.3085</v>
      </c>
      <c r="AX562" s="28">
        <v>4.9950000000000001</v>
      </c>
      <c r="AY562" s="28">
        <v>133.95500000000001</v>
      </c>
      <c r="AZ562" s="28">
        <v>2.7546750000000002</v>
      </c>
      <c r="BA562" s="28">
        <v>0.12185592185592201</v>
      </c>
      <c r="BB562" s="28">
        <v>10.834849999999999</v>
      </c>
      <c r="BC562" s="28">
        <v>144.92500000000001</v>
      </c>
      <c r="BD562" s="28">
        <v>0.63990000000000002</v>
      </c>
      <c r="BE562" s="28">
        <v>1.9100950000000001</v>
      </c>
      <c r="BF562" s="28">
        <v>1.85945</v>
      </c>
      <c r="BG562" s="28">
        <v>2.12975</v>
      </c>
      <c r="BH562" s="28">
        <v>85.914000000000001</v>
      </c>
      <c r="BI562" s="28">
        <v>15.662100000000001</v>
      </c>
      <c r="BJ562" s="28">
        <v>4.9950000000000001</v>
      </c>
      <c r="BK562" s="28">
        <v>3.3064965000000002</v>
      </c>
      <c r="BL562" s="28">
        <v>3.3222144999999998</v>
      </c>
      <c r="BM562" s="28">
        <v>3.3065280000000001</v>
      </c>
      <c r="BN562" s="28">
        <v>0.16955000000000001</v>
      </c>
      <c r="BO562" s="28">
        <v>1.0123020976077199</v>
      </c>
      <c r="BP562" s="28">
        <v>0.463024602026049</v>
      </c>
    </row>
    <row r="563" spans="1:68">
      <c r="A563" s="28">
        <v>562</v>
      </c>
      <c r="B563" s="29" t="s">
        <v>83</v>
      </c>
      <c r="C563" s="28">
        <v>152</v>
      </c>
      <c r="D563" s="28">
        <v>1080</v>
      </c>
      <c r="E563" s="28">
        <v>0.38356000000000001</v>
      </c>
      <c r="F563" s="28">
        <v>32.822865</v>
      </c>
      <c r="G563" s="28">
        <v>3.1083500000000002</v>
      </c>
      <c r="H563" s="28">
        <v>1.19685</v>
      </c>
      <c r="I563" s="28">
        <v>4.1458500000000003</v>
      </c>
      <c r="J563" s="28">
        <v>15.68</v>
      </c>
      <c r="K563" s="28">
        <v>0.85794999999999999</v>
      </c>
      <c r="L563" s="28">
        <v>0.86050000000000004</v>
      </c>
      <c r="M563" s="28">
        <v>1.0316000000000001</v>
      </c>
      <c r="N563" s="28">
        <v>459.76</v>
      </c>
      <c r="O563" s="28">
        <v>57.768628999999997</v>
      </c>
      <c r="P563" s="28">
        <v>355.9</v>
      </c>
      <c r="Q563" s="28">
        <v>1.3308549999999999</v>
      </c>
      <c r="R563" s="28">
        <v>2.2410000000000001</v>
      </c>
      <c r="S563" s="28">
        <v>3.5249999999999999</v>
      </c>
      <c r="T563" s="28">
        <v>178.23500000000001</v>
      </c>
      <c r="U563" s="28">
        <v>3.1582699999999999</v>
      </c>
      <c r="V563" s="28">
        <v>6.6326530612244902E-2</v>
      </c>
      <c r="W563" s="28">
        <v>34.724499999999999</v>
      </c>
      <c r="X563" s="28">
        <v>199.6</v>
      </c>
      <c r="Y563" s="28">
        <v>1.5101500000000001</v>
      </c>
      <c r="Z563" s="28">
        <v>1.9659500000000001</v>
      </c>
      <c r="AA563" s="28">
        <v>2.5956999999999999</v>
      </c>
      <c r="AB563" s="28">
        <v>2.7813500000000002</v>
      </c>
      <c r="AC563" s="28">
        <v>51.0565</v>
      </c>
      <c r="AD563" s="28">
        <v>33.49145</v>
      </c>
      <c r="AE563" s="28">
        <v>3.5249999999999999</v>
      </c>
      <c r="AF563" s="28">
        <v>4.827947</v>
      </c>
      <c r="AG563" s="28">
        <v>4.8223770000000004</v>
      </c>
      <c r="AH563" s="28">
        <v>4.7942470000000004</v>
      </c>
      <c r="AI563" s="28">
        <v>5.7500000000000002E-2</v>
      </c>
      <c r="AJ563" s="28">
        <v>1.9160999999999999</v>
      </c>
      <c r="AK563" s="28">
        <v>92.674170000000004</v>
      </c>
      <c r="AL563" s="28">
        <v>6.6951999999999998</v>
      </c>
      <c r="AM563" s="28">
        <v>0.95430000000000004</v>
      </c>
      <c r="AN563" s="28">
        <v>1.7524999999999999</v>
      </c>
      <c r="AO563" s="28">
        <v>40.9</v>
      </c>
      <c r="AP563" s="28">
        <v>2.0266999999999999</v>
      </c>
      <c r="AQ563" s="28">
        <v>1.6</v>
      </c>
      <c r="AR563" s="28">
        <v>7.5224000000000002</v>
      </c>
      <c r="AS563" s="28">
        <v>662.95</v>
      </c>
      <c r="AT563" s="28">
        <v>36.328343799999999</v>
      </c>
      <c r="AU563" s="28">
        <v>2716.62</v>
      </c>
      <c r="AV563" s="28">
        <v>6.1026699999999998</v>
      </c>
      <c r="AW563" s="28">
        <v>3.3170000000000002</v>
      </c>
      <c r="AX563" s="28">
        <v>4.99</v>
      </c>
      <c r="AY563" s="28">
        <v>133.91</v>
      </c>
      <c r="AZ563" s="28">
        <v>2.7493500000000002</v>
      </c>
      <c r="BA563" s="28">
        <v>0.12176039119804399</v>
      </c>
      <c r="BB563" s="28">
        <v>10.839700000000001</v>
      </c>
      <c r="BC563" s="28">
        <v>144.85</v>
      </c>
      <c r="BD563" s="28">
        <v>0.63980000000000004</v>
      </c>
      <c r="BE563" s="28">
        <v>1.9091899999999999</v>
      </c>
      <c r="BF563" s="28">
        <v>1.8589</v>
      </c>
      <c r="BG563" s="28">
        <v>2.1295000000000002</v>
      </c>
      <c r="BH563" s="28">
        <v>85.628</v>
      </c>
      <c r="BI563" s="28">
        <v>15.6242</v>
      </c>
      <c r="BJ563" s="28">
        <v>4.99</v>
      </c>
      <c r="BK563" s="28">
        <v>3.3125930000000001</v>
      </c>
      <c r="BL563" s="28">
        <v>3.3440289999999999</v>
      </c>
      <c r="BM563" s="28">
        <v>3.312656</v>
      </c>
      <c r="BN563" s="28">
        <v>0.1691</v>
      </c>
      <c r="BO563" s="28">
        <v>1.0115040445190799</v>
      </c>
      <c r="BP563" s="28">
        <v>0.46295224312590499</v>
      </c>
    </row>
    <row r="564" spans="1:68">
      <c r="A564" s="28">
        <v>563</v>
      </c>
      <c r="B564" s="29" t="s">
        <v>90</v>
      </c>
      <c r="C564" s="28">
        <v>136</v>
      </c>
      <c r="D564" s="28">
        <v>1080</v>
      </c>
      <c r="E564" s="28">
        <v>0.39834000000000003</v>
      </c>
      <c r="F564" s="28">
        <v>33.712547499999999</v>
      </c>
      <c r="G564" s="28">
        <v>3.1600250000000001</v>
      </c>
      <c r="H564" s="28">
        <v>1.197775</v>
      </c>
      <c r="I564" s="28">
        <v>4.1362750000000004</v>
      </c>
      <c r="J564" s="28">
        <v>16.02</v>
      </c>
      <c r="K564" s="28">
        <v>0.864425</v>
      </c>
      <c r="L564" s="28">
        <v>0.86575000000000002</v>
      </c>
      <c r="M564" s="28">
        <v>1.0374000000000001</v>
      </c>
      <c r="N564" s="28">
        <v>460.99</v>
      </c>
      <c r="O564" s="28">
        <v>57.7640235</v>
      </c>
      <c r="P564" s="28">
        <v>356.85</v>
      </c>
      <c r="Q564" s="28">
        <v>1.3445324999999999</v>
      </c>
      <c r="R564" s="28">
        <v>2.2614999999999998</v>
      </c>
      <c r="S564" s="28">
        <v>3.5375000000000001</v>
      </c>
      <c r="T564" s="28">
        <v>178.10249999999999</v>
      </c>
      <c r="U564" s="28">
        <v>3.1524049999999999</v>
      </c>
      <c r="V564" s="28">
        <v>6.6167290886392005E-2</v>
      </c>
      <c r="W564" s="28">
        <v>34.656750000000002</v>
      </c>
      <c r="X564" s="28">
        <v>199.4</v>
      </c>
      <c r="Y564" s="28">
        <v>1.507725</v>
      </c>
      <c r="Z564" s="28">
        <v>1.9664250000000001</v>
      </c>
      <c r="AA564" s="28">
        <v>2.59355</v>
      </c>
      <c r="AB564" s="28">
        <v>2.779525</v>
      </c>
      <c r="AC564" s="28">
        <v>51.259749999999997</v>
      </c>
      <c r="AD564" s="28">
        <v>33.359675000000003</v>
      </c>
      <c r="AE564" s="28">
        <v>3.5375000000000001</v>
      </c>
      <c r="AF564" s="28">
        <v>4.8372704999999998</v>
      </c>
      <c r="AG564" s="28">
        <v>4.8289154999999999</v>
      </c>
      <c r="AH564" s="28">
        <v>4.7867205000000004</v>
      </c>
      <c r="AI564" s="28">
        <v>6.1249999999999999E-2</v>
      </c>
      <c r="AJ564" s="28">
        <v>1.91415</v>
      </c>
      <c r="AK564" s="28">
        <v>92.558255000000003</v>
      </c>
      <c r="AL564" s="28">
        <v>6.6928000000000001</v>
      </c>
      <c r="AM564" s="28">
        <v>0.95645000000000002</v>
      </c>
      <c r="AN564" s="28">
        <v>1.7537499999999999</v>
      </c>
      <c r="AO564" s="28">
        <v>40.85</v>
      </c>
      <c r="AP564" s="28">
        <v>2.0250499999999998</v>
      </c>
      <c r="AQ564" s="28">
        <v>1.6</v>
      </c>
      <c r="AR564" s="28">
        <v>7.4985999999999997</v>
      </c>
      <c r="AS564" s="28">
        <v>662.52499999999998</v>
      </c>
      <c r="AT564" s="28">
        <v>36.352515699999998</v>
      </c>
      <c r="AU564" s="28">
        <v>2704.43</v>
      </c>
      <c r="AV564" s="28">
        <v>6.0820049999999997</v>
      </c>
      <c r="AW564" s="28">
        <v>3.3254999999999999</v>
      </c>
      <c r="AX564" s="28">
        <v>4.9850000000000003</v>
      </c>
      <c r="AY564" s="28">
        <v>133.86500000000001</v>
      </c>
      <c r="AZ564" s="28">
        <v>2.7440250000000002</v>
      </c>
      <c r="BA564" s="28">
        <v>0.121664626682987</v>
      </c>
      <c r="BB564" s="28">
        <v>10.84455</v>
      </c>
      <c r="BC564" s="28">
        <v>144.77500000000001</v>
      </c>
      <c r="BD564" s="28">
        <v>0.63970000000000005</v>
      </c>
      <c r="BE564" s="28">
        <v>1.908285</v>
      </c>
      <c r="BF564" s="28">
        <v>1.8583499999999999</v>
      </c>
      <c r="BG564" s="28">
        <v>2.1292499999999999</v>
      </c>
      <c r="BH564" s="28">
        <v>85.341999999999999</v>
      </c>
      <c r="BI564" s="28">
        <v>15.5863</v>
      </c>
      <c r="BJ564" s="28">
        <v>4.9850000000000003</v>
      </c>
      <c r="BK564" s="28">
        <v>3.3186895000000001</v>
      </c>
      <c r="BL564" s="28">
        <v>3.3658435</v>
      </c>
      <c r="BM564" s="28">
        <v>3.318784</v>
      </c>
      <c r="BN564" s="28">
        <v>0.16864999999999999</v>
      </c>
      <c r="BO564" s="28">
        <v>1.0107059124817199</v>
      </c>
      <c r="BP564" s="28">
        <v>0.46287988422575999</v>
      </c>
    </row>
    <row r="565" spans="1:68">
      <c r="A565" s="28">
        <v>564</v>
      </c>
      <c r="B565" s="29" t="s">
        <v>84</v>
      </c>
      <c r="C565" s="28">
        <v>100</v>
      </c>
      <c r="D565" s="28">
        <v>1080</v>
      </c>
      <c r="E565" s="28">
        <v>0.41311999999999999</v>
      </c>
      <c r="F565" s="28">
        <v>34.602229999999999</v>
      </c>
      <c r="G565" s="28">
        <v>3.2117</v>
      </c>
      <c r="H565" s="28">
        <v>1.1987000000000001</v>
      </c>
      <c r="I565" s="28">
        <v>4.1266999999999996</v>
      </c>
      <c r="J565" s="28">
        <v>16.36</v>
      </c>
      <c r="K565" s="28">
        <v>0.87090000000000001</v>
      </c>
      <c r="L565" s="28">
        <v>0.871</v>
      </c>
      <c r="M565" s="28">
        <v>1.0431999999999999</v>
      </c>
      <c r="N565" s="28">
        <v>462.22</v>
      </c>
      <c r="O565" s="28">
        <v>57.759417999999997</v>
      </c>
      <c r="P565" s="28">
        <v>357.8</v>
      </c>
      <c r="Q565" s="28">
        <v>1.3582099999999999</v>
      </c>
      <c r="R565" s="28">
        <v>2.282</v>
      </c>
      <c r="S565" s="28">
        <v>3.55</v>
      </c>
      <c r="T565" s="28">
        <v>177.97</v>
      </c>
      <c r="U565" s="28">
        <v>3.1465399999999999</v>
      </c>
      <c r="V565" s="28">
        <v>6.6014669926650393E-2</v>
      </c>
      <c r="W565" s="28">
        <v>34.588999999999999</v>
      </c>
      <c r="X565" s="28">
        <v>199.2</v>
      </c>
      <c r="Y565" s="28">
        <v>1.5053000000000001</v>
      </c>
      <c r="Z565" s="28">
        <v>1.9669000000000001</v>
      </c>
      <c r="AA565" s="28">
        <v>2.5914000000000001</v>
      </c>
      <c r="AB565" s="28">
        <v>2.7776999999999998</v>
      </c>
      <c r="AC565" s="28">
        <v>51.463000000000001</v>
      </c>
      <c r="AD565" s="28">
        <v>33.227899999999998</v>
      </c>
      <c r="AE565" s="28">
        <v>3.55</v>
      </c>
      <c r="AF565" s="28">
        <v>4.8465939999999996</v>
      </c>
      <c r="AG565" s="28">
        <v>4.8354540000000004</v>
      </c>
      <c r="AH565" s="28">
        <v>4.7791940000000004</v>
      </c>
      <c r="AI565" s="28">
        <v>6.5000000000000002E-2</v>
      </c>
      <c r="AJ565" s="28">
        <v>1.9121999999999999</v>
      </c>
      <c r="AK565" s="28">
        <v>92.442340000000002</v>
      </c>
      <c r="AL565" s="28">
        <v>6.6904000000000003</v>
      </c>
      <c r="AM565" s="28">
        <v>0.95860000000000001</v>
      </c>
      <c r="AN565" s="28">
        <v>1.7549999999999999</v>
      </c>
      <c r="AO565" s="28">
        <v>40.799999999999997</v>
      </c>
      <c r="AP565" s="28">
        <v>2.0234000000000001</v>
      </c>
      <c r="AQ565" s="28">
        <v>1.6</v>
      </c>
      <c r="AR565" s="28">
        <v>7.4748000000000001</v>
      </c>
      <c r="AS565" s="28">
        <v>662.1</v>
      </c>
      <c r="AT565" s="28">
        <v>36.376687599999997</v>
      </c>
      <c r="AU565" s="28">
        <v>2692.24</v>
      </c>
      <c r="AV565" s="28">
        <v>6.0613400000000004</v>
      </c>
      <c r="AW565" s="28">
        <v>3.3340000000000001</v>
      </c>
      <c r="AX565" s="28">
        <v>4.9800000000000004</v>
      </c>
      <c r="AY565" s="28">
        <v>133.82</v>
      </c>
      <c r="AZ565" s="28">
        <v>2.7387000000000001</v>
      </c>
      <c r="BA565" s="28">
        <v>0.12156862745098</v>
      </c>
      <c r="BB565" s="28">
        <v>10.849399999999999</v>
      </c>
      <c r="BC565" s="28">
        <v>144.69999999999999</v>
      </c>
      <c r="BD565" s="28">
        <v>0.63959999999999995</v>
      </c>
      <c r="BE565" s="28">
        <v>1.9073800000000001</v>
      </c>
      <c r="BF565" s="28">
        <v>1.8577999999999999</v>
      </c>
      <c r="BG565" s="28">
        <v>2.129</v>
      </c>
      <c r="BH565" s="28">
        <v>85.055999999999997</v>
      </c>
      <c r="BI565" s="28">
        <v>15.548400000000001</v>
      </c>
      <c r="BJ565" s="28">
        <v>4.9800000000000004</v>
      </c>
      <c r="BK565" s="28">
        <v>3.324786</v>
      </c>
      <c r="BL565" s="28">
        <v>3.3876580000000001</v>
      </c>
      <c r="BM565" s="28">
        <v>3.3249119999999999</v>
      </c>
      <c r="BN565" s="28">
        <v>0.16819999999999999</v>
      </c>
      <c r="BO565" s="28">
        <v>1.0099077014839299</v>
      </c>
      <c r="BP565" s="28">
        <v>0.46280752532561498</v>
      </c>
    </row>
    <row r="566" spans="1:68">
      <c r="A566" s="28">
        <v>565</v>
      </c>
      <c r="B566" s="29" t="s">
        <v>85</v>
      </c>
      <c r="C566" s="28">
        <v>98</v>
      </c>
      <c r="D566" s="28">
        <v>1080</v>
      </c>
      <c r="E566" s="28">
        <v>0.44268000000000002</v>
      </c>
      <c r="F566" s="28">
        <v>36.381594999999997</v>
      </c>
      <c r="G566" s="28">
        <v>3.3150499999999998</v>
      </c>
      <c r="H566" s="28">
        <v>1.20055</v>
      </c>
      <c r="I566" s="28">
        <v>4.1075499999999998</v>
      </c>
      <c r="J566" s="28">
        <v>17.04</v>
      </c>
      <c r="K566" s="28">
        <v>0.88385000000000002</v>
      </c>
      <c r="L566" s="28">
        <v>0.88149999999999995</v>
      </c>
      <c r="M566" s="28">
        <v>1.0548</v>
      </c>
      <c r="N566" s="28">
        <v>464.68</v>
      </c>
      <c r="O566" s="28">
        <v>57.750207000000003</v>
      </c>
      <c r="P566" s="28">
        <v>359.7</v>
      </c>
      <c r="Q566" s="28">
        <v>1.3855649999999999</v>
      </c>
      <c r="R566" s="28">
        <v>2.323</v>
      </c>
      <c r="S566" s="28">
        <v>3.5750000000000002</v>
      </c>
      <c r="T566" s="28">
        <v>177.70500000000001</v>
      </c>
      <c r="U566" s="28">
        <v>3.1348099999999999</v>
      </c>
      <c r="V566" s="28">
        <v>6.5727699530516395E-2</v>
      </c>
      <c r="W566" s="28">
        <v>34.453499999999998</v>
      </c>
      <c r="X566" s="28">
        <v>198.8</v>
      </c>
      <c r="Y566" s="28">
        <v>1.5004500000000001</v>
      </c>
      <c r="Z566" s="28">
        <v>1.9678500000000001</v>
      </c>
      <c r="AA566" s="28">
        <v>2.5871</v>
      </c>
      <c r="AB566" s="28">
        <v>2.7740499999999999</v>
      </c>
      <c r="AC566" s="28">
        <v>51.869500000000002</v>
      </c>
      <c r="AD566" s="28">
        <v>32.964350000000003</v>
      </c>
      <c r="AE566" s="28">
        <v>3.5750000000000002</v>
      </c>
      <c r="AF566" s="28">
        <v>4.8652410000000001</v>
      </c>
      <c r="AG566" s="28">
        <v>4.8485310000000004</v>
      </c>
      <c r="AH566" s="28">
        <v>4.7641410000000004</v>
      </c>
      <c r="AI566" s="28">
        <v>7.2499999999999995E-2</v>
      </c>
      <c r="AJ566" s="28">
        <v>1.9083000000000001</v>
      </c>
      <c r="AK566" s="28">
        <v>92.210509999999999</v>
      </c>
      <c r="AL566" s="28">
        <v>6.6856</v>
      </c>
      <c r="AM566" s="28">
        <v>0.96289999999999998</v>
      </c>
      <c r="AN566" s="28">
        <v>1.7575000000000001</v>
      </c>
      <c r="AO566" s="28">
        <v>40.700000000000003</v>
      </c>
      <c r="AP566" s="28">
        <v>2.0200999999999998</v>
      </c>
      <c r="AQ566" s="28">
        <v>1.6</v>
      </c>
      <c r="AR566" s="28">
        <v>7.4272</v>
      </c>
      <c r="AS566" s="28">
        <v>661.25</v>
      </c>
      <c r="AT566" s="28">
        <v>36.425031400000002</v>
      </c>
      <c r="AU566" s="28">
        <v>2667.86</v>
      </c>
      <c r="AV566" s="28">
        <v>6.0200100000000001</v>
      </c>
      <c r="AW566" s="28">
        <v>3.351</v>
      </c>
      <c r="AX566" s="28">
        <v>4.97</v>
      </c>
      <c r="AY566" s="28">
        <v>133.72999999999999</v>
      </c>
      <c r="AZ566" s="28">
        <v>2.7280500000000001</v>
      </c>
      <c r="BA566" s="28">
        <v>0.121375921375921</v>
      </c>
      <c r="BB566" s="28">
        <v>10.8591</v>
      </c>
      <c r="BC566" s="28">
        <v>144.55000000000001</v>
      </c>
      <c r="BD566" s="28">
        <v>0.63939999999999997</v>
      </c>
      <c r="BE566" s="28">
        <v>1.90557</v>
      </c>
      <c r="BF566" s="28">
        <v>1.8567</v>
      </c>
      <c r="BG566" s="28">
        <v>2.1284999999999998</v>
      </c>
      <c r="BH566" s="28">
        <v>84.483999999999995</v>
      </c>
      <c r="BI566" s="28">
        <v>15.4726</v>
      </c>
      <c r="BJ566" s="28">
        <v>4.97</v>
      </c>
      <c r="BK566" s="28">
        <v>3.3369789999999999</v>
      </c>
      <c r="BL566" s="28">
        <v>3.4312870000000002</v>
      </c>
      <c r="BM566" s="28">
        <v>3.3371680000000001</v>
      </c>
      <c r="BN566" s="28">
        <v>0.1673</v>
      </c>
      <c r="BO566" s="28">
        <v>1.00831104256019</v>
      </c>
      <c r="BP566" s="28">
        <v>0.46266280752532601</v>
      </c>
    </row>
    <row r="567" spans="1:68">
      <c r="A567" s="28">
        <v>566</v>
      </c>
      <c r="B567" s="29" t="s">
        <v>297</v>
      </c>
      <c r="C567" s="28">
        <v>127</v>
      </c>
      <c r="D567" s="28">
        <v>1135</v>
      </c>
      <c r="E567" s="28">
        <v>0.36582399999999998</v>
      </c>
      <c r="F567" s="28">
        <v>31.755246</v>
      </c>
      <c r="G567" s="28">
        <v>3.0463399999999998</v>
      </c>
      <c r="H567" s="28">
        <v>1.19574</v>
      </c>
      <c r="I567" s="28">
        <v>4.1573399999999996</v>
      </c>
      <c r="J567" s="28">
        <v>15.272</v>
      </c>
      <c r="K567" s="28">
        <v>0.85018000000000005</v>
      </c>
      <c r="L567" s="28">
        <v>0.85419999999999996</v>
      </c>
      <c r="M567" s="28">
        <v>1.02464</v>
      </c>
      <c r="N567" s="28">
        <v>458.28399999999999</v>
      </c>
      <c r="O567" s="28">
        <v>57.7741556</v>
      </c>
      <c r="P567" s="28">
        <v>354.76</v>
      </c>
      <c r="Q567" s="28">
        <v>1.3144420000000001</v>
      </c>
      <c r="R567" s="28">
        <v>2.2164000000000001</v>
      </c>
      <c r="S567" s="28">
        <v>3.51</v>
      </c>
      <c r="T567" s="28">
        <v>178.39400000000001</v>
      </c>
      <c r="U567" s="28">
        <v>3.165308</v>
      </c>
      <c r="V567" s="28">
        <v>6.6526977475117904E-2</v>
      </c>
      <c r="W567" s="28">
        <v>34.805799999999998</v>
      </c>
      <c r="X567" s="28">
        <v>199.84</v>
      </c>
      <c r="Y567" s="28">
        <v>1.5130600000000001</v>
      </c>
      <c r="Z567" s="28">
        <v>1.9653799999999999</v>
      </c>
      <c r="AA567" s="28">
        <v>2.5982799999999999</v>
      </c>
      <c r="AB567" s="28">
        <v>2.7835399999999999</v>
      </c>
      <c r="AC567" s="28">
        <v>50.812600000000003</v>
      </c>
      <c r="AD567" s="28">
        <v>33.64958</v>
      </c>
      <c r="AE567" s="28">
        <v>3.51</v>
      </c>
      <c r="AF567" s="28">
        <v>4.8167587999999997</v>
      </c>
      <c r="AG567" s="28">
        <v>4.8145308</v>
      </c>
      <c r="AH567" s="28">
        <v>4.8032788000000002</v>
      </c>
      <c r="AI567" s="28">
        <v>5.2999999999999999E-2</v>
      </c>
      <c r="AJ567" s="28">
        <v>1.91764</v>
      </c>
      <c r="AK567" s="28">
        <v>92.757763999999995</v>
      </c>
      <c r="AL567" s="28">
        <v>6.6949199999999998</v>
      </c>
      <c r="AM567" s="28">
        <v>0.94911999999999996</v>
      </c>
      <c r="AN567" s="28">
        <v>1.7476400000000001</v>
      </c>
      <c r="AO567" s="28">
        <v>40.94</v>
      </c>
      <c r="AP567" s="28">
        <v>2.0285600000000001</v>
      </c>
      <c r="AQ567" s="28">
        <v>1.6008</v>
      </c>
      <c r="AR567" s="28">
        <v>7.5568400000000002</v>
      </c>
      <c r="AS567" s="28">
        <v>664.18200000000002</v>
      </c>
      <c r="AT567" s="28">
        <v>36.243569319999999</v>
      </c>
      <c r="AU567" s="28">
        <v>2737.268</v>
      </c>
      <c r="AV567" s="28">
        <v>6.1197840000000001</v>
      </c>
      <c r="AW567" s="28">
        <v>3.3018000000000001</v>
      </c>
      <c r="AX567" s="28">
        <v>4.9960000000000004</v>
      </c>
      <c r="AY567" s="28">
        <v>133.928</v>
      </c>
      <c r="AZ567" s="28">
        <v>2.7574000000000001</v>
      </c>
      <c r="BA567" s="28">
        <v>0.122423058133854</v>
      </c>
      <c r="BB567" s="28">
        <v>10.81504</v>
      </c>
      <c r="BC567" s="28">
        <v>144.97999999999999</v>
      </c>
      <c r="BD567" s="28">
        <v>0.63983000000000001</v>
      </c>
      <c r="BE567" s="28">
        <v>1.9103920000000001</v>
      </c>
      <c r="BF567" s="28">
        <v>1.8591599999999999</v>
      </c>
      <c r="BG567" s="28">
        <v>2.1293199999999999</v>
      </c>
      <c r="BH567" s="28">
        <v>85.918000000000006</v>
      </c>
      <c r="BI567" s="28">
        <v>15.6708</v>
      </c>
      <c r="BJ567" s="28">
        <v>4.9960000000000004</v>
      </c>
      <c r="BK567" s="28">
        <v>3.2986643999999998</v>
      </c>
      <c r="BL567" s="28">
        <v>3.2986643999999998</v>
      </c>
      <c r="BM567" s="28">
        <v>3.2986643999999998</v>
      </c>
      <c r="BN567" s="28">
        <v>0.17</v>
      </c>
      <c r="BO567" s="28">
        <v>1.0125067676025801</v>
      </c>
      <c r="BP567" s="28">
        <v>0.462973950795948</v>
      </c>
    </row>
    <row r="568" spans="1:68">
      <c r="A568" s="28">
        <v>567</v>
      </c>
      <c r="B568" s="29" t="s">
        <v>95</v>
      </c>
      <c r="C568" s="28">
        <v>146</v>
      </c>
      <c r="D568" s="28">
        <v>1135</v>
      </c>
      <c r="E568" s="28">
        <v>0.37173600000000001</v>
      </c>
      <c r="F568" s="28">
        <v>32.111119000000002</v>
      </c>
      <c r="G568" s="28">
        <v>3.0670099999999998</v>
      </c>
      <c r="H568" s="28">
        <v>1.19611</v>
      </c>
      <c r="I568" s="28">
        <v>4.1535099999999998</v>
      </c>
      <c r="J568" s="28">
        <v>15.407999999999999</v>
      </c>
      <c r="K568" s="28">
        <v>0.85277000000000003</v>
      </c>
      <c r="L568" s="28">
        <v>0.85629999999999995</v>
      </c>
      <c r="M568" s="28">
        <v>1.0269600000000001</v>
      </c>
      <c r="N568" s="28">
        <v>458.77600000000001</v>
      </c>
      <c r="O568" s="28">
        <v>57.772313400000002</v>
      </c>
      <c r="P568" s="28">
        <v>355.14</v>
      </c>
      <c r="Q568" s="28">
        <v>1.3199129999999999</v>
      </c>
      <c r="R568" s="28">
        <v>2.2246000000000001</v>
      </c>
      <c r="S568" s="28">
        <v>3.5150000000000001</v>
      </c>
      <c r="T568" s="28">
        <v>178.34100000000001</v>
      </c>
      <c r="U568" s="28">
        <v>3.1629619999999998</v>
      </c>
      <c r="V568" s="28">
        <v>6.6458982346832798E-2</v>
      </c>
      <c r="W568" s="28">
        <v>34.778700000000001</v>
      </c>
      <c r="X568" s="28">
        <v>199.76</v>
      </c>
      <c r="Y568" s="28">
        <v>1.5120899999999999</v>
      </c>
      <c r="Z568" s="28">
        <v>1.96557</v>
      </c>
      <c r="AA568" s="28">
        <v>2.5974200000000001</v>
      </c>
      <c r="AB568" s="28">
        <v>2.78281</v>
      </c>
      <c r="AC568" s="28">
        <v>50.893900000000002</v>
      </c>
      <c r="AD568" s="28">
        <v>33.596870000000003</v>
      </c>
      <c r="AE568" s="28">
        <v>3.5150000000000001</v>
      </c>
      <c r="AF568" s="28">
        <v>4.8204881999999998</v>
      </c>
      <c r="AG568" s="28">
        <v>4.8171461999999998</v>
      </c>
      <c r="AH568" s="28">
        <v>4.8002681999999997</v>
      </c>
      <c r="AI568" s="28">
        <v>5.45E-2</v>
      </c>
      <c r="AJ568" s="28">
        <v>1.9164600000000001</v>
      </c>
      <c r="AK568" s="28">
        <v>92.683645999999996</v>
      </c>
      <c r="AL568" s="28">
        <v>6.69238</v>
      </c>
      <c r="AM568" s="28">
        <v>0.94867999999999997</v>
      </c>
      <c r="AN568" s="28">
        <v>1.7464599999999999</v>
      </c>
      <c r="AO568" s="28">
        <v>40.909999999999997</v>
      </c>
      <c r="AP568" s="28">
        <v>2.0278399999999999</v>
      </c>
      <c r="AQ568" s="28">
        <v>1.6012</v>
      </c>
      <c r="AR568" s="28">
        <v>7.5502599999999997</v>
      </c>
      <c r="AS568" s="28">
        <v>664.37300000000005</v>
      </c>
      <c r="AT568" s="28">
        <v>36.225353980000001</v>
      </c>
      <c r="AU568" s="28">
        <v>2735.402</v>
      </c>
      <c r="AV568" s="28">
        <v>6.1076759999999997</v>
      </c>
      <c r="AW568" s="28">
        <v>3.3027000000000002</v>
      </c>
      <c r="AX568" s="28">
        <v>4.9939999999999998</v>
      </c>
      <c r="AY568" s="28">
        <v>133.892</v>
      </c>
      <c r="AZ568" s="28">
        <v>2.7561</v>
      </c>
      <c r="BA568" s="28">
        <v>0.122659496455634</v>
      </c>
      <c r="BB568" s="28">
        <v>10.80756</v>
      </c>
      <c r="BC568" s="28">
        <v>144.97</v>
      </c>
      <c r="BD568" s="28">
        <v>0.63974500000000001</v>
      </c>
      <c r="BE568" s="28">
        <v>1.910088</v>
      </c>
      <c r="BF568" s="28">
        <v>1.8587400000000001</v>
      </c>
      <c r="BG568" s="28">
        <v>2.1289799999999999</v>
      </c>
      <c r="BH568" s="28">
        <v>85.777000000000001</v>
      </c>
      <c r="BI568" s="28">
        <v>15.6562</v>
      </c>
      <c r="BJ568" s="28">
        <v>4.9939999999999998</v>
      </c>
      <c r="BK568" s="28">
        <v>3.2977965999999999</v>
      </c>
      <c r="BL568" s="28">
        <v>3.2977965999999999</v>
      </c>
      <c r="BM568" s="28">
        <v>3.2977965999999999</v>
      </c>
      <c r="BN568" s="28">
        <v>0.17</v>
      </c>
      <c r="BO568" s="28">
        <v>1.01221007810786</v>
      </c>
      <c r="BP568" s="28">
        <v>0.46291244573082502</v>
      </c>
    </row>
    <row r="569" spans="1:68">
      <c r="A569" s="28">
        <v>568</v>
      </c>
      <c r="B569" s="29" t="s">
        <v>83</v>
      </c>
      <c r="C569" s="28">
        <v>84</v>
      </c>
      <c r="D569" s="28">
        <v>1135</v>
      </c>
      <c r="E569" s="28">
        <v>0.38356000000000001</v>
      </c>
      <c r="F569" s="28">
        <v>32.822865</v>
      </c>
      <c r="G569" s="28">
        <v>3.1083500000000002</v>
      </c>
      <c r="H569" s="28">
        <v>1.19685</v>
      </c>
      <c r="I569" s="28">
        <v>4.1458500000000003</v>
      </c>
      <c r="J569" s="28">
        <v>15.68</v>
      </c>
      <c r="K569" s="28">
        <v>0.85794999999999999</v>
      </c>
      <c r="L569" s="28">
        <v>0.86050000000000004</v>
      </c>
      <c r="M569" s="28">
        <v>1.0316000000000001</v>
      </c>
      <c r="N569" s="28">
        <v>459.76</v>
      </c>
      <c r="O569" s="28">
        <v>57.768628999999997</v>
      </c>
      <c r="P569" s="28">
        <v>355.9</v>
      </c>
      <c r="Q569" s="28">
        <v>1.3308549999999999</v>
      </c>
      <c r="R569" s="28">
        <v>2.2410000000000001</v>
      </c>
      <c r="S569" s="28">
        <v>3.5249999999999999</v>
      </c>
      <c r="T569" s="28">
        <v>178.23500000000001</v>
      </c>
      <c r="U569" s="28">
        <v>3.1582699999999999</v>
      </c>
      <c r="V569" s="28">
        <v>6.6326530612244902E-2</v>
      </c>
      <c r="W569" s="28">
        <v>34.724499999999999</v>
      </c>
      <c r="X569" s="28">
        <v>199.6</v>
      </c>
      <c r="Y569" s="28">
        <v>1.5101500000000001</v>
      </c>
      <c r="Z569" s="28">
        <v>1.9659500000000001</v>
      </c>
      <c r="AA569" s="28">
        <v>2.5956999999999999</v>
      </c>
      <c r="AB569" s="28">
        <v>2.7813500000000002</v>
      </c>
      <c r="AC569" s="28">
        <v>51.0565</v>
      </c>
      <c r="AD569" s="28">
        <v>33.49145</v>
      </c>
      <c r="AE569" s="28">
        <v>3.5249999999999999</v>
      </c>
      <c r="AF569" s="28">
        <v>4.827947</v>
      </c>
      <c r="AG569" s="28">
        <v>4.8223770000000004</v>
      </c>
      <c r="AH569" s="28">
        <v>4.7942470000000004</v>
      </c>
      <c r="AI569" s="28">
        <v>5.7500000000000002E-2</v>
      </c>
      <c r="AJ569" s="28">
        <v>1.9140999999999999</v>
      </c>
      <c r="AK569" s="28">
        <v>92.535409999999999</v>
      </c>
      <c r="AL569" s="28">
        <v>6.6872999999999996</v>
      </c>
      <c r="AM569" s="28">
        <v>0.94779999999999998</v>
      </c>
      <c r="AN569" s="28">
        <v>1.7441</v>
      </c>
      <c r="AO569" s="28">
        <v>40.85</v>
      </c>
      <c r="AP569" s="28">
        <v>2.0264000000000002</v>
      </c>
      <c r="AQ569" s="28">
        <v>1.6020000000000001</v>
      </c>
      <c r="AR569" s="28">
        <v>7.5370999999999997</v>
      </c>
      <c r="AS569" s="28">
        <v>664.755</v>
      </c>
      <c r="AT569" s="28">
        <v>36.188923299999999</v>
      </c>
      <c r="AU569" s="28">
        <v>2731.67</v>
      </c>
      <c r="AV569" s="28">
        <v>6.0834599999999996</v>
      </c>
      <c r="AW569" s="28">
        <v>3.3045</v>
      </c>
      <c r="AX569" s="28">
        <v>4.99</v>
      </c>
      <c r="AY569" s="28">
        <v>133.82</v>
      </c>
      <c r="AZ569" s="28">
        <v>2.7534999999999998</v>
      </c>
      <c r="BA569" s="28">
        <v>0.123133414932681</v>
      </c>
      <c r="BB569" s="28">
        <v>10.7926</v>
      </c>
      <c r="BC569" s="28">
        <v>144.94999999999999</v>
      </c>
      <c r="BD569" s="28">
        <v>0.639575</v>
      </c>
      <c r="BE569" s="28">
        <v>1.9094800000000001</v>
      </c>
      <c r="BF569" s="28">
        <v>1.8579000000000001</v>
      </c>
      <c r="BG569" s="28">
        <v>2.1282999999999999</v>
      </c>
      <c r="BH569" s="28">
        <v>85.495000000000005</v>
      </c>
      <c r="BI569" s="28">
        <v>15.627000000000001</v>
      </c>
      <c r="BJ569" s="28">
        <v>4.99</v>
      </c>
      <c r="BK569" s="28">
        <v>3.2960609999999999</v>
      </c>
      <c r="BL569" s="28">
        <v>3.2960609999999999</v>
      </c>
      <c r="BM569" s="28">
        <v>3.2960609999999999</v>
      </c>
      <c r="BN569" s="28">
        <v>0.17</v>
      </c>
      <c r="BO569" s="28">
        <v>1.01161662427002</v>
      </c>
      <c r="BP569" s="28">
        <v>0.462789435600579</v>
      </c>
    </row>
    <row r="570" spans="1:68">
      <c r="A570" s="28">
        <v>569</v>
      </c>
      <c r="B570" s="29" t="s">
        <v>298</v>
      </c>
      <c r="C570" s="28">
        <v>230</v>
      </c>
      <c r="D570" s="28">
        <v>1050</v>
      </c>
      <c r="E570" s="28">
        <v>0.42978499999999997</v>
      </c>
      <c r="F570" s="28">
        <v>33.739856250000003</v>
      </c>
      <c r="G570" s="28">
        <v>3.1743125000000001</v>
      </c>
      <c r="H570" s="28">
        <v>1.2266125000000001</v>
      </c>
      <c r="I570" s="28">
        <v>4.0492625000000002</v>
      </c>
      <c r="J570" s="28">
        <v>16.03</v>
      </c>
      <c r="K570" s="28">
        <v>0.85886249999999997</v>
      </c>
      <c r="L570" s="28">
        <v>0.90962500000000002</v>
      </c>
      <c r="M570" s="28">
        <v>1.145475</v>
      </c>
      <c r="N570" s="28">
        <v>473.97275000000002</v>
      </c>
      <c r="O570" s="28">
        <v>55.610943349999999</v>
      </c>
      <c r="P570" s="28">
        <v>402.70249999999999</v>
      </c>
      <c r="Q570" s="28">
        <v>1.3254187500000001</v>
      </c>
      <c r="R570" s="28">
        <v>2.25725</v>
      </c>
      <c r="S570" s="28">
        <v>3.5037500000000001</v>
      </c>
      <c r="T570" s="28">
        <v>173.63874999999999</v>
      </c>
      <c r="U570" s="28">
        <v>3.0561500000000001</v>
      </c>
      <c r="V570" s="28">
        <v>9.3574547723019305E-2</v>
      </c>
      <c r="W570" s="28">
        <v>32.5931</v>
      </c>
      <c r="X570" s="28">
        <v>195.38749999999999</v>
      </c>
      <c r="Y570" s="28">
        <v>1.4608874999999999</v>
      </c>
      <c r="Z570" s="28">
        <v>1.9332974999999999</v>
      </c>
      <c r="AA570" s="28">
        <v>2.5252500000000002</v>
      </c>
      <c r="AB570" s="28">
        <v>2.7263625</v>
      </c>
      <c r="AC570" s="28">
        <v>54.822625000000002</v>
      </c>
      <c r="AD570" s="28">
        <v>31.9795625</v>
      </c>
      <c r="AE570" s="28">
        <v>3.5037500000000001</v>
      </c>
      <c r="AF570" s="28">
        <v>4.7113832499999999</v>
      </c>
      <c r="AG570" s="28">
        <v>4.7113832499999999</v>
      </c>
      <c r="AH570" s="28">
        <v>4.7113832499999999</v>
      </c>
      <c r="AI570" s="28">
        <v>6.5000000000000002E-2</v>
      </c>
      <c r="AJ570" s="28">
        <v>1.9375</v>
      </c>
      <c r="AK570" s="28">
        <v>94.348200000000006</v>
      </c>
      <c r="AL570" s="28">
        <v>6.8644999999999996</v>
      </c>
      <c r="AM570" s="28">
        <v>0.96850000000000003</v>
      </c>
      <c r="AN570" s="28">
        <v>1.77</v>
      </c>
      <c r="AO570" s="28">
        <v>41.5</v>
      </c>
      <c r="AP570" s="28">
        <v>2.0354999999999999</v>
      </c>
      <c r="AQ570" s="28">
        <v>1.615</v>
      </c>
      <c r="AR570" s="28">
        <v>7.3289999999999997</v>
      </c>
      <c r="AS570" s="28">
        <v>672.29499999999996</v>
      </c>
      <c r="AT570" s="28">
        <v>36.756993000000001</v>
      </c>
      <c r="AU570" s="28">
        <v>2649.15</v>
      </c>
      <c r="AV570" s="28">
        <v>6.0038999999999998</v>
      </c>
      <c r="AW570" s="28">
        <v>3.45</v>
      </c>
      <c r="AX570" s="28">
        <v>5</v>
      </c>
      <c r="AY570" s="28">
        <v>134.35</v>
      </c>
      <c r="AZ570" s="28">
        <v>2.7102499999999998</v>
      </c>
      <c r="BA570" s="28">
        <v>0.120481927710843</v>
      </c>
      <c r="BB570" s="28">
        <v>11.1965</v>
      </c>
      <c r="BC570" s="28">
        <v>145</v>
      </c>
      <c r="BD570" s="28">
        <v>0.64600000000000002</v>
      </c>
      <c r="BE570" s="28">
        <v>1.9140999999999999</v>
      </c>
      <c r="BF570" s="28">
        <v>1.8685</v>
      </c>
      <c r="BG570" s="28">
        <v>2.14</v>
      </c>
      <c r="BH570" s="28">
        <v>87.04</v>
      </c>
      <c r="BI570" s="28">
        <v>15.244999999999999</v>
      </c>
      <c r="BJ570" s="28">
        <v>5</v>
      </c>
      <c r="BK570" s="28">
        <v>3.35073</v>
      </c>
      <c r="BL570" s="28">
        <v>3.35073</v>
      </c>
      <c r="BM570" s="28">
        <v>3.69903</v>
      </c>
      <c r="BN570" s="28">
        <v>0.20150000000000001</v>
      </c>
      <c r="BO570" s="28">
        <v>0.99123522159786503</v>
      </c>
      <c r="BP570" s="28">
        <v>0.46743849493487699</v>
      </c>
    </row>
    <row r="571" spans="1:68">
      <c r="A571" s="28">
        <v>570</v>
      </c>
      <c r="B571" s="29" t="s">
        <v>299</v>
      </c>
      <c r="C571" s="28">
        <v>123</v>
      </c>
      <c r="D571" s="28">
        <v>1050</v>
      </c>
      <c r="E571" s="28">
        <v>0.34304000000000001</v>
      </c>
      <c r="F571" s="28">
        <v>30.0794</v>
      </c>
      <c r="G571" s="28">
        <v>2.9359999999999999</v>
      </c>
      <c r="H571" s="28">
        <v>1.2172000000000001</v>
      </c>
      <c r="I571" s="28">
        <v>4.1208</v>
      </c>
      <c r="J571" s="28">
        <v>14.52</v>
      </c>
      <c r="K571" s="28">
        <v>0.84719999999999995</v>
      </c>
      <c r="L571" s="28">
        <v>0.85599999999999998</v>
      </c>
      <c r="M571" s="28">
        <v>1.0444</v>
      </c>
      <c r="N571" s="28">
        <v>459.81599999999997</v>
      </c>
      <c r="O571" s="28">
        <v>56.597162400000002</v>
      </c>
      <c r="P571" s="28">
        <v>357.96</v>
      </c>
      <c r="Q571" s="28">
        <v>1.3815999999999999</v>
      </c>
      <c r="R571" s="28">
        <v>2.1640000000000001</v>
      </c>
      <c r="S571" s="28">
        <v>3.44</v>
      </c>
      <c r="T571" s="28">
        <v>176.28</v>
      </c>
      <c r="U571" s="28">
        <v>3.1076000000000001</v>
      </c>
      <c r="V571" s="28">
        <v>6.8870523415978005E-2</v>
      </c>
      <c r="W571" s="28">
        <v>33.986400000000003</v>
      </c>
      <c r="X571" s="28">
        <v>197.8</v>
      </c>
      <c r="Y571" s="28">
        <v>1.4847999999999999</v>
      </c>
      <c r="Z571" s="28">
        <v>1.9450400000000001</v>
      </c>
      <c r="AA571" s="28">
        <v>2.5720000000000001</v>
      </c>
      <c r="AB571" s="28">
        <v>2.7631999999999999</v>
      </c>
      <c r="AC571" s="28">
        <v>51.008000000000003</v>
      </c>
      <c r="AD571" s="28">
        <v>33.378</v>
      </c>
      <c r="AE571" s="28">
        <v>3.44</v>
      </c>
      <c r="AF571" s="28">
        <v>4.7573280000000002</v>
      </c>
      <c r="AG571" s="28">
        <v>4.7573280000000002</v>
      </c>
      <c r="AH571" s="28">
        <v>4.7573280000000002</v>
      </c>
      <c r="AI571" s="28">
        <v>0.05</v>
      </c>
      <c r="AJ571" s="28">
        <v>1.9339999999999999</v>
      </c>
      <c r="AK571" s="28">
        <v>94.059759999999997</v>
      </c>
      <c r="AL571" s="28">
        <v>6.8315999999999999</v>
      </c>
      <c r="AM571" s="28">
        <v>0.96479999999999999</v>
      </c>
      <c r="AN571" s="28">
        <v>1.766</v>
      </c>
      <c r="AO571" s="28">
        <v>41.4</v>
      </c>
      <c r="AP571" s="28">
        <v>2.0344000000000002</v>
      </c>
      <c r="AQ571" s="28">
        <v>1.6120000000000001</v>
      </c>
      <c r="AR571" s="28">
        <v>7.3772000000000002</v>
      </c>
      <c r="AS571" s="28">
        <v>670.596</v>
      </c>
      <c r="AT571" s="28">
        <v>36.661594399999998</v>
      </c>
      <c r="AU571" s="28">
        <v>2667.52</v>
      </c>
      <c r="AV571" s="28">
        <v>6.0319200000000004</v>
      </c>
      <c r="AW571" s="28">
        <v>3.42</v>
      </c>
      <c r="AX571" s="28">
        <v>5</v>
      </c>
      <c r="AY571" s="28">
        <v>134.28</v>
      </c>
      <c r="AZ571" s="28">
        <v>2.7202000000000002</v>
      </c>
      <c r="BA571" s="28">
        <v>0.120772946859903</v>
      </c>
      <c r="BB571" s="28">
        <v>11.123200000000001</v>
      </c>
      <c r="BC571" s="28">
        <v>145</v>
      </c>
      <c r="BD571" s="28">
        <v>0.64480000000000004</v>
      </c>
      <c r="BE571" s="28">
        <v>1.9134800000000001</v>
      </c>
      <c r="BF571" s="28">
        <v>1.8668</v>
      </c>
      <c r="BG571" s="28">
        <v>2.1379999999999999</v>
      </c>
      <c r="BH571" s="28">
        <v>86.872</v>
      </c>
      <c r="BI571" s="28">
        <v>15.336</v>
      </c>
      <c r="BJ571" s="28">
        <v>5</v>
      </c>
      <c r="BK571" s="28">
        <v>3.3406639999999999</v>
      </c>
      <c r="BL571" s="28">
        <v>3.3406639999999999</v>
      </c>
      <c r="BM571" s="28">
        <v>3.6193040000000001</v>
      </c>
      <c r="BN571" s="28">
        <v>0.19520000000000001</v>
      </c>
      <c r="BO571" s="28">
        <v>1.0001646537919799</v>
      </c>
      <c r="BP571" s="28">
        <v>0.46657018813314</v>
      </c>
    </row>
    <row r="572" spans="1:68">
      <c r="A572" s="28">
        <v>571</v>
      </c>
      <c r="B572" s="29" t="s">
        <v>299</v>
      </c>
      <c r="C572" s="28">
        <v>138</v>
      </c>
      <c r="D572" s="28">
        <v>1070</v>
      </c>
      <c r="E572" s="28">
        <v>0.34304000000000001</v>
      </c>
      <c r="F572" s="28">
        <v>30.0794</v>
      </c>
      <c r="G572" s="28">
        <v>2.9359999999999999</v>
      </c>
      <c r="H572" s="28">
        <v>1.2172000000000001</v>
      </c>
      <c r="I572" s="28">
        <v>4.1208</v>
      </c>
      <c r="J572" s="28">
        <v>14.52</v>
      </c>
      <c r="K572" s="28">
        <v>0.84719999999999995</v>
      </c>
      <c r="L572" s="28">
        <v>0.85599999999999998</v>
      </c>
      <c r="M572" s="28">
        <v>1.0444</v>
      </c>
      <c r="N572" s="28">
        <v>459.81599999999997</v>
      </c>
      <c r="O572" s="28">
        <v>56.597162400000002</v>
      </c>
      <c r="P572" s="28">
        <v>357.96</v>
      </c>
      <c r="Q572" s="28">
        <v>1.3815999999999999</v>
      </c>
      <c r="R572" s="28">
        <v>2.1640000000000001</v>
      </c>
      <c r="S572" s="28">
        <v>3.44</v>
      </c>
      <c r="T572" s="28">
        <v>176.28</v>
      </c>
      <c r="U572" s="28">
        <v>3.1076000000000001</v>
      </c>
      <c r="V572" s="28">
        <v>6.8870523415978005E-2</v>
      </c>
      <c r="W572" s="28">
        <v>33.986400000000003</v>
      </c>
      <c r="X572" s="28">
        <v>197.8</v>
      </c>
      <c r="Y572" s="28">
        <v>1.4847999999999999</v>
      </c>
      <c r="Z572" s="28">
        <v>1.9450400000000001</v>
      </c>
      <c r="AA572" s="28">
        <v>2.5720000000000001</v>
      </c>
      <c r="AB572" s="28">
        <v>2.7631999999999999</v>
      </c>
      <c r="AC572" s="28">
        <v>51.008000000000003</v>
      </c>
      <c r="AD572" s="28">
        <v>33.378</v>
      </c>
      <c r="AE572" s="28">
        <v>3.44</v>
      </c>
      <c r="AF572" s="28">
        <v>4.7573280000000002</v>
      </c>
      <c r="AG572" s="28">
        <v>4.7573280000000002</v>
      </c>
      <c r="AH572" s="28">
        <v>4.7573280000000002</v>
      </c>
      <c r="AI572" s="28">
        <v>0.05</v>
      </c>
      <c r="AJ572" s="28">
        <v>1.9339999999999999</v>
      </c>
      <c r="AK572" s="28">
        <v>94.059759999999997</v>
      </c>
      <c r="AL572" s="28">
        <v>6.8315999999999999</v>
      </c>
      <c r="AM572" s="28">
        <v>0.96479999999999999</v>
      </c>
      <c r="AN572" s="28">
        <v>1.766</v>
      </c>
      <c r="AO572" s="28">
        <v>41.4</v>
      </c>
      <c r="AP572" s="28">
        <v>2.0344000000000002</v>
      </c>
      <c r="AQ572" s="28">
        <v>1.6120000000000001</v>
      </c>
      <c r="AR572" s="28">
        <v>7.3772000000000002</v>
      </c>
      <c r="AS572" s="28">
        <v>670.596</v>
      </c>
      <c r="AT572" s="28">
        <v>36.661594399999998</v>
      </c>
      <c r="AU572" s="28">
        <v>2667.52</v>
      </c>
      <c r="AV572" s="28">
        <v>6.0319200000000004</v>
      </c>
      <c r="AW572" s="28">
        <v>3.42</v>
      </c>
      <c r="AX572" s="28">
        <v>5</v>
      </c>
      <c r="AY572" s="28">
        <v>134.28</v>
      </c>
      <c r="AZ572" s="28">
        <v>2.7202000000000002</v>
      </c>
      <c r="BA572" s="28">
        <v>0.120772946859903</v>
      </c>
      <c r="BB572" s="28">
        <v>11.123200000000001</v>
      </c>
      <c r="BC572" s="28">
        <v>145</v>
      </c>
      <c r="BD572" s="28">
        <v>0.64480000000000004</v>
      </c>
      <c r="BE572" s="28">
        <v>1.9134800000000001</v>
      </c>
      <c r="BF572" s="28">
        <v>1.8668</v>
      </c>
      <c r="BG572" s="28">
        <v>2.1379999999999999</v>
      </c>
      <c r="BH572" s="28">
        <v>86.872</v>
      </c>
      <c r="BI572" s="28">
        <v>15.336</v>
      </c>
      <c r="BJ572" s="28">
        <v>5</v>
      </c>
      <c r="BK572" s="28">
        <v>3.3406639999999999</v>
      </c>
      <c r="BL572" s="28">
        <v>3.3406639999999999</v>
      </c>
      <c r="BM572" s="28">
        <v>3.6193040000000001</v>
      </c>
      <c r="BN572" s="28">
        <v>0.19520000000000001</v>
      </c>
      <c r="BO572" s="28">
        <v>1.0001646537919799</v>
      </c>
      <c r="BP572" s="28">
        <v>0.46657018813314</v>
      </c>
    </row>
    <row r="573" spans="1:68">
      <c r="A573" s="28">
        <v>572</v>
      </c>
      <c r="B573" s="29" t="s">
        <v>299</v>
      </c>
      <c r="C573" s="28">
        <v>150</v>
      </c>
      <c r="D573" s="28">
        <v>1080</v>
      </c>
      <c r="E573" s="28">
        <v>0.34304000000000001</v>
      </c>
      <c r="F573" s="28">
        <v>30.0794</v>
      </c>
      <c r="G573" s="28">
        <v>2.9359999999999999</v>
      </c>
      <c r="H573" s="28">
        <v>1.2172000000000001</v>
      </c>
      <c r="I573" s="28">
        <v>4.1208</v>
      </c>
      <c r="J573" s="28">
        <v>14.52</v>
      </c>
      <c r="K573" s="28">
        <v>0.84719999999999995</v>
      </c>
      <c r="L573" s="28">
        <v>0.85599999999999998</v>
      </c>
      <c r="M573" s="28">
        <v>1.0444</v>
      </c>
      <c r="N573" s="28">
        <v>459.81599999999997</v>
      </c>
      <c r="O573" s="28">
        <v>56.597162400000002</v>
      </c>
      <c r="P573" s="28">
        <v>357.96</v>
      </c>
      <c r="Q573" s="28">
        <v>1.3815999999999999</v>
      </c>
      <c r="R573" s="28">
        <v>2.1640000000000001</v>
      </c>
      <c r="S573" s="28">
        <v>3.44</v>
      </c>
      <c r="T573" s="28">
        <v>176.28</v>
      </c>
      <c r="U573" s="28">
        <v>3.1076000000000001</v>
      </c>
      <c r="V573" s="28">
        <v>6.8870523415978005E-2</v>
      </c>
      <c r="W573" s="28">
        <v>33.986400000000003</v>
      </c>
      <c r="X573" s="28">
        <v>197.8</v>
      </c>
      <c r="Y573" s="28">
        <v>1.4847999999999999</v>
      </c>
      <c r="Z573" s="28">
        <v>1.9450400000000001</v>
      </c>
      <c r="AA573" s="28">
        <v>2.5720000000000001</v>
      </c>
      <c r="AB573" s="28">
        <v>2.7631999999999999</v>
      </c>
      <c r="AC573" s="28">
        <v>51.008000000000003</v>
      </c>
      <c r="AD573" s="28">
        <v>33.378</v>
      </c>
      <c r="AE573" s="28">
        <v>3.44</v>
      </c>
      <c r="AF573" s="28">
        <v>4.7573280000000002</v>
      </c>
      <c r="AG573" s="28">
        <v>4.7573280000000002</v>
      </c>
      <c r="AH573" s="28">
        <v>4.7573280000000002</v>
      </c>
      <c r="AI573" s="28">
        <v>0.05</v>
      </c>
      <c r="AJ573" s="28">
        <v>1.9339999999999999</v>
      </c>
      <c r="AK573" s="28">
        <v>94.059759999999997</v>
      </c>
      <c r="AL573" s="28">
        <v>6.8315999999999999</v>
      </c>
      <c r="AM573" s="28">
        <v>0.96479999999999999</v>
      </c>
      <c r="AN573" s="28">
        <v>1.766</v>
      </c>
      <c r="AO573" s="28">
        <v>41.4</v>
      </c>
      <c r="AP573" s="28">
        <v>2.0344000000000002</v>
      </c>
      <c r="AQ573" s="28">
        <v>1.6120000000000001</v>
      </c>
      <c r="AR573" s="28">
        <v>7.3772000000000002</v>
      </c>
      <c r="AS573" s="28">
        <v>670.596</v>
      </c>
      <c r="AT573" s="28">
        <v>36.661594399999998</v>
      </c>
      <c r="AU573" s="28">
        <v>2667.52</v>
      </c>
      <c r="AV573" s="28">
        <v>6.0319200000000004</v>
      </c>
      <c r="AW573" s="28">
        <v>3.42</v>
      </c>
      <c r="AX573" s="28">
        <v>5</v>
      </c>
      <c r="AY573" s="28">
        <v>134.28</v>
      </c>
      <c r="AZ573" s="28">
        <v>2.7202000000000002</v>
      </c>
      <c r="BA573" s="28">
        <v>0.120772946859903</v>
      </c>
      <c r="BB573" s="28">
        <v>11.123200000000001</v>
      </c>
      <c r="BC573" s="28">
        <v>145</v>
      </c>
      <c r="BD573" s="28">
        <v>0.64480000000000004</v>
      </c>
      <c r="BE573" s="28">
        <v>1.9134800000000001</v>
      </c>
      <c r="BF573" s="28">
        <v>1.8668</v>
      </c>
      <c r="BG573" s="28">
        <v>2.1379999999999999</v>
      </c>
      <c r="BH573" s="28">
        <v>86.872</v>
      </c>
      <c r="BI573" s="28">
        <v>15.336</v>
      </c>
      <c r="BJ573" s="28">
        <v>5</v>
      </c>
      <c r="BK573" s="28">
        <v>3.3406639999999999</v>
      </c>
      <c r="BL573" s="28">
        <v>3.3406639999999999</v>
      </c>
      <c r="BM573" s="28">
        <v>3.6193040000000001</v>
      </c>
      <c r="BN573" s="28">
        <v>0.19520000000000001</v>
      </c>
      <c r="BO573" s="28">
        <v>1.0001646537919799</v>
      </c>
      <c r="BP573" s="28">
        <v>0.46657018813314</v>
      </c>
    </row>
    <row r="574" spans="1:68">
      <c r="A574" s="28">
        <v>573</v>
      </c>
      <c r="B574" s="29" t="s">
        <v>299</v>
      </c>
      <c r="C574" s="28">
        <v>124</v>
      </c>
      <c r="D574" s="28">
        <v>1090</v>
      </c>
      <c r="E574" s="28">
        <v>0.34304000000000001</v>
      </c>
      <c r="F574" s="28">
        <v>30.0794</v>
      </c>
      <c r="G574" s="28">
        <v>2.9359999999999999</v>
      </c>
      <c r="H574" s="28">
        <v>1.2172000000000001</v>
      </c>
      <c r="I574" s="28">
        <v>4.1208</v>
      </c>
      <c r="J574" s="28">
        <v>14.52</v>
      </c>
      <c r="K574" s="28">
        <v>0.84719999999999995</v>
      </c>
      <c r="L574" s="28">
        <v>0.85599999999999998</v>
      </c>
      <c r="M574" s="28">
        <v>1.0444</v>
      </c>
      <c r="N574" s="28">
        <v>459.81599999999997</v>
      </c>
      <c r="O574" s="28">
        <v>56.597162400000002</v>
      </c>
      <c r="P574" s="28">
        <v>357.96</v>
      </c>
      <c r="Q574" s="28">
        <v>1.3815999999999999</v>
      </c>
      <c r="R574" s="28">
        <v>2.1640000000000001</v>
      </c>
      <c r="S574" s="28">
        <v>3.44</v>
      </c>
      <c r="T574" s="28">
        <v>176.28</v>
      </c>
      <c r="U574" s="28">
        <v>3.1076000000000001</v>
      </c>
      <c r="V574" s="28">
        <v>6.8870523415978005E-2</v>
      </c>
      <c r="W574" s="28">
        <v>33.986400000000003</v>
      </c>
      <c r="X574" s="28">
        <v>197.8</v>
      </c>
      <c r="Y574" s="28">
        <v>1.4847999999999999</v>
      </c>
      <c r="Z574" s="28">
        <v>1.9450400000000001</v>
      </c>
      <c r="AA574" s="28">
        <v>2.5720000000000001</v>
      </c>
      <c r="AB574" s="28">
        <v>2.7631999999999999</v>
      </c>
      <c r="AC574" s="28">
        <v>51.008000000000003</v>
      </c>
      <c r="AD574" s="28">
        <v>33.378</v>
      </c>
      <c r="AE574" s="28">
        <v>3.44</v>
      </c>
      <c r="AF574" s="28">
        <v>4.7573280000000002</v>
      </c>
      <c r="AG574" s="28">
        <v>4.7573280000000002</v>
      </c>
      <c r="AH574" s="28">
        <v>4.7573280000000002</v>
      </c>
      <c r="AI574" s="28">
        <v>0.05</v>
      </c>
      <c r="AJ574" s="28">
        <v>1.9339999999999999</v>
      </c>
      <c r="AK574" s="28">
        <v>94.059759999999997</v>
      </c>
      <c r="AL574" s="28">
        <v>6.8315999999999999</v>
      </c>
      <c r="AM574" s="28">
        <v>0.96479999999999999</v>
      </c>
      <c r="AN574" s="28">
        <v>1.766</v>
      </c>
      <c r="AO574" s="28">
        <v>41.4</v>
      </c>
      <c r="AP574" s="28">
        <v>2.0344000000000002</v>
      </c>
      <c r="AQ574" s="28">
        <v>1.6120000000000001</v>
      </c>
      <c r="AR574" s="28">
        <v>7.3772000000000002</v>
      </c>
      <c r="AS574" s="28">
        <v>670.596</v>
      </c>
      <c r="AT574" s="28">
        <v>36.661594399999998</v>
      </c>
      <c r="AU574" s="28">
        <v>2667.52</v>
      </c>
      <c r="AV574" s="28">
        <v>6.0319200000000004</v>
      </c>
      <c r="AW574" s="28">
        <v>3.42</v>
      </c>
      <c r="AX574" s="28">
        <v>5</v>
      </c>
      <c r="AY574" s="28">
        <v>134.28</v>
      </c>
      <c r="AZ574" s="28">
        <v>2.7202000000000002</v>
      </c>
      <c r="BA574" s="28">
        <v>0.120772946859903</v>
      </c>
      <c r="BB574" s="28">
        <v>11.123200000000001</v>
      </c>
      <c r="BC574" s="28">
        <v>145</v>
      </c>
      <c r="BD574" s="28">
        <v>0.64480000000000004</v>
      </c>
      <c r="BE574" s="28">
        <v>1.9134800000000001</v>
      </c>
      <c r="BF574" s="28">
        <v>1.8668</v>
      </c>
      <c r="BG574" s="28">
        <v>2.1379999999999999</v>
      </c>
      <c r="BH574" s="28">
        <v>86.872</v>
      </c>
      <c r="BI574" s="28">
        <v>15.336</v>
      </c>
      <c r="BJ574" s="28">
        <v>5</v>
      </c>
      <c r="BK574" s="28">
        <v>3.3406639999999999</v>
      </c>
      <c r="BL574" s="28">
        <v>3.3406639999999999</v>
      </c>
      <c r="BM574" s="28">
        <v>3.6193040000000001</v>
      </c>
      <c r="BN574" s="28">
        <v>0.19520000000000001</v>
      </c>
      <c r="BO574" s="28">
        <v>1.0001646537919799</v>
      </c>
      <c r="BP574" s="28">
        <v>0.46657018813314</v>
      </c>
    </row>
    <row r="575" spans="1:68">
      <c r="A575" s="28">
        <v>574</v>
      </c>
      <c r="B575" s="29" t="s">
        <v>300</v>
      </c>
      <c r="C575" s="28">
        <v>176</v>
      </c>
      <c r="D575" s="28">
        <v>1120</v>
      </c>
      <c r="E575" s="28">
        <v>0.350352</v>
      </c>
      <c r="F575" s="28">
        <v>30.39161</v>
      </c>
      <c r="G575" s="28">
        <v>2.9473400000000001</v>
      </c>
      <c r="H575" s="28">
        <v>1.2282999999999999</v>
      </c>
      <c r="I575" s="28">
        <v>4.11686</v>
      </c>
      <c r="J575" s="28">
        <v>14.624000000000001</v>
      </c>
      <c r="K575" s="28">
        <v>0.85265999999999997</v>
      </c>
      <c r="L575" s="28">
        <v>0.86199999999999999</v>
      </c>
      <c r="M575" s="28">
        <v>1.0602799999999999</v>
      </c>
      <c r="N575" s="28">
        <v>462.74360000000001</v>
      </c>
      <c r="O575" s="28">
        <v>56.515603519999999</v>
      </c>
      <c r="P575" s="28">
        <v>364.52800000000002</v>
      </c>
      <c r="Q575" s="28">
        <v>1.4023099999999999</v>
      </c>
      <c r="R575" s="28">
        <v>2.1646000000000001</v>
      </c>
      <c r="S575" s="28">
        <v>3.4460000000000002</v>
      </c>
      <c r="T575" s="28">
        <v>176.27799999999999</v>
      </c>
      <c r="U575" s="28">
        <v>3.1054400000000002</v>
      </c>
      <c r="V575" s="28">
        <v>6.9201312910284501E-2</v>
      </c>
      <c r="W575" s="28">
        <v>33.80424</v>
      </c>
      <c r="X575" s="28">
        <v>197.88</v>
      </c>
      <c r="Y575" s="28">
        <v>1.4806999999999999</v>
      </c>
      <c r="Z575" s="28">
        <v>1.9474039999999999</v>
      </c>
      <c r="AA575" s="28">
        <v>2.5719280000000002</v>
      </c>
      <c r="AB575" s="28">
        <v>2.7660520000000002</v>
      </c>
      <c r="AC575" s="28">
        <v>51.315399999999997</v>
      </c>
      <c r="AD575" s="28">
        <v>33.380099999999999</v>
      </c>
      <c r="AE575" s="28">
        <v>3.4460000000000002</v>
      </c>
      <c r="AF575" s="28">
        <v>4.7562204000000001</v>
      </c>
      <c r="AG575" s="28">
        <v>4.7562204000000001</v>
      </c>
      <c r="AH575" s="28">
        <v>4.8467364000000002</v>
      </c>
      <c r="AI575" s="28">
        <v>5.024E-2</v>
      </c>
      <c r="AJ575" s="28">
        <v>1.9381999999999999</v>
      </c>
      <c r="AK575" s="28">
        <v>94.405888000000004</v>
      </c>
      <c r="AL575" s="28">
        <v>6.8710800000000001</v>
      </c>
      <c r="AM575" s="28">
        <v>0.96923999999999999</v>
      </c>
      <c r="AN575" s="28">
        <v>1.7707999999999999</v>
      </c>
      <c r="AO575" s="28">
        <v>41.52</v>
      </c>
      <c r="AP575" s="28">
        <v>2.03572</v>
      </c>
      <c r="AQ575" s="28">
        <v>1.6155999999999999</v>
      </c>
      <c r="AR575" s="28">
        <v>7.3193599999999996</v>
      </c>
      <c r="AS575" s="28">
        <v>672.63480000000004</v>
      </c>
      <c r="AT575" s="28">
        <v>36.776072720000002</v>
      </c>
      <c r="AU575" s="28">
        <v>2645.4760000000001</v>
      </c>
      <c r="AV575" s="28">
        <v>5.9982959999999999</v>
      </c>
      <c r="AW575" s="28">
        <v>3.456</v>
      </c>
      <c r="AX575" s="28">
        <v>5</v>
      </c>
      <c r="AY575" s="28">
        <v>134.364</v>
      </c>
      <c r="AZ575" s="28">
        <v>2.7082600000000001</v>
      </c>
      <c r="BA575" s="28">
        <v>0.120423892100193</v>
      </c>
      <c r="BB575" s="28">
        <v>11.21116</v>
      </c>
      <c r="BC575" s="28">
        <v>145</v>
      </c>
      <c r="BD575" s="28">
        <v>0.64624000000000004</v>
      </c>
      <c r="BE575" s="28">
        <v>1.9142239999999999</v>
      </c>
      <c r="BF575" s="28">
        <v>1.8688400000000001</v>
      </c>
      <c r="BG575" s="28">
        <v>2.1404000000000001</v>
      </c>
      <c r="BH575" s="28">
        <v>87.073599999999999</v>
      </c>
      <c r="BI575" s="28">
        <v>15.226800000000001</v>
      </c>
      <c r="BJ575" s="28">
        <v>5</v>
      </c>
      <c r="BK575" s="28">
        <v>3.3527431999999999</v>
      </c>
      <c r="BL575" s="28">
        <v>3.3527431999999999</v>
      </c>
      <c r="BM575" s="28">
        <v>3.7149752</v>
      </c>
      <c r="BN575" s="28">
        <v>0.20276</v>
      </c>
      <c r="BO575" s="28">
        <v>0.99802517576949901</v>
      </c>
      <c r="BP575" s="28">
        <v>0.46761215629522401</v>
      </c>
    </row>
    <row r="576" spans="1:68">
      <c r="A576" s="28">
        <v>575</v>
      </c>
      <c r="B576" s="29" t="s">
        <v>301</v>
      </c>
      <c r="C576" s="28">
        <v>280</v>
      </c>
      <c r="D576" s="28">
        <v>1100</v>
      </c>
      <c r="E576" s="28">
        <v>0.337835</v>
      </c>
      <c r="F576" s="28">
        <v>29.515432499999999</v>
      </c>
      <c r="G576" s="28">
        <v>2.9019499999999998</v>
      </c>
      <c r="H576" s="28">
        <v>1.2061249999999999</v>
      </c>
      <c r="I576" s="28">
        <v>4.0898500000000002</v>
      </c>
      <c r="J576" s="28">
        <v>14.24</v>
      </c>
      <c r="K576" s="28">
        <v>0.85055000000000003</v>
      </c>
      <c r="L576" s="28">
        <v>0.85950000000000004</v>
      </c>
      <c r="M576" s="28">
        <v>1.0498499999999999</v>
      </c>
      <c r="N576" s="28">
        <v>462.64249999999998</v>
      </c>
      <c r="O576" s="28">
        <v>56.155036475000003</v>
      </c>
      <c r="P576" s="28">
        <v>359.03</v>
      </c>
      <c r="Q576" s="28">
        <v>1.4474374999999999</v>
      </c>
      <c r="R576" s="28">
        <v>2.1662499999999998</v>
      </c>
      <c r="S576" s="28">
        <v>3.4049999999999998</v>
      </c>
      <c r="T576" s="28">
        <v>174.52</v>
      </c>
      <c r="U576" s="28">
        <v>3.0712000000000002</v>
      </c>
      <c r="V576" s="28">
        <v>7.02247191011236E-2</v>
      </c>
      <c r="W576" s="28">
        <v>33.182299999999998</v>
      </c>
      <c r="X576" s="28">
        <v>196.38749999999999</v>
      </c>
      <c r="Y576" s="28">
        <v>1.4770000000000001</v>
      </c>
      <c r="Z576" s="28">
        <v>1.9335</v>
      </c>
      <c r="AA576" s="28">
        <v>2.5520499999999999</v>
      </c>
      <c r="AB576" s="28">
        <v>2.7479</v>
      </c>
      <c r="AC576" s="28">
        <v>51.16</v>
      </c>
      <c r="AD576" s="28">
        <v>32.654074999999999</v>
      </c>
      <c r="AE576" s="28">
        <v>3.4049999999999998</v>
      </c>
      <c r="AF576" s="28">
        <v>4.720377</v>
      </c>
      <c r="AG576" s="28">
        <v>4.720377</v>
      </c>
      <c r="AH576" s="28">
        <v>4.720377</v>
      </c>
      <c r="AI576" s="28">
        <v>0.05</v>
      </c>
      <c r="AJ576" s="28">
        <v>2.0093000000000001</v>
      </c>
      <c r="AK576" s="28">
        <v>100.2076</v>
      </c>
      <c r="AL576" s="28">
        <v>7.1001000000000003</v>
      </c>
      <c r="AM576" s="28">
        <v>0.97589999999999999</v>
      </c>
      <c r="AN576" s="28">
        <v>1.7749999999999999</v>
      </c>
      <c r="AO576" s="28">
        <v>43.62</v>
      </c>
      <c r="AP576" s="28">
        <v>2.0323000000000002</v>
      </c>
      <c r="AQ576" s="28">
        <v>1.615</v>
      </c>
      <c r="AR576" s="28">
        <v>7.2644000000000002</v>
      </c>
      <c r="AS576" s="28">
        <v>681.54300000000001</v>
      </c>
      <c r="AT576" s="28">
        <v>37.257949400000001</v>
      </c>
      <c r="AU576" s="28">
        <v>2644.33</v>
      </c>
      <c r="AV576" s="28">
        <v>5.7196199999999999</v>
      </c>
      <c r="AW576" s="28">
        <v>3.51</v>
      </c>
      <c r="AX576" s="28">
        <v>5.0599999999999996</v>
      </c>
      <c r="AY576" s="28">
        <v>134.49</v>
      </c>
      <c r="AZ576" s="28">
        <v>2.6921499999999998</v>
      </c>
      <c r="BA576" s="28">
        <v>0.11462631820265901</v>
      </c>
      <c r="BB576" s="28">
        <v>11.3443</v>
      </c>
      <c r="BC576" s="28">
        <v>145</v>
      </c>
      <c r="BD576" s="28">
        <v>0.64839999999999998</v>
      </c>
      <c r="BE576" s="28">
        <v>1.91588</v>
      </c>
      <c r="BF576" s="28">
        <v>1.8725000000000001</v>
      </c>
      <c r="BG576" s="28">
        <v>2.1440000000000001</v>
      </c>
      <c r="BH576" s="28">
        <v>84.07</v>
      </c>
      <c r="BI576" s="28">
        <v>14.907</v>
      </c>
      <c r="BJ576" s="28">
        <v>5.0599999999999996</v>
      </c>
      <c r="BK576" s="28">
        <v>3.3709159999999998</v>
      </c>
      <c r="BL576" s="28">
        <v>3.3709159999999998</v>
      </c>
      <c r="BM576" s="28">
        <v>3.858536</v>
      </c>
      <c r="BN576" s="28">
        <v>0.21410000000000001</v>
      </c>
      <c r="BO576" s="28">
        <v>0.99567488544737004</v>
      </c>
      <c r="BP576" s="28">
        <v>0.46917510853834998</v>
      </c>
    </row>
    <row r="577" spans="1:68">
      <c r="A577" s="28">
        <v>576</v>
      </c>
      <c r="B577" s="29" t="s">
        <v>302</v>
      </c>
      <c r="C577" s="28">
        <v>490</v>
      </c>
      <c r="D577" s="28">
        <v>1100</v>
      </c>
      <c r="E577" s="28">
        <v>0.4092288</v>
      </c>
      <c r="F577" s="28">
        <v>34.189839599999999</v>
      </c>
      <c r="G577" s="28">
        <v>3.186356</v>
      </c>
      <c r="H577" s="28">
        <v>1.1922999999999999</v>
      </c>
      <c r="I577" s="28">
        <v>4.1044280000000004</v>
      </c>
      <c r="J577" s="28">
        <v>16.155200000000001</v>
      </c>
      <c r="K577" s="28">
        <v>0.87320399999999998</v>
      </c>
      <c r="L577" s="28">
        <v>0.87356</v>
      </c>
      <c r="M577" s="28">
        <v>1.0478080000000001</v>
      </c>
      <c r="N577" s="28">
        <v>464.19119999999998</v>
      </c>
      <c r="O577" s="28">
        <v>57.418579088000001</v>
      </c>
      <c r="P577" s="28">
        <v>358.67039999999997</v>
      </c>
      <c r="Q577" s="28">
        <v>1.40493</v>
      </c>
      <c r="R577" s="28">
        <v>2.282</v>
      </c>
      <c r="S577" s="28">
        <v>3.5244</v>
      </c>
      <c r="T577" s="28">
        <v>176.71559999999999</v>
      </c>
      <c r="U577" s="28">
        <v>3.1199159999999999</v>
      </c>
      <c r="V577" s="28">
        <v>6.6851540061404396E-2</v>
      </c>
      <c r="W577" s="28">
        <v>34.021704</v>
      </c>
      <c r="X577" s="28">
        <v>198.17599999999999</v>
      </c>
      <c r="Y577" s="28">
        <v>1.4988999999999999</v>
      </c>
      <c r="Z577" s="28">
        <v>1.9584520000000001</v>
      </c>
      <c r="AA577" s="28">
        <v>2.577064</v>
      </c>
      <c r="AB577" s="28">
        <v>2.7666919999999999</v>
      </c>
      <c r="AC577" s="28">
        <v>51.578200000000002</v>
      </c>
      <c r="AD577" s="28">
        <v>32.734076000000002</v>
      </c>
      <c r="AE577" s="28">
        <v>3.5244</v>
      </c>
      <c r="AF577" s="28">
        <v>4.8200365600000001</v>
      </c>
      <c r="AG577" s="28">
        <v>4.80889656</v>
      </c>
      <c r="AH577" s="28">
        <v>4.75263656</v>
      </c>
      <c r="AI577" s="28">
        <v>6.5000000000000002E-2</v>
      </c>
      <c r="AJ577" s="28">
        <v>1.9352</v>
      </c>
      <c r="AK577" s="28">
        <v>94.223231999999996</v>
      </c>
      <c r="AL577" s="28">
        <v>6.8479200000000002</v>
      </c>
      <c r="AM577" s="28">
        <v>0.96896000000000004</v>
      </c>
      <c r="AN577" s="28">
        <v>1.7776000000000001</v>
      </c>
      <c r="AO577" s="28">
        <v>41.44</v>
      </c>
      <c r="AP577" s="28">
        <v>2.0220799999999999</v>
      </c>
      <c r="AQ577" s="28">
        <v>1.6064000000000001</v>
      </c>
      <c r="AR577" s="28">
        <v>7.2858400000000003</v>
      </c>
      <c r="AS577" s="28">
        <v>671.80319999999995</v>
      </c>
      <c r="AT577" s="28">
        <v>36.842528080000001</v>
      </c>
      <c r="AU577" s="28">
        <v>2628.1840000000002</v>
      </c>
      <c r="AV577" s="28">
        <v>5.8156639999999999</v>
      </c>
      <c r="AW577" s="28">
        <v>3.4319999999999999</v>
      </c>
      <c r="AX577" s="28">
        <v>5</v>
      </c>
      <c r="AY577" s="28">
        <v>134.77600000000001</v>
      </c>
      <c r="AZ577" s="28">
        <v>2.7148400000000001</v>
      </c>
      <c r="BA577" s="28">
        <v>0.11969111969111999</v>
      </c>
      <c r="BB577" s="28">
        <v>11.30944</v>
      </c>
      <c r="BC577" s="28">
        <v>145.4</v>
      </c>
      <c r="BD577" s="28">
        <v>0.64895999999999998</v>
      </c>
      <c r="BE577" s="28">
        <v>1.9150160000000001</v>
      </c>
      <c r="BF577" s="28">
        <v>1.87216</v>
      </c>
      <c r="BG577" s="28">
        <v>2.1444000000000001</v>
      </c>
      <c r="BH577" s="28">
        <v>85.202399999999997</v>
      </c>
      <c r="BI577" s="28">
        <v>15.3512</v>
      </c>
      <c r="BJ577" s="28">
        <v>5</v>
      </c>
      <c r="BK577" s="28">
        <v>3.3459808</v>
      </c>
      <c r="BL577" s="28">
        <v>3.3459808</v>
      </c>
      <c r="BM577" s="28">
        <v>3.7569488</v>
      </c>
      <c r="BN577" s="28">
        <v>0.19864000000000001</v>
      </c>
      <c r="BO577" s="28">
        <v>1.00302513388758</v>
      </c>
      <c r="BP577" s="28">
        <v>0.46958031837916098</v>
      </c>
    </row>
    <row r="578" spans="1:68">
      <c r="A578" s="28">
        <v>577</v>
      </c>
      <c r="B578" s="29" t="s">
        <v>303</v>
      </c>
      <c r="C578" s="28">
        <v>428</v>
      </c>
      <c r="D578" s="28">
        <v>1093</v>
      </c>
      <c r="E578" s="28">
        <v>0.42994544000000001</v>
      </c>
      <c r="F578" s="28">
        <v>35.508612479999996</v>
      </c>
      <c r="G578" s="28">
        <v>3.2747728</v>
      </c>
      <c r="H578" s="28">
        <v>1.20444</v>
      </c>
      <c r="I578" s="28">
        <v>4.1313864000000002</v>
      </c>
      <c r="J578" s="28">
        <v>16.683759999999999</v>
      </c>
      <c r="K578" s="28">
        <v>0.88975519999999997</v>
      </c>
      <c r="L578" s="28">
        <v>0.88872799999999996</v>
      </c>
      <c r="M578" s="28">
        <v>1.0656304000000001</v>
      </c>
      <c r="N578" s="28">
        <v>470.52355999999997</v>
      </c>
      <c r="O578" s="28">
        <v>57.941835294400001</v>
      </c>
      <c r="P578" s="28">
        <v>363.47552000000002</v>
      </c>
      <c r="Q578" s="28">
        <v>1.4410940000000001</v>
      </c>
      <c r="R578" s="28">
        <v>2.3285999999999998</v>
      </c>
      <c r="S578" s="28">
        <v>3.5707200000000001</v>
      </c>
      <c r="T578" s="28">
        <v>178.16128</v>
      </c>
      <c r="U578" s="28">
        <v>3.1407508000000002</v>
      </c>
      <c r="V578" s="28">
        <v>6.6771519129980306E-2</v>
      </c>
      <c r="W578" s="28">
        <v>34.207455199999998</v>
      </c>
      <c r="X578" s="28">
        <v>199.78880000000001</v>
      </c>
      <c r="Y578" s="28">
        <v>1.5102199999999999</v>
      </c>
      <c r="Z578" s="28">
        <v>1.9774575999999999</v>
      </c>
      <c r="AA578" s="28">
        <v>2.5984232</v>
      </c>
      <c r="AB578" s="28">
        <v>2.7907696</v>
      </c>
      <c r="AC578" s="28">
        <v>52.34516</v>
      </c>
      <c r="AD578" s="28">
        <v>32.842508799999997</v>
      </c>
      <c r="AE578" s="28">
        <v>3.5707200000000001</v>
      </c>
      <c r="AF578" s="28">
        <v>4.8755001279999997</v>
      </c>
      <c r="AG578" s="28">
        <v>4.8610181280000004</v>
      </c>
      <c r="AH578" s="28">
        <v>4.7878801280000003</v>
      </c>
      <c r="AI578" s="28">
        <v>7.0000000000000007E-2</v>
      </c>
      <c r="AJ578" s="28">
        <v>1.9340599999999999</v>
      </c>
      <c r="AK578" s="28">
        <v>93.545426000000006</v>
      </c>
      <c r="AL578" s="28">
        <v>6.7493800000000004</v>
      </c>
      <c r="AM578" s="28">
        <v>0.95938000000000001</v>
      </c>
      <c r="AN578" s="28">
        <v>1.7723599999999999</v>
      </c>
      <c r="AO578" s="28">
        <v>41.28</v>
      </c>
      <c r="AP578" s="28">
        <v>2.0349400000000002</v>
      </c>
      <c r="AQ578" s="28">
        <v>1.6092</v>
      </c>
      <c r="AR578" s="28">
        <v>7.5731599999999997</v>
      </c>
      <c r="AS578" s="28">
        <v>670.85900000000004</v>
      </c>
      <c r="AT578" s="28">
        <v>36.692768780000002</v>
      </c>
      <c r="AU578" s="28">
        <v>2738.172</v>
      </c>
      <c r="AV578" s="28">
        <v>5.975276</v>
      </c>
      <c r="AW578" s="28">
        <v>3.3237000000000001</v>
      </c>
      <c r="AX578" s="28">
        <v>5.0439999999999996</v>
      </c>
      <c r="AY578" s="28">
        <v>135.672</v>
      </c>
      <c r="AZ578" s="28">
        <v>2.7863000000000002</v>
      </c>
      <c r="BA578" s="28">
        <v>0.121802325581395</v>
      </c>
      <c r="BB578" s="28">
        <v>11.04346</v>
      </c>
      <c r="BC578" s="28">
        <v>146.82</v>
      </c>
      <c r="BD578" s="28">
        <v>0.64934499999999995</v>
      </c>
      <c r="BE578" s="28">
        <v>1.9302379999999999</v>
      </c>
      <c r="BF578" s="28">
        <v>1.88134</v>
      </c>
      <c r="BG578" s="28">
        <v>2.1550799999999999</v>
      </c>
      <c r="BH578" s="28">
        <v>84.834999999999994</v>
      </c>
      <c r="BI578" s="28">
        <v>15.901199999999999</v>
      </c>
      <c r="BJ578" s="28">
        <v>5.0439999999999996</v>
      </c>
      <c r="BK578" s="28">
        <v>3.3280645999999998</v>
      </c>
      <c r="BL578" s="28">
        <v>3.3280645999999998</v>
      </c>
      <c r="BM578" s="28">
        <v>3.4046645999999998</v>
      </c>
      <c r="BN578" s="28">
        <v>0.1701</v>
      </c>
      <c r="BO578" s="28">
        <v>1.0067754983438799</v>
      </c>
      <c r="BP578" s="28">
        <v>0.46985890014471798</v>
      </c>
    </row>
    <row r="579" spans="1:68">
      <c r="A579" s="28">
        <v>578</v>
      </c>
      <c r="B579" s="29" t="s">
        <v>304</v>
      </c>
      <c r="C579" s="28">
        <v>330</v>
      </c>
      <c r="D579" s="28">
        <v>1100</v>
      </c>
      <c r="E579" s="28">
        <v>0.343725</v>
      </c>
      <c r="F579" s="28">
        <v>30.139656250000002</v>
      </c>
      <c r="G579" s="28">
        <v>2.9403125000000001</v>
      </c>
      <c r="H579" s="28">
        <v>1.2158125</v>
      </c>
      <c r="I579" s="28">
        <v>4.1235625000000002</v>
      </c>
      <c r="J579" s="28">
        <v>14.55</v>
      </c>
      <c r="K579" s="28">
        <v>0.84706250000000005</v>
      </c>
      <c r="L579" s="28">
        <v>0.85562499999999997</v>
      </c>
      <c r="M579" s="28">
        <v>1.042875</v>
      </c>
      <c r="N579" s="28">
        <v>459.65875</v>
      </c>
      <c r="O579" s="28">
        <v>56.67095475</v>
      </c>
      <c r="P579" s="28">
        <v>357.71249999999998</v>
      </c>
      <c r="Q579" s="28">
        <v>1.37671875</v>
      </c>
      <c r="R579" s="28">
        <v>2.1662499999999998</v>
      </c>
      <c r="S579" s="28">
        <v>3.4437500000000001</v>
      </c>
      <c r="T579" s="28">
        <v>176.41874999999999</v>
      </c>
      <c r="U579" s="28">
        <v>3.1114999999999999</v>
      </c>
      <c r="V579" s="28">
        <v>6.8728522336769807E-2</v>
      </c>
      <c r="W579" s="28">
        <v>34.040999999999997</v>
      </c>
      <c r="X579" s="28">
        <v>197.9375</v>
      </c>
      <c r="Y579" s="28">
        <v>1.4866874999999999</v>
      </c>
      <c r="Z579" s="28">
        <v>1.9462874999999999</v>
      </c>
      <c r="AA579" s="28">
        <v>2.57375</v>
      </c>
      <c r="AB579" s="28">
        <v>2.7645624999999998</v>
      </c>
      <c r="AC579" s="28">
        <v>50.985624999999999</v>
      </c>
      <c r="AD579" s="28">
        <v>33.401562499999997</v>
      </c>
      <c r="AE579" s="28">
        <v>3.4437500000000001</v>
      </c>
      <c r="AF579" s="28">
        <v>4.7605762499999997</v>
      </c>
      <c r="AG579" s="28">
        <v>4.7605762499999997</v>
      </c>
      <c r="AH579" s="28">
        <v>4.7605762499999997</v>
      </c>
      <c r="AI579" s="28">
        <v>0.05</v>
      </c>
      <c r="AJ579" s="28">
        <v>1.9604999999999999</v>
      </c>
      <c r="AK579" s="28">
        <v>96.207575000000006</v>
      </c>
      <c r="AL579" s="28">
        <v>6.8061249999999998</v>
      </c>
      <c r="AM579" s="28">
        <v>0.95</v>
      </c>
      <c r="AN579" s="28">
        <v>1.7481249999999999</v>
      </c>
      <c r="AO579" s="28">
        <v>42.2</v>
      </c>
      <c r="AP579" s="28">
        <v>2.0266250000000001</v>
      </c>
      <c r="AQ579" s="28">
        <v>1.5962499999999999</v>
      </c>
      <c r="AR579" s="28">
        <v>7.5898750000000001</v>
      </c>
      <c r="AS579" s="28">
        <v>667.45624999999995</v>
      </c>
      <c r="AT579" s="28">
        <v>36.4738495</v>
      </c>
      <c r="AU579" s="28">
        <v>2760.95</v>
      </c>
      <c r="AV579" s="28">
        <v>6.0013500000000004</v>
      </c>
      <c r="AW579" s="28">
        <v>3.3</v>
      </c>
      <c r="AX579" s="28">
        <v>5.0374999999999996</v>
      </c>
      <c r="AY579" s="28">
        <v>134</v>
      </c>
      <c r="AZ579" s="28">
        <v>2.7611249999999998</v>
      </c>
      <c r="BA579" s="28">
        <v>0.11848341232227499</v>
      </c>
      <c r="BB579" s="28">
        <v>10.83075</v>
      </c>
      <c r="BC579" s="28">
        <v>145</v>
      </c>
      <c r="BD579" s="28">
        <v>0.64</v>
      </c>
      <c r="BE579" s="28">
        <v>1.9113374999999999</v>
      </c>
      <c r="BF579" s="28">
        <v>1.8603749999999999</v>
      </c>
      <c r="BG579" s="28">
        <v>2.13</v>
      </c>
      <c r="BH579" s="28">
        <v>84.133750000000006</v>
      </c>
      <c r="BI579" s="28">
        <v>15.602499999999999</v>
      </c>
      <c r="BJ579" s="28">
        <v>5.0374999999999996</v>
      </c>
      <c r="BK579" s="28">
        <v>3.3004337499999998</v>
      </c>
      <c r="BL579" s="28">
        <v>3.3004337499999998</v>
      </c>
      <c r="BM579" s="28">
        <v>3.3004337499999998</v>
      </c>
      <c r="BN579" s="28">
        <v>0.17</v>
      </c>
      <c r="BO579" s="28">
        <v>1.0031990031429701</v>
      </c>
      <c r="BP579" s="28">
        <v>0.46309696092619401</v>
      </c>
    </row>
    <row r="580" spans="1:68">
      <c r="A580" s="28">
        <v>579</v>
      </c>
      <c r="B580" s="29" t="s">
        <v>304</v>
      </c>
      <c r="C580" s="28">
        <v>280</v>
      </c>
      <c r="D580" s="28">
        <v>1090</v>
      </c>
      <c r="E580" s="28">
        <v>0.343725</v>
      </c>
      <c r="F580" s="28">
        <v>30.139656250000002</v>
      </c>
      <c r="G580" s="28">
        <v>2.9403125000000001</v>
      </c>
      <c r="H580" s="28">
        <v>1.2158125</v>
      </c>
      <c r="I580" s="28">
        <v>4.1235625000000002</v>
      </c>
      <c r="J580" s="28">
        <v>14.55</v>
      </c>
      <c r="K580" s="28">
        <v>0.84706250000000005</v>
      </c>
      <c r="L580" s="28">
        <v>0.85562499999999997</v>
      </c>
      <c r="M580" s="28">
        <v>1.042875</v>
      </c>
      <c r="N580" s="28">
        <v>459.65875</v>
      </c>
      <c r="O580" s="28">
        <v>56.67095475</v>
      </c>
      <c r="P580" s="28">
        <v>357.71249999999998</v>
      </c>
      <c r="Q580" s="28">
        <v>1.37671875</v>
      </c>
      <c r="R580" s="28">
        <v>2.1662499999999998</v>
      </c>
      <c r="S580" s="28">
        <v>3.4437500000000001</v>
      </c>
      <c r="T580" s="28">
        <v>176.41874999999999</v>
      </c>
      <c r="U580" s="28">
        <v>3.1114999999999999</v>
      </c>
      <c r="V580" s="28">
        <v>6.8728522336769807E-2</v>
      </c>
      <c r="W580" s="28">
        <v>34.040999999999997</v>
      </c>
      <c r="X580" s="28">
        <v>197.9375</v>
      </c>
      <c r="Y580" s="28">
        <v>1.4866874999999999</v>
      </c>
      <c r="Z580" s="28">
        <v>1.9462874999999999</v>
      </c>
      <c r="AA580" s="28">
        <v>2.57375</v>
      </c>
      <c r="AB580" s="28">
        <v>2.7645624999999998</v>
      </c>
      <c r="AC580" s="28">
        <v>50.985624999999999</v>
      </c>
      <c r="AD580" s="28">
        <v>33.401562499999997</v>
      </c>
      <c r="AE580" s="28">
        <v>3.4437500000000001</v>
      </c>
      <c r="AF580" s="28">
        <v>4.7605762499999997</v>
      </c>
      <c r="AG580" s="28">
        <v>4.7605762499999997</v>
      </c>
      <c r="AH580" s="28">
        <v>4.7605762499999997</v>
      </c>
      <c r="AI580" s="28">
        <v>0.05</v>
      </c>
      <c r="AJ580" s="28">
        <v>1.9604999999999999</v>
      </c>
      <c r="AK580" s="28">
        <v>96.207575000000006</v>
      </c>
      <c r="AL580" s="28">
        <v>6.8061249999999998</v>
      </c>
      <c r="AM580" s="28">
        <v>0.95</v>
      </c>
      <c r="AN580" s="28">
        <v>1.7481249999999999</v>
      </c>
      <c r="AO580" s="28">
        <v>42.2</v>
      </c>
      <c r="AP580" s="28">
        <v>2.0266250000000001</v>
      </c>
      <c r="AQ580" s="28">
        <v>1.5962499999999999</v>
      </c>
      <c r="AR580" s="28">
        <v>7.5898750000000001</v>
      </c>
      <c r="AS580" s="28">
        <v>667.45624999999995</v>
      </c>
      <c r="AT580" s="28">
        <v>36.4738495</v>
      </c>
      <c r="AU580" s="28">
        <v>2760.95</v>
      </c>
      <c r="AV580" s="28">
        <v>6.0013500000000004</v>
      </c>
      <c r="AW580" s="28">
        <v>3.3</v>
      </c>
      <c r="AX580" s="28">
        <v>5.0374999999999996</v>
      </c>
      <c r="AY580" s="28">
        <v>134</v>
      </c>
      <c r="AZ580" s="28">
        <v>2.7611249999999998</v>
      </c>
      <c r="BA580" s="28">
        <v>0.11848341232227499</v>
      </c>
      <c r="BB580" s="28">
        <v>10.83075</v>
      </c>
      <c r="BC580" s="28">
        <v>145</v>
      </c>
      <c r="BD580" s="28">
        <v>0.64</v>
      </c>
      <c r="BE580" s="28">
        <v>1.9113374999999999</v>
      </c>
      <c r="BF580" s="28">
        <v>1.8603749999999999</v>
      </c>
      <c r="BG580" s="28">
        <v>2.13</v>
      </c>
      <c r="BH580" s="28">
        <v>84.133750000000006</v>
      </c>
      <c r="BI580" s="28">
        <v>15.602499999999999</v>
      </c>
      <c r="BJ580" s="28">
        <v>5.0374999999999996</v>
      </c>
      <c r="BK580" s="28">
        <v>3.3004337499999998</v>
      </c>
      <c r="BL580" s="28">
        <v>3.3004337499999998</v>
      </c>
      <c r="BM580" s="28">
        <v>3.3004337499999998</v>
      </c>
      <c r="BN580" s="28">
        <v>0.17</v>
      </c>
      <c r="BO580" s="28">
        <v>1.0031990031429701</v>
      </c>
      <c r="BP580" s="28">
        <v>0.46309696092619401</v>
      </c>
    </row>
    <row r="581" spans="1:68">
      <c r="A581" s="28">
        <v>580</v>
      </c>
      <c r="B581" s="29" t="s">
        <v>304</v>
      </c>
      <c r="C581" s="28">
        <v>285</v>
      </c>
      <c r="D581" s="28">
        <v>1105</v>
      </c>
      <c r="E581" s="28">
        <v>0.343725</v>
      </c>
      <c r="F581" s="28">
        <v>30.139656250000002</v>
      </c>
      <c r="G581" s="28">
        <v>2.9403125000000001</v>
      </c>
      <c r="H581" s="28">
        <v>1.2158125</v>
      </c>
      <c r="I581" s="28">
        <v>4.1235625000000002</v>
      </c>
      <c r="J581" s="28">
        <v>14.55</v>
      </c>
      <c r="K581" s="28">
        <v>0.84706250000000005</v>
      </c>
      <c r="L581" s="28">
        <v>0.85562499999999997</v>
      </c>
      <c r="M581" s="28">
        <v>1.042875</v>
      </c>
      <c r="N581" s="28">
        <v>459.65875</v>
      </c>
      <c r="O581" s="28">
        <v>56.67095475</v>
      </c>
      <c r="P581" s="28">
        <v>357.71249999999998</v>
      </c>
      <c r="Q581" s="28">
        <v>1.37671875</v>
      </c>
      <c r="R581" s="28">
        <v>2.1662499999999998</v>
      </c>
      <c r="S581" s="28">
        <v>3.4437500000000001</v>
      </c>
      <c r="T581" s="28">
        <v>176.41874999999999</v>
      </c>
      <c r="U581" s="28">
        <v>3.1114999999999999</v>
      </c>
      <c r="V581" s="28">
        <v>6.8728522336769807E-2</v>
      </c>
      <c r="W581" s="28">
        <v>34.040999999999997</v>
      </c>
      <c r="X581" s="28">
        <v>197.9375</v>
      </c>
      <c r="Y581" s="28">
        <v>1.4866874999999999</v>
      </c>
      <c r="Z581" s="28">
        <v>1.9462874999999999</v>
      </c>
      <c r="AA581" s="28">
        <v>2.57375</v>
      </c>
      <c r="AB581" s="28">
        <v>2.7645624999999998</v>
      </c>
      <c r="AC581" s="28">
        <v>50.985624999999999</v>
      </c>
      <c r="AD581" s="28">
        <v>33.401562499999997</v>
      </c>
      <c r="AE581" s="28">
        <v>3.4437500000000001</v>
      </c>
      <c r="AF581" s="28">
        <v>4.7605762499999997</v>
      </c>
      <c r="AG581" s="28">
        <v>4.7605762499999997</v>
      </c>
      <c r="AH581" s="28">
        <v>4.7605762499999997</v>
      </c>
      <c r="AI581" s="28">
        <v>0.05</v>
      </c>
      <c r="AJ581" s="28">
        <v>1.9604999999999999</v>
      </c>
      <c r="AK581" s="28">
        <v>96.207575000000006</v>
      </c>
      <c r="AL581" s="28">
        <v>6.8061249999999998</v>
      </c>
      <c r="AM581" s="28">
        <v>0.95</v>
      </c>
      <c r="AN581" s="28">
        <v>1.7481249999999999</v>
      </c>
      <c r="AO581" s="28">
        <v>42.2</v>
      </c>
      <c r="AP581" s="28">
        <v>2.0266250000000001</v>
      </c>
      <c r="AQ581" s="28">
        <v>1.5962499999999999</v>
      </c>
      <c r="AR581" s="28">
        <v>7.5898750000000001</v>
      </c>
      <c r="AS581" s="28">
        <v>667.45624999999995</v>
      </c>
      <c r="AT581" s="28">
        <v>36.4738495</v>
      </c>
      <c r="AU581" s="28">
        <v>2760.95</v>
      </c>
      <c r="AV581" s="28">
        <v>6.0013500000000004</v>
      </c>
      <c r="AW581" s="28">
        <v>3.3</v>
      </c>
      <c r="AX581" s="28">
        <v>5.0374999999999996</v>
      </c>
      <c r="AY581" s="28">
        <v>134</v>
      </c>
      <c r="AZ581" s="28">
        <v>2.7611249999999998</v>
      </c>
      <c r="BA581" s="28">
        <v>0.11848341232227499</v>
      </c>
      <c r="BB581" s="28">
        <v>10.83075</v>
      </c>
      <c r="BC581" s="28">
        <v>145</v>
      </c>
      <c r="BD581" s="28">
        <v>0.64</v>
      </c>
      <c r="BE581" s="28">
        <v>1.9113374999999999</v>
      </c>
      <c r="BF581" s="28">
        <v>1.8603749999999999</v>
      </c>
      <c r="BG581" s="28">
        <v>2.13</v>
      </c>
      <c r="BH581" s="28">
        <v>84.133750000000006</v>
      </c>
      <c r="BI581" s="28">
        <v>15.602499999999999</v>
      </c>
      <c r="BJ581" s="28">
        <v>5.0374999999999996</v>
      </c>
      <c r="BK581" s="28">
        <v>3.3004337499999998</v>
      </c>
      <c r="BL581" s="28">
        <v>3.3004337499999998</v>
      </c>
      <c r="BM581" s="28">
        <v>3.3004337499999998</v>
      </c>
      <c r="BN581" s="28">
        <v>0.17</v>
      </c>
      <c r="BO581" s="28">
        <v>1.0031990031429701</v>
      </c>
      <c r="BP581" s="28">
        <v>0.46309696092619401</v>
      </c>
    </row>
    <row r="582" spans="1:68">
      <c r="A582" s="28">
        <v>581</v>
      </c>
      <c r="B582" s="29" t="s">
        <v>304</v>
      </c>
      <c r="C582" s="28">
        <v>130</v>
      </c>
      <c r="D582" s="28">
        <v>1075</v>
      </c>
      <c r="E582" s="28">
        <v>0.343725</v>
      </c>
      <c r="F582" s="28">
        <v>30.139656250000002</v>
      </c>
      <c r="G582" s="28">
        <v>2.9403125000000001</v>
      </c>
      <c r="H582" s="28">
        <v>1.2158125</v>
      </c>
      <c r="I582" s="28">
        <v>4.1235625000000002</v>
      </c>
      <c r="J582" s="28">
        <v>14.55</v>
      </c>
      <c r="K582" s="28">
        <v>0.84706250000000005</v>
      </c>
      <c r="L582" s="28">
        <v>0.85562499999999997</v>
      </c>
      <c r="M582" s="28">
        <v>1.042875</v>
      </c>
      <c r="N582" s="28">
        <v>459.65875</v>
      </c>
      <c r="O582" s="28">
        <v>56.67095475</v>
      </c>
      <c r="P582" s="28">
        <v>357.71249999999998</v>
      </c>
      <c r="Q582" s="28">
        <v>1.37671875</v>
      </c>
      <c r="R582" s="28">
        <v>2.1662499999999998</v>
      </c>
      <c r="S582" s="28">
        <v>3.4437500000000001</v>
      </c>
      <c r="T582" s="28">
        <v>176.41874999999999</v>
      </c>
      <c r="U582" s="28">
        <v>3.1114999999999999</v>
      </c>
      <c r="V582" s="28">
        <v>6.8728522336769807E-2</v>
      </c>
      <c r="W582" s="28">
        <v>34.040999999999997</v>
      </c>
      <c r="X582" s="28">
        <v>197.9375</v>
      </c>
      <c r="Y582" s="28">
        <v>1.4866874999999999</v>
      </c>
      <c r="Z582" s="28">
        <v>1.9462874999999999</v>
      </c>
      <c r="AA582" s="28">
        <v>2.57375</v>
      </c>
      <c r="AB582" s="28">
        <v>2.7645624999999998</v>
      </c>
      <c r="AC582" s="28">
        <v>50.985624999999999</v>
      </c>
      <c r="AD582" s="28">
        <v>33.401562499999997</v>
      </c>
      <c r="AE582" s="28">
        <v>3.4437500000000001</v>
      </c>
      <c r="AF582" s="28">
        <v>4.7605762499999997</v>
      </c>
      <c r="AG582" s="28">
        <v>4.7605762499999997</v>
      </c>
      <c r="AH582" s="28">
        <v>4.7605762499999997</v>
      </c>
      <c r="AI582" s="28">
        <v>0.05</v>
      </c>
      <c r="AJ582" s="28">
        <v>1.9604999999999999</v>
      </c>
      <c r="AK582" s="28">
        <v>96.207575000000006</v>
      </c>
      <c r="AL582" s="28">
        <v>6.8061249999999998</v>
      </c>
      <c r="AM582" s="28">
        <v>0.95</v>
      </c>
      <c r="AN582" s="28">
        <v>1.7481249999999999</v>
      </c>
      <c r="AO582" s="28">
        <v>42.2</v>
      </c>
      <c r="AP582" s="28">
        <v>2.0266250000000001</v>
      </c>
      <c r="AQ582" s="28">
        <v>1.5962499999999999</v>
      </c>
      <c r="AR582" s="28">
        <v>7.5898750000000001</v>
      </c>
      <c r="AS582" s="28">
        <v>667.45624999999995</v>
      </c>
      <c r="AT582" s="28">
        <v>36.4738495</v>
      </c>
      <c r="AU582" s="28">
        <v>2760.95</v>
      </c>
      <c r="AV582" s="28">
        <v>6.0013500000000004</v>
      </c>
      <c r="AW582" s="28">
        <v>3.3</v>
      </c>
      <c r="AX582" s="28">
        <v>5.0374999999999996</v>
      </c>
      <c r="AY582" s="28">
        <v>134</v>
      </c>
      <c r="AZ582" s="28">
        <v>2.7611249999999998</v>
      </c>
      <c r="BA582" s="28">
        <v>0.11848341232227499</v>
      </c>
      <c r="BB582" s="28">
        <v>10.83075</v>
      </c>
      <c r="BC582" s="28">
        <v>145</v>
      </c>
      <c r="BD582" s="28">
        <v>0.64</v>
      </c>
      <c r="BE582" s="28">
        <v>1.9113374999999999</v>
      </c>
      <c r="BF582" s="28">
        <v>1.8603749999999999</v>
      </c>
      <c r="BG582" s="28">
        <v>2.13</v>
      </c>
      <c r="BH582" s="28">
        <v>84.133750000000006</v>
      </c>
      <c r="BI582" s="28">
        <v>15.602499999999999</v>
      </c>
      <c r="BJ582" s="28">
        <v>5.0374999999999996</v>
      </c>
      <c r="BK582" s="28">
        <v>3.3004337499999998</v>
      </c>
      <c r="BL582" s="28">
        <v>3.3004337499999998</v>
      </c>
      <c r="BM582" s="28">
        <v>3.3004337499999998</v>
      </c>
      <c r="BN582" s="28">
        <v>0.17</v>
      </c>
      <c r="BO582" s="28">
        <v>1.0031990031429701</v>
      </c>
      <c r="BP582" s="28">
        <v>0.46309696092619401</v>
      </c>
    </row>
    <row r="583" spans="1:68">
      <c r="A583" s="28">
        <v>582</v>
      </c>
      <c r="B583" s="29" t="s">
        <v>304</v>
      </c>
      <c r="C583" s="28">
        <v>225</v>
      </c>
      <c r="D583" s="28">
        <v>1120</v>
      </c>
      <c r="E583" s="28">
        <v>0.343725</v>
      </c>
      <c r="F583" s="28">
        <v>30.139656250000002</v>
      </c>
      <c r="G583" s="28">
        <v>2.9403125000000001</v>
      </c>
      <c r="H583" s="28">
        <v>1.2158125</v>
      </c>
      <c r="I583" s="28">
        <v>4.1235625000000002</v>
      </c>
      <c r="J583" s="28">
        <v>14.55</v>
      </c>
      <c r="K583" s="28">
        <v>0.84706250000000005</v>
      </c>
      <c r="L583" s="28">
        <v>0.85562499999999997</v>
      </c>
      <c r="M583" s="28">
        <v>1.042875</v>
      </c>
      <c r="N583" s="28">
        <v>459.65875</v>
      </c>
      <c r="O583" s="28">
        <v>56.67095475</v>
      </c>
      <c r="P583" s="28">
        <v>357.71249999999998</v>
      </c>
      <c r="Q583" s="28">
        <v>1.37671875</v>
      </c>
      <c r="R583" s="28">
        <v>2.1662499999999998</v>
      </c>
      <c r="S583" s="28">
        <v>3.4437500000000001</v>
      </c>
      <c r="T583" s="28">
        <v>176.41874999999999</v>
      </c>
      <c r="U583" s="28">
        <v>3.1114999999999999</v>
      </c>
      <c r="V583" s="28">
        <v>6.8728522336769807E-2</v>
      </c>
      <c r="W583" s="28">
        <v>34.040999999999997</v>
      </c>
      <c r="X583" s="28">
        <v>197.9375</v>
      </c>
      <c r="Y583" s="28">
        <v>1.4866874999999999</v>
      </c>
      <c r="Z583" s="28">
        <v>1.9462874999999999</v>
      </c>
      <c r="AA583" s="28">
        <v>2.57375</v>
      </c>
      <c r="AB583" s="28">
        <v>2.7645624999999998</v>
      </c>
      <c r="AC583" s="28">
        <v>50.985624999999999</v>
      </c>
      <c r="AD583" s="28">
        <v>33.401562499999997</v>
      </c>
      <c r="AE583" s="28">
        <v>3.4437500000000001</v>
      </c>
      <c r="AF583" s="28">
        <v>4.7605762499999997</v>
      </c>
      <c r="AG583" s="28">
        <v>4.7605762499999997</v>
      </c>
      <c r="AH583" s="28">
        <v>4.7605762499999997</v>
      </c>
      <c r="AI583" s="28">
        <v>0.05</v>
      </c>
      <c r="AJ583" s="28">
        <v>1.9604999999999999</v>
      </c>
      <c r="AK583" s="28">
        <v>96.207575000000006</v>
      </c>
      <c r="AL583" s="28">
        <v>6.8061249999999998</v>
      </c>
      <c r="AM583" s="28">
        <v>0.95</v>
      </c>
      <c r="AN583" s="28">
        <v>1.7481249999999999</v>
      </c>
      <c r="AO583" s="28">
        <v>42.2</v>
      </c>
      <c r="AP583" s="28">
        <v>2.0266250000000001</v>
      </c>
      <c r="AQ583" s="28">
        <v>1.5962499999999999</v>
      </c>
      <c r="AR583" s="28">
        <v>7.5898750000000001</v>
      </c>
      <c r="AS583" s="28">
        <v>667.45624999999995</v>
      </c>
      <c r="AT583" s="28">
        <v>36.4738495</v>
      </c>
      <c r="AU583" s="28">
        <v>2760.95</v>
      </c>
      <c r="AV583" s="28">
        <v>6.0013500000000004</v>
      </c>
      <c r="AW583" s="28">
        <v>3.3</v>
      </c>
      <c r="AX583" s="28">
        <v>5.0374999999999996</v>
      </c>
      <c r="AY583" s="28">
        <v>134</v>
      </c>
      <c r="AZ583" s="28">
        <v>2.7611249999999998</v>
      </c>
      <c r="BA583" s="28">
        <v>0.11848341232227499</v>
      </c>
      <c r="BB583" s="28">
        <v>10.83075</v>
      </c>
      <c r="BC583" s="28">
        <v>145</v>
      </c>
      <c r="BD583" s="28">
        <v>0.64</v>
      </c>
      <c r="BE583" s="28">
        <v>1.9113374999999999</v>
      </c>
      <c r="BF583" s="28">
        <v>1.8603749999999999</v>
      </c>
      <c r="BG583" s="28">
        <v>2.13</v>
      </c>
      <c r="BH583" s="28">
        <v>84.133750000000006</v>
      </c>
      <c r="BI583" s="28">
        <v>15.602499999999999</v>
      </c>
      <c r="BJ583" s="28">
        <v>5.0374999999999996</v>
      </c>
      <c r="BK583" s="28">
        <v>3.3004337499999998</v>
      </c>
      <c r="BL583" s="28">
        <v>3.3004337499999998</v>
      </c>
      <c r="BM583" s="28">
        <v>3.3004337499999998</v>
      </c>
      <c r="BN583" s="28">
        <v>0.17</v>
      </c>
      <c r="BO583" s="28">
        <v>1.0031990031429701</v>
      </c>
      <c r="BP583" s="28">
        <v>0.46309696092619401</v>
      </c>
    </row>
    <row r="584" spans="1:68">
      <c r="A584" s="28">
        <v>583</v>
      </c>
      <c r="B584" s="29" t="s">
        <v>305</v>
      </c>
      <c r="C584" s="28">
        <v>150</v>
      </c>
      <c r="D584" s="28">
        <v>1140</v>
      </c>
      <c r="E584" s="28">
        <v>0.35880000000000001</v>
      </c>
      <c r="F584" s="28">
        <v>31.459959999999999</v>
      </c>
      <c r="G584" s="28">
        <v>3.0817999999999999</v>
      </c>
      <c r="H584" s="28">
        <v>1.3</v>
      </c>
      <c r="I584" s="28">
        <v>4.3486000000000002</v>
      </c>
      <c r="J584" s="28">
        <v>15.18</v>
      </c>
      <c r="K584" s="28">
        <v>0.89900000000000002</v>
      </c>
      <c r="L584" s="28">
        <v>0.91</v>
      </c>
      <c r="M584" s="28">
        <v>1.1177999999999999</v>
      </c>
      <c r="N584" s="28">
        <v>488.512</v>
      </c>
      <c r="O584" s="28">
        <v>59.473494000000002</v>
      </c>
      <c r="P584" s="28">
        <v>381.18</v>
      </c>
      <c r="Q584" s="28">
        <v>1.4988600000000001</v>
      </c>
      <c r="R584" s="28">
        <v>2.278</v>
      </c>
      <c r="S584" s="28">
        <v>3.62</v>
      </c>
      <c r="T584" s="28">
        <v>185.88</v>
      </c>
      <c r="U584" s="28">
        <v>3.2665999999999999</v>
      </c>
      <c r="V584" s="28">
        <v>6.9828722002635096E-2</v>
      </c>
      <c r="W584" s="28">
        <v>35.641199999999998</v>
      </c>
      <c r="X584" s="28">
        <v>208.7</v>
      </c>
      <c r="Y584" s="28">
        <v>1.5606</v>
      </c>
      <c r="Z584" s="28">
        <v>2.0529600000000001</v>
      </c>
      <c r="AA584" s="28">
        <v>2.714</v>
      </c>
      <c r="AB584" s="28">
        <v>2.9194</v>
      </c>
      <c r="AC584" s="28">
        <v>54.225999999999999</v>
      </c>
      <c r="AD584" s="28">
        <v>35.214799999999997</v>
      </c>
      <c r="AE584" s="28">
        <v>3.62</v>
      </c>
      <c r="AF584" s="28">
        <v>5.0198999999999998</v>
      </c>
      <c r="AG584" s="28">
        <v>5.0198999999999998</v>
      </c>
      <c r="AH584" s="28">
        <v>5.0198999999999998</v>
      </c>
      <c r="AI584" s="28">
        <v>5.2999999999999999E-2</v>
      </c>
      <c r="AJ584" s="28">
        <v>2.1</v>
      </c>
      <c r="AK584" s="28">
        <v>103.76288</v>
      </c>
      <c r="AL584" s="28">
        <v>7.2717999999999998</v>
      </c>
      <c r="AM584" s="28">
        <v>1.0069999999999999</v>
      </c>
      <c r="AN584" s="28">
        <v>1.8520000000000001</v>
      </c>
      <c r="AO584" s="28">
        <v>45.38</v>
      </c>
      <c r="AP584" s="28">
        <v>2.1463999999999999</v>
      </c>
      <c r="AQ584" s="28">
        <v>1.69</v>
      </c>
      <c r="AR584" s="28">
        <v>8.0559999999999992</v>
      </c>
      <c r="AS584" s="28">
        <v>709.47799999999995</v>
      </c>
      <c r="AT584" s="28">
        <v>38.766959200000002</v>
      </c>
      <c r="AU584" s="28">
        <v>2937.38</v>
      </c>
      <c r="AV584" s="28">
        <v>6.2843999999999998</v>
      </c>
      <c r="AW584" s="28">
        <v>3.4980000000000002</v>
      </c>
      <c r="AX584" s="28">
        <v>5.36</v>
      </c>
      <c r="AY584" s="28">
        <v>142.04</v>
      </c>
      <c r="AZ584" s="28">
        <v>2.9274</v>
      </c>
      <c r="BA584" s="28">
        <v>0.11679153812252099</v>
      </c>
      <c r="BB584" s="28">
        <v>11.481</v>
      </c>
      <c r="BC584" s="28">
        <v>153.69999999999999</v>
      </c>
      <c r="BD584" s="28">
        <v>0.6784</v>
      </c>
      <c r="BE584" s="28">
        <v>2.0261999999999998</v>
      </c>
      <c r="BF584" s="28">
        <v>1.9722</v>
      </c>
      <c r="BG584" s="28">
        <v>2.2578</v>
      </c>
      <c r="BH584" s="28">
        <v>88.066000000000003</v>
      </c>
      <c r="BI584" s="28">
        <v>16.486000000000001</v>
      </c>
      <c r="BJ584" s="28">
        <v>5.36</v>
      </c>
      <c r="BK584" s="28">
        <v>3.498478</v>
      </c>
      <c r="BL584" s="28">
        <v>3.498478</v>
      </c>
      <c r="BM584" s="28">
        <v>3.498478</v>
      </c>
      <c r="BN584" s="28">
        <v>0.1802</v>
      </c>
      <c r="BO584" s="28">
        <v>1.0098681878856199</v>
      </c>
      <c r="BP584" s="28">
        <v>0.49088277858176599</v>
      </c>
    </row>
    <row r="585" spans="1:68">
      <c r="A585" s="28">
        <v>584</v>
      </c>
      <c r="B585" s="29" t="s">
        <v>84</v>
      </c>
      <c r="C585" s="28">
        <v>175</v>
      </c>
      <c r="D585" s="28">
        <v>1140</v>
      </c>
      <c r="E585" s="28">
        <v>0.39479999999999998</v>
      </c>
      <c r="F585" s="28">
        <v>33.212359999999997</v>
      </c>
      <c r="G585" s="28">
        <v>3.2031999999999998</v>
      </c>
      <c r="H585" s="28">
        <v>1.3278000000000001</v>
      </c>
      <c r="I585" s="28">
        <v>4.407</v>
      </c>
      <c r="J585" s="28">
        <v>15.94</v>
      </c>
      <c r="K585" s="28">
        <v>0.92159999999999997</v>
      </c>
      <c r="L585" s="28">
        <v>0.93</v>
      </c>
      <c r="M585" s="28">
        <v>1.1521999999999999</v>
      </c>
      <c r="N585" s="28">
        <v>499.50200000000001</v>
      </c>
      <c r="O585" s="28">
        <v>60.520193999999996</v>
      </c>
      <c r="P585" s="28">
        <v>402.04</v>
      </c>
      <c r="Q585" s="28">
        <v>1.52064</v>
      </c>
      <c r="R585" s="28">
        <v>2.335</v>
      </c>
      <c r="S585" s="28">
        <v>3.72</v>
      </c>
      <c r="T585" s="28">
        <v>189.72</v>
      </c>
      <c r="U585" s="28">
        <v>3.3308</v>
      </c>
      <c r="V585" s="28">
        <v>6.9008782936010094E-2</v>
      </c>
      <c r="W585" s="28">
        <v>36.32</v>
      </c>
      <c r="X585" s="28">
        <v>212.7</v>
      </c>
      <c r="Y585" s="28">
        <v>1.5893999999999999</v>
      </c>
      <c r="Z585" s="28">
        <v>2.0953200000000001</v>
      </c>
      <c r="AA585" s="28">
        <v>2.7665999999999999</v>
      </c>
      <c r="AB585" s="28">
        <v>2.9750000000000001</v>
      </c>
      <c r="AC585" s="28">
        <v>54.326599999999999</v>
      </c>
      <c r="AD585" s="28">
        <v>35.724800000000002</v>
      </c>
      <c r="AE585" s="28">
        <v>3.72</v>
      </c>
      <c r="AF585" s="28">
        <v>5.1415980000000001</v>
      </c>
      <c r="AG585" s="28">
        <v>5.1415980000000001</v>
      </c>
      <c r="AH585" s="28">
        <v>5.1415980000000001</v>
      </c>
      <c r="AI585" s="28">
        <v>5.3999999999999999E-2</v>
      </c>
      <c r="AJ585" s="28">
        <v>2.1375999999999999</v>
      </c>
      <c r="AK585" s="28">
        <v>105.58736</v>
      </c>
      <c r="AL585" s="28">
        <v>7.4008000000000003</v>
      </c>
      <c r="AM585" s="28">
        <v>1.0266</v>
      </c>
      <c r="AN585" s="28">
        <v>1.8912</v>
      </c>
      <c r="AO585" s="28">
        <v>46.18</v>
      </c>
      <c r="AP585" s="28">
        <v>2.1804000000000001</v>
      </c>
      <c r="AQ585" s="28">
        <v>1.718</v>
      </c>
      <c r="AR585" s="28">
        <v>8.1809999999999992</v>
      </c>
      <c r="AS585" s="28">
        <v>722.678</v>
      </c>
      <c r="AT585" s="28">
        <v>39.544866599999999</v>
      </c>
      <c r="AU585" s="28">
        <v>2979.88</v>
      </c>
      <c r="AV585" s="28">
        <v>6.3103600000000002</v>
      </c>
      <c r="AW585" s="28">
        <v>3.5579999999999998</v>
      </c>
      <c r="AX585" s="28">
        <v>5.46</v>
      </c>
      <c r="AY585" s="28">
        <v>144.94</v>
      </c>
      <c r="AZ585" s="28">
        <v>2.9839000000000002</v>
      </c>
      <c r="BA585" s="28">
        <v>0.11650064963187499</v>
      </c>
      <c r="BB585" s="28">
        <v>11.7614</v>
      </c>
      <c r="BC585" s="28">
        <v>156.80000000000001</v>
      </c>
      <c r="BD585" s="28">
        <v>0.69279999999999997</v>
      </c>
      <c r="BE585" s="28">
        <v>2.06494</v>
      </c>
      <c r="BF585" s="28">
        <v>2.0114000000000001</v>
      </c>
      <c r="BG585" s="28">
        <v>2.3028</v>
      </c>
      <c r="BH585" s="28">
        <v>88.888000000000005</v>
      </c>
      <c r="BI585" s="28">
        <v>16.844000000000001</v>
      </c>
      <c r="BJ585" s="28">
        <v>5.46</v>
      </c>
      <c r="BK585" s="28">
        <v>3.5631179999999998</v>
      </c>
      <c r="BL585" s="28">
        <v>3.5631179999999998</v>
      </c>
      <c r="BM585" s="28">
        <v>3.6014179999999998</v>
      </c>
      <c r="BN585" s="28">
        <v>0.18279999999999999</v>
      </c>
      <c r="BO585" s="28">
        <v>1.0126745178415799</v>
      </c>
      <c r="BP585" s="28">
        <v>0.50130246020260505</v>
      </c>
    </row>
    <row r="586" spans="1:68">
      <c r="A586" s="28">
        <v>585</v>
      </c>
      <c r="B586" s="29" t="s">
        <v>86</v>
      </c>
      <c r="C586" s="28">
        <v>212</v>
      </c>
      <c r="D586" s="28">
        <v>1140</v>
      </c>
      <c r="E586" s="28">
        <v>0.43080000000000002</v>
      </c>
      <c r="F586" s="28">
        <v>34.964759999999998</v>
      </c>
      <c r="G586" s="28">
        <v>3.3246000000000002</v>
      </c>
      <c r="H586" s="28">
        <v>1.3555999999999999</v>
      </c>
      <c r="I586" s="28">
        <v>4.4653999999999998</v>
      </c>
      <c r="J586" s="28">
        <v>16.7</v>
      </c>
      <c r="K586" s="28">
        <v>0.94420000000000004</v>
      </c>
      <c r="L586" s="28">
        <v>0.95</v>
      </c>
      <c r="M586" s="28">
        <v>1.1866000000000001</v>
      </c>
      <c r="N586" s="28">
        <v>510.49200000000002</v>
      </c>
      <c r="O586" s="28">
        <v>61.566893999999998</v>
      </c>
      <c r="P586" s="28">
        <v>422.9</v>
      </c>
      <c r="Q586" s="28">
        <v>1.5424199999999999</v>
      </c>
      <c r="R586" s="28">
        <v>2.3919999999999999</v>
      </c>
      <c r="S586" s="28">
        <v>3.82</v>
      </c>
      <c r="T586" s="28">
        <v>193.56</v>
      </c>
      <c r="U586" s="28">
        <v>3.395</v>
      </c>
      <c r="V586" s="28">
        <v>6.8263473053892201E-2</v>
      </c>
      <c r="W586" s="28">
        <v>36.998800000000003</v>
      </c>
      <c r="X586" s="28">
        <v>216.7</v>
      </c>
      <c r="Y586" s="28">
        <v>1.6182000000000001</v>
      </c>
      <c r="Z586" s="28">
        <v>2.13768</v>
      </c>
      <c r="AA586" s="28">
        <v>2.8191999999999999</v>
      </c>
      <c r="AB586" s="28">
        <v>3.0306000000000002</v>
      </c>
      <c r="AC586" s="28">
        <v>54.427199999999999</v>
      </c>
      <c r="AD586" s="28">
        <v>36.2348</v>
      </c>
      <c r="AE586" s="28">
        <v>3.82</v>
      </c>
      <c r="AF586" s="28">
        <v>5.2632960000000004</v>
      </c>
      <c r="AG586" s="28">
        <v>5.2632960000000004</v>
      </c>
      <c r="AH586" s="28">
        <v>5.2632960000000004</v>
      </c>
      <c r="AI586" s="28">
        <v>5.5E-2</v>
      </c>
      <c r="AJ586" s="28">
        <v>2.1751999999999998</v>
      </c>
      <c r="AK586" s="28">
        <v>107.41184</v>
      </c>
      <c r="AL586" s="28">
        <v>7.5297999999999998</v>
      </c>
      <c r="AM586" s="28">
        <v>1.0462</v>
      </c>
      <c r="AN586" s="28">
        <v>1.9303999999999999</v>
      </c>
      <c r="AO586" s="28">
        <v>46.98</v>
      </c>
      <c r="AP586" s="28">
        <v>2.2143999999999999</v>
      </c>
      <c r="AQ586" s="28">
        <v>1.746</v>
      </c>
      <c r="AR586" s="28">
        <v>8.3059999999999992</v>
      </c>
      <c r="AS586" s="28">
        <v>735.87800000000004</v>
      </c>
      <c r="AT586" s="28">
        <v>40.322774000000003</v>
      </c>
      <c r="AU586" s="28">
        <v>3022.38</v>
      </c>
      <c r="AV586" s="28">
        <v>6.3363199999999997</v>
      </c>
      <c r="AW586" s="28">
        <v>3.6179999999999999</v>
      </c>
      <c r="AX586" s="28">
        <v>5.56</v>
      </c>
      <c r="AY586" s="28">
        <v>147.84</v>
      </c>
      <c r="AZ586" s="28">
        <v>3.0404</v>
      </c>
      <c r="BA586" s="28">
        <v>0.116219667943806</v>
      </c>
      <c r="BB586" s="28">
        <v>12.0418</v>
      </c>
      <c r="BC586" s="28">
        <v>159.9</v>
      </c>
      <c r="BD586" s="28">
        <v>0.70720000000000005</v>
      </c>
      <c r="BE586" s="28">
        <v>2.1036800000000002</v>
      </c>
      <c r="BF586" s="28">
        <v>2.0506000000000002</v>
      </c>
      <c r="BG586" s="28">
        <v>2.3477999999999999</v>
      </c>
      <c r="BH586" s="28">
        <v>89.71</v>
      </c>
      <c r="BI586" s="28">
        <v>17.202000000000002</v>
      </c>
      <c r="BJ586" s="28">
        <v>5.56</v>
      </c>
      <c r="BK586" s="28">
        <v>3.627758</v>
      </c>
      <c r="BL586" s="28">
        <v>3.627758</v>
      </c>
      <c r="BM586" s="28">
        <v>3.704358</v>
      </c>
      <c r="BN586" s="28">
        <v>0.18540000000000001</v>
      </c>
      <c r="BO586" s="28">
        <v>1.0154421620313401</v>
      </c>
      <c r="BP586" s="28">
        <v>0.511722141823444</v>
      </c>
    </row>
    <row r="587" spans="1:68">
      <c r="A587" s="28">
        <v>586</v>
      </c>
      <c r="B587" s="29" t="s">
        <v>306</v>
      </c>
      <c r="C587" s="28">
        <v>250</v>
      </c>
      <c r="D587" s="28">
        <v>1140</v>
      </c>
      <c r="E587" s="28">
        <v>0.43980000000000002</v>
      </c>
      <c r="F587" s="28">
        <v>35.402859999999997</v>
      </c>
      <c r="G587" s="28">
        <v>3.3549500000000001</v>
      </c>
      <c r="H587" s="28">
        <v>1.3625499999999999</v>
      </c>
      <c r="I587" s="28">
        <v>4.4800000000000004</v>
      </c>
      <c r="J587" s="28">
        <v>16.89</v>
      </c>
      <c r="K587" s="28">
        <v>0.94984999999999997</v>
      </c>
      <c r="L587" s="28">
        <v>0.95499999999999996</v>
      </c>
      <c r="M587" s="28">
        <v>1.1952</v>
      </c>
      <c r="N587" s="28">
        <v>513.23950000000002</v>
      </c>
      <c r="O587" s="28">
        <v>61.828569000000002</v>
      </c>
      <c r="P587" s="28">
        <v>428.11500000000001</v>
      </c>
      <c r="Q587" s="28">
        <v>1.547865</v>
      </c>
      <c r="R587" s="28">
        <v>2.40625</v>
      </c>
      <c r="S587" s="28">
        <v>3.8450000000000002</v>
      </c>
      <c r="T587" s="28">
        <v>194.52</v>
      </c>
      <c r="U587" s="28">
        <v>3.4110499999999999</v>
      </c>
      <c r="V587" s="28">
        <v>6.8087625814091196E-2</v>
      </c>
      <c r="W587" s="28">
        <v>37.168500000000002</v>
      </c>
      <c r="X587" s="28">
        <v>217.7</v>
      </c>
      <c r="Y587" s="28">
        <v>1.6254</v>
      </c>
      <c r="Z587" s="28">
        <v>2.1482700000000001</v>
      </c>
      <c r="AA587" s="28">
        <v>2.8323499999999999</v>
      </c>
      <c r="AB587" s="28">
        <v>3.0445000000000002</v>
      </c>
      <c r="AC587" s="28">
        <v>54.452350000000003</v>
      </c>
      <c r="AD587" s="28">
        <v>36.362299999999998</v>
      </c>
      <c r="AE587" s="28">
        <v>3.8450000000000002</v>
      </c>
      <c r="AF587" s="28">
        <v>5.2937205000000001</v>
      </c>
      <c r="AG587" s="28">
        <v>5.2937205000000001</v>
      </c>
      <c r="AH587" s="28">
        <v>5.2937205000000001</v>
      </c>
      <c r="AI587" s="28">
        <v>5.525E-2</v>
      </c>
      <c r="AJ587" s="28">
        <v>2.10846</v>
      </c>
      <c r="AK587" s="28">
        <v>104.173388</v>
      </c>
      <c r="AL587" s="28">
        <v>7.3008249999999997</v>
      </c>
      <c r="AM587" s="28">
        <v>1.0114099999999999</v>
      </c>
      <c r="AN587" s="28">
        <v>1.8608199999999999</v>
      </c>
      <c r="AO587" s="28">
        <v>45.56</v>
      </c>
      <c r="AP587" s="28">
        <v>2.1540499999999998</v>
      </c>
      <c r="AQ587" s="28">
        <v>1.6962999999999999</v>
      </c>
      <c r="AR587" s="28">
        <v>8.0841250000000002</v>
      </c>
      <c r="AS587" s="28">
        <v>712.44799999999998</v>
      </c>
      <c r="AT587" s="28">
        <v>38.941988365</v>
      </c>
      <c r="AU587" s="28">
        <v>2946.9425000000001</v>
      </c>
      <c r="AV587" s="28">
        <v>6.290241</v>
      </c>
      <c r="AW587" s="28">
        <v>3.5114999999999998</v>
      </c>
      <c r="AX587" s="28">
        <v>5.3825000000000003</v>
      </c>
      <c r="AY587" s="28">
        <v>142.6925</v>
      </c>
      <c r="AZ587" s="28">
        <v>2.9401125000000001</v>
      </c>
      <c r="BA587" s="28">
        <v>0.116725197541703</v>
      </c>
      <c r="BB587" s="28">
        <v>11.544090000000001</v>
      </c>
      <c r="BC587" s="28">
        <v>154.39750000000001</v>
      </c>
      <c r="BD587" s="28">
        <v>0.68164000000000002</v>
      </c>
      <c r="BE587" s="28">
        <v>2.0349165</v>
      </c>
      <c r="BF587" s="28">
        <v>1.98102</v>
      </c>
      <c r="BG587" s="28">
        <v>2.267925</v>
      </c>
      <c r="BH587" s="28">
        <v>88.250950000000003</v>
      </c>
      <c r="BI587" s="28">
        <v>16.566549999999999</v>
      </c>
      <c r="BJ587" s="28">
        <v>5.3825000000000003</v>
      </c>
      <c r="BK587" s="28">
        <v>3.5130219999999999</v>
      </c>
      <c r="BL587" s="28">
        <v>3.5130219999999999</v>
      </c>
      <c r="BM587" s="28">
        <v>3.5216395</v>
      </c>
      <c r="BN587" s="28">
        <v>0.180785</v>
      </c>
      <c r="BO587" s="28">
        <v>1.0304863899422501</v>
      </c>
      <c r="BP587" s="28">
        <v>0.493227206946454</v>
      </c>
    </row>
    <row r="588" spans="1:68">
      <c r="A588" s="28">
        <v>587</v>
      </c>
      <c r="B588" s="29" t="s">
        <v>87</v>
      </c>
      <c r="C588" s="28">
        <v>225</v>
      </c>
      <c r="D588" s="28">
        <v>1140</v>
      </c>
      <c r="E588" s="28">
        <v>0.46679999999999999</v>
      </c>
      <c r="F588" s="28">
        <v>36.71716</v>
      </c>
      <c r="G588" s="28">
        <v>3.4460000000000002</v>
      </c>
      <c r="H588" s="28">
        <v>1.3834</v>
      </c>
      <c r="I588" s="28">
        <v>4.5237999999999996</v>
      </c>
      <c r="J588" s="28">
        <v>17.46</v>
      </c>
      <c r="K588" s="28">
        <v>0.96679999999999999</v>
      </c>
      <c r="L588" s="28">
        <v>0.97</v>
      </c>
      <c r="M588" s="28">
        <v>1.2210000000000001</v>
      </c>
      <c r="N588" s="28">
        <v>521.48199999999997</v>
      </c>
      <c r="O588" s="28">
        <v>62.613593999999999</v>
      </c>
      <c r="P588" s="28">
        <v>443.76</v>
      </c>
      <c r="Q588" s="28">
        <v>1.5642</v>
      </c>
      <c r="R588" s="28">
        <v>2.4489999999999998</v>
      </c>
      <c r="S588" s="28">
        <v>3.92</v>
      </c>
      <c r="T588" s="28">
        <v>197.4</v>
      </c>
      <c r="U588" s="28">
        <v>3.4592000000000001</v>
      </c>
      <c r="V588" s="28">
        <v>6.7583046964490301E-2</v>
      </c>
      <c r="W588" s="28">
        <v>37.677599999999998</v>
      </c>
      <c r="X588" s="28">
        <v>220.7</v>
      </c>
      <c r="Y588" s="28">
        <v>1.647</v>
      </c>
      <c r="Z588" s="28">
        <v>2.18004</v>
      </c>
      <c r="AA588" s="28">
        <v>2.8717999999999999</v>
      </c>
      <c r="AB588" s="28">
        <v>3.0861999999999998</v>
      </c>
      <c r="AC588" s="28">
        <v>54.527799999999999</v>
      </c>
      <c r="AD588" s="28">
        <v>36.744799999999998</v>
      </c>
      <c r="AE588" s="28">
        <v>3.92</v>
      </c>
      <c r="AF588" s="28">
        <v>5.3849939999999998</v>
      </c>
      <c r="AG588" s="28">
        <v>5.3849939999999998</v>
      </c>
      <c r="AH588" s="28">
        <v>5.3849939999999998</v>
      </c>
      <c r="AI588" s="28">
        <v>5.6000000000000001E-2</v>
      </c>
      <c r="AJ588" s="28">
        <v>2.2128000000000001</v>
      </c>
      <c r="AK588" s="28">
        <v>109.23632000000001</v>
      </c>
      <c r="AL588" s="28">
        <v>7.6588000000000003</v>
      </c>
      <c r="AM588" s="28">
        <v>1.0658000000000001</v>
      </c>
      <c r="AN588" s="28">
        <v>1.9696</v>
      </c>
      <c r="AO588" s="28">
        <v>47.78</v>
      </c>
      <c r="AP588" s="28">
        <v>2.2484000000000002</v>
      </c>
      <c r="AQ588" s="28">
        <v>1.774</v>
      </c>
      <c r="AR588" s="28">
        <v>8.4309999999999992</v>
      </c>
      <c r="AS588" s="28">
        <v>749.07799999999997</v>
      </c>
      <c r="AT588" s="28">
        <v>41.100681399999999</v>
      </c>
      <c r="AU588" s="28">
        <v>3064.88</v>
      </c>
      <c r="AV588" s="28">
        <v>6.3622800000000002</v>
      </c>
      <c r="AW588" s="28">
        <v>3.6779999999999999</v>
      </c>
      <c r="AX588" s="28">
        <v>5.66</v>
      </c>
      <c r="AY588" s="28">
        <v>150.74</v>
      </c>
      <c r="AZ588" s="28">
        <v>3.0969000000000002</v>
      </c>
      <c r="BA588" s="28">
        <v>0.115948095437422</v>
      </c>
      <c r="BB588" s="28">
        <v>12.3222</v>
      </c>
      <c r="BC588" s="28">
        <v>163</v>
      </c>
      <c r="BD588" s="28">
        <v>0.72160000000000002</v>
      </c>
      <c r="BE588" s="28">
        <v>2.14242</v>
      </c>
      <c r="BF588" s="28">
        <v>2.0897999999999999</v>
      </c>
      <c r="BG588" s="28">
        <v>2.3927999999999998</v>
      </c>
      <c r="BH588" s="28">
        <v>90.531999999999996</v>
      </c>
      <c r="BI588" s="28">
        <v>17.559999999999999</v>
      </c>
      <c r="BJ588" s="28">
        <v>5.66</v>
      </c>
      <c r="BK588" s="28">
        <v>3.6923979999999998</v>
      </c>
      <c r="BL588" s="28">
        <v>3.6923979999999998</v>
      </c>
      <c r="BM588" s="28">
        <v>3.8072979999999998</v>
      </c>
      <c r="BN588" s="28">
        <v>0.188</v>
      </c>
      <c r="BO588" s="28">
        <v>1.0181719149144599</v>
      </c>
      <c r="BP588" s="28">
        <v>0.52214182344428395</v>
      </c>
    </row>
    <row r="589" spans="1:68">
      <c r="A589" s="28">
        <v>588</v>
      </c>
      <c r="B589" s="29" t="s">
        <v>221</v>
      </c>
      <c r="C589" s="28">
        <v>150</v>
      </c>
      <c r="D589" s="28">
        <v>1140</v>
      </c>
      <c r="E589" s="28">
        <v>0.48480000000000001</v>
      </c>
      <c r="F589" s="28">
        <v>37.593359999999997</v>
      </c>
      <c r="G589" s="28">
        <v>3.5066999999999999</v>
      </c>
      <c r="H589" s="28">
        <v>1.3973</v>
      </c>
      <c r="I589" s="28">
        <v>4.5529999999999999</v>
      </c>
      <c r="J589" s="28">
        <v>17.84</v>
      </c>
      <c r="K589" s="28">
        <v>0.97809999999999997</v>
      </c>
      <c r="L589" s="28">
        <v>0.98</v>
      </c>
      <c r="M589" s="28">
        <v>1.2382</v>
      </c>
      <c r="N589" s="28">
        <v>526.97699999999998</v>
      </c>
      <c r="O589" s="28">
        <v>63.136944</v>
      </c>
      <c r="P589" s="28">
        <v>454.19</v>
      </c>
      <c r="Q589" s="28">
        <v>1.5750900000000001</v>
      </c>
      <c r="R589" s="28">
        <v>2.4775</v>
      </c>
      <c r="S589" s="28">
        <v>3.97</v>
      </c>
      <c r="T589" s="28">
        <v>199.32</v>
      </c>
      <c r="U589" s="28">
        <v>3.4912999999999998</v>
      </c>
      <c r="V589" s="28">
        <v>6.7264573991031404E-2</v>
      </c>
      <c r="W589" s="28">
        <v>38.017000000000003</v>
      </c>
      <c r="X589" s="28">
        <v>222.7</v>
      </c>
      <c r="Y589" s="28">
        <v>1.6614</v>
      </c>
      <c r="Z589" s="28">
        <v>2.2012200000000002</v>
      </c>
      <c r="AA589" s="28">
        <v>2.8980999999999999</v>
      </c>
      <c r="AB589" s="28">
        <v>3.1139999999999999</v>
      </c>
      <c r="AC589" s="28">
        <v>54.578099999999999</v>
      </c>
      <c r="AD589" s="28">
        <v>36.9998</v>
      </c>
      <c r="AE589" s="28">
        <v>3.97</v>
      </c>
      <c r="AF589" s="28">
        <v>5.445843</v>
      </c>
      <c r="AG589" s="28">
        <v>5.445843</v>
      </c>
      <c r="AH589" s="28">
        <v>5.445843</v>
      </c>
      <c r="AI589" s="28">
        <v>5.6500000000000002E-2</v>
      </c>
      <c r="AJ589" s="28">
        <v>2.2315999999999998</v>
      </c>
      <c r="AK589" s="28">
        <v>110.14856</v>
      </c>
      <c r="AL589" s="28">
        <v>7.7233000000000001</v>
      </c>
      <c r="AM589" s="28">
        <v>1.0755999999999999</v>
      </c>
      <c r="AN589" s="28">
        <v>1.9892000000000001</v>
      </c>
      <c r="AO589" s="28">
        <v>48.18</v>
      </c>
      <c r="AP589" s="28">
        <v>2.2654000000000001</v>
      </c>
      <c r="AQ589" s="28">
        <v>1.788</v>
      </c>
      <c r="AR589" s="28">
        <v>8.4934999999999992</v>
      </c>
      <c r="AS589" s="28">
        <v>755.678</v>
      </c>
      <c r="AT589" s="28">
        <v>41.489635100000001</v>
      </c>
      <c r="AU589" s="28">
        <v>3086.13</v>
      </c>
      <c r="AV589" s="28">
        <v>6.3752599999999999</v>
      </c>
      <c r="AW589" s="28">
        <v>3.7080000000000002</v>
      </c>
      <c r="AX589" s="28">
        <v>5.71</v>
      </c>
      <c r="AY589" s="28">
        <v>152.19</v>
      </c>
      <c r="AZ589" s="28">
        <v>3.1251500000000001</v>
      </c>
      <c r="BA589" s="28">
        <v>0.115815691158157</v>
      </c>
      <c r="BB589" s="28">
        <v>12.462400000000001</v>
      </c>
      <c r="BC589" s="28">
        <v>164.55</v>
      </c>
      <c r="BD589" s="28">
        <v>0.7288</v>
      </c>
      <c r="BE589" s="28">
        <v>2.1617899999999999</v>
      </c>
      <c r="BF589" s="28">
        <v>2.1093999999999999</v>
      </c>
      <c r="BG589" s="28">
        <v>2.4152999999999998</v>
      </c>
      <c r="BH589" s="28">
        <v>90.942999999999998</v>
      </c>
      <c r="BI589" s="28">
        <v>17.739000000000001</v>
      </c>
      <c r="BJ589" s="28">
        <v>5.71</v>
      </c>
      <c r="BK589" s="28">
        <v>3.7247180000000002</v>
      </c>
      <c r="BL589" s="28">
        <v>3.7247180000000002</v>
      </c>
      <c r="BM589" s="28">
        <v>3.858768</v>
      </c>
      <c r="BN589" s="28">
        <v>0.1893</v>
      </c>
      <c r="BO589" s="28">
        <v>1.0195228244566701</v>
      </c>
      <c r="BP589" s="28">
        <v>0.52735166425470303</v>
      </c>
    </row>
    <row r="590" spans="1:68">
      <c r="A590" s="28">
        <v>589</v>
      </c>
      <c r="B590" s="29" t="s">
        <v>307</v>
      </c>
      <c r="C590" s="28">
        <v>124</v>
      </c>
      <c r="D590" s="28">
        <v>1100</v>
      </c>
      <c r="E590" s="28">
        <v>0.35958000000000001</v>
      </c>
      <c r="F590" s="28">
        <v>31.300560000000001</v>
      </c>
      <c r="G590" s="28">
        <v>3.0163000000000002</v>
      </c>
      <c r="H590" s="28">
        <v>1.1950499999999999</v>
      </c>
      <c r="I590" s="28">
        <v>4.1616749999999998</v>
      </c>
      <c r="J590" s="28">
        <v>15.09</v>
      </c>
      <c r="K590" s="28">
        <v>0.84889999999999999</v>
      </c>
      <c r="L590" s="28">
        <v>0.85375000000000001</v>
      </c>
      <c r="M590" s="28">
        <v>1.030025</v>
      </c>
      <c r="N590" s="28">
        <v>459.54149999999998</v>
      </c>
      <c r="O590" s="28">
        <v>57.827662949999997</v>
      </c>
      <c r="P590" s="28">
        <v>358.82749999999999</v>
      </c>
      <c r="Q590" s="28">
        <v>1.3229500000000001</v>
      </c>
      <c r="R590" s="28">
        <v>2.207125</v>
      </c>
      <c r="S590" s="28">
        <v>3.5049999999999999</v>
      </c>
      <c r="T590" s="28">
        <v>178.4025</v>
      </c>
      <c r="U590" s="28">
        <v>3.1686749999999999</v>
      </c>
      <c r="V590" s="28">
        <v>6.67660702451955E-2</v>
      </c>
      <c r="W590" s="28">
        <v>34.684550000000002</v>
      </c>
      <c r="X590" s="28">
        <v>200.03749999999999</v>
      </c>
      <c r="Y590" s="28">
        <v>1.5147250000000001</v>
      </c>
      <c r="Z590" s="28">
        <v>1.9667250000000001</v>
      </c>
      <c r="AA590" s="28">
        <v>2.5996049999999999</v>
      </c>
      <c r="AB590" s="28">
        <v>2.7865700000000002</v>
      </c>
      <c r="AC590" s="28">
        <v>50.82</v>
      </c>
      <c r="AD590" s="28">
        <v>33.618850000000002</v>
      </c>
      <c r="AE590" s="28">
        <v>3.5049999999999999</v>
      </c>
      <c r="AF590" s="28">
        <v>4.807823</v>
      </c>
      <c r="AG590" s="28">
        <v>4.807823</v>
      </c>
      <c r="AH590" s="28">
        <v>4.8128944999999996</v>
      </c>
      <c r="AI590" s="28">
        <v>5.0200000000000002E-2</v>
      </c>
      <c r="AJ590" s="28">
        <v>1.92</v>
      </c>
      <c r="AK590" s="28">
        <v>92.906000000000006</v>
      </c>
      <c r="AL590" s="28">
        <v>6.7</v>
      </c>
      <c r="AM590" s="28">
        <v>0.95</v>
      </c>
      <c r="AN590" s="28">
        <v>1.75</v>
      </c>
      <c r="AO590" s="28">
        <v>41</v>
      </c>
      <c r="AP590" s="28">
        <v>2.0299999999999998</v>
      </c>
      <c r="AQ590" s="28">
        <v>1.6</v>
      </c>
      <c r="AR590" s="28">
        <v>7.57</v>
      </c>
      <c r="AS590" s="28">
        <v>663.8</v>
      </c>
      <c r="AT590" s="28">
        <v>36.28</v>
      </c>
      <c r="AU590" s="28">
        <v>2741</v>
      </c>
      <c r="AV590" s="28">
        <v>6.1440000000000001</v>
      </c>
      <c r="AW590" s="28">
        <v>3.3</v>
      </c>
      <c r="AX590" s="28">
        <v>5</v>
      </c>
      <c r="AY590" s="28">
        <v>134</v>
      </c>
      <c r="AZ590" s="28">
        <v>2.76</v>
      </c>
      <c r="BA590" s="28">
        <v>0.12195121951219499</v>
      </c>
      <c r="BB590" s="28">
        <v>10.83</v>
      </c>
      <c r="BC590" s="28">
        <v>145</v>
      </c>
      <c r="BD590" s="28">
        <v>0.64</v>
      </c>
      <c r="BE590" s="28">
        <v>1.911</v>
      </c>
      <c r="BF590" s="28">
        <v>1.86</v>
      </c>
      <c r="BG590" s="28">
        <v>2.13</v>
      </c>
      <c r="BH590" s="28">
        <v>86.2</v>
      </c>
      <c r="BI590" s="28">
        <v>15.7</v>
      </c>
      <c r="BJ590" s="28">
        <v>5</v>
      </c>
      <c r="BK590" s="28">
        <v>3.3003999999999998</v>
      </c>
      <c r="BL590" s="28">
        <v>3.3003999999999998</v>
      </c>
      <c r="BM590" s="28">
        <v>3.3003999999999998</v>
      </c>
      <c r="BN590" s="28">
        <v>0.17</v>
      </c>
      <c r="BO590" s="28">
        <v>1.0130039024394699</v>
      </c>
      <c r="BP590" s="28">
        <v>0.46309696092619401</v>
      </c>
    </row>
    <row r="591" spans="1:68">
      <c r="A591" s="28">
        <v>590</v>
      </c>
      <c r="B591" s="29" t="s">
        <v>89</v>
      </c>
      <c r="C591" s="28">
        <v>132</v>
      </c>
      <c r="D591" s="28">
        <v>1100</v>
      </c>
      <c r="E591" s="28">
        <v>0.36668000000000001</v>
      </c>
      <c r="F591" s="28">
        <v>31.718710000000002</v>
      </c>
      <c r="G591" s="28">
        <v>3.0375000000000001</v>
      </c>
      <c r="H591" s="28">
        <v>1.1976</v>
      </c>
      <c r="I591" s="28">
        <v>4.1670499999999997</v>
      </c>
      <c r="J591" s="28">
        <v>15.26</v>
      </c>
      <c r="K591" s="28">
        <v>0.85189999999999999</v>
      </c>
      <c r="L591" s="28">
        <v>0.85650000000000004</v>
      </c>
      <c r="M591" s="28">
        <v>1.0382499999999999</v>
      </c>
      <c r="N591" s="28">
        <v>461.01299999999998</v>
      </c>
      <c r="O591" s="28">
        <v>58.010626100000003</v>
      </c>
      <c r="P591" s="28">
        <v>363.315</v>
      </c>
      <c r="Q591" s="28">
        <v>1.3241499999999999</v>
      </c>
      <c r="R591" s="28">
        <v>2.2142499999999998</v>
      </c>
      <c r="S591" s="28">
        <v>3.52</v>
      </c>
      <c r="T591" s="28">
        <v>178.79499999999999</v>
      </c>
      <c r="U591" s="28">
        <v>3.1777500000000001</v>
      </c>
      <c r="V591" s="28">
        <v>6.6513761467889898E-2</v>
      </c>
      <c r="W591" s="28">
        <v>34.730699999999999</v>
      </c>
      <c r="X591" s="28">
        <v>200.47499999999999</v>
      </c>
      <c r="Y591" s="28">
        <v>1.51695</v>
      </c>
      <c r="Z591" s="28">
        <v>1.9717499999999999</v>
      </c>
      <c r="AA591" s="28">
        <v>2.6048100000000001</v>
      </c>
      <c r="AB591" s="28">
        <v>2.79244</v>
      </c>
      <c r="AC591" s="28">
        <v>50.945</v>
      </c>
      <c r="AD591" s="28">
        <v>33.675600000000003</v>
      </c>
      <c r="AE591" s="28">
        <v>3.52</v>
      </c>
      <c r="AF591" s="28">
        <v>4.8167200000000001</v>
      </c>
      <c r="AG591" s="28">
        <v>4.8167200000000001</v>
      </c>
      <c r="AH591" s="28">
        <v>4.8268630000000003</v>
      </c>
      <c r="AI591" s="28">
        <v>5.04E-2</v>
      </c>
      <c r="AJ591" s="28">
        <v>1.92</v>
      </c>
      <c r="AK591" s="28">
        <v>92.906000000000006</v>
      </c>
      <c r="AL591" s="28">
        <v>6.7</v>
      </c>
      <c r="AM591" s="28">
        <v>0.95</v>
      </c>
      <c r="AN591" s="28">
        <v>1.75</v>
      </c>
      <c r="AO591" s="28">
        <v>41</v>
      </c>
      <c r="AP591" s="28">
        <v>2.0299999999999998</v>
      </c>
      <c r="AQ591" s="28">
        <v>1.6</v>
      </c>
      <c r="AR591" s="28">
        <v>7.57</v>
      </c>
      <c r="AS591" s="28">
        <v>663.8</v>
      </c>
      <c r="AT591" s="28">
        <v>36.28</v>
      </c>
      <c r="AU591" s="28">
        <v>2741</v>
      </c>
      <c r="AV591" s="28">
        <v>6.1440000000000001</v>
      </c>
      <c r="AW591" s="28">
        <v>3.3</v>
      </c>
      <c r="AX591" s="28">
        <v>5</v>
      </c>
      <c r="AY591" s="28">
        <v>134</v>
      </c>
      <c r="AZ591" s="28">
        <v>2.76</v>
      </c>
      <c r="BA591" s="28">
        <v>0.12195121951219499</v>
      </c>
      <c r="BB591" s="28">
        <v>10.83</v>
      </c>
      <c r="BC591" s="28">
        <v>145</v>
      </c>
      <c r="BD591" s="28">
        <v>0.64</v>
      </c>
      <c r="BE591" s="28">
        <v>1.911</v>
      </c>
      <c r="BF591" s="28">
        <v>1.86</v>
      </c>
      <c r="BG591" s="28">
        <v>2.13</v>
      </c>
      <c r="BH591" s="28">
        <v>86.2</v>
      </c>
      <c r="BI591" s="28">
        <v>15.7</v>
      </c>
      <c r="BJ591" s="28">
        <v>5</v>
      </c>
      <c r="BK591" s="28">
        <v>3.3003999999999998</v>
      </c>
      <c r="BL591" s="28">
        <v>3.3003999999999998</v>
      </c>
      <c r="BM591" s="28">
        <v>3.3003999999999998</v>
      </c>
      <c r="BN591" s="28">
        <v>0.17</v>
      </c>
      <c r="BO591" s="28">
        <v>1.01378199966407</v>
      </c>
      <c r="BP591" s="28">
        <v>0.46309696092619401</v>
      </c>
    </row>
    <row r="592" spans="1:68">
      <c r="A592" s="28">
        <v>591</v>
      </c>
      <c r="B592" s="29" t="s">
        <v>98</v>
      </c>
      <c r="C592" s="28">
        <v>80</v>
      </c>
      <c r="D592" s="28">
        <v>1100</v>
      </c>
      <c r="E592" s="28">
        <v>0.37378</v>
      </c>
      <c r="F592" s="28">
        <v>32.136859999999999</v>
      </c>
      <c r="G592" s="28">
        <v>3.0587</v>
      </c>
      <c r="H592" s="28">
        <v>1.2001500000000001</v>
      </c>
      <c r="I592" s="28">
        <v>4.1724249999999996</v>
      </c>
      <c r="J592" s="28">
        <v>15.43</v>
      </c>
      <c r="K592" s="28">
        <v>0.85489999999999999</v>
      </c>
      <c r="L592" s="28">
        <v>0.85924999999999996</v>
      </c>
      <c r="M592" s="28">
        <v>1.046475</v>
      </c>
      <c r="N592" s="28">
        <v>462.48450000000003</v>
      </c>
      <c r="O592" s="28">
        <v>58.193589250000002</v>
      </c>
      <c r="P592" s="28">
        <v>367.80250000000001</v>
      </c>
      <c r="Q592" s="28">
        <v>1.32535</v>
      </c>
      <c r="R592" s="28">
        <v>2.2213750000000001</v>
      </c>
      <c r="S592" s="28">
        <v>3.5350000000000001</v>
      </c>
      <c r="T592" s="28">
        <v>179.1875</v>
      </c>
      <c r="U592" s="28">
        <v>3.1868249999999998</v>
      </c>
      <c r="V592" s="28">
        <v>6.6267012313674697E-2</v>
      </c>
      <c r="W592" s="28">
        <v>34.776850000000003</v>
      </c>
      <c r="X592" s="28">
        <v>200.91249999999999</v>
      </c>
      <c r="Y592" s="28">
        <v>1.5191749999999999</v>
      </c>
      <c r="Z592" s="28">
        <v>1.9767749999999999</v>
      </c>
      <c r="AA592" s="28">
        <v>2.6100150000000002</v>
      </c>
      <c r="AB592" s="28">
        <v>2.7983099999999999</v>
      </c>
      <c r="AC592" s="28">
        <v>51.07</v>
      </c>
      <c r="AD592" s="28">
        <v>33.732349999999997</v>
      </c>
      <c r="AE592" s="28">
        <v>3.5350000000000001</v>
      </c>
      <c r="AF592" s="28">
        <v>4.8256170000000003</v>
      </c>
      <c r="AG592" s="28">
        <v>4.8256170000000003</v>
      </c>
      <c r="AH592" s="28">
        <v>4.8408315000000002</v>
      </c>
      <c r="AI592" s="28">
        <v>5.0599999999999999E-2</v>
      </c>
      <c r="AJ592" s="28">
        <v>1.92</v>
      </c>
      <c r="AK592" s="28">
        <v>92.906000000000006</v>
      </c>
      <c r="AL592" s="28">
        <v>6.7</v>
      </c>
      <c r="AM592" s="28">
        <v>0.95</v>
      </c>
      <c r="AN592" s="28">
        <v>1.75</v>
      </c>
      <c r="AO592" s="28">
        <v>41</v>
      </c>
      <c r="AP592" s="28">
        <v>2.0299999999999998</v>
      </c>
      <c r="AQ592" s="28">
        <v>1.6</v>
      </c>
      <c r="AR592" s="28">
        <v>7.57</v>
      </c>
      <c r="AS592" s="28">
        <v>663.8</v>
      </c>
      <c r="AT592" s="28">
        <v>36.28</v>
      </c>
      <c r="AU592" s="28">
        <v>2741</v>
      </c>
      <c r="AV592" s="28">
        <v>6.1440000000000001</v>
      </c>
      <c r="AW592" s="28">
        <v>3.3</v>
      </c>
      <c r="AX592" s="28">
        <v>5</v>
      </c>
      <c r="AY592" s="28">
        <v>134</v>
      </c>
      <c r="AZ592" s="28">
        <v>2.76</v>
      </c>
      <c r="BA592" s="28">
        <v>0.12195121951219499</v>
      </c>
      <c r="BB592" s="28">
        <v>10.83</v>
      </c>
      <c r="BC592" s="28">
        <v>145</v>
      </c>
      <c r="BD592" s="28">
        <v>0.64</v>
      </c>
      <c r="BE592" s="28">
        <v>1.911</v>
      </c>
      <c r="BF592" s="28">
        <v>1.86</v>
      </c>
      <c r="BG592" s="28">
        <v>2.13</v>
      </c>
      <c r="BH592" s="28">
        <v>86.2</v>
      </c>
      <c r="BI592" s="28">
        <v>15.7</v>
      </c>
      <c r="BJ592" s="28">
        <v>5</v>
      </c>
      <c r="BK592" s="28">
        <v>3.3003999999999998</v>
      </c>
      <c r="BL592" s="28">
        <v>3.3003999999999998</v>
      </c>
      <c r="BM592" s="28">
        <v>3.3003999999999998</v>
      </c>
      <c r="BN592" s="28">
        <v>0.17</v>
      </c>
      <c r="BO592" s="28">
        <v>1.0145600968886701</v>
      </c>
      <c r="BP592" s="28">
        <v>0.46309696092619401</v>
      </c>
    </row>
    <row r="593" spans="1:68">
      <c r="A593" s="28">
        <v>592</v>
      </c>
      <c r="B593" s="29" t="s">
        <v>83</v>
      </c>
      <c r="C593" s="28">
        <v>50</v>
      </c>
      <c r="D593" s="28">
        <v>1100</v>
      </c>
      <c r="E593" s="28">
        <v>0.38088</v>
      </c>
      <c r="F593" s="28">
        <v>32.555010000000003</v>
      </c>
      <c r="G593" s="28">
        <v>3.0798999999999999</v>
      </c>
      <c r="H593" s="28">
        <v>1.2027000000000001</v>
      </c>
      <c r="I593" s="28">
        <v>4.1778000000000004</v>
      </c>
      <c r="J593" s="28">
        <v>15.6</v>
      </c>
      <c r="K593" s="28">
        <v>0.8579</v>
      </c>
      <c r="L593" s="28">
        <v>0.86199999999999999</v>
      </c>
      <c r="M593" s="28">
        <v>1.0547</v>
      </c>
      <c r="N593" s="28">
        <v>463.95600000000002</v>
      </c>
      <c r="O593" s="28">
        <v>58.376552400000001</v>
      </c>
      <c r="P593" s="28">
        <v>372.29</v>
      </c>
      <c r="Q593" s="28">
        <v>1.3265499999999999</v>
      </c>
      <c r="R593" s="28">
        <v>2.2284999999999999</v>
      </c>
      <c r="S593" s="28">
        <v>3.55</v>
      </c>
      <c r="T593" s="28">
        <v>179.58</v>
      </c>
      <c r="U593" s="28">
        <v>3.1959</v>
      </c>
      <c r="V593" s="28">
        <v>6.6025641025640999E-2</v>
      </c>
      <c r="W593" s="28">
        <v>34.823</v>
      </c>
      <c r="X593" s="28">
        <v>201.35</v>
      </c>
      <c r="Y593" s="28">
        <v>1.5214000000000001</v>
      </c>
      <c r="Z593" s="28">
        <v>1.9818</v>
      </c>
      <c r="AA593" s="28">
        <v>2.6152199999999999</v>
      </c>
      <c r="AB593" s="28">
        <v>2.8041800000000001</v>
      </c>
      <c r="AC593" s="28">
        <v>51.195</v>
      </c>
      <c r="AD593" s="28">
        <v>33.789099999999998</v>
      </c>
      <c r="AE593" s="28">
        <v>3.55</v>
      </c>
      <c r="AF593" s="28">
        <v>4.8345140000000004</v>
      </c>
      <c r="AG593" s="28">
        <v>4.8345140000000004</v>
      </c>
      <c r="AH593" s="28">
        <v>4.8548</v>
      </c>
      <c r="AI593" s="28">
        <v>5.0799999999999998E-2</v>
      </c>
      <c r="AJ593" s="28">
        <v>1.92</v>
      </c>
      <c r="AK593" s="28">
        <v>92.906000000000006</v>
      </c>
      <c r="AL593" s="28">
        <v>6.7</v>
      </c>
      <c r="AM593" s="28">
        <v>0.95</v>
      </c>
      <c r="AN593" s="28">
        <v>1.75</v>
      </c>
      <c r="AO593" s="28">
        <v>41</v>
      </c>
      <c r="AP593" s="28">
        <v>2.0299999999999998</v>
      </c>
      <c r="AQ593" s="28">
        <v>1.6</v>
      </c>
      <c r="AR593" s="28">
        <v>7.57</v>
      </c>
      <c r="AS593" s="28">
        <v>663.8</v>
      </c>
      <c r="AT593" s="28">
        <v>36.28</v>
      </c>
      <c r="AU593" s="28">
        <v>2741</v>
      </c>
      <c r="AV593" s="28">
        <v>6.1440000000000001</v>
      </c>
      <c r="AW593" s="28">
        <v>3.3</v>
      </c>
      <c r="AX593" s="28">
        <v>5</v>
      </c>
      <c r="AY593" s="28">
        <v>134</v>
      </c>
      <c r="AZ593" s="28">
        <v>2.76</v>
      </c>
      <c r="BA593" s="28">
        <v>0.12195121951219499</v>
      </c>
      <c r="BB593" s="28">
        <v>10.83</v>
      </c>
      <c r="BC593" s="28">
        <v>145</v>
      </c>
      <c r="BD593" s="28">
        <v>0.64</v>
      </c>
      <c r="BE593" s="28">
        <v>1.911</v>
      </c>
      <c r="BF593" s="28">
        <v>1.86</v>
      </c>
      <c r="BG593" s="28">
        <v>2.13</v>
      </c>
      <c r="BH593" s="28">
        <v>86.2</v>
      </c>
      <c r="BI593" s="28">
        <v>15.7</v>
      </c>
      <c r="BJ593" s="28">
        <v>5</v>
      </c>
      <c r="BK593" s="28">
        <v>3.3003999999999998</v>
      </c>
      <c r="BL593" s="28">
        <v>3.3003999999999998</v>
      </c>
      <c r="BM593" s="28">
        <v>3.3003999999999998</v>
      </c>
      <c r="BN593" s="28">
        <v>0.17</v>
      </c>
      <c r="BO593" s="28">
        <v>1.01533819411327</v>
      </c>
      <c r="BP593" s="28">
        <v>0.46309696092619401</v>
      </c>
    </row>
    <row r="594" spans="1:68">
      <c r="A594" s="28">
        <v>593</v>
      </c>
      <c r="B594" s="29" t="s">
        <v>308</v>
      </c>
      <c r="C594" s="28">
        <v>214</v>
      </c>
      <c r="D594" s="28">
        <v>1090</v>
      </c>
      <c r="E594" s="28">
        <v>0.40510639999999998</v>
      </c>
      <c r="F594" s="28">
        <v>33.091032800000001</v>
      </c>
      <c r="G594" s="28">
        <v>3.1014979999999999</v>
      </c>
      <c r="H594" s="28">
        <v>1.1960900000000001</v>
      </c>
      <c r="I594" s="28">
        <v>4.1105840000000002</v>
      </c>
      <c r="J594" s="28">
        <v>15.7766</v>
      </c>
      <c r="K594" s="28">
        <v>0.85622200000000004</v>
      </c>
      <c r="L594" s="28">
        <v>0.85507999999999995</v>
      </c>
      <c r="M594" s="28">
        <v>1.053434</v>
      </c>
      <c r="N594" s="28">
        <v>461.59870000000001</v>
      </c>
      <c r="O594" s="28">
        <v>57.444679653999998</v>
      </c>
      <c r="P594" s="28">
        <v>378.77820000000003</v>
      </c>
      <c r="Q594" s="28">
        <v>1.294241</v>
      </c>
      <c r="R594" s="28">
        <v>2.22275</v>
      </c>
      <c r="S594" s="28">
        <v>3.5402</v>
      </c>
      <c r="T594" s="28">
        <v>177.9008</v>
      </c>
      <c r="U594" s="28">
        <v>3.1524200000000002</v>
      </c>
      <c r="V594" s="28">
        <v>6.5603488711129102E-2</v>
      </c>
      <c r="W594" s="28">
        <v>34.380372000000001</v>
      </c>
      <c r="X594" s="28">
        <v>199.26300000000001</v>
      </c>
      <c r="Y594" s="28">
        <v>1.50972</v>
      </c>
      <c r="Z594" s="28">
        <v>1.965484</v>
      </c>
      <c r="AA594" s="28">
        <v>2.5888420000000001</v>
      </c>
      <c r="AB594" s="28">
        <v>2.7756159999999999</v>
      </c>
      <c r="AC594" s="28">
        <v>49.290230000000001</v>
      </c>
      <c r="AD594" s="28">
        <v>33.395198000000001</v>
      </c>
      <c r="AE594" s="28">
        <v>3.5402</v>
      </c>
      <c r="AF594" s="28">
        <v>4.8047782799999998</v>
      </c>
      <c r="AG594" s="28">
        <v>4.8047782799999998</v>
      </c>
      <c r="AH594" s="28">
        <v>4.8047782799999998</v>
      </c>
      <c r="AI594" s="28">
        <v>0.05</v>
      </c>
      <c r="AJ594" s="28">
        <v>1.93211</v>
      </c>
      <c r="AK594" s="28">
        <v>93.960508399999995</v>
      </c>
      <c r="AL594" s="28">
        <v>6.818244</v>
      </c>
      <c r="AM594" s="28">
        <v>0.96533199999999997</v>
      </c>
      <c r="AN594" s="28">
        <v>1.7727900000000001</v>
      </c>
      <c r="AO594" s="28">
        <v>41.350999999999999</v>
      </c>
      <c r="AP594" s="28">
        <v>2.0226959999999998</v>
      </c>
      <c r="AQ594" s="28">
        <v>1.6045799999999999</v>
      </c>
      <c r="AR594" s="28">
        <v>7.3377480000000004</v>
      </c>
      <c r="AS594" s="28">
        <v>670.22514000000001</v>
      </c>
      <c r="AT594" s="28">
        <v>36.739776546000002</v>
      </c>
      <c r="AU594" s="28">
        <v>2648.5318000000002</v>
      </c>
      <c r="AV594" s="28">
        <v>5.8662327999999997</v>
      </c>
      <c r="AW594" s="28">
        <v>3.4053</v>
      </c>
      <c r="AX594" s="28">
        <v>5</v>
      </c>
      <c r="AY594" s="28">
        <v>134.65520000000001</v>
      </c>
      <c r="AZ594" s="28">
        <v>2.723868</v>
      </c>
      <c r="BA594" s="28">
        <v>0.12006964765060101</v>
      </c>
      <c r="BB594" s="28">
        <v>11.224588000000001</v>
      </c>
      <c r="BC594" s="28">
        <v>145.35</v>
      </c>
      <c r="BD594" s="28">
        <v>0.64743200000000001</v>
      </c>
      <c r="BE594" s="28">
        <v>1.9143032</v>
      </c>
      <c r="BF594" s="28">
        <v>1.8700619999999999</v>
      </c>
      <c r="BG594" s="28">
        <v>2.1419199999999998</v>
      </c>
      <c r="BH594" s="28">
        <v>85.269980000000004</v>
      </c>
      <c r="BI594" s="28">
        <v>15.425739999999999</v>
      </c>
      <c r="BJ594" s="28">
        <v>5</v>
      </c>
      <c r="BK594" s="28">
        <v>3.33686076</v>
      </c>
      <c r="BL594" s="28">
        <v>3.33686076</v>
      </c>
      <c r="BM594" s="28">
        <v>3.6727733599999999</v>
      </c>
      <c r="BN594" s="28">
        <v>0.19291800000000001</v>
      </c>
      <c r="BO594" s="28">
        <v>1.0075503004253199</v>
      </c>
      <c r="BP594" s="28">
        <v>0.468474674384949</v>
      </c>
    </row>
    <row r="595" spans="1:68">
      <c r="A595" s="28">
        <v>594</v>
      </c>
      <c r="B595" s="29" t="s">
        <v>85</v>
      </c>
      <c r="C595" s="28">
        <v>155</v>
      </c>
      <c r="D595" s="28">
        <v>1090</v>
      </c>
      <c r="E595" s="28">
        <v>0.39737119999999998</v>
      </c>
      <c r="F595" s="28">
        <v>32.752502399999997</v>
      </c>
      <c r="G595" s="28">
        <v>3.0848840000000002</v>
      </c>
      <c r="H595" s="28">
        <v>1.1952199999999999</v>
      </c>
      <c r="I595" s="28">
        <v>4.1158720000000004</v>
      </c>
      <c r="J595" s="28">
        <v>15.642799999999999</v>
      </c>
      <c r="K595" s="28">
        <v>0.85487599999999997</v>
      </c>
      <c r="L595" s="28">
        <v>0.85463999999999996</v>
      </c>
      <c r="M595" s="28">
        <v>1.049172</v>
      </c>
      <c r="N595" s="28">
        <v>461.20460000000003</v>
      </c>
      <c r="O595" s="28">
        <v>57.454233932000001</v>
      </c>
      <c r="P595" s="28">
        <v>375.3356</v>
      </c>
      <c r="Q595" s="28">
        <v>1.300778</v>
      </c>
      <c r="R595" s="28">
        <v>2.2195</v>
      </c>
      <c r="S595" s="28">
        <v>3.5316000000000001</v>
      </c>
      <c r="T595" s="28">
        <v>177.84639999999999</v>
      </c>
      <c r="U595" s="28">
        <v>3.1519599999999999</v>
      </c>
      <c r="V595" s="28">
        <v>6.5844989388089095E-2</v>
      </c>
      <c r="W595" s="28">
        <v>34.385576</v>
      </c>
      <c r="X595" s="28">
        <v>199.25399999999999</v>
      </c>
      <c r="Y595" s="28">
        <v>1.50976</v>
      </c>
      <c r="Z595" s="28">
        <v>1.964472</v>
      </c>
      <c r="AA595" s="28">
        <v>2.5888360000000001</v>
      </c>
      <c r="AB595" s="28">
        <v>2.775728</v>
      </c>
      <c r="AC595" s="28">
        <v>49.497340000000001</v>
      </c>
      <c r="AD595" s="28">
        <v>33.391483999999998</v>
      </c>
      <c r="AE595" s="28">
        <v>3.5316000000000001</v>
      </c>
      <c r="AF595" s="28">
        <v>4.8024602400000003</v>
      </c>
      <c r="AG595" s="28">
        <v>4.8024602400000003</v>
      </c>
      <c r="AH595" s="28">
        <v>4.8024602400000003</v>
      </c>
      <c r="AI595" s="28">
        <v>0.05</v>
      </c>
      <c r="AJ595" s="28">
        <v>1.93238</v>
      </c>
      <c r="AK595" s="28">
        <v>93.974687200000005</v>
      </c>
      <c r="AL595" s="28">
        <v>6.8201520000000002</v>
      </c>
      <c r="AM595" s="28">
        <v>0.965256</v>
      </c>
      <c r="AN595" s="28">
        <v>1.77182</v>
      </c>
      <c r="AO595" s="28">
        <v>41.357999999999997</v>
      </c>
      <c r="AP595" s="28">
        <v>2.0243679999999999</v>
      </c>
      <c r="AQ595" s="28">
        <v>1.60564</v>
      </c>
      <c r="AR595" s="28">
        <v>7.3433840000000004</v>
      </c>
      <c r="AS595" s="28">
        <v>670.27811999999994</v>
      </c>
      <c r="AT595" s="28">
        <v>36.728607668000002</v>
      </c>
      <c r="AU595" s="28">
        <v>2651.2444</v>
      </c>
      <c r="AV595" s="28">
        <v>5.8899024000000004</v>
      </c>
      <c r="AW595" s="28">
        <v>3.4074</v>
      </c>
      <c r="AX595" s="28">
        <v>5</v>
      </c>
      <c r="AY595" s="28">
        <v>134.60159999999999</v>
      </c>
      <c r="AZ595" s="28">
        <v>2.723344</v>
      </c>
      <c r="BA595" s="28">
        <v>0.120170220997147</v>
      </c>
      <c r="BB595" s="28">
        <v>11.210103999999999</v>
      </c>
      <c r="BC595" s="28">
        <v>145.30000000000001</v>
      </c>
      <c r="BD595" s="28">
        <v>0.64705599999999996</v>
      </c>
      <c r="BE595" s="28">
        <v>1.9141855999999999</v>
      </c>
      <c r="BF595" s="28">
        <v>1.869596</v>
      </c>
      <c r="BG595" s="28">
        <v>2.1413600000000002</v>
      </c>
      <c r="BH595" s="28">
        <v>85.498840000000001</v>
      </c>
      <c r="BI595" s="28">
        <v>15.41292</v>
      </c>
      <c r="BJ595" s="28">
        <v>5</v>
      </c>
      <c r="BK595" s="28">
        <v>3.3374040800000002</v>
      </c>
      <c r="BL595" s="28">
        <v>3.3374040800000002</v>
      </c>
      <c r="BM595" s="28">
        <v>3.6651348800000001</v>
      </c>
      <c r="BN595" s="28">
        <v>0.193244</v>
      </c>
      <c r="BO595" s="28">
        <v>1.0077509470236501</v>
      </c>
      <c r="BP595" s="28">
        <v>0.468202604920405</v>
      </c>
    </row>
    <row r="596" spans="1:68">
      <c r="A596" s="28">
        <v>595</v>
      </c>
      <c r="B596" s="29" t="s">
        <v>86</v>
      </c>
      <c r="C596" s="28">
        <v>185</v>
      </c>
      <c r="D596" s="28">
        <v>1090</v>
      </c>
      <c r="E596" s="28">
        <v>0.41284159999999998</v>
      </c>
      <c r="F596" s="28">
        <v>33.429563199999997</v>
      </c>
      <c r="G596" s="28">
        <v>3.118112</v>
      </c>
      <c r="H596" s="28">
        <v>1.19696</v>
      </c>
      <c r="I596" s="28">
        <v>4.1052960000000001</v>
      </c>
      <c r="J596" s="28">
        <v>15.910399999999999</v>
      </c>
      <c r="K596" s="28">
        <v>0.857568</v>
      </c>
      <c r="L596" s="28">
        <v>0.85551999999999995</v>
      </c>
      <c r="M596" s="28">
        <v>1.057696</v>
      </c>
      <c r="N596" s="28">
        <v>461.99279999999999</v>
      </c>
      <c r="O596" s="28">
        <v>57.435125376000002</v>
      </c>
      <c r="P596" s="28">
        <v>382.2208</v>
      </c>
      <c r="Q596" s="28">
        <v>1.287704</v>
      </c>
      <c r="R596" s="28">
        <v>2.226</v>
      </c>
      <c r="S596" s="28">
        <v>3.5488</v>
      </c>
      <c r="T596" s="28">
        <v>177.95519999999999</v>
      </c>
      <c r="U596" s="28">
        <v>3.1528800000000001</v>
      </c>
      <c r="V596" s="28">
        <v>6.5366049879324206E-2</v>
      </c>
      <c r="W596" s="28">
        <v>34.375168000000002</v>
      </c>
      <c r="X596" s="28">
        <v>199.27199999999999</v>
      </c>
      <c r="Y596" s="28">
        <v>1.5096799999999999</v>
      </c>
      <c r="Z596" s="28">
        <v>1.966496</v>
      </c>
      <c r="AA596" s="28">
        <v>2.588848</v>
      </c>
      <c r="AB596" s="28">
        <v>2.7755040000000002</v>
      </c>
      <c r="AC596" s="28">
        <v>49.083120000000001</v>
      </c>
      <c r="AD596" s="28">
        <v>33.398912000000003</v>
      </c>
      <c r="AE596" s="28">
        <v>3.5488</v>
      </c>
      <c r="AF596" s="28">
        <v>4.8070963200000003</v>
      </c>
      <c r="AG596" s="28">
        <v>4.8070963200000003</v>
      </c>
      <c r="AH596" s="28">
        <v>4.8070963200000003</v>
      </c>
      <c r="AI596" s="28">
        <v>0.05</v>
      </c>
      <c r="AJ596" s="28">
        <v>1.93184</v>
      </c>
      <c r="AK596" s="28">
        <v>93.946329599999999</v>
      </c>
      <c r="AL596" s="28">
        <v>6.8163359999999997</v>
      </c>
      <c r="AM596" s="28">
        <v>0.96540800000000004</v>
      </c>
      <c r="AN596" s="28">
        <v>1.77376</v>
      </c>
      <c r="AO596" s="28">
        <v>41.344000000000001</v>
      </c>
      <c r="AP596" s="28">
        <v>2.0210240000000002</v>
      </c>
      <c r="AQ596" s="28">
        <v>1.6035200000000001</v>
      </c>
      <c r="AR596" s="28">
        <v>7.3321120000000004</v>
      </c>
      <c r="AS596" s="28">
        <v>670.17215999999996</v>
      </c>
      <c r="AT596" s="28">
        <v>36.750945424000001</v>
      </c>
      <c r="AU596" s="28">
        <v>2645.8191999999999</v>
      </c>
      <c r="AV596" s="28">
        <v>5.8425631999999998</v>
      </c>
      <c r="AW596" s="28">
        <v>3.4032</v>
      </c>
      <c r="AX596" s="28">
        <v>5</v>
      </c>
      <c r="AY596" s="28">
        <v>134.7088</v>
      </c>
      <c r="AZ596" s="28">
        <v>2.7243919999999999</v>
      </c>
      <c r="BA596" s="28">
        <v>0.119969040247678</v>
      </c>
      <c r="BB596" s="28">
        <v>11.239072</v>
      </c>
      <c r="BC596" s="28">
        <v>145.4</v>
      </c>
      <c r="BD596" s="28">
        <v>0.64780800000000005</v>
      </c>
      <c r="BE596" s="28">
        <v>1.9144208</v>
      </c>
      <c r="BF596" s="28">
        <v>1.870528</v>
      </c>
      <c r="BG596" s="28">
        <v>2.1424799999999999</v>
      </c>
      <c r="BH596" s="28">
        <v>85.041120000000006</v>
      </c>
      <c r="BI596" s="28">
        <v>15.438560000000001</v>
      </c>
      <c r="BJ596" s="28">
        <v>5</v>
      </c>
      <c r="BK596" s="28">
        <v>3.3363174400000002</v>
      </c>
      <c r="BL596" s="28">
        <v>3.3363174400000002</v>
      </c>
      <c r="BM596" s="28">
        <v>3.6804118400000001</v>
      </c>
      <c r="BN596" s="28">
        <v>0.19259200000000001</v>
      </c>
      <c r="BO596" s="28">
        <v>1.0073497281622299</v>
      </c>
      <c r="BP596" s="28">
        <v>0.468746743849493</v>
      </c>
    </row>
    <row r="597" spans="1:68">
      <c r="A597" s="28">
        <v>596</v>
      </c>
      <c r="B597" s="29" t="s">
        <v>309</v>
      </c>
      <c r="C597" s="28">
        <v>124</v>
      </c>
      <c r="D597" s="28">
        <v>1090</v>
      </c>
      <c r="E597" s="28">
        <v>0.33482000000000001</v>
      </c>
      <c r="F597" s="28">
        <v>29.356324999999998</v>
      </c>
      <c r="G597" s="28">
        <v>2.8842500000000002</v>
      </c>
      <c r="H597" s="28">
        <v>1.2338499999999999</v>
      </c>
      <c r="I597" s="28">
        <v>4.08765</v>
      </c>
      <c r="J597" s="28">
        <v>14.16</v>
      </c>
      <c r="K597" s="28">
        <v>0.84884999999999999</v>
      </c>
      <c r="L597" s="28">
        <v>0.86050000000000004</v>
      </c>
      <c r="M597" s="28">
        <v>1.0627</v>
      </c>
      <c r="N597" s="28">
        <v>461.70299999999997</v>
      </c>
      <c r="O597" s="28">
        <v>55.711654199999998</v>
      </c>
      <c r="P597" s="28">
        <v>360.93</v>
      </c>
      <c r="Q597" s="28">
        <v>1.440175</v>
      </c>
      <c r="R597" s="28">
        <v>2.137</v>
      </c>
      <c r="S597" s="28">
        <v>3.395</v>
      </c>
      <c r="T597" s="28">
        <v>174.61500000000001</v>
      </c>
      <c r="U597" s="28">
        <v>3.0608</v>
      </c>
      <c r="V597" s="28">
        <v>7.0621468926553702E-2</v>
      </c>
      <c r="W597" s="28">
        <v>33.331200000000003</v>
      </c>
      <c r="X597" s="28">
        <v>196.15</v>
      </c>
      <c r="Y597" s="28">
        <v>1.4621500000000001</v>
      </c>
      <c r="Z597" s="28">
        <v>1.93007</v>
      </c>
      <c r="AA597" s="28">
        <v>2.5510000000000002</v>
      </c>
      <c r="AB597" s="28">
        <v>2.7468499999999998</v>
      </c>
      <c r="AC597" s="28">
        <v>51.276499999999999</v>
      </c>
      <c r="AD597" s="28">
        <v>33.09525</v>
      </c>
      <c r="AE597" s="28">
        <v>3.395</v>
      </c>
      <c r="AF597" s="28">
        <v>4.7183489999999999</v>
      </c>
      <c r="AG597" s="28">
        <v>4.7183489999999999</v>
      </c>
      <c r="AH597" s="28">
        <v>4.7183489999999999</v>
      </c>
      <c r="AI597" s="28">
        <v>0.05</v>
      </c>
      <c r="AJ597" s="28">
        <v>2.0173000000000001</v>
      </c>
      <c r="AK597" s="28">
        <v>101.03118000000001</v>
      </c>
      <c r="AL597" s="28">
        <v>7.1647999999999996</v>
      </c>
      <c r="AM597" s="28">
        <v>0.98009999999999997</v>
      </c>
      <c r="AN597" s="28">
        <v>1.7849999999999999</v>
      </c>
      <c r="AO597" s="28">
        <v>43.94</v>
      </c>
      <c r="AP597" s="28">
        <v>2.0377000000000001</v>
      </c>
      <c r="AQ597" s="28">
        <v>1.621</v>
      </c>
      <c r="AR597" s="28">
        <v>7.1927000000000003</v>
      </c>
      <c r="AS597" s="28">
        <v>666.56500000000005</v>
      </c>
      <c r="AT597" s="28">
        <v>37.720371800000002</v>
      </c>
      <c r="AU597" s="28">
        <v>2587.21</v>
      </c>
      <c r="AV597" s="28">
        <v>5.9966499999999998</v>
      </c>
      <c r="AW597" s="28">
        <v>3.51</v>
      </c>
      <c r="AX597" s="28">
        <v>5.07</v>
      </c>
      <c r="AY597" s="28">
        <v>135.26</v>
      </c>
      <c r="AZ597" s="28">
        <v>2.7065899999999998</v>
      </c>
      <c r="BA597" s="28">
        <v>0.11379153390987699</v>
      </c>
      <c r="BB597" s="28">
        <v>11.563599999999999</v>
      </c>
      <c r="BC597" s="28">
        <v>146.05000000000001</v>
      </c>
      <c r="BD597" s="28">
        <v>0.6673</v>
      </c>
      <c r="BE597" s="28">
        <v>1.92143</v>
      </c>
      <c r="BF597" s="28">
        <v>1.8816999999999999</v>
      </c>
      <c r="BG597" s="28">
        <v>2.1503000000000001</v>
      </c>
      <c r="BH597" s="28">
        <v>86.557000000000002</v>
      </c>
      <c r="BI597" s="28">
        <v>15.119</v>
      </c>
      <c r="BJ597" s="28">
        <v>5.07</v>
      </c>
      <c r="BK597" s="28">
        <v>3.5365519999999999</v>
      </c>
      <c r="BL597" s="28">
        <v>3.4975619999999998</v>
      </c>
      <c r="BM597" s="28">
        <v>3.3006519999999999</v>
      </c>
      <c r="BN597" s="28">
        <v>0.21759999999999999</v>
      </c>
      <c r="BO597" s="28">
        <v>0.98136815093530405</v>
      </c>
      <c r="BP597" s="28">
        <v>0.482850940665702</v>
      </c>
    </row>
    <row r="598" spans="1:68">
      <c r="A598" s="28">
        <v>597</v>
      </c>
      <c r="B598" s="29" t="s">
        <v>284</v>
      </c>
      <c r="C598" s="28">
        <v>150</v>
      </c>
      <c r="D598" s="28">
        <v>1090</v>
      </c>
      <c r="E598" s="28">
        <v>0.36398712500000002</v>
      </c>
      <c r="F598" s="28">
        <v>30.2388891875</v>
      </c>
      <c r="G598" s="28">
        <v>2.8944218749999999</v>
      </c>
      <c r="H598" s="28">
        <v>1.210890625</v>
      </c>
      <c r="I598" s="28">
        <v>3.9643668750000001</v>
      </c>
      <c r="J598" s="28">
        <v>14.450625</v>
      </c>
      <c r="K598" s="28">
        <v>0.83553937499999997</v>
      </c>
      <c r="L598" s="28">
        <v>0.84364375000000003</v>
      </c>
      <c r="M598" s="28">
        <v>1.05630625</v>
      </c>
      <c r="N598" s="28">
        <v>452.94356249999998</v>
      </c>
      <c r="O598" s="28">
        <v>54.314780714999998</v>
      </c>
      <c r="P598" s="28">
        <v>368.45718749999997</v>
      </c>
      <c r="Q598" s="28">
        <v>1.403963125</v>
      </c>
      <c r="R598" s="28">
        <v>2.1009625000000001</v>
      </c>
      <c r="S598" s="28">
        <v>3.3543124999999998</v>
      </c>
      <c r="T598" s="28">
        <v>170.813625</v>
      </c>
      <c r="U598" s="28">
        <v>2.9891435</v>
      </c>
      <c r="V598" s="28">
        <v>6.9201159119415198E-2</v>
      </c>
      <c r="W598" s="28">
        <v>32.523843749999997</v>
      </c>
      <c r="X598" s="28">
        <v>191.5871875</v>
      </c>
      <c r="Y598" s="28">
        <v>1.4261706249999999</v>
      </c>
      <c r="Z598" s="28">
        <v>1.8889407499999999</v>
      </c>
      <c r="AA598" s="28">
        <v>2.4917125000000002</v>
      </c>
      <c r="AB598" s="28">
        <v>2.6823893750000001</v>
      </c>
      <c r="AC598" s="28">
        <v>49.090069999999997</v>
      </c>
      <c r="AD598" s="28">
        <v>32.201054999999997</v>
      </c>
      <c r="AE598" s="28">
        <v>3.3543124999999998</v>
      </c>
      <c r="AF598" s="28">
        <v>4.63004724375</v>
      </c>
      <c r="AG598" s="28">
        <v>4.63004724375</v>
      </c>
      <c r="AH598" s="28">
        <v>4.63004724375</v>
      </c>
      <c r="AI598" s="28">
        <v>4.8837499999999999E-2</v>
      </c>
      <c r="AJ598" s="28">
        <v>2.0173000000000001</v>
      </c>
      <c r="AK598" s="28">
        <v>101.03118000000001</v>
      </c>
      <c r="AL598" s="28">
        <v>7.1647999999999996</v>
      </c>
      <c r="AM598" s="28">
        <v>0.98009999999999997</v>
      </c>
      <c r="AN598" s="28">
        <v>1.7849999999999999</v>
      </c>
      <c r="AO598" s="28">
        <v>43.94</v>
      </c>
      <c r="AP598" s="28">
        <v>2.0377000000000001</v>
      </c>
      <c r="AQ598" s="28">
        <v>1.621</v>
      </c>
      <c r="AR598" s="28">
        <v>7.1927000000000003</v>
      </c>
      <c r="AS598" s="28">
        <v>666.56500000000005</v>
      </c>
      <c r="AT598" s="28">
        <v>37.720371800000002</v>
      </c>
      <c r="AU598" s="28">
        <v>2587.21</v>
      </c>
      <c r="AV598" s="28">
        <v>5.9966499999999998</v>
      </c>
      <c r="AW598" s="28">
        <v>3.51</v>
      </c>
      <c r="AX598" s="28">
        <v>5.07</v>
      </c>
      <c r="AY598" s="28">
        <v>135.26</v>
      </c>
      <c r="AZ598" s="28">
        <v>2.7065899999999998</v>
      </c>
      <c r="BA598" s="28">
        <v>0.11379153390987699</v>
      </c>
      <c r="BB598" s="28">
        <v>11.563599999999999</v>
      </c>
      <c r="BC598" s="28">
        <v>146.05000000000001</v>
      </c>
      <c r="BD598" s="28">
        <v>0.6673</v>
      </c>
      <c r="BE598" s="28">
        <v>1.92143</v>
      </c>
      <c r="BF598" s="28">
        <v>1.8816999999999999</v>
      </c>
      <c r="BG598" s="28">
        <v>2.1503000000000001</v>
      </c>
      <c r="BH598" s="28">
        <v>86.557000000000002</v>
      </c>
      <c r="BI598" s="28">
        <v>15.119</v>
      </c>
      <c r="BJ598" s="28">
        <v>5.07</v>
      </c>
      <c r="BK598" s="28">
        <v>3.5365519999999999</v>
      </c>
      <c r="BL598" s="28">
        <v>3.4975619999999998</v>
      </c>
      <c r="BM598" s="28">
        <v>3.3006519999999999</v>
      </c>
      <c r="BN598" s="28">
        <v>0.21759999999999999</v>
      </c>
      <c r="BO598" s="28">
        <v>0.96895354104638898</v>
      </c>
      <c r="BP598" s="28">
        <v>0.482850940665702</v>
      </c>
    </row>
    <row r="599" spans="1:68">
      <c r="A599" s="28">
        <v>598</v>
      </c>
      <c r="B599" s="29" t="s">
        <v>69</v>
      </c>
      <c r="C599" s="28">
        <v>50</v>
      </c>
      <c r="D599" s="28">
        <v>1090</v>
      </c>
      <c r="E599" s="28">
        <v>0.39315424999999998</v>
      </c>
      <c r="F599" s="28">
        <v>31.121453375000002</v>
      </c>
      <c r="G599" s="28">
        <v>2.9045937500000001</v>
      </c>
      <c r="H599" s="28">
        <v>1.1879312500000001</v>
      </c>
      <c r="I599" s="28">
        <v>3.8410837500000001</v>
      </c>
      <c r="J599" s="28">
        <v>14.741250000000001</v>
      </c>
      <c r="K599" s="28">
        <v>0.82222874999999995</v>
      </c>
      <c r="L599" s="28">
        <v>0.82678750000000001</v>
      </c>
      <c r="M599" s="28">
        <v>1.0499125</v>
      </c>
      <c r="N599" s="28">
        <v>444.18412499999999</v>
      </c>
      <c r="O599" s="28">
        <v>52.917907229999997</v>
      </c>
      <c r="P599" s="28">
        <v>375.984375</v>
      </c>
      <c r="Q599" s="28">
        <v>1.36775125</v>
      </c>
      <c r="R599" s="28">
        <v>2.0649250000000001</v>
      </c>
      <c r="S599" s="28">
        <v>3.313625</v>
      </c>
      <c r="T599" s="28">
        <v>167.01224999999999</v>
      </c>
      <c r="U599" s="28">
        <v>2.9174869999999999</v>
      </c>
      <c r="V599" s="28">
        <v>6.7836852370049994E-2</v>
      </c>
      <c r="W599" s="28">
        <v>31.716487499999999</v>
      </c>
      <c r="X599" s="28">
        <v>187.02437499999999</v>
      </c>
      <c r="Y599" s="28">
        <v>1.39019125</v>
      </c>
      <c r="Z599" s="28">
        <v>1.8478114999999999</v>
      </c>
      <c r="AA599" s="28">
        <v>2.4324249999999998</v>
      </c>
      <c r="AB599" s="28">
        <v>2.6179287499999999</v>
      </c>
      <c r="AC599" s="28">
        <v>46.903640000000003</v>
      </c>
      <c r="AD599" s="28">
        <v>31.30686</v>
      </c>
      <c r="AE599" s="28">
        <v>3.313625</v>
      </c>
      <c r="AF599" s="28">
        <v>4.5417454875000001</v>
      </c>
      <c r="AG599" s="28">
        <v>4.5417454875000001</v>
      </c>
      <c r="AH599" s="28">
        <v>4.5417454875000001</v>
      </c>
      <c r="AI599" s="28">
        <v>4.7675000000000002E-2</v>
      </c>
      <c r="AJ599" s="28">
        <v>2.0173000000000001</v>
      </c>
      <c r="AK599" s="28">
        <v>101.03118000000001</v>
      </c>
      <c r="AL599" s="28">
        <v>7.1647999999999996</v>
      </c>
      <c r="AM599" s="28">
        <v>0.98009999999999997</v>
      </c>
      <c r="AN599" s="28">
        <v>1.7849999999999999</v>
      </c>
      <c r="AO599" s="28">
        <v>43.94</v>
      </c>
      <c r="AP599" s="28">
        <v>2.0377000000000001</v>
      </c>
      <c r="AQ599" s="28">
        <v>1.621</v>
      </c>
      <c r="AR599" s="28">
        <v>7.1927000000000003</v>
      </c>
      <c r="AS599" s="28">
        <v>666.56500000000005</v>
      </c>
      <c r="AT599" s="28">
        <v>37.720371800000002</v>
      </c>
      <c r="AU599" s="28">
        <v>2587.21</v>
      </c>
      <c r="AV599" s="28">
        <v>5.9966499999999998</v>
      </c>
      <c r="AW599" s="28">
        <v>3.51</v>
      </c>
      <c r="AX599" s="28">
        <v>5.07</v>
      </c>
      <c r="AY599" s="28">
        <v>135.26</v>
      </c>
      <c r="AZ599" s="28">
        <v>2.7065899999999998</v>
      </c>
      <c r="BA599" s="28">
        <v>0.11379153390987699</v>
      </c>
      <c r="BB599" s="28">
        <v>11.563599999999999</v>
      </c>
      <c r="BC599" s="28">
        <v>146.05000000000001</v>
      </c>
      <c r="BD599" s="28">
        <v>0.6673</v>
      </c>
      <c r="BE599" s="28">
        <v>1.92143</v>
      </c>
      <c r="BF599" s="28">
        <v>1.8816999999999999</v>
      </c>
      <c r="BG599" s="28">
        <v>2.1503000000000001</v>
      </c>
      <c r="BH599" s="28">
        <v>86.557000000000002</v>
      </c>
      <c r="BI599" s="28">
        <v>15.119</v>
      </c>
      <c r="BJ599" s="28">
        <v>5.07</v>
      </c>
      <c r="BK599" s="28">
        <v>3.5365519999999999</v>
      </c>
      <c r="BL599" s="28">
        <v>3.4975619999999998</v>
      </c>
      <c r="BM599" s="28">
        <v>3.3006519999999999</v>
      </c>
      <c r="BN599" s="28">
        <v>0.21759999999999999</v>
      </c>
      <c r="BO599" s="28">
        <v>0.95653893115747401</v>
      </c>
      <c r="BP599" s="28">
        <v>0.482850940665702</v>
      </c>
    </row>
    <row r="600" spans="1:68">
      <c r="A600" s="28">
        <v>599</v>
      </c>
      <c r="B600" s="29" t="s">
        <v>70</v>
      </c>
      <c r="C600" s="28">
        <v>5</v>
      </c>
      <c r="D600" s="28">
        <v>1090</v>
      </c>
      <c r="E600" s="28">
        <v>0.45148850000000001</v>
      </c>
      <c r="F600" s="28">
        <v>32.886581749999998</v>
      </c>
      <c r="G600" s="28">
        <v>2.9249375</v>
      </c>
      <c r="H600" s="28">
        <v>1.1420125000000001</v>
      </c>
      <c r="I600" s="28">
        <v>3.5945174999999998</v>
      </c>
      <c r="J600" s="28">
        <v>15.3225</v>
      </c>
      <c r="K600" s="28">
        <v>0.79560750000000002</v>
      </c>
      <c r="L600" s="28">
        <v>0.79307499999999997</v>
      </c>
      <c r="M600" s="28">
        <v>1.0371250000000001</v>
      </c>
      <c r="N600" s="28">
        <v>426.66525000000001</v>
      </c>
      <c r="O600" s="28">
        <v>50.124160259999996</v>
      </c>
      <c r="P600" s="28">
        <v>391.03874999999999</v>
      </c>
      <c r="Q600" s="28">
        <v>1.2953275</v>
      </c>
      <c r="R600" s="28">
        <v>1.99285</v>
      </c>
      <c r="S600" s="28">
        <v>3.2322500000000001</v>
      </c>
      <c r="T600" s="28">
        <v>159.40950000000001</v>
      </c>
      <c r="U600" s="28">
        <v>2.7741739999999999</v>
      </c>
      <c r="V600" s="28">
        <v>6.5263501386849401E-2</v>
      </c>
      <c r="W600" s="28">
        <v>30.101775</v>
      </c>
      <c r="X600" s="28">
        <v>177.89875000000001</v>
      </c>
      <c r="Y600" s="28">
        <v>1.3182324999999999</v>
      </c>
      <c r="Z600" s="28">
        <v>1.7655529999999999</v>
      </c>
      <c r="AA600" s="28">
        <v>2.31385</v>
      </c>
      <c r="AB600" s="28">
        <v>2.4890075</v>
      </c>
      <c r="AC600" s="28">
        <v>42.53078</v>
      </c>
      <c r="AD600" s="28">
        <v>29.518470000000001</v>
      </c>
      <c r="AE600" s="28">
        <v>3.2322500000000001</v>
      </c>
      <c r="AF600" s="28">
        <v>4.3651419750000002</v>
      </c>
      <c r="AG600" s="28">
        <v>4.3651419750000002</v>
      </c>
      <c r="AH600" s="28">
        <v>4.3651419750000002</v>
      </c>
      <c r="AI600" s="28">
        <v>4.5350000000000001E-2</v>
      </c>
      <c r="AJ600" s="28">
        <v>2.0173000000000001</v>
      </c>
      <c r="AK600" s="28">
        <v>101.03118000000001</v>
      </c>
      <c r="AL600" s="28">
        <v>7.1647999999999996</v>
      </c>
      <c r="AM600" s="28">
        <v>0.98009999999999997</v>
      </c>
      <c r="AN600" s="28">
        <v>1.7849999999999999</v>
      </c>
      <c r="AO600" s="28">
        <v>43.94</v>
      </c>
      <c r="AP600" s="28">
        <v>2.0377000000000001</v>
      </c>
      <c r="AQ600" s="28">
        <v>1.621</v>
      </c>
      <c r="AR600" s="28">
        <v>7.1927000000000003</v>
      </c>
      <c r="AS600" s="28">
        <v>666.56500000000005</v>
      </c>
      <c r="AT600" s="28">
        <v>37.720371800000002</v>
      </c>
      <c r="AU600" s="28">
        <v>2587.21</v>
      </c>
      <c r="AV600" s="28">
        <v>5.9966499999999998</v>
      </c>
      <c r="AW600" s="28">
        <v>3.51</v>
      </c>
      <c r="AX600" s="28">
        <v>5.07</v>
      </c>
      <c r="AY600" s="28">
        <v>135.26</v>
      </c>
      <c r="AZ600" s="28">
        <v>2.7065899999999998</v>
      </c>
      <c r="BA600" s="28">
        <v>0.11379153390987699</v>
      </c>
      <c r="BB600" s="28">
        <v>11.563599999999999</v>
      </c>
      <c r="BC600" s="28">
        <v>146.05000000000001</v>
      </c>
      <c r="BD600" s="28">
        <v>0.6673</v>
      </c>
      <c r="BE600" s="28">
        <v>1.92143</v>
      </c>
      <c r="BF600" s="28">
        <v>1.8816999999999999</v>
      </c>
      <c r="BG600" s="28">
        <v>2.1503000000000001</v>
      </c>
      <c r="BH600" s="28">
        <v>86.557000000000002</v>
      </c>
      <c r="BI600" s="28">
        <v>15.119</v>
      </c>
      <c r="BJ600" s="28">
        <v>5.07</v>
      </c>
      <c r="BK600" s="28">
        <v>3.5365519999999999</v>
      </c>
      <c r="BL600" s="28">
        <v>3.4975619999999998</v>
      </c>
      <c r="BM600" s="28">
        <v>3.3006519999999999</v>
      </c>
      <c r="BN600" s="28">
        <v>0.21759999999999999</v>
      </c>
      <c r="BO600" s="28">
        <v>0.93170971137964398</v>
      </c>
      <c r="BP600" s="28">
        <v>0.482850940665702</v>
      </c>
    </row>
    <row r="601" spans="1:68">
      <c r="A601" s="28">
        <v>600</v>
      </c>
      <c r="B601" s="29" t="s">
        <v>310</v>
      </c>
      <c r="C601" s="28">
        <v>195</v>
      </c>
      <c r="D601" s="28">
        <v>1145</v>
      </c>
      <c r="E601" s="28">
        <v>0.36139700000000002</v>
      </c>
      <c r="F601" s="28">
        <v>30.913261250000001</v>
      </c>
      <c r="G601" s="28">
        <v>2.9653624999999999</v>
      </c>
      <c r="H601" s="28">
        <v>1.2249224999999999</v>
      </c>
      <c r="I601" s="28">
        <v>4.1021524999999999</v>
      </c>
      <c r="J601" s="28">
        <v>14.816000000000001</v>
      </c>
      <c r="K601" s="28">
        <v>0.85007250000000001</v>
      </c>
      <c r="L601" s="28">
        <v>0.85792500000000005</v>
      </c>
      <c r="M601" s="28">
        <v>1.0589949999999999</v>
      </c>
      <c r="N601" s="28">
        <v>460.86955</v>
      </c>
      <c r="O601" s="28">
        <v>56.387927070000003</v>
      </c>
      <c r="P601" s="28">
        <v>365.34050000000002</v>
      </c>
      <c r="Q601" s="28">
        <v>1.3964237500000001</v>
      </c>
      <c r="R601" s="28">
        <v>2.16195</v>
      </c>
      <c r="S601" s="28">
        <v>3.4507500000000002</v>
      </c>
      <c r="T601" s="28">
        <v>175.94775000000001</v>
      </c>
      <c r="U601" s="28">
        <v>3.0951</v>
      </c>
      <c r="V601" s="28">
        <v>6.8169546436285103E-2</v>
      </c>
      <c r="W601" s="28">
        <v>33.811920000000001</v>
      </c>
      <c r="X601" s="28">
        <v>197.42750000000001</v>
      </c>
      <c r="Y601" s="28">
        <v>1.4785775000000001</v>
      </c>
      <c r="Z601" s="28">
        <v>1.9435495</v>
      </c>
      <c r="AA601" s="28">
        <v>2.5664500000000001</v>
      </c>
      <c r="AB601" s="28">
        <v>2.7586724999999999</v>
      </c>
      <c r="AC601" s="28">
        <v>50.726025</v>
      </c>
      <c r="AD601" s="28">
        <v>33.3479125</v>
      </c>
      <c r="AE601" s="28">
        <v>3.4507500000000002</v>
      </c>
      <c r="AF601" s="28">
        <v>4.7471716500000003</v>
      </c>
      <c r="AG601" s="28">
        <v>4.7471716500000003</v>
      </c>
      <c r="AH601" s="28">
        <v>4.7471716500000003</v>
      </c>
      <c r="AI601" s="28">
        <v>0.05</v>
      </c>
      <c r="AJ601" s="28">
        <v>1.9633</v>
      </c>
      <c r="AK601" s="28">
        <v>95.837320000000005</v>
      </c>
      <c r="AL601" s="28">
        <v>6.9947999999999997</v>
      </c>
      <c r="AM601" s="28">
        <v>0.98570000000000002</v>
      </c>
      <c r="AN601" s="28">
        <v>1.7976000000000001</v>
      </c>
      <c r="AO601" s="28">
        <v>42.1</v>
      </c>
      <c r="AP601" s="28">
        <v>2.0547</v>
      </c>
      <c r="AQ601" s="28">
        <v>1.635</v>
      </c>
      <c r="AR601" s="28">
        <v>7.2950999999999997</v>
      </c>
      <c r="AS601" s="28">
        <v>682.29300000000001</v>
      </c>
      <c r="AT601" s="28">
        <v>37.336743900000002</v>
      </c>
      <c r="AU601" s="28">
        <v>2633.66</v>
      </c>
      <c r="AV601" s="28">
        <v>5.9608400000000001</v>
      </c>
      <c r="AW601" s="28">
        <v>3.54</v>
      </c>
      <c r="AX601" s="28">
        <v>5.05</v>
      </c>
      <c r="AY601" s="28">
        <v>135.94</v>
      </c>
      <c r="AZ601" s="28">
        <v>2.7185999999999999</v>
      </c>
      <c r="BA601" s="28">
        <v>0.119714964370546</v>
      </c>
      <c r="BB601" s="28">
        <v>11.4833</v>
      </c>
      <c r="BC601" s="28">
        <v>146.55000000000001</v>
      </c>
      <c r="BD601" s="28">
        <v>0.65559999999999996</v>
      </c>
      <c r="BE601" s="28">
        <v>1.9347099999999999</v>
      </c>
      <c r="BF601" s="28">
        <v>1.8915</v>
      </c>
      <c r="BG601" s="28">
        <v>2.1665000000000001</v>
      </c>
      <c r="BH601" s="28">
        <v>87.787000000000006</v>
      </c>
      <c r="BI601" s="28">
        <v>15.242000000000001</v>
      </c>
      <c r="BJ601" s="28">
        <v>5.05</v>
      </c>
      <c r="BK601" s="28">
        <v>3.4031820000000002</v>
      </c>
      <c r="BL601" s="28">
        <v>3.4031820000000002</v>
      </c>
      <c r="BM601" s="28">
        <v>3.9099520000000001</v>
      </c>
      <c r="BN601" s="28">
        <v>0.21540000000000001</v>
      </c>
      <c r="BO601" s="28">
        <v>0.99270403826053299</v>
      </c>
      <c r="BP601" s="28">
        <v>0.47438494934877001</v>
      </c>
    </row>
    <row r="602" spans="1:68">
      <c r="A602" s="28">
        <v>601</v>
      </c>
      <c r="B602" s="29" t="s">
        <v>84</v>
      </c>
      <c r="C602" s="28">
        <v>234</v>
      </c>
      <c r="D602" s="28">
        <v>1145</v>
      </c>
      <c r="E602" s="28">
        <v>0.382494</v>
      </c>
      <c r="F602" s="28">
        <v>31.9881475</v>
      </c>
      <c r="G602" s="28">
        <v>3.0119750000000001</v>
      </c>
      <c r="H602" s="28">
        <v>1.227095</v>
      </c>
      <c r="I602" s="28">
        <v>4.0945549999999997</v>
      </c>
      <c r="J602" s="28">
        <v>15.231999999999999</v>
      </c>
      <c r="K602" s="28">
        <v>0.85239500000000001</v>
      </c>
      <c r="L602" s="28">
        <v>0.85834999999999995</v>
      </c>
      <c r="M602" s="28">
        <v>1.06749</v>
      </c>
      <c r="N602" s="28">
        <v>461.29410000000001</v>
      </c>
      <c r="O602" s="28">
        <v>56.473861139999997</v>
      </c>
      <c r="P602" s="28">
        <v>371.73099999999999</v>
      </c>
      <c r="Q602" s="28">
        <v>1.3917225</v>
      </c>
      <c r="R602" s="28">
        <v>2.1688999999999998</v>
      </c>
      <c r="S602" s="28">
        <v>3.4765000000000001</v>
      </c>
      <c r="T602" s="28">
        <v>176.1705</v>
      </c>
      <c r="U602" s="28">
        <v>3.0981999999999998</v>
      </c>
      <c r="V602" s="28">
        <v>6.6964285714285698E-2</v>
      </c>
      <c r="W602" s="28">
        <v>33.855840000000001</v>
      </c>
      <c r="X602" s="28">
        <v>197.60499999999999</v>
      </c>
      <c r="Y602" s="28">
        <v>1.479905</v>
      </c>
      <c r="Z602" s="28">
        <v>1.947049</v>
      </c>
      <c r="AA602" s="28">
        <v>2.5678999999999998</v>
      </c>
      <c r="AB602" s="28">
        <v>2.759595</v>
      </c>
      <c r="AC602" s="28">
        <v>50.354550000000003</v>
      </c>
      <c r="AD602" s="28">
        <v>33.412075000000002</v>
      </c>
      <c r="AE602" s="28">
        <v>3.4765000000000001</v>
      </c>
      <c r="AF602" s="28">
        <v>4.7500083000000002</v>
      </c>
      <c r="AG602" s="28">
        <v>4.7500083000000002</v>
      </c>
      <c r="AH602" s="28">
        <v>4.7500083000000002</v>
      </c>
      <c r="AI602" s="28">
        <v>0.05</v>
      </c>
      <c r="AJ602" s="28">
        <v>1.9821</v>
      </c>
      <c r="AK602" s="28">
        <v>96.749560000000002</v>
      </c>
      <c r="AL602" s="28">
        <v>7.0593000000000004</v>
      </c>
      <c r="AM602" s="28">
        <v>0.99550000000000005</v>
      </c>
      <c r="AN602" s="28">
        <v>1.8171999999999999</v>
      </c>
      <c r="AO602" s="28">
        <v>42.5</v>
      </c>
      <c r="AP602" s="28">
        <v>2.0716999999999999</v>
      </c>
      <c r="AQ602" s="28">
        <v>1.649</v>
      </c>
      <c r="AR602" s="28">
        <v>7.3575999999999997</v>
      </c>
      <c r="AS602" s="28">
        <v>688.89300000000003</v>
      </c>
      <c r="AT602" s="28">
        <v>37.725697599999997</v>
      </c>
      <c r="AU602" s="28">
        <v>2654.91</v>
      </c>
      <c r="AV602" s="28">
        <v>5.9738199999999999</v>
      </c>
      <c r="AW602" s="28">
        <v>3.57</v>
      </c>
      <c r="AX602" s="28">
        <v>5.0999999999999996</v>
      </c>
      <c r="AY602" s="28">
        <v>137.38999999999999</v>
      </c>
      <c r="AZ602" s="28">
        <v>2.7468499999999998</v>
      </c>
      <c r="BA602" s="28">
        <v>0.119529411764706</v>
      </c>
      <c r="BB602" s="28">
        <v>11.6235</v>
      </c>
      <c r="BC602" s="28">
        <v>148.1</v>
      </c>
      <c r="BD602" s="28">
        <v>0.66279999999999994</v>
      </c>
      <c r="BE602" s="28">
        <v>1.95408</v>
      </c>
      <c r="BF602" s="28">
        <v>1.9111</v>
      </c>
      <c r="BG602" s="28">
        <v>2.1890000000000001</v>
      </c>
      <c r="BH602" s="28">
        <v>88.197999999999993</v>
      </c>
      <c r="BI602" s="28">
        <v>15.420999999999999</v>
      </c>
      <c r="BJ602" s="28">
        <v>5.0999999999999996</v>
      </c>
      <c r="BK602" s="28">
        <v>3.4355020000000001</v>
      </c>
      <c r="BL602" s="28">
        <v>3.4355020000000001</v>
      </c>
      <c r="BM602" s="28">
        <v>3.9614220000000002</v>
      </c>
      <c r="BN602" s="28">
        <v>0.2167</v>
      </c>
      <c r="BO602" s="28">
        <v>0.98966766070602796</v>
      </c>
      <c r="BP602" s="28">
        <v>0.47959479015918999</v>
      </c>
    </row>
    <row r="603" spans="1:68">
      <c r="A603" s="28">
        <v>602</v>
      </c>
      <c r="B603" s="29" t="s">
        <v>86</v>
      </c>
      <c r="C603" s="28">
        <v>215</v>
      </c>
      <c r="D603" s="28">
        <v>1145</v>
      </c>
      <c r="E603" s="28">
        <v>0.42468800000000001</v>
      </c>
      <c r="F603" s="28">
        <v>34.137920000000001</v>
      </c>
      <c r="G603" s="28">
        <v>3.1052</v>
      </c>
      <c r="H603" s="28">
        <v>1.2314400000000001</v>
      </c>
      <c r="I603" s="28">
        <v>4.0793600000000003</v>
      </c>
      <c r="J603" s="28">
        <v>16.064</v>
      </c>
      <c r="K603" s="28">
        <v>0.85704000000000002</v>
      </c>
      <c r="L603" s="28">
        <v>0.85919999999999996</v>
      </c>
      <c r="M603" s="28">
        <v>1.0844800000000001</v>
      </c>
      <c r="N603" s="28">
        <v>462.14319999999998</v>
      </c>
      <c r="O603" s="28">
        <v>56.645729279999998</v>
      </c>
      <c r="P603" s="28">
        <v>384.512</v>
      </c>
      <c r="Q603" s="28">
        <v>1.38232</v>
      </c>
      <c r="R603" s="28">
        <v>2.1827999999999999</v>
      </c>
      <c r="S603" s="28">
        <v>3.528</v>
      </c>
      <c r="T603" s="28">
        <v>176.61600000000001</v>
      </c>
      <c r="U603" s="28">
        <v>3.1044</v>
      </c>
      <c r="V603" s="28">
        <v>6.4741035856573703E-2</v>
      </c>
      <c r="W603" s="28">
        <v>33.943680000000001</v>
      </c>
      <c r="X603" s="28">
        <v>197.96</v>
      </c>
      <c r="Y603" s="28">
        <v>1.4825600000000001</v>
      </c>
      <c r="Z603" s="28">
        <v>1.954048</v>
      </c>
      <c r="AA603" s="28">
        <v>2.5708000000000002</v>
      </c>
      <c r="AB603" s="28">
        <v>2.7614399999999999</v>
      </c>
      <c r="AC603" s="28">
        <v>49.611600000000003</v>
      </c>
      <c r="AD603" s="28">
        <v>33.540399999999998</v>
      </c>
      <c r="AE603" s="28">
        <v>3.528</v>
      </c>
      <c r="AF603" s="28">
        <v>4.7556816</v>
      </c>
      <c r="AG603" s="28">
        <v>4.7556816</v>
      </c>
      <c r="AH603" s="28">
        <v>4.7556816</v>
      </c>
      <c r="AI603" s="28">
        <v>0.05</v>
      </c>
      <c r="AJ603" s="28">
        <v>2.0196999999999998</v>
      </c>
      <c r="AK603" s="28">
        <v>98.574039999999997</v>
      </c>
      <c r="AL603" s="28">
        <v>7.1882999999999999</v>
      </c>
      <c r="AM603" s="28">
        <v>1.0150999999999999</v>
      </c>
      <c r="AN603" s="28">
        <v>1.8564000000000001</v>
      </c>
      <c r="AO603" s="28">
        <v>43.3</v>
      </c>
      <c r="AP603" s="28">
        <v>2.1057000000000001</v>
      </c>
      <c r="AQ603" s="28">
        <v>1.677</v>
      </c>
      <c r="AR603" s="28">
        <v>7.4825999999999997</v>
      </c>
      <c r="AS603" s="28">
        <v>702.09299999999996</v>
      </c>
      <c r="AT603" s="28">
        <v>38.503605</v>
      </c>
      <c r="AU603" s="28">
        <v>2697.41</v>
      </c>
      <c r="AV603" s="28">
        <v>5.9997800000000003</v>
      </c>
      <c r="AW603" s="28">
        <v>3.63</v>
      </c>
      <c r="AX603" s="28">
        <v>5.2</v>
      </c>
      <c r="AY603" s="28">
        <v>140.29</v>
      </c>
      <c r="AZ603" s="28">
        <v>2.80335</v>
      </c>
      <c r="BA603" s="28">
        <v>0.119168591224018</v>
      </c>
      <c r="BB603" s="28">
        <v>11.9039</v>
      </c>
      <c r="BC603" s="28">
        <v>151.19999999999999</v>
      </c>
      <c r="BD603" s="28">
        <v>0.67720000000000002</v>
      </c>
      <c r="BE603" s="28">
        <v>1.99282</v>
      </c>
      <c r="BF603" s="28">
        <v>1.9502999999999999</v>
      </c>
      <c r="BG603" s="28">
        <v>2.234</v>
      </c>
      <c r="BH603" s="28">
        <v>89.02</v>
      </c>
      <c r="BI603" s="28">
        <v>15.779</v>
      </c>
      <c r="BJ603" s="28">
        <v>5.2</v>
      </c>
      <c r="BK603" s="28">
        <v>3.5001419999999999</v>
      </c>
      <c r="BL603" s="28">
        <v>3.5001419999999999</v>
      </c>
      <c r="BM603" s="28">
        <v>4.064362</v>
      </c>
      <c r="BN603" s="28">
        <v>0.21929999999999999</v>
      </c>
      <c r="BO603" s="28">
        <v>0.98365860582543496</v>
      </c>
      <c r="BP603" s="28">
        <v>0.49001447178002899</v>
      </c>
    </row>
    <row r="604" spans="1:68">
      <c r="A604" s="28">
        <v>603</v>
      </c>
      <c r="B604" s="29" t="s">
        <v>87</v>
      </c>
      <c r="C604" s="28">
        <v>175</v>
      </c>
      <c r="D604" s="28">
        <v>1145</v>
      </c>
      <c r="E604" s="28">
        <v>0.46688200000000002</v>
      </c>
      <c r="F604" s="28">
        <v>36.287692499999999</v>
      </c>
      <c r="G604" s="28">
        <v>3.1984249999999999</v>
      </c>
      <c r="H604" s="28">
        <v>1.2357849999999999</v>
      </c>
      <c r="I604" s="28">
        <v>4.064165</v>
      </c>
      <c r="J604" s="28">
        <v>16.896000000000001</v>
      </c>
      <c r="K604" s="28">
        <v>0.86168500000000003</v>
      </c>
      <c r="L604" s="28">
        <v>0.86004999999999998</v>
      </c>
      <c r="M604" s="28">
        <v>1.1014699999999999</v>
      </c>
      <c r="N604" s="28">
        <v>462.9923</v>
      </c>
      <c r="O604" s="28">
        <v>56.817597419999998</v>
      </c>
      <c r="P604" s="28">
        <v>397.29300000000001</v>
      </c>
      <c r="Q604" s="28">
        <v>1.3729175</v>
      </c>
      <c r="R604" s="28">
        <v>2.1966999999999999</v>
      </c>
      <c r="S604" s="28">
        <v>3.5794999999999999</v>
      </c>
      <c r="T604" s="28">
        <v>177.0615</v>
      </c>
      <c r="U604" s="28">
        <v>3.1105999999999998</v>
      </c>
      <c r="V604" s="28">
        <v>6.2736742424242403E-2</v>
      </c>
      <c r="W604" s="28">
        <v>34.03152</v>
      </c>
      <c r="X604" s="28">
        <v>198.315</v>
      </c>
      <c r="Y604" s="28">
        <v>1.485215</v>
      </c>
      <c r="Z604" s="28">
        <v>1.961047</v>
      </c>
      <c r="AA604" s="28">
        <v>2.5737000000000001</v>
      </c>
      <c r="AB604" s="28">
        <v>2.7632850000000002</v>
      </c>
      <c r="AC604" s="28">
        <v>48.868650000000002</v>
      </c>
      <c r="AD604" s="28">
        <v>33.668725000000002</v>
      </c>
      <c r="AE604" s="28">
        <v>3.5794999999999999</v>
      </c>
      <c r="AF604" s="28">
        <v>4.7613548999999997</v>
      </c>
      <c r="AG604" s="28">
        <v>4.7613548999999997</v>
      </c>
      <c r="AH604" s="28">
        <v>4.7613548999999997</v>
      </c>
      <c r="AI604" s="28">
        <v>0.05</v>
      </c>
      <c r="AJ604" s="28">
        <v>2.0573000000000001</v>
      </c>
      <c r="AK604" s="28">
        <v>100.39852</v>
      </c>
      <c r="AL604" s="28">
        <v>7.3173000000000004</v>
      </c>
      <c r="AM604" s="28">
        <v>1.0347</v>
      </c>
      <c r="AN604" s="28">
        <v>1.8956</v>
      </c>
      <c r="AO604" s="28">
        <v>44.1</v>
      </c>
      <c r="AP604" s="28">
        <v>2.1396999999999999</v>
      </c>
      <c r="AQ604" s="28">
        <v>1.7050000000000001</v>
      </c>
      <c r="AR604" s="28">
        <v>7.6075999999999997</v>
      </c>
      <c r="AS604" s="28">
        <v>715.29300000000001</v>
      </c>
      <c r="AT604" s="28">
        <v>39.281512399999997</v>
      </c>
      <c r="AU604" s="28">
        <v>2739.91</v>
      </c>
      <c r="AV604" s="28">
        <v>6.0257399999999999</v>
      </c>
      <c r="AW604" s="28">
        <v>3.69</v>
      </c>
      <c r="AX604" s="28">
        <v>5.3</v>
      </c>
      <c r="AY604" s="28">
        <v>143.19</v>
      </c>
      <c r="AZ604" s="28">
        <v>2.8598499999999998</v>
      </c>
      <c r="BA604" s="28">
        <v>0.118820861678005</v>
      </c>
      <c r="BB604" s="28">
        <v>12.1843</v>
      </c>
      <c r="BC604" s="28">
        <v>154.30000000000001</v>
      </c>
      <c r="BD604" s="28">
        <v>0.69159999999999999</v>
      </c>
      <c r="BE604" s="28">
        <v>2.0315599999999998</v>
      </c>
      <c r="BF604" s="28">
        <v>1.9895</v>
      </c>
      <c r="BG604" s="28">
        <v>2.2789999999999999</v>
      </c>
      <c r="BH604" s="28">
        <v>89.841999999999999</v>
      </c>
      <c r="BI604" s="28">
        <v>16.137</v>
      </c>
      <c r="BJ604" s="28">
        <v>5.3</v>
      </c>
      <c r="BK604" s="28">
        <v>3.5647820000000001</v>
      </c>
      <c r="BL604" s="28">
        <v>3.5647820000000001</v>
      </c>
      <c r="BM604" s="28">
        <v>4.1673020000000003</v>
      </c>
      <c r="BN604" s="28">
        <v>0.22189999999999999</v>
      </c>
      <c r="BO604" s="28">
        <v>0.97773301004040603</v>
      </c>
      <c r="BP604" s="28">
        <v>0.50043415340086805</v>
      </c>
    </row>
    <row r="605" spans="1:68">
      <c r="A605" s="28">
        <v>604</v>
      </c>
      <c r="B605" s="29" t="s">
        <v>215</v>
      </c>
      <c r="C605" s="28">
        <v>98</v>
      </c>
      <c r="D605" s="28">
        <v>1145</v>
      </c>
      <c r="E605" s="28">
        <v>0.50907599999999997</v>
      </c>
      <c r="F605" s="28">
        <v>38.437465000000003</v>
      </c>
      <c r="G605" s="28">
        <v>3.2916500000000002</v>
      </c>
      <c r="H605" s="28">
        <v>1.24013</v>
      </c>
      <c r="I605" s="28">
        <v>4.0489699999999997</v>
      </c>
      <c r="J605" s="28">
        <v>17.728000000000002</v>
      </c>
      <c r="K605" s="28">
        <v>0.86633000000000004</v>
      </c>
      <c r="L605" s="28">
        <v>0.8609</v>
      </c>
      <c r="M605" s="28">
        <v>1.11846</v>
      </c>
      <c r="N605" s="28">
        <v>463.84140000000002</v>
      </c>
      <c r="O605" s="28">
        <v>56.989465559999999</v>
      </c>
      <c r="P605" s="28">
        <v>410.07400000000001</v>
      </c>
      <c r="Q605" s="28">
        <v>1.363515</v>
      </c>
      <c r="R605" s="28">
        <v>2.2105999999999999</v>
      </c>
      <c r="S605" s="28">
        <v>3.6309999999999998</v>
      </c>
      <c r="T605" s="28">
        <v>177.50700000000001</v>
      </c>
      <c r="U605" s="28">
        <v>3.1168</v>
      </c>
      <c r="V605" s="28">
        <v>6.0920577617328497E-2</v>
      </c>
      <c r="W605" s="28">
        <v>34.11936</v>
      </c>
      <c r="X605" s="28">
        <v>198.67</v>
      </c>
      <c r="Y605" s="28">
        <v>1.48787</v>
      </c>
      <c r="Z605" s="28">
        <v>1.968046</v>
      </c>
      <c r="AA605" s="28">
        <v>2.5766</v>
      </c>
      <c r="AB605" s="28">
        <v>2.7651300000000001</v>
      </c>
      <c r="AC605" s="28">
        <v>48.125700000000002</v>
      </c>
      <c r="AD605" s="28">
        <v>33.797049999999999</v>
      </c>
      <c r="AE605" s="28">
        <v>3.6309999999999998</v>
      </c>
      <c r="AF605" s="28">
        <v>4.7670282000000004</v>
      </c>
      <c r="AG605" s="28">
        <v>4.7670282000000004</v>
      </c>
      <c r="AH605" s="28">
        <v>4.7670282000000004</v>
      </c>
      <c r="AI605" s="28">
        <v>0.05</v>
      </c>
      <c r="AJ605" s="28">
        <v>2.0949</v>
      </c>
      <c r="AK605" s="28">
        <v>102.223</v>
      </c>
      <c r="AL605" s="28">
        <v>7.4462999999999999</v>
      </c>
      <c r="AM605" s="28">
        <v>1.0543</v>
      </c>
      <c r="AN605" s="28">
        <v>1.9348000000000001</v>
      </c>
      <c r="AO605" s="28">
        <v>44.9</v>
      </c>
      <c r="AP605" s="28">
        <v>2.1737000000000002</v>
      </c>
      <c r="AQ605" s="28">
        <v>1.7330000000000001</v>
      </c>
      <c r="AR605" s="28">
        <v>7.7325999999999997</v>
      </c>
      <c r="AS605" s="28">
        <v>728.49300000000005</v>
      </c>
      <c r="AT605" s="28">
        <v>40.059419800000001</v>
      </c>
      <c r="AU605" s="28">
        <v>2782.41</v>
      </c>
      <c r="AV605" s="28">
        <v>6.0517000000000003</v>
      </c>
      <c r="AW605" s="28">
        <v>3.75</v>
      </c>
      <c r="AX605" s="28">
        <v>5.4</v>
      </c>
      <c r="AY605" s="28">
        <v>146.09</v>
      </c>
      <c r="AZ605" s="28">
        <v>2.91635</v>
      </c>
      <c r="BA605" s="28">
        <v>0.11848552338530099</v>
      </c>
      <c r="BB605" s="28">
        <v>12.464700000000001</v>
      </c>
      <c r="BC605" s="28">
        <v>157.4</v>
      </c>
      <c r="BD605" s="28">
        <v>0.70599999999999996</v>
      </c>
      <c r="BE605" s="28">
        <v>2.0703</v>
      </c>
      <c r="BF605" s="28">
        <v>2.0287000000000002</v>
      </c>
      <c r="BG605" s="28">
        <v>2.3239999999999998</v>
      </c>
      <c r="BH605" s="28">
        <v>90.664000000000001</v>
      </c>
      <c r="BI605" s="28">
        <v>16.495000000000001</v>
      </c>
      <c r="BJ605" s="28">
        <v>5.4</v>
      </c>
      <c r="BK605" s="28">
        <v>3.6294219999999999</v>
      </c>
      <c r="BL605" s="28">
        <v>3.6294219999999999</v>
      </c>
      <c r="BM605" s="28">
        <v>4.2702419999999996</v>
      </c>
      <c r="BN605" s="28">
        <v>0.22450000000000001</v>
      </c>
      <c r="BO605" s="28">
        <v>0.97188914661103298</v>
      </c>
      <c r="BP605" s="28">
        <v>0.510853835021708</v>
      </c>
    </row>
    <row r="606" spans="1:68">
      <c r="A606" s="28">
        <v>605</v>
      </c>
      <c r="B606" s="29" t="s">
        <v>311</v>
      </c>
      <c r="C606" s="28">
        <v>187</v>
      </c>
      <c r="D606" s="28">
        <v>1095</v>
      </c>
      <c r="E606" s="28">
        <v>0.339752</v>
      </c>
      <c r="F606" s="28">
        <v>29.79017</v>
      </c>
      <c r="G606" s="28">
        <v>2.9152999999999998</v>
      </c>
      <c r="H606" s="28">
        <v>1.2238599999999999</v>
      </c>
      <c r="I606" s="28">
        <v>4.1075400000000002</v>
      </c>
      <c r="J606" s="28">
        <v>14.375999999999999</v>
      </c>
      <c r="K606" s="28">
        <v>0.84785999999999995</v>
      </c>
      <c r="L606" s="28">
        <v>0.85780000000000001</v>
      </c>
      <c r="M606" s="28">
        <v>1.05172</v>
      </c>
      <c r="N606" s="28">
        <v>460.57080000000002</v>
      </c>
      <c r="O606" s="28">
        <v>56.242959120000002</v>
      </c>
      <c r="P606" s="28">
        <v>359.14800000000002</v>
      </c>
      <c r="Q606" s="28">
        <v>1.40503</v>
      </c>
      <c r="R606" s="28">
        <v>2.1532</v>
      </c>
      <c r="S606" s="28">
        <v>3.4220000000000002</v>
      </c>
      <c r="T606" s="28">
        <v>175.614</v>
      </c>
      <c r="U606" s="28">
        <v>3.0888800000000001</v>
      </c>
      <c r="V606" s="28">
        <v>6.9560378408458606E-2</v>
      </c>
      <c r="W606" s="28">
        <v>33.724319999999999</v>
      </c>
      <c r="X606" s="28">
        <v>197.14</v>
      </c>
      <c r="Y606" s="28">
        <v>1.4757400000000001</v>
      </c>
      <c r="Z606" s="28">
        <v>1.939052</v>
      </c>
      <c r="AA606" s="28">
        <v>2.5636000000000001</v>
      </c>
      <c r="AB606" s="28">
        <v>2.7566600000000001</v>
      </c>
      <c r="AC606" s="28">
        <v>51.115400000000001</v>
      </c>
      <c r="AD606" s="28">
        <v>33.264899999999997</v>
      </c>
      <c r="AE606" s="28">
        <v>3.4220000000000002</v>
      </c>
      <c r="AF606" s="28">
        <v>4.7417363999999997</v>
      </c>
      <c r="AG606" s="28">
        <v>4.7417363999999997</v>
      </c>
      <c r="AH606" s="28">
        <v>4.7417363999999997</v>
      </c>
      <c r="AI606" s="28">
        <v>0.05</v>
      </c>
      <c r="AJ606" s="28">
        <v>1.9381999999999999</v>
      </c>
      <c r="AK606" s="28">
        <v>94.405888000000004</v>
      </c>
      <c r="AL606" s="28">
        <v>6.8710800000000001</v>
      </c>
      <c r="AM606" s="28">
        <v>0.96923999999999999</v>
      </c>
      <c r="AN606" s="28">
        <v>1.7707999999999999</v>
      </c>
      <c r="AO606" s="28">
        <v>41.52</v>
      </c>
      <c r="AP606" s="28">
        <v>2.03572</v>
      </c>
      <c r="AQ606" s="28">
        <v>1.6155999999999999</v>
      </c>
      <c r="AR606" s="28">
        <v>7.3193599999999996</v>
      </c>
      <c r="AS606" s="28">
        <v>672.63480000000004</v>
      </c>
      <c r="AT606" s="28">
        <v>36.776072720000002</v>
      </c>
      <c r="AU606" s="28">
        <v>2645.4760000000001</v>
      </c>
      <c r="AV606" s="28">
        <v>5.9982959999999999</v>
      </c>
      <c r="AW606" s="28">
        <v>3.456</v>
      </c>
      <c r="AX606" s="28">
        <v>5</v>
      </c>
      <c r="AY606" s="28">
        <v>134.364</v>
      </c>
      <c r="AZ606" s="28">
        <v>2.7082600000000001</v>
      </c>
      <c r="BA606" s="28">
        <v>0.120423892100193</v>
      </c>
      <c r="BB606" s="28">
        <v>11.21116</v>
      </c>
      <c r="BC606" s="28">
        <v>145</v>
      </c>
      <c r="BD606" s="28">
        <v>0.64624000000000004</v>
      </c>
      <c r="BE606" s="28">
        <v>1.9142239999999999</v>
      </c>
      <c r="BF606" s="28">
        <v>1.8688400000000001</v>
      </c>
      <c r="BG606" s="28">
        <v>2.1404000000000001</v>
      </c>
      <c r="BH606" s="28">
        <v>87.073599999999999</v>
      </c>
      <c r="BI606" s="28">
        <v>15.226800000000001</v>
      </c>
      <c r="BJ606" s="28">
        <v>5</v>
      </c>
      <c r="BK606" s="28">
        <v>3.3527431999999999</v>
      </c>
      <c r="BL606" s="28">
        <v>3.3527431999999999</v>
      </c>
      <c r="BM606" s="28">
        <v>3.7149752</v>
      </c>
      <c r="BN606" s="28">
        <v>0.20276</v>
      </c>
      <c r="BO606" s="28">
        <v>0.99629596737469195</v>
      </c>
      <c r="BP606" s="28">
        <v>0.46761215629522401</v>
      </c>
    </row>
    <row r="607" spans="1:68">
      <c r="A607" s="28">
        <v>606</v>
      </c>
      <c r="B607" s="29" t="s">
        <v>89</v>
      </c>
      <c r="C607" s="28">
        <v>262</v>
      </c>
      <c r="D607" s="28">
        <v>1110</v>
      </c>
      <c r="E607" s="28">
        <v>0.35030324000000002</v>
      </c>
      <c r="F607" s="28">
        <v>30.32785415</v>
      </c>
      <c r="G607" s="28">
        <v>2.9386234999999998</v>
      </c>
      <c r="H607" s="28">
        <v>1.2249407000000001</v>
      </c>
      <c r="I607" s="28">
        <v>4.1037523</v>
      </c>
      <c r="J607" s="28">
        <v>14.58412</v>
      </c>
      <c r="K607" s="28">
        <v>0.84902069999999996</v>
      </c>
      <c r="L607" s="28">
        <v>0.85801099999999997</v>
      </c>
      <c r="M607" s="28">
        <v>1.0559613999999999</v>
      </c>
      <c r="N607" s="28">
        <v>460.78244599999999</v>
      </c>
      <c r="O607" s="28">
        <v>56.286221324400003</v>
      </c>
      <c r="P607" s="28">
        <v>362.34226000000001</v>
      </c>
      <c r="Q607" s="28">
        <v>1.40265985</v>
      </c>
      <c r="R607" s="28">
        <v>2.1566839999999998</v>
      </c>
      <c r="S607" s="28">
        <v>3.4348900000000002</v>
      </c>
      <c r="T607" s="28">
        <v>175.72593000000001</v>
      </c>
      <c r="U607" s="28">
        <v>3.0904455999999998</v>
      </c>
      <c r="V607" s="28">
        <v>6.8910568481334505E-2</v>
      </c>
      <c r="W607" s="28">
        <v>33.7464984</v>
      </c>
      <c r="X607" s="28">
        <v>197.22929999999999</v>
      </c>
      <c r="Y607" s="28">
        <v>1.4764113000000001</v>
      </c>
      <c r="Z607" s="28">
        <v>1.94080674</v>
      </c>
      <c r="AA607" s="28">
        <v>2.5643319999999998</v>
      </c>
      <c r="AB607" s="28">
        <v>2.7571267000000002</v>
      </c>
      <c r="AC607" s="28">
        <v>50.929572999999998</v>
      </c>
      <c r="AD607" s="28">
        <v>33.297075499999998</v>
      </c>
      <c r="AE607" s="28">
        <v>3.4348900000000002</v>
      </c>
      <c r="AF607" s="28">
        <v>4.7431677179999996</v>
      </c>
      <c r="AG607" s="28">
        <v>4.7431677179999996</v>
      </c>
      <c r="AH607" s="28">
        <v>4.7431677179999996</v>
      </c>
      <c r="AI607" s="28">
        <v>0.05</v>
      </c>
      <c r="AJ607" s="28">
        <v>1.944</v>
      </c>
      <c r="AK607" s="28">
        <v>94.645223000000001</v>
      </c>
      <c r="AL607" s="28">
        <v>6.8951799999999999</v>
      </c>
      <c r="AM607" s="28">
        <v>0.97379000000000004</v>
      </c>
      <c r="AN607" s="28">
        <v>1.7798499999999999</v>
      </c>
      <c r="AO607" s="28">
        <v>41.63</v>
      </c>
      <c r="AP607" s="28">
        <v>2.0450200000000001</v>
      </c>
      <c r="AQ607" s="28">
        <v>1.6231</v>
      </c>
      <c r="AR607" s="28">
        <v>7.34361</v>
      </c>
      <c r="AS607" s="28">
        <v>675.9248</v>
      </c>
      <c r="AT607" s="28">
        <v>36.929502720000002</v>
      </c>
      <c r="AU607" s="28">
        <v>2655.1410000000001</v>
      </c>
      <c r="AV607" s="28">
        <v>6.0022310000000001</v>
      </c>
      <c r="AW607" s="28">
        <v>3.4717500000000001</v>
      </c>
      <c r="AX607" s="28">
        <v>5.0199999999999996</v>
      </c>
      <c r="AY607" s="28">
        <v>135.024</v>
      </c>
      <c r="AZ607" s="28">
        <v>2.7211599999999998</v>
      </c>
      <c r="BA607" s="28">
        <v>0.12058611578188801</v>
      </c>
      <c r="BB607" s="28">
        <v>11.26436</v>
      </c>
      <c r="BC607" s="28">
        <v>145.69999999999999</v>
      </c>
      <c r="BD607" s="28">
        <v>0.64926499999999998</v>
      </c>
      <c r="BE607" s="28">
        <v>1.9232990000000001</v>
      </c>
      <c r="BF607" s="28">
        <v>1.87784</v>
      </c>
      <c r="BG607" s="28">
        <v>2.1511</v>
      </c>
      <c r="BH607" s="28">
        <v>87.111599999999996</v>
      </c>
      <c r="BI607" s="28">
        <v>15.299799999999999</v>
      </c>
      <c r="BJ607" s="28">
        <v>5.0199999999999996</v>
      </c>
      <c r="BK607" s="28">
        <v>3.3674971999999999</v>
      </c>
      <c r="BL607" s="28">
        <v>3.3674971999999999</v>
      </c>
      <c r="BM607" s="28">
        <v>3.7384027</v>
      </c>
      <c r="BN607" s="28">
        <v>0.20401</v>
      </c>
      <c r="BO607" s="28">
        <v>0.99504595099617998</v>
      </c>
      <c r="BP607" s="28">
        <v>0.46980101302460198</v>
      </c>
    </row>
    <row r="608" spans="1:68">
      <c r="A608" s="28">
        <v>607</v>
      </c>
      <c r="B608" s="29" t="s">
        <v>98</v>
      </c>
      <c r="C608" s="28">
        <v>282</v>
      </c>
      <c r="D608" s="28">
        <v>1130</v>
      </c>
      <c r="E608" s="28">
        <v>0.35557886</v>
      </c>
      <c r="F608" s="28">
        <v>30.596696224999999</v>
      </c>
      <c r="G608" s="28">
        <v>2.9502852499999999</v>
      </c>
      <c r="H608" s="28">
        <v>1.22548105</v>
      </c>
      <c r="I608" s="28">
        <v>4.1018584499999999</v>
      </c>
      <c r="J608" s="28">
        <v>14.688179999999999</v>
      </c>
      <c r="K608" s="28">
        <v>0.84960104999999997</v>
      </c>
      <c r="L608" s="28">
        <v>0.85811649999999995</v>
      </c>
      <c r="M608" s="28">
        <v>1.0580821</v>
      </c>
      <c r="N608" s="28">
        <v>460.88826899999998</v>
      </c>
      <c r="O608" s="28">
        <v>56.3078524266</v>
      </c>
      <c r="P608" s="28">
        <v>363.93939</v>
      </c>
      <c r="Q608" s="28">
        <v>1.4014747750000001</v>
      </c>
      <c r="R608" s="28">
        <v>2.158426</v>
      </c>
      <c r="S608" s="28">
        <v>3.441335</v>
      </c>
      <c r="T608" s="28">
        <v>175.78189499999999</v>
      </c>
      <c r="U608" s="28">
        <v>3.0912283999999999</v>
      </c>
      <c r="V608" s="28">
        <v>6.8592568990848396E-2</v>
      </c>
      <c r="W608" s="28">
        <v>33.757587600000001</v>
      </c>
      <c r="X608" s="28">
        <v>197.27395000000001</v>
      </c>
      <c r="Y608" s="28">
        <v>1.4767469499999999</v>
      </c>
      <c r="Z608" s="28">
        <v>1.94168411</v>
      </c>
      <c r="AA608" s="28">
        <v>2.5646979999999999</v>
      </c>
      <c r="AB608" s="28">
        <v>2.75736005</v>
      </c>
      <c r="AC608" s="28">
        <v>50.836659500000003</v>
      </c>
      <c r="AD608" s="28">
        <v>33.313163250000002</v>
      </c>
      <c r="AE608" s="28">
        <v>3.441335</v>
      </c>
      <c r="AF608" s="28">
        <v>4.7438833770000004</v>
      </c>
      <c r="AG608" s="28">
        <v>4.7438833770000004</v>
      </c>
      <c r="AH608" s="28">
        <v>4.7438833770000004</v>
      </c>
      <c r="AI608" s="28">
        <v>0.05</v>
      </c>
      <c r="AJ608" s="28">
        <v>1.9469000000000001</v>
      </c>
      <c r="AK608" s="28">
        <v>94.764890500000007</v>
      </c>
      <c r="AL608" s="28">
        <v>6.9072300000000002</v>
      </c>
      <c r="AM608" s="28">
        <v>0.97606499999999996</v>
      </c>
      <c r="AN608" s="28">
        <v>1.784375</v>
      </c>
      <c r="AO608" s="28">
        <v>41.685000000000002</v>
      </c>
      <c r="AP608" s="28">
        <v>2.0496699999999999</v>
      </c>
      <c r="AQ608" s="28">
        <v>1.6268499999999999</v>
      </c>
      <c r="AR608" s="28">
        <v>7.3557350000000001</v>
      </c>
      <c r="AS608" s="28">
        <v>677.56979999999999</v>
      </c>
      <c r="AT608" s="28">
        <v>37.006217720000002</v>
      </c>
      <c r="AU608" s="28">
        <v>2659.9735000000001</v>
      </c>
      <c r="AV608" s="28">
        <v>6.0041985000000002</v>
      </c>
      <c r="AW608" s="28">
        <v>3.479625</v>
      </c>
      <c r="AX608" s="28">
        <v>5.03</v>
      </c>
      <c r="AY608" s="28">
        <v>135.35400000000001</v>
      </c>
      <c r="AZ608" s="28">
        <v>2.7276099999999999</v>
      </c>
      <c r="BA608" s="28">
        <v>0.12066690656111299</v>
      </c>
      <c r="BB608" s="28">
        <v>11.29096</v>
      </c>
      <c r="BC608" s="28">
        <v>146.05000000000001</v>
      </c>
      <c r="BD608" s="28">
        <v>0.65077750000000001</v>
      </c>
      <c r="BE608" s="28">
        <v>1.9278365</v>
      </c>
      <c r="BF608" s="28">
        <v>1.8823399999999999</v>
      </c>
      <c r="BG608" s="28">
        <v>2.15645</v>
      </c>
      <c r="BH608" s="28">
        <v>87.130600000000001</v>
      </c>
      <c r="BI608" s="28">
        <v>15.3363</v>
      </c>
      <c r="BJ608" s="28">
        <v>5.03</v>
      </c>
      <c r="BK608" s="28">
        <v>3.3748741999999998</v>
      </c>
      <c r="BL608" s="28">
        <v>3.3748741999999998</v>
      </c>
      <c r="BM608" s="28">
        <v>3.7501164500000002</v>
      </c>
      <c r="BN608" s="28">
        <v>0.20463500000000001</v>
      </c>
      <c r="BO608" s="28">
        <v>0.99442233792993096</v>
      </c>
      <c r="BP608" s="28">
        <v>0.47089544138929101</v>
      </c>
    </row>
    <row r="609" spans="1:68">
      <c r="A609" s="28">
        <v>608</v>
      </c>
      <c r="B609" s="29" t="s">
        <v>83</v>
      </c>
      <c r="C609" s="28">
        <v>256</v>
      </c>
      <c r="D609" s="28">
        <v>1150</v>
      </c>
      <c r="E609" s="28">
        <v>0.36085447999999998</v>
      </c>
      <c r="F609" s="28">
        <v>30.865538300000001</v>
      </c>
      <c r="G609" s="28">
        <v>2.9619469999999999</v>
      </c>
      <c r="H609" s="28">
        <v>1.2260214</v>
      </c>
      <c r="I609" s="28">
        <v>4.0999645999999998</v>
      </c>
      <c r="J609" s="28">
        <v>14.79224</v>
      </c>
      <c r="K609" s="28">
        <v>0.85018139999999998</v>
      </c>
      <c r="L609" s="28">
        <v>0.85822200000000004</v>
      </c>
      <c r="M609" s="28">
        <v>1.0602027999999999</v>
      </c>
      <c r="N609" s="28">
        <v>460.99409200000002</v>
      </c>
      <c r="O609" s="28">
        <v>56.329483528799997</v>
      </c>
      <c r="P609" s="28">
        <v>365.53652</v>
      </c>
      <c r="Q609" s="28">
        <v>1.4002897000000001</v>
      </c>
      <c r="R609" s="28">
        <v>2.1601680000000001</v>
      </c>
      <c r="S609" s="28">
        <v>3.4477799999999998</v>
      </c>
      <c r="T609" s="28">
        <v>175.83786000000001</v>
      </c>
      <c r="U609" s="28">
        <v>3.0920112</v>
      </c>
      <c r="V609" s="28">
        <v>6.8279043606647799E-2</v>
      </c>
      <c r="W609" s="28">
        <v>33.768676800000001</v>
      </c>
      <c r="X609" s="28">
        <v>197.3186</v>
      </c>
      <c r="Y609" s="28">
        <v>1.4770825999999999</v>
      </c>
      <c r="Z609" s="28">
        <v>1.94256148</v>
      </c>
      <c r="AA609" s="28">
        <v>2.565064</v>
      </c>
      <c r="AB609" s="28">
        <v>2.7575934000000002</v>
      </c>
      <c r="AC609" s="28">
        <v>50.743746000000002</v>
      </c>
      <c r="AD609" s="28">
        <v>33.329250999999999</v>
      </c>
      <c r="AE609" s="28">
        <v>3.4477799999999998</v>
      </c>
      <c r="AF609" s="28">
        <v>4.7445990360000003</v>
      </c>
      <c r="AG609" s="28">
        <v>4.7445990360000003</v>
      </c>
      <c r="AH609" s="28">
        <v>4.7445990360000003</v>
      </c>
      <c r="AI609" s="28">
        <v>0.05</v>
      </c>
      <c r="AJ609" s="28">
        <v>1.9498</v>
      </c>
      <c r="AK609" s="28">
        <v>94.884557999999998</v>
      </c>
      <c r="AL609" s="28">
        <v>6.9192799999999997</v>
      </c>
      <c r="AM609" s="28">
        <v>0.97833999999999999</v>
      </c>
      <c r="AN609" s="28">
        <v>1.7888999999999999</v>
      </c>
      <c r="AO609" s="28">
        <v>41.74</v>
      </c>
      <c r="AP609" s="28">
        <v>2.0543200000000001</v>
      </c>
      <c r="AQ609" s="28">
        <v>1.6306</v>
      </c>
      <c r="AR609" s="28">
        <v>7.3678600000000003</v>
      </c>
      <c r="AS609" s="28">
        <v>679.21479999999997</v>
      </c>
      <c r="AT609" s="28">
        <v>37.082932720000002</v>
      </c>
      <c r="AU609" s="28">
        <v>2664.806</v>
      </c>
      <c r="AV609" s="28">
        <v>6.0061660000000003</v>
      </c>
      <c r="AW609" s="28">
        <v>3.4874999999999998</v>
      </c>
      <c r="AX609" s="28">
        <v>5.04</v>
      </c>
      <c r="AY609" s="28">
        <v>135.684</v>
      </c>
      <c r="AZ609" s="28">
        <v>2.7340599999999999</v>
      </c>
      <c r="BA609" s="28">
        <v>0.120747484427408</v>
      </c>
      <c r="BB609" s="28">
        <v>11.31756</v>
      </c>
      <c r="BC609" s="28">
        <v>146.4</v>
      </c>
      <c r="BD609" s="28">
        <v>0.65229000000000004</v>
      </c>
      <c r="BE609" s="28">
        <v>1.932374</v>
      </c>
      <c r="BF609" s="28">
        <v>1.8868400000000001</v>
      </c>
      <c r="BG609" s="28">
        <v>2.1617999999999999</v>
      </c>
      <c r="BH609" s="28">
        <v>87.149600000000007</v>
      </c>
      <c r="BI609" s="28">
        <v>15.3728</v>
      </c>
      <c r="BJ609" s="28">
        <v>5.04</v>
      </c>
      <c r="BK609" s="28">
        <v>3.3822511999999998</v>
      </c>
      <c r="BL609" s="28">
        <v>3.3822511999999998</v>
      </c>
      <c r="BM609" s="28">
        <v>3.7618301999999999</v>
      </c>
      <c r="BN609" s="28">
        <v>0.20526</v>
      </c>
      <c r="BO609" s="28">
        <v>0.99379965217961297</v>
      </c>
      <c r="BP609" s="28">
        <v>0.47198986975398</v>
      </c>
    </row>
    <row r="610" spans="1:68">
      <c r="A610" s="28">
        <v>609</v>
      </c>
      <c r="B610" s="29" t="s">
        <v>90</v>
      </c>
      <c r="C610" s="28">
        <v>191</v>
      </c>
      <c r="D610" s="28">
        <v>1170</v>
      </c>
      <c r="E610" s="28">
        <v>0.37140571999999999</v>
      </c>
      <c r="F610" s="28">
        <v>31.403222450000001</v>
      </c>
      <c r="G610" s="28">
        <v>2.9852704999999999</v>
      </c>
      <c r="H610" s="28">
        <v>1.2271021</v>
      </c>
      <c r="I610" s="28">
        <v>4.0961768999999997</v>
      </c>
      <c r="J610" s="28">
        <v>15.000360000000001</v>
      </c>
      <c r="K610" s="28">
        <v>0.85134209999999999</v>
      </c>
      <c r="L610" s="28">
        <v>0.858433</v>
      </c>
      <c r="M610" s="28">
        <v>1.0644442000000001</v>
      </c>
      <c r="N610" s="28">
        <v>461.205738</v>
      </c>
      <c r="O610" s="28">
        <v>56.372745733199999</v>
      </c>
      <c r="P610" s="28">
        <v>368.73077999999998</v>
      </c>
      <c r="Q610" s="28">
        <v>1.3979195499999999</v>
      </c>
      <c r="R610" s="28">
        <v>2.1636519999999999</v>
      </c>
      <c r="S610" s="28">
        <v>3.4606699999999999</v>
      </c>
      <c r="T610" s="28">
        <v>175.94979000000001</v>
      </c>
      <c r="U610" s="28">
        <v>3.0935768000000001</v>
      </c>
      <c r="V610" s="28">
        <v>6.7665042705641706E-2</v>
      </c>
      <c r="W610" s="28">
        <v>33.790855200000003</v>
      </c>
      <c r="X610" s="28">
        <v>197.40790000000001</v>
      </c>
      <c r="Y610" s="28">
        <v>1.4777539</v>
      </c>
      <c r="Z610" s="28">
        <v>1.9443162199999999</v>
      </c>
      <c r="AA610" s="28">
        <v>2.5657960000000002</v>
      </c>
      <c r="AB610" s="28">
        <v>2.7580600999999998</v>
      </c>
      <c r="AC610" s="28">
        <v>50.557918999999998</v>
      </c>
      <c r="AD610" s="28">
        <v>33.3614265</v>
      </c>
      <c r="AE610" s="28">
        <v>3.4606699999999999</v>
      </c>
      <c r="AF610" s="28">
        <v>4.7460303540000002</v>
      </c>
      <c r="AG610" s="28">
        <v>4.7460303540000002</v>
      </c>
      <c r="AH610" s="28">
        <v>4.7460303540000002</v>
      </c>
      <c r="AI610" s="28">
        <v>0.05</v>
      </c>
      <c r="AJ610" s="28">
        <v>1.9556</v>
      </c>
      <c r="AK610" s="28">
        <v>95.123892999999995</v>
      </c>
      <c r="AL610" s="28">
        <v>6.9433800000000003</v>
      </c>
      <c r="AM610" s="28">
        <v>0.98289000000000004</v>
      </c>
      <c r="AN610" s="28">
        <v>1.7979499999999999</v>
      </c>
      <c r="AO610" s="28">
        <v>41.85</v>
      </c>
      <c r="AP610" s="28">
        <v>2.0636199999999998</v>
      </c>
      <c r="AQ610" s="28">
        <v>1.6380999999999999</v>
      </c>
      <c r="AR610" s="28">
        <v>7.3921099999999997</v>
      </c>
      <c r="AS610" s="28">
        <v>682.50480000000005</v>
      </c>
      <c r="AT610" s="28">
        <v>37.236362720000002</v>
      </c>
      <c r="AU610" s="28">
        <v>2674.471</v>
      </c>
      <c r="AV610" s="28">
        <v>6.0101009999999997</v>
      </c>
      <c r="AW610" s="28">
        <v>3.50325</v>
      </c>
      <c r="AX610" s="28">
        <v>5.0599999999999996</v>
      </c>
      <c r="AY610" s="28">
        <v>136.34399999999999</v>
      </c>
      <c r="AZ610" s="28">
        <v>2.7469600000000001</v>
      </c>
      <c r="BA610" s="28">
        <v>0.120908004778973</v>
      </c>
      <c r="BB610" s="28">
        <v>11.370760000000001</v>
      </c>
      <c r="BC610" s="28">
        <v>147.1</v>
      </c>
      <c r="BD610" s="28">
        <v>0.65531499999999998</v>
      </c>
      <c r="BE610" s="28">
        <v>1.941449</v>
      </c>
      <c r="BF610" s="28">
        <v>1.89584</v>
      </c>
      <c r="BG610" s="28">
        <v>2.1724999999999999</v>
      </c>
      <c r="BH610" s="28">
        <v>87.187600000000003</v>
      </c>
      <c r="BI610" s="28">
        <v>15.4458</v>
      </c>
      <c r="BJ610" s="28">
        <v>5.0599999999999996</v>
      </c>
      <c r="BK610" s="28">
        <v>3.3970052000000002</v>
      </c>
      <c r="BL610" s="28">
        <v>3.3970052000000002</v>
      </c>
      <c r="BM610" s="28">
        <v>3.7852576999999998</v>
      </c>
      <c r="BN610" s="28">
        <v>0.20651</v>
      </c>
      <c r="BO610" s="28">
        <v>0.992557054365513</v>
      </c>
      <c r="BP610" s="28">
        <v>0.47417872648335802</v>
      </c>
    </row>
    <row r="611" spans="1:68">
      <c r="A611" s="28">
        <v>610</v>
      </c>
      <c r="B611" s="29" t="s">
        <v>84</v>
      </c>
      <c r="C611" s="28">
        <v>160</v>
      </c>
      <c r="D611" s="28">
        <v>1170</v>
      </c>
      <c r="E611" s="28">
        <v>0.38195696000000001</v>
      </c>
      <c r="F611" s="28">
        <v>31.940906600000002</v>
      </c>
      <c r="G611" s="28">
        <v>3.008594</v>
      </c>
      <c r="H611" s="28">
        <v>1.2281827999999999</v>
      </c>
      <c r="I611" s="28">
        <v>4.0923892000000004</v>
      </c>
      <c r="J611" s="28">
        <v>15.20848</v>
      </c>
      <c r="K611" s="28">
        <v>0.85250280000000001</v>
      </c>
      <c r="L611" s="28">
        <v>0.85864399999999996</v>
      </c>
      <c r="M611" s="28">
        <v>1.0686856</v>
      </c>
      <c r="N611" s="28">
        <v>461.41738400000003</v>
      </c>
      <c r="O611" s="28">
        <v>56.4160079376</v>
      </c>
      <c r="P611" s="28">
        <v>371.92504000000002</v>
      </c>
      <c r="Q611" s="28">
        <v>1.3955493999999999</v>
      </c>
      <c r="R611" s="28">
        <v>2.1671360000000002</v>
      </c>
      <c r="S611" s="28">
        <v>3.47356</v>
      </c>
      <c r="T611" s="28">
        <v>176.06172000000001</v>
      </c>
      <c r="U611" s="28">
        <v>3.0951423999999998</v>
      </c>
      <c r="V611" s="28">
        <v>6.7067846359399497E-2</v>
      </c>
      <c r="W611" s="28">
        <v>33.813033599999997</v>
      </c>
      <c r="X611" s="28">
        <v>197.49719999999999</v>
      </c>
      <c r="Y611" s="28">
        <v>1.4784252</v>
      </c>
      <c r="Z611" s="28">
        <v>1.9460709599999999</v>
      </c>
      <c r="AA611" s="28">
        <v>2.5665279999999999</v>
      </c>
      <c r="AB611" s="28">
        <v>2.7585267999999998</v>
      </c>
      <c r="AC611" s="28">
        <v>50.372092000000002</v>
      </c>
      <c r="AD611" s="28">
        <v>33.393602000000001</v>
      </c>
      <c r="AE611" s="28">
        <v>3.47356</v>
      </c>
      <c r="AF611" s="28">
        <v>4.747461672</v>
      </c>
      <c r="AG611" s="28">
        <v>4.747461672</v>
      </c>
      <c r="AH611" s="28">
        <v>4.747461672</v>
      </c>
      <c r="AI611" s="28">
        <v>0.05</v>
      </c>
      <c r="AJ611" s="28">
        <v>1.9614</v>
      </c>
      <c r="AK611" s="28">
        <v>95.363228000000007</v>
      </c>
      <c r="AL611" s="28">
        <v>6.9674800000000001</v>
      </c>
      <c r="AM611" s="28">
        <v>0.98743999999999998</v>
      </c>
      <c r="AN611" s="28">
        <v>1.8069999999999999</v>
      </c>
      <c r="AO611" s="28">
        <v>41.96</v>
      </c>
      <c r="AP611" s="28">
        <v>2.0729199999999999</v>
      </c>
      <c r="AQ611" s="28">
        <v>1.6456</v>
      </c>
      <c r="AR611" s="28">
        <v>7.4163600000000001</v>
      </c>
      <c r="AS611" s="28">
        <v>685.79480000000001</v>
      </c>
      <c r="AT611" s="28">
        <v>37.389792720000003</v>
      </c>
      <c r="AU611" s="28">
        <v>2684.136</v>
      </c>
      <c r="AV611" s="28">
        <v>6.0140359999999999</v>
      </c>
      <c r="AW611" s="28">
        <v>3.5190000000000001</v>
      </c>
      <c r="AX611" s="28">
        <v>5.08</v>
      </c>
      <c r="AY611" s="28">
        <v>137.00399999999999</v>
      </c>
      <c r="AZ611" s="28">
        <v>2.7598600000000002</v>
      </c>
      <c r="BA611" s="28">
        <v>0.121067683508103</v>
      </c>
      <c r="BB611" s="28">
        <v>11.423959999999999</v>
      </c>
      <c r="BC611" s="28">
        <v>147.80000000000001</v>
      </c>
      <c r="BD611" s="28">
        <v>0.65834000000000004</v>
      </c>
      <c r="BE611" s="28">
        <v>1.9505239999999999</v>
      </c>
      <c r="BF611" s="28">
        <v>1.9048400000000001</v>
      </c>
      <c r="BG611" s="28">
        <v>2.1831999999999998</v>
      </c>
      <c r="BH611" s="28">
        <v>87.2256</v>
      </c>
      <c r="BI611" s="28">
        <v>15.518800000000001</v>
      </c>
      <c r="BJ611" s="28">
        <v>5.08</v>
      </c>
      <c r="BK611" s="28">
        <v>3.4117592000000001</v>
      </c>
      <c r="BL611" s="28">
        <v>3.4117592000000001</v>
      </c>
      <c r="BM611" s="28">
        <v>3.8086852000000002</v>
      </c>
      <c r="BN611" s="28">
        <v>0.20776</v>
      </c>
      <c r="BO611" s="28">
        <v>0.99131814109260497</v>
      </c>
      <c r="BP611" s="28">
        <v>0.47636758321273498</v>
      </c>
    </row>
    <row r="612" spans="1:68">
      <c r="A612" s="28">
        <v>611</v>
      </c>
      <c r="B612" s="29" t="s">
        <v>312</v>
      </c>
      <c r="C612" s="28">
        <v>187</v>
      </c>
      <c r="D612" s="28">
        <v>1095</v>
      </c>
      <c r="E612" s="28">
        <v>0.339752</v>
      </c>
      <c r="F612" s="28">
        <v>29.79017</v>
      </c>
      <c r="G612" s="28">
        <v>2.9152999999999998</v>
      </c>
      <c r="H612" s="28">
        <v>1.2238599999999999</v>
      </c>
      <c r="I612" s="28">
        <v>4.1075400000000002</v>
      </c>
      <c r="J612" s="28">
        <v>14.375999999999999</v>
      </c>
      <c r="K612" s="28">
        <v>0.84785999999999995</v>
      </c>
      <c r="L612" s="28">
        <v>0.85780000000000001</v>
      </c>
      <c r="M612" s="28">
        <v>1.05172</v>
      </c>
      <c r="N612" s="28">
        <v>460.57080000000002</v>
      </c>
      <c r="O612" s="28">
        <v>56.242959120000002</v>
      </c>
      <c r="P612" s="28">
        <v>359.14800000000002</v>
      </c>
      <c r="Q612" s="28">
        <v>1.40503</v>
      </c>
      <c r="R612" s="28">
        <v>2.1532</v>
      </c>
      <c r="S612" s="28">
        <v>3.4220000000000002</v>
      </c>
      <c r="T612" s="28">
        <v>175.614</v>
      </c>
      <c r="U612" s="28">
        <v>3.0888800000000001</v>
      </c>
      <c r="V612" s="28">
        <v>6.9560378408458606E-2</v>
      </c>
      <c r="W612" s="28">
        <v>33.724319999999999</v>
      </c>
      <c r="X612" s="28">
        <v>197.14</v>
      </c>
      <c r="Y612" s="28">
        <v>1.4757400000000001</v>
      </c>
      <c r="Z612" s="28">
        <v>1.939052</v>
      </c>
      <c r="AA612" s="28">
        <v>2.5636000000000001</v>
      </c>
      <c r="AB612" s="28">
        <v>2.7566600000000001</v>
      </c>
      <c r="AC612" s="28">
        <v>51.115400000000001</v>
      </c>
      <c r="AD612" s="28">
        <v>33.264899999999997</v>
      </c>
      <c r="AE612" s="28">
        <v>3.4220000000000002</v>
      </c>
      <c r="AF612" s="28">
        <v>4.7417363999999997</v>
      </c>
      <c r="AG612" s="28">
        <v>4.7417363999999997</v>
      </c>
      <c r="AH612" s="28">
        <v>4.7417363999999997</v>
      </c>
      <c r="AI612" s="28">
        <v>0.05</v>
      </c>
      <c r="AJ612" s="28">
        <v>1.9381999999999999</v>
      </c>
      <c r="AK612" s="28">
        <v>94.405888000000004</v>
      </c>
      <c r="AL612" s="28">
        <v>6.8710800000000001</v>
      </c>
      <c r="AM612" s="28">
        <v>0.96923999999999999</v>
      </c>
      <c r="AN612" s="28">
        <v>1.7707999999999999</v>
      </c>
      <c r="AO612" s="28">
        <v>41.52</v>
      </c>
      <c r="AP612" s="28">
        <v>2.03572</v>
      </c>
      <c r="AQ612" s="28">
        <v>1.6155999999999999</v>
      </c>
      <c r="AR612" s="28">
        <v>7.3193599999999996</v>
      </c>
      <c r="AS612" s="28">
        <v>672.63480000000004</v>
      </c>
      <c r="AT612" s="28">
        <v>36.776072720000002</v>
      </c>
      <c r="AU612" s="28">
        <v>2645.4760000000001</v>
      </c>
      <c r="AV612" s="28">
        <v>5.9982959999999999</v>
      </c>
      <c r="AW612" s="28">
        <v>3.456</v>
      </c>
      <c r="AX612" s="28">
        <v>5</v>
      </c>
      <c r="AY612" s="28">
        <v>134.364</v>
      </c>
      <c r="AZ612" s="28">
        <v>2.7082600000000001</v>
      </c>
      <c r="BA612" s="28">
        <v>0.120423892100193</v>
      </c>
      <c r="BB612" s="28">
        <v>11.21116</v>
      </c>
      <c r="BC612" s="28">
        <v>145</v>
      </c>
      <c r="BD612" s="28">
        <v>0.64624000000000004</v>
      </c>
      <c r="BE612" s="28">
        <v>1.9142239999999999</v>
      </c>
      <c r="BF612" s="28">
        <v>1.8688400000000001</v>
      </c>
      <c r="BG612" s="28">
        <v>2.1404000000000001</v>
      </c>
      <c r="BH612" s="28">
        <v>87.073599999999999</v>
      </c>
      <c r="BI612" s="28">
        <v>15.226800000000001</v>
      </c>
      <c r="BJ612" s="28">
        <v>5</v>
      </c>
      <c r="BK612" s="28">
        <v>3.3527431999999999</v>
      </c>
      <c r="BL612" s="28">
        <v>3.3527431999999999</v>
      </c>
      <c r="BM612" s="28">
        <v>3.7149752</v>
      </c>
      <c r="BN612" s="28">
        <v>0.20276</v>
      </c>
      <c r="BO612" s="28">
        <v>0.99629596737469195</v>
      </c>
      <c r="BP612" s="28">
        <v>0.46761215629522401</v>
      </c>
    </row>
    <row r="613" spans="1:68">
      <c r="A613" s="28">
        <v>612</v>
      </c>
      <c r="B613" s="29" t="s">
        <v>83</v>
      </c>
      <c r="C613" s="28">
        <v>228</v>
      </c>
      <c r="D613" s="28">
        <v>1110</v>
      </c>
      <c r="E613" s="28">
        <v>0.36085447999999998</v>
      </c>
      <c r="F613" s="28">
        <v>30.865538300000001</v>
      </c>
      <c r="G613" s="28">
        <v>2.9619469999999999</v>
      </c>
      <c r="H613" s="28">
        <v>1.2260214</v>
      </c>
      <c r="I613" s="28">
        <v>4.0999645999999998</v>
      </c>
      <c r="J613" s="28">
        <v>14.79224</v>
      </c>
      <c r="K613" s="28">
        <v>0.85018139999999998</v>
      </c>
      <c r="L613" s="28">
        <v>0.85822200000000004</v>
      </c>
      <c r="M613" s="28">
        <v>1.0602027999999999</v>
      </c>
      <c r="N613" s="28">
        <v>460.99409200000002</v>
      </c>
      <c r="O613" s="28">
        <v>56.329483528799997</v>
      </c>
      <c r="P613" s="28">
        <v>365.53652</v>
      </c>
      <c r="Q613" s="28">
        <v>1.4002897000000001</v>
      </c>
      <c r="R613" s="28">
        <v>2.1601680000000001</v>
      </c>
      <c r="S613" s="28">
        <v>3.4477799999999998</v>
      </c>
      <c r="T613" s="28">
        <v>175.83786000000001</v>
      </c>
      <c r="U613" s="28">
        <v>3.0920112</v>
      </c>
      <c r="V613" s="28">
        <v>6.8279043606647799E-2</v>
      </c>
      <c r="W613" s="28">
        <v>33.768676800000001</v>
      </c>
      <c r="X613" s="28">
        <v>197.3186</v>
      </c>
      <c r="Y613" s="28">
        <v>1.4770825999999999</v>
      </c>
      <c r="Z613" s="28">
        <v>1.94256148</v>
      </c>
      <c r="AA613" s="28">
        <v>2.565064</v>
      </c>
      <c r="AB613" s="28">
        <v>2.7575934000000002</v>
      </c>
      <c r="AC613" s="28">
        <v>50.743746000000002</v>
      </c>
      <c r="AD613" s="28">
        <v>33.329250999999999</v>
      </c>
      <c r="AE613" s="28">
        <v>3.4477799999999998</v>
      </c>
      <c r="AF613" s="28">
        <v>4.7445990360000003</v>
      </c>
      <c r="AG613" s="28">
        <v>4.7445990360000003</v>
      </c>
      <c r="AH613" s="28">
        <v>4.7445990360000003</v>
      </c>
      <c r="AI613" s="28">
        <v>0.05</v>
      </c>
      <c r="AJ613" s="28">
        <v>1.9376180000000001</v>
      </c>
      <c r="AK613" s="28">
        <v>94.374069120000001</v>
      </c>
      <c r="AL613" s="28">
        <v>6.8668692</v>
      </c>
      <c r="AM613" s="28">
        <v>0.96934759999999998</v>
      </c>
      <c r="AN613" s="28">
        <v>1.7726919999999999</v>
      </c>
      <c r="AO613" s="28">
        <v>41.504800000000003</v>
      </c>
      <c r="AP613" s="28">
        <v>2.0323628</v>
      </c>
      <c r="AQ613" s="28">
        <v>1.6134440000000001</v>
      </c>
      <c r="AR613" s="28">
        <v>7.3086663999999999</v>
      </c>
      <c r="AS613" s="28">
        <v>672.50845200000003</v>
      </c>
      <c r="AT613" s="28">
        <v>36.797265692800003</v>
      </c>
      <c r="AU613" s="28">
        <v>2640.27124</v>
      </c>
      <c r="AV613" s="28">
        <v>5.9512930400000004</v>
      </c>
      <c r="AW613" s="28">
        <v>3.4514399999999998</v>
      </c>
      <c r="AX613" s="28">
        <v>5</v>
      </c>
      <c r="AY613" s="28">
        <v>134.47036</v>
      </c>
      <c r="AZ613" s="28">
        <v>2.7094274</v>
      </c>
      <c r="BA613" s="28">
        <v>0.120227058075211</v>
      </c>
      <c r="BB613" s="28">
        <v>11.239248399999999</v>
      </c>
      <c r="BC613" s="28">
        <v>145.1</v>
      </c>
      <c r="BD613" s="28">
        <v>0.64697760000000004</v>
      </c>
      <c r="BE613" s="28">
        <v>1.9144517599999999</v>
      </c>
      <c r="BF613" s="28">
        <v>1.8697516000000001</v>
      </c>
      <c r="BG613" s="28">
        <v>2.1414960000000001</v>
      </c>
      <c r="BH613" s="28">
        <v>86.613864000000007</v>
      </c>
      <c r="BI613" s="28">
        <v>15.253532</v>
      </c>
      <c r="BJ613" s="28">
        <v>5</v>
      </c>
      <c r="BK613" s="28">
        <v>3.3515357680000002</v>
      </c>
      <c r="BL613" s="28">
        <v>3.3515357680000002</v>
      </c>
      <c r="BM613" s="28">
        <v>3.7292954479999998</v>
      </c>
      <c r="BN613" s="28">
        <v>0.2020324</v>
      </c>
      <c r="BO613" s="28">
        <v>0.99640168251855799</v>
      </c>
      <c r="BP613" s="28">
        <v>0.46814587554269199</v>
      </c>
    </row>
    <row r="614" spans="1:68">
      <c r="A614" s="28">
        <v>613</v>
      </c>
      <c r="B614" s="29" t="s">
        <v>85</v>
      </c>
      <c r="C614" s="28">
        <v>241</v>
      </c>
      <c r="D614" s="28">
        <v>1150</v>
      </c>
      <c r="E614" s="28">
        <v>0.40305943999999999</v>
      </c>
      <c r="F614" s="28">
        <v>33.016274899999999</v>
      </c>
      <c r="G614" s="28">
        <v>3.0552410000000001</v>
      </c>
      <c r="H614" s="28">
        <v>1.2303442</v>
      </c>
      <c r="I614" s="28">
        <v>4.0848138000000001</v>
      </c>
      <c r="J614" s="28">
        <v>15.62472</v>
      </c>
      <c r="K614" s="28">
        <v>0.85482420000000003</v>
      </c>
      <c r="L614" s="28">
        <v>0.859066</v>
      </c>
      <c r="M614" s="28">
        <v>1.0771683999999999</v>
      </c>
      <c r="N614" s="28">
        <v>461.84067599999997</v>
      </c>
      <c r="O614" s="28">
        <v>56.502532346400002</v>
      </c>
      <c r="P614" s="28">
        <v>378.31356</v>
      </c>
      <c r="Q614" s="28">
        <v>1.3908091</v>
      </c>
      <c r="R614" s="28">
        <v>2.1741039999999998</v>
      </c>
      <c r="S614" s="28">
        <v>3.4993400000000001</v>
      </c>
      <c r="T614" s="28">
        <v>176.28558000000001</v>
      </c>
      <c r="U614" s="28">
        <v>3.0982736000000002</v>
      </c>
      <c r="V614" s="28">
        <v>6.5921181307568993E-2</v>
      </c>
      <c r="W614" s="28">
        <v>33.8573904</v>
      </c>
      <c r="X614" s="28">
        <v>197.67580000000001</v>
      </c>
      <c r="Y614" s="28">
        <v>1.4797678000000001</v>
      </c>
      <c r="Z614" s="28">
        <v>1.9495804400000001</v>
      </c>
      <c r="AA614" s="28">
        <v>2.5679919999999998</v>
      </c>
      <c r="AB614" s="28">
        <v>2.7594601999999999</v>
      </c>
      <c r="AC614" s="28">
        <v>50.000438000000003</v>
      </c>
      <c r="AD614" s="28">
        <v>33.457953000000003</v>
      </c>
      <c r="AE614" s="28">
        <v>3.4993400000000001</v>
      </c>
      <c r="AF614" s="28">
        <v>4.7503243079999997</v>
      </c>
      <c r="AG614" s="28">
        <v>4.7503243079999997</v>
      </c>
      <c r="AH614" s="28">
        <v>4.7503243079999997</v>
      </c>
      <c r="AI614" s="28">
        <v>0.05</v>
      </c>
      <c r="AJ614" s="28">
        <v>1.9364539999999999</v>
      </c>
      <c r="AK614" s="28">
        <v>94.310431359999995</v>
      </c>
      <c r="AL614" s="28">
        <v>6.8584475999999999</v>
      </c>
      <c r="AM614" s="28">
        <v>0.96956279999999995</v>
      </c>
      <c r="AN614" s="28">
        <v>1.7764759999999999</v>
      </c>
      <c r="AO614" s="28">
        <v>41.474400000000003</v>
      </c>
      <c r="AP614" s="28">
        <v>2.0256484000000001</v>
      </c>
      <c r="AQ614" s="28">
        <v>1.609132</v>
      </c>
      <c r="AR614" s="28">
        <v>7.2872792000000004</v>
      </c>
      <c r="AS614" s="28">
        <v>672.25575600000002</v>
      </c>
      <c r="AT614" s="28">
        <v>36.839651638399999</v>
      </c>
      <c r="AU614" s="28">
        <v>2629.8617199999999</v>
      </c>
      <c r="AV614" s="28">
        <v>5.8572871199999996</v>
      </c>
      <c r="AW614" s="28">
        <v>3.44232</v>
      </c>
      <c r="AX614" s="28">
        <v>5</v>
      </c>
      <c r="AY614" s="28">
        <v>134.68307999999999</v>
      </c>
      <c r="AZ614" s="28">
        <v>2.7117621999999999</v>
      </c>
      <c r="BA614" s="28">
        <v>0.119832957197693</v>
      </c>
      <c r="BB614" s="28">
        <v>11.2954252</v>
      </c>
      <c r="BC614" s="28">
        <v>145.30000000000001</v>
      </c>
      <c r="BD614" s="28">
        <v>0.64845280000000005</v>
      </c>
      <c r="BE614" s="28">
        <v>1.91490728</v>
      </c>
      <c r="BF614" s="28">
        <v>1.8715748000000001</v>
      </c>
      <c r="BG614" s="28">
        <v>2.143688</v>
      </c>
      <c r="BH614" s="28">
        <v>85.694391999999993</v>
      </c>
      <c r="BI614" s="28">
        <v>15.306996</v>
      </c>
      <c r="BJ614" s="28">
        <v>5</v>
      </c>
      <c r="BK614" s="28">
        <v>3.3491209039999998</v>
      </c>
      <c r="BL614" s="28">
        <v>3.3491209039999998</v>
      </c>
      <c r="BM614" s="28">
        <v>3.7579359440000002</v>
      </c>
      <c r="BN614" s="28">
        <v>0.20057720000000001</v>
      </c>
      <c r="BO614" s="28">
        <v>0.99661288238825696</v>
      </c>
      <c r="BP614" s="28">
        <v>0.46921331403762701</v>
      </c>
    </row>
    <row r="615" spans="1:68">
      <c r="A615" s="28">
        <v>614</v>
      </c>
      <c r="B615" s="29" t="s">
        <v>86</v>
      </c>
      <c r="C615" s="28">
        <v>324</v>
      </c>
      <c r="D615" s="28">
        <v>1180</v>
      </c>
      <c r="E615" s="28">
        <v>0.42416192000000003</v>
      </c>
      <c r="F615" s="28">
        <v>34.0916432</v>
      </c>
      <c r="G615" s="28">
        <v>3.1018880000000002</v>
      </c>
      <c r="H615" s="28">
        <v>1.2325056000000001</v>
      </c>
      <c r="I615" s="28">
        <v>4.0772383999999997</v>
      </c>
      <c r="J615" s="28">
        <v>16.040959999999998</v>
      </c>
      <c r="K615" s="28">
        <v>0.85714559999999995</v>
      </c>
      <c r="L615" s="28">
        <v>0.85948800000000003</v>
      </c>
      <c r="M615" s="28">
        <v>1.0856512</v>
      </c>
      <c r="N615" s="28">
        <v>462.26396799999998</v>
      </c>
      <c r="O615" s="28">
        <v>56.589056755199998</v>
      </c>
      <c r="P615" s="28">
        <v>384.70208000000002</v>
      </c>
      <c r="Q615" s="28">
        <v>1.3860688000000001</v>
      </c>
      <c r="R615" s="28">
        <v>2.1810719999999999</v>
      </c>
      <c r="S615" s="28">
        <v>3.5251199999999998</v>
      </c>
      <c r="T615" s="28">
        <v>176.50944000000001</v>
      </c>
      <c r="U615" s="28">
        <v>3.1014048000000001</v>
      </c>
      <c r="V615" s="28">
        <v>6.4834024896265594E-2</v>
      </c>
      <c r="W615" s="28">
        <v>33.901747200000003</v>
      </c>
      <c r="X615" s="28">
        <v>197.8544</v>
      </c>
      <c r="Y615" s="28">
        <v>1.4811103999999999</v>
      </c>
      <c r="Z615" s="28">
        <v>1.95308992</v>
      </c>
      <c r="AA615" s="28">
        <v>2.5694560000000002</v>
      </c>
      <c r="AB615" s="28">
        <v>2.7603936</v>
      </c>
      <c r="AC615" s="28">
        <v>49.628784000000003</v>
      </c>
      <c r="AD615" s="28">
        <v>33.522303999999998</v>
      </c>
      <c r="AE615" s="28">
        <v>3.5251199999999998</v>
      </c>
      <c r="AF615" s="28">
        <v>4.7531869440000003</v>
      </c>
      <c r="AG615" s="28">
        <v>4.7531869440000003</v>
      </c>
      <c r="AH615" s="28">
        <v>4.7531869440000003</v>
      </c>
      <c r="AI615" s="28">
        <v>0.05</v>
      </c>
      <c r="AJ615" s="28">
        <v>1.935872</v>
      </c>
      <c r="AK615" s="28">
        <v>94.278612480000007</v>
      </c>
      <c r="AL615" s="28">
        <v>6.8542367999999998</v>
      </c>
      <c r="AM615" s="28">
        <v>0.96967040000000004</v>
      </c>
      <c r="AN615" s="28">
        <v>1.7783679999999999</v>
      </c>
      <c r="AO615" s="28">
        <v>41.459200000000003</v>
      </c>
      <c r="AP615" s="28">
        <v>2.0222912000000002</v>
      </c>
      <c r="AQ615" s="28">
        <v>1.606976</v>
      </c>
      <c r="AR615" s="28">
        <v>7.2765855999999998</v>
      </c>
      <c r="AS615" s="28">
        <v>672.12940800000001</v>
      </c>
      <c r="AT615" s="28">
        <v>36.860844611200001</v>
      </c>
      <c r="AU615" s="28">
        <v>2624.6569599999998</v>
      </c>
      <c r="AV615" s="28">
        <v>5.8102841600000001</v>
      </c>
      <c r="AW615" s="28">
        <v>3.4377599999999999</v>
      </c>
      <c r="AX615" s="28">
        <v>5</v>
      </c>
      <c r="AY615" s="28">
        <v>134.78944000000001</v>
      </c>
      <c r="AZ615" s="28">
        <v>2.7129295999999998</v>
      </c>
      <c r="BA615" s="28">
        <v>0.119635690027786</v>
      </c>
      <c r="BB615" s="28">
        <v>11.3235136</v>
      </c>
      <c r="BC615" s="28">
        <v>145.4</v>
      </c>
      <c r="BD615" s="28">
        <v>0.64919039999999995</v>
      </c>
      <c r="BE615" s="28">
        <v>1.91513504</v>
      </c>
      <c r="BF615" s="28">
        <v>1.8724864000000001</v>
      </c>
      <c r="BG615" s="28">
        <v>2.144784</v>
      </c>
      <c r="BH615" s="28">
        <v>85.234656000000001</v>
      </c>
      <c r="BI615" s="28">
        <v>15.333728000000001</v>
      </c>
      <c r="BJ615" s="28">
        <v>5</v>
      </c>
      <c r="BK615" s="28">
        <v>3.3479134720000001</v>
      </c>
      <c r="BL615" s="28">
        <v>3.3479134720000001</v>
      </c>
      <c r="BM615" s="28">
        <v>3.772256192</v>
      </c>
      <c r="BN615" s="28">
        <v>0.19984959999999999</v>
      </c>
      <c r="BO615" s="28">
        <v>0.99671836728143703</v>
      </c>
      <c r="BP615" s="28">
        <v>0.46974703328509398</v>
      </c>
    </row>
    <row r="616" spans="1:68">
      <c r="A616" s="28">
        <v>615</v>
      </c>
      <c r="B616" s="29" t="s">
        <v>87</v>
      </c>
      <c r="C616" s="28">
        <v>337</v>
      </c>
      <c r="D616" s="28">
        <v>1210</v>
      </c>
      <c r="E616" s="28">
        <v>0.46636687999999998</v>
      </c>
      <c r="F616" s="28">
        <v>36.242379800000002</v>
      </c>
      <c r="G616" s="28">
        <v>3.195182</v>
      </c>
      <c r="H616" s="28">
        <v>1.2368284</v>
      </c>
      <c r="I616" s="28">
        <v>4.0620875999999999</v>
      </c>
      <c r="J616" s="28">
        <v>16.873439999999999</v>
      </c>
      <c r="K616" s="28">
        <v>0.86178840000000001</v>
      </c>
      <c r="L616" s="28">
        <v>0.86033199999999999</v>
      </c>
      <c r="M616" s="28">
        <v>1.1026168000000001</v>
      </c>
      <c r="N616" s="28">
        <v>463.11055199999998</v>
      </c>
      <c r="O616" s="28">
        <v>56.762105572800003</v>
      </c>
      <c r="P616" s="28">
        <v>397.47912000000002</v>
      </c>
      <c r="Q616" s="28">
        <v>1.3765882</v>
      </c>
      <c r="R616" s="28">
        <v>2.1950080000000001</v>
      </c>
      <c r="S616" s="28">
        <v>3.5766800000000001</v>
      </c>
      <c r="T616" s="28">
        <v>176.95715999999999</v>
      </c>
      <c r="U616" s="28">
        <v>3.1076671999999999</v>
      </c>
      <c r="V616" s="28">
        <v>6.2820622232336698E-2</v>
      </c>
      <c r="W616" s="28">
        <v>33.990460800000001</v>
      </c>
      <c r="X616" s="28">
        <v>198.2116</v>
      </c>
      <c r="Y616" s="28">
        <v>1.4837956000000001</v>
      </c>
      <c r="Z616" s="28">
        <v>1.9601088799999999</v>
      </c>
      <c r="AA616" s="28">
        <v>2.572384</v>
      </c>
      <c r="AB616" s="28">
        <v>2.7622604000000002</v>
      </c>
      <c r="AC616" s="28">
        <v>48.885475999999997</v>
      </c>
      <c r="AD616" s="28">
        <v>33.651006000000002</v>
      </c>
      <c r="AE616" s="28">
        <v>3.5766800000000001</v>
      </c>
      <c r="AF616" s="28">
        <v>4.7589122159999997</v>
      </c>
      <c r="AG616" s="28">
        <v>4.7589122159999997</v>
      </c>
      <c r="AH616" s="28">
        <v>4.7589122159999997</v>
      </c>
      <c r="AI616" s="28">
        <v>0.05</v>
      </c>
      <c r="AJ616" s="28">
        <v>1.9347080000000001</v>
      </c>
      <c r="AK616" s="28">
        <v>94.214974720000001</v>
      </c>
      <c r="AL616" s="28">
        <v>6.8458151999999997</v>
      </c>
      <c r="AM616" s="28">
        <v>0.96988560000000001</v>
      </c>
      <c r="AN616" s="28">
        <v>1.782152</v>
      </c>
      <c r="AO616" s="28">
        <v>41.428800000000003</v>
      </c>
      <c r="AP616" s="28">
        <v>2.0155767999999998</v>
      </c>
      <c r="AQ616" s="28">
        <v>1.6026640000000001</v>
      </c>
      <c r="AR616" s="28">
        <v>7.2551984000000003</v>
      </c>
      <c r="AS616" s="28">
        <v>671.876712</v>
      </c>
      <c r="AT616" s="28">
        <v>36.903230556799997</v>
      </c>
      <c r="AU616" s="28">
        <v>2614.2474400000001</v>
      </c>
      <c r="AV616" s="28">
        <v>5.7162782400000003</v>
      </c>
      <c r="AW616" s="28">
        <v>3.4286400000000001</v>
      </c>
      <c r="AX616" s="28">
        <v>5</v>
      </c>
      <c r="AY616" s="28">
        <v>135.00216</v>
      </c>
      <c r="AZ616" s="28">
        <v>2.7152644000000001</v>
      </c>
      <c r="BA616" s="28">
        <v>0.119240721430502</v>
      </c>
      <c r="BB616" s="28">
        <v>11.379690399999999</v>
      </c>
      <c r="BC616" s="28">
        <v>145.6</v>
      </c>
      <c r="BD616" s="28">
        <v>0.65066559999999996</v>
      </c>
      <c r="BE616" s="28">
        <v>1.9155905600000001</v>
      </c>
      <c r="BF616" s="28">
        <v>1.8743095999999999</v>
      </c>
      <c r="BG616" s="28">
        <v>2.146976</v>
      </c>
      <c r="BH616" s="28">
        <v>84.315184000000002</v>
      </c>
      <c r="BI616" s="28">
        <v>15.387192000000001</v>
      </c>
      <c r="BJ616" s="28">
        <v>5</v>
      </c>
      <c r="BK616" s="28">
        <v>3.3454986080000002</v>
      </c>
      <c r="BL616" s="28">
        <v>3.3454986080000002</v>
      </c>
      <c r="BM616" s="28">
        <v>3.8008966879999999</v>
      </c>
      <c r="BN616" s="28">
        <v>0.1983944</v>
      </c>
      <c r="BO616" s="28">
        <v>0.99692910740191099</v>
      </c>
      <c r="BP616" s="28">
        <v>0.470814471780029</v>
      </c>
    </row>
    <row r="617" spans="1:68">
      <c r="A617" s="28">
        <v>616</v>
      </c>
      <c r="B617" s="29" t="s">
        <v>221</v>
      </c>
      <c r="C617" s="28">
        <v>283</v>
      </c>
      <c r="D617" s="28">
        <v>1230</v>
      </c>
      <c r="E617" s="28">
        <v>0.48746936000000002</v>
      </c>
      <c r="F617" s="28">
        <v>37.317748100000003</v>
      </c>
      <c r="G617" s="28">
        <v>3.2418290000000001</v>
      </c>
      <c r="H617" s="28">
        <v>1.2389897999999999</v>
      </c>
      <c r="I617" s="28">
        <v>4.0545121999999996</v>
      </c>
      <c r="J617" s="28">
        <v>17.289680000000001</v>
      </c>
      <c r="K617" s="28">
        <v>0.86410980000000004</v>
      </c>
      <c r="L617" s="28">
        <v>0.86075400000000002</v>
      </c>
      <c r="M617" s="28">
        <v>1.1110996</v>
      </c>
      <c r="N617" s="28">
        <v>463.53384399999999</v>
      </c>
      <c r="O617" s="28">
        <v>56.848629981599998</v>
      </c>
      <c r="P617" s="28">
        <v>403.86763999999999</v>
      </c>
      <c r="Q617" s="28">
        <v>1.3718478999999999</v>
      </c>
      <c r="R617" s="28">
        <v>2.2019760000000002</v>
      </c>
      <c r="S617" s="28">
        <v>3.6024600000000002</v>
      </c>
      <c r="T617" s="28">
        <v>177.18101999999999</v>
      </c>
      <c r="U617" s="28">
        <v>3.1107984000000002</v>
      </c>
      <c r="V617" s="28">
        <v>6.1886628323948097E-2</v>
      </c>
      <c r="W617" s="28">
        <v>34.034817599999997</v>
      </c>
      <c r="X617" s="28">
        <v>198.39019999999999</v>
      </c>
      <c r="Y617" s="28">
        <v>1.4851382</v>
      </c>
      <c r="Z617" s="28">
        <v>1.9636183599999999</v>
      </c>
      <c r="AA617" s="28">
        <v>2.5738479999999999</v>
      </c>
      <c r="AB617" s="28">
        <v>2.7631937999999998</v>
      </c>
      <c r="AC617" s="28">
        <v>48.513821999999998</v>
      </c>
      <c r="AD617" s="28">
        <v>33.715356999999997</v>
      </c>
      <c r="AE617" s="28">
        <v>3.6024600000000002</v>
      </c>
      <c r="AF617" s="28">
        <v>4.7617748520000003</v>
      </c>
      <c r="AG617" s="28">
        <v>4.7617748520000003</v>
      </c>
      <c r="AH617" s="28">
        <v>4.7617748520000003</v>
      </c>
      <c r="AI617" s="28">
        <v>0.05</v>
      </c>
      <c r="AJ617" s="28">
        <v>1.934126</v>
      </c>
      <c r="AK617" s="28">
        <v>94.183155839999998</v>
      </c>
      <c r="AL617" s="28">
        <v>6.8416043999999996</v>
      </c>
      <c r="AM617" s="28">
        <v>0.9699932</v>
      </c>
      <c r="AN617" s="28">
        <v>1.784044</v>
      </c>
      <c r="AO617" s="28">
        <v>41.413600000000002</v>
      </c>
      <c r="AP617" s="28">
        <v>2.0122195999999999</v>
      </c>
      <c r="AQ617" s="28">
        <v>1.600508</v>
      </c>
      <c r="AR617" s="28">
        <v>7.2445047999999996</v>
      </c>
      <c r="AS617" s="28">
        <v>671.75036399999999</v>
      </c>
      <c r="AT617" s="28">
        <v>36.924423529599999</v>
      </c>
      <c r="AU617" s="28">
        <v>2609.04268</v>
      </c>
      <c r="AV617" s="28">
        <v>5.6692752799999999</v>
      </c>
      <c r="AW617" s="28">
        <v>3.42408</v>
      </c>
      <c r="AX617" s="28">
        <v>5</v>
      </c>
      <c r="AY617" s="28">
        <v>135.10852</v>
      </c>
      <c r="AZ617" s="28">
        <v>2.7164318000000001</v>
      </c>
      <c r="BA617" s="28">
        <v>0.119043019684355</v>
      </c>
      <c r="BB617" s="28">
        <v>11.407778800000001</v>
      </c>
      <c r="BC617" s="28">
        <v>145.69999999999999</v>
      </c>
      <c r="BD617" s="28">
        <v>0.65140319999999996</v>
      </c>
      <c r="BE617" s="28">
        <v>1.9158183200000001</v>
      </c>
      <c r="BF617" s="28">
        <v>1.8752211999999999</v>
      </c>
      <c r="BG617" s="28">
        <v>2.148072</v>
      </c>
      <c r="BH617" s="28">
        <v>83.855447999999996</v>
      </c>
      <c r="BI617" s="28">
        <v>15.413924</v>
      </c>
      <c r="BJ617" s="28">
        <v>5</v>
      </c>
      <c r="BK617" s="28">
        <v>3.344291176</v>
      </c>
      <c r="BL617" s="28">
        <v>3.344291176</v>
      </c>
      <c r="BM617" s="28">
        <v>3.8152169360000001</v>
      </c>
      <c r="BN617" s="28">
        <v>0.1976668</v>
      </c>
      <c r="BO617" s="28">
        <v>0.99703436279582502</v>
      </c>
      <c r="BP617" s="28">
        <v>0.47134819102749598</v>
      </c>
    </row>
    <row r="618" spans="1:68">
      <c r="A618" s="28">
        <v>617</v>
      </c>
      <c r="B618" s="29" t="s">
        <v>70</v>
      </c>
      <c r="C618" s="28">
        <v>239</v>
      </c>
      <c r="D618" s="28">
        <v>1250</v>
      </c>
      <c r="E618" s="28">
        <v>0.55077679999999996</v>
      </c>
      <c r="F618" s="28">
        <v>40.543852999999999</v>
      </c>
      <c r="G618" s="28">
        <v>3.3817699999999999</v>
      </c>
      <c r="H618" s="28">
        <v>1.245474</v>
      </c>
      <c r="I618" s="28">
        <v>4.0317860000000003</v>
      </c>
      <c r="J618" s="28">
        <v>18.538399999999999</v>
      </c>
      <c r="K618" s="28">
        <v>0.87107400000000001</v>
      </c>
      <c r="L618" s="28">
        <v>0.86202000000000001</v>
      </c>
      <c r="M618" s="28">
        <v>1.1365479999999999</v>
      </c>
      <c r="N618" s="28">
        <v>464.80372</v>
      </c>
      <c r="O618" s="28">
        <v>57.108203207999999</v>
      </c>
      <c r="P618" s="28">
        <v>423.03320000000002</v>
      </c>
      <c r="Q618" s="28">
        <v>1.3576269999999999</v>
      </c>
      <c r="R618" s="28">
        <v>2.22288</v>
      </c>
      <c r="S618" s="28">
        <v>3.6798000000000002</v>
      </c>
      <c r="T618" s="28">
        <v>177.8526</v>
      </c>
      <c r="U618" s="28">
        <v>3.1201919999999999</v>
      </c>
      <c r="V618" s="28">
        <v>5.93362965520218E-2</v>
      </c>
      <c r="W618" s="28">
        <v>34.167887999999998</v>
      </c>
      <c r="X618" s="28">
        <v>198.92599999999999</v>
      </c>
      <c r="Y618" s="28">
        <v>1.489166</v>
      </c>
      <c r="Z618" s="28">
        <v>1.9741468</v>
      </c>
      <c r="AA618" s="28">
        <v>2.5782400000000001</v>
      </c>
      <c r="AB618" s="28">
        <v>2.7659940000000001</v>
      </c>
      <c r="AC618" s="28">
        <v>47.398859999999999</v>
      </c>
      <c r="AD618" s="28">
        <v>33.908410000000003</v>
      </c>
      <c r="AE618" s="28">
        <v>3.6798000000000002</v>
      </c>
      <c r="AF618" s="28">
        <v>4.7703627600000003</v>
      </c>
      <c r="AG618" s="28">
        <v>4.7703627600000003</v>
      </c>
      <c r="AH618" s="28">
        <v>4.7703627600000003</v>
      </c>
      <c r="AI618" s="28">
        <v>0.05</v>
      </c>
      <c r="AJ618" s="28">
        <v>1.93238</v>
      </c>
      <c r="AK618" s="28">
        <v>94.087699200000003</v>
      </c>
      <c r="AL618" s="28">
        <v>6.8289720000000003</v>
      </c>
      <c r="AM618" s="28">
        <v>0.97031599999999996</v>
      </c>
      <c r="AN618" s="28">
        <v>1.78972</v>
      </c>
      <c r="AO618" s="28">
        <v>41.368000000000002</v>
      </c>
      <c r="AP618" s="28">
        <v>2.002148</v>
      </c>
      <c r="AQ618" s="28">
        <v>1.5940399999999999</v>
      </c>
      <c r="AR618" s="28">
        <v>7.2124240000000004</v>
      </c>
      <c r="AS618" s="28">
        <v>671.37131999999997</v>
      </c>
      <c r="AT618" s="28">
        <v>36.988002448000003</v>
      </c>
      <c r="AU618" s="28">
        <v>2593.4283999999998</v>
      </c>
      <c r="AV618" s="28">
        <v>5.5282663999999997</v>
      </c>
      <c r="AW618" s="28">
        <v>3.4104000000000001</v>
      </c>
      <c r="AX618" s="28">
        <v>5</v>
      </c>
      <c r="AY618" s="28">
        <v>135.42760000000001</v>
      </c>
      <c r="AZ618" s="28">
        <v>2.7199339999999999</v>
      </c>
      <c r="BA618" s="28">
        <v>0.118449042738349</v>
      </c>
      <c r="BB618" s="28">
        <v>11.492044</v>
      </c>
      <c r="BC618" s="28">
        <v>146</v>
      </c>
      <c r="BD618" s="28">
        <v>0.65361599999999997</v>
      </c>
      <c r="BE618" s="28">
        <v>1.9165015999999999</v>
      </c>
      <c r="BF618" s="28">
        <v>1.877956</v>
      </c>
      <c r="BG618" s="28">
        <v>2.1513599999999999</v>
      </c>
      <c r="BH618" s="28">
        <v>82.476240000000004</v>
      </c>
      <c r="BI618" s="28">
        <v>15.494120000000001</v>
      </c>
      <c r="BJ618" s="28">
        <v>5</v>
      </c>
      <c r="BK618" s="28">
        <v>3.34066888</v>
      </c>
      <c r="BL618" s="28">
        <v>3.34066888</v>
      </c>
      <c r="BM618" s="28">
        <v>3.8581776799999998</v>
      </c>
      <c r="BN618" s="28">
        <v>0.19548399999999999</v>
      </c>
      <c r="BO618" s="28">
        <v>0.99734967130944896</v>
      </c>
      <c r="BP618" s="28">
        <v>0.47294934876989903</v>
      </c>
    </row>
    <row r="619" spans="1:68">
      <c r="A619" s="28">
        <v>618</v>
      </c>
      <c r="B619" s="29" t="s">
        <v>313</v>
      </c>
      <c r="C619" s="28">
        <v>190</v>
      </c>
      <c r="D619" s="28">
        <v>1085</v>
      </c>
      <c r="E619" s="28">
        <v>0.35095999999999999</v>
      </c>
      <c r="F619" s="28">
        <v>30.721319999999999</v>
      </c>
      <c r="G619" s="28">
        <v>2.9851999999999999</v>
      </c>
      <c r="H619" s="28">
        <v>1.19</v>
      </c>
      <c r="I619" s="28">
        <v>4.1475999999999997</v>
      </c>
      <c r="J619" s="28">
        <v>14.84</v>
      </c>
      <c r="K619" s="28">
        <v>0.8468</v>
      </c>
      <c r="L619" s="28">
        <v>0.85199999999999998</v>
      </c>
      <c r="M619" s="28">
        <v>1.0236000000000001</v>
      </c>
      <c r="N619" s="28">
        <v>458.84</v>
      </c>
      <c r="O619" s="28">
        <v>57.511559599999998</v>
      </c>
      <c r="P619" s="28">
        <v>354.68</v>
      </c>
      <c r="Q619" s="28">
        <v>1.34</v>
      </c>
      <c r="R619" s="28">
        <v>2.2000000000000002</v>
      </c>
      <c r="S619" s="28">
        <v>3.48</v>
      </c>
      <c r="T619" s="28">
        <v>177.52</v>
      </c>
      <c r="U619" s="28">
        <v>3.1492</v>
      </c>
      <c r="V619" s="28">
        <v>6.7385444743935305E-2</v>
      </c>
      <c r="W619" s="28">
        <v>34.416800000000002</v>
      </c>
      <c r="X619" s="28">
        <v>199.2</v>
      </c>
      <c r="Y619" s="28">
        <v>1.51</v>
      </c>
      <c r="Z619" s="28">
        <v>1.9583999999999999</v>
      </c>
      <c r="AA619" s="28">
        <v>2.5888</v>
      </c>
      <c r="AB619" s="28">
        <v>2.7764000000000002</v>
      </c>
      <c r="AC619" s="28">
        <v>50.74</v>
      </c>
      <c r="AD619" s="28">
        <v>33.369199999999999</v>
      </c>
      <c r="AE619" s="28">
        <v>3.48</v>
      </c>
      <c r="AF619" s="28">
        <v>4.7885520000000001</v>
      </c>
      <c r="AG619" s="28">
        <v>4.7885520000000001</v>
      </c>
      <c r="AH619" s="28">
        <v>4.7885520000000001</v>
      </c>
      <c r="AI619" s="28">
        <v>0.05</v>
      </c>
      <c r="AJ619" s="28">
        <v>1.9375</v>
      </c>
      <c r="AK619" s="28">
        <v>94.348200000000006</v>
      </c>
      <c r="AL619" s="28">
        <v>6.8644999999999996</v>
      </c>
      <c r="AM619" s="28">
        <v>0.96850000000000003</v>
      </c>
      <c r="AN619" s="28">
        <v>1.77</v>
      </c>
      <c r="AO619" s="28">
        <v>41.5</v>
      </c>
      <c r="AP619" s="28">
        <v>2.0354999999999999</v>
      </c>
      <c r="AQ619" s="28">
        <v>1.615</v>
      </c>
      <c r="AR619" s="28">
        <v>7.3289999999999997</v>
      </c>
      <c r="AS619" s="28">
        <v>672.29499999999996</v>
      </c>
      <c r="AT619" s="28">
        <v>36.756993000000001</v>
      </c>
      <c r="AU619" s="28">
        <v>2649.15</v>
      </c>
      <c r="AV619" s="28">
        <v>6.0038999999999998</v>
      </c>
      <c r="AW619" s="28">
        <v>3.45</v>
      </c>
      <c r="AX619" s="28">
        <v>5</v>
      </c>
      <c r="AY619" s="28">
        <v>134.35</v>
      </c>
      <c r="AZ619" s="28">
        <v>2.7102499999999998</v>
      </c>
      <c r="BA619" s="28">
        <v>0.120481927710843</v>
      </c>
      <c r="BB619" s="28">
        <v>11.1965</v>
      </c>
      <c r="BC619" s="28">
        <v>145</v>
      </c>
      <c r="BD619" s="28">
        <v>0.64600000000000002</v>
      </c>
      <c r="BE619" s="28">
        <v>1.9140999999999999</v>
      </c>
      <c r="BF619" s="28">
        <v>1.8685</v>
      </c>
      <c r="BG619" s="28">
        <v>2.14</v>
      </c>
      <c r="BH619" s="28">
        <v>87.04</v>
      </c>
      <c r="BI619" s="28">
        <v>15.244999999999999</v>
      </c>
      <c r="BJ619" s="28">
        <v>5</v>
      </c>
      <c r="BK619" s="28">
        <v>3.35073</v>
      </c>
      <c r="BL619" s="28">
        <v>3.35073</v>
      </c>
      <c r="BM619" s="28">
        <v>3.69903</v>
      </c>
      <c r="BN619" s="28">
        <v>0.20150000000000001</v>
      </c>
      <c r="BO619" s="28">
        <v>1.0083593743547801</v>
      </c>
      <c r="BP619" s="28">
        <v>0.46743849493487699</v>
      </c>
    </row>
    <row r="620" spans="1:68">
      <c r="A620" s="28">
        <v>619</v>
      </c>
      <c r="B620" s="29" t="s">
        <v>84</v>
      </c>
      <c r="C620" s="28">
        <v>280</v>
      </c>
      <c r="D620" s="28">
        <v>1085</v>
      </c>
      <c r="E620" s="28">
        <v>0.37954768</v>
      </c>
      <c r="F620" s="28">
        <v>32.346745480000003</v>
      </c>
      <c r="G620" s="28">
        <v>3.0785148000000002</v>
      </c>
      <c r="H620" s="28">
        <v>1.1920092</v>
      </c>
      <c r="I620" s="28">
        <v>4.1233431999999999</v>
      </c>
      <c r="J620" s="28">
        <v>15.45368</v>
      </c>
      <c r="K620" s="28">
        <v>0.85940839999999996</v>
      </c>
      <c r="L620" s="28">
        <v>0.86230399999999996</v>
      </c>
      <c r="M620" s="28">
        <v>1.0369268</v>
      </c>
      <c r="N620" s="28">
        <v>461.58923600000003</v>
      </c>
      <c r="O620" s="28">
        <v>57.404878238800002</v>
      </c>
      <c r="P620" s="28">
        <v>358.02548000000002</v>
      </c>
      <c r="Q620" s="28">
        <v>1.3731705999999999</v>
      </c>
      <c r="R620" s="28">
        <v>2.236904</v>
      </c>
      <c r="S620" s="28">
        <v>3.4999600000000002</v>
      </c>
      <c r="T620" s="28">
        <v>177.06296</v>
      </c>
      <c r="U620" s="28">
        <v>3.1329614000000001</v>
      </c>
      <c r="V620" s="28">
        <v>6.7168467316522706E-2</v>
      </c>
      <c r="W620" s="28">
        <v>34.186659599999999</v>
      </c>
      <c r="X620" s="28">
        <v>198.62559999999999</v>
      </c>
      <c r="Y620" s="28">
        <v>1.5035528</v>
      </c>
      <c r="Z620" s="28">
        <v>1.95772704</v>
      </c>
      <c r="AA620" s="28">
        <v>2.5820892</v>
      </c>
      <c r="AB620" s="28">
        <v>2.7708667999999999</v>
      </c>
      <c r="AC620" s="28">
        <v>51.042707999999998</v>
      </c>
      <c r="AD620" s="28">
        <v>33.0367228</v>
      </c>
      <c r="AE620" s="28">
        <v>3.4999600000000002</v>
      </c>
      <c r="AF620" s="28">
        <v>4.8025080960000004</v>
      </c>
      <c r="AG620" s="28">
        <v>4.7974950959999996</v>
      </c>
      <c r="AH620" s="28">
        <v>4.7721780960000002</v>
      </c>
      <c r="AI620" s="28">
        <v>5.6750000000000002E-2</v>
      </c>
      <c r="AJ620" s="28">
        <v>1.93635</v>
      </c>
      <c r="AK620" s="28">
        <v>94.285715999999994</v>
      </c>
      <c r="AL620" s="28">
        <v>6.8562099999999999</v>
      </c>
      <c r="AM620" s="28">
        <v>0.96872999999999998</v>
      </c>
      <c r="AN620" s="28">
        <v>1.7738</v>
      </c>
      <c r="AO620" s="28">
        <v>41.47</v>
      </c>
      <c r="AP620" s="28">
        <v>2.0287899999999999</v>
      </c>
      <c r="AQ620" s="28">
        <v>1.6107</v>
      </c>
      <c r="AR620" s="28">
        <v>7.3074199999999996</v>
      </c>
      <c r="AS620" s="28">
        <v>672.04909999999995</v>
      </c>
      <c r="AT620" s="28">
        <v>36.799760540000001</v>
      </c>
      <c r="AU620" s="28">
        <v>2638.6669999999999</v>
      </c>
      <c r="AV620" s="28">
        <v>5.9097819999999999</v>
      </c>
      <c r="AW620" s="28">
        <v>3.4409999999999998</v>
      </c>
      <c r="AX620" s="28">
        <v>5</v>
      </c>
      <c r="AY620" s="28">
        <v>134.56299999999999</v>
      </c>
      <c r="AZ620" s="28">
        <v>2.712545</v>
      </c>
      <c r="BA620" s="28">
        <v>0.12008680974198201</v>
      </c>
      <c r="BB620" s="28">
        <v>11.252969999999999</v>
      </c>
      <c r="BC620" s="28">
        <v>145.19999999999999</v>
      </c>
      <c r="BD620" s="28">
        <v>0.64748000000000006</v>
      </c>
      <c r="BE620" s="28">
        <v>1.914558</v>
      </c>
      <c r="BF620" s="28">
        <v>1.87033</v>
      </c>
      <c r="BG620" s="28">
        <v>2.1421999999999999</v>
      </c>
      <c r="BH620" s="28">
        <v>86.121200000000002</v>
      </c>
      <c r="BI620" s="28">
        <v>15.2981</v>
      </c>
      <c r="BJ620" s="28">
        <v>5</v>
      </c>
      <c r="BK620" s="28">
        <v>3.3483554</v>
      </c>
      <c r="BL620" s="28">
        <v>3.3483554</v>
      </c>
      <c r="BM620" s="28">
        <v>3.7279893999999998</v>
      </c>
      <c r="BN620" s="28">
        <v>0.20007</v>
      </c>
      <c r="BO620" s="28">
        <v>1.0053777087489599</v>
      </c>
      <c r="BP620" s="28">
        <v>0.46850940665701901</v>
      </c>
    </row>
    <row r="621" spans="1:68">
      <c r="A621" s="28">
        <v>620</v>
      </c>
      <c r="B621" s="29" t="s">
        <v>85</v>
      </c>
      <c r="C621" s="28">
        <v>350</v>
      </c>
      <c r="D621" s="28">
        <v>1085</v>
      </c>
      <c r="E621" s="28">
        <v>0.39384152</v>
      </c>
      <c r="F621" s="28">
        <v>33.159458219999998</v>
      </c>
      <c r="G621" s="28">
        <v>3.1251722000000002</v>
      </c>
      <c r="H621" s="28">
        <v>1.1930137999999999</v>
      </c>
      <c r="I621" s="28">
        <v>4.1112147999999999</v>
      </c>
      <c r="J621" s="28">
        <v>15.76052</v>
      </c>
      <c r="K621" s="28">
        <v>0.86571260000000005</v>
      </c>
      <c r="L621" s="28">
        <v>0.867456</v>
      </c>
      <c r="M621" s="28">
        <v>1.0435901999999999</v>
      </c>
      <c r="N621" s="28">
        <v>462.96385400000003</v>
      </c>
      <c r="O621" s="28">
        <v>57.3515375582</v>
      </c>
      <c r="P621" s="28">
        <v>359.69821999999999</v>
      </c>
      <c r="Q621" s="28">
        <v>1.3897558999999999</v>
      </c>
      <c r="R621" s="28">
        <v>2.2553559999999999</v>
      </c>
      <c r="S621" s="28">
        <v>3.5099399999999998</v>
      </c>
      <c r="T621" s="28">
        <v>176.83444</v>
      </c>
      <c r="U621" s="28">
        <v>3.1248421</v>
      </c>
      <c r="V621" s="28">
        <v>6.7066315070822502E-2</v>
      </c>
      <c r="W621" s="28">
        <v>34.071589400000001</v>
      </c>
      <c r="X621" s="28">
        <v>198.33840000000001</v>
      </c>
      <c r="Y621" s="28">
        <v>1.5003291999999999</v>
      </c>
      <c r="Z621" s="28">
        <v>1.9573905599999999</v>
      </c>
      <c r="AA621" s="28">
        <v>2.5787338000000002</v>
      </c>
      <c r="AB621" s="28">
        <v>2.7681002000000001</v>
      </c>
      <c r="AC621" s="28">
        <v>51.194062000000002</v>
      </c>
      <c r="AD621" s="28">
        <v>32.8704842</v>
      </c>
      <c r="AE621" s="28">
        <v>3.5099399999999998</v>
      </c>
      <c r="AF621" s="28">
        <v>4.8094861440000001</v>
      </c>
      <c r="AG621" s="28">
        <v>4.8019666440000002</v>
      </c>
      <c r="AH621" s="28">
        <v>4.7639911440000002</v>
      </c>
      <c r="AI621" s="28">
        <v>6.0124999999999998E-2</v>
      </c>
      <c r="AJ621" s="28">
        <v>1.935775</v>
      </c>
      <c r="AK621" s="28">
        <v>94.254474000000002</v>
      </c>
      <c r="AL621" s="28">
        <v>6.8520649999999996</v>
      </c>
      <c r="AM621" s="28">
        <v>0.96884499999999996</v>
      </c>
      <c r="AN621" s="28">
        <v>1.7757000000000001</v>
      </c>
      <c r="AO621" s="28">
        <v>41.454999999999998</v>
      </c>
      <c r="AP621" s="28">
        <v>2.0254349999999999</v>
      </c>
      <c r="AQ621" s="28">
        <v>1.6085499999999999</v>
      </c>
      <c r="AR621" s="28">
        <v>7.2966300000000004</v>
      </c>
      <c r="AS621" s="28">
        <v>671.92615000000001</v>
      </c>
      <c r="AT621" s="28">
        <v>36.821144310000001</v>
      </c>
      <c r="AU621" s="28">
        <v>2633.4254999999998</v>
      </c>
      <c r="AV621" s="28">
        <v>5.8627229999999999</v>
      </c>
      <c r="AW621" s="28">
        <v>3.4365000000000001</v>
      </c>
      <c r="AX621" s="28">
        <v>5</v>
      </c>
      <c r="AY621" s="28">
        <v>134.6695</v>
      </c>
      <c r="AZ621" s="28">
        <v>2.7136925000000001</v>
      </c>
      <c r="BA621" s="28">
        <v>0.119889036304426</v>
      </c>
      <c r="BB621" s="28">
        <v>11.281205</v>
      </c>
      <c r="BC621" s="28">
        <v>145.30000000000001</v>
      </c>
      <c r="BD621" s="28">
        <v>0.64822000000000002</v>
      </c>
      <c r="BE621" s="28">
        <v>1.914787</v>
      </c>
      <c r="BF621" s="28">
        <v>1.871245</v>
      </c>
      <c r="BG621" s="28">
        <v>2.1433</v>
      </c>
      <c r="BH621" s="28">
        <v>85.661799999999999</v>
      </c>
      <c r="BI621" s="28">
        <v>15.32465</v>
      </c>
      <c r="BJ621" s="28">
        <v>5</v>
      </c>
      <c r="BK621" s="28">
        <v>3.3471681000000002</v>
      </c>
      <c r="BL621" s="28">
        <v>3.3471681000000002</v>
      </c>
      <c r="BM621" s="28">
        <v>3.7424691000000001</v>
      </c>
      <c r="BN621" s="28">
        <v>0.199355</v>
      </c>
      <c r="BO621" s="28">
        <v>1.0038885061382501</v>
      </c>
      <c r="BP621" s="28">
        <v>0.46904486251809002</v>
      </c>
    </row>
    <row r="622" spans="1:68">
      <c r="A622" s="28">
        <v>621</v>
      </c>
      <c r="B622" s="29" t="s">
        <v>314</v>
      </c>
      <c r="C622" s="28">
        <v>410</v>
      </c>
      <c r="D622" s="28">
        <v>1085</v>
      </c>
      <c r="E622" s="28">
        <v>0.40098844</v>
      </c>
      <c r="F622" s="28">
        <v>33.565814590000002</v>
      </c>
      <c r="G622" s="28">
        <v>3.1485009000000002</v>
      </c>
      <c r="H622" s="28">
        <v>1.1935161000000001</v>
      </c>
      <c r="I622" s="28">
        <v>4.1051506</v>
      </c>
      <c r="J622" s="28">
        <v>15.91394</v>
      </c>
      <c r="K622" s="28">
        <v>0.86886470000000005</v>
      </c>
      <c r="L622" s="28">
        <v>0.87003200000000003</v>
      </c>
      <c r="M622" s="28">
        <v>1.0469219000000001</v>
      </c>
      <c r="N622" s="28">
        <v>463.651163</v>
      </c>
      <c r="O622" s="28">
        <v>57.3248672179</v>
      </c>
      <c r="P622" s="28">
        <v>360.53458999999998</v>
      </c>
      <c r="Q622" s="28">
        <v>1.3980485499999999</v>
      </c>
      <c r="R622" s="28">
        <v>2.2645819999999999</v>
      </c>
      <c r="S622" s="28">
        <v>3.5149300000000001</v>
      </c>
      <c r="T622" s="28">
        <v>176.72018</v>
      </c>
      <c r="U622" s="28">
        <v>3.1207824500000001</v>
      </c>
      <c r="V622" s="28">
        <v>6.7016716162056705E-2</v>
      </c>
      <c r="W622" s="28">
        <v>34.014054299999998</v>
      </c>
      <c r="X622" s="28">
        <v>198.19479999999999</v>
      </c>
      <c r="Y622" s="28">
        <v>1.4987174000000001</v>
      </c>
      <c r="Z622" s="28">
        <v>1.9572223200000001</v>
      </c>
      <c r="AA622" s="28">
        <v>2.5770561000000001</v>
      </c>
      <c r="AB622" s="28">
        <v>2.7667169</v>
      </c>
      <c r="AC622" s="28">
        <v>51.269739000000001</v>
      </c>
      <c r="AD622" s="28">
        <v>32.7873649</v>
      </c>
      <c r="AE622" s="28">
        <v>3.5149300000000001</v>
      </c>
      <c r="AF622" s="28">
        <v>4.8129751680000004</v>
      </c>
      <c r="AG622" s="28">
        <v>4.804202418</v>
      </c>
      <c r="AH622" s="28">
        <v>4.7598976679999998</v>
      </c>
      <c r="AI622" s="28">
        <v>6.1812499999999999E-2</v>
      </c>
      <c r="AJ622" s="28">
        <v>1.9354875</v>
      </c>
      <c r="AK622" s="28">
        <v>94.238853000000006</v>
      </c>
      <c r="AL622" s="28">
        <v>6.8499924999999999</v>
      </c>
      <c r="AM622" s="28">
        <v>0.9689025</v>
      </c>
      <c r="AN622" s="28">
        <v>1.7766500000000001</v>
      </c>
      <c r="AO622" s="28">
        <v>41.447499999999998</v>
      </c>
      <c r="AP622" s="28">
        <v>2.0237574999999999</v>
      </c>
      <c r="AQ622" s="28">
        <v>1.607475</v>
      </c>
      <c r="AR622" s="28">
        <v>7.2912350000000004</v>
      </c>
      <c r="AS622" s="28">
        <v>671.86467500000003</v>
      </c>
      <c r="AT622" s="28">
        <v>36.831836195000001</v>
      </c>
      <c r="AU622" s="28">
        <v>2630.8047499999998</v>
      </c>
      <c r="AV622" s="28">
        <v>5.8391935000000004</v>
      </c>
      <c r="AW622" s="28">
        <v>3.43425</v>
      </c>
      <c r="AX622" s="28">
        <v>5</v>
      </c>
      <c r="AY622" s="28">
        <v>134.72274999999999</v>
      </c>
      <c r="AZ622" s="28">
        <v>2.7142662500000001</v>
      </c>
      <c r="BA622" s="28">
        <v>0.11979009590445699</v>
      </c>
      <c r="BB622" s="28">
        <v>11.295322499999999</v>
      </c>
      <c r="BC622" s="28">
        <v>145.35</v>
      </c>
      <c r="BD622" s="28">
        <v>0.64859</v>
      </c>
      <c r="BE622" s="28">
        <v>1.9149015</v>
      </c>
      <c r="BF622" s="28">
        <v>1.8717025</v>
      </c>
      <c r="BG622" s="28">
        <v>2.14385</v>
      </c>
      <c r="BH622" s="28">
        <v>85.432100000000005</v>
      </c>
      <c r="BI622" s="28">
        <v>15.337925</v>
      </c>
      <c r="BJ622" s="28">
        <v>5</v>
      </c>
      <c r="BK622" s="28">
        <v>3.3465744499999999</v>
      </c>
      <c r="BL622" s="28">
        <v>3.3465744499999999</v>
      </c>
      <c r="BM622" s="28">
        <v>3.74970895</v>
      </c>
      <c r="BN622" s="28">
        <v>0.19899749999999999</v>
      </c>
      <c r="BO622" s="28">
        <v>1.0031443118611201</v>
      </c>
      <c r="BP622" s="28">
        <v>0.469312590448625</v>
      </c>
    </row>
    <row r="623" spans="1:68">
      <c r="A623" s="28">
        <v>622</v>
      </c>
      <c r="B623" s="29" t="s">
        <v>86</v>
      </c>
      <c r="C623" s="28">
        <v>450</v>
      </c>
      <c r="D623" s="28">
        <v>1085</v>
      </c>
      <c r="E623" s="28">
        <v>0.40813536</v>
      </c>
      <c r="F623" s="28">
        <v>33.97217096</v>
      </c>
      <c r="G623" s="28">
        <v>3.1718296000000001</v>
      </c>
      <c r="H623" s="28">
        <v>1.1940184</v>
      </c>
      <c r="I623" s="28">
        <v>4.0990864</v>
      </c>
      <c r="J623" s="28">
        <v>16.067360000000001</v>
      </c>
      <c r="K623" s="28">
        <v>0.87201680000000004</v>
      </c>
      <c r="L623" s="28">
        <v>0.87260800000000005</v>
      </c>
      <c r="M623" s="28">
        <v>1.0502536</v>
      </c>
      <c r="N623" s="28">
        <v>464.33847200000002</v>
      </c>
      <c r="O623" s="28">
        <v>57.298196877599999</v>
      </c>
      <c r="P623" s="28">
        <v>361.37096000000003</v>
      </c>
      <c r="Q623" s="28">
        <v>1.4063412</v>
      </c>
      <c r="R623" s="28">
        <v>2.2738079999999998</v>
      </c>
      <c r="S623" s="28">
        <v>3.5199199999999999</v>
      </c>
      <c r="T623" s="28">
        <v>176.60592</v>
      </c>
      <c r="U623" s="28">
        <v>3.1167227999999998</v>
      </c>
      <c r="V623" s="28">
        <v>6.6968064448671094E-2</v>
      </c>
      <c r="W623" s="28">
        <v>33.956519200000002</v>
      </c>
      <c r="X623" s="28">
        <v>198.05119999999999</v>
      </c>
      <c r="Y623" s="28">
        <v>1.4971056</v>
      </c>
      <c r="Z623" s="28">
        <v>1.95705408</v>
      </c>
      <c r="AA623" s="28">
        <v>2.5753784</v>
      </c>
      <c r="AB623" s="28">
        <v>2.7653335999999999</v>
      </c>
      <c r="AC623" s="28">
        <v>51.345416</v>
      </c>
      <c r="AD623" s="28">
        <v>32.7042456</v>
      </c>
      <c r="AE623" s="28">
        <v>3.5199199999999999</v>
      </c>
      <c r="AF623" s="28">
        <v>4.8164641919999998</v>
      </c>
      <c r="AG623" s="28">
        <v>4.8064381919999999</v>
      </c>
      <c r="AH623" s="28">
        <v>4.7558041920000003</v>
      </c>
      <c r="AI623" s="28">
        <v>6.3500000000000001E-2</v>
      </c>
      <c r="AJ623" s="28">
        <v>1.9352</v>
      </c>
      <c r="AK623" s="28">
        <v>94.223231999999996</v>
      </c>
      <c r="AL623" s="28">
        <v>6.8479200000000002</v>
      </c>
      <c r="AM623" s="28">
        <v>0.96896000000000004</v>
      </c>
      <c r="AN623" s="28">
        <v>1.7776000000000001</v>
      </c>
      <c r="AO623" s="28">
        <v>41.44</v>
      </c>
      <c r="AP623" s="28">
        <v>2.0220799999999999</v>
      </c>
      <c r="AQ623" s="28">
        <v>1.6064000000000001</v>
      </c>
      <c r="AR623" s="28">
        <v>7.2858400000000003</v>
      </c>
      <c r="AS623" s="28">
        <v>671.80319999999995</v>
      </c>
      <c r="AT623" s="28">
        <v>36.842528080000001</v>
      </c>
      <c r="AU623" s="28">
        <v>2628.1840000000002</v>
      </c>
      <c r="AV623" s="28">
        <v>5.8156639999999999</v>
      </c>
      <c r="AW623" s="28">
        <v>3.4319999999999999</v>
      </c>
      <c r="AX623" s="28">
        <v>5</v>
      </c>
      <c r="AY623" s="28">
        <v>134.77600000000001</v>
      </c>
      <c r="AZ623" s="28">
        <v>2.7148400000000001</v>
      </c>
      <c r="BA623" s="28">
        <v>0.11969111969111999</v>
      </c>
      <c r="BB623" s="28">
        <v>11.30944</v>
      </c>
      <c r="BC623" s="28">
        <v>145.4</v>
      </c>
      <c r="BD623" s="28">
        <v>0.64895999999999998</v>
      </c>
      <c r="BE623" s="28">
        <v>1.9150160000000001</v>
      </c>
      <c r="BF623" s="28">
        <v>1.87216</v>
      </c>
      <c r="BG623" s="28">
        <v>2.1444000000000001</v>
      </c>
      <c r="BH623" s="28">
        <v>85.202399999999997</v>
      </c>
      <c r="BI623" s="28">
        <v>15.3512</v>
      </c>
      <c r="BJ623" s="28">
        <v>5</v>
      </c>
      <c r="BK623" s="28">
        <v>3.3459808</v>
      </c>
      <c r="BL623" s="28">
        <v>3.3459808</v>
      </c>
      <c r="BM623" s="28">
        <v>3.7569488</v>
      </c>
      <c r="BN623" s="28">
        <v>0.19864000000000001</v>
      </c>
      <c r="BO623" s="28">
        <v>1.0024003887384101</v>
      </c>
      <c r="BP623" s="28">
        <v>0.46958031837916098</v>
      </c>
    </row>
    <row r="624" spans="1:68">
      <c r="A624" s="28">
        <v>623</v>
      </c>
      <c r="B624" s="29" t="s">
        <v>306</v>
      </c>
      <c r="C624" s="28">
        <v>425</v>
      </c>
      <c r="D624" s="28">
        <v>1085</v>
      </c>
      <c r="E624" s="28">
        <v>0.41528228</v>
      </c>
      <c r="F624" s="28">
        <v>34.378527329999997</v>
      </c>
      <c r="G624" s="28">
        <v>3.1951583000000001</v>
      </c>
      <c r="H624" s="28">
        <v>1.1945207</v>
      </c>
      <c r="I624" s="28">
        <v>4.0930222000000001</v>
      </c>
      <c r="J624" s="28">
        <v>16.220780000000001</v>
      </c>
      <c r="K624" s="28">
        <v>0.87516890000000003</v>
      </c>
      <c r="L624" s="28">
        <v>0.87518399999999996</v>
      </c>
      <c r="M624" s="28">
        <v>1.0535852999999999</v>
      </c>
      <c r="N624" s="28">
        <v>465.02578099999999</v>
      </c>
      <c r="O624" s="28">
        <v>57.271526537299998</v>
      </c>
      <c r="P624" s="28">
        <v>362.20733000000001</v>
      </c>
      <c r="Q624" s="28">
        <v>1.41463385</v>
      </c>
      <c r="R624" s="28">
        <v>2.2830339999999998</v>
      </c>
      <c r="S624" s="28">
        <v>3.5249100000000002</v>
      </c>
      <c r="T624" s="28">
        <v>176.49166</v>
      </c>
      <c r="U624" s="28">
        <v>3.1126631499999999</v>
      </c>
      <c r="V624" s="28">
        <v>6.6920333054267395E-2</v>
      </c>
      <c r="W624" s="28">
        <v>33.8989841</v>
      </c>
      <c r="X624" s="28">
        <v>197.9076</v>
      </c>
      <c r="Y624" s="28">
        <v>1.4954938</v>
      </c>
      <c r="Z624" s="28">
        <v>1.95688584</v>
      </c>
      <c r="AA624" s="28">
        <v>2.5737006999999998</v>
      </c>
      <c r="AB624" s="28">
        <v>2.7639502999999999</v>
      </c>
      <c r="AC624" s="28">
        <v>51.421092999999999</v>
      </c>
      <c r="AD624" s="28">
        <v>32.6211263</v>
      </c>
      <c r="AE624" s="28">
        <v>3.5249100000000002</v>
      </c>
      <c r="AF624" s="28">
        <v>4.819953216</v>
      </c>
      <c r="AG624" s="28">
        <v>4.8086739659999997</v>
      </c>
      <c r="AH624" s="28">
        <v>4.7517107159999998</v>
      </c>
      <c r="AI624" s="28">
        <v>6.5187499999999995E-2</v>
      </c>
      <c r="AJ624" s="28">
        <v>1.9349125</v>
      </c>
      <c r="AK624" s="28">
        <v>94.207611</v>
      </c>
      <c r="AL624" s="28">
        <v>6.8458474999999996</v>
      </c>
      <c r="AM624" s="28">
        <v>0.96901749999999998</v>
      </c>
      <c r="AN624" s="28">
        <v>1.7785500000000001</v>
      </c>
      <c r="AO624" s="28">
        <v>41.432499999999997</v>
      </c>
      <c r="AP624" s="28">
        <v>2.0204024999999999</v>
      </c>
      <c r="AQ624" s="28">
        <v>1.6053249999999999</v>
      </c>
      <c r="AR624" s="28">
        <v>7.2804450000000003</v>
      </c>
      <c r="AS624" s="28">
        <v>671.74172499999997</v>
      </c>
      <c r="AT624" s="28">
        <v>36.853219965000001</v>
      </c>
      <c r="AU624" s="28">
        <v>2625.5632500000002</v>
      </c>
      <c r="AV624" s="28">
        <v>5.7921345000000004</v>
      </c>
      <c r="AW624" s="28">
        <v>3.4297499999999999</v>
      </c>
      <c r="AX624" s="28">
        <v>5</v>
      </c>
      <c r="AY624" s="28">
        <v>134.82925</v>
      </c>
      <c r="AZ624" s="28">
        <v>2.7154137500000002</v>
      </c>
      <c r="BA624" s="28">
        <v>0.119592107644965</v>
      </c>
      <c r="BB624" s="28">
        <v>11.3235575</v>
      </c>
      <c r="BC624" s="28">
        <v>145.44999999999999</v>
      </c>
      <c r="BD624" s="28">
        <v>0.64932999999999996</v>
      </c>
      <c r="BE624" s="28">
        <v>1.9151305000000001</v>
      </c>
      <c r="BF624" s="28">
        <v>1.8726175</v>
      </c>
      <c r="BG624" s="28">
        <v>2.1449500000000001</v>
      </c>
      <c r="BH624" s="28">
        <v>84.972700000000003</v>
      </c>
      <c r="BI624" s="28">
        <v>15.364475000000001</v>
      </c>
      <c r="BJ624" s="28">
        <v>5</v>
      </c>
      <c r="BK624" s="28">
        <v>3.3453871500000001</v>
      </c>
      <c r="BL624" s="28">
        <v>3.3453871500000001</v>
      </c>
      <c r="BM624" s="28">
        <v>3.7641886499999999</v>
      </c>
      <c r="BN624" s="28">
        <v>0.1982825</v>
      </c>
      <c r="BO624" s="28">
        <v>1.00165673662194</v>
      </c>
      <c r="BP624" s="28">
        <v>0.46984804630969601</v>
      </c>
    </row>
    <row r="625" spans="1:68">
      <c r="A625" s="28">
        <v>624</v>
      </c>
      <c r="B625" s="29" t="s">
        <v>69</v>
      </c>
      <c r="C625" s="28">
        <v>25</v>
      </c>
      <c r="D625" s="28">
        <v>1085</v>
      </c>
      <c r="E625" s="28">
        <v>0.4224292</v>
      </c>
      <c r="F625" s="28">
        <v>34.784883700000002</v>
      </c>
      <c r="G625" s="28">
        <v>3.2184870000000001</v>
      </c>
      <c r="H625" s="28">
        <v>1.1950229999999999</v>
      </c>
      <c r="I625" s="28">
        <v>4.0869580000000001</v>
      </c>
      <c r="J625" s="28">
        <v>16.374199999999998</v>
      </c>
      <c r="K625" s="28">
        <v>0.87832100000000002</v>
      </c>
      <c r="L625" s="28">
        <v>0.87775999999999998</v>
      </c>
      <c r="M625" s="28">
        <v>1.0569170000000001</v>
      </c>
      <c r="N625" s="28">
        <v>465.71309000000002</v>
      </c>
      <c r="O625" s="28">
        <v>57.244856196999997</v>
      </c>
      <c r="P625" s="28">
        <v>363.0437</v>
      </c>
      <c r="Q625" s="28">
        <v>1.4229265</v>
      </c>
      <c r="R625" s="28">
        <v>2.2922600000000002</v>
      </c>
      <c r="S625" s="28">
        <v>3.5299</v>
      </c>
      <c r="T625" s="28">
        <v>176.37739999999999</v>
      </c>
      <c r="U625" s="28">
        <v>3.1086035000000001</v>
      </c>
      <c r="V625" s="28">
        <v>6.6873496109733602E-2</v>
      </c>
      <c r="W625" s="28">
        <v>33.841448999999997</v>
      </c>
      <c r="X625" s="28">
        <v>197.76400000000001</v>
      </c>
      <c r="Y625" s="28">
        <v>1.4938819999999999</v>
      </c>
      <c r="Z625" s="28">
        <v>1.9567175999999999</v>
      </c>
      <c r="AA625" s="28">
        <v>2.5720230000000002</v>
      </c>
      <c r="AB625" s="28">
        <v>2.7625670000000002</v>
      </c>
      <c r="AC625" s="28">
        <v>51.496769999999998</v>
      </c>
      <c r="AD625" s="28">
        <v>32.538007</v>
      </c>
      <c r="AE625" s="28">
        <v>3.5299</v>
      </c>
      <c r="AF625" s="28">
        <v>4.8234422400000003</v>
      </c>
      <c r="AG625" s="28">
        <v>4.8109097399999996</v>
      </c>
      <c r="AH625" s="28">
        <v>4.7476172400000003</v>
      </c>
      <c r="AI625" s="28">
        <v>6.6875000000000004E-2</v>
      </c>
      <c r="AJ625" s="28">
        <v>1.934625</v>
      </c>
      <c r="AK625" s="28">
        <v>94.191990000000004</v>
      </c>
      <c r="AL625" s="28">
        <v>6.8437749999999999</v>
      </c>
      <c r="AM625" s="28">
        <v>0.96907500000000002</v>
      </c>
      <c r="AN625" s="28">
        <v>1.7795000000000001</v>
      </c>
      <c r="AO625" s="28">
        <v>41.424999999999997</v>
      </c>
      <c r="AP625" s="28">
        <v>2.0187249999999999</v>
      </c>
      <c r="AQ625" s="28">
        <v>1.60425</v>
      </c>
      <c r="AR625" s="28">
        <v>7.2750500000000002</v>
      </c>
      <c r="AS625" s="28">
        <v>671.68025</v>
      </c>
      <c r="AT625" s="28">
        <v>36.863911850000001</v>
      </c>
      <c r="AU625" s="28">
        <v>2622.9425000000001</v>
      </c>
      <c r="AV625" s="28">
        <v>5.768605</v>
      </c>
      <c r="AW625" s="28">
        <v>3.4275000000000002</v>
      </c>
      <c r="AX625" s="28">
        <v>5</v>
      </c>
      <c r="AY625" s="28">
        <v>134.88249999999999</v>
      </c>
      <c r="AZ625" s="28">
        <v>2.7159875000000002</v>
      </c>
      <c r="BA625" s="28">
        <v>0.11949305974653</v>
      </c>
      <c r="BB625" s="28">
        <v>11.337675000000001</v>
      </c>
      <c r="BC625" s="28">
        <v>145.5</v>
      </c>
      <c r="BD625" s="28">
        <v>0.64970000000000006</v>
      </c>
      <c r="BE625" s="28">
        <v>1.9152450000000001</v>
      </c>
      <c r="BF625" s="28">
        <v>1.873075</v>
      </c>
      <c r="BG625" s="28">
        <v>2.1455000000000002</v>
      </c>
      <c r="BH625" s="28">
        <v>84.742999999999995</v>
      </c>
      <c r="BI625" s="28">
        <v>15.377750000000001</v>
      </c>
      <c r="BJ625" s="28">
        <v>5</v>
      </c>
      <c r="BK625" s="28">
        <v>3.3447935000000002</v>
      </c>
      <c r="BL625" s="28">
        <v>3.3447935000000002</v>
      </c>
      <c r="BM625" s="28">
        <v>3.7714284999999999</v>
      </c>
      <c r="BN625" s="28">
        <v>0.19792499999999999</v>
      </c>
      <c r="BO625" s="28">
        <v>1.00091335536365</v>
      </c>
      <c r="BP625" s="28">
        <v>0.47011577424023199</v>
      </c>
    </row>
    <row r="626" spans="1:68">
      <c r="A626" s="28">
        <v>625</v>
      </c>
      <c r="B626" s="29" t="s">
        <v>315</v>
      </c>
      <c r="C626" s="28">
        <v>416</v>
      </c>
      <c r="D626" s="28">
        <v>1135</v>
      </c>
      <c r="E626" s="28">
        <v>0.33695999999999998</v>
      </c>
      <c r="F626" s="28">
        <v>29.435040000000001</v>
      </c>
      <c r="G626" s="28">
        <v>2.8963999999999999</v>
      </c>
      <c r="H626" s="28">
        <v>1.2072000000000001</v>
      </c>
      <c r="I626" s="28">
        <v>4.0860000000000003</v>
      </c>
      <c r="J626" s="28">
        <v>14.2</v>
      </c>
      <c r="K626" s="28">
        <v>0.8508</v>
      </c>
      <c r="L626" s="28">
        <v>0.86</v>
      </c>
      <c r="M626" s="28">
        <v>1.0516000000000001</v>
      </c>
      <c r="N626" s="28">
        <v>462.89600000000002</v>
      </c>
      <c r="O626" s="28">
        <v>56.064601600000003</v>
      </c>
      <c r="P626" s="28">
        <v>359.32</v>
      </c>
      <c r="Q626" s="28">
        <v>1.4545999999999999</v>
      </c>
      <c r="R626" s="28">
        <v>2.1640000000000001</v>
      </c>
      <c r="S626" s="28">
        <v>3.4</v>
      </c>
      <c r="T626" s="28">
        <v>174.32</v>
      </c>
      <c r="U626" s="28">
        <v>3.0659999999999998</v>
      </c>
      <c r="V626" s="28">
        <v>7.0422535211267595E-2</v>
      </c>
      <c r="W626" s="28">
        <v>33.1</v>
      </c>
      <c r="X626" s="28">
        <v>196.2</v>
      </c>
      <c r="Y626" s="28">
        <v>1.4748000000000001</v>
      </c>
      <c r="Z626" s="28">
        <v>1.93184</v>
      </c>
      <c r="AA626" s="28">
        <v>2.5495999999999999</v>
      </c>
      <c r="AB626" s="28">
        <v>2.746</v>
      </c>
      <c r="AC626" s="28">
        <v>51.188000000000002</v>
      </c>
      <c r="AD626" s="28">
        <v>32.606400000000001</v>
      </c>
      <c r="AE626" s="28">
        <v>3.4</v>
      </c>
      <c r="AF626" s="28">
        <v>4.7158319999999998</v>
      </c>
      <c r="AG626" s="28">
        <v>4.7158319999999998</v>
      </c>
      <c r="AH626" s="28">
        <v>4.7158319999999998</v>
      </c>
      <c r="AI626" s="28">
        <v>0.05</v>
      </c>
      <c r="AJ626" s="28">
        <v>2.0489999999999999</v>
      </c>
      <c r="AK626" s="28">
        <v>103.44083999999999</v>
      </c>
      <c r="AL626" s="28">
        <v>7.1803999999999997</v>
      </c>
      <c r="AM626" s="28">
        <v>0.97219999999999995</v>
      </c>
      <c r="AN626" s="28">
        <v>1.7689999999999999</v>
      </c>
      <c r="AO626" s="28">
        <v>44.8</v>
      </c>
      <c r="AP626" s="28">
        <v>2.0276000000000001</v>
      </c>
      <c r="AQ626" s="28">
        <v>1.6080000000000001</v>
      </c>
      <c r="AR626" s="28">
        <v>7.3338000000000001</v>
      </c>
      <c r="AS626" s="28">
        <v>683.74400000000003</v>
      </c>
      <c r="AT626" s="28">
        <v>37.369323600000001</v>
      </c>
      <c r="AU626" s="28">
        <v>2683.98</v>
      </c>
      <c r="AV626" s="28">
        <v>5.5954800000000002</v>
      </c>
      <c r="AW626" s="28">
        <v>3.48</v>
      </c>
      <c r="AX626" s="28">
        <v>5.0999999999999996</v>
      </c>
      <c r="AY626" s="28">
        <v>134.41999999999999</v>
      </c>
      <c r="AZ626" s="28">
        <v>2.7033</v>
      </c>
      <c r="BA626" s="28">
        <v>0.111607142857143</v>
      </c>
      <c r="BB626" s="28">
        <v>11.271800000000001</v>
      </c>
      <c r="BC626" s="28">
        <v>145</v>
      </c>
      <c r="BD626" s="28">
        <v>0.6472</v>
      </c>
      <c r="BE626" s="28">
        <v>1.9156200000000001</v>
      </c>
      <c r="BF626" s="28">
        <v>1.8712</v>
      </c>
      <c r="BG626" s="28">
        <v>2.1419999999999999</v>
      </c>
      <c r="BH626" s="28">
        <v>81.697999999999993</v>
      </c>
      <c r="BI626" s="28">
        <v>14.894</v>
      </c>
      <c r="BJ626" s="28">
        <v>5.0999999999999996</v>
      </c>
      <c r="BK626" s="28">
        <v>3.3608859999999998</v>
      </c>
      <c r="BL626" s="28">
        <v>3.3608859999999998</v>
      </c>
      <c r="BM626" s="28">
        <v>3.7788460000000001</v>
      </c>
      <c r="BN626" s="28">
        <v>0.20780000000000001</v>
      </c>
      <c r="BO626" s="28">
        <v>0.99549706903889601</v>
      </c>
      <c r="BP626" s="28">
        <v>0.46830680173661399</v>
      </c>
    </row>
    <row r="627" spans="1:68">
      <c r="A627" s="28">
        <v>626</v>
      </c>
      <c r="B627" s="29" t="s">
        <v>316</v>
      </c>
      <c r="C627" s="28">
        <v>350</v>
      </c>
      <c r="D627" s="28">
        <v>1120</v>
      </c>
      <c r="E627" s="28">
        <v>0.337835</v>
      </c>
      <c r="F627" s="28">
        <v>29.515432499999999</v>
      </c>
      <c r="G627" s="28">
        <v>2.9019499999999998</v>
      </c>
      <c r="H627" s="28">
        <v>1.2061249999999999</v>
      </c>
      <c r="I627" s="28">
        <v>4.0898500000000002</v>
      </c>
      <c r="J627" s="28">
        <v>14.24</v>
      </c>
      <c r="K627" s="28">
        <v>0.85055000000000003</v>
      </c>
      <c r="L627" s="28">
        <v>0.85950000000000004</v>
      </c>
      <c r="M627" s="28">
        <v>1.0498499999999999</v>
      </c>
      <c r="N627" s="28">
        <v>462.64249999999998</v>
      </c>
      <c r="O627" s="28">
        <v>56.155036475000003</v>
      </c>
      <c r="P627" s="28">
        <v>359.03</v>
      </c>
      <c r="Q627" s="28">
        <v>1.4474374999999999</v>
      </c>
      <c r="R627" s="28">
        <v>2.1662499999999998</v>
      </c>
      <c r="S627" s="28">
        <v>3.4049999999999998</v>
      </c>
      <c r="T627" s="28">
        <v>174.52</v>
      </c>
      <c r="U627" s="28">
        <v>3.0712000000000002</v>
      </c>
      <c r="V627" s="28">
        <v>7.02247191011236E-2</v>
      </c>
      <c r="W627" s="28">
        <v>33.182299999999998</v>
      </c>
      <c r="X627" s="28">
        <v>196.38749999999999</v>
      </c>
      <c r="Y627" s="28">
        <v>1.4770000000000001</v>
      </c>
      <c r="Z627" s="28">
        <v>1.9335</v>
      </c>
      <c r="AA627" s="28">
        <v>2.5520499999999999</v>
      </c>
      <c r="AB627" s="28">
        <v>2.7479</v>
      </c>
      <c r="AC627" s="28">
        <v>51.16</v>
      </c>
      <c r="AD627" s="28">
        <v>32.654074999999999</v>
      </c>
      <c r="AE627" s="28">
        <v>3.4049999999999998</v>
      </c>
      <c r="AF627" s="28">
        <v>4.720377</v>
      </c>
      <c r="AG627" s="28">
        <v>4.720377</v>
      </c>
      <c r="AH627" s="28">
        <v>4.720377</v>
      </c>
      <c r="AI627" s="28">
        <v>0.05</v>
      </c>
      <c r="AJ627" s="28">
        <v>2.0127999999999999</v>
      </c>
      <c r="AK627" s="28">
        <v>100.49603999999999</v>
      </c>
      <c r="AL627" s="28">
        <v>7.133</v>
      </c>
      <c r="AM627" s="28">
        <v>0.97960000000000003</v>
      </c>
      <c r="AN627" s="28">
        <v>1.7789999999999999</v>
      </c>
      <c r="AO627" s="28">
        <v>43.72</v>
      </c>
      <c r="AP627" s="28">
        <v>2.0333999999999999</v>
      </c>
      <c r="AQ627" s="28">
        <v>1.6180000000000001</v>
      </c>
      <c r="AR627" s="28">
        <v>7.2161999999999997</v>
      </c>
      <c r="AS627" s="28">
        <v>683.24199999999996</v>
      </c>
      <c r="AT627" s="28">
        <v>37.353347999999997</v>
      </c>
      <c r="AU627" s="28">
        <v>2625.96</v>
      </c>
      <c r="AV627" s="28">
        <v>5.6916000000000002</v>
      </c>
      <c r="AW627" s="28">
        <v>3.54</v>
      </c>
      <c r="AX627" s="28">
        <v>5.0599999999999996</v>
      </c>
      <c r="AY627" s="28">
        <v>134.56</v>
      </c>
      <c r="AZ627" s="28">
        <v>2.6821999999999999</v>
      </c>
      <c r="BA627" s="28">
        <v>0.114364135407136</v>
      </c>
      <c r="BB627" s="28">
        <v>11.4176</v>
      </c>
      <c r="BC627" s="28">
        <v>145</v>
      </c>
      <c r="BD627" s="28">
        <v>0.64959999999999996</v>
      </c>
      <c r="BE627" s="28">
        <v>1.9165000000000001</v>
      </c>
      <c r="BF627" s="28">
        <v>1.8742000000000001</v>
      </c>
      <c r="BG627" s="28">
        <v>2.1459999999999999</v>
      </c>
      <c r="BH627" s="28">
        <v>84.238</v>
      </c>
      <c r="BI627" s="28">
        <v>14.816000000000001</v>
      </c>
      <c r="BJ627" s="28">
        <v>5.0599999999999996</v>
      </c>
      <c r="BK627" s="28">
        <v>3.3809819999999999</v>
      </c>
      <c r="BL627" s="28">
        <v>3.3809819999999999</v>
      </c>
      <c r="BM627" s="28">
        <v>3.9382619999999999</v>
      </c>
      <c r="BN627" s="28">
        <v>0.22040000000000001</v>
      </c>
      <c r="BO627" s="28">
        <v>0.99508677269754797</v>
      </c>
      <c r="BP627" s="28">
        <v>0.47004341534008698</v>
      </c>
    </row>
    <row r="628" spans="1:68">
      <c r="A628" s="28">
        <v>627</v>
      </c>
      <c r="B628" s="29" t="s">
        <v>317</v>
      </c>
      <c r="C628" s="28">
        <v>120</v>
      </c>
      <c r="D628" s="28">
        <v>1100</v>
      </c>
      <c r="E628" s="28">
        <v>0.36178280000000002</v>
      </c>
      <c r="F628" s="28">
        <v>31.36079385</v>
      </c>
      <c r="G628" s="28">
        <v>3.0222484999999999</v>
      </c>
      <c r="H628" s="28">
        <v>1.1902625</v>
      </c>
      <c r="I628" s="28">
        <v>4.1389180000000003</v>
      </c>
      <c r="J628" s="28">
        <v>15.081200000000001</v>
      </c>
      <c r="K628" s="28">
        <v>0.85181150000000005</v>
      </c>
      <c r="L628" s="28">
        <v>0.85611000000000004</v>
      </c>
      <c r="M628" s="28">
        <v>1.0282605</v>
      </c>
      <c r="N628" s="28">
        <v>459.89532500000001</v>
      </c>
      <c r="O628" s="28">
        <v>57.485138790500002</v>
      </c>
      <c r="P628" s="28">
        <v>355.45114999999998</v>
      </c>
      <c r="Q628" s="28">
        <v>1.3534062499999999</v>
      </c>
      <c r="R628" s="28">
        <v>2.2153749999999999</v>
      </c>
      <c r="S628" s="28">
        <v>3.4876499999999999</v>
      </c>
      <c r="T628" s="28">
        <v>177.33609999999999</v>
      </c>
      <c r="U628" s="28">
        <v>3.1430072500000001</v>
      </c>
      <c r="V628" s="28">
        <v>6.7302336684083502E-2</v>
      </c>
      <c r="W628" s="28">
        <v>34.327761500000001</v>
      </c>
      <c r="X628" s="28">
        <v>198.98099999999999</v>
      </c>
      <c r="Y628" s="28">
        <v>1.5077499999999999</v>
      </c>
      <c r="Z628" s="28">
        <v>1.9581869999999999</v>
      </c>
      <c r="AA628" s="28">
        <v>2.5862215000000002</v>
      </c>
      <c r="AB628" s="28">
        <v>2.7742895000000001</v>
      </c>
      <c r="AC628" s="28">
        <v>50.900199999999998</v>
      </c>
      <c r="AD628" s="28">
        <v>33.2370935</v>
      </c>
      <c r="AE628" s="28">
        <v>3.4876499999999999</v>
      </c>
      <c r="AF628" s="28">
        <v>4.7937551100000002</v>
      </c>
      <c r="AG628" s="28">
        <v>4.7916663599999998</v>
      </c>
      <c r="AH628" s="28">
        <v>4.7811176099999999</v>
      </c>
      <c r="AI628" s="28">
        <v>5.2812499999999998E-2</v>
      </c>
      <c r="AJ628" s="28">
        <v>1.9362950000000001</v>
      </c>
      <c r="AK628" s="28">
        <v>94.244636799999995</v>
      </c>
      <c r="AL628" s="28">
        <v>6.8486130000000003</v>
      </c>
      <c r="AM628" s="28">
        <v>0.96813899999999997</v>
      </c>
      <c r="AN628" s="28">
        <v>1.7700050000000001</v>
      </c>
      <c r="AO628" s="28">
        <v>41.464500000000001</v>
      </c>
      <c r="AP628" s="28">
        <v>2.033242</v>
      </c>
      <c r="AQ628" s="28">
        <v>1.61341</v>
      </c>
      <c r="AR628" s="28">
        <v>7.345421</v>
      </c>
      <c r="AS628" s="28">
        <v>670.88103000000001</v>
      </c>
      <c r="AT628" s="28">
        <v>36.770482442000002</v>
      </c>
      <c r="AU628" s="28">
        <v>2651.3011000000001</v>
      </c>
      <c r="AV628" s="28">
        <v>5.9788731000000004</v>
      </c>
      <c r="AW628" s="28">
        <v>3.436725</v>
      </c>
      <c r="AX628" s="28">
        <v>5</v>
      </c>
      <c r="AY628" s="28">
        <v>134.3229</v>
      </c>
      <c r="AZ628" s="28">
        <v>2.7138985</v>
      </c>
      <c r="BA628" s="28">
        <v>0.12040420118414499</v>
      </c>
      <c r="BB628" s="28">
        <v>11.161951</v>
      </c>
      <c r="BC628" s="28">
        <v>145</v>
      </c>
      <c r="BD628" s="28">
        <v>0.64513900000000002</v>
      </c>
      <c r="BE628" s="28">
        <v>1.9134164</v>
      </c>
      <c r="BF628" s="28">
        <v>1.8677239999999999</v>
      </c>
      <c r="BG628" s="28">
        <v>2.1391399999999998</v>
      </c>
      <c r="BH628" s="28">
        <v>87.090459999999993</v>
      </c>
      <c r="BI628" s="28">
        <v>15.278729999999999</v>
      </c>
      <c r="BJ628" s="28">
        <v>5</v>
      </c>
      <c r="BK628" s="28">
        <v>3.35934752</v>
      </c>
      <c r="BL628" s="28">
        <v>3.35934752</v>
      </c>
      <c r="BM628" s="28">
        <v>3.61602347</v>
      </c>
      <c r="BN628" s="28">
        <v>0.19711100000000001</v>
      </c>
      <c r="BO628" s="28">
        <v>1.00800281625178</v>
      </c>
      <c r="BP628" s="28">
        <v>0.46681548480463098</v>
      </c>
    </row>
    <row r="629" spans="1:68">
      <c r="A629" s="28">
        <v>628</v>
      </c>
      <c r="B629" s="29" t="s">
        <v>83</v>
      </c>
      <c r="C629" s="28">
        <v>208</v>
      </c>
      <c r="D629" s="28">
        <v>1100</v>
      </c>
      <c r="E629" s="28">
        <v>0.37621320000000003</v>
      </c>
      <c r="F629" s="28">
        <v>32.213425649999998</v>
      </c>
      <c r="G629" s="28">
        <v>3.0716464999999999</v>
      </c>
      <c r="H629" s="28">
        <v>1.1906125000000001</v>
      </c>
      <c r="I629" s="28">
        <v>4.1273419999999996</v>
      </c>
      <c r="J629" s="28">
        <v>15.402799999999999</v>
      </c>
      <c r="K629" s="28">
        <v>0.85849350000000002</v>
      </c>
      <c r="L629" s="28">
        <v>0.86158999999999997</v>
      </c>
      <c r="M629" s="28">
        <v>1.0344745</v>
      </c>
      <c r="N629" s="28">
        <v>461.30242500000003</v>
      </c>
      <c r="O629" s="28">
        <v>57.449911044499999</v>
      </c>
      <c r="P629" s="28">
        <v>356.47935000000001</v>
      </c>
      <c r="Q629" s="28">
        <v>1.37128125</v>
      </c>
      <c r="R629" s="28">
        <v>2.2358750000000001</v>
      </c>
      <c r="S629" s="28">
        <v>3.4978500000000001</v>
      </c>
      <c r="T629" s="28">
        <v>177.0909</v>
      </c>
      <c r="U629" s="28">
        <v>3.1347502500000002</v>
      </c>
      <c r="V629" s="28">
        <v>6.7195574830550303E-2</v>
      </c>
      <c r="W629" s="28">
        <v>34.2090435</v>
      </c>
      <c r="X629" s="28">
        <v>198.68899999999999</v>
      </c>
      <c r="Y629" s="28">
        <v>1.50475</v>
      </c>
      <c r="Z629" s="28">
        <v>1.9579029999999999</v>
      </c>
      <c r="AA629" s="28">
        <v>2.5827835000000001</v>
      </c>
      <c r="AB629" s="28">
        <v>2.7714755000000002</v>
      </c>
      <c r="AC629" s="28">
        <v>51.113799999999998</v>
      </c>
      <c r="AD629" s="28">
        <v>33.060951500000002</v>
      </c>
      <c r="AE629" s="28">
        <v>3.4978500000000001</v>
      </c>
      <c r="AF629" s="28">
        <v>4.8006925899999997</v>
      </c>
      <c r="AG629" s="28">
        <v>4.7958188399999999</v>
      </c>
      <c r="AH629" s="28">
        <v>4.7712050899999996</v>
      </c>
      <c r="AI629" s="28">
        <v>5.6562500000000002E-2</v>
      </c>
      <c r="AJ629" s="28">
        <v>1.9357549999999999</v>
      </c>
      <c r="AK629" s="28">
        <v>94.216279200000002</v>
      </c>
      <c r="AL629" s="28">
        <v>6.8447969999999998</v>
      </c>
      <c r="AM629" s="28">
        <v>0.96829100000000001</v>
      </c>
      <c r="AN629" s="28">
        <v>1.7719450000000001</v>
      </c>
      <c r="AO629" s="28">
        <v>41.450499999999998</v>
      </c>
      <c r="AP629" s="28">
        <v>2.0298980000000002</v>
      </c>
      <c r="AQ629" s="28">
        <v>1.6112899999999999</v>
      </c>
      <c r="AR629" s="28">
        <v>7.334149</v>
      </c>
      <c r="AS629" s="28">
        <v>670.77507000000003</v>
      </c>
      <c r="AT629" s="28">
        <v>36.792820198000001</v>
      </c>
      <c r="AU629" s="28">
        <v>2645.8759</v>
      </c>
      <c r="AV629" s="28">
        <v>5.9315338999999998</v>
      </c>
      <c r="AW629" s="28">
        <v>3.432525</v>
      </c>
      <c r="AX629" s="28">
        <v>5</v>
      </c>
      <c r="AY629" s="28">
        <v>134.43010000000001</v>
      </c>
      <c r="AZ629" s="28">
        <v>2.7149464999999999</v>
      </c>
      <c r="BA629" s="28">
        <v>0.120203616361684</v>
      </c>
      <c r="BB629" s="28">
        <v>11.190918999999999</v>
      </c>
      <c r="BC629" s="28">
        <v>145.1</v>
      </c>
      <c r="BD629" s="28">
        <v>0.64589099999999999</v>
      </c>
      <c r="BE629" s="28">
        <v>1.9136515999999999</v>
      </c>
      <c r="BF629" s="28">
        <v>1.8686560000000001</v>
      </c>
      <c r="BG629" s="28">
        <v>2.1402600000000001</v>
      </c>
      <c r="BH629" s="28">
        <v>86.632739999999998</v>
      </c>
      <c r="BI629" s="28">
        <v>15.30437</v>
      </c>
      <c r="BJ629" s="28">
        <v>5</v>
      </c>
      <c r="BK629" s="28">
        <v>3.35826088</v>
      </c>
      <c r="BL629" s="28">
        <v>3.35826088</v>
      </c>
      <c r="BM629" s="28">
        <v>3.63130043</v>
      </c>
      <c r="BN629" s="28">
        <v>0.19645899999999999</v>
      </c>
      <c r="BO629" s="28">
        <v>1.0065829477966399</v>
      </c>
      <c r="BP629" s="28">
        <v>0.46735962373371898</v>
      </c>
    </row>
    <row r="630" spans="1:68">
      <c r="A630" s="28">
        <v>629</v>
      </c>
      <c r="B630" s="29" t="s">
        <v>84</v>
      </c>
      <c r="C630" s="28">
        <v>370</v>
      </c>
      <c r="D630" s="28">
        <v>1100</v>
      </c>
      <c r="E630" s="28">
        <v>0.39064359999999998</v>
      </c>
      <c r="F630" s="28">
        <v>33.066057450000002</v>
      </c>
      <c r="G630" s="28">
        <v>3.1210445</v>
      </c>
      <c r="H630" s="28">
        <v>1.1909624999999999</v>
      </c>
      <c r="I630" s="28">
        <v>4.1157659999999998</v>
      </c>
      <c r="J630" s="28">
        <v>15.724399999999999</v>
      </c>
      <c r="K630" s="28">
        <v>0.86517549999999999</v>
      </c>
      <c r="L630" s="28">
        <v>0.86707000000000001</v>
      </c>
      <c r="M630" s="28">
        <v>1.0406884999999999</v>
      </c>
      <c r="N630" s="28">
        <v>462.70952499999999</v>
      </c>
      <c r="O630" s="28">
        <v>57.414683298500002</v>
      </c>
      <c r="P630" s="28">
        <v>357.50754999999998</v>
      </c>
      <c r="Q630" s="28">
        <v>1.3891562500000001</v>
      </c>
      <c r="R630" s="28">
        <v>2.2563749999999998</v>
      </c>
      <c r="S630" s="28">
        <v>3.5080499999999999</v>
      </c>
      <c r="T630" s="28">
        <v>176.84569999999999</v>
      </c>
      <c r="U630" s="28">
        <v>3.1264932499999998</v>
      </c>
      <c r="V630" s="28">
        <v>6.70931800259469E-2</v>
      </c>
      <c r="W630" s="28">
        <v>34.090325499999999</v>
      </c>
      <c r="X630" s="28">
        <v>198.39699999999999</v>
      </c>
      <c r="Y630" s="28">
        <v>1.5017499999999999</v>
      </c>
      <c r="Z630" s="28">
        <v>1.957619</v>
      </c>
      <c r="AA630" s="28">
        <v>2.5793455000000001</v>
      </c>
      <c r="AB630" s="28">
        <v>2.7686614999999999</v>
      </c>
      <c r="AC630" s="28">
        <v>51.327399999999997</v>
      </c>
      <c r="AD630" s="28">
        <v>32.884809500000003</v>
      </c>
      <c r="AE630" s="28">
        <v>3.5080499999999999</v>
      </c>
      <c r="AF630" s="28">
        <v>4.8076300700000001</v>
      </c>
      <c r="AG630" s="28">
        <v>4.79997132</v>
      </c>
      <c r="AH630" s="28">
        <v>4.7612925700000002</v>
      </c>
      <c r="AI630" s="28">
        <v>6.0312499999999998E-2</v>
      </c>
      <c r="AJ630" s="28">
        <v>1.9352149999999999</v>
      </c>
      <c r="AK630" s="28">
        <v>94.187921599999996</v>
      </c>
      <c r="AL630" s="28">
        <v>6.8409810000000002</v>
      </c>
      <c r="AM630" s="28">
        <v>0.96844300000000005</v>
      </c>
      <c r="AN630" s="28">
        <v>1.7738849999999999</v>
      </c>
      <c r="AO630" s="28">
        <v>41.436500000000002</v>
      </c>
      <c r="AP630" s="28">
        <v>2.026554</v>
      </c>
      <c r="AQ630" s="28">
        <v>1.60917</v>
      </c>
      <c r="AR630" s="28">
        <v>7.3228770000000001</v>
      </c>
      <c r="AS630" s="28">
        <v>670.66911000000005</v>
      </c>
      <c r="AT630" s="28">
        <v>36.815157954</v>
      </c>
      <c r="AU630" s="28">
        <v>2640.4506999999999</v>
      </c>
      <c r="AV630" s="28">
        <v>5.8841947000000001</v>
      </c>
      <c r="AW630" s="28">
        <v>3.4283250000000001</v>
      </c>
      <c r="AX630" s="28">
        <v>5</v>
      </c>
      <c r="AY630" s="28">
        <v>134.53729999999999</v>
      </c>
      <c r="AZ630" s="28">
        <v>2.7159944999999999</v>
      </c>
      <c r="BA630" s="28">
        <v>0.12000289599749001</v>
      </c>
      <c r="BB630" s="28">
        <v>11.219887</v>
      </c>
      <c r="BC630" s="28">
        <v>145.19999999999999</v>
      </c>
      <c r="BD630" s="28">
        <v>0.64664299999999997</v>
      </c>
      <c r="BE630" s="28">
        <v>1.9138868</v>
      </c>
      <c r="BF630" s="28">
        <v>1.869588</v>
      </c>
      <c r="BG630" s="28">
        <v>2.1413799999999998</v>
      </c>
      <c r="BH630" s="28">
        <v>86.175020000000004</v>
      </c>
      <c r="BI630" s="28">
        <v>15.33001</v>
      </c>
      <c r="BJ630" s="28">
        <v>5</v>
      </c>
      <c r="BK630" s="28">
        <v>3.35717424</v>
      </c>
      <c r="BL630" s="28">
        <v>3.35717424</v>
      </c>
      <c r="BM630" s="28">
        <v>3.64657739</v>
      </c>
      <c r="BN630" s="28">
        <v>0.19580700000000001</v>
      </c>
      <c r="BO630" s="28">
        <v>1.0051641320068201</v>
      </c>
      <c r="BP630" s="28">
        <v>0.46790376266280798</v>
      </c>
    </row>
    <row r="631" spans="1:68">
      <c r="A631" s="28">
        <v>630</v>
      </c>
      <c r="B631" s="29" t="s">
        <v>85</v>
      </c>
      <c r="C631" s="28">
        <v>468</v>
      </c>
      <c r="D631" s="28">
        <v>1100</v>
      </c>
      <c r="E631" s="28">
        <v>0.40507399999999999</v>
      </c>
      <c r="F631" s="28">
        <v>33.91868925</v>
      </c>
      <c r="G631" s="28">
        <v>3.1704425000000001</v>
      </c>
      <c r="H631" s="28">
        <v>1.1913125</v>
      </c>
      <c r="I631" s="28">
        <v>4.10419</v>
      </c>
      <c r="J631" s="28">
        <v>16.045999999999999</v>
      </c>
      <c r="K631" s="28">
        <v>0.87185749999999995</v>
      </c>
      <c r="L631" s="28">
        <v>0.87255000000000005</v>
      </c>
      <c r="M631" s="28">
        <v>1.0469025000000001</v>
      </c>
      <c r="N631" s="28">
        <v>464.116625</v>
      </c>
      <c r="O631" s="28">
        <v>57.379455552499998</v>
      </c>
      <c r="P631" s="28">
        <v>358.53575000000001</v>
      </c>
      <c r="Q631" s="28">
        <v>1.40703125</v>
      </c>
      <c r="R631" s="28">
        <v>2.276875</v>
      </c>
      <c r="S631" s="28">
        <v>3.5182500000000001</v>
      </c>
      <c r="T631" s="28">
        <v>176.60050000000001</v>
      </c>
      <c r="U631" s="28">
        <v>3.1182362499999998</v>
      </c>
      <c r="V631" s="28">
        <v>6.6994889692135101E-2</v>
      </c>
      <c r="W631" s="28">
        <v>33.971607499999998</v>
      </c>
      <c r="X631" s="28">
        <v>198.10499999999999</v>
      </c>
      <c r="Y631" s="28">
        <v>1.49875</v>
      </c>
      <c r="Z631" s="28">
        <v>1.957335</v>
      </c>
      <c r="AA631" s="28">
        <v>2.5759075</v>
      </c>
      <c r="AB631" s="28">
        <v>2.7658475</v>
      </c>
      <c r="AC631" s="28">
        <v>51.540999999999997</v>
      </c>
      <c r="AD631" s="28">
        <v>32.708667499999997</v>
      </c>
      <c r="AE631" s="28">
        <v>3.5182500000000001</v>
      </c>
      <c r="AF631" s="28">
        <v>4.8145675499999996</v>
      </c>
      <c r="AG631" s="28">
        <v>4.8041238000000002</v>
      </c>
      <c r="AH631" s="28">
        <v>4.7513800499999999</v>
      </c>
      <c r="AI631" s="28">
        <v>6.4062499999999994E-2</v>
      </c>
      <c r="AJ631" s="28">
        <v>1.9346749999999999</v>
      </c>
      <c r="AK631" s="28">
        <v>94.159564000000003</v>
      </c>
      <c r="AL631" s="28">
        <v>6.8371649999999997</v>
      </c>
      <c r="AM631" s="28">
        <v>0.96859499999999998</v>
      </c>
      <c r="AN631" s="28">
        <v>1.775825</v>
      </c>
      <c r="AO631" s="28">
        <v>41.422499999999999</v>
      </c>
      <c r="AP631" s="28">
        <v>2.0232100000000002</v>
      </c>
      <c r="AQ631" s="28">
        <v>1.6070500000000001</v>
      </c>
      <c r="AR631" s="28">
        <v>7.3116050000000001</v>
      </c>
      <c r="AS631" s="28">
        <v>670.56314999999995</v>
      </c>
      <c r="AT631" s="28">
        <v>36.837495709999999</v>
      </c>
      <c r="AU631" s="28">
        <v>2635.0255000000002</v>
      </c>
      <c r="AV631" s="28">
        <v>5.8368555000000004</v>
      </c>
      <c r="AW631" s="28">
        <v>3.4241250000000001</v>
      </c>
      <c r="AX631" s="28">
        <v>5</v>
      </c>
      <c r="AY631" s="28">
        <v>134.64449999999999</v>
      </c>
      <c r="AZ631" s="28">
        <v>2.7170424999999998</v>
      </c>
      <c r="BA631" s="28">
        <v>0.119802039954131</v>
      </c>
      <c r="BB631" s="28">
        <v>11.248855000000001</v>
      </c>
      <c r="BC631" s="28">
        <v>145.30000000000001</v>
      </c>
      <c r="BD631" s="28">
        <v>0.64739500000000005</v>
      </c>
      <c r="BE631" s="28">
        <v>1.9141220000000001</v>
      </c>
      <c r="BF631" s="28">
        <v>1.87052</v>
      </c>
      <c r="BG631" s="28">
        <v>2.1425000000000001</v>
      </c>
      <c r="BH631" s="28">
        <v>85.717299999999994</v>
      </c>
      <c r="BI631" s="28">
        <v>15.355650000000001</v>
      </c>
      <c r="BJ631" s="28">
        <v>5</v>
      </c>
      <c r="BK631" s="28">
        <v>3.3560875999999999</v>
      </c>
      <c r="BL631" s="28">
        <v>3.3560875999999999</v>
      </c>
      <c r="BM631" s="28">
        <v>3.66185435</v>
      </c>
      <c r="BN631" s="28">
        <v>0.195155</v>
      </c>
      <c r="BO631" s="28">
        <v>1.0037463677121199</v>
      </c>
      <c r="BP631" s="28">
        <v>0.46844790159189598</v>
      </c>
    </row>
    <row r="632" spans="1:68">
      <c r="A632" s="28">
        <v>631</v>
      </c>
      <c r="B632" s="29" t="s">
        <v>86</v>
      </c>
      <c r="C632" s="28">
        <v>370</v>
      </c>
      <c r="D632" s="28">
        <v>1100</v>
      </c>
      <c r="E632" s="28">
        <v>0.4195044</v>
      </c>
      <c r="F632" s="28">
        <v>34.771321049999997</v>
      </c>
      <c r="G632" s="28">
        <v>3.2198405000000001</v>
      </c>
      <c r="H632" s="28">
        <v>1.1916625000000001</v>
      </c>
      <c r="I632" s="28">
        <v>4.0926140000000002</v>
      </c>
      <c r="J632" s="28">
        <v>16.367599999999999</v>
      </c>
      <c r="K632" s="28">
        <v>0.87853950000000003</v>
      </c>
      <c r="L632" s="28">
        <v>0.87802999999999998</v>
      </c>
      <c r="M632" s="28">
        <v>1.0531165</v>
      </c>
      <c r="N632" s="28">
        <v>465.52372500000001</v>
      </c>
      <c r="O632" s="28">
        <v>57.344227806500001</v>
      </c>
      <c r="P632" s="28">
        <v>359.56394999999998</v>
      </c>
      <c r="Q632" s="28">
        <v>1.42490625</v>
      </c>
      <c r="R632" s="28">
        <v>2.2973750000000002</v>
      </c>
      <c r="S632" s="28">
        <v>3.5284499999999999</v>
      </c>
      <c r="T632" s="28">
        <v>176.3553</v>
      </c>
      <c r="U632" s="28">
        <v>3.1099792499999999</v>
      </c>
      <c r="V632" s="28">
        <v>6.6900461888120405E-2</v>
      </c>
      <c r="W632" s="28">
        <v>33.852889500000003</v>
      </c>
      <c r="X632" s="28">
        <v>197.81299999999999</v>
      </c>
      <c r="Y632" s="28">
        <v>1.4957499999999999</v>
      </c>
      <c r="Z632" s="28">
        <v>1.9570510000000001</v>
      </c>
      <c r="AA632" s="28">
        <v>2.5724695</v>
      </c>
      <c r="AB632" s="28">
        <v>2.7630335000000001</v>
      </c>
      <c r="AC632" s="28">
        <v>51.754600000000003</v>
      </c>
      <c r="AD632" s="28">
        <v>32.532525499999998</v>
      </c>
      <c r="AE632" s="28">
        <v>3.5284499999999999</v>
      </c>
      <c r="AF632" s="28">
        <v>4.82150503</v>
      </c>
      <c r="AG632" s="28">
        <v>4.8082762800000003</v>
      </c>
      <c r="AH632" s="28">
        <v>4.7414675300000004</v>
      </c>
      <c r="AI632" s="28">
        <v>6.7812499999999998E-2</v>
      </c>
      <c r="AJ632" s="28">
        <v>1.9341349999999999</v>
      </c>
      <c r="AK632" s="28">
        <v>94.131206399999996</v>
      </c>
      <c r="AL632" s="28">
        <v>6.8333490000000001</v>
      </c>
      <c r="AM632" s="28">
        <v>0.96874700000000002</v>
      </c>
      <c r="AN632" s="28">
        <v>1.777765</v>
      </c>
      <c r="AO632" s="28">
        <v>41.408499999999997</v>
      </c>
      <c r="AP632" s="28">
        <v>2.0198659999999999</v>
      </c>
      <c r="AQ632" s="28">
        <v>1.60493</v>
      </c>
      <c r="AR632" s="28">
        <v>7.3003330000000002</v>
      </c>
      <c r="AS632" s="28">
        <v>670.45718999999997</v>
      </c>
      <c r="AT632" s="28">
        <v>36.859833465999998</v>
      </c>
      <c r="AU632" s="28">
        <v>2629.6003000000001</v>
      </c>
      <c r="AV632" s="28">
        <v>5.7895162999999998</v>
      </c>
      <c r="AW632" s="28">
        <v>3.4199250000000001</v>
      </c>
      <c r="AX632" s="28">
        <v>5</v>
      </c>
      <c r="AY632" s="28">
        <v>134.7517</v>
      </c>
      <c r="AZ632" s="28">
        <v>2.7180905000000002</v>
      </c>
      <c r="BA632" s="28">
        <v>0.11960104809399</v>
      </c>
      <c r="BB632" s="28">
        <v>11.277823</v>
      </c>
      <c r="BC632" s="28">
        <v>145.4</v>
      </c>
      <c r="BD632" s="28">
        <v>0.64814700000000003</v>
      </c>
      <c r="BE632" s="28">
        <v>1.9143572</v>
      </c>
      <c r="BF632" s="28">
        <v>1.8714519999999999</v>
      </c>
      <c r="BG632" s="28">
        <v>2.1436199999999999</v>
      </c>
      <c r="BH632" s="28">
        <v>85.25958</v>
      </c>
      <c r="BI632" s="28">
        <v>15.38129</v>
      </c>
      <c r="BJ632" s="28">
        <v>5</v>
      </c>
      <c r="BK632" s="28">
        <v>3.3550009599999999</v>
      </c>
      <c r="BL632" s="28">
        <v>3.3550009599999999</v>
      </c>
      <c r="BM632" s="28">
        <v>3.67713131</v>
      </c>
      <c r="BN632" s="28">
        <v>0.19450300000000001</v>
      </c>
      <c r="BO632" s="28">
        <v>1.00232965374408</v>
      </c>
      <c r="BP632" s="28">
        <v>0.46899204052098398</v>
      </c>
    </row>
    <row r="633" spans="1:68">
      <c r="A633" s="28">
        <v>632</v>
      </c>
      <c r="B633" s="29" t="s">
        <v>69</v>
      </c>
      <c r="C633" s="28">
        <v>30</v>
      </c>
      <c r="D633" s="28">
        <v>1100</v>
      </c>
      <c r="E633" s="28">
        <v>0.43393480000000001</v>
      </c>
      <c r="F633" s="28">
        <v>35.623952850000002</v>
      </c>
      <c r="G633" s="28">
        <v>3.2692385000000002</v>
      </c>
      <c r="H633" s="28">
        <v>1.1920124999999999</v>
      </c>
      <c r="I633" s="28">
        <v>4.0810380000000004</v>
      </c>
      <c r="J633" s="28">
        <v>16.6892</v>
      </c>
      <c r="K633" s="28">
        <v>0.88522149999999999</v>
      </c>
      <c r="L633" s="28">
        <v>0.88351000000000002</v>
      </c>
      <c r="M633" s="28">
        <v>1.0593305</v>
      </c>
      <c r="N633" s="28">
        <v>466.93082500000003</v>
      </c>
      <c r="O633" s="28">
        <v>57.309000060499997</v>
      </c>
      <c r="P633" s="28">
        <v>360.59215</v>
      </c>
      <c r="Q633" s="28">
        <v>1.4427812499999999</v>
      </c>
      <c r="R633" s="28">
        <v>2.3178749999999999</v>
      </c>
      <c r="S633" s="28">
        <v>3.5386500000000001</v>
      </c>
      <c r="T633" s="28">
        <v>176.11009999999999</v>
      </c>
      <c r="U633" s="28">
        <v>3.1017222499999999</v>
      </c>
      <c r="V633" s="28">
        <v>6.6809673321669094E-2</v>
      </c>
      <c r="W633" s="28">
        <v>33.734171500000002</v>
      </c>
      <c r="X633" s="28">
        <v>197.52099999999999</v>
      </c>
      <c r="Y633" s="28">
        <v>1.49275</v>
      </c>
      <c r="Z633" s="28">
        <v>1.9567669999999999</v>
      </c>
      <c r="AA633" s="28">
        <v>2.5690314999999999</v>
      </c>
      <c r="AB633" s="28">
        <v>2.7602194999999998</v>
      </c>
      <c r="AC633" s="28">
        <v>51.968200000000003</v>
      </c>
      <c r="AD633" s="28">
        <v>32.3563835</v>
      </c>
      <c r="AE633" s="28">
        <v>3.5386500000000001</v>
      </c>
      <c r="AF633" s="28">
        <v>4.8284425100000004</v>
      </c>
      <c r="AG633" s="28">
        <v>4.8124287600000004</v>
      </c>
      <c r="AH633" s="28">
        <v>4.7315550100000001</v>
      </c>
      <c r="AI633" s="28">
        <v>7.1562500000000001E-2</v>
      </c>
      <c r="AJ633" s="28">
        <v>1.933595</v>
      </c>
      <c r="AK633" s="28">
        <v>94.102848800000004</v>
      </c>
      <c r="AL633" s="28">
        <v>6.8295329999999996</v>
      </c>
      <c r="AM633" s="28">
        <v>0.96889899999999995</v>
      </c>
      <c r="AN633" s="28">
        <v>1.7797050000000001</v>
      </c>
      <c r="AO633" s="28">
        <v>41.394500000000001</v>
      </c>
      <c r="AP633" s="28">
        <v>2.0165220000000001</v>
      </c>
      <c r="AQ633" s="28">
        <v>1.6028100000000001</v>
      </c>
      <c r="AR633" s="28">
        <v>7.2890610000000002</v>
      </c>
      <c r="AS633" s="28">
        <v>670.35122999999999</v>
      </c>
      <c r="AT633" s="28">
        <v>36.882171221999997</v>
      </c>
      <c r="AU633" s="28">
        <v>2624.1750999999999</v>
      </c>
      <c r="AV633" s="28">
        <v>5.7421771000000001</v>
      </c>
      <c r="AW633" s="28">
        <v>3.4157250000000001</v>
      </c>
      <c r="AX633" s="28">
        <v>5</v>
      </c>
      <c r="AY633" s="28">
        <v>134.85890000000001</v>
      </c>
      <c r="AZ633" s="28">
        <v>2.7191385000000001</v>
      </c>
      <c r="BA633" s="28">
        <v>0.11939992027926399</v>
      </c>
      <c r="BB633" s="28">
        <v>11.306791</v>
      </c>
      <c r="BC633" s="28">
        <v>145.5</v>
      </c>
      <c r="BD633" s="28">
        <v>0.648899</v>
      </c>
      <c r="BE633" s="28">
        <v>1.9145924000000001</v>
      </c>
      <c r="BF633" s="28">
        <v>1.872384</v>
      </c>
      <c r="BG633" s="28">
        <v>2.1447400000000001</v>
      </c>
      <c r="BH633" s="28">
        <v>84.801860000000005</v>
      </c>
      <c r="BI633" s="28">
        <v>15.406929999999999</v>
      </c>
      <c r="BJ633" s="28">
        <v>5</v>
      </c>
      <c r="BK633" s="28">
        <v>3.3539143199999999</v>
      </c>
      <c r="BL633" s="28">
        <v>3.3539143199999999</v>
      </c>
      <c r="BM633" s="28">
        <v>3.69240827</v>
      </c>
      <c r="BN633" s="28">
        <v>0.193851</v>
      </c>
      <c r="BO633" s="28">
        <v>1.00091398893595</v>
      </c>
      <c r="BP633" s="28">
        <v>0.46953617945007198</v>
      </c>
    </row>
    <row r="634" spans="1:68">
      <c r="A634" s="28">
        <v>633</v>
      </c>
      <c r="B634" s="29" t="s">
        <v>318</v>
      </c>
      <c r="C634" s="28">
        <v>112</v>
      </c>
      <c r="D634" s="28">
        <v>1080</v>
      </c>
      <c r="E634" s="28">
        <v>0.33958100000000002</v>
      </c>
      <c r="F634" s="28">
        <v>29.781110600000002</v>
      </c>
      <c r="G634" s="28">
        <v>2.9179499999999998</v>
      </c>
      <c r="H634" s="28">
        <v>1.234504</v>
      </c>
      <c r="I634" s="28">
        <v>4.1203200000000004</v>
      </c>
      <c r="J634" s="28">
        <v>14.369300000000001</v>
      </c>
      <c r="K634" s="28">
        <v>0.85206000000000004</v>
      </c>
      <c r="L634" s="28">
        <v>0.86275999999999997</v>
      </c>
      <c r="M634" s="28">
        <v>1.0609710000000001</v>
      </c>
      <c r="N634" s="28">
        <v>463.04235999999997</v>
      </c>
      <c r="O634" s="28">
        <v>56.309667394999998</v>
      </c>
      <c r="P634" s="28">
        <v>361.52390000000003</v>
      </c>
      <c r="Q634" s="28">
        <v>1.4224877</v>
      </c>
      <c r="R634" s="28">
        <v>2.1563400000000001</v>
      </c>
      <c r="S634" s="28">
        <v>3.4287999999999998</v>
      </c>
      <c r="T634" s="28">
        <v>176.1241</v>
      </c>
      <c r="U634" s="28">
        <v>3.0937429999999999</v>
      </c>
      <c r="V634" s="28">
        <v>6.9919898672865105E-2</v>
      </c>
      <c r="W634" s="28">
        <v>33.765518</v>
      </c>
      <c r="X634" s="28">
        <v>197.73400000000001</v>
      </c>
      <c r="Y634" s="28">
        <v>1.4774080000000001</v>
      </c>
      <c r="Z634" s="28">
        <v>1.945071</v>
      </c>
      <c r="AA634" s="28">
        <v>2.571536</v>
      </c>
      <c r="AB634" s="28">
        <v>2.7664</v>
      </c>
      <c r="AC634" s="28">
        <v>51.414479999999998</v>
      </c>
      <c r="AD634" s="28">
        <v>33.393479999999997</v>
      </c>
      <c r="AE634" s="28">
        <v>3.4287999999999998</v>
      </c>
      <c r="AF634" s="28">
        <v>4.7563836000000004</v>
      </c>
      <c r="AG634" s="28">
        <v>4.7563836000000004</v>
      </c>
      <c r="AH634" s="28">
        <v>4.7563836000000004</v>
      </c>
      <c r="AI634" s="28">
        <v>5.0235000000000002E-2</v>
      </c>
      <c r="AJ634" s="28">
        <v>1.92</v>
      </c>
      <c r="AK634" s="28">
        <v>92.906000000000006</v>
      </c>
      <c r="AL634" s="28">
        <v>6.7</v>
      </c>
      <c r="AM634" s="28">
        <v>0.95</v>
      </c>
      <c r="AN634" s="28">
        <v>1.75</v>
      </c>
      <c r="AO634" s="28">
        <v>41</v>
      </c>
      <c r="AP634" s="28">
        <v>2.0299999999999998</v>
      </c>
      <c r="AQ634" s="28">
        <v>1.6</v>
      </c>
      <c r="AR634" s="28">
        <v>7.57</v>
      </c>
      <c r="AS634" s="28">
        <v>663.8</v>
      </c>
      <c r="AT634" s="28">
        <v>36.28</v>
      </c>
      <c r="AU634" s="28">
        <v>2741</v>
      </c>
      <c r="AV634" s="28">
        <v>6.1440000000000001</v>
      </c>
      <c r="AW634" s="28">
        <v>3.3</v>
      </c>
      <c r="AX634" s="28">
        <v>5</v>
      </c>
      <c r="AY634" s="28">
        <v>134</v>
      </c>
      <c r="AZ634" s="28">
        <v>2.76</v>
      </c>
      <c r="BA634" s="28">
        <v>0.12195121951219499</v>
      </c>
      <c r="BB634" s="28">
        <v>10.83</v>
      </c>
      <c r="BC634" s="28">
        <v>145</v>
      </c>
      <c r="BD634" s="28">
        <v>0.64</v>
      </c>
      <c r="BE634" s="28">
        <v>1.911</v>
      </c>
      <c r="BF634" s="28">
        <v>1.86</v>
      </c>
      <c r="BG634" s="28">
        <v>2.13</v>
      </c>
      <c r="BH634" s="28">
        <v>86.2</v>
      </c>
      <c r="BI634" s="28">
        <v>15.7</v>
      </c>
      <c r="BJ634" s="28">
        <v>5</v>
      </c>
      <c r="BK634" s="28">
        <v>3.3003999999999998</v>
      </c>
      <c r="BL634" s="28">
        <v>3.3003999999999998</v>
      </c>
      <c r="BM634" s="28">
        <v>3.3003999999999998</v>
      </c>
      <c r="BN634" s="28">
        <v>0.17</v>
      </c>
      <c r="BO634" s="28">
        <v>0.99995390058311695</v>
      </c>
      <c r="BP634" s="28">
        <v>0.46309696092619401</v>
      </c>
    </row>
    <row r="635" spans="1:68">
      <c r="A635" s="28">
        <v>634</v>
      </c>
      <c r="B635" s="29" t="s">
        <v>83</v>
      </c>
      <c r="C635" s="28">
        <v>116</v>
      </c>
      <c r="D635" s="28">
        <v>1080</v>
      </c>
      <c r="E635" s="28">
        <v>0.34160200000000002</v>
      </c>
      <c r="F635" s="28">
        <v>29.964871200000001</v>
      </c>
      <c r="G635" s="28">
        <v>2.9344000000000001</v>
      </c>
      <c r="H635" s="28">
        <v>1.2407079999999999</v>
      </c>
      <c r="I635" s="28">
        <v>4.14194</v>
      </c>
      <c r="J635" s="28">
        <v>14.458600000000001</v>
      </c>
      <c r="K635" s="28">
        <v>0.85582000000000003</v>
      </c>
      <c r="L635" s="28">
        <v>0.86651999999999996</v>
      </c>
      <c r="M635" s="28">
        <v>1.065342</v>
      </c>
      <c r="N635" s="28">
        <v>465.01071999999999</v>
      </c>
      <c r="O635" s="28">
        <v>56.612511189999999</v>
      </c>
      <c r="P635" s="28">
        <v>363.1078</v>
      </c>
      <c r="Q635" s="28">
        <v>1.4243254000000001</v>
      </c>
      <c r="R635" s="28">
        <v>2.1666799999999999</v>
      </c>
      <c r="S635" s="28">
        <v>3.4476</v>
      </c>
      <c r="T635" s="28">
        <v>177.07820000000001</v>
      </c>
      <c r="U635" s="28">
        <v>3.1110859999999998</v>
      </c>
      <c r="V635" s="28">
        <v>6.9813121602368106E-2</v>
      </c>
      <c r="W635" s="28">
        <v>33.981436000000002</v>
      </c>
      <c r="X635" s="28">
        <v>198.768</v>
      </c>
      <c r="Y635" s="28">
        <v>1.4851160000000001</v>
      </c>
      <c r="Z635" s="28">
        <v>1.955082</v>
      </c>
      <c r="AA635" s="28">
        <v>2.5850719999999998</v>
      </c>
      <c r="AB635" s="28">
        <v>2.7805</v>
      </c>
      <c r="AC635" s="28">
        <v>51.641959999999997</v>
      </c>
      <c r="AD635" s="28">
        <v>33.597459999999998</v>
      </c>
      <c r="AE635" s="28">
        <v>3.4476</v>
      </c>
      <c r="AF635" s="28">
        <v>4.7814252000000002</v>
      </c>
      <c r="AG635" s="28">
        <v>4.7814252000000002</v>
      </c>
      <c r="AH635" s="28">
        <v>4.7814252000000002</v>
      </c>
      <c r="AI635" s="28">
        <v>5.0470000000000001E-2</v>
      </c>
      <c r="AJ635" s="28">
        <v>1.92</v>
      </c>
      <c r="AK635" s="28">
        <v>92.906000000000006</v>
      </c>
      <c r="AL635" s="28">
        <v>6.7</v>
      </c>
      <c r="AM635" s="28">
        <v>0.95</v>
      </c>
      <c r="AN635" s="28">
        <v>1.75</v>
      </c>
      <c r="AO635" s="28">
        <v>41</v>
      </c>
      <c r="AP635" s="28">
        <v>2.0299999999999998</v>
      </c>
      <c r="AQ635" s="28">
        <v>1.6</v>
      </c>
      <c r="AR635" s="28">
        <v>7.57</v>
      </c>
      <c r="AS635" s="28">
        <v>663.8</v>
      </c>
      <c r="AT635" s="28">
        <v>36.28</v>
      </c>
      <c r="AU635" s="28">
        <v>2741</v>
      </c>
      <c r="AV635" s="28">
        <v>6.1440000000000001</v>
      </c>
      <c r="AW635" s="28">
        <v>3.3</v>
      </c>
      <c r="AX635" s="28">
        <v>5</v>
      </c>
      <c r="AY635" s="28">
        <v>134</v>
      </c>
      <c r="AZ635" s="28">
        <v>2.76</v>
      </c>
      <c r="BA635" s="28">
        <v>0.12195121951219499</v>
      </c>
      <c r="BB635" s="28">
        <v>10.83</v>
      </c>
      <c r="BC635" s="28">
        <v>145</v>
      </c>
      <c r="BD635" s="28">
        <v>0.64</v>
      </c>
      <c r="BE635" s="28">
        <v>1.911</v>
      </c>
      <c r="BF635" s="28">
        <v>1.86</v>
      </c>
      <c r="BG635" s="28">
        <v>2.13</v>
      </c>
      <c r="BH635" s="28">
        <v>86.2</v>
      </c>
      <c r="BI635" s="28">
        <v>15.7</v>
      </c>
      <c r="BJ635" s="28">
        <v>5</v>
      </c>
      <c r="BK635" s="28">
        <v>3.3003999999999998</v>
      </c>
      <c r="BL635" s="28">
        <v>3.3003999999999998</v>
      </c>
      <c r="BM635" s="28">
        <v>3.3003999999999998</v>
      </c>
      <c r="BN635" s="28">
        <v>0.17</v>
      </c>
      <c r="BO635" s="28">
        <v>1.0026494391931</v>
      </c>
      <c r="BP635" s="28">
        <v>0.46309696092619401</v>
      </c>
    </row>
    <row r="636" spans="1:68">
      <c r="A636" s="28">
        <v>635</v>
      </c>
      <c r="B636" s="29" t="s">
        <v>90</v>
      </c>
      <c r="C636" s="28">
        <v>128</v>
      </c>
      <c r="D636" s="28">
        <v>1080</v>
      </c>
      <c r="E636" s="28">
        <v>0.34362300000000001</v>
      </c>
      <c r="F636" s="28">
        <v>30.1486318</v>
      </c>
      <c r="G636" s="28">
        <v>2.95085</v>
      </c>
      <c r="H636" s="28">
        <v>1.246912</v>
      </c>
      <c r="I636" s="28">
        <v>4.1635600000000004</v>
      </c>
      <c r="J636" s="28">
        <v>14.5479</v>
      </c>
      <c r="K636" s="28">
        <v>0.85958000000000001</v>
      </c>
      <c r="L636" s="28">
        <v>0.87028000000000005</v>
      </c>
      <c r="M636" s="28">
        <v>1.0697129999999999</v>
      </c>
      <c r="N636" s="28">
        <v>466.97908000000001</v>
      </c>
      <c r="O636" s="28">
        <v>56.915354985</v>
      </c>
      <c r="P636" s="28">
        <v>364.69170000000003</v>
      </c>
      <c r="Q636" s="28">
        <v>1.4261630999999999</v>
      </c>
      <c r="R636" s="28">
        <v>2.1770200000000002</v>
      </c>
      <c r="S636" s="28">
        <v>3.4664000000000001</v>
      </c>
      <c r="T636" s="28">
        <v>178.03229999999999</v>
      </c>
      <c r="U636" s="28">
        <v>3.1284290000000001</v>
      </c>
      <c r="V636" s="28">
        <v>6.9707655400435803E-2</v>
      </c>
      <c r="W636" s="28">
        <v>34.197353999999997</v>
      </c>
      <c r="X636" s="28">
        <v>199.80199999999999</v>
      </c>
      <c r="Y636" s="28">
        <v>1.4928239999999999</v>
      </c>
      <c r="Z636" s="28">
        <v>1.965093</v>
      </c>
      <c r="AA636" s="28">
        <v>2.598608</v>
      </c>
      <c r="AB636" s="28">
        <v>2.7946</v>
      </c>
      <c r="AC636" s="28">
        <v>51.869439999999997</v>
      </c>
      <c r="AD636" s="28">
        <v>33.801439999999999</v>
      </c>
      <c r="AE636" s="28">
        <v>3.4664000000000001</v>
      </c>
      <c r="AF636" s="28">
        <v>4.8064667999999999</v>
      </c>
      <c r="AG636" s="28">
        <v>4.8064667999999999</v>
      </c>
      <c r="AH636" s="28">
        <v>4.8064667999999999</v>
      </c>
      <c r="AI636" s="28">
        <v>5.0705E-2</v>
      </c>
      <c r="AJ636" s="28">
        <v>1.92</v>
      </c>
      <c r="AK636" s="28">
        <v>92.906000000000006</v>
      </c>
      <c r="AL636" s="28">
        <v>6.7</v>
      </c>
      <c r="AM636" s="28">
        <v>0.95</v>
      </c>
      <c r="AN636" s="28">
        <v>1.75</v>
      </c>
      <c r="AO636" s="28">
        <v>41</v>
      </c>
      <c r="AP636" s="28">
        <v>2.0299999999999998</v>
      </c>
      <c r="AQ636" s="28">
        <v>1.6</v>
      </c>
      <c r="AR636" s="28">
        <v>7.57</v>
      </c>
      <c r="AS636" s="28">
        <v>663.8</v>
      </c>
      <c r="AT636" s="28">
        <v>36.28</v>
      </c>
      <c r="AU636" s="28">
        <v>2741</v>
      </c>
      <c r="AV636" s="28">
        <v>6.1440000000000001</v>
      </c>
      <c r="AW636" s="28">
        <v>3.3</v>
      </c>
      <c r="AX636" s="28">
        <v>5</v>
      </c>
      <c r="AY636" s="28">
        <v>134</v>
      </c>
      <c r="AZ636" s="28">
        <v>2.76</v>
      </c>
      <c r="BA636" s="28">
        <v>0.12195121951219499</v>
      </c>
      <c r="BB636" s="28">
        <v>10.83</v>
      </c>
      <c r="BC636" s="28">
        <v>145</v>
      </c>
      <c r="BD636" s="28">
        <v>0.64</v>
      </c>
      <c r="BE636" s="28">
        <v>1.911</v>
      </c>
      <c r="BF636" s="28">
        <v>1.86</v>
      </c>
      <c r="BG636" s="28">
        <v>2.13</v>
      </c>
      <c r="BH636" s="28">
        <v>86.2</v>
      </c>
      <c r="BI636" s="28">
        <v>15.7</v>
      </c>
      <c r="BJ636" s="28">
        <v>5</v>
      </c>
      <c r="BK636" s="28">
        <v>3.3003999999999998</v>
      </c>
      <c r="BL636" s="28">
        <v>3.3003999999999998</v>
      </c>
      <c r="BM636" s="28">
        <v>3.3003999999999998</v>
      </c>
      <c r="BN636" s="28">
        <v>0.17</v>
      </c>
      <c r="BO636" s="28">
        <v>1.0053449778030801</v>
      </c>
      <c r="BP636" s="28">
        <v>0.46309696092619401</v>
      </c>
    </row>
    <row r="637" spans="1:68">
      <c r="A637" s="28">
        <v>636</v>
      </c>
      <c r="B637" s="29" t="s">
        <v>84</v>
      </c>
      <c r="C637" s="28">
        <v>126</v>
      </c>
      <c r="D637" s="28">
        <v>1080</v>
      </c>
      <c r="E637" s="28">
        <v>0.34564400000000001</v>
      </c>
      <c r="F637" s="28">
        <v>30.3323924</v>
      </c>
      <c r="G637" s="28">
        <v>2.9672999999999998</v>
      </c>
      <c r="H637" s="28">
        <v>1.2531159999999999</v>
      </c>
      <c r="I637" s="28">
        <v>4.1851799999999999</v>
      </c>
      <c r="J637" s="28">
        <v>14.6372</v>
      </c>
      <c r="K637" s="28">
        <v>0.86334</v>
      </c>
      <c r="L637" s="28">
        <v>0.87404000000000004</v>
      </c>
      <c r="M637" s="28">
        <v>1.074084</v>
      </c>
      <c r="N637" s="28">
        <v>468.94743999999997</v>
      </c>
      <c r="O637" s="28">
        <v>57.218198780000002</v>
      </c>
      <c r="P637" s="28">
        <v>366.2756</v>
      </c>
      <c r="Q637" s="28">
        <v>1.4280008</v>
      </c>
      <c r="R637" s="28">
        <v>2.18736</v>
      </c>
      <c r="S637" s="28">
        <v>3.4851999999999999</v>
      </c>
      <c r="T637" s="28">
        <v>178.9864</v>
      </c>
      <c r="U637" s="28">
        <v>3.145772</v>
      </c>
      <c r="V637" s="28">
        <v>6.9603476074659096E-2</v>
      </c>
      <c r="W637" s="28">
        <v>34.413271999999999</v>
      </c>
      <c r="X637" s="28">
        <v>200.83600000000001</v>
      </c>
      <c r="Y637" s="28">
        <v>1.500532</v>
      </c>
      <c r="Z637" s="28">
        <v>1.975104</v>
      </c>
      <c r="AA637" s="28">
        <v>2.6121439999999998</v>
      </c>
      <c r="AB637" s="28">
        <v>2.8087</v>
      </c>
      <c r="AC637" s="28">
        <v>52.096919999999997</v>
      </c>
      <c r="AD637" s="28">
        <v>34.005420000000001</v>
      </c>
      <c r="AE637" s="28">
        <v>3.4851999999999999</v>
      </c>
      <c r="AF637" s="28">
        <v>4.8315083999999997</v>
      </c>
      <c r="AG637" s="28">
        <v>4.8315083999999997</v>
      </c>
      <c r="AH637" s="28">
        <v>4.8315083999999997</v>
      </c>
      <c r="AI637" s="28">
        <v>5.0939999999999999E-2</v>
      </c>
      <c r="AJ637" s="28">
        <v>1.92</v>
      </c>
      <c r="AK637" s="28">
        <v>92.906000000000006</v>
      </c>
      <c r="AL637" s="28">
        <v>6.7</v>
      </c>
      <c r="AM637" s="28">
        <v>0.95</v>
      </c>
      <c r="AN637" s="28">
        <v>1.75</v>
      </c>
      <c r="AO637" s="28">
        <v>41</v>
      </c>
      <c r="AP637" s="28">
        <v>2.0299999999999998</v>
      </c>
      <c r="AQ637" s="28">
        <v>1.6</v>
      </c>
      <c r="AR637" s="28">
        <v>7.57</v>
      </c>
      <c r="AS637" s="28">
        <v>663.8</v>
      </c>
      <c r="AT637" s="28">
        <v>36.28</v>
      </c>
      <c r="AU637" s="28">
        <v>2741</v>
      </c>
      <c r="AV637" s="28">
        <v>6.1440000000000001</v>
      </c>
      <c r="AW637" s="28">
        <v>3.3</v>
      </c>
      <c r="AX637" s="28">
        <v>5</v>
      </c>
      <c r="AY637" s="28">
        <v>134</v>
      </c>
      <c r="AZ637" s="28">
        <v>2.76</v>
      </c>
      <c r="BA637" s="28">
        <v>0.12195121951219499</v>
      </c>
      <c r="BB637" s="28">
        <v>10.83</v>
      </c>
      <c r="BC637" s="28">
        <v>145</v>
      </c>
      <c r="BD637" s="28">
        <v>0.64</v>
      </c>
      <c r="BE637" s="28">
        <v>1.911</v>
      </c>
      <c r="BF637" s="28">
        <v>1.86</v>
      </c>
      <c r="BG637" s="28">
        <v>2.13</v>
      </c>
      <c r="BH637" s="28">
        <v>86.2</v>
      </c>
      <c r="BI637" s="28">
        <v>15.7</v>
      </c>
      <c r="BJ637" s="28">
        <v>5</v>
      </c>
      <c r="BK637" s="28">
        <v>3.3003999999999998</v>
      </c>
      <c r="BL637" s="28">
        <v>3.3003999999999998</v>
      </c>
      <c r="BM637" s="28">
        <v>3.3003999999999998</v>
      </c>
      <c r="BN637" s="28">
        <v>0.17</v>
      </c>
      <c r="BO637" s="28">
        <v>1.0080405164130699</v>
      </c>
      <c r="BP637" s="28">
        <v>0.46309696092619401</v>
      </c>
    </row>
    <row r="638" spans="1:68">
      <c r="A638" s="28">
        <v>637</v>
      </c>
      <c r="B638" s="29" t="s">
        <v>284</v>
      </c>
      <c r="C638" s="28">
        <v>109</v>
      </c>
      <c r="D638" s="28">
        <v>1080</v>
      </c>
      <c r="E638" s="28">
        <v>0.347665</v>
      </c>
      <c r="F638" s="28">
        <v>30.516152999999999</v>
      </c>
      <c r="G638" s="28">
        <v>2.9837500000000001</v>
      </c>
      <c r="H638" s="28">
        <v>1.25932</v>
      </c>
      <c r="I638" s="28">
        <v>4.2068000000000003</v>
      </c>
      <c r="J638" s="28">
        <v>14.7265</v>
      </c>
      <c r="K638" s="28">
        <v>0.86709999999999998</v>
      </c>
      <c r="L638" s="28">
        <v>0.87780000000000002</v>
      </c>
      <c r="M638" s="28">
        <v>1.0784549999999999</v>
      </c>
      <c r="N638" s="28">
        <v>470.91579999999999</v>
      </c>
      <c r="O638" s="28">
        <v>57.521042575000003</v>
      </c>
      <c r="P638" s="28">
        <v>367.85950000000003</v>
      </c>
      <c r="Q638" s="28">
        <v>1.4298385</v>
      </c>
      <c r="R638" s="28">
        <v>2.1977000000000002</v>
      </c>
      <c r="S638" s="28">
        <v>3.504</v>
      </c>
      <c r="T638" s="28">
        <v>179.94049999999999</v>
      </c>
      <c r="U638" s="28">
        <v>3.1631149999999999</v>
      </c>
      <c r="V638" s="28">
        <v>6.9500560214579205E-2</v>
      </c>
      <c r="W638" s="28">
        <v>34.629190000000001</v>
      </c>
      <c r="X638" s="28">
        <v>201.87</v>
      </c>
      <c r="Y638" s="28">
        <v>1.50824</v>
      </c>
      <c r="Z638" s="28">
        <v>1.985115</v>
      </c>
      <c r="AA638" s="28">
        <v>2.62568</v>
      </c>
      <c r="AB638" s="28">
        <v>2.8228</v>
      </c>
      <c r="AC638" s="28">
        <v>52.324399999999997</v>
      </c>
      <c r="AD638" s="28">
        <v>34.209400000000002</v>
      </c>
      <c r="AE638" s="28">
        <v>3.504</v>
      </c>
      <c r="AF638" s="28">
        <v>4.8565500000000004</v>
      </c>
      <c r="AG638" s="28">
        <v>4.8565500000000004</v>
      </c>
      <c r="AH638" s="28">
        <v>4.8565500000000004</v>
      </c>
      <c r="AI638" s="28">
        <v>5.1174999999999998E-2</v>
      </c>
      <c r="AJ638" s="28">
        <v>1.92</v>
      </c>
      <c r="AK638" s="28">
        <v>92.906000000000006</v>
      </c>
      <c r="AL638" s="28">
        <v>6.7</v>
      </c>
      <c r="AM638" s="28">
        <v>0.95</v>
      </c>
      <c r="AN638" s="28">
        <v>1.75</v>
      </c>
      <c r="AO638" s="28">
        <v>41</v>
      </c>
      <c r="AP638" s="28">
        <v>2.0299999999999998</v>
      </c>
      <c r="AQ638" s="28">
        <v>1.6</v>
      </c>
      <c r="AR638" s="28">
        <v>7.57</v>
      </c>
      <c r="AS638" s="28">
        <v>663.8</v>
      </c>
      <c r="AT638" s="28">
        <v>36.28</v>
      </c>
      <c r="AU638" s="28">
        <v>2741</v>
      </c>
      <c r="AV638" s="28">
        <v>6.1440000000000001</v>
      </c>
      <c r="AW638" s="28">
        <v>3.3</v>
      </c>
      <c r="AX638" s="28">
        <v>5</v>
      </c>
      <c r="AY638" s="28">
        <v>134</v>
      </c>
      <c r="AZ638" s="28">
        <v>2.76</v>
      </c>
      <c r="BA638" s="28">
        <v>0.12195121951219499</v>
      </c>
      <c r="BB638" s="28">
        <v>10.83</v>
      </c>
      <c r="BC638" s="28">
        <v>145</v>
      </c>
      <c r="BD638" s="28">
        <v>0.64</v>
      </c>
      <c r="BE638" s="28">
        <v>1.911</v>
      </c>
      <c r="BF638" s="28">
        <v>1.86</v>
      </c>
      <c r="BG638" s="28">
        <v>2.13</v>
      </c>
      <c r="BH638" s="28">
        <v>86.2</v>
      </c>
      <c r="BI638" s="28">
        <v>15.7</v>
      </c>
      <c r="BJ638" s="28">
        <v>5</v>
      </c>
      <c r="BK638" s="28">
        <v>3.3003999999999998</v>
      </c>
      <c r="BL638" s="28">
        <v>3.3003999999999998</v>
      </c>
      <c r="BM638" s="28">
        <v>3.3003999999999998</v>
      </c>
      <c r="BN638" s="28">
        <v>0.17</v>
      </c>
      <c r="BO638" s="28">
        <v>1.01073605502305</v>
      </c>
      <c r="BP638" s="28">
        <v>0.46309696092619401</v>
      </c>
    </row>
    <row r="639" spans="1:68">
      <c r="A639" s="28">
        <v>638</v>
      </c>
      <c r="B639" s="29" t="s">
        <v>319</v>
      </c>
      <c r="C639" s="28">
        <v>112</v>
      </c>
      <c r="D639" s="28">
        <v>1080</v>
      </c>
      <c r="E639" s="28">
        <v>0.33886660000000002</v>
      </c>
      <c r="F639" s="28">
        <v>29.705398299999999</v>
      </c>
      <c r="G639" s="28">
        <v>2.913297</v>
      </c>
      <c r="H639" s="28">
        <v>1.2333289999999999</v>
      </c>
      <c r="I639" s="28">
        <v>4.116231</v>
      </c>
      <c r="J639" s="28">
        <v>14.3317</v>
      </c>
      <c r="K639" s="28">
        <v>0.85248299999999999</v>
      </c>
      <c r="L639" s="28">
        <v>0.86323000000000005</v>
      </c>
      <c r="M639" s="28">
        <v>1.061817</v>
      </c>
      <c r="N639" s="28">
        <v>463.40426000000002</v>
      </c>
      <c r="O639" s="28">
        <v>56.247091501</v>
      </c>
      <c r="P639" s="28">
        <v>361.68369999999999</v>
      </c>
      <c r="Q639" s="28">
        <v>1.4310651999999999</v>
      </c>
      <c r="R639" s="28">
        <v>2.1563400000000001</v>
      </c>
      <c r="S639" s="28">
        <v>3.4241000000000001</v>
      </c>
      <c r="T639" s="28">
        <v>175.8938</v>
      </c>
      <c r="U639" s="28">
        <v>3.0888550000000001</v>
      </c>
      <c r="V639" s="28">
        <v>7.0103337357047699E-2</v>
      </c>
      <c r="W639" s="28">
        <v>33.661366000000001</v>
      </c>
      <c r="X639" s="28">
        <v>197.54599999999999</v>
      </c>
      <c r="Y639" s="28">
        <v>1.4762329999999999</v>
      </c>
      <c r="Z639" s="28">
        <v>1.9435199999999999</v>
      </c>
      <c r="AA639" s="28">
        <v>2.5689039999999999</v>
      </c>
      <c r="AB639" s="28">
        <v>2.7643789999999999</v>
      </c>
      <c r="AC639" s="28">
        <v>51.435630000000003</v>
      </c>
      <c r="AD639" s="28">
        <v>33.302816999999997</v>
      </c>
      <c r="AE639" s="28">
        <v>3.4241000000000001</v>
      </c>
      <c r="AF639" s="28">
        <v>4.7515078199999996</v>
      </c>
      <c r="AG639" s="28">
        <v>4.7515078199999996</v>
      </c>
      <c r="AH639" s="28">
        <v>4.7515078199999996</v>
      </c>
      <c r="AI639" s="28">
        <v>5.0235000000000002E-2</v>
      </c>
      <c r="AJ639" s="28">
        <v>1.92</v>
      </c>
      <c r="AK639" s="28">
        <v>92.906000000000006</v>
      </c>
      <c r="AL639" s="28">
        <v>6.7</v>
      </c>
      <c r="AM639" s="28">
        <v>0.95</v>
      </c>
      <c r="AN639" s="28">
        <v>1.75</v>
      </c>
      <c r="AO639" s="28">
        <v>41</v>
      </c>
      <c r="AP639" s="28">
        <v>2.0299999999999998</v>
      </c>
      <c r="AQ639" s="28">
        <v>1.6</v>
      </c>
      <c r="AR639" s="28">
        <v>7.57</v>
      </c>
      <c r="AS639" s="28">
        <v>663.8</v>
      </c>
      <c r="AT639" s="28">
        <v>36.28</v>
      </c>
      <c r="AU639" s="28">
        <v>2741</v>
      </c>
      <c r="AV639" s="28">
        <v>6.1440000000000001</v>
      </c>
      <c r="AW639" s="28">
        <v>3.3</v>
      </c>
      <c r="AX639" s="28">
        <v>5</v>
      </c>
      <c r="AY639" s="28">
        <v>134</v>
      </c>
      <c r="AZ639" s="28">
        <v>2.76</v>
      </c>
      <c r="BA639" s="28">
        <v>0.12195121951219499</v>
      </c>
      <c r="BB639" s="28">
        <v>10.83</v>
      </c>
      <c r="BC639" s="28">
        <v>145</v>
      </c>
      <c r="BD639" s="28">
        <v>0.64</v>
      </c>
      <c r="BE639" s="28">
        <v>1.911</v>
      </c>
      <c r="BF639" s="28">
        <v>1.86</v>
      </c>
      <c r="BG639" s="28">
        <v>2.13</v>
      </c>
      <c r="BH639" s="28">
        <v>86.2</v>
      </c>
      <c r="BI639" s="28">
        <v>15.7</v>
      </c>
      <c r="BJ639" s="28">
        <v>5</v>
      </c>
      <c r="BK639" s="28">
        <v>3.3003999999999998</v>
      </c>
      <c r="BL639" s="28">
        <v>3.3003999999999998</v>
      </c>
      <c r="BM639" s="28">
        <v>3.3003999999999998</v>
      </c>
      <c r="BN639" s="28">
        <v>0.17</v>
      </c>
      <c r="BO639" s="28">
        <v>0.99954299530720503</v>
      </c>
      <c r="BP639" s="28">
        <v>0.46309696092619401</v>
      </c>
    </row>
    <row r="640" spans="1:68">
      <c r="A640" s="28">
        <v>639</v>
      </c>
      <c r="B640" s="29">
        <v>0.01</v>
      </c>
      <c r="C640" s="28">
        <v>138</v>
      </c>
      <c r="D640" s="28">
        <v>1080</v>
      </c>
      <c r="E640" s="28">
        <v>0.34017320000000001</v>
      </c>
      <c r="F640" s="28">
        <v>29.813446599999999</v>
      </c>
      <c r="G640" s="28">
        <v>2.9250940000000001</v>
      </c>
      <c r="H640" s="28">
        <v>1.2383580000000001</v>
      </c>
      <c r="I640" s="28">
        <v>4.1337619999999999</v>
      </c>
      <c r="J640" s="28">
        <v>14.3834</v>
      </c>
      <c r="K640" s="28">
        <v>0.85666600000000004</v>
      </c>
      <c r="L640" s="28">
        <v>0.86746000000000001</v>
      </c>
      <c r="M640" s="28">
        <v>1.067034</v>
      </c>
      <c r="N640" s="28">
        <v>465.73451999999997</v>
      </c>
      <c r="O640" s="28">
        <v>56.487359402000003</v>
      </c>
      <c r="P640" s="28">
        <v>363.42739999999998</v>
      </c>
      <c r="Q640" s="28">
        <v>1.4414804000000001</v>
      </c>
      <c r="R640" s="28">
        <v>2.1666799999999999</v>
      </c>
      <c r="S640" s="28">
        <v>3.4382000000000001</v>
      </c>
      <c r="T640" s="28">
        <v>176.61760000000001</v>
      </c>
      <c r="U640" s="28">
        <v>3.1013099999999998</v>
      </c>
      <c r="V640" s="28">
        <v>7.0178122001751997E-2</v>
      </c>
      <c r="W640" s="28">
        <v>33.773131999999997</v>
      </c>
      <c r="X640" s="28">
        <v>198.392</v>
      </c>
      <c r="Y640" s="28">
        <v>1.482766</v>
      </c>
      <c r="Z640" s="28">
        <v>1.95198</v>
      </c>
      <c r="AA640" s="28">
        <v>2.5798079999999999</v>
      </c>
      <c r="AB640" s="28">
        <v>2.7764579999999999</v>
      </c>
      <c r="AC640" s="28">
        <v>51.684260000000002</v>
      </c>
      <c r="AD640" s="28">
        <v>33.416134</v>
      </c>
      <c r="AE640" s="28">
        <v>3.4382000000000001</v>
      </c>
      <c r="AF640" s="28">
        <v>4.7716736400000004</v>
      </c>
      <c r="AG640" s="28">
        <v>4.7716736400000004</v>
      </c>
      <c r="AH640" s="28">
        <v>4.7716736400000004</v>
      </c>
      <c r="AI640" s="28">
        <v>5.0470000000000001E-2</v>
      </c>
      <c r="AJ640" s="28">
        <v>1.92</v>
      </c>
      <c r="AK640" s="28">
        <v>92.906000000000006</v>
      </c>
      <c r="AL640" s="28">
        <v>6.7</v>
      </c>
      <c r="AM640" s="28">
        <v>0.95</v>
      </c>
      <c r="AN640" s="28">
        <v>1.75</v>
      </c>
      <c r="AO640" s="28">
        <v>41</v>
      </c>
      <c r="AP640" s="28">
        <v>2.0299999999999998</v>
      </c>
      <c r="AQ640" s="28">
        <v>1.6</v>
      </c>
      <c r="AR640" s="28">
        <v>7.57</v>
      </c>
      <c r="AS640" s="28">
        <v>663.8</v>
      </c>
      <c r="AT640" s="28">
        <v>36.28</v>
      </c>
      <c r="AU640" s="28">
        <v>2741</v>
      </c>
      <c r="AV640" s="28">
        <v>6.1440000000000001</v>
      </c>
      <c r="AW640" s="28">
        <v>3.3</v>
      </c>
      <c r="AX640" s="28">
        <v>5</v>
      </c>
      <c r="AY640" s="28">
        <v>134</v>
      </c>
      <c r="AZ640" s="28">
        <v>2.76</v>
      </c>
      <c r="BA640" s="28">
        <v>0.12195121951219499</v>
      </c>
      <c r="BB640" s="28">
        <v>10.83</v>
      </c>
      <c r="BC640" s="28">
        <v>145</v>
      </c>
      <c r="BD640" s="28">
        <v>0.64</v>
      </c>
      <c r="BE640" s="28">
        <v>1.911</v>
      </c>
      <c r="BF640" s="28">
        <v>1.86</v>
      </c>
      <c r="BG640" s="28">
        <v>2.13</v>
      </c>
      <c r="BH640" s="28">
        <v>86.2</v>
      </c>
      <c r="BI640" s="28">
        <v>15.7</v>
      </c>
      <c r="BJ640" s="28">
        <v>5</v>
      </c>
      <c r="BK640" s="28">
        <v>3.3003999999999998</v>
      </c>
      <c r="BL640" s="28">
        <v>3.3003999999999998</v>
      </c>
      <c r="BM640" s="28">
        <v>3.3003999999999998</v>
      </c>
      <c r="BN640" s="28">
        <v>0.17</v>
      </c>
      <c r="BO640" s="28">
        <v>1.0018276286412799</v>
      </c>
      <c r="BP640" s="28">
        <v>0.46309696092619401</v>
      </c>
    </row>
    <row r="641" spans="1:68">
      <c r="A641" s="28">
        <v>640</v>
      </c>
      <c r="B641" s="29">
        <v>1.4999999999999999E-2</v>
      </c>
      <c r="C641" s="28">
        <v>134</v>
      </c>
      <c r="D641" s="28">
        <v>1080</v>
      </c>
      <c r="E641" s="28">
        <v>0.3414798</v>
      </c>
      <c r="F641" s="28">
        <v>29.921494899999999</v>
      </c>
      <c r="G641" s="28">
        <v>2.9368910000000001</v>
      </c>
      <c r="H641" s="28">
        <v>1.243387</v>
      </c>
      <c r="I641" s="28">
        <v>4.1512929999999999</v>
      </c>
      <c r="J641" s="28">
        <v>14.4351</v>
      </c>
      <c r="K641" s="28">
        <v>0.86084899999999998</v>
      </c>
      <c r="L641" s="28">
        <v>0.87168999999999996</v>
      </c>
      <c r="M641" s="28">
        <v>1.0722510000000001</v>
      </c>
      <c r="N641" s="28">
        <v>468.06477999999998</v>
      </c>
      <c r="O641" s="28">
        <v>56.727627302999998</v>
      </c>
      <c r="P641" s="28">
        <v>365.17110000000002</v>
      </c>
      <c r="Q641" s="28">
        <v>1.4518956000000001</v>
      </c>
      <c r="R641" s="28">
        <v>2.1770200000000002</v>
      </c>
      <c r="S641" s="28">
        <v>3.4523000000000001</v>
      </c>
      <c r="T641" s="28">
        <v>177.34139999999999</v>
      </c>
      <c r="U641" s="28">
        <v>3.1137649999999999</v>
      </c>
      <c r="V641" s="28">
        <v>7.0252370956903704E-2</v>
      </c>
      <c r="W641" s="28">
        <v>33.884898</v>
      </c>
      <c r="X641" s="28">
        <v>199.238</v>
      </c>
      <c r="Y641" s="28">
        <v>1.4892989999999999</v>
      </c>
      <c r="Z641" s="28">
        <v>1.96044</v>
      </c>
      <c r="AA641" s="28">
        <v>2.5907119999999999</v>
      </c>
      <c r="AB641" s="28">
        <v>2.7885369999999998</v>
      </c>
      <c r="AC641" s="28">
        <v>51.93289</v>
      </c>
      <c r="AD641" s="28">
        <v>33.529451000000002</v>
      </c>
      <c r="AE641" s="28">
        <v>3.4523000000000001</v>
      </c>
      <c r="AF641" s="28">
        <v>4.7918394600000003</v>
      </c>
      <c r="AG641" s="28">
        <v>4.7918394600000003</v>
      </c>
      <c r="AH641" s="28">
        <v>4.7918394600000003</v>
      </c>
      <c r="AI641" s="28">
        <v>5.0705E-2</v>
      </c>
      <c r="AJ641" s="28">
        <v>1.92</v>
      </c>
      <c r="AK641" s="28">
        <v>92.906000000000006</v>
      </c>
      <c r="AL641" s="28">
        <v>6.7</v>
      </c>
      <c r="AM641" s="28">
        <v>0.95</v>
      </c>
      <c r="AN641" s="28">
        <v>1.75</v>
      </c>
      <c r="AO641" s="28">
        <v>41</v>
      </c>
      <c r="AP641" s="28">
        <v>2.0299999999999998</v>
      </c>
      <c r="AQ641" s="28">
        <v>1.6</v>
      </c>
      <c r="AR641" s="28">
        <v>7.57</v>
      </c>
      <c r="AS641" s="28">
        <v>663.8</v>
      </c>
      <c r="AT641" s="28">
        <v>36.28</v>
      </c>
      <c r="AU641" s="28">
        <v>2741</v>
      </c>
      <c r="AV641" s="28">
        <v>6.1440000000000001</v>
      </c>
      <c r="AW641" s="28">
        <v>3.3</v>
      </c>
      <c r="AX641" s="28">
        <v>5</v>
      </c>
      <c r="AY641" s="28">
        <v>134</v>
      </c>
      <c r="AZ641" s="28">
        <v>2.76</v>
      </c>
      <c r="BA641" s="28">
        <v>0.12195121951219499</v>
      </c>
      <c r="BB641" s="28">
        <v>10.83</v>
      </c>
      <c r="BC641" s="28">
        <v>145</v>
      </c>
      <c r="BD641" s="28">
        <v>0.64</v>
      </c>
      <c r="BE641" s="28">
        <v>1.911</v>
      </c>
      <c r="BF641" s="28">
        <v>1.86</v>
      </c>
      <c r="BG641" s="28">
        <v>2.13</v>
      </c>
      <c r="BH641" s="28">
        <v>86.2</v>
      </c>
      <c r="BI641" s="28">
        <v>15.7</v>
      </c>
      <c r="BJ641" s="28">
        <v>5</v>
      </c>
      <c r="BK641" s="28">
        <v>3.3003999999999998</v>
      </c>
      <c r="BL641" s="28">
        <v>3.3003999999999998</v>
      </c>
      <c r="BM641" s="28">
        <v>3.3003999999999998</v>
      </c>
      <c r="BN641" s="28">
        <v>0.17</v>
      </c>
      <c r="BO641" s="28">
        <v>1.00411226197535</v>
      </c>
      <c r="BP641" s="28">
        <v>0.46309696092619401</v>
      </c>
    </row>
    <row r="642" spans="1:68">
      <c r="A642" s="28">
        <v>641</v>
      </c>
      <c r="B642" s="29">
        <v>0.02</v>
      </c>
      <c r="C642" s="28">
        <v>167</v>
      </c>
      <c r="D642" s="28">
        <v>1080</v>
      </c>
      <c r="E642" s="28">
        <v>0.34278639999999999</v>
      </c>
      <c r="F642" s="28">
        <v>30.029543199999999</v>
      </c>
      <c r="G642" s="28">
        <v>2.9486880000000002</v>
      </c>
      <c r="H642" s="28">
        <v>1.248416</v>
      </c>
      <c r="I642" s="28">
        <v>4.1688239999999999</v>
      </c>
      <c r="J642" s="28">
        <v>14.486800000000001</v>
      </c>
      <c r="K642" s="28">
        <v>0.86503200000000002</v>
      </c>
      <c r="L642" s="28">
        <v>0.87592000000000003</v>
      </c>
      <c r="M642" s="28">
        <v>1.0774680000000001</v>
      </c>
      <c r="N642" s="28">
        <v>470.39503999999999</v>
      </c>
      <c r="O642" s="28">
        <v>56.967895204000001</v>
      </c>
      <c r="P642" s="28">
        <v>366.91480000000001</v>
      </c>
      <c r="Q642" s="28">
        <v>1.4623108</v>
      </c>
      <c r="R642" s="28">
        <v>2.18736</v>
      </c>
      <c r="S642" s="28">
        <v>3.4664000000000001</v>
      </c>
      <c r="T642" s="28">
        <v>178.0652</v>
      </c>
      <c r="U642" s="28">
        <v>3.12622</v>
      </c>
      <c r="V642" s="28">
        <v>7.0326089957754606E-2</v>
      </c>
      <c r="W642" s="28">
        <v>33.996664000000003</v>
      </c>
      <c r="X642" s="28">
        <v>200.084</v>
      </c>
      <c r="Y642" s="28">
        <v>1.4958320000000001</v>
      </c>
      <c r="Z642" s="28">
        <v>1.9689000000000001</v>
      </c>
      <c r="AA642" s="28">
        <v>2.6016159999999999</v>
      </c>
      <c r="AB642" s="28">
        <v>2.8006160000000002</v>
      </c>
      <c r="AC642" s="28">
        <v>52.181519999999999</v>
      </c>
      <c r="AD642" s="28">
        <v>33.642767999999997</v>
      </c>
      <c r="AE642" s="28">
        <v>3.4664000000000001</v>
      </c>
      <c r="AF642" s="28">
        <v>4.8120052800000002</v>
      </c>
      <c r="AG642" s="28">
        <v>4.8120052800000002</v>
      </c>
      <c r="AH642" s="28">
        <v>4.8120052800000002</v>
      </c>
      <c r="AI642" s="28">
        <v>5.0939999999999999E-2</v>
      </c>
      <c r="AJ642" s="28">
        <v>1.92</v>
      </c>
      <c r="AK642" s="28">
        <v>92.906000000000006</v>
      </c>
      <c r="AL642" s="28">
        <v>6.7</v>
      </c>
      <c r="AM642" s="28">
        <v>0.95</v>
      </c>
      <c r="AN642" s="28">
        <v>1.75</v>
      </c>
      <c r="AO642" s="28">
        <v>41</v>
      </c>
      <c r="AP642" s="28">
        <v>2.0299999999999998</v>
      </c>
      <c r="AQ642" s="28">
        <v>1.6</v>
      </c>
      <c r="AR642" s="28">
        <v>7.57</v>
      </c>
      <c r="AS642" s="28">
        <v>663.8</v>
      </c>
      <c r="AT642" s="28">
        <v>36.28</v>
      </c>
      <c r="AU642" s="28">
        <v>2741</v>
      </c>
      <c r="AV642" s="28">
        <v>6.1440000000000001</v>
      </c>
      <c r="AW642" s="28">
        <v>3.3</v>
      </c>
      <c r="AX642" s="28">
        <v>5</v>
      </c>
      <c r="AY642" s="28">
        <v>134</v>
      </c>
      <c r="AZ642" s="28">
        <v>2.76</v>
      </c>
      <c r="BA642" s="28">
        <v>0.12195121951219499</v>
      </c>
      <c r="BB642" s="28">
        <v>10.83</v>
      </c>
      <c r="BC642" s="28">
        <v>145</v>
      </c>
      <c r="BD642" s="28">
        <v>0.64</v>
      </c>
      <c r="BE642" s="28">
        <v>1.911</v>
      </c>
      <c r="BF642" s="28">
        <v>1.86</v>
      </c>
      <c r="BG642" s="28">
        <v>2.13</v>
      </c>
      <c r="BH642" s="28">
        <v>86.2</v>
      </c>
      <c r="BI642" s="28">
        <v>15.7</v>
      </c>
      <c r="BJ642" s="28">
        <v>5</v>
      </c>
      <c r="BK642" s="28">
        <v>3.3003999999999998</v>
      </c>
      <c r="BL642" s="28">
        <v>3.3003999999999998</v>
      </c>
      <c r="BM642" s="28">
        <v>3.3003999999999998</v>
      </c>
      <c r="BN642" s="28">
        <v>0.17</v>
      </c>
      <c r="BO642" s="28">
        <v>1.00639689530942</v>
      </c>
      <c r="BP642" s="28">
        <v>0.46309696092619401</v>
      </c>
    </row>
    <row r="643" spans="1:68">
      <c r="A643" s="28">
        <v>642</v>
      </c>
      <c r="B643" s="29">
        <v>2.5000000000000001E-2</v>
      </c>
      <c r="C643" s="28">
        <v>147</v>
      </c>
      <c r="D643" s="28">
        <v>1080</v>
      </c>
      <c r="E643" s="28">
        <v>0.34409299999999998</v>
      </c>
      <c r="F643" s="28">
        <v>30.137591499999999</v>
      </c>
      <c r="G643" s="28">
        <v>2.9604849999999998</v>
      </c>
      <c r="H643" s="28">
        <v>1.2534449999999999</v>
      </c>
      <c r="I643" s="28">
        <v>4.1863549999999998</v>
      </c>
      <c r="J643" s="28">
        <v>14.538500000000001</v>
      </c>
      <c r="K643" s="28">
        <v>0.86921499999999996</v>
      </c>
      <c r="L643" s="28">
        <v>0.88014999999999999</v>
      </c>
      <c r="M643" s="28">
        <v>1.0826849999999999</v>
      </c>
      <c r="N643" s="28">
        <v>472.7253</v>
      </c>
      <c r="O643" s="28">
        <v>57.208163104999997</v>
      </c>
      <c r="P643" s="28">
        <v>368.6585</v>
      </c>
      <c r="Q643" s="28">
        <v>1.472726</v>
      </c>
      <c r="R643" s="28">
        <v>2.1977000000000002</v>
      </c>
      <c r="S643" s="28">
        <v>3.4805000000000001</v>
      </c>
      <c r="T643" s="28">
        <v>178.78899999999999</v>
      </c>
      <c r="U643" s="28">
        <v>3.1386750000000001</v>
      </c>
      <c r="V643" s="28">
        <v>7.0399284657977096E-2</v>
      </c>
      <c r="W643" s="28">
        <v>34.108429999999998</v>
      </c>
      <c r="X643" s="28">
        <v>200.93</v>
      </c>
      <c r="Y643" s="28">
        <v>1.502365</v>
      </c>
      <c r="Z643" s="28">
        <v>1.97736</v>
      </c>
      <c r="AA643" s="28">
        <v>2.61252</v>
      </c>
      <c r="AB643" s="28">
        <v>2.8126950000000002</v>
      </c>
      <c r="AC643" s="28">
        <v>52.430149999999998</v>
      </c>
      <c r="AD643" s="28">
        <v>33.756084999999999</v>
      </c>
      <c r="AE643" s="28">
        <v>3.4805000000000001</v>
      </c>
      <c r="AF643" s="28">
        <v>4.8321711000000001</v>
      </c>
      <c r="AG643" s="28">
        <v>4.8321711000000001</v>
      </c>
      <c r="AH643" s="28">
        <v>4.8321711000000001</v>
      </c>
      <c r="AI643" s="28">
        <v>5.1174999999999998E-2</v>
      </c>
      <c r="AJ643" s="28">
        <v>1.92</v>
      </c>
      <c r="AK643" s="28">
        <v>92.906000000000006</v>
      </c>
      <c r="AL643" s="28">
        <v>6.7</v>
      </c>
      <c r="AM643" s="28">
        <v>0.95</v>
      </c>
      <c r="AN643" s="28">
        <v>1.75</v>
      </c>
      <c r="AO643" s="28">
        <v>41</v>
      </c>
      <c r="AP643" s="28">
        <v>2.0299999999999998</v>
      </c>
      <c r="AQ643" s="28">
        <v>1.6</v>
      </c>
      <c r="AR643" s="28">
        <v>7.57</v>
      </c>
      <c r="AS643" s="28">
        <v>663.8</v>
      </c>
      <c r="AT643" s="28">
        <v>36.28</v>
      </c>
      <c r="AU643" s="28">
        <v>2741</v>
      </c>
      <c r="AV643" s="28">
        <v>6.1440000000000001</v>
      </c>
      <c r="AW643" s="28">
        <v>3.3</v>
      </c>
      <c r="AX643" s="28">
        <v>5</v>
      </c>
      <c r="AY643" s="28">
        <v>134</v>
      </c>
      <c r="AZ643" s="28">
        <v>2.76</v>
      </c>
      <c r="BA643" s="28">
        <v>0.12195121951219499</v>
      </c>
      <c r="BB643" s="28">
        <v>10.83</v>
      </c>
      <c r="BC643" s="28">
        <v>145</v>
      </c>
      <c r="BD643" s="28">
        <v>0.64</v>
      </c>
      <c r="BE643" s="28">
        <v>1.911</v>
      </c>
      <c r="BF643" s="28">
        <v>1.86</v>
      </c>
      <c r="BG643" s="28">
        <v>2.13</v>
      </c>
      <c r="BH643" s="28">
        <v>86.2</v>
      </c>
      <c r="BI643" s="28">
        <v>15.7</v>
      </c>
      <c r="BJ643" s="28">
        <v>5</v>
      </c>
      <c r="BK643" s="28">
        <v>3.3003999999999998</v>
      </c>
      <c r="BL643" s="28">
        <v>3.3003999999999998</v>
      </c>
      <c r="BM643" s="28">
        <v>3.3003999999999998</v>
      </c>
      <c r="BN643" s="28">
        <v>0.17</v>
      </c>
      <c r="BO643" s="28">
        <v>1.00868152864349</v>
      </c>
      <c r="BP643" s="28">
        <v>0.46309696092619401</v>
      </c>
    </row>
    <row r="644" spans="1:68">
      <c r="A644" s="28">
        <v>643</v>
      </c>
      <c r="B644" s="29" t="s">
        <v>320</v>
      </c>
      <c r="C644" s="28">
        <v>130</v>
      </c>
      <c r="D644" s="28">
        <v>1190</v>
      </c>
      <c r="E644" s="28">
        <v>0.39769599999999999</v>
      </c>
      <c r="F644" s="28">
        <v>34.321002</v>
      </c>
      <c r="G644" s="28">
        <v>3.2004199999999998</v>
      </c>
      <c r="H644" s="28">
        <v>1.2201</v>
      </c>
      <c r="I644" s="28">
        <v>4.2267599999999996</v>
      </c>
      <c r="J644" s="28">
        <v>16.423999999999999</v>
      </c>
      <c r="K644" s="28">
        <v>0.84958</v>
      </c>
      <c r="L644" s="28">
        <v>0.85119999999999996</v>
      </c>
      <c r="M644" s="28">
        <v>1.0148600000000001</v>
      </c>
      <c r="N644" s="28">
        <v>452.59899999999999</v>
      </c>
      <c r="O644" s="28">
        <v>59.006832860000003</v>
      </c>
      <c r="P644" s="28">
        <v>352.738</v>
      </c>
      <c r="Q644" s="28">
        <v>1.16113</v>
      </c>
      <c r="R644" s="28">
        <v>2.2410000000000001</v>
      </c>
      <c r="S644" s="28">
        <v>3.6179999999999999</v>
      </c>
      <c r="T644" s="28">
        <v>182.792</v>
      </c>
      <c r="U644" s="28">
        <v>3.2549899999999998</v>
      </c>
      <c r="V644" s="28">
        <v>6.3321967851923996E-2</v>
      </c>
      <c r="W644" s="28">
        <v>36.785380000000004</v>
      </c>
      <c r="X644" s="28">
        <v>203.32</v>
      </c>
      <c r="Y644" s="28">
        <v>1.5334000000000001</v>
      </c>
      <c r="Z644" s="28">
        <v>1.99664</v>
      </c>
      <c r="AA644" s="28">
        <v>2.64778</v>
      </c>
      <c r="AB644" s="28">
        <v>2.8213400000000002</v>
      </c>
      <c r="AC644" s="28">
        <v>50.637999999999998</v>
      </c>
      <c r="AD644" s="28">
        <v>35.285420000000002</v>
      </c>
      <c r="AE644" s="28">
        <v>3.6179999999999999</v>
      </c>
      <c r="AF644" s="28">
        <v>4.9244251999999999</v>
      </c>
      <c r="AG644" s="28">
        <v>4.9188552000000003</v>
      </c>
      <c r="AH644" s="28">
        <v>4.8907252000000003</v>
      </c>
      <c r="AI644" s="28">
        <v>5.7500000000000002E-2</v>
      </c>
      <c r="AJ644" s="28">
        <f>(1-0.02)*(1.92)+0.02*1.88</f>
        <v>1.9192</v>
      </c>
      <c r="AK644" s="28">
        <f>(1-0.02)*(92.906)+0.02*91.224</f>
        <v>92.87236</v>
      </c>
      <c r="AL644" s="28">
        <f>(1-0.02)*(6.7)+0.02*6.45</f>
        <v>6.6950000000000003</v>
      </c>
      <c r="AM644" s="28">
        <f>(1-0.02)*(0.95)+0.02*0.98</f>
        <v>0.95059999999999989</v>
      </c>
      <c r="AN644" s="28">
        <f>(1-0.02)*(1.75)+0.02*1.96</f>
        <v>1.7541999999999998</v>
      </c>
      <c r="AO644" s="28">
        <f>(1-0.02)*(41)+0.02*0</f>
        <v>40.18</v>
      </c>
      <c r="AP644" s="28">
        <f>(1-0.02)*(2.03)+0.02*1.7</f>
        <v>2.0233999999999996</v>
      </c>
      <c r="AQ644" s="28">
        <f>(1-0.02)*(1.6)+0.02*1.4</f>
        <v>1.5960000000000001</v>
      </c>
      <c r="AR644" s="28">
        <f>(1-0.02)*(7.57)+0.02*6.25</f>
        <v>7.5436000000000005</v>
      </c>
      <c r="AS644" s="28">
        <f>(1-0.02)*(663.8)+0.02*0</f>
        <v>650.52399999999989</v>
      </c>
      <c r="AT644" s="28">
        <f>(1-0.02)*(36.28)+0.02*38.89537</f>
        <v>36.332307399999998</v>
      </c>
      <c r="AU644" s="28">
        <f>(1-0.02)*(2741)+0.02*2125</f>
        <v>2728.68</v>
      </c>
      <c r="AV644" s="28">
        <f>(1-0.02)*(6.144)+0.02*1.298</f>
        <v>6.0470800000000002</v>
      </c>
      <c r="AW644" s="28">
        <f>(1-0.02)*(3.3)+0.02*3</f>
        <v>3.294</v>
      </c>
      <c r="AX644" s="28">
        <f>(1-0.02)*(5)+0.02*5</f>
        <v>5</v>
      </c>
      <c r="AY644" s="28">
        <f>(1-0.02)*(134)+0.02*145</f>
        <v>134.22</v>
      </c>
      <c r="AZ644" s="28">
        <f>(1-0.02)*(2.76)+0.02*2.825</f>
        <v>2.7612999999999999</v>
      </c>
      <c r="BA644" s="28">
        <v>0.123942259830762</v>
      </c>
      <c r="BB644" s="28">
        <v>10.6534</v>
      </c>
      <c r="BC644" s="28">
        <v>145.19999999999999</v>
      </c>
      <c r="BD644" s="28">
        <v>0.64159999999999995</v>
      </c>
      <c r="BE644" s="28">
        <v>1.9115200000000001</v>
      </c>
      <c r="BF644" s="28">
        <v>1.8620000000000001</v>
      </c>
      <c r="BG644" s="28">
        <v>2.1324000000000001</v>
      </c>
      <c r="BH644" s="28">
        <v>85.298000000000002</v>
      </c>
      <c r="BI644" s="28">
        <v>15.744</v>
      </c>
      <c r="BJ644" s="28">
        <v>5</v>
      </c>
      <c r="BK644" s="28">
        <v>3.299032</v>
      </c>
      <c r="BL644" s="28">
        <v>3.299032</v>
      </c>
      <c r="BM644" s="28">
        <v>3.337332</v>
      </c>
      <c r="BN644" s="28">
        <v>0.16919999999999999</v>
      </c>
      <c r="BO644" s="28">
        <v>1.0187285579518</v>
      </c>
      <c r="BP644" s="28">
        <v>0.46425470332850899</v>
      </c>
    </row>
    <row r="645" spans="1:68">
      <c r="A645" s="28">
        <v>644</v>
      </c>
      <c r="B645" s="29" t="s">
        <v>86</v>
      </c>
      <c r="C645" s="28">
        <v>200</v>
      </c>
      <c r="D645" s="28">
        <v>1190</v>
      </c>
      <c r="E645" s="28">
        <v>0.42619200000000002</v>
      </c>
      <c r="F645" s="28">
        <v>35.987603999999997</v>
      </c>
      <c r="G645" s="28">
        <v>3.29684</v>
      </c>
      <c r="H645" s="28">
        <v>1.2202</v>
      </c>
      <c r="I645" s="28">
        <v>4.2015200000000004</v>
      </c>
      <c r="J645" s="28">
        <v>17.047999999999998</v>
      </c>
      <c r="K645" s="28">
        <v>0.86316000000000004</v>
      </c>
      <c r="L645" s="28">
        <v>0.86240000000000006</v>
      </c>
      <c r="M645" s="28">
        <v>1.02772</v>
      </c>
      <c r="N645" s="28">
        <v>455.59800000000001</v>
      </c>
      <c r="O645" s="28">
        <v>58.904423719999997</v>
      </c>
      <c r="P645" s="28">
        <v>354.87599999999998</v>
      </c>
      <c r="Q645" s="28">
        <v>1.20126</v>
      </c>
      <c r="R645" s="28">
        <v>2.282</v>
      </c>
      <c r="S645" s="28">
        <v>3.6360000000000001</v>
      </c>
      <c r="T645" s="28">
        <v>182.184</v>
      </c>
      <c r="U645" s="28">
        <v>3.2359800000000001</v>
      </c>
      <c r="V645" s="28">
        <v>6.3350539652745202E-2</v>
      </c>
      <c r="W645" s="28">
        <v>36.494759999999999</v>
      </c>
      <c r="X645" s="28">
        <v>202.64</v>
      </c>
      <c r="Y645" s="28">
        <v>1.5267999999999999</v>
      </c>
      <c r="Z645" s="28">
        <v>1.9952799999999999</v>
      </c>
      <c r="AA645" s="28">
        <v>2.6395599999999999</v>
      </c>
      <c r="AB645" s="28">
        <v>2.8146800000000001</v>
      </c>
      <c r="AC645" s="28">
        <v>51.076000000000001</v>
      </c>
      <c r="AD645" s="28">
        <v>34.886839999999999</v>
      </c>
      <c r="AE645" s="28">
        <v>3.6360000000000001</v>
      </c>
      <c r="AF645" s="28">
        <v>4.9358104000000003</v>
      </c>
      <c r="AG645" s="28">
        <v>4.9246704000000001</v>
      </c>
      <c r="AH645" s="28">
        <v>4.8684104000000001</v>
      </c>
      <c r="AI645" s="28">
        <v>6.5000000000000002E-2</v>
      </c>
      <c r="AJ645" s="28">
        <f>(1-0.04)*(1.92)+0.04*1.88</f>
        <v>1.9183999999999999</v>
      </c>
      <c r="AK645" s="28">
        <f>(1-0.04)*(92.906)+0.04*91.224</f>
        <v>92.838720000000009</v>
      </c>
      <c r="AL645" s="28">
        <f>(1-0.04)*(6.7)+0.04*6.45</f>
        <v>6.6899999999999995</v>
      </c>
      <c r="AM645" s="28">
        <f>(1-0.04)*(0.95)+0.04*0.98</f>
        <v>0.95119999999999993</v>
      </c>
      <c r="AN645" s="28">
        <f>(1-0.04)*(1.75)+0.04*1.96</f>
        <v>1.7584</v>
      </c>
      <c r="AO645" s="28">
        <f>(1-0.04)*(41)+0.04*40</f>
        <v>40.96</v>
      </c>
      <c r="AP645" s="28">
        <f>(1-0.04)*(2.03)+0.04*1.7</f>
        <v>2.0167999999999995</v>
      </c>
      <c r="AQ645" s="28">
        <f>(1-0.04)*(1.6)+0.04*1.4</f>
        <v>1.5920000000000001</v>
      </c>
      <c r="AR645" s="28">
        <f>(1-0.04)*(7.57)+0.04*6.25</f>
        <v>7.5171999999999999</v>
      </c>
      <c r="AS645" s="28">
        <f>(1-0.04)*(663.8)+0.04*660</f>
        <v>663.64799999999991</v>
      </c>
      <c r="AT645" s="28">
        <f>(1-0.04)*(36.28)+0.04*38.89537</f>
        <v>36.384614800000001</v>
      </c>
      <c r="AU645" s="28">
        <f>(1-0.04)*(2741)+0.04*2125</f>
        <v>2716.36</v>
      </c>
      <c r="AV645" s="28">
        <f>(1-0.04)*(6.144)+0.04*1.298</f>
        <v>5.9501599999999994</v>
      </c>
      <c r="AW645" s="28">
        <f>(1-0.04)*(3.3)+0.04*3</f>
        <v>3.2879999999999998</v>
      </c>
      <c r="AX645" s="28">
        <f>(1-0.04)*(5)+0.04*5</f>
        <v>5</v>
      </c>
      <c r="AY645" s="28">
        <f>(1-0.04)*(134)+0.04*145</f>
        <v>134.44</v>
      </c>
      <c r="AZ645" s="28">
        <f>(1-0.04)*(2.76)+0.04*2.825</f>
        <v>2.7625999999999995</v>
      </c>
      <c r="BA645" s="28">
        <v>0.12109375</v>
      </c>
      <c r="BB645" s="28">
        <v>10.957599999999999</v>
      </c>
      <c r="BC645" s="28">
        <v>145.4</v>
      </c>
      <c r="BD645" s="28">
        <v>0.64319999999999999</v>
      </c>
      <c r="BE645" s="28">
        <v>1.91204</v>
      </c>
      <c r="BF645" s="28">
        <v>1.8640000000000001</v>
      </c>
      <c r="BG645" s="28">
        <v>2.1347999999999998</v>
      </c>
      <c r="BH645" s="28">
        <v>84.396000000000001</v>
      </c>
      <c r="BI645" s="28">
        <v>15.788</v>
      </c>
      <c r="BJ645" s="28">
        <v>5</v>
      </c>
      <c r="BK645" s="28">
        <v>3.2976640000000002</v>
      </c>
      <c r="BL645" s="28">
        <v>3.2976640000000002</v>
      </c>
      <c r="BM645" s="28">
        <v>3.3742640000000002</v>
      </c>
      <c r="BN645" s="28">
        <v>0.16839999999999999</v>
      </c>
      <c r="BO645" s="28">
        <v>1.01561929938546</v>
      </c>
      <c r="BP645" s="28">
        <v>0.46541244573082502</v>
      </c>
    </row>
    <row r="646" spans="1:68">
      <c r="A646" s="28">
        <v>645</v>
      </c>
      <c r="B646" s="29" t="s">
        <v>306</v>
      </c>
      <c r="C646" s="28">
        <v>300</v>
      </c>
      <c r="D646" s="28">
        <v>1190</v>
      </c>
      <c r="E646" s="28">
        <v>0.43331599999999998</v>
      </c>
      <c r="F646" s="28">
        <v>36.4042545</v>
      </c>
      <c r="G646" s="28">
        <v>3.320945</v>
      </c>
      <c r="H646" s="28">
        <v>1.2202249999999999</v>
      </c>
      <c r="I646" s="28">
        <v>4.1952100000000003</v>
      </c>
      <c r="J646" s="28">
        <v>17.204000000000001</v>
      </c>
      <c r="K646" s="28">
        <v>0.86655499999999996</v>
      </c>
      <c r="L646" s="28">
        <v>0.86519999999999997</v>
      </c>
      <c r="M646" s="28">
        <v>1.0309349999999999</v>
      </c>
      <c r="N646" s="28">
        <v>456.34775000000002</v>
      </c>
      <c r="O646" s="28">
        <v>58.878821434999999</v>
      </c>
      <c r="P646" s="28">
        <v>355.41050000000001</v>
      </c>
      <c r="Q646" s="28">
        <v>1.2112925000000001</v>
      </c>
      <c r="R646" s="28">
        <v>2.2922500000000001</v>
      </c>
      <c r="S646" s="28">
        <v>3.6404999999999998</v>
      </c>
      <c r="T646" s="28">
        <v>182.03200000000001</v>
      </c>
      <c r="U646" s="28">
        <v>3.2312275000000001</v>
      </c>
      <c r="V646" s="28">
        <v>6.3357358753778195E-2</v>
      </c>
      <c r="W646" s="28">
        <v>36.422105000000002</v>
      </c>
      <c r="X646" s="28">
        <v>202.47</v>
      </c>
      <c r="Y646" s="28">
        <v>1.52515</v>
      </c>
      <c r="Z646" s="28">
        <v>1.9949399999999999</v>
      </c>
      <c r="AA646" s="28">
        <v>2.637505</v>
      </c>
      <c r="AB646" s="28">
        <v>2.813015</v>
      </c>
      <c r="AC646" s="28">
        <v>51.185499999999998</v>
      </c>
      <c r="AD646" s="28">
        <v>34.787194999999997</v>
      </c>
      <c r="AE646" s="28">
        <v>3.6404999999999998</v>
      </c>
      <c r="AF646" s="28">
        <v>4.9386567000000001</v>
      </c>
      <c r="AG646" s="28">
        <v>4.9261242000000003</v>
      </c>
      <c r="AH646" s="28">
        <v>4.8628317000000001</v>
      </c>
      <c r="AI646" s="28">
        <v>6.6875000000000004E-2</v>
      </c>
      <c r="AJ646" s="28">
        <f>(1-0.045)*(1.92)+0.045*1.88</f>
        <v>1.9181999999999999</v>
      </c>
      <c r="AK646" s="28">
        <f>(1-0.045)*(92.906)+0.045*91.224</f>
        <v>92.830309999999997</v>
      </c>
      <c r="AL646" s="28">
        <f>(1-0.045)*(6.7)+0.045*6.45</f>
        <v>6.6887500000000006</v>
      </c>
      <c r="AM646" s="28">
        <f>(1-0.045)*(0.95)+0.045*0.98</f>
        <v>0.95134999999999992</v>
      </c>
      <c r="AN646" s="28">
        <f>(1-0.045)*(1.75)+0.045*1.96</f>
        <v>1.75945</v>
      </c>
      <c r="AO646" s="28">
        <f>(1-0.045)*(41)+0.045*40</f>
        <v>40.954999999999998</v>
      </c>
      <c r="AP646" s="28">
        <f>(1-0.045)*(2.03)+0.045*1.7</f>
        <v>2.0151499999999998</v>
      </c>
      <c r="AQ646" s="28">
        <f>(1-0.045)*(1.6)+0.045*1.4</f>
        <v>1.591</v>
      </c>
      <c r="AR646" s="28">
        <f>(1-0.045)*(7.57)+0.045*6.25</f>
        <v>7.5106000000000002</v>
      </c>
      <c r="AS646" s="28">
        <f>(1-0.045)*(663.8)+0.045*660</f>
        <v>663.62900000000002</v>
      </c>
      <c r="AT646" s="28">
        <f>(1-0.045)*(36.28)+0.045*38.89537</f>
        <v>36.397691649999999</v>
      </c>
      <c r="AU646" s="28">
        <f>(1-0.045)*(2741)+0.045*2125</f>
        <v>2713.2799999999997</v>
      </c>
      <c r="AV646" s="28">
        <f>(1-0.045)*(6.144)+0.045*1.298</f>
        <v>5.9259300000000001</v>
      </c>
      <c r="AW646" s="28">
        <f>(1-0.045)*(3.3)+0.045*3</f>
        <v>3.2864999999999993</v>
      </c>
      <c r="AX646" s="28">
        <f>(1-0.045)*(5)+0.045*5</f>
        <v>4.9999999999999991</v>
      </c>
      <c r="AY646" s="28">
        <f>(1-0.045)*(134)+0.045*145</f>
        <v>134.495</v>
      </c>
      <c r="AZ646" s="28">
        <f>(1-0.045)*(2.76)+0.045*2.825</f>
        <v>2.7629249999999996</v>
      </c>
      <c r="BA646" s="28">
        <v>0.120986448541082</v>
      </c>
      <c r="BB646" s="28">
        <v>10.973549999999999</v>
      </c>
      <c r="BC646" s="28">
        <v>145.44999999999999</v>
      </c>
      <c r="BD646" s="28">
        <v>0.64359999999999995</v>
      </c>
      <c r="BE646" s="28">
        <v>1.9121699999999999</v>
      </c>
      <c r="BF646" s="28">
        <v>1.8645</v>
      </c>
      <c r="BG646" s="28">
        <v>2.1354000000000002</v>
      </c>
      <c r="BH646" s="28">
        <v>84.170500000000004</v>
      </c>
      <c r="BI646" s="28">
        <v>15.798999999999999</v>
      </c>
      <c r="BJ646" s="28">
        <v>5</v>
      </c>
      <c r="BK646" s="28">
        <v>3.2973219999999999</v>
      </c>
      <c r="BL646" s="28">
        <v>3.2973219999999999</v>
      </c>
      <c r="BM646" s="28">
        <v>3.3834970000000002</v>
      </c>
      <c r="BN646" s="28">
        <v>0.16819999999999999</v>
      </c>
      <c r="BO646" s="28">
        <v>1.0148427522346299</v>
      </c>
      <c r="BP646" s="28">
        <v>0.465701881331404</v>
      </c>
    </row>
    <row r="647" spans="1:68">
      <c r="A647" s="28">
        <v>646</v>
      </c>
      <c r="B647" s="29" t="s">
        <v>69</v>
      </c>
      <c r="C647" s="28">
        <v>300</v>
      </c>
      <c r="D647" s="28">
        <v>1190</v>
      </c>
      <c r="E647" s="28">
        <v>0.44044</v>
      </c>
      <c r="F647" s="28">
        <v>36.820905000000003</v>
      </c>
      <c r="G647" s="28">
        <v>3.3450500000000001</v>
      </c>
      <c r="H647" s="28">
        <v>1.2202500000000001</v>
      </c>
      <c r="I647" s="28">
        <v>4.1889000000000003</v>
      </c>
      <c r="J647" s="28">
        <v>17.36</v>
      </c>
      <c r="K647" s="28">
        <v>0.86995</v>
      </c>
      <c r="L647" s="28">
        <v>0.86799999999999999</v>
      </c>
      <c r="M647" s="28">
        <v>1.0341499999999999</v>
      </c>
      <c r="N647" s="28">
        <v>457.09750000000003</v>
      </c>
      <c r="O647" s="28">
        <v>58.853219150000001</v>
      </c>
      <c r="P647" s="28">
        <v>355.94499999999999</v>
      </c>
      <c r="Q647" s="28">
        <v>1.221325</v>
      </c>
      <c r="R647" s="28">
        <v>2.3025000000000002</v>
      </c>
      <c r="S647" s="28">
        <v>3.645</v>
      </c>
      <c r="T647" s="28">
        <v>181.88</v>
      </c>
      <c r="U647" s="28">
        <v>3.2264750000000002</v>
      </c>
      <c r="V647" s="28">
        <v>6.3364055299539201E-2</v>
      </c>
      <c r="W647" s="28">
        <v>36.349449999999997</v>
      </c>
      <c r="X647" s="28">
        <v>202.3</v>
      </c>
      <c r="Y647" s="28">
        <v>1.5235000000000001</v>
      </c>
      <c r="Z647" s="28">
        <v>1.9945999999999999</v>
      </c>
      <c r="AA647" s="28">
        <v>2.6354500000000001</v>
      </c>
      <c r="AB647" s="28">
        <v>2.81135</v>
      </c>
      <c r="AC647" s="28">
        <v>51.295000000000002</v>
      </c>
      <c r="AD647" s="28">
        <v>34.687550000000002</v>
      </c>
      <c r="AE647" s="28">
        <v>3.645</v>
      </c>
      <c r="AF647" s="28">
        <v>4.941503</v>
      </c>
      <c r="AG647" s="28">
        <v>4.9275779999999996</v>
      </c>
      <c r="AH647" s="28">
        <v>4.857253</v>
      </c>
      <c r="AI647" s="28">
        <v>6.8750000000000006E-2</v>
      </c>
      <c r="AJ647" s="28">
        <f>(1-0.05)*(1.92)+0.05*1.88</f>
        <v>1.9179999999999999</v>
      </c>
      <c r="AK647" s="28">
        <f>(1-0.05)*(92.906)+0.05*91.224</f>
        <v>92.821899999999999</v>
      </c>
      <c r="AL647" s="28">
        <f>(1-0.05)*(6.7)+0.05*6.45</f>
        <v>6.6875</v>
      </c>
      <c r="AM647" s="28">
        <f>(1-0.05)*(0.95)+0.05*0.98</f>
        <v>0.95150000000000001</v>
      </c>
      <c r="AN647" s="28">
        <f>(1-0.05)*(1.75)+0.05*1.96</f>
        <v>1.7605</v>
      </c>
      <c r="AO647" s="28">
        <f>(1-0.05)*(41)+0.05*40</f>
        <v>40.949999999999996</v>
      </c>
      <c r="AP647" s="28">
        <f>(1-0.05)*(2.03)+0.05*1.7</f>
        <v>2.0134999999999996</v>
      </c>
      <c r="AQ647" s="28">
        <f>(1-0.05)*(1.6)+0.05*1.4</f>
        <v>1.59</v>
      </c>
      <c r="AR647" s="28">
        <f>(1-0.05)*(7.57)+0.05*6.25</f>
        <v>7.5039999999999996</v>
      </c>
      <c r="AS647" s="28">
        <f>(1-0.05)*(663.8)+0.05*660</f>
        <v>663.6099999999999</v>
      </c>
      <c r="AT647" s="28">
        <f>(1-0.05)*(36.28)+0.05*38.89537</f>
        <v>36.410768500000003</v>
      </c>
      <c r="AU647" s="28">
        <f>(1-0.05)*(2741)+0.05*2125</f>
        <v>2710.2</v>
      </c>
      <c r="AV647" s="28">
        <f>(1-0.05)*(6.144)+0.05*1.298</f>
        <v>5.9016999999999999</v>
      </c>
      <c r="AW647" s="28">
        <f>(1-0.05)*(3.3)+0.05*3</f>
        <v>3.2849999999999997</v>
      </c>
      <c r="AX647" s="28">
        <f>(1-0.05)*(5)+0.05*5</f>
        <v>5</v>
      </c>
      <c r="AY647" s="28">
        <f>(1-0.05)*(134)+0.05*145</f>
        <v>134.55000000000001</v>
      </c>
      <c r="AZ647" s="28">
        <f>(1-0.05)*(2.76)+0.05*2.825</f>
        <v>2.7632499999999998</v>
      </c>
      <c r="BA647" s="28">
        <v>0.120879120879121</v>
      </c>
      <c r="BB647" s="28">
        <v>10.9895</v>
      </c>
      <c r="BC647" s="28">
        <v>145.5</v>
      </c>
      <c r="BD647" s="28">
        <v>0.64400000000000002</v>
      </c>
      <c r="BE647" s="28">
        <v>1.9123000000000001</v>
      </c>
      <c r="BF647" s="28">
        <v>1.865</v>
      </c>
      <c r="BG647" s="28">
        <v>2.1360000000000001</v>
      </c>
      <c r="BH647" s="28">
        <v>83.944999999999993</v>
      </c>
      <c r="BI647" s="28">
        <v>15.81</v>
      </c>
      <c r="BJ647" s="28">
        <v>5</v>
      </c>
      <c r="BK647" s="28">
        <v>3.29698</v>
      </c>
      <c r="BL647" s="28">
        <v>3.29698</v>
      </c>
      <c r="BM647" s="28">
        <v>3.3927299999999998</v>
      </c>
      <c r="BN647" s="28">
        <v>0.16800000000000001</v>
      </c>
      <c r="BO647" s="28">
        <v>1.01406651171644</v>
      </c>
      <c r="BP647" s="28">
        <v>0.46599131693198298</v>
      </c>
    </row>
    <row r="648" spans="1:68">
      <c r="A648" s="28">
        <v>647</v>
      </c>
      <c r="B648" s="29" t="s">
        <v>87</v>
      </c>
      <c r="C648" s="28">
        <v>250</v>
      </c>
      <c r="D648" s="28">
        <v>1190</v>
      </c>
      <c r="E648" s="28">
        <v>0.45468799999999998</v>
      </c>
      <c r="F648" s="28">
        <v>37.654206000000002</v>
      </c>
      <c r="G648" s="28">
        <v>3.3932600000000002</v>
      </c>
      <c r="H648" s="28">
        <v>1.2202999999999999</v>
      </c>
      <c r="I648" s="28">
        <v>4.1762800000000002</v>
      </c>
      <c r="J648" s="28">
        <v>17.672000000000001</v>
      </c>
      <c r="K648" s="28">
        <v>0.87673999999999996</v>
      </c>
      <c r="L648" s="28">
        <v>0.87360000000000004</v>
      </c>
      <c r="M648" s="28">
        <v>1.0405800000000001</v>
      </c>
      <c r="N648" s="28">
        <v>458.59699999999998</v>
      </c>
      <c r="O648" s="28">
        <v>58.802014579999998</v>
      </c>
      <c r="P648" s="28">
        <v>357.01400000000001</v>
      </c>
      <c r="Q648" s="28">
        <v>1.24139</v>
      </c>
      <c r="R648" s="28">
        <v>2.323</v>
      </c>
      <c r="S648" s="28">
        <v>3.6539999999999999</v>
      </c>
      <c r="T648" s="28">
        <v>181.57599999999999</v>
      </c>
      <c r="U648" s="28">
        <v>3.2169699999999999</v>
      </c>
      <c r="V648" s="28">
        <v>6.3377093707560006E-2</v>
      </c>
      <c r="W648" s="28">
        <v>36.204140000000002</v>
      </c>
      <c r="X648" s="28">
        <v>201.96</v>
      </c>
      <c r="Y648" s="28">
        <v>1.5202</v>
      </c>
      <c r="Z648" s="28">
        <v>1.9939199999999999</v>
      </c>
      <c r="AA648" s="28">
        <v>2.6313399999999998</v>
      </c>
      <c r="AB648" s="28">
        <v>2.80802</v>
      </c>
      <c r="AC648" s="28">
        <v>51.514000000000003</v>
      </c>
      <c r="AD648" s="28">
        <v>34.488259999999997</v>
      </c>
      <c r="AE648" s="28">
        <v>3.6539999999999999</v>
      </c>
      <c r="AF648" s="28">
        <v>4.9471955999999997</v>
      </c>
      <c r="AG648" s="28">
        <v>4.9304855999999999</v>
      </c>
      <c r="AH648" s="28">
        <v>4.8460955999999999</v>
      </c>
      <c r="AI648" s="28">
        <v>7.2499999999999995E-2</v>
      </c>
      <c r="AJ648" s="28">
        <f>(1-0.06)*(1.92)+0.06*1.88</f>
        <v>1.9175999999999997</v>
      </c>
      <c r="AK648" s="28">
        <f>(1-0.06)*(92.906)+0.06*91.224</f>
        <v>92.805080000000004</v>
      </c>
      <c r="AL648" s="28">
        <f>(1-0.06)*(6.7)+0.06*6.45</f>
        <v>6.6850000000000005</v>
      </c>
      <c r="AM648" s="28">
        <f>(1-0.06)*(0.95)+0.06*0.98</f>
        <v>0.95179999999999987</v>
      </c>
      <c r="AN648" s="28">
        <f>(1-0.06)*(1.75)+0.06*1.96</f>
        <v>1.7625999999999999</v>
      </c>
      <c r="AO648" s="28">
        <f>(1-0.06)*(41)+0.06*40</f>
        <v>40.94</v>
      </c>
      <c r="AP648" s="28">
        <f>(1-0.06)*(2.03)+0.06*1.7</f>
        <v>2.0101999999999998</v>
      </c>
      <c r="AQ648" s="28">
        <f>(1-0.06)*(1.6)+0.06*1.4</f>
        <v>1.5880000000000001</v>
      </c>
      <c r="AR648" s="28">
        <f>(1-0.06)*(7.57)+0.06*6.25</f>
        <v>7.4908000000000001</v>
      </c>
      <c r="AS648" s="28">
        <f>(1-0.06)*(663.8)+0.06*660</f>
        <v>663.57199999999989</v>
      </c>
      <c r="AT648" s="28">
        <f>(1-0.06)*(36.28)+0.06*38.89537</f>
        <v>36.436922199999998</v>
      </c>
      <c r="AU648" s="28">
        <f>(1-0.06)*(2741)+0.06*2125</f>
        <v>2704.04</v>
      </c>
      <c r="AV648" s="28">
        <f>(1-0.06)*(6.144)+0.06*1.298</f>
        <v>5.8532400000000004</v>
      </c>
      <c r="AW648" s="28">
        <f>(1-0.06)*(3.3)+0.06*3</f>
        <v>3.282</v>
      </c>
      <c r="AX648" s="28">
        <f>(1-0.06)*(5)+0.06*5</f>
        <v>4.9999999999999991</v>
      </c>
      <c r="AY648" s="28">
        <f>(1-0.06)*(134)+0.06*145</f>
        <v>134.66</v>
      </c>
      <c r="AZ648" s="28">
        <f>(1-0.06)*(2.76)+0.06*2.825</f>
        <v>2.7639</v>
      </c>
      <c r="BA648" s="28">
        <v>0.12066438690766999</v>
      </c>
      <c r="BB648" s="28">
        <v>11.0214</v>
      </c>
      <c r="BC648" s="28">
        <v>145.6</v>
      </c>
      <c r="BD648" s="28">
        <v>0.64480000000000004</v>
      </c>
      <c r="BE648" s="28">
        <v>1.91256</v>
      </c>
      <c r="BF648" s="28">
        <v>1.8660000000000001</v>
      </c>
      <c r="BG648" s="28">
        <v>2.1372</v>
      </c>
      <c r="BH648" s="28">
        <v>83.494</v>
      </c>
      <c r="BI648" s="28">
        <v>15.832000000000001</v>
      </c>
      <c r="BJ648" s="28">
        <v>5</v>
      </c>
      <c r="BK648" s="28">
        <v>3.2962959999999999</v>
      </c>
      <c r="BL648" s="28">
        <v>3.2962959999999999</v>
      </c>
      <c r="BM648" s="28">
        <v>3.4111959999999999</v>
      </c>
      <c r="BN648" s="28">
        <v>0.1676</v>
      </c>
      <c r="BO648" s="28">
        <v>1.01251494985179</v>
      </c>
      <c r="BP648" s="28">
        <v>0.46657018813314</v>
      </c>
    </row>
    <row r="649" spans="1:68">
      <c r="A649" s="28">
        <v>648</v>
      </c>
      <c r="B649" s="29" t="s">
        <v>215</v>
      </c>
      <c r="C649" s="28">
        <v>160</v>
      </c>
      <c r="D649" s="28">
        <v>1190</v>
      </c>
      <c r="E649" s="28">
        <v>0.483184</v>
      </c>
      <c r="F649" s="28">
        <v>39.320808</v>
      </c>
      <c r="G649" s="28">
        <v>3.4896799999999999</v>
      </c>
      <c r="H649" s="28">
        <v>1.2203999999999999</v>
      </c>
      <c r="I649" s="28">
        <v>4.1510400000000001</v>
      </c>
      <c r="J649" s="28">
        <v>18.295999999999999</v>
      </c>
      <c r="K649" s="28">
        <v>0.59223999999999999</v>
      </c>
      <c r="L649" s="28">
        <v>0.88480000000000003</v>
      </c>
      <c r="M649" s="28">
        <v>1.0534399999999999</v>
      </c>
      <c r="N649" s="28">
        <v>461.596</v>
      </c>
      <c r="O649" s="28">
        <v>58.699605439999999</v>
      </c>
      <c r="P649" s="28">
        <v>359.15199999999999</v>
      </c>
      <c r="Q649" s="28">
        <v>1.28152</v>
      </c>
      <c r="R649" s="28">
        <v>2.3639999999999999</v>
      </c>
      <c r="S649" s="28">
        <v>3.6720000000000002</v>
      </c>
      <c r="T649" s="28">
        <v>180.96799999999999</v>
      </c>
      <c r="U649" s="28">
        <v>3.1979600000000001</v>
      </c>
      <c r="V649" s="28">
        <v>6.3401836466987299E-2</v>
      </c>
      <c r="W649" s="28">
        <v>35.913519999999998</v>
      </c>
      <c r="X649" s="28">
        <v>201.28</v>
      </c>
      <c r="Y649" s="28">
        <v>1.5136000000000001</v>
      </c>
      <c r="Z649" s="28">
        <v>1.9925600000000001</v>
      </c>
      <c r="AA649" s="28">
        <v>2.6231200000000001</v>
      </c>
      <c r="AB649" s="28">
        <v>2.8013599999999999</v>
      </c>
      <c r="AC649" s="28">
        <v>51.951999999999998</v>
      </c>
      <c r="AD649" s="28">
        <v>34.089680000000001</v>
      </c>
      <c r="AE649" s="28">
        <v>3.6720000000000002</v>
      </c>
      <c r="AF649" s="28">
        <v>4.9585808</v>
      </c>
      <c r="AG649" s="28">
        <v>4.9363007999999997</v>
      </c>
      <c r="AH649" s="28">
        <v>4.8237807999999998</v>
      </c>
      <c r="AI649" s="28">
        <v>0.08</v>
      </c>
      <c r="AJ649" s="28">
        <f>(1-0.08)*(1.92)+0.08*1.88</f>
        <v>1.9168000000000001</v>
      </c>
      <c r="AK649" s="28">
        <f>(1-0.08)*(92.906)+0.08*91.224</f>
        <v>92.771440000000013</v>
      </c>
      <c r="AL649" s="28">
        <f>(1-0.08)*(6.7)+0.08*6.45</f>
        <v>6.6800000000000006</v>
      </c>
      <c r="AM649" s="28">
        <f>(1-0.08)*(0.95)+0.08*0.98</f>
        <v>0.95240000000000002</v>
      </c>
      <c r="AN649" s="28">
        <f>(1-0.08)*(1.75)+0.08*1.96</f>
        <v>1.7668000000000001</v>
      </c>
      <c r="AO649" s="28">
        <f>(1-0.08)*(41)+0.08*40</f>
        <v>40.92</v>
      </c>
      <c r="AP649" s="28">
        <f>(1-0.08)*(2.03)+0.08*1.7</f>
        <v>2.0036</v>
      </c>
      <c r="AQ649" s="28">
        <f>(1-0.08)*(1.6)+0.08*1.4</f>
        <v>1.5840000000000001</v>
      </c>
      <c r="AR649" s="28">
        <f>(1-0.08)*(7.57)+0.08*6.25</f>
        <v>7.4644000000000004</v>
      </c>
      <c r="AS649" s="28">
        <f>(1-0.08)*(663.8)+0.08*660</f>
        <v>663.49599999999998</v>
      </c>
      <c r="AT649" s="28">
        <f>(1-0.08)*(36.28)+0.08*38.89537</f>
        <v>36.489229600000002</v>
      </c>
      <c r="AU649" s="28">
        <f>(1-0.08)*(2741)+0.08*2125</f>
        <v>2691.7200000000003</v>
      </c>
      <c r="AV649" s="28">
        <f>(1-0.08)*(6.144)+0.08*1.298</f>
        <v>5.7563200000000005</v>
      </c>
      <c r="AW649" s="28">
        <f>(1-0.08)*(3.3)+0.08*3</f>
        <v>3.2759999999999998</v>
      </c>
      <c r="AX649" s="28">
        <f>(1-0.08)*(5)+0.08*5</f>
        <v>5.0000000000000009</v>
      </c>
      <c r="AY649" s="28">
        <f>(1-0.08)*(134)+0.08*145</f>
        <v>134.88</v>
      </c>
      <c r="AZ649" s="28">
        <f>(1-0.08)*(2.76)+0.08*2.825</f>
        <v>2.7652000000000001</v>
      </c>
      <c r="BA649" s="28">
        <v>0.120234604105572</v>
      </c>
      <c r="BB649" s="28">
        <v>11.0852</v>
      </c>
      <c r="BC649" s="28">
        <v>145.80000000000001</v>
      </c>
      <c r="BD649" s="28">
        <v>0.64639999999999997</v>
      </c>
      <c r="BE649" s="28">
        <v>1.9130799999999999</v>
      </c>
      <c r="BF649" s="28">
        <v>1.8680000000000001</v>
      </c>
      <c r="BG649" s="28">
        <v>2.1396000000000002</v>
      </c>
      <c r="BH649" s="28">
        <v>82.591999999999999</v>
      </c>
      <c r="BI649" s="28">
        <v>15.875999999999999</v>
      </c>
      <c r="BJ649" s="28">
        <v>5</v>
      </c>
      <c r="BK649" s="28">
        <v>3.2949280000000001</v>
      </c>
      <c r="BL649" s="28">
        <v>3.2949280000000001</v>
      </c>
      <c r="BM649" s="28">
        <v>3.4481280000000001</v>
      </c>
      <c r="BN649" s="28">
        <v>0.1668</v>
      </c>
      <c r="BO649" s="28">
        <v>1.0094154977340599</v>
      </c>
      <c r="BP649" s="28">
        <v>0.46772793053545603</v>
      </c>
    </row>
    <row r="650" spans="1:68">
      <c r="A650" s="28">
        <v>649</v>
      </c>
      <c r="B650" s="29" t="s">
        <v>321</v>
      </c>
      <c r="C650" s="28">
        <v>205</v>
      </c>
      <c r="D650" s="28">
        <v>1190</v>
      </c>
      <c r="E650" s="28">
        <v>0.42605799999999999</v>
      </c>
      <c r="F650" s="28">
        <v>35.63504975</v>
      </c>
      <c r="G650" s="28">
        <v>3.2736725</v>
      </c>
      <c r="H650" s="28">
        <v>1.2082875</v>
      </c>
      <c r="I650" s="28">
        <v>4.1536675000000001</v>
      </c>
      <c r="J650" s="28">
        <v>16.821999999999999</v>
      </c>
      <c r="K650" s="28">
        <v>0.87085250000000003</v>
      </c>
      <c r="L650" s="28">
        <v>0.86997500000000005</v>
      </c>
      <c r="M650" s="28">
        <v>1.0395300000000001</v>
      </c>
      <c r="N650" s="28">
        <v>460.02449999999999</v>
      </c>
      <c r="O650" s="28">
        <v>58.243076979999998</v>
      </c>
      <c r="P650" s="28">
        <v>357.03399999999999</v>
      </c>
      <c r="Q650" s="28">
        <v>1.29843625</v>
      </c>
      <c r="R650" s="28">
        <v>2.2922500000000001</v>
      </c>
      <c r="S650" s="28">
        <v>3.5927500000000001</v>
      </c>
      <c r="T650" s="28">
        <v>179.69225</v>
      </c>
      <c r="U650" s="28">
        <v>3.1815674999999999</v>
      </c>
      <c r="V650" s="28">
        <v>6.4796100344786597E-2</v>
      </c>
      <c r="W650" s="28">
        <v>35.363965</v>
      </c>
      <c r="X650" s="28">
        <v>200.56</v>
      </c>
      <c r="Y650" s="28">
        <v>1.5132125000000001</v>
      </c>
      <c r="Z650" s="28">
        <v>1.9791825000000001</v>
      </c>
      <c r="AA650" s="28">
        <v>2.6107649999999998</v>
      </c>
      <c r="AB650" s="28">
        <v>2.7924825000000002</v>
      </c>
      <c r="AC650" s="28">
        <v>51.400374999999997</v>
      </c>
      <c r="AD650" s="28">
        <v>33.866097500000002</v>
      </c>
      <c r="AE650" s="28">
        <v>3.5927500000000001</v>
      </c>
      <c r="AF650" s="28">
        <v>4.8891208500000003</v>
      </c>
      <c r="AG650" s="28">
        <v>4.8765883499999996</v>
      </c>
      <c r="AH650" s="28">
        <v>4.8132958500000003</v>
      </c>
      <c r="AI650" s="28">
        <v>6.6875000000000004E-2</v>
      </c>
      <c r="AJ650" s="28">
        <v>1.9181999999999999</v>
      </c>
      <c r="AK650" s="28">
        <v>92.830309999999997</v>
      </c>
      <c r="AL650" s="28">
        <v>6.6887499999999998</v>
      </c>
      <c r="AM650" s="28">
        <v>0.95135000000000003</v>
      </c>
      <c r="AN650" s="28">
        <v>1.75945</v>
      </c>
      <c r="AO650" s="28">
        <v>40.954999999999998</v>
      </c>
      <c r="AP650" s="28">
        <v>2.0151500000000002</v>
      </c>
      <c r="AQ650" s="28">
        <v>1.591</v>
      </c>
      <c r="AR650" s="28">
        <v>7.5106000000000002</v>
      </c>
      <c r="AS650" s="28">
        <v>663.62900000000002</v>
      </c>
      <c r="AT650" s="28">
        <v>36.397691649999999</v>
      </c>
      <c r="AU650" s="28">
        <v>2713.28</v>
      </c>
      <c r="AV650" s="28">
        <v>5.9259300000000001</v>
      </c>
      <c r="AW650" s="28">
        <v>3.2865000000000002</v>
      </c>
      <c r="AX650" s="28">
        <v>5</v>
      </c>
      <c r="AY650" s="28">
        <v>134.495</v>
      </c>
      <c r="AZ650" s="28">
        <v>2.7629250000000001</v>
      </c>
      <c r="BA650" s="28">
        <v>0.120986448541082</v>
      </c>
      <c r="BB650" s="28">
        <v>10.973549999999999</v>
      </c>
      <c r="BC650" s="28">
        <v>145.44999999999999</v>
      </c>
      <c r="BD650" s="28">
        <v>0.64359999999999995</v>
      </c>
      <c r="BE650" s="28">
        <v>1.9121699999999999</v>
      </c>
      <c r="BF650" s="28">
        <v>1.8645</v>
      </c>
      <c r="BG650" s="28">
        <v>2.1354000000000002</v>
      </c>
      <c r="BH650" s="28">
        <v>84.170500000000004</v>
      </c>
      <c r="BI650" s="28">
        <v>15.798999999999999</v>
      </c>
      <c r="BJ650" s="28">
        <v>5</v>
      </c>
      <c r="BK650" s="28">
        <v>3.2973219999999999</v>
      </c>
      <c r="BL650" s="28">
        <v>3.2973219999999999</v>
      </c>
      <c r="BM650" s="28">
        <v>3.3834970000000002</v>
      </c>
      <c r="BN650" s="28">
        <v>0.16819999999999999</v>
      </c>
      <c r="BO650" s="28">
        <v>1.0106755488379</v>
      </c>
      <c r="BP650" s="28">
        <v>0.465701881331404</v>
      </c>
    </row>
    <row r="651" spans="1:68">
      <c r="A651" s="28">
        <v>650</v>
      </c>
      <c r="B651" s="29" t="s">
        <v>322</v>
      </c>
      <c r="C651" s="28">
        <v>300</v>
      </c>
      <c r="D651" s="28">
        <v>1190</v>
      </c>
      <c r="E651" s="28">
        <v>0.41880000000000001</v>
      </c>
      <c r="F651" s="28">
        <v>34.865845</v>
      </c>
      <c r="G651" s="28">
        <v>3.2263999999999999</v>
      </c>
      <c r="H651" s="28">
        <v>1.19635</v>
      </c>
      <c r="I651" s="28">
        <v>4.1121249999999998</v>
      </c>
      <c r="J651" s="28">
        <v>16.440000000000001</v>
      </c>
      <c r="K651" s="28">
        <v>0.87514999999999998</v>
      </c>
      <c r="L651" s="28">
        <v>0.87475000000000003</v>
      </c>
      <c r="M651" s="28">
        <v>1.048125</v>
      </c>
      <c r="N651" s="28">
        <v>463.70125000000002</v>
      </c>
      <c r="O651" s="28">
        <v>57.607332524999997</v>
      </c>
      <c r="P651" s="28">
        <v>358.65750000000003</v>
      </c>
      <c r="Q651" s="28">
        <v>1.38558</v>
      </c>
      <c r="R651" s="28">
        <v>2.2922500000000001</v>
      </c>
      <c r="S651" s="28">
        <v>3.5449999999999999</v>
      </c>
      <c r="T651" s="28">
        <v>177.35249999999999</v>
      </c>
      <c r="U651" s="28">
        <v>3.1319075000000001</v>
      </c>
      <c r="V651" s="28">
        <v>6.6301703163017006E-2</v>
      </c>
      <c r="W651" s="28">
        <v>34.305824999999999</v>
      </c>
      <c r="X651" s="28">
        <v>198.65</v>
      </c>
      <c r="Y651" s="28">
        <v>1.5012749999999999</v>
      </c>
      <c r="Z651" s="28">
        <v>1.963425</v>
      </c>
      <c r="AA651" s="28">
        <v>2.584025</v>
      </c>
      <c r="AB651" s="28">
        <v>2.7719499999999999</v>
      </c>
      <c r="AC651" s="28">
        <v>51.615250000000003</v>
      </c>
      <c r="AD651" s="28">
        <v>32.945</v>
      </c>
      <c r="AE651" s="28">
        <v>3.5449999999999999</v>
      </c>
      <c r="AF651" s="28">
        <v>4.8395849999999996</v>
      </c>
      <c r="AG651" s="28">
        <v>4.8270524999999997</v>
      </c>
      <c r="AH651" s="28">
        <v>4.7637600000000004</v>
      </c>
      <c r="AI651" s="28">
        <v>6.6875000000000004E-2</v>
      </c>
      <c r="AJ651" s="28">
        <v>1.9181999999999999</v>
      </c>
      <c r="AK651" s="28">
        <v>92.830309999999997</v>
      </c>
      <c r="AL651" s="28">
        <v>6.6887499999999998</v>
      </c>
      <c r="AM651" s="28">
        <v>0.95135000000000003</v>
      </c>
      <c r="AN651" s="28">
        <v>1.75945</v>
      </c>
      <c r="AO651" s="28">
        <v>40.954999999999998</v>
      </c>
      <c r="AP651" s="28">
        <v>2.0151500000000002</v>
      </c>
      <c r="AQ651" s="28">
        <v>1.591</v>
      </c>
      <c r="AR651" s="28">
        <v>7.5106000000000002</v>
      </c>
      <c r="AS651" s="28">
        <v>663.62900000000002</v>
      </c>
      <c r="AT651" s="28">
        <v>36.397691649999999</v>
      </c>
      <c r="AU651" s="28">
        <v>2713.28</v>
      </c>
      <c r="AV651" s="28">
        <v>5.9259300000000001</v>
      </c>
      <c r="AW651" s="28">
        <v>3.2865000000000002</v>
      </c>
      <c r="AX651" s="28">
        <v>5</v>
      </c>
      <c r="AY651" s="28">
        <v>134.495</v>
      </c>
      <c r="AZ651" s="28">
        <v>2.7629250000000001</v>
      </c>
      <c r="BA651" s="28">
        <v>0.120986448541082</v>
      </c>
      <c r="BB651" s="28">
        <v>10.973549999999999</v>
      </c>
      <c r="BC651" s="28">
        <v>145.44999999999999</v>
      </c>
      <c r="BD651" s="28">
        <v>0.64359999999999995</v>
      </c>
      <c r="BE651" s="28">
        <v>1.9121699999999999</v>
      </c>
      <c r="BF651" s="28">
        <v>1.8645</v>
      </c>
      <c r="BG651" s="28">
        <v>2.1354000000000002</v>
      </c>
      <c r="BH651" s="28">
        <v>84.170500000000004</v>
      </c>
      <c r="BI651" s="28">
        <v>15.798999999999999</v>
      </c>
      <c r="BJ651" s="28">
        <v>5</v>
      </c>
      <c r="BK651" s="28">
        <v>3.2973219999999999</v>
      </c>
      <c r="BL651" s="28">
        <v>3.2973219999999999</v>
      </c>
      <c r="BM651" s="28">
        <v>3.3834970000000002</v>
      </c>
      <c r="BN651" s="28">
        <v>0.16819999999999999</v>
      </c>
      <c r="BO651" s="28">
        <v>1.0065083454411701</v>
      </c>
      <c r="BP651" s="28">
        <v>0.465701881331404</v>
      </c>
    </row>
    <row r="652" spans="1:68">
      <c r="A652" s="28">
        <v>651</v>
      </c>
      <c r="B652" s="29" t="s">
        <v>323</v>
      </c>
      <c r="C652" s="28">
        <v>315</v>
      </c>
      <c r="D652" s="28">
        <v>1190</v>
      </c>
      <c r="E652" s="28">
        <v>0.41154200000000002</v>
      </c>
      <c r="F652" s="28">
        <v>34.09664025</v>
      </c>
      <c r="G652" s="28">
        <v>3.1791274999999999</v>
      </c>
      <c r="H652" s="28">
        <v>1.1844125000000001</v>
      </c>
      <c r="I652" s="28">
        <v>4.0705825000000004</v>
      </c>
      <c r="J652" s="28">
        <v>16.058</v>
      </c>
      <c r="K652" s="28">
        <v>0.87944750000000005</v>
      </c>
      <c r="L652" s="28">
        <v>0.879525</v>
      </c>
      <c r="M652" s="28">
        <v>1.0567200000000001</v>
      </c>
      <c r="N652" s="28">
        <v>467.37799999999999</v>
      </c>
      <c r="O652" s="28">
        <v>56.971588070000003</v>
      </c>
      <c r="P652" s="28">
        <v>360.28100000000001</v>
      </c>
      <c r="Q652" s="28">
        <v>1.4727237500000001</v>
      </c>
      <c r="R652" s="28">
        <v>2.2922500000000001</v>
      </c>
      <c r="S652" s="28">
        <v>3.4972500000000002</v>
      </c>
      <c r="T652" s="28">
        <v>175.01275000000001</v>
      </c>
      <c r="U652" s="28">
        <v>3.0822474999999998</v>
      </c>
      <c r="V652" s="28">
        <v>6.7878938846680795E-2</v>
      </c>
      <c r="W652" s="28">
        <v>33.247684999999997</v>
      </c>
      <c r="X652" s="28">
        <v>196.74</v>
      </c>
      <c r="Y652" s="28">
        <v>1.4893375</v>
      </c>
      <c r="Z652" s="28">
        <v>1.9476675000000001</v>
      </c>
      <c r="AA652" s="28">
        <v>2.5572849999999998</v>
      </c>
      <c r="AB652" s="28">
        <v>2.7514175000000001</v>
      </c>
      <c r="AC652" s="28">
        <v>51.830125000000002</v>
      </c>
      <c r="AD652" s="28">
        <v>32.023902499999998</v>
      </c>
      <c r="AE652" s="28">
        <v>3.4972500000000002</v>
      </c>
      <c r="AF652" s="28">
        <v>4.7900491499999998</v>
      </c>
      <c r="AG652" s="28">
        <v>4.7775166499999999</v>
      </c>
      <c r="AH652" s="28">
        <v>4.7142241499999997</v>
      </c>
      <c r="AI652" s="28">
        <v>6.6875000000000004E-2</v>
      </c>
      <c r="AJ652" s="28">
        <v>1.9181999999999999</v>
      </c>
      <c r="AK652" s="28">
        <v>92.830309999999997</v>
      </c>
      <c r="AL652" s="28">
        <v>6.6887499999999998</v>
      </c>
      <c r="AM652" s="28">
        <v>0.95135000000000003</v>
      </c>
      <c r="AN652" s="28">
        <v>1.75945</v>
      </c>
      <c r="AO652" s="28">
        <v>40.954999999999998</v>
      </c>
      <c r="AP652" s="28">
        <v>2.0151500000000002</v>
      </c>
      <c r="AQ652" s="28">
        <v>1.591</v>
      </c>
      <c r="AR652" s="28">
        <v>7.5106000000000002</v>
      </c>
      <c r="AS652" s="28">
        <v>663.62900000000002</v>
      </c>
      <c r="AT652" s="28">
        <v>36.397691649999999</v>
      </c>
      <c r="AU652" s="28">
        <v>2713.28</v>
      </c>
      <c r="AV652" s="28">
        <v>5.9259300000000001</v>
      </c>
      <c r="AW652" s="28">
        <v>3.2865000000000002</v>
      </c>
      <c r="AX652" s="28">
        <v>5</v>
      </c>
      <c r="AY652" s="28">
        <v>134.495</v>
      </c>
      <c r="AZ652" s="28">
        <v>2.7629250000000001</v>
      </c>
      <c r="BA652" s="28">
        <v>0.120986448541082</v>
      </c>
      <c r="BB652" s="28">
        <v>10.973549999999999</v>
      </c>
      <c r="BC652" s="28">
        <v>145.44999999999999</v>
      </c>
      <c r="BD652" s="28">
        <v>0.64359999999999995</v>
      </c>
      <c r="BE652" s="28">
        <v>1.9121699999999999</v>
      </c>
      <c r="BF652" s="28">
        <v>1.8645</v>
      </c>
      <c r="BG652" s="28">
        <v>2.1354000000000002</v>
      </c>
      <c r="BH652" s="28">
        <v>84.170500000000004</v>
      </c>
      <c r="BI652" s="28">
        <v>15.798999999999999</v>
      </c>
      <c r="BJ652" s="28">
        <v>5</v>
      </c>
      <c r="BK652" s="28">
        <v>3.2973219999999999</v>
      </c>
      <c r="BL652" s="28">
        <v>3.2973219999999999</v>
      </c>
      <c r="BM652" s="28">
        <v>3.3834970000000002</v>
      </c>
      <c r="BN652" s="28">
        <v>0.16819999999999999</v>
      </c>
      <c r="BO652" s="28">
        <v>1.0023411420444499</v>
      </c>
      <c r="BP652" s="28">
        <v>0.465701881331404</v>
      </c>
    </row>
    <row r="653" spans="1:68">
      <c r="A653" s="28">
        <v>652</v>
      </c>
      <c r="B653" s="29" t="s">
        <v>324</v>
      </c>
      <c r="C653" s="28">
        <v>310</v>
      </c>
      <c r="D653" s="28">
        <v>1190</v>
      </c>
      <c r="E653" s="28">
        <v>0.40428399999999998</v>
      </c>
      <c r="F653" s="28">
        <v>33.3274355</v>
      </c>
      <c r="G653" s="28">
        <v>3.1318549999999998</v>
      </c>
      <c r="H653" s="28">
        <v>1.1724749999999999</v>
      </c>
      <c r="I653" s="28">
        <v>4.0290400000000002</v>
      </c>
      <c r="J653" s="28">
        <v>15.676</v>
      </c>
      <c r="K653" s="28">
        <v>0.883745</v>
      </c>
      <c r="L653" s="28">
        <v>0.88429999999999997</v>
      </c>
      <c r="M653" s="28">
        <v>1.065315</v>
      </c>
      <c r="N653" s="28">
        <v>471.05475000000001</v>
      </c>
      <c r="O653" s="28">
        <v>56.335843615000002</v>
      </c>
      <c r="P653" s="28">
        <v>361.90449999999998</v>
      </c>
      <c r="Q653" s="28">
        <v>1.5598675</v>
      </c>
      <c r="R653" s="28">
        <v>2.2922500000000001</v>
      </c>
      <c r="S653" s="28">
        <v>3.4495</v>
      </c>
      <c r="T653" s="28">
        <v>172.673</v>
      </c>
      <c r="U653" s="28">
        <v>3.0325875</v>
      </c>
      <c r="V653" s="28">
        <v>6.9533044143914299E-2</v>
      </c>
      <c r="W653" s="28">
        <v>32.189545000000003</v>
      </c>
      <c r="X653" s="28">
        <v>194.83</v>
      </c>
      <c r="Y653" s="28">
        <v>1.4774</v>
      </c>
      <c r="Z653" s="28">
        <v>1.93191</v>
      </c>
      <c r="AA653" s="28">
        <v>2.530545</v>
      </c>
      <c r="AB653" s="28">
        <v>2.7308849999999998</v>
      </c>
      <c r="AC653" s="28">
        <v>52.045000000000002</v>
      </c>
      <c r="AD653" s="28">
        <v>31.102805</v>
      </c>
      <c r="AE653" s="28">
        <v>3.4495</v>
      </c>
      <c r="AF653" s="28">
        <v>4.7405132999999999</v>
      </c>
      <c r="AG653" s="28">
        <v>4.7279808000000001</v>
      </c>
      <c r="AH653" s="28">
        <v>4.6646882999999999</v>
      </c>
      <c r="AI653" s="28">
        <v>6.6875000000000004E-2</v>
      </c>
      <c r="AJ653" s="28">
        <v>1.9181999999999999</v>
      </c>
      <c r="AK653" s="28">
        <v>92.830309999999997</v>
      </c>
      <c r="AL653" s="28">
        <v>6.6887499999999998</v>
      </c>
      <c r="AM653" s="28">
        <v>0.95135000000000003</v>
      </c>
      <c r="AN653" s="28">
        <v>1.75945</v>
      </c>
      <c r="AO653" s="28">
        <v>40.954999999999998</v>
      </c>
      <c r="AP653" s="28">
        <v>2.0151500000000002</v>
      </c>
      <c r="AQ653" s="28">
        <v>1.591</v>
      </c>
      <c r="AR653" s="28">
        <v>7.5106000000000002</v>
      </c>
      <c r="AS653" s="28">
        <v>663.62900000000002</v>
      </c>
      <c r="AT653" s="28">
        <v>36.397691649999999</v>
      </c>
      <c r="AU653" s="28">
        <v>2713.28</v>
      </c>
      <c r="AV653" s="28">
        <v>5.9259300000000001</v>
      </c>
      <c r="AW653" s="28">
        <v>3.2865000000000002</v>
      </c>
      <c r="AX653" s="28">
        <v>5</v>
      </c>
      <c r="AY653" s="28">
        <v>134.495</v>
      </c>
      <c r="AZ653" s="28">
        <v>2.7629250000000001</v>
      </c>
      <c r="BA653" s="28">
        <v>0.120986448541082</v>
      </c>
      <c r="BB653" s="28">
        <v>10.973549999999999</v>
      </c>
      <c r="BC653" s="28">
        <v>145.44999999999999</v>
      </c>
      <c r="BD653" s="28">
        <v>0.64359999999999995</v>
      </c>
      <c r="BE653" s="28">
        <v>1.9121699999999999</v>
      </c>
      <c r="BF653" s="28">
        <v>1.8645</v>
      </c>
      <c r="BG653" s="28">
        <v>2.1354000000000002</v>
      </c>
      <c r="BH653" s="28">
        <v>84.170500000000004</v>
      </c>
      <c r="BI653" s="28">
        <v>15.798999999999999</v>
      </c>
      <c r="BJ653" s="28">
        <v>5</v>
      </c>
      <c r="BK653" s="28">
        <v>3.2973219999999999</v>
      </c>
      <c r="BL653" s="28">
        <v>3.2973219999999999</v>
      </c>
      <c r="BM653" s="28">
        <v>3.3834970000000002</v>
      </c>
      <c r="BN653" s="28">
        <v>0.16819999999999999</v>
      </c>
      <c r="BO653" s="28">
        <v>0.99817393864771597</v>
      </c>
      <c r="BP653" s="28">
        <v>0.465701881331404</v>
      </c>
    </row>
    <row r="654" spans="1:68">
      <c r="A654" s="28">
        <v>653</v>
      </c>
      <c r="B654" s="29" t="s">
        <v>325</v>
      </c>
      <c r="C654" s="28">
        <v>150</v>
      </c>
      <c r="D654" s="28">
        <v>1190</v>
      </c>
      <c r="E654" s="28">
        <v>0.389768</v>
      </c>
      <c r="F654" s="28">
        <v>31.789026</v>
      </c>
      <c r="G654" s="28">
        <v>3.0373100000000002</v>
      </c>
      <c r="H654" s="28">
        <v>1.1486000000000001</v>
      </c>
      <c r="I654" s="28">
        <v>3.9459550000000001</v>
      </c>
      <c r="J654" s="28">
        <v>14.912000000000001</v>
      </c>
      <c r="K654" s="28">
        <v>0.89234000000000002</v>
      </c>
      <c r="L654" s="28">
        <v>0.89385000000000003</v>
      </c>
      <c r="M654" s="28">
        <v>1.0825050000000001</v>
      </c>
      <c r="N654" s="28">
        <v>478.40825000000001</v>
      </c>
      <c r="O654" s="28">
        <v>55.064354705</v>
      </c>
      <c r="P654" s="28">
        <v>365.1515</v>
      </c>
      <c r="Q654" s="28">
        <v>1.7341549999999999</v>
      </c>
      <c r="R654" s="28">
        <v>2.2922500000000001</v>
      </c>
      <c r="S654" s="28">
        <v>3.3540000000000001</v>
      </c>
      <c r="T654" s="28">
        <v>167.99350000000001</v>
      </c>
      <c r="U654" s="28">
        <v>2.9332674999999999</v>
      </c>
      <c r="V654" s="28">
        <v>7.3095493562231703E-2</v>
      </c>
      <c r="W654" s="28">
        <v>30.073264999999999</v>
      </c>
      <c r="X654" s="28">
        <v>191.01</v>
      </c>
      <c r="Y654" s="28">
        <v>1.453525</v>
      </c>
      <c r="Z654" s="28">
        <v>1.9003950000000001</v>
      </c>
      <c r="AA654" s="28">
        <v>2.4770650000000001</v>
      </c>
      <c r="AB654" s="28">
        <v>2.6898200000000001</v>
      </c>
      <c r="AC654" s="28">
        <v>52.47475</v>
      </c>
      <c r="AD654" s="28">
        <v>29.26061</v>
      </c>
      <c r="AE654" s="28">
        <v>3.3540000000000001</v>
      </c>
      <c r="AF654" s="28">
        <v>4.6414416000000003</v>
      </c>
      <c r="AG654" s="28">
        <v>4.6289091000000004</v>
      </c>
      <c r="AH654" s="28">
        <v>4.5656166000000002</v>
      </c>
      <c r="AI654" s="28">
        <v>6.6875000000000004E-2</v>
      </c>
      <c r="AJ654" s="28">
        <v>1.9181999999999999</v>
      </c>
      <c r="AK654" s="28">
        <v>92.830309999999997</v>
      </c>
      <c r="AL654" s="28">
        <v>6.6887499999999998</v>
      </c>
      <c r="AM654" s="28">
        <v>0.95135000000000003</v>
      </c>
      <c r="AN654" s="28">
        <v>1.75945</v>
      </c>
      <c r="AO654" s="28">
        <v>40.954999999999998</v>
      </c>
      <c r="AP654" s="28">
        <v>2.0151500000000002</v>
      </c>
      <c r="AQ654" s="28">
        <v>1.591</v>
      </c>
      <c r="AR654" s="28">
        <v>7.5106000000000002</v>
      </c>
      <c r="AS654" s="28">
        <v>663.62900000000002</v>
      </c>
      <c r="AT654" s="28">
        <v>36.397691649999999</v>
      </c>
      <c r="AU654" s="28">
        <v>2713.28</v>
      </c>
      <c r="AV654" s="28">
        <v>5.9259300000000001</v>
      </c>
      <c r="AW654" s="28">
        <v>3.2865000000000002</v>
      </c>
      <c r="AX654" s="28">
        <v>5</v>
      </c>
      <c r="AY654" s="28">
        <v>134.495</v>
      </c>
      <c r="AZ654" s="28">
        <v>2.7629250000000001</v>
      </c>
      <c r="BA654" s="28">
        <v>0.120986448541082</v>
      </c>
      <c r="BB654" s="28">
        <v>10.973549999999999</v>
      </c>
      <c r="BC654" s="28">
        <v>145.44999999999999</v>
      </c>
      <c r="BD654" s="28">
        <v>0.64359999999999995</v>
      </c>
      <c r="BE654" s="28">
        <v>1.9121699999999999</v>
      </c>
      <c r="BF654" s="28">
        <v>1.8645</v>
      </c>
      <c r="BG654" s="28">
        <v>2.1354000000000002</v>
      </c>
      <c r="BH654" s="28">
        <v>84.170500000000004</v>
      </c>
      <c r="BI654" s="28">
        <v>15.798999999999999</v>
      </c>
      <c r="BJ654" s="28">
        <v>5</v>
      </c>
      <c r="BK654" s="28">
        <v>3.2973219999999999</v>
      </c>
      <c r="BL654" s="28">
        <v>3.2973219999999999</v>
      </c>
      <c r="BM654" s="28">
        <v>3.3834970000000002</v>
      </c>
      <c r="BN654" s="28">
        <v>0.16819999999999999</v>
      </c>
      <c r="BO654" s="28">
        <v>0.98983953185425799</v>
      </c>
      <c r="BP654" s="28">
        <v>0.465701881331404</v>
      </c>
    </row>
    <row r="655" spans="1:68">
      <c r="A655" s="28">
        <v>654</v>
      </c>
      <c r="B655" s="29" t="s">
        <v>326</v>
      </c>
      <c r="C655" s="28">
        <v>550</v>
      </c>
      <c r="D655" s="28">
        <v>1085</v>
      </c>
      <c r="E655" s="28">
        <v>0.40028320000000001</v>
      </c>
      <c r="F655" s="28">
        <v>33.106441400000001</v>
      </c>
      <c r="G655" s="28">
        <v>3.1191740000000001</v>
      </c>
      <c r="H655" s="28">
        <v>1.1729099999999999</v>
      </c>
      <c r="I655" s="28">
        <v>4.0343920000000004</v>
      </c>
      <c r="J655" s="28">
        <v>15.5968</v>
      </c>
      <c r="K655" s="28">
        <v>0.88154600000000005</v>
      </c>
      <c r="L655" s="28">
        <v>0.88244</v>
      </c>
      <c r="M655" s="28">
        <v>1.063062</v>
      </c>
      <c r="N655" s="28">
        <v>470.46629999999999</v>
      </c>
      <c r="O655" s="28">
        <v>56.375170222000001</v>
      </c>
      <c r="P655" s="28">
        <v>361.52260000000001</v>
      </c>
      <c r="Q655" s="28">
        <v>1.5505629999999999</v>
      </c>
      <c r="R655" s="28">
        <v>2.2860999999999998</v>
      </c>
      <c r="S655" s="28">
        <v>3.4485999999999999</v>
      </c>
      <c r="T655" s="28">
        <v>172.85239999999999</v>
      </c>
      <c r="U655" s="28">
        <v>3.0373109999999999</v>
      </c>
      <c r="V655" s="28">
        <v>6.9501436192039398E-2</v>
      </c>
      <c r="W655" s="28">
        <v>32.273026000000002</v>
      </c>
      <c r="X655" s="28">
        <v>195.00399999999999</v>
      </c>
      <c r="Y655" s="28">
        <v>1.4788399999999999</v>
      </c>
      <c r="Z655" s="28">
        <v>1.9327080000000001</v>
      </c>
      <c r="AA655" s="28">
        <v>2.5327860000000002</v>
      </c>
      <c r="AB655" s="28">
        <v>2.7326579999999998</v>
      </c>
      <c r="AC655" s="28">
        <v>51.971200000000003</v>
      </c>
      <c r="AD655" s="28">
        <v>31.197313999999999</v>
      </c>
      <c r="AE655" s="28">
        <v>3.4485999999999999</v>
      </c>
      <c r="AF655" s="28">
        <v>4.7406728400000002</v>
      </c>
      <c r="AG655" s="28">
        <v>4.7289758400000004</v>
      </c>
      <c r="AH655" s="28">
        <v>4.6699028399999998</v>
      </c>
      <c r="AI655" s="28">
        <v>6.5750000000000003E-2</v>
      </c>
      <c r="AJ655" s="28">
        <v>1.9304429999999999</v>
      </c>
      <c r="AK655" s="28">
        <v>93.884438720000006</v>
      </c>
      <c r="AL655" s="28">
        <v>6.8276002</v>
      </c>
      <c r="AM655" s="28">
        <v>0.96563060000000001</v>
      </c>
      <c r="AN655" s="28">
        <v>1.7701119999999999</v>
      </c>
      <c r="AO655" s="28">
        <v>41.313800000000001</v>
      </c>
      <c r="AP655" s="28">
        <v>2.0227118000000002</v>
      </c>
      <c r="AQ655" s="28">
        <v>1.608214</v>
      </c>
      <c r="AR655" s="28">
        <v>7.3015683999999998</v>
      </c>
      <c r="AS655" s="28">
        <v>671.62926200000004</v>
      </c>
      <c r="AT655" s="28">
        <v>36.717654206799999</v>
      </c>
      <c r="AU655" s="28">
        <v>2637.2329399999999</v>
      </c>
      <c r="AV655" s="28">
        <v>5.8407452400000004</v>
      </c>
      <c r="AW655" s="28">
        <v>3.4238400000000002</v>
      </c>
      <c r="AX655" s="28">
        <v>4.9939999999999998</v>
      </c>
      <c r="AY655" s="28">
        <v>134.52565999999999</v>
      </c>
      <c r="AZ655" s="28">
        <v>2.7148869000000002</v>
      </c>
      <c r="BA655" s="28">
        <v>0.120734476131462</v>
      </c>
      <c r="BB655" s="28">
        <v>11.221235399999999</v>
      </c>
      <c r="BC655" s="28">
        <v>145.27000000000001</v>
      </c>
      <c r="BD655" s="28">
        <v>0.6473506</v>
      </c>
      <c r="BE655" s="28">
        <v>1.9135575600000001</v>
      </c>
      <c r="BF655" s="28">
        <v>1.8691146000000001</v>
      </c>
      <c r="BG655" s="28">
        <v>2.1412559999999998</v>
      </c>
      <c r="BH655" s="28">
        <v>85.152783999999997</v>
      </c>
      <c r="BI655" s="28">
        <v>15.327442</v>
      </c>
      <c r="BJ655" s="28">
        <v>4.9939999999999998</v>
      </c>
      <c r="BK655" s="28">
        <v>3.3394109080000001</v>
      </c>
      <c r="BL655" s="28">
        <v>3.3394109080000001</v>
      </c>
      <c r="BM655" s="28">
        <v>3.699045988</v>
      </c>
      <c r="BN655" s="28">
        <v>0.19612940000000001</v>
      </c>
      <c r="BO655" s="28">
        <v>0.99683088959084898</v>
      </c>
      <c r="BP655" s="28">
        <v>0.46841577424023201</v>
      </c>
    </row>
    <row r="656" spans="1:68">
      <c r="A656" s="28">
        <v>655</v>
      </c>
      <c r="B656" s="29" t="s">
        <v>327</v>
      </c>
      <c r="C656" s="28">
        <v>200</v>
      </c>
      <c r="D656" s="28">
        <v>1102</v>
      </c>
      <c r="E656" s="28">
        <v>0.39899000000000001</v>
      </c>
      <c r="F656" s="28">
        <v>32.915273749999997</v>
      </c>
      <c r="G656" s="28">
        <v>3.0711124999999999</v>
      </c>
      <c r="H656" s="28">
        <v>1.1889375</v>
      </c>
      <c r="I656" s="28">
        <v>4.1022125000000003</v>
      </c>
      <c r="J656" s="28">
        <v>15.635</v>
      </c>
      <c r="K656" s="28">
        <v>0.85526250000000004</v>
      </c>
      <c r="L656" s="28">
        <v>0.85612500000000002</v>
      </c>
      <c r="M656" s="28">
        <v>1.050775</v>
      </c>
      <c r="N656" s="28">
        <v>462.19375000000002</v>
      </c>
      <c r="O656" s="28">
        <v>57.306720525000003</v>
      </c>
      <c r="P656" s="28">
        <v>371.75749999999999</v>
      </c>
      <c r="Q656" s="28">
        <v>1.3831562500000001</v>
      </c>
      <c r="R656" s="28">
        <v>2.2162500000000001</v>
      </c>
      <c r="S656" s="28">
        <v>3.5137499999999999</v>
      </c>
      <c r="T656" s="28">
        <v>176.59875</v>
      </c>
      <c r="U656" s="28">
        <v>3.1251000000000002</v>
      </c>
      <c r="V656" s="28">
        <v>6.55580428525743E-2</v>
      </c>
      <c r="W656" s="28">
        <v>33.862200000000001</v>
      </c>
      <c r="X656" s="28">
        <v>198.42500000000001</v>
      </c>
      <c r="Y656" s="28">
        <v>1.5051874999999999</v>
      </c>
      <c r="Z656" s="28">
        <v>1.9570375</v>
      </c>
      <c r="AA656" s="28">
        <v>2.57545</v>
      </c>
      <c r="AB656" s="28">
        <v>2.7656624999999999</v>
      </c>
      <c r="AC656" s="28">
        <v>49.951875000000001</v>
      </c>
      <c r="AD656" s="28">
        <v>32.963237499999998</v>
      </c>
      <c r="AE656" s="28">
        <v>3.5137499999999999</v>
      </c>
      <c r="AF656" s="28">
        <v>4.7641942500000001</v>
      </c>
      <c r="AG656" s="28">
        <v>4.7641942500000001</v>
      </c>
      <c r="AH656" s="28">
        <v>4.7641942500000001</v>
      </c>
      <c r="AI656" s="28">
        <v>0.05</v>
      </c>
      <c r="AJ656" s="28">
        <v>1.93094375</v>
      </c>
      <c r="AK656" s="28">
        <v>93.848251500000003</v>
      </c>
      <c r="AL656" s="28">
        <v>6.8060212499999997</v>
      </c>
      <c r="AM656" s="28">
        <v>0.96337625000000005</v>
      </c>
      <c r="AN656" s="28">
        <v>1.7688999999999999</v>
      </c>
      <c r="AO656" s="28">
        <v>41.316249999999997</v>
      </c>
      <c r="AP656" s="28">
        <v>2.0255037499999999</v>
      </c>
      <c r="AQ656" s="28">
        <v>1.6052375000000001</v>
      </c>
      <c r="AR656" s="28">
        <v>7.3725174999999998</v>
      </c>
      <c r="AS656" s="28">
        <v>669.50283750000006</v>
      </c>
      <c r="AT656" s="28">
        <v>36.6709319725</v>
      </c>
      <c r="AU656" s="28">
        <v>2662.9123749999999</v>
      </c>
      <c r="AV656" s="28">
        <v>5.9272317499999998</v>
      </c>
      <c r="AW656" s="28">
        <v>3.3948749999999999</v>
      </c>
      <c r="AX656" s="28">
        <v>5</v>
      </c>
      <c r="AY656" s="28">
        <v>134.51387500000001</v>
      </c>
      <c r="AZ656" s="28">
        <v>2.727670625</v>
      </c>
      <c r="BA656" s="28">
        <v>0.12041267055940499</v>
      </c>
      <c r="BB656" s="28">
        <v>11.15988625</v>
      </c>
      <c r="BC656" s="28">
        <v>145.25</v>
      </c>
      <c r="BD656" s="28">
        <v>0.64609499999999997</v>
      </c>
      <c r="BE656" s="28">
        <v>1.91376575</v>
      </c>
      <c r="BF656" s="28">
        <v>1.86830125</v>
      </c>
      <c r="BG656" s="28">
        <v>2.1398250000000001</v>
      </c>
      <c r="BH656" s="28">
        <v>85.645799999999994</v>
      </c>
      <c r="BI656" s="28">
        <v>15.4444625</v>
      </c>
      <c r="BJ656" s="28">
        <v>5</v>
      </c>
      <c r="BK656" s="28">
        <v>3.333040225</v>
      </c>
      <c r="BL656" s="28">
        <v>3.333040225</v>
      </c>
      <c r="BM656" s="28">
        <v>3.6186299750000002</v>
      </c>
      <c r="BN656" s="28">
        <v>0.19049874999999999</v>
      </c>
      <c r="BO656" s="28">
        <v>1.0066342354805999</v>
      </c>
      <c r="BP656" s="28">
        <v>0.46750723589001397</v>
      </c>
    </row>
    <row r="657" spans="1:68">
      <c r="A657" s="28">
        <v>656</v>
      </c>
      <c r="B657" s="29" t="s">
        <v>83</v>
      </c>
      <c r="C657" s="28">
        <v>395</v>
      </c>
      <c r="D657" s="28">
        <v>1102</v>
      </c>
      <c r="E657" s="28">
        <v>0.41422599999999998</v>
      </c>
      <c r="F657" s="28">
        <v>33.853283249999997</v>
      </c>
      <c r="G657" s="28">
        <v>3.1257575000000002</v>
      </c>
      <c r="H657" s="28">
        <v>1.1906125000000001</v>
      </c>
      <c r="I657" s="28">
        <v>4.0952475000000002</v>
      </c>
      <c r="J657" s="28">
        <v>15.999000000000001</v>
      </c>
      <c r="K657" s="28">
        <v>0.86146750000000005</v>
      </c>
      <c r="L657" s="28">
        <v>0.86107500000000003</v>
      </c>
      <c r="M657" s="28">
        <v>1.0560350000000001</v>
      </c>
      <c r="N657" s="28">
        <v>463.19274999999999</v>
      </c>
      <c r="O657" s="28">
        <v>57.342057085</v>
      </c>
      <c r="P657" s="28">
        <v>372.60550000000001</v>
      </c>
      <c r="Q657" s="28">
        <v>1.39135875</v>
      </c>
      <c r="R657" s="28">
        <v>2.2367499999999998</v>
      </c>
      <c r="S657" s="28">
        <v>3.5292500000000002</v>
      </c>
      <c r="T657" s="28">
        <v>176.61324999999999</v>
      </c>
      <c r="U657" s="28">
        <v>3.1223550000000002</v>
      </c>
      <c r="V657" s="28">
        <v>6.5316582286392894E-2</v>
      </c>
      <c r="W657" s="28">
        <v>33.860930000000003</v>
      </c>
      <c r="X657" s="28">
        <v>198.345</v>
      </c>
      <c r="Y657" s="28">
        <v>1.5035125</v>
      </c>
      <c r="Z657" s="28">
        <v>1.9585025</v>
      </c>
      <c r="AA657" s="28">
        <v>2.57498</v>
      </c>
      <c r="AB657" s="28">
        <v>2.7651275000000002</v>
      </c>
      <c r="AC657" s="28">
        <v>50.141624999999998</v>
      </c>
      <c r="AD657" s="28">
        <v>32.889332500000002</v>
      </c>
      <c r="AE657" s="28">
        <v>3.5292500000000002</v>
      </c>
      <c r="AF657" s="28">
        <v>4.7766299500000002</v>
      </c>
      <c r="AG657" s="28">
        <v>4.77384495</v>
      </c>
      <c r="AH657" s="28">
        <v>4.7597799500000004</v>
      </c>
      <c r="AI657" s="28">
        <v>5.3749999999999999E-2</v>
      </c>
      <c r="AJ657" s="28">
        <v>1.9413212500000001</v>
      </c>
      <c r="AK657" s="28">
        <v>94.693996100000007</v>
      </c>
      <c r="AL657" s="28">
        <v>6.8294697500000003</v>
      </c>
      <c r="AM657" s="28">
        <v>0.96344675000000002</v>
      </c>
      <c r="AN657" s="28">
        <v>1.77006</v>
      </c>
      <c r="AO657" s="28">
        <v>41.622750000000003</v>
      </c>
      <c r="AP657" s="28">
        <v>2.0224652500000002</v>
      </c>
      <c r="AQ657" s="28">
        <v>1.6021325</v>
      </c>
      <c r="AR657" s="28">
        <v>7.3629045</v>
      </c>
      <c r="AS657" s="28">
        <v>669.55937249999999</v>
      </c>
      <c r="AT657" s="28">
        <v>36.761572021500001</v>
      </c>
      <c r="AU657" s="28">
        <v>2661.0953249999998</v>
      </c>
      <c r="AV657" s="28">
        <v>5.87287245</v>
      </c>
      <c r="AW657" s="28">
        <v>3.392325</v>
      </c>
      <c r="AX657" s="28">
        <v>5.01</v>
      </c>
      <c r="AY657" s="28">
        <v>134.611425</v>
      </c>
      <c r="AZ657" s="28">
        <v>2.7295188750000001</v>
      </c>
      <c r="BA657" s="28">
        <v>0.11928572715642299</v>
      </c>
      <c r="BB657" s="28">
        <v>11.18342075</v>
      </c>
      <c r="BC657" s="28">
        <v>145.35</v>
      </c>
      <c r="BD657" s="28">
        <v>0.64675300000000002</v>
      </c>
      <c r="BE657" s="28">
        <v>1.9138640499999999</v>
      </c>
      <c r="BF657" s="28">
        <v>1.8690417500000001</v>
      </c>
      <c r="BG657" s="28">
        <v>2.1408550000000002</v>
      </c>
      <c r="BH657" s="28">
        <v>84.777919999999995</v>
      </c>
      <c r="BI657" s="28">
        <v>15.452647499999999</v>
      </c>
      <c r="BJ657" s="28">
        <v>5.01</v>
      </c>
      <c r="BK657" s="28">
        <v>3.331647915</v>
      </c>
      <c r="BL657" s="28">
        <v>3.331647915</v>
      </c>
      <c r="BM657" s="28">
        <v>3.6333465650000001</v>
      </c>
      <c r="BN657" s="28">
        <v>0.18987825</v>
      </c>
      <c r="BO657" s="28">
        <v>1.0057239377827401</v>
      </c>
      <c r="BP657" s="28">
        <v>0.46798335745296699</v>
      </c>
    </row>
    <row r="658" spans="1:68">
      <c r="A658" s="28">
        <v>657</v>
      </c>
      <c r="B658" s="29" t="s">
        <v>84</v>
      </c>
      <c r="C658" s="28">
        <v>400</v>
      </c>
      <c r="D658" s="28">
        <v>1102</v>
      </c>
      <c r="E658" s="28">
        <v>0.42946200000000001</v>
      </c>
      <c r="F658" s="28">
        <v>34.791292749999997</v>
      </c>
      <c r="G658" s="28">
        <v>3.1804025</v>
      </c>
      <c r="H658" s="28">
        <v>1.1922874999999999</v>
      </c>
      <c r="I658" s="28">
        <v>4.0882825</v>
      </c>
      <c r="J658" s="28">
        <v>16.363</v>
      </c>
      <c r="K658" s="28">
        <v>0.86767249999999996</v>
      </c>
      <c r="L658" s="28">
        <v>0.86602500000000004</v>
      </c>
      <c r="M658" s="28">
        <v>1.0612950000000001</v>
      </c>
      <c r="N658" s="28">
        <v>464.19175000000001</v>
      </c>
      <c r="O658" s="28">
        <v>57.377393644999998</v>
      </c>
      <c r="P658" s="28">
        <v>373.45350000000002</v>
      </c>
      <c r="Q658" s="28">
        <v>1.3995612500000001</v>
      </c>
      <c r="R658" s="28">
        <v>2.25725</v>
      </c>
      <c r="S658" s="28">
        <v>3.5447500000000001</v>
      </c>
      <c r="T658" s="28">
        <v>176.62774999999999</v>
      </c>
      <c r="U658" s="28">
        <v>3.1196100000000002</v>
      </c>
      <c r="V658" s="28">
        <v>6.5085864450284206E-2</v>
      </c>
      <c r="W658" s="28">
        <v>33.859659999999998</v>
      </c>
      <c r="X658" s="28">
        <v>198.26499999999999</v>
      </c>
      <c r="Y658" s="28">
        <v>1.5018374999999999</v>
      </c>
      <c r="Z658" s="28">
        <v>1.9599675000000001</v>
      </c>
      <c r="AA658" s="28">
        <v>2.5745100000000001</v>
      </c>
      <c r="AB658" s="28">
        <v>2.7645925</v>
      </c>
      <c r="AC658" s="28">
        <v>50.331375000000001</v>
      </c>
      <c r="AD658" s="28">
        <v>32.815427499999998</v>
      </c>
      <c r="AE658" s="28">
        <v>3.5447500000000001</v>
      </c>
      <c r="AF658" s="28">
        <v>4.7890656500000004</v>
      </c>
      <c r="AG658" s="28">
        <v>4.7834956499999999</v>
      </c>
      <c r="AH658" s="28">
        <v>4.7553656499999999</v>
      </c>
      <c r="AI658" s="28">
        <v>5.7500000000000002E-2</v>
      </c>
      <c r="AJ658" s="28">
        <v>1.95169875</v>
      </c>
      <c r="AK658" s="28">
        <v>95.539740699999996</v>
      </c>
      <c r="AL658" s="28">
        <v>6.8529182500000001</v>
      </c>
      <c r="AM658" s="28">
        <v>0.96351724999999999</v>
      </c>
      <c r="AN658" s="28">
        <v>1.77122</v>
      </c>
      <c r="AO658" s="28">
        <v>41.929250000000003</v>
      </c>
      <c r="AP658" s="28">
        <v>2.01942675</v>
      </c>
      <c r="AQ658" s="28">
        <v>1.5990275</v>
      </c>
      <c r="AR658" s="28">
        <v>7.3532915000000001</v>
      </c>
      <c r="AS658" s="28">
        <v>669.61590750000005</v>
      </c>
      <c r="AT658" s="28">
        <v>36.852212070500002</v>
      </c>
      <c r="AU658" s="28">
        <v>2659.2782750000001</v>
      </c>
      <c r="AV658" s="28">
        <v>5.8185131500000002</v>
      </c>
      <c r="AW658" s="28">
        <v>3.3897750000000002</v>
      </c>
      <c r="AX658" s="28">
        <v>5.0199999999999996</v>
      </c>
      <c r="AY658" s="28">
        <v>134.70897500000001</v>
      </c>
      <c r="AZ658" s="28">
        <v>2.7313671249999998</v>
      </c>
      <c r="BA658" s="28">
        <v>0.118175259514539</v>
      </c>
      <c r="BB658" s="28">
        <v>11.20695525</v>
      </c>
      <c r="BC658" s="28">
        <v>145.44999999999999</v>
      </c>
      <c r="BD658" s="28">
        <v>0.64741099999999996</v>
      </c>
      <c r="BE658" s="28">
        <v>1.91396235</v>
      </c>
      <c r="BF658" s="28">
        <v>1.8697822500000001</v>
      </c>
      <c r="BG658" s="28">
        <v>2.1418849999999998</v>
      </c>
      <c r="BH658" s="28">
        <v>83.910039999999995</v>
      </c>
      <c r="BI658" s="28">
        <v>15.4608325</v>
      </c>
      <c r="BJ658" s="28">
        <v>5.0199999999999996</v>
      </c>
      <c r="BK658" s="28">
        <v>3.3302556050000001</v>
      </c>
      <c r="BL658" s="28">
        <v>3.3302556050000001</v>
      </c>
      <c r="BM658" s="28">
        <v>3.648063155</v>
      </c>
      <c r="BN658" s="28">
        <v>0.18925775</v>
      </c>
      <c r="BO658" s="28">
        <v>1.0048142303801699</v>
      </c>
      <c r="BP658" s="28">
        <v>0.468459479015919</v>
      </c>
    </row>
    <row r="659" spans="1:68">
      <c r="A659" s="28">
        <v>658</v>
      </c>
      <c r="B659" s="29" t="s">
        <v>85</v>
      </c>
      <c r="C659" s="28">
        <v>430</v>
      </c>
      <c r="D659" s="28">
        <v>1102</v>
      </c>
      <c r="E659" s="28">
        <v>0.44469799999999998</v>
      </c>
      <c r="F659" s="28">
        <v>35.729302250000003</v>
      </c>
      <c r="G659" s="28">
        <v>3.2350474999999999</v>
      </c>
      <c r="H659" s="28">
        <v>1.1939625</v>
      </c>
      <c r="I659" s="28">
        <v>4.0813174999999999</v>
      </c>
      <c r="J659" s="28">
        <v>16.727</v>
      </c>
      <c r="K659" s="28">
        <v>0.87387749999999997</v>
      </c>
      <c r="L659" s="28">
        <v>0.87097500000000005</v>
      </c>
      <c r="M659" s="28">
        <v>1.0665549999999999</v>
      </c>
      <c r="N659" s="28">
        <v>465.19074999999998</v>
      </c>
      <c r="O659" s="28">
        <v>57.412730205000003</v>
      </c>
      <c r="P659" s="28">
        <v>374.30149999999998</v>
      </c>
      <c r="Q659" s="28">
        <v>1.40776375</v>
      </c>
      <c r="R659" s="28">
        <v>2.2777500000000002</v>
      </c>
      <c r="S659" s="28">
        <v>3.5602499999999999</v>
      </c>
      <c r="T659" s="28">
        <v>176.64224999999999</v>
      </c>
      <c r="U659" s="28">
        <v>3.1168650000000002</v>
      </c>
      <c r="V659" s="28">
        <v>6.4865188019369899E-2</v>
      </c>
      <c r="W659" s="28">
        <v>33.85839</v>
      </c>
      <c r="X659" s="28">
        <v>198.185</v>
      </c>
      <c r="Y659" s="28">
        <v>1.5001625000000001</v>
      </c>
      <c r="Z659" s="28">
        <v>1.9614324999999999</v>
      </c>
      <c r="AA659" s="28">
        <v>2.5740400000000001</v>
      </c>
      <c r="AB659" s="28">
        <v>2.7640574999999998</v>
      </c>
      <c r="AC659" s="28">
        <v>50.521124999999998</v>
      </c>
      <c r="AD659" s="28">
        <v>32.741522500000002</v>
      </c>
      <c r="AE659" s="28">
        <v>3.5602499999999999</v>
      </c>
      <c r="AF659" s="28">
        <v>4.8015013499999997</v>
      </c>
      <c r="AG659" s="28">
        <v>4.7931463499999998</v>
      </c>
      <c r="AH659" s="28">
        <v>4.7509513500000002</v>
      </c>
      <c r="AI659" s="28">
        <v>6.1249999999999999E-2</v>
      </c>
      <c r="AJ659" s="28">
        <v>1.96207625</v>
      </c>
      <c r="AK659" s="28">
        <v>96.385485299999999</v>
      </c>
      <c r="AL659" s="28">
        <v>6.8763667499999999</v>
      </c>
      <c r="AM659" s="28">
        <v>0.96358774999999997</v>
      </c>
      <c r="AN659" s="28">
        <v>1.7723800000000001</v>
      </c>
      <c r="AO659" s="28">
        <v>42.235750000000003</v>
      </c>
      <c r="AP659" s="28">
        <v>2.0163882499999999</v>
      </c>
      <c r="AQ659" s="28">
        <v>1.5959224999999999</v>
      </c>
      <c r="AR659" s="28">
        <v>7.3436785000000002</v>
      </c>
      <c r="AS659" s="28">
        <v>669.67244249999999</v>
      </c>
      <c r="AT659" s="28">
        <v>36.942852119500003</v>
      </c>
      <c r="AU659" s="28">
        <v>2657.461225</v>
      </c>
      <c r="AV659" s="28">
        <v>5.7641538499999996</v>
      </c>
      <c r="AW659" s="28">
        <v>3.3872249999999999</v>
      </c>
      <c r="AX659" s="28">
        <v>5.03</v>
      </c>
      <c r="AY659" s="28">
        <v>134.80652499999999</v>
      </c>
      <c r="AZ659" s="28">
        <v>2.7332153749999999</v>
      </c>
      <c r="BA659" s="28">
        <v>0.117080908945621</v>
      </c>
      <c r="BB659" s="28">
        <v>11.23048975</v>
      </c>
      <c r="BC659" s="28">
        <v>145.55000000000001</v>
      </c>
      <c r="BD659" s="28">
        <v>0.64806900000000001</v>
      </c>
      <c r="BE659" s="28">
        <v>1.9140606499999999</v>
      </c>
      <c r="BF659" s="28">
        <v>1.8705227499999999</v>
      </c>
      <c r="BG659" s="28">
        <v>2.1429149999999999</v>
      </c>
      <c r="BH659" s="28">
        <v>83.042159999999996</v>
      </c>
      <c r="BI659" s="28">
        <v>15.4690175</v>
      </c>
      <c r="BJ659" s="28">
        <v>5.03</v>
      </c>
      <c r="BK659" s="28">
        <v>3.3288632950000001</v>
      </c>
      <c r="BL659" s="28">
        <v>3.3288632950000001</v>
      </c>
      <c r="BM659" s="28">
        <v>3.6627797449999999</v>
      </c>
      <c r="BN659" s="28">
        <v>0.18863725000000001</v>
      </c>
      <c r="BO659" s="28">
        <v>1.00390511269891</v>
      </c>
      <c r="BP659" s="28">
        <v>0.46893560057887101</v>
      </c>
    </row>
    <row r="660" spans="1:68">
      <c r="A660" s="28">
        <v>659</v>
      </c>
      <c r="B660" s="29" t="s">
        <v>86</v>
      </c>
      <c r="C660" s="28">
        <v>20</v>
      </c>
      <c r="D660" s="28">
        <v>1102</v>
      </c>
      <c r="E660" s="28">
        <v>0.45993400000000001</v>
      </c>
      <c r="F660" s="28">
        <v>36.667311750000003</v>
      </c>
      <c r="G660" s="28">
        <v>3.2896925000000001</v>
      </c>
      <c r="H660" s="28">
        <v>1.1956374999999999</v>
      </c>
      <c r="I660" s="28">
        <v>4.0743524999999998</v>
      </c>
      <c r="J660" s="28">
        <v>17.091000000000001</v>
      </c>
      <c r="K660" s="28">
        <v>0.88008249999999999</v>
      </c>
      <c r="L660" s="28">
        <v>0.87592499999999995</v>
      </c>
      <c r="M660" s="28">
        <v>1.071815</v>
      </c>
      <c r="N660" s="28">
        <v>466.18975</v>
      </c>
      <c r="O660" s="28">
        <v>57.448066765</v>
      </c>
      <c r="P660" s="28">
        <v>375.14949999999999</v>
      </c>
      <c r="Q660" s="28">
        <v>1.4159662500000001</v>
      </c>
      <c r="R660" s="28">
        <v>2.2982499999999999</v>
      </c>
      <c r="S660" s="28">
        <v>3.5757500000000002</v>
      </c>
      <c r="T660" s="28">
        <v>176.65674999999999</v>
      </c>
      <c r="U660" s="28">
        <v>3.1141200000000002</v>
      </c>
      <c r="V660" s="28">
        <v>6.4653911415364806E-2</v>
      </c>
      <c r="W660" s="28">
        <v>33.857120000000002</v>
      </c>
      <c r="X660" s="28">
        <v>198.10499999999999</v>
      </c>
      <c r="Y660" s="28">
        <v>1.4984875</v>
      </c>
      <c r="Z660" s="28">
        <v>1.9628975</v>
      </c>
      <c r="AA660" s="28">
        <v>2.5735700000000001</v>
      </c>
      <c r="AB660" s="28">
        <v>2.7635225000000001</v>
      </c>
      <c r="AC660" s="28">
        <v>50.710875000000001</v>
      </c>
      <c r="AD660" s="28">
        <v>32.667617499999999</v>
      </c>
      <c r="AE660" s="28">
        <v>3.5757500000000002</v>
      </c>
      <c r="AF660" s="28">
        <v>4.8139370499999998</v>
      </c>
      <c r="AG660" s="28">
        <v>4.8027970499999997</v>
      </c>
      <c r="AH660" s="28">
        <v>4.7465370499999997</v>
      </c>
      <c r="AI660" s="28">
        <v>6.5000000000000002E-2</v>
      </c>
      <c r="AJ660" s="28">
        <v>1.9724537499999999</v>
      </c>
      <c r="AK660" s="28">
        <v>97.231229900000002</v>
      </c>
      <c r="AL660" s="28">
        <v>6.8998152499999996</v>
      </c>
      <c r="AM660" s="28">
        <v>0.96365825000000005</v>
      </c>
      <c r="AN660" s="28">
        <v>1.7735399999999999</v>
      </c>
      <c r="AO660" s="28">
        <v>42.542250000000003</v>
      </c>
      <c r="AP660" s="28">
        <v>2.0133497500000002</v>
      </c>
      <c r="AQ660" s="28">
        <v>1.5928175</v>
      </c>
      <c r="AR660" s="28">
        <v>7.3340655000000003</v>
      </c>
      <c r="AS660" s="28">
        <v>669.72897750000004</v>
      </c>
      <c r="AT660" s="28">
        <v>37.033492168499997</v>
      </c>
      <c r="AU660" s="28">
        <v>2655.6441749999999</v>
      </c>
      <c r="AV660" s="28">
        <v>5.7097945499999998</v>
      </c>
      <c r="AW660" s="28">
        <v>3.3846750000000001</v>
      </c>
      <c r="AX660" s="28">
        <v>5.04</v>
      </c>
      <c r="AY660" s="28">
        <v>134.90407500000001</v>
      </c>
      <c r="AZ660" s="28">
        <v>2.735063625</v>
      </c>
      <c r="BA660" s="28">
        <v>0.11600232709835499</v>
      </c>
      <c r="BB660" s="28">
        <v>11.254024250000001</v>
      </c>
      <c r="BC660" s="28">
        <v>145.65</v>
      </c>
      <c r="BD660" s="28">
        <v>0.64872700000000005</v>
      </c>
      <c r="BE660" s="28">
        <v>1.91415895</v>
      </c>
      <c r="BF660" s="28">
        <v>1.8712632499999999</v>
      </c>
      <c r="BG660" s="28">
        <v>2.143945</v>
      </c>
      <c r="BH660" s="28">
        <v>82.174279999999996</v>
      </c>
      <c r="BI660" s="28">
        <v>15.477202500000001</v>
      </c>
      <c r="BJ660" s="28">
        <v>5.04</v>
      </c>
      <c r="BK660" s="28">
        <v>3.3274709850000002</v>
      </c>
      <c r="BL660" s="28">
        <v>3.3274709850000002</v>
      </c>
      <c r="BM660" s="28">
        <v>3.6774963349999998</v>
      </c>
      <c r="BN660" s="28">
        <v>0.18801675000000001</v>
      </c>
      <c r="BO660" s="28">
        <v>1.00299658416571</v>
      </c>
      <c r="BP660" s="28">
        <v>0.46941172214182297</v>
      </c>
    </row>
    <row r="661" spans="1:68">
      <c r="A661" s="28">
        <v>660</v>
      </c>
      <c r="B661" s="29" t="s">
        <v>328</v>
      </c>
      <c r="C661" s="28">
        <v>190</v>
      </c>
      <c r="D661" s="28">
        <v>1102</v>
      </c>
      <c r="E661" s="28">
        <v>0.39210800000000001</v>
      </c>
      <c r="F661" s="28">
        <v>33.0520785</v>
      </c>
      <c r="G661" s="28">
        <v>3.1194350000000002</v>
      </c>
      <c r="H661" s="28">
        <v>1.1875249999999999</v>
      </c>
      <c r="I661" s="28">
        <v>4.1006049999999998</v>
      </c>
      <c r="J661" s="28">
        <v>15.692</v>
      </c>
      <c r="K661" s="28">
        <v>0.86811499999999997</v>
      </c>
      <c r="L661" s="28">
        <v>0.86985000000000001</v>
      </c>
      <c r="M661" s="28">
        <v>1.04478</v>
      </c>
      <c r="N661" s="28">
        <v>464.14699999999999</v>
      </c>
      <c r="O661" s="28">
        <v>57.218148679999999</v>
      </c>
      <c r="P661" s="28">
        <v>358.24400000000003</v>
      </c>
      <c r="Q661" s="28">
        <v>1.4193575</v>
      </c>
      <c r="R661" s="28">
        <v>2.2614999999999998</v>
      </c>
      <c r="S661" s="28">
        <v>3.4965000000000002</v>
      </c>
      <c r="T661" s="28">
        <v>176.09350000000001</v>
      </c>
      <c r="U661" s="28">
        <v>3.1097649999999999</v>
      </c>
      <c r="V661" s="28">
        <v>6.7550344124394604E-2</v>
      </c>
      <c r="W661" s="28">
        <v>33.748190000000001</v>
      </c>
      <c r="X661" s="28">
        <v>197.76</v>
      </c>
      <c r="Y661" s="28">
        <v>1.4974749999999999</v>
      </c>
      <c r="Z661" s="28">
        <v>1.952895</v>
      </c>
      <c r="AA661" s="28">
        <v>2.5705900000000002</v>
      </c>
      <c r="AB661" s="28">
        <v>2.761895</v>
      </c>
      <c r="AC661" s="28">
        <v>51.444249999999997</v>
      </c>
      <c r="AD661" s="28">
        <v>32.568784999999998</v>
      </c>
      <c r="AE661" s="28">
        <v>3.4965000000000002</v>
      </c>
      <c r="AF661" s="28">
        <v>4.7947370999999999</v>
      </c>
      <c r="AG661" s="28">
        <v>4.7863821</v>
      </c>
      <c r="AH661" s="28">
        <v>4.7441871000000004</v>
      </c>
      <c r="AI661" s="28">
        <v>6.1249999999999999E-2</v>
      </c>
      <c r="AJ661" s="28">
        <v>1.9633825</v>
      </c>
      <c r="AK661" s="28">
        <v>96.452773800000003</v>
      </c>
      <c r="AL661" s="28">
        <v>6.8854955000000002</v>
      </c>
      <c r="AM661" s="28">
        <v>0.9631615</v>
      </c>
      <c r="AN661" s="28">
        <v>1.7674799999999999</v>
      </c>
      <c r="AO661" s="28">
        <v>42.269500000000001</v>
      </c>
      <c r="AP661" s="28">
        <v>2.0247345000000001</v>
      </c>
      <c r="AQ661" s="28">
        <v>1.6011850000000001</v>
      </c>
      <c r="AR661" s="28">
        <v>7.3724610000000004</v>
      </c>
      <c r="AS661" s="28">
        <v>669.91610500000002</v>
      </c>
      <c r="AT661" s="28">
        <v>36.885815246999996</v>
      </c>
      <c r="AU661" s="28">
        <v>2671.2538500000001</v>
      </c>
      <c r="AV661" s="28">
        <v>5.8828521</v>
      </c>
      <c r="AW661" s="28">
        <v>3.3973499999999999</v>
      </c>
      <c r="AX661" s="28">
        <v>5.03</v>
      </c>
      <c r="AY661" s="28">
        <v>134.53765000000001</v>
      </c>
      <c r="AZ661" s="28">
        <v>2.73071975</v>
      </c>
      <c r="BA661" s="28">
        <v>0.117578868924402</v>
      </c>
      <c r="BB661" s="28">
        <v>11.1571535</v>
      </c>
      <c r="BC661" s="28">
        <v>145.30000000000001</v>
      </c>
      <c r="BD661" s="28">
        <v>0.64617400000000003</v>
      </c>
      <c r="BE661" s="28">
        <v>1.9134648999999999</v>
      </c>
      <c r="BF661" s="28">
        <v>1.8681715000000001</v>
      </c>
      <c r="BG661" s="28">
        <v>2.1400899999999998</v>
      </c>
      <c r="BH661" s="28">
        <v>84.184359999999998</v>
      </c>
      <c r="BI661" s="28">
        <v>15.406055</v>
      </c>
      <c r="BJ661" s="28">
        <v>5.03</v>
      </c>
      <c r="BK661" s="28">
        <v>3.3314540699999999</v>
      </c>
      <c r="BL661" s="28">
        <v>3.3314540699999999</v>
      </c>
      <c r="BM661" s="28">
        <v>3.6235907699999998</v>
      </c>
      <c r="BN661" s="28">
        <v>0.19018850000000001</v>
      </c>
      <c r="BO661" s="28">
        <v>1.0039061238124201</v>
      </c>
      <c r="BP661" s="28">
        <v>0.46756439942112898</v>
      </c>
    </row>
    <row r="662" spans="1:68">
      <c r="A662" s="28">
        <v>661</v>
      </c>
      <c r="B662" s="29" t="s">
        <v>329</v>
      </c>
      <c r="C662" s="28">
        <v>410</v>
      </c>
      <c r="D662" s="28">
        <v>1102</v>
      </c>
      <c r="E662" s="28">
        <v>0.41314400000000001</v>
      </c>
      <c r="F662" s="28">
        <v>34.122968</v>
      </c>
      <c r="G662" s="28">
        <v>3.16568</v>
      </c>
      <c r="H662" s="28">
        <v>1.1900999999999999</v>
      </c>
      <c r="I662" s="28">
        <v>4.0928899999999997</v>
      </c>
      <c r="J662" s="28">
        <v>16.106000000000002</v>
      </c>
      <c r="K662" s="28">
        <v>0.87041999999999997</v>
      </c>
      <c r="L662" s="28">
        <v>0.87029999999999996</v>
      </c>
      <c r="M662" s="28">
        <v>1.05349</v>
      </c>
      <c r="N662" s="28">
        <v>464.56450000000001</v>
      </c>
      <c r="O662" s="28">
        <v>57.29598129</v>
      </c>
      <c r="P662" s="28">
        <v>364.66699999999997</v>
      </c>
      <c r="Q662" s="28">
        <v>1.41472</v>
      </c>
      <c r="R662" s="28">
        <v>2.2679999999999998</v>
      </c>
      <c r="S662" s="28">
        <v>3.5219999999999998</v>
      </c>
      <c r="T662" s="28">
        <v>176.31299999999999</v>
      </c>
      <c r="U662" s="28">
        <v>3.1126049999999998</v>
      </c>
      <c r="V662" s="28">
        <v>6.6434868992921906E-2</v>
      </c>
      <c r="W662" s="28">
        <v>33.792270000000002</v>
      </c>
      <c r="X662" s="28">
        <v>197.93</v>
      </c>
      <c r="Y662" s="28">
        <v>1.49855</v>
      </c>
      <c r="Z662" s="28">
        <v>1.95631</v>
      </c>
      <c r="AA662" s="28">
        <v>2.5719699999999999</v>
      </c>
      <c r="AB662" s="28">
        <v>2.7627600000000001</v>
      </c>
      <c r="AC662" s="28">
        <v>51.075000000000003</v>
      </c>
      <c r="AD662" s="28">
        <v>32.637880000000003</v>
      </c>
      <c r="AE662" s="28">
        <v>3.5219999999999998</v>
      </c>
      <c r="AF662" s="28">
        <v>4.7974427999999998</v>
      </c>
      <c r="AG662" s="28">
        <v>4.7890877999999999</v>
      </c>
      <c r="AH662" s="28">
        <v>4.7468928000000004</v>
      </c>
      <c r="AI662" s="28">
        <v>6.1249999999999999E-2</v>
      </c>
      <c r="AJ662" s="28">
        <v>1.96286</v>
      </c>
      <c r="AK662" s="28">
        <v>96.425858399999996</v>
      </c>
      <c r="AL662" s="28">
        <v>6.8818440000000001</v>
      </c>
      <c r="AM662" s="28">
        <v>0.96333199999999997</v>
      </c>
      <c r="AN662" s="28">
        <v>1.7694399999999999</v>
      </c>
      <c r="AO662" s="28">
        <v>42.256</v>
      </c>
      <c r="AP662" s="28">
        <v>2.0213960000000002</v>
      </c>
      <c r="AQ662" s="28">
        <v>1.5990800000000001</v>
      </c>
      <c r="AR662" s="28">
        <v>7.3609479999999996</v>
      </c>
      <c r="AS662" s="28">
        <v>669.81863999999996</v>
      </c>
      <c r="AT662" s="28">
        <v>36.908629996000002</v>
      </c>
      <c r="AU662" s="28">
        <v>2665.7368000000001</v>
      </c>
      <c r="AV662" s="28">
        <v>5.8353728</v>
      </c>
      <c r="AW662" s="28">
        <v>3.3933</v>
      </c>
      <c r="AX662" s="28">
        <v>5.03</v>
      </c>
      <c r="AY662" s="28">
        <v>134.64519999999999</v>
      </c>
      <c r="AZ662" s="28">
        <v>2.7317179999999999</v>
      </c>
      <c r="BA662" s="28">
        <v>0.11737978038621701</v>
      </c>
      <c r="BB662" s="28">
        <v>11.186488000000001</v>
      </c>
      <c r="BC662" s="28">
        <v>145.4</v>
      </c>
      <c r="BD662" s="28">
        <v>0.64693199999999995</v>
      </c>
      <c r="BE662" s="28">
        <v>1.9137032</v>
      </c>
      <c r="BF662" s="28">
        <v>1.8691120000000001</v>
      </c>
      <c r="BG662" s="28">
        <v>2.1412200000000001</v>
      </c>
      <c r="BH662" s="28">
        <v>83.72748</v>
      </c>
      <c r="BI662" s="28">
        <v>15.431240000000001</v>
      </c>
      <c r="BJ662" s="28">
        <v>5.03</v>
      </c>
      <c r="BK662" s="28">
        <v>3.33041776</v>
      </c>
      <c r="BL662" s="28">
        <v>3.33041776</v>
      </c>
      <c r="BM662" s="28">
        <v>3.6392663600000001</v>
      </c>
      <c r="BN662" s="28">
        <v>0.18956799999999999</v>
      </c>
      <c r="BO662" s="28">
        <v>1.00390571914037</v>
      </c>
      <c r="BP662" s="28">
        <v>0.46811287988422601</v>
      </c>
    </row>
    <row r="663" spans="1:68">
      <c r="A663" s="28">
        <v>662</v>
      </c>
      <c r="B663" s="29" t="s">
        <v>251</v>
      </c>
      <c r="C663" s="28">
        <v>445</v>
      </c>
      <c r="D663" s="28">
        <v>1102</v>
      </c>
      <c r="E663" s="28">
        <v>0.43418000000000001</v>
      </c>
      <c r="F663" s="28">
        <v>35.1938575</v>
      </c>
      <c r="G663" s="28">
        <v>3.2119249999999999</v>
      </c>
      <c r="H663" s="28">
        <v>1.1926749999999999</v>
      </c>
      <c r="I663" s="28">
        <v>4.0851749999999996</v>
      </c>
      <c r="J663" s="28">
        <v>16.52</v>
      </c>
      <c r="K663" s="28">
        <v>0.87272499999999997</v>
      </c>
      <c r="L663" s="28">
        <v>0.87075000000000002</v>
      </c>
      <c r="M663" s="28">
        <v>1.0622</v>
      </c>
      <c r="N663" s="28">
        <v>464.98200000000003</v>
      </c>
      <c r="O663" s="28">
        <v>57.373813900000002</v>
      </c>
      <c r="P663" s="28">
        <v>371.09</v>
      </c>
      <c r="Q663" s="28">
        <v>1.4100824999999999</v>
      </c>
      <c r="R663" s="28">
        <v>2.2745000000000002</v>
      </c>
      <c r="S663" s="28">
        <v>3.5474999999999999</v>
      </c>
      <c r="T663" s="28">
        <v>176.5325</v>
      </c>
      <c r="U663" s="28">
        <v>3.1154449999999998</v>
      </c>
      <c r="V663" s="28">
        <v>6.5375302663438203E-2</v>
      </c>
      <c r="W663" s="28">
        <v>33.836350000000003</v>
      </c>
      <c r="X663" s="28">
        <v>198.1</v>
      </c>
      <c r="Y663" s="28">
        <v>1.499625</v>
      </c>
      <c r="Z663" s="28">
        <v>1.9597249999999999</v>
      </c>
      <c r="AA663" s="28">
        <v>2.57335</v>
      </c>
      <c r="AB663" s="28">
        <v>2.7636250000000002</v>
      </c>
      <c r="AC663" s="28">
        <v>50.705750000000002</v>
      </c>
      <c r="AD663" s="28">
        <v>32.706975</v>
      </c>
      <c r="AE663" s="28">
        <v>3.5474999999999999</v>
      </c>
      <c r="AF663" s="28">
        <v>4.8001484999999997</v>
      </c>
      <c r="AG663" s="28">
        <v>4.7917934999999998</v>
      </c>
      <c r="AH663" s="28">
        <v>4.7495985000000003</v>
      </c>
      <c r="AI663" s="28">
        <v>6.1249999999999999E-2</v>
      </c>
      <c r="AJ663" s="28">
        <v>1.9623375000000001</v>
      </c>
      <c r="AK663" s="28">
        <v>96.398943000000003</v>
      </c>
      <c r="AL663" s="28">
        <v>6.8781924999999999</v>
      </c>
      <c r="AM663" s="28">
        <v>0.96350250000000004</v>
      </c>
      <c r="AN663" s="28">
        <v>1.7714000000000001</v>
      </c>
      <c r="AO663" s="28">
        <v>42.2425</v>
      </c>
      <c r="AP663" s="28">
        <v>2.0180574999999998</v>
      </c>
      <c r="AQ663" s="28">
        <v>1.596975</v>
      </c>
      <c r="AR663" s="28">
        <v>7.3494349999999997</v>
      </c>
      <c r="AS663" s="28">
        <v>669.72117500000002</v>
      </c>
      <c r="AT663" s="28">
        <v>36.931444745</v>
      </c>
      <c r="AU663" s="28">
        <v>2660.2197500000002</v>
      </c>
      <c r="AV663" s="28">
        <v>5.7878935</v>
      </c>
      <c r="AW663" s="28">
        <v>3.3892500000000001</v>
      </c>
      <c r="AX663" s="28">
        <v>5.03</v>
      </c>
      <c r="AY663" s="28">
        <v>134.75274999999999</v>
      </c>
      <c r="AZ663" s="28">
        <v>2.7327162500000002</v>
      </c>
      <c r="BA663" s="28">
        <v>0.117180564597266</v>
      </c>
      <c r="BB663" s="28">
        <v>11.2158225</v>
      </c>
      <c r="BC663" s="28">
        <v>145.5</v>
      </c>
      <c r="BD663" s="28">
        <v>0.64768999999999999</v>
      </c>
      <c r="BE663" s="28">
        <v>1.9139415</v>
      </c>
      <c r="BF663" s="28">
        <v>1.8700524999999999</v>
      </c>
      <c r="BG663" s="28">
        <v>2.14235</v>
      </c>
      <c r="BH663" s="28">
        <v>83.270600000000002</v>
      </c>
      <c r="BI663" s="28">
        <v>15.456424999999999</v>
      </c>
      <c r="BJ663" s="28">
        <v>5.03</v>
      </c>
      <c r="BK663" s="28">
        <v>3.3293814500000001</v>
      </c>
      <c r="BL663" s="28">
        <v>3.3293814500000001</v>
      </c>
      <c r="BM663" s="28">
        <v>3.65494195</v>
      </c>
      <c r="BN663" s="28">
        <v>0.18894749999999999</v>
      </c>
      <c r="BO663" s="28">
        <v>1.0039053147705701</v>
      </c>
      <c r="BP663" s="28">
        <v>0.46866136034732297</v>
      </c>
    </row>
    <row r="664" spans="1:68">
      <c r="A664" s="28">
        <v>663</v>
      </c>
      <c r="B664" s="29" t="s">
        <v>330</v>
      </c>
      <c r="C664" s="28">
        <v>260</v>
      </c>
      <c r="D664" s="28">
        <v>1102</v>
      </c>
      <c r="E664" s="28">
        <v>0.45521600000000001</v>
      </c>
      <c r="F664" s="28">
        <v>36.264747</v>
      </c>
      <c r="G664" s="28">
        <v>3.2581699999999998</v>
      </c>
      <c r="H664" s="28">
        <v>1.1952499999999999</v>
      </c>
      <c r="I664" s="28">
        <v>4.0774600000000003</v>
      </c>
      <c r="J664" s="28">
        <v>16.934000000000001</v>
      </c>
      <c r="K664" s="28">
        <v>0.87502999999999997</v>
      </c>
      <c r="L664" s="28">
        <v>0.87119999999999997</v>
      </c>
      <c r="M664" s="28">
        <v>1.07091</v>
      </c>
      <c r="N664" s="28">
        <v>465.39949999999999</v>
      </c>
      <c r="O664" s="28">
        <v>57.451646510000003</v>
      </c>
      <c r="P664" s="28">
        <v>377.51299999999998</v>
      </c>
      <c r="Q664" s="28">
        <v>1.4054450000000001</v>
      </c>
      <c r="R664" s="28">
        <v>2.2810000000000001</v>
      </c>
      <c r="S664" s="28">
        <v>3.573</v>
      </c>
      <c r="T664" s="28">
        <v>176.75200000000001</v>
      </c>
      <c r="U664" s="28">
        <v>3.1182850000000002</v>
      </c>
      <c r="V664" s="28">
        <v>6.4367544584858896E-2</v>
      </c>
      <c r="W664" s="28">
        <v>33.880429999999997</v>
      </c>
      <c r="X664" s="28">
        <v>198.27</v>
      </c>
      <c r="Y664" s="28">
        <v>1.5006999999999999</v>
      </c>
      <c r="Z664" s="28">
        <v>1.9631400000000001</v>
      </c>
      <c r="AA664" s="28">
        <v>2.5747300000000002</v>
      </c>
      <c r="AB664" s="28">
        <v>2.7644899999999999</v>
      </c>
      <c r="AC664" s="28">
        <v>50.336500000000001</v>
      </c>
      <c r="AD664" s="28">
        <v>32.776069999999997</v>
      </c>
      <c r="AE664" s="28">
        <v>3.573</v>
      </c>
      <c r="AF664" s="28">
        <v>4.8028541999999996</v>
      </c>
      <c r="AG664" s="28">
        <v>4.7944991999999997</v>
      </c>
      <c r="AH664" s="28">
        <v>4.7523042000000002</v>
      </c>
      <c r="AI664" s="28">
        <v>6.1249999999999999E-2</v>
      </c>
      <c r="AJ664" s="28">
        <v>1.9618150000000001</v>
      </c>
      <c r="AK664" s="28">
        <v>96.372027599999996</v>
      </c>
      <c r="AL664" s="28">
        <v>6.8745409999999998</v>
      </c>
      <c r="AM664" s="28">
        <v>0.963673</v>
      </c>
      <c r="AN664" s="28">
        <v>1.77336</v>
      </c>
      <c r="AO664" s="28">
        <v>42.228999999999999</v>
      </c>
      <c r="AP664" s="28">
        <v>2.0147189999999999</v>
      </c>
      <c r="AQ664" s="28">
        <v>1.59487</v>
      </c>
      <c r="AR664" s="28">
        <v>7.3379219999999998</v>
      </c>
      <c r="AS664" s="28">
        <v>669.62370999999996</v>
      </c>
      <c r="AT664" s="28">
        <v>36.954259493999999</v>
      </c>
      <c r="AU664" s="28">
        <v>2654.7026999999998</v>
      </c>
      <c r="AV664" s="28">
        <v>5.7404142</v>
      </c>
      <c r="AW664" s="28">
        <v>3.3852000000000002</v>
      </c>
      <c r="AX664" s="28">
        <v>5.03</v>
      </c>
      <c r="AY664" s="28">
        <v>134.8603</v>
      </c>
      <c r="AZ664" s="28">
        <v>2.7337145</v>
      </c>
      <c r="BA664" s="28">
        <v>0.116981221435506</v>
      </c>
      <c r="BB664" s="28">
        <v>11.245157000000001</v>
      </c>
      <c r="BC664" s="28">
        <v>145.6</v>
      </c>
      <c r="BD664" s="28">
        <v>0.64844800000000002</v>
      </c>
      <c r="BE664" s="28">
        <v>1.9141798000000001</v>
      </c>
      <c r="BF664" s="28">
        <v>1.8709929999999999</v>
      </c>
      <c r="BG664" s="28">
        <v>2.1434799999999998</v>
      </c>
      <c r="BH664" s="28">
        <v>82.813720000000004</v>
      </c>
      <c r="BI664" s="28">
        <v>15.48161</v>
      </c>
      <c r="BJ664" s="28">
        <v>5.03</v>
      </c>
      <c r="BK664" s="28">
        <v>3.3283451400000001</v>
      </c>
      <c r="BL664" s="28">
        <v>3.3283451400000001</v>
      </c>
      <c r="BM664" s="28">
        <v>3.6706175399999998</v>
      </c>
      <c r="BN664" s="28">
        <v>0.18832699999999999</v>
      </c>
      <c r="BO664" s="28">
        <v>1.0039049107026901</v>
      </c>
      <c r="BP664" s="28">
        <v>0.46920984081042</v>
      </c>
    </row>
    <row r="665" spans="1:68">
      <c r="A665" s="28">
        <v>664</v>
      </c>
      <c r="B665" s="29" t="s">
        <v>331</v>
      </c>
      <c r="C665" s="28">
        <v>100</v>
      </c>
      <c r="D665" s="28">
        <v>1102</v>
      </c>
      <c r="E665" s="28">
        <v>0.46573399999999998</v>
      </c>
      <c r="F665" s="28">
        <v>36.800191750000003</v>
      </c>
      <c r="G665" s="28">
        <v>3.2812925000000002</v>
      </c>
      <c r="H665" s="28">
        <v>1.1965375</v>
      </c>
      <c r="I665" s="28">
        <v>4.0736024999999998</v>
      </c>
      <c r="J665" s="28">
        <v>17.140999999999998</v>
      </c>
      <c r="K665" s="28">
        <v>0.87618249999999998</v>
      </c>
      <c r="L665" s="28">
        <v>0.87142500000000001</v>
      </c>
      <c r="M665" s="28">
        <v>1.0752649999999999</v>
      </c>
      <c r="N665" s="28">
        <v>465.60825</v>
      </c>
      <c r="O665" s="28">
        <v>57.490562814999997</v>
      </c>
      <c r="P665" s="28">
        <v>380.72449999999998</v>
      </c>
      <c r="Q665" s="28">
        <v>1.4031262499999999</v>
      </c>
      <c r="R665" s="28">
        <v>2.2842500000000001</v>
      </c>
      <c r="S665" s="28">
        <v>3.58575</v>
      </c>
      <c r="T665" s="28">
        <v>176.86175</v>
      </c>
      <c r="U665" s="28">
        <v>3.1197050000000002</v>
      </c>
      <c r="V665" s="28">
        <v>6.3881920541391995E-2</v>
      </c>
      <c r="W665" s="28">
        <v>33.902470000000001</v>
      </c>
      <c r="X665" s="28">
        <v>198.35499999999999</v>
      </c>
      <c r="Y665" s="28">
        <v>1.5012375</v>
      </c>
      <c r="Z665" s="28">
        <v>1.9648475000000001</v>
      </c>
      <c r="AA665" s="28">
        <v>2.5754199999999998</v>
      </c>
      <c r="AB665" s="28">
        <v>2.7649224999999999</v>
      </c>
      <c r="AC665" s="28">
        <v>50.151874999999997</v>
      </c>
      <c r="AD665" s="28">
        <v>32.810617499999999</v>
      </c>
      <c r="AE665" s="28">
        <v>3.58575</v>
      </c>
      <c r="AF665" s="28">
        <v>4.8042070499999996</v>
      </c>
      <c r="AG665" s="28">
        <v>4.7958520499999997</v>
      </c>
      <c r="AH665" s="28">
        <v>4.7536570500000002</v>
      </c>
      <c r="AI665" s="28">
        <v>6.1249999999999999E-2</v>
      </c>
      <c r="AJ665" s="28">
        <v>1.96155375</v>
      </c>
      <c r="AK665" s="28">
        <v>96.358569900000006</v>
      </c>
      <c r="AL665" s="28">
        <v>6.8727152499999997</v>
      </c>
      <c r="AM665" s="28">
        <v>0.96375825000000004</v>
      </c>
      <c r="AN665" s="28">
        <v>1.77434</v>
      </c>
      <c r="AO665" s="28">
        <v>42.222250000000003</v>
      </c>
      <c r="AP665" s="28">
        <v>2.01304975</v>
      </c>
      <c r="AQ665" s="28">
        <v>1.5938175000000001</v>
      </c>
      <c r="AR665" s="28">
        <v>7.3321655000000003</v>
      </c>
      <c r="AS665" s="28">
        <v>669.57497750000005</v>
      </c>
      <c r="AT665" s="28">
        <v>36.965666868500001</v>
      </c>
      <c r="AU665" s="28">
        <v>2651.9441750000001</v>
      </c>
      <c r="AV665" s="28">
        <v>5.7166745499999996</v>
      </c>
      <c r="AW665" s="28">
        <v>3.383175</v>
      </c>
      <c r="AX665" s="28">
        <v>5.03</v>
      </c>
      <c r="AY665" s="28">
        <v>134.914075</v>
      </c>
      <c r="AZ665" s="28">
        <v>2.7342136250000002</v>
      </c>
      <c r="BA665" s="28">
        <v>0.11688150205164299</v>
      </c>
      <c r="BB665" s="28">
        <v>11.259824249999999</v>
      </c>
      <c r="BC665" s="28">
        <v>145.65</v>
      </c>
      <c r="BD665" s="28">
        <v>0.64882700000000004</v>
      </c>
      <c r="BE665" s="28">
        <v>1.9142989500000001</v>
      </c>
      <c r="BF665" s="28">
        <v>1.8714632499999999</v>
      </c>
      <c r="BG665" s="28">
        <v>2.1440450000000002</v>
      </c>
      <c r="BH665" s="28">
        <v>82.585279999999997</v>
      </c>
      <c r="BI665" s="28">
        <v>15.4942025</v>
      </c>
      <c r="BJ665" s="28">
        <v>5.03</v>
      </c>
      <c r="BK665" s="28">
        <v>3.3278269850000002</v>
      </c>
      <c r="BL665" s="28">
        <v>3.3278269850000002</v>
      </c>
      <c r="BM665" s="28">
        <v>3.6784553350000002</v>
      </c>
      <c r="BN665" s="28">
        <v>0.18801675000000001</v>
      </c>
      <c r="BO665" s="28">
        <v>1.00390470878186</v>
      </c>
      <c r="BP665" s="28">
        <v>0.46948408104196798</v>
      </c>
    </row>
    <row r="666" spans="1:68">
      <c r="A666" s="28">
        <v>665</v>
      </c>
      <c r="B666" s="29" t="s">
        <v>332</v>
      </c>
      <c r="C666" s="28">
        <v>200</v>
      </c>
      <c r="D666" s="28">
        <v>1102</v>
      </c>
      <c r="E666" s="28">
        <v>0.43418000000000001</v>
      </c>
      <c r="F666" s="28">
        <v>35.1938575</v>
      </c>
      <c r="G666" s="28">
        <v>3.2119249999999999</v>
      </c>
      <c r="H666" s="28">
        <v>1.1926749999999999</v>
      </c>
      <c r="I666" s="28">
        <v>4.0851749999999996</v>
      </c>
      <c r="J666" s="28">
        <v>16.52</v>
      </c>
      <c r="K666" s="28">
        <v>0.87272499999999997</v>
      </c>
      <c r="L666" s="28">
        <v>0.87075000000000002</v>
      </c>
      <c r="M666" s="28">
        <v>1.0622</v>
      </c>
      <c r="N666" s="28">
        <v>464.98200000000003</v>
      </c>
      <c r="O666" s="28">
        <v>57.373813900000002</v>
      </c>
      <c r="P666" s="28">
        <v>371.09</v>
      </c>
      <c r="Q666" s="28">
        <v>1.4100824999999999</v>
      </c>
      <c r="R666" s="28">
        <v>2.2745000000000002</v>
      </c>
      <c r="S666" s="28">
        <v>3.5474999999999999</v>
      </c>
      <c r="T666" s="28">
        <v>176.5325</v>
      </c>
      <c r="U666" s="28">
        <v>3.1154449999999998</v>
      </c>
      <c r="V666" s="28">
        <v>6.5375302663438203E-2</v>
      </c>
      <c r="W666" s="28">
        <v>33.836350000000003</v>
      </c>
      <c r="X666" s="28">
        <v>198.1</v>
      </c>
      <c r="Y666" s="28">
        <v>1.499625</v>
      </c>
      <c r="Z666" s="28">
        <v>1.9597249999999999</v>
      </c>
      <c r="AA666" s="28">
        <v>2.57335</v>
      </c>
      <c r="AB666" s="28">
        <v>2.7636250000000002</v>
      </c>
      <c r="AC666" s="28">
        <v>50.705750000000002</v>
      </c>
      <c r="AD666" s="28">
        <v>32.706975</v>
      </c>
      <c r="AE666" s="28">
        <v>3.5474999999999999</v>
      </c>
      <c r="AF666" s="28">
        <v>4.8001484999999997</v>
      </c>
      <c r="AG666" s="28">
        <v>4.7917934999999998</v>
      </c>
      <c r="AH666" s="28">
        <v>4.7495985000000003</v>
      </c>
      <c r="AI666" s="28">
        <v>6.1249999999999999E-2</v>
      </c>
      <c r="AJ666" s="28">
        <v>1.9507000000000001</v>
      </c>
      <c r="AK666" s="28">
        <v>95.439880000000002</v>
      </c>
      <c r="AL666" s="28">
        <v>6.7687999999999997</v>
      </c>
      <c r="AM666" s="28">
        <v>0.95120000000000005</v>
      </c>
      <c r="AN666" s="28">
        <v>1.7581</v>
      </c>
      <c r="AO666" s="28">
        <v>41.91</v>
      </c>
      <c r="AP666" s="28">
        <v>2.0144000000000002</v>
      </c>
      <c r="AQ666" s="28">
        <v>1.587</v>
      </c>
      <c r="AR666" s="28">
        <v>7.5096999999999996</v>
      </c>
      <c r="AS666" s="28">
        <v>664.072</v>
      </c>
      <c r="AT666" s="28">
        <v>36.614244399999997</v>
      </c>
      <c r="AU666" s="28">
        <v>2721.3</v>
      </c>
      <c r="AV666" s="28">
        <v>5.8810599999999997</v>
      </c>
      <c r="AW666" s="28">
        <v>3.2894999999999999</v>
      </c>
      <c r="AX666" s="28">
        <v>5.03</v>
      </c>
      <c r="AY666" s="28">
        <v>134.52000000000001</v>
      </c>
      <c r="AZ666" s="28">
        <v>2.7658</v>
      </c>
      <c r="BA666" s="28">
        <v>0.118110236220472</v>
      </c>
      <c r="BB666" s="28">
        <v>10.972099999999999</v>
      </c>
      <c r="BC666" s="28">
        <v>145.5</v>
      </c>
      <c r="BD666" s="28">
        <v>0.64370000000000005</v>
      </c>
      <c r="BE666" s="28">
        <v>1.91188</v>
      </c>
      <c r="BF666" s="28">
        <v>1.8644000000000001</v>
      </c>
      <c r="BG666" s="28">
        <v>2.1356999999999999</v>
      </c>
      <c r="BH666" s="28">
        <v>82.712000000000003</v>
      </c>
      <c r="BI666" s="28">
        <v>15.759</v>
      </c>
      <c r="BJ666" s="28">
        <v>5.03</v>
      </c>
      <c r="BK666" s="28">
        <v>3.295912</v>
      </c>
      <c r="BL666" s="28">
        <v>3.295912</v>
      </c>
      <c r="BM666" s="28">
        <v>3.389853</v>
      </c>
      <c r="BN666" s="28">
        <v>0.16800000000000001</v>
      </c>
      <c r="BO666" s="28">
        <v>1.00588269651809</v>
      </c>
      <c r="BP666" s="28">
        <v>0.46577424023154801</v>
      </c>
    </row>
    <row r="667" spans="1:68">
      <c r="A667" s="28">
        <v>666</v>
      </c>
      <c r="B667" s="29" t="s">
        <v>333</v>
      </c>
      <c r="C667" s="28">
        <v>300</v>
      </c>
      <c r="D667" s="28">
        <v>1102</v>
      </c>
      <c r="E667" s="28">
        <v>0.43418000000000001</v>
      </c>
      <c r="F667" s="28">
        <v>35.1938575</v>
      </c>
      <c r="G667" s="28">
        <v>3.2119249999999999</v>
      </c>
      <c r="H667" s="28">
        <v>1.1926749999999999</v>
      </c>
      <c r="I667" s="28">
        <v>4.0851749999999996</v>
      </c>
      <c r="J667" s="28">
        <v>16.52</v>
      </c>
      <c r="K667" s="28">
        <v>0.87272499999999997</v>
      </c>
      <c r="L667" s="28">
        <v>0.87075000000000002</v>
      </c>
      <c r="M667" s="28">
        <v>1.0622</v>
      </c>
      <c r="N667" s="28">
        <v>464.98200000000003</v>
      </c>
      <c r="O667" s="28">
        <v>57.373813900000002</v>
      </c>
      <c r="P667" s="28">
        <v>371.09</v>
      </c>
      <c r="Q667" s="28">
        <v>1.4100824999999999</v>
      </c>
      <c r="R667" s="28">
        <v>2.2745000000000002</v>
      </c>
      <c r="S667" s="28">
        <v>3.5474999999999999</v>
      </c>
      <c r="T667" s="28">
        <v>176.5325</v>
      </c>
      <c r="U667" s="28">
        <v>3.1154449999999998</v>
      </c>
      <c r="V667" s="28">
        <v>6.5375302663438203E-2</v>
      </c>
      <c r="W667" s="28">
        <v>33.836350000000003</v>
      </c>
      <c r="X667" s="28">
        <v>198.1</v>
      </c>
      <c r="Y667" s="28">
        <v>1.499625</v>
      </c>
      <c r="Z667" s="28">
        <v>1.9597249999999999</v>
      </c>
      <c r="AA667" s="28">
        <v>2.57335</v>
      </c>
      <c r="AB667" s="28">
        <v>2.7636250000000002</v>
      </c>
      <c r="AC667" s="28">
        <v>50.705750000000002</v>
      </c>
      <c r="AD667" s="28">
        <v>32.706975</v>
      </c>
      <c r="AE667" s="28">
        <v>3.5474999999999999</v>
      </c>
      <c r="AF667" s="28">
        <v>4.8001484999999997</v>
      </c>
      <c r="AG667" s="28">
        <v>4.7917934999999998</v>
      </c>
      <c r="AH667" s="28">
        <v>4.7495985000000003</v>
      </c>
      <c r="AI667" s="28">
        <v>6.1249999999999999E-2</v>
      </c>
      <c r="AJ667" s="28">
        <v>1.9556875</v>
      </c>
      <c r="AK667" s="28">
        <v>95.850907000000007</v>
      </c>
      <c r="AL667" s="28">
        <v>6.8156825000000003</v>
      </c>
      <c r="AM667" s="28">
        <v>0.95647249999999995</v>
      </c>
      <c r="AN667" s="28">
        <v>1.7638</v>
      </c>
      <c r="AO667" s="28">
        <v>42.052500000000002</v>
      </c>
      <c r="AP667" s="28">
        <v>2.0159674999999999</v>
      </c>
      <c r="AQ667" s="28">
        <v>1.591275</v>
      </c>
      <c r="AR667" s="28">
        <v>7.4410150000000002</v>
      </c>
      <c r="AS667" s="28">
        <v>666.49307499999998</v>
      </c>
      <c r="AT667" s="28">
        <v>36.750187404999998</v>
      </c>
      <c r="AU667" s="28">
        <v>2695.12275</v>
      </c>
      <c r="AV667" s="28">
        <v>5.8411315000000004</v>
      </c>
      <c r="AW667" s="28">
        <v>3.3322500000000002</v>
      </c>
      <c r="AX667" s="28">
        <v>5.03</v>
      </c>
      <c r="AY667" s="28">
        <v>134.61975000000001</v>
      </c>
      <c r="AZ667" s="28">
        <v>2.7516212499999999</v>
      </c>
      <c r="BA667" s="28">
        <v>0.117710005350455</v>
      </c>
      <c r="BB667" s="28">
        <v>11.0765525</v>
      </c>
      <c r="BC667" s="28">
        <v>145.5</v>
      </c>
      <c r="BD667" s="28">
        <v>0.64541000000000004</v>
      </c>
      <c r="BE667" s="28">
        <v>1.9127635000000001</v>
      </c>
      <c r="BF667" s="28">
        <v>1.8668225000000001</v>
      </c>
      <c r="BG667" s="28">
        <v>2.13855</v>
      </c>
      <c r="BH667" s="28">
        <v>82.951400000000007</v>
      </c>
      <c r="BI667" s="28">
        <v>15.629325</v>
      </c>
      <c r="BJ667" s="28">
        <v>5.03</v>
      </c>
      <c r="BK667" s="28">
        <v>3.31025605</v>
      </c>
      <c r="BL667" s="28">
        <v>3.31025605</v>
      </c>
      <c r="BM667" s="28">
        <v>3.5034625500000001</v>
      </c>
      <c r="BN667" s="28">
        <v>0.17697750000000001</v>
      </c>
      <c r="BO667" s="28">
        <v>1.00503429416679</v>
      </c>
      <c r="BP667" s="28">
        <v>0.46701157742402299</v>
      </c>
    </row>
    <row r="668" spans="1:68">
      <c r="A668" s="28">
        <v>667</v>
      </c>
      <c r="B668" s="29" t="s">
        <v>334</v>
      </c>
      <c r="C668" s="28">
        <v>450</v>
      </c>
      <c r="D668" s="28">
        <v>1102</v>
      </c>
      <c r="E668" s="28">
        <v>0.43418000000000001</v>
      </c>
      <c r="F668" s="28">
        <v>35.1938575</v>
      </c>
      <c r="G668" s="28">
        <v>3.2119249999999999</v>
      </c>
      <c r="H668" s="28">
        <v>1.1926749999999999</v>
      </c>
      <c r="I668" s="28">
        <v>4.0851749999999996</v>
      </c>
      <c r="J668" s="28">
        <v>16.52</v>
      </c>
      <c r="K668" s="28">
        <v>0.87272499999999997</v>
      </c>
      <c r="L668" s="28">
        <v>0.87075000000000002</v>
      </c>
      <c r="M668" s="28">
        <v>1.0622</v>
      </c>
      <c r="N668" s="28">
        <v>464.98200000000003</v>
      </c>
      <c r="O668" s="28">
        <v>57.373813900000002</v>
      </c>
      <c r="P668" s="28">
        <v>371.09</v>
      </c>
      <c r="Q668" s="28">
        <v>1.4100824999999999</v>
      </c>
      <c r="R668" s="28">
        <v>2.2745000000000002</v>
      </c>
      <c r="S668" s="28">
        <v>3.5474999999999999</v>
      </c>
      <c r="T668" s="28">
        <v>176.5325</v>
      </c>
      <c r="U668" s="28">
        <v>3.1154449999999998</v>
      </c>
      <c r="V668" s="28">
        <v>6.5375302663438203E-2</v>
      </c>
      <c r="W668" s="28">
        <v>33.836350000000003</v>
      </c>
      <c r="X668" s="28">
        <v>198.1</v>
      </c>
      <c r="Y668" s="28">
        <v>1.499625</v>
      </c>
      <c r="Z668" s="28">
        <v>1.9597249999999999</v>
      </c>
      <c r="AA668" s="28">
        <v>2.57335</v>
      </c>
      <c r="AB668" s="28">
        <v>2.7636250000000002</v>
      </c>
      <c r="AC668" s="28">
        <v>50.705750000000002</v>
      </c>
      <c r="AD668" s="28">
        <v>32.706975</v>
      </c>
      <c r="AE668" s="28">
        <v>3.5474999999999999</v>
      </c>
      <c r="AF668" s="28">
        <v>4.8001484999999997</v>
      </c>
      <c r="AG668" s="28">
        <v>4.7917934999999998</v>
      </c>
      <c r="AH668" s="28">
        <v>4.7495985000000003</v>
      </c>
      <c r="AI668" s="28">
        <v>6.1249999999999999E-2</v>
      </c>
      <c r="AJ668" s="28">
        <v>1.9606749999999999</v>
      </c>
      <c r="AK668" s="28">
        <v>96.261933999999997</v>
      </c>
      <c r="AL668" s="28">
        <v>6.862565</v>
      </c>
      <c r="AM668" s="28">
        <v>0.96174499999999996</v>
      </c>
      <c r="AN668" s="28">
        <v>1.7695000000000001</v>
      </c>
      <c r="AO668" s="28">
        <v>42.195</v>
      </c>
      <c r="AP668" s="28">
        <v>2.0175350000000001</v>
      </c>
      <c r="AQ668" s="28">
        <v>1.59555</v>
      </c>
      <c r="AR668" s="28">
        <v>7.3723299999999998</v>
      </c>
      <c r="AS668" s="28">
        <v>668.91414999999995</v>
      </c>
      <c r="AT668" s="28">
        <v>36.88613041</v>
      </c>
      <c r="AU668" s="28">
        <v>2668.9454999999998</v>
      </c>
      <c r="AV668" s="28">
        <v>5.8012030000000001</v>
      </c>
      <c r="AW668" s="28">
        <v>3.375</v>
      </c>
      <c r="AX668" s="28">
        <v>5.03</v>
      </c>
      <c r="AY668" s="28">
        <v>134.71950000000001</v>
      </c>
      <c r="AZ668" s="28">
        <v>2.7374424999999998</v>
      </c>
      <c r="BA668" s="28">
        <v>0.117312477781728</v>
      </c>
      <c r="BB668" s="28">
        <v>11.181005000000001</v>
      </c>
      <c r="BC668" s="28">
        <v>145.5</v>
      </c>
      <c r="BD668" s="28">
        <v>0.64712000000000003</v>
      </c>
      <c r="BE668" s="28">
        <v>1.9136470000000001</v>
      </c>
      <c r="BF668" s="28">
        <v>1.869245</v>
      </c>
      <c r="BG668" s="28">
        <v>2.1414</v>
      </c>
      <c r="BH668" s="28">
        <v>83.190799999999996</v>
      </c>
      <c r="BI668" s="28">
        <v>15.499650000000001</v>
      </c>
      <c r="BJ668" s="28">
        <v>5.03</v>
      </c>
      <c r="BK668" s="28">
        <v>3.3246001000000001</v>
      </c>
      <c r="BL668" s="28">
        <v>3.3246001000000001</v>
      </c>
      <c r="BM668" s="28">
        <v>3.6170721000000001</v>
      </c>
      <c r="BN668" s="28">
        <v>0.18595500000000001</v>
      </c>
      <c r="BO668" s="28">
        <v>1.00418732176347</v>
      </c>
      <c r="BP668" s="28">
        <v>0.46824891461649798</v>
      </c>
    </row>
    <row r="669" spans="1:68">
      <c r="A669" s="28">
        <v>668</v>
      </c>
      <c r="B669" s="29" t="s">
        <v>335</v>
      </c>
      <c r="C669" s="28">
        <v>490</v>
      </c>
      <c r="D669" s="28">
        <v>1102</v>
      </c>
      <c r="E669" s="28">
        <v>0.43418000000000001</v>
      </c>
      <c r="F669" s="28">
        <v>35.1938575</v>
      </c>
      <c r="G669" s="28">
        <v>3.2119249999999999</v>
      </c>
      <c r="H669" s="28">
        <v>1.1926749999999999</v>
      </c>
      <c r="I669" s="28">
        <v>4.0851749999999996</v>
      </c>
      <c r="J669" s="28">
        <v>16.52</v>
      </c>
      <c r="K669" s="28">
        <v>0.87272499999999997</v>
      </c>
      <c r="L669" s="28">
        <v>0.87075000000000002</v>
      </c>
      <c r="M669" s="28">
        <v>1.0622</v>
      </c>
      <c r="N669" s="28">
        <v>464.98200000000003</v>
      </c>
      <c r="O669" s="28">
        <v>57.373813900000002</v>
      </c>
      <c r="P669" s="28">
        <v>371.09</v>
      </c>
      <c r="Q669" s="28">
        <v>1.4100824999999999</v>
      </c>
      <c r="R669" s="28">
        <v>2.2745000000000002</v>
      </c>
      <c r="S669" s="28">
        <v>3.5474999999999999</v>
      </c>
      <c r="T669" s="28">
        <v>176.5325</v>
      </c>
      <c r="U669" s="28">
        <v>3.1154449999999998</v>
      </c>
      <c r="V669" s="28">
        <v>6.5375302663438203E-2</v>
      </c>
      <c r="W669" s="28">
        <v>33.836350000000003</v>
      </c>
      <c r="X669" s="28">
        <v>198.1</v>
      </c>
      <c r="Y669" s="28">
        <v>1.499625</v>
      </c>
      <c r="Z669" s="28">
        <v>1.9597249999999999</v>
      </c>
      <c r="AA669" s="28">
        <v>2.57335</v>
      </c>
      <c r="AB669" s="28">
        <v>2.7636250000000002</v>
      </c>
      <c r="AC669" s="28">
        <v>50.705750000000002</v>
      </c>
      <c r="AD669" s="28">
        <v>32.706975</v>
      </c>
      <c r="AE669" s="28">
        <v>3.5474999999999999</v>
      </c>
      <c r="AF669" s="28">
        <v>4.8001484999999997</v>
      </c>
      <c r="AG669" s="28">
        <v>4.7917934999999998</v>
      </c>
      <c r="AH669" s="28">
        <v>4.7495985000000003</v>
      </c>
      <c r="AI669" s="28">
        <v>6.1249999999999999E-2</v>
      </c>
      <c r="AJ669" s="28">
        <v>1.9623375000000001</v>
      </c>
      <c r="AK669" s="28">
        <v>96.398943000000003</v>
      </c>
      <c r="AL669" s="28">
        <v>6.8781924999999999</v>
      </c>
      <c r="AM669" s="28">
        <v>0.96350250000000004</v>
      </c>
      <c r="AN669" s="28">
        <v>1.7714000000000001</v>
      </c>
      <c r="AO669" s="28">
        <v>42.2425</v>
      </c>
      <c r="AP669" s="28">
        <v>2.0180574999999998</v>
      </c>
      <c r="AQ669" s="28">
        <v>1.596975</v>
      </c>
      <c r="AR669" s="28">
        <v>7.3494349999999997</v>
      </c>
      <c r="AS669" s="28">
        <v>669.72117500000002</v>
      </c>
      <c r="AT669" s="28">
        <v>36.931444745</v>
      </c>
      <c r="AU669" s="28">
        <v>2660.2197500000002</v>
      </c>
      <c r="AV669" s="28">
        <v>5.7878935</v>
      </c>
      <c r="AW669" s="28">
        <v>3.3892500000000001</v>
      </c>
      <c r="AX669" s="28">
        <v>5.03</v>
      </c>
      <c r="AY669" s="28">
        <v>134.75274999999999</v>
      </c>
      <c r="AZ669" s="28">
        <v>2.7327162500000002</v>
      </c>
      <c r="BA669" s="28">
        <v>0.117180564597266</v>
      </c>
      <c r="BB669" s="28">
        <v>11.2158225</v>
      </c>
      <c r="BC669" s="28">
        <v>145.5</v>
      </c>
      <c r="BD669" s="28">
        <v>0.64768999999999999</v>
      </c>
      <c r="BE669" s="28">
        <v>1.9139415</v>
      </c>
      <c r="BF669" s="28">
        <v>1.8700524999999999</v>
      </c>
      <c r="BG669" s="28">
        <v>2.14235</v>
      </c>
      <c r="BH669" s="28">
        <v>83.270600000000002</v>
      </c>
      <c r="BI669" s="28">
        <v>15.456424999999999</v>
      </c>
      <c r="BJ669" s="28">
        <v>5.03</v>
      </c>
      <c r="BK669" s="28">
        <v>3.3293814500000001</v>
      </c>
      <c r="BL669" s="28">
        <v>3.3293814500000001</v>
      </c>
      <c r="BM669" s="28">
        <v>3.65494195</v>
      </c>
      <c r="BN669" s="28">
        <v>0.18894749999999999</v>
      </c>
      <c r="BO669" s="28">
        <v>1.0039053147705701</v>
      </c>
      <c r="BP669" s="28">
        <v>0.46866136034732297</v>
      </c>
    </row>
    <row r="670" spans="1:68">
      <c r="A670" s="28">
        <v>669</v>
      </c>
      <c r="B670" s="29" t="s">
        <v>336</v>
      </c>
      <c r="C670" s="28">
        <v>460</v>
      </c>
      <c r="D670" s="28">
        <v>1102</v>
      </c>
      <c r="E670" s="28">
        <v>0.43418000000000001</v>
      </c>
      <c r="F670" s="28">
        <v>35.1938575</v>
      </c>
      <c r="G670" s="28">
        <v>3.2119249999999999</v>
      </c>
      <c r="H670" s="28">
        <v>1.1926749999999999</v>
      </c>
      <c r="I670" s="28">
        <v>4.0851749999999996</v>
      </c>
      <c r="J670" s="28">
        <v>16.52</v>
      </c>
      <c r="K670" s="28">
        <v>0.87272499999999997</v>
      </c>
      <c r="L670" s="28">
        <v>0.87075000000000002</v>
      </c>
      <c r="M670" s="28">
        <v>1.0622</v>
      </c>
      <c r="N670" s="28">
        <v>464.98200000000003</v>
      </c>
      <c r="O670" s="28">
        <v>57.373813900000002</v>
      </c>
      <c r="P670" s="28">
        <v>371.09</v>
      </c>
      <c r="Q670" s="28">
        <v>1.4100824999999999</v>
      </c>
      <c r="R670" s="28">
        <v>2.2745000000000002</v>
      </c>
      <c r="S670" s="28">
        <v>3.5474999999999999</v>
      </c>
      <c r="T670" s="28">
        <v>176.5325</v>
      </c>
      <c r="U670" s="28">
        <v>3.1154449999999998</v>
      </c>
      <c r="V670" s="28">
        <v>6.5375302663438203E-2</v>
      </c>
      <c r="W670" s="28">
        <v>33.836350000000003</v>
      </c>
      <c r="X670" s="28">
        <v>198.1</v>
      </c>
      <c r="Y670" s="28">
        <v>1.499625</v>
      </c>
      <c r="Z670" s="28">
        <v>1.9597249999999999</v>
      </c>
      <c r="AA670" s="28">
        <v>2.57335</v>
      </c>
      <c r="AB670" s="28">
        <v>2.7636250000000002</v>
      </c>
      <c r="AC670" s="28">
        <v>50.705750000000002</v>
      </c>
      <c r="AD670" s="28">
        <v>32.706975</v>
      </c>
      <c r="AE670" s="28">
        <v>3.5474999999999999</v>
      </c>
      <c r="AF670" s="28">
        <v>4.8001484999999997</v>
      </c>
      <c r="AG670" s="28">
        <v>4.7917934999999998</v>
      </c>
      <c r="AH670" s="28">
        <v>4.7495985000000003</v>
      </c>
      <c r="AI670" s="28">
        <v>6.1249999999999999E-2</v>
      </c>
      <c r="AJ670" s="28">
        <v>1.964</v>
      </c>
      <c r="AK670" s="28">
        <v>96.535951999999995</v>
      </c>
      <c r="AL670" s="28">
        <v>6.8938199999999998</v>
      </c>
      <c r="AM670" s="28">
        <v>0.96526000000000001</v>
      </c>
      <c r="AN670" s="28">
        <v>1.7733000000000001</v>
      </c>
      <c r="AO670" s="28">
        <v>42.29</v>
      </c>
      <c r="AP670" s="28">
        <v>2.01858</v>
      </c>
      <c r="AQ670" s="28">
        <v>1.5984</v>
      </c>
      <c r="AR670" s="28">
        <v>7.3265399999999996</v>
      </c>
      <c r="AS670" s="28">
        <v>670.52819999999997</v>
      </c>
      <c r="AT670" s="28">
        <v>36.976759080000001</v>
      </c>
      <c r="AU670" s="28">
        <v>2651.4940000000001</v>
      </c>
      <c r="AV670" s="28">
        <v>5.7745839999999999</v>
      </c>
      <c r="AW670" s="28">
        <v>3.4035000000000002</v>
      </c>
      <c r="AX670" s="28">
        <v>5.03</v>
      </c>
      <c r="AY670" s="28">
        <v>134.786</v>
      </c>
      <c r="AZ670" s="28">
        <v>2.7279900000000001</v>
      </c>
      <c r="BA670" s="28">
        <v>0.117048947741783</v>
      </c>
      <c r="BB670" s="28">
        <v>11.250640000000001</v>
      </c>
      <c r="BC670" s="28">
        <v>145.5</v>
      </c>
      <c r="BD670" s="28">
        <v>0.64825999999999995</v>
      </c>
      <c r="BE670" s="28">
        <v>1.914236</v>
      </c>
      <c r="BF670" s="28">
        <v>1.87086</v>
      </c>
      <c r="BG670" s="28">
        <v>2.1433</v>
      </c>
      <c r="BH670" s="28">
        <v>83.350399999999993</v>
      </c>
      <c r="BI670" s="28">
        <v>15.4132</v>
      </c>
      <c r="BJ670" s="28">
        <v>5.03</v>
      </c>
      <c r="BK670" s="28">
        <v>3.3341628000000001</v>
      </c>
      <c r="BL670" s="28">
        <v>3.3341628000000001</v>
      </c>
      <c r="BM670" s="28">
        <v>3.6928117999999999</v>
      </c>
      <c r="BN670" s="28">
        <v>0.19194</v>
      </c>
      <c r="BO670" s="28">
        <v>1.0036234661258601</v>
      </c>
      <c r="BP670" s="28">
        <v>0.46907380607814803</v>
      </c>
    </row>
    <row r="671" spans="1:68">
      <c r="A671" s="28">
        <v>670</v>
      </c>
      <c r="B671" s="29" t="s">
        <v>337</v>
      </c>
      <c r="C671" s="28">
        <v>430</v>
      </c>
      <c r="D671" s="28">
        <v>1102</v>
      </c>
      <c r="E671" s="28">
        <v>0.43418000000000001</v>
      </c>
      <c r="F671" s="28">
        <v>35.1938575</v>
      </c>
      <c r="G671" s="28">
        <v>3.2119249999999999</v>
      </c>
      <c r="H671" s="28">
        <v>1.1926749999999999</v>
      </c>
      <c r="I671" s="28">
        <v>4.0851749999999996</v>
      </c>
      <c r="J671" s="28">
        <v>16.52</v>
      </c>
      <c r="K671" s="28">
        <v>0.87272499999999997</v>
      </c>
      <c r="L671" s="28">
        <v>0.87075000000000002</v>
      </c>
      <c r="M671" s="28">
        <v>1.0622</v>
      </c>
      <c r="N671" s="28">
        <v>464.98200000000003</v>
      </c>
      <c r="O671" s="28">
        <v>57.373813900000002</v>
      </c>
      <c r="P671" s="28">
        <v>371.09</v>
      </c>
      <c r="Q671" s="28">
        <v>1.4100824999999999</v>
      </c>
      <c r="R671" s="28">
        <v>2.2745000000000002</v>
      </c>
      <c r="S671" s="28">
        <v>3.5474999999999999</v>
      </c>
      <c r="T671" s="28">
        <v>176.5325</v>
      </c>
      <c r="U671" s="28">
        <v>3.1154449999999998</v>
      </c>
      <c r="V671" s="28">
        <v>6.5375302663438203E-2</v>
      </c>
      <c r="W671" s="28">
        <v>33.836350000000003</v>
      </c>
      <c r="X671" s="28">
        <v>198.1</v>
      </c>
      <c r="Y671" s="28">
        <v>1.499625</v>
      </c>
      <c r="Z671" s="28">
        <v>1.9597249999999999</v>
      </c>
      <c r="AA671" s="28">
        <v>2.57335</v>
      </c>
      <c r="AB671" s="28">
        <v>2.7636250000000002</v>
      </c>
      <c r="AC671" s="28">
        <v>50.705750000000002</v>
      </c>
      <c r="AD671" s="28">
        <v>32.706975</v>
      </c>
      <c r="AE671" s="28">
        <v>3.5474999999999999</v>
      </c>
      <c r="AF671" s="28">
        <v>4.8001484999999997</v>
      </c>
      <c r="AG671" s="28">
        <v>4.7917934999999998</v>
      </c>
      <c r="AH671" s="28">
        <v>4.7495985000000003</v>
      </c>
      <c r="AI671" s="28">
        <v>6.1249999999999999E-2</v>
      </c>
      <c r="AJ671" s="28">
        <v>1.9689874999999999</v>
      </c>
      <c r="AK671" s="28">
        <v>96.946978999999999</v>
      </c>
      <c r="AL671" s="28">
        <v>6.9407025000000004</v>
      </c>
      <c r="AM671" s="28">
        <v>0.97053250000000002</v>
      </c>
      <c r="AN671" s="28">
        <v>1.7789999999999999</v>
      </c>
      <c r="AO671" s="28">
        <v>42.432499999999997</v>
      </c>
      <c r="AP671" s="28">
        <v>2.0201475000000002</v>
      </c>
      <c r="AQ671" s="28">
        <v>1.6026750000000001</v>
      </c>
      <c r="AR671" s="28">
        <v>7.2578550000000002</v>
      </c>
      <c r="AS671" s="28">
        <v>672.94927499999994</v>
      </c>
      <c r="AT671" s="28">
        <v>37.112702085000002</v>
      </c>
      <c r="AU671" s="28">
        <v>2625.31675</v>
      </c>
      <c r="AV671" s="28">
        <v>5.7346554999999997</v>
      </c>
      <c r="AW671" s="28">
        <v>3.44625</v>
      </c>
      <c r="AX671" s="28">
        <v>5.03</v>
      </c>
      <c r="AY671" s="28">
        <v>134.88575</v>
      </c>
      <c r="AZ671" s="28">
        <v>2.71381125</v>
      </c>
      <c r="BA671" s="28">
        <v>0.11665586519766701</v>
      </c>
      <c r="BB671" s="28">
        <v>11.3550925</v>
      </c>
      <c r="BC671" s="28">
        <v>145.5</v>
      </c>
      <c r="BD671" s="28">
        <v>0.64997000000000005</v>
      </c>
      <c r="BE671" s="28">
        <v>1.9151195000000001</v>
      </c>
      <c r="BF671" s="28">
        <v>1.8732825</v>
      </c>
      <c r="BG671" s="28">
        <v>2.14615</v>
      </c>
      <c r="BH671" s="28">
        <v>83.589799999999997</v>
      </c>
      <c r="BI671" s="28">
        <v>15.283524999999999</v>
      </c>
      <c r="BJ671" s="28">
        <v>5.03</v>
      </c>
      <c r="BK671" s="28">
        <v>3.3485068500000001</v>
      </c>
      <c r="BL671" s="28">
        <v>3.3485068500000001</v>
      </c>
      <c r="BM671" s="28">
        <v>3.8064213499999999</v>
      </c>
      <c r="BN671" s="28">
        <v>0.2009175</v>
      </c>
      <c r="BO671" s="28">
        <v>1.00277886894821</v>
      </c>
      <c r="BP671" s="28">
        <v>0.47031114327062201</v>
      </c>
    </row>
    <row r="672" spans="1:68">
      <c r="A672" s="28">
        <v>671</v>
      </c>
      <c r="B672" s="29" t="s">
        <v>338</v>
      </c>
      <c r="C672" s="28">
        <v>580</v>
      </c>
      <c r="D672" s="28">
        <v>1102</v>
      </c>
      <c r="E672" s="28">
        <v>0.45584000000000002</v>
      </c>
      <c r="F672" s="28">
        <v>37.48939</v>
      </c>
      <c r="G672" s="28">
        <v>3.3530000000000002</v>
      </c>
      <c r="H672" s="28">
        <v>1.2282999999999999</v>
      </c>
      <c r="I672" s="28">
        <v>4.2091500000000002</v>
      </c>
      <c r="J672" s="28">
        <v>17.66</v>
      </c>
      <c r="K672" s="28">
        <v>0.8599</v>
      </c>
      <c r="L672" s="28">
        <v>0.85650000000000004</v>
      </c>
      <c r="M672" s="28">
        <v>1.0365500000000001</v>
      </c>
      <c r="N672" s="28">
        <v>454.0095</v>
      </c>
      <c r="O672" s="28">
        <v>59.271061750000001</v>
      </c>
      <c r="P672" s="28">
        <v>366.245</v>
      </c>
      <c r="Q672" s="28">
        <v>1.15002</v>
      </c>
      <c r="R672" s="28">
        <v>2.2745000000000002</v>
      </c>
      <c r="S672" s="28">
        <v>3.69</v>
      </c>
      <c r="T672" s="28">
        <v>183.51499999999999</v>
      </c>
      <c r="U672" s="28">
        <v>3.2636449999999999</v>
      </c>
      <c r="V672" s="28">
        <v>6.1155152887882203E-2</v>
      </c>
      <c r="W672" s="28">
        <v>36.994149999999998</v>
      </c>
      <c r="X672" s="28">
        <v>203.8</v>
      </c>
      <c r="Y672" s="28">
        <v>1.53525</v>
      </c>
      <c r="Z672" s="28">
        <v>2.0067499999999998</v>
      </c>
      <c r="AA672" s="28">
        <v>2.6531500000000001</v>
      </c>
      <c r="AB672" s="28">
        <v>2.8249</v>
      </c>
      <c r="AC672" s="28">
        <v>50.064500000000002</v>
      </c>
      <c r="AD672" s="28">
        <v>35.455800000000004</v>
      </c>
      <c r="AE672" s="28">
        <v>3.69</v>
      </c>
      <c r="AF672" s="28">
        <v>4.947978</v>
      </c>
      <c r="AG672" s="28">
        <v>4.9396230000000001</v>
      </c>
      <c r="AH672" s="28">
        <v>4.8974279999999997</v>
      </c>
      <c r="AI672" s="28">
        <v>6.1249999999999999E-2</v>
      </c>
      <c r="AJ672" s="28">
        <v>1.9623375000000001</v>
      </c>
      <c r="AK672" s="28">
        <v>96.398943000000003</v>
      </c>
      <c r="AL672" s="28">
        <v>6.8781924999999999</v>
      </c>
      <c r="AM672" s="28">
        <v>0.96350250000000004</v>
      </c>
      <c r="AN672" s="28">
        <v>1.7714000000000001</v>
      </c>
      <c r="AO672" s="28">
        <v>42.2425</v>
      </c>
      <c r="AP672" s="28">
        <v>2.0180574999999998</v>
      </c>
      <c r="AQ672" s="28">
        <v>1.596975</v>
      </c>
      <c r="AR672" s="28">
        <v>7.3494349999999997</v>
      </c>
      <c r="AS672" s="28">
        <v>669.72117500000002</v>
      </c>
      <c r="AT672" s="28">
        <v>36.931444745</v>
      </c>
      <c r="AU672" s="28">
        <v>2660.2197500000002</v>
      </c>
      <c r="AV672" s="28">
        <v>5.7878935</v>
      </c>
      <c r="AW672" s="28">
        <v>3.3892500000000001</v>
      </c>
      <c r="AX672" s="28">
        <v>5.03</v>
      </c>
      <c r="AY672" s="28">
        <v>134.75274999999999</v>
      </c>
      <c r="AZ672" s="28">
        <v>2.7327162500000002</v>
      </c>
      <c r="BA672" s="28">
        <v>0.117180564597266</v>
      </c>
      <c r="BB672" s="28">
        <v>11.2158225</v>
      </c>
      <c r="BC672" s="28">
        <v>145.5</v>
      </c>
      <c r="BD672" s="28">
        <v>0.64768999999999999</v>
      </c>
      <c r="BE672" s="28">
        <v>1.9139415</v>
      </c>
      <c r="BF672" s="28">
        <v>1.8700524999999999</v>
      </c>
      <c r="BG672" s="28">
        <v>2.14235</v>
      </c>
      <c r="BH672" s="28">
        <v>83.270600000000002</v>
      </c>
      <c r="BI672" s="28">
        <v>15.456424999999999</v>
      </c>
      <c r="BJ672" s="28">
        <v>5.03</v>
      </c>
      <c r="BK672" s="28">
        <v>3.3293814500000001</v>
      </c>
      <c r="BL672" s="28">
        <v>3.3293814500000001</v>
      </c>
      <c r="BM672" s="28">
        <v>3.65494195</v>
      </c>
      <c r="BN672" s="28">
        <v>0.18894749999999999</v>
      </c>
      <c r="BO672" s="28">
        <v>1.0163164115783501</v>
      </c>
      <c r="BP672" s="28">
        <v>0.46866136034732297</v>
      </c>
    </row>
    <row r="673" spans="1:68">
      <c r="A673" s="28">
        <v>672</v>
      </c>
      <c r="B673" s="29" t="s">
        <v>339</v>
      </c>
      <c r="C673" s="28">
        <v>490</v>
      </c>
      <c r="D673" s="28">
        <v>1102</v>
      </c>
      <c r="E673" s="28">
        <v>0.44862000000000002</v>
      </c>
      <c r="F673" s="28">
        <v>36.7242125</v>
      </c>
      <c r="G673" s="28">
        <v>3.3059750000000001</v>
      </c>
      <c r="H673" s="28">
        <v>1.2164250000000001</v>
      </c>
      <c r="I673" s="28">
        <v>4.1678249999999997</v>
      </c>
      <c r="J673" s="28">
        <v>17.28</v>
      </c>
      <c r="K673" s="28">
        <v>0.86417500000000003</v>
      </c>
      <c r="L673" s="28">
        <v>0.86124999999999996</v>
      </c>
      <c r="M673" s="28">
        <v>1.0450999999999999</v>
      </c>
      <c r="N673" s="28">
        <v>457.66699999999997</v>
      </c>
      <c r="O673" s="28">
        <v>58.638645799999999</v>
      </c>
      <c r="P673" s="28">
        <v>367.86</v>
      </c>
      <c r="Q673" s="28">
        <v>1.2367075000000001</v>
      </c>
      <c r="R673" s="28">
        <v>2.2745000000000002</v>
      </c>
      <c r="S673" s="28">
        <v>3.6425000000000001</v>
      </c>
      <c r="T673" s="28">
        <v>181.1875</v>
      </c>
      <c r="U673" s="28">
        <v>3.214245</v>
      </c>
      <c r="V673" s="28">
        <v>6.25E-2</v>
      </c>
      <c r="W673" s="28">
        <v>35.941549999999999</v>
      </c>
      <c r="X673" s="28">
        <v>201.9</v>
      </c>
      <c r="Y673" s="28">
        <v>1.5233749999999999</v>
      </c>
      <c r="Z673" s="28">
        <v>1.9910749999999999</v>
      </c>
      <c r="AA673" s="28">
        <v>2.6265499999999999</v>
      </c>
      <c r="AB673" s="28">
        <v>2.8044750000000001</v>
      </c>
      <c r="AC673" s="28">
        <v>50.27825</v>
      </c>
      <c r="AD673" s="28">
        <v>34.539524999999998</v>
      </c>
      <c r="AE673" s="28">
        <v>3.6425000000000001</v>
      </c>
      <c r="AF673" s="28">
        <v>4.8987014999999996</v>
      </c>
      <c r="AG673" s="28">
        <v>4.8903464999999997</v>
      </c>
      <c r="AH673" s="28">
        <v>4.8481515000000002</v>
      </c>
      <c r="AI673" s="28">
        <v>6.1249999999999999E-2</v>
      </c>
      <c r="AJ673" s="28">
        <v>1.9623375000000001</v>
      </c>
      <c r="AK673" s="28">
        <v>96.398943000000003</v>
      </c>
      <c r="AL673" s="28">
        <v>6.8781924999999999</v>
      </c>
      <c r="AM673" s="28">
        <v>0.96350250000000004</v>
      </c>
      <c r="AN673" s="28">
        <v>1.7714000000000001</v>
      </c>
      <c r="AO673" s="28">
        <v>42.2425</v>
      </c>
      <c r="AP673" s="28">
        <v>2.0180574999999998</v>
      </c>
      <c r="AQ673" s="28">
        <v>1.596975</v>
      </c>
      <c r="AR673" s="28">
        <v>7.3494349999999997</v>
      </c>
      <c r="AS673" s="28">
        <v>669.72117500000002</v>
      </c>
      <c r="AT673" s="28">
        <v>36.931444745</v>
      </c>
      <c r="AU673" s="28">
        <v>2660.2197500000002</v>
      </c>
      <c r="AV673" s="28">
        <v>5.7878935</v>
      </c>
      <c r="AW673" s="28">
        <v>3.3892500000000001</v>
      </c>
      <c r="AX673" s="28">
        <v>5.03</v>
      </c>
      <c r="AY673" s="28">
        <v>134.75274999999999</v>
      </c>
      <c r="AZ673" s="28">
        <v>2.7327162500000002</v>
      </c>
      <c r="BA673" s="28">
        <v>0.117180564597266</v>
      </c>
      <c r="BB673" s="28">
        <v>11.2158225</v>
      </c>
      <c r="BC673" s="28">
        <v>145.5</v>
      </c>
      <c r="BD673" s="28">
        <v>0.64768999999999999</v>
      </c>
      <c r="BE673" s="28">
        <v>1.9139415</v>
      </c>
      <c r="BF673" s="28">
        <v>1.8700524999999999</v>
      </c>
      <c r="BG673" s="28">
        <v>2.14235</v>
      </c>
      <c r="BH673" s="28">
        <v>83.270600000000002</v>
      </c>
      <c r="BI673" s="28">
        <v>15.456424999999999</v>
      </c>
      <c r="BJ673" s="28">
        <v>5.03</v>
      </c>
      <c r="BK673" s="28">
        <v>3.3293814500000001</v>
      </c>
      <c r="BL673" s="28">
        <v>3.3293814500000001</v>
      </c>
      <c r="BM673" s="28">
        <v>3.65494195</v>
      </c>
      <c r="BN673" s="28">
        <v>0.18894749999999999</v>
      </c>
      <c r="BO673" s="28">
        <v>1.0121793793090901</v>
      </c>
      <c r="BP673" s="28">
        <v>0.46866136034732297</v>
      </c>
    </row>
    <row r="674" spans="1:68">
      <c r="A674" s="28">
        <v>673</v>
      </c>
      <c r="B674" s="29" t="s">
        <v>340</v>
      </c>
      <c r="C674" s="28">
        <v>500</v>
      </c>
      <c r="D674" s="28">
        <v>1102</v>
      </c>
      <c r="E674" s="28">
        <v>0.43418000000000001</v>
      </c>
      <c r="F674" s="28">
        <v>35.1938575</v>
      </c>
      <c r="G674" s="28">
        <v>3.2119249999999999</v>
      </c>
      <c r="H674" s="28">
        <v>1.1926749999999999</v>
      </c>
      <c r="I674" s="28">
        <v>4.0851749999999996</v>
      </c>
      <c r="J674" s="28">
        <v>16.52</v>
      </c>
      <c r="K674" s="28">
        <v>0.87272499999999997</v>
      </c>
      <c r="L674" s="28">
        <v>0.87075000000000002</v>
      </c>
      <c r="M674" s="28">
        <v>1.0622</v>
      </c>
      <c r="N674" s="28">
        <v>464.98200000000003</v>
      </c>
      <c r="O674" s="28">
        <v>57.373813900000002</v>
      </c>
      <c r="P674" s="28">
        <v>371.09</v>
      </c>
      <c r="Q674" s="28">
        <v>1.4100824999999999</v>
      </c>
      <c r="R674" s="28">
        <v>2.2745000000000002</v>
      </c>
      <c r="S674" s="28">
        <v>3.5474999999999999</v>
      </c>
      <c r="T674" s="28">
        <v>176.5325</v>
      </c>
      <c r="U674" s="28">
        <v>3.1154449999999998</v>
      </c>
      <c r="V674" s="28">
        <v>6.5375302663438203E-2</v>
      </c>
      <c r="W674" s="28">
        <v>33.836350000000003</v>
      </c>
      <c r="X674" s="28">
        <v>198.1</v>
      </c>
      <c r="Y674" s="28">
        <v>1.499625</v>
      </c>
      <c r="Z674" s="28">
        <v>1.9597249999999999</v>
      </c>
      <c r="AA674" s="28">
        <v>2.57335</v>
      </c>
      <c r="AB674" s="28">
        <v>2.7636250000000002</v>
      </c>
      <c r="AC674" s="28">
        <v>50.705750000000002</v>
      </c>
      <c r="AD674" s="28">
        <v>32.706975</v>
      </c>
      <c r="AE674" s="28">
        <v>3.5474999999999999</v>
      </c>
      <c r="AF674" s="28">
        <v>4.8001484999999997</v>
      </c>
      <c r="AG674" s="28">
        <v>4.7917934999999998</v>
      </c>
      <c r="AH674" s="28">
        <v>4.7495985000000003</v>
      </c>
      <c r="AI674" s="28">
        <v>6.1249999999999999E-2</v>
      </c>
      <c r="AJ674" s="28">
        <v>1.9623375000000001</v>
      </c>
      <c r="AK674" s="28">
        <v>96.398943000000003</v>
      </c>
      <c r="AL674" s="28">
        <v>6.8781924999999999</v>
      </c>
      <c r="AM674" s="28">
        <v>0.96350250000000004</v>
      </c>
      <c r="AN674" s="28">
        <v>1.7714000000000001</v>
      </c>
      <c r="AO674" s="28">
        <v>42.2425</v>
      </c>
      <c r="AP674" s="28">
        <v>2.0180574999999998</v>
      </c>
      <c r="AQ674" s="28">
        <v>1.596975</v>
      </c>
      <c r="AR674" s="28">
        <v>7.3494349999999997</v>
      </c>
      <c r="AS674" s="28">
        <v>669.72117500000002</v>
      </c>
      <c r="AT674" s="28">
        <v>36.931444745</v>
      </c>
      <c r="AU674" s="28">
        <v>2660.2197500000002</v>
      </c>
      <c r="AV674" s="28">
        <v>5.7878935</v>
      </c>
      <c r="AW674" s="28">
        <v>3.3892500000000001</v>
      </c>
      <c r="AX674" s="28">
        <v>5.03</v>
      </c>
      <c r="AY674" s="28">
        <v>134.75274999999999</v>
      </c>
      <c r="AZ674" s="28">
        <v>2.7327162500000002</v>
      </c>
      <c r="BA674" s="28">
        <v>0.117180564597266</v>
      </c>
      <c r="BB674" s="28">
        <v>11.2158225</v>
      </c>
      <c r="BC674" s="28">
        <v>145.5</v>
      </c>
      <c r="BD674" s="28">
        <v>0.64768999999999999</v>
      </c>
      <c r="BE674" s="28">
        <v>1.9139415</v>
      </c>
      <c r="BF674" s="28">
        <v>1.8700524999999999</v>
      </c>
      <c r="BG674" s="28">
        <v>2.14235</v>
      </c>
      <c r="BH674" s="28">
        <v>83.270600000000002</v>
      </c>
      <c r="BI674" s="28">
        <v>15.456424999999999</v>
      </c>
      <c r="BJ674" s="28">
        <v>5.03</v>
      </c>
      <c r="BK674" s="28">
        <v>3.3293814500000001</v>
      </c>
      <c r="BL674" s="28">
        <v>3.3293814500000001</v>
      </c>
      <c r="BM674" s="28">
        <v>3.65494195</v>
      </c>
      <c r="BN674" s="28">
        <v>0.18894749999999999</v>
      </c>
      <c r="BO674" s="28">
        <v>1.0039053147705701</v>
      </c>
      <c r="BP674" s="28">
        <v>0.46866136034732297</v>
      </c>
    </row>
    <row r="675" spans="1:68">
      <c r="A675" s="28">
        <v>674</v>
      </c>
      <c r="B675" s="29" t="s">
        <v>341</v>
      </c>
      <c r="C675" s="28">
        <v>400</v>
      </c>
      <c r="D675" s="28">
        <v>1102</v>
      </c>
      <c r="E675" s="28">
        <v>0.42696000000000001</v>
      </c>
      <c r="F675" s="28">
        <v>34.42868</v>
      </c>
      <c r="G675" s="28">
        <v>3.1648999999999998</v>
      </c>
      <c r="H675" s="28">
        <v>1.1808000000000001</v>
      </c>
      <c r="I675" s="28">
        <v>4.0438499999999999</v>
      </c>
      <c r="J675" s="28">
        <v>16.14</v>
      </c>
      <c r="K675" s="28">
        <v>0.877</v>
      </c>
      <c r="L675" s="28">
        <v>0.87549999999999994</v>
      </c>
      <c r="M675" s="28">
        <v>1.0707500000000001</v>
      </c>
      <c r="N675" s="28">
        <v>468.6395</v>
      </c>
      <c r="O675" s="28">
        <v>56.74139795</v>
      </c>
      <c r="P675" s="28">
        <v>372.70499999999998</v>
      </c>
      <c r="Q675" s="28">
        <v>1.4967699999999999</v>
      </c>
      <c r="R675" s="28">
        <v>2.2745000000000002</v>
      </c>
      <c r="S675" s="28">
        <v>3.5</v>
      </c>
      <c r="T675" s="28">
        <v>174.20500000000001</v>
      </c>
      <c r="U675" s="28">
        <v>3.0660449999999999</v>
      </c>
      <c r="V675" s="28">
        <v>6.6914498141263906E-2</v>
      </c>
      <c r="W675" s="28">
        <v>32.783749999999998</v>
      </c>
      <c r="X675" s="28">
        <v>196.2</v>
      </c>
      <c r="Y675" s="28">
        <v>1.4877499999999999</v>
      </c>
      <c r="Z675" s="28">
        <v>1.9440500000000001</v>
      </c>
      <c r="AA675" s="28">
        <v>2.5467499999999998</v>
      </c>
      <c r="AB675" s="28">
        <v>2.7431999999999999</v>
      </c>
      <c r="AC675" s="28">
        <v>50.919499999999999</v>
      </c>
      <c r="AD675" s="28">
        <v>31.790700000000001</v>
      </c>
      <c r="AE675" s="28">
        <v>3.5</v>
      </c>
      <c r="AF675" s="28">
        <v>4.7508720000000002</v>
      </c>
      <c r="AG675" s="28">
        <v>4.7425170000000003</v>
      </c>
      <c r="AH675" s="28">
        <v>4.7003219999999999</v>
      </c>
      <c r="AI675" s="28">
        <v>6.1249999999999999E-2</v>
      </c>
      <c r="AJ675" s="28">
        <v>1.9623375000000001</v>
      </c>
      <c r="AK675" s="28">
        <v>96.398943000000003</v>
      </c>
      <c r="AL675" s="28">
        <v>6.8781924999999999</v>
      </c>
      <c r="AM675" s="28">
        <v>0.96350250000000004</v>
      </c>
      <c r="AN675" s="28">
        <v>1.7714000000000001</v>
      </c>
      <c r="AO675" s="28">
        <v>42.2425</v>
      </c>
      <c r="AP675" s="28">
        <v>2.0180574999999998</v>
      </c>
      <c r="AQ675" s="28">
        <v>1.596975</v>
      </c>
      <c r="AR675" s="28">
        <v>7.3494349999999997</v>
      </c>
      <c r="AS675" s="28">
        <v>669.72117500000002</v>
      </c>
      <c r="AT675" s="28">
        <v>36.931444745</v>
      </c>
      <c r="AU675" s="28">
        <v>2660.2197500000002</v>
      </c>
      <c r="AV675" s="28">
        <v>5.7878935</v>
      </c>
      <c r="AW675" s="28">
        <v>3.3892500000000001</v>
      </c>
      <c r="AX675" s="28">
        <v>5.03</v>
      </c>
      <c r="AY675" s="28">
        <v>134.75274999999999</v>
      </c>
      <c r="AZ675" s="28">
        <v>2.7327162500000002</v>
      </c>
      <c r="BA675" s="28">
        <v>0.117180564597266</v>
      </c>
      <c r="BB675" s="28">
        <v>11.2158225</v>
      </c>
      <c r="BC675" s="28">
        <v>145.5</v>
      </c>
      <c r="BD675" s="28">
        <v>0.64768999999999999</v>
      </c>
      <c r="BE675" s="28">
        <v>1.9139415</v>
      </c>
      <c r="BF675" s="28">
        <v>1.8700524999999999</v>
      </c>
      <c r="BG675" s="28">
        <v>2.14235</v>
      </c>
      <c r="BH675" s="28">
        <v>83.270600000000002</v>
      </c>
      <c r="BI675" s="28">
        <v>15.456424999999999</v>
      </c>
      <c r="BJ675" s="28">
        <v>5.03</v>
      </c>
      <c r="BK675" s="28">
        <v>3.3293814500000001</v>
      </c>
      <c r="BL675" s="28">
        <v>3.3293814500000001</v>
      </c>
      <c r="BM675" s="28">
        <v>3.65494195</v>
      </c>
      <c r="BN675" s="28">
        <v>0.18894749999999999</v>
      </c>
      <c r="BO675" s="28">
        <v>0.999768282501315</v>
      </c>
      <c r="BP675" s="28">
        <v>0.46866136034732297</v>
      </c>
    </row>
    <row r="676" spans="1:68">
      <c r="A676" s="28">
        <v>675</v>
      </c>
      <c r="B676" s="29" t="s">
        <v>342</v>
      </c>
      <c r="C676" s="28">
        <v>180</v>
      </c>
      <c r="D676" s="28">
        <v>1135</v>
      </c>
      <c r="E676" s="28">
        <v>0.33756000000000003</v>
      </c>
      <c r="F676" s="28">
        <v>29.597349999999999</v>
      </c>
      <c r="G676" s="28">
        <v>2.9015</v>
      </c>
      <c r="H676" s="28">
        <v>1.2282999999999999</v>
      </c>
      <c r="I676" s="28">
        <v>4.0987</v>
      </c>
      <c r="J676" s="28">
        <v>14.28</v>
      </c>
      <c r="K676" s="28">
        <v>0.84830000000000005</v>
      </c>
      <c r="L676" s="28">
        <v>0.85899999999999999</v>
      </c>
      <c r="M676" s="28">
        <v>1.0566</v>
      </c>
      <c r="N676" s="28">
        <v>461.07400000000001</v>
      </c>
      <c r="O676" s="28">
        <v>56.006823599999997</v>
      </c>
      <c r="P676" s="28">
        <v>359.94</v>
      </c>
      <c r="Q676" s="28">
        <v>1.42065</v>
      </c>
      <c r="R676" s="28">
        <v>2.1459999999999999</v>
      </c>
      <c r="S676" s="28">
        <v>3.41</v>
      </c>
      <c r="T676" s="28">
        <v>175.17</v>
      </c>
      <c r="U676" s="28">
        <v>3.0764</v>
      </c>
      <c r="V676" s="28">
        <v>7.0028011204481794E-2</v>
      </c>
      <c r="W676" s="28">
        <v>33.549599999999998</v>
      </c>
      <c r="X676" s="28">
        <v>196.7</v>
      </c>
      <c r="Y676" s="28">
        <v>1.4697</v>
      </c>
      <c r="Z676" s="28">
        <v>1.93506</v>
      </c>
      <c r="AA676" s="28">
        <v>2.5579999999999998</v>
      </c>
      <c r="AB676" s="28">
        <v>2.7523</v>
      </c>
      <c r="AC676" s="28">
        <v>51.186999999999998</v>
      </c>
      <c r="AD676" s="28">
        <v>33.189500000000002</v>
      </c>
      <c r="AE676" s="28">
        <v>3.41</v>
      </c>
      <c r="AF676" s="28">
        <v>4.7313419999999997</v>
      </c>
      <c r="AG676" s="28">
        <v>4.7313419999999997</v>
      </c>
      <c r="AH676" s="28">
        <v>4.7313419999999997</v>
      </c>
      <c r="AI676" s="28">
        <v>0.05</v>
      </c>
      <c r="AJ676" s="28">
        <v>1.9410000000000001</v>
      </c>
      <c r="AK676" s="28">
        <v>94.63664</v>
      </c>
      <c r="AL676" s="28">
        <v>6.8974000000000002</v>
      </c>
      <c r="AM676" s="28">
        <v>0.97219999999999995</v>
      </c>
      <c r="AN676" s="28">
        <v>1.774</v>
      </c>
      <c r="AO676" s="28">
        <v>41.6</v>
      </c>
      <c r="AP676" s="28">
        <v>2.0366</v>
      </c>
      <c r="AQ676" s="28">
        <v>1.6180000000000001</v>
      </c>
      <c r="AR676" s="28">
        <v>7.2808000000000002</v>
      </c>
      <c r="AS676" s="28">
        <v>673.99400000000003</v>
      </c>
      <c r="AT676" s="28">
        <v>36.852391599999997</v>
      </c>
      <c r="AU676" s="28">
        <v>2630.78</v>
      </c>
      <c r="AV676" s="28">
        <v>5.9758800000000001</v>
      </c>
      <c r="AW676" s="28">
        <v>3.48</v>
      </c>
      <c r="AX676" s="28">
        <v>5</v>
      </c>
      <c r="AY676" s="28">
        <v>134.41999999999999</v>
      </c>
      <c r="AZ676" s="28">
        <v>2.7002999999999999</v>
      </c>
      <c r="BA676" s="28">
        <v>0.120192307692308</v>
      </c>
      <c r="BB676" s="28">
        <v>11.2698</v>
      </c>
      <c r="BC676" s="28">
        <v>145</v>
      </c>
      <c r="BD676" s="28">
        <v>0.6472</v>
      </c>
      <c r="BE676" s="28">
        <v>1.91472</v>
      </c>
      <c r="BF676" s="28">
        <v>1.8702000000000001</v>
      </c>
      <c r="BG676" s="28">
        <v>2.1419999999999999</v>
      </c>
      <c r="BH676" s="28">
        <v>87.207999999999998</v>
      </c>
      <c r="BI676" s="28">
        <v>15.154</v>
      </c>
      <c r="BJ676" s="28">
        <v>5</v>
      </c>
      <c r="BK676" s="28">
        <v>3.3607960000000001</v>
      </c>
      <c r="BL676" s="28">
        <v>3.3607960000000001</v>
      </c>
      <c r="BM676" s="28">
        <v>3.778756</v>
      </c>
      <c r="BN676" s="28">
        <v>0.20780000000000001</v>
      </c>
      <c r="BO676" s="28">
        <v>0.99371989350959899</v>
      </c>
      <c r="BP676" s="28">
        <v>0.46830680173661399</v>
      </c>
    </row>
    <row r="677" spans="1:68">
      <c r="A677" s="28">
        <v>676</v>
      </c>
      <c r="B677" s="29" t="s">
        <v>83</v>
      </c>
      <c r="C677" s="28">
        <v>210</v>
      </c>
      <c r="D677" s="28">
        <v>1135</v>
      </c>
      <c r="E677" s="28">
        <v>0.36396000000000001</v>
      </c>
      <c r="F677" s="28">
        <v>31.112179999999999</v>
      </c>
      <c r="G677" s="28">
        <v>2.9955500000000002</v>
      </c>
      <c r="H677" s="28">
        <v>1.2242</v>
      </c>
      <c r="I677" s="28">
        <v>4.0938499999999998</v>
      </c>
      <c r="J677" s="28">
        <v>14.9</v>
      </c>
      <c r="K677" s="28">
        <v>0.85535000000000005</v>
      </c>
      <c r="L677" s="28">
        <v>0.86799999999999999</v>
      </c>
      <c r="M677" s="28">
        <v>1.06595</v>
      </c>
      <c r="N677" s="28">
        <v>463.04349999999999</v>
      </c>
      <c r="O677" s="28">
        <v>56.220903300000003</v>
      </c>
      <c r="P677" s="28">
        <v>364.3</v>
      </c>
      <c r="Q677" s="28">
        <v>1.4077200000000001</v>
      </c>
      <c r="R677" s="28">
        <v>2.1855000000000002</v>
      </c>
      <c r="S677" s="28">
        <v>3.4449999999999998</v>
      </c>
      <c r="T677" s="28">
        <v>175.37</v>
      </c>
      <c r="U677" s="28">
        <v>3.08216</v>
      </c>
      <c r="V677" s="28">
        <v>7.1812080536912806E-2</v>
      </c>
      <c r="W677" s="28">
        <v>33.577300000000001</v>
      </c>
      <c r="X677" s="28">
        <v>196.85</v>
      </c>
      <c r="Y677" s="28">
        <v>1.4730000000000001</v>
      </c>
      <c r="Z677" s="28">
        <v>1.9397249999999999</v>
      </c>
      <c r="AA677" s="28">
        <v>2.5587</v>
      </c>
      <c r="AB677" s="28">
        <v>2.75265</v>
      </c>
      <c r="AC677" s="28">
        <v>51.6755</v>
      </c>
      <c r="AD677" s="28">
        <v>33.019199999999998</v>
      </c>
      <c r="AE677" s="28">
        <v>3.4449999999999998</v>
      </c>
      <c r="AF677" s="28">
        <v>4.7500384999999996</v>
      </c>
      <c r="AG677" s="28">
        <v>4.7472535000000002</v>
      </c>
      <c r="AH677" s="28">
        <v>4.7331884999999998</v>
      </c>
      <c r="AI677" s="28">
        <v>5.525E-2</v>
      </c>
      <c r="AJ677" s="28">
        <v>1.9371</v>
      </c>
      <c r="AK677" s="28">
        <v>94.331379999999996</v>
      </c>
      <c r="AL677" s="28">
        <v>6.8620000000000001</v>
      </c>
      <c r="AM677" s="28">
        <v>0.96879999999999999</v>
      </c>
      <c r="AN677" s="28">
        <v>1.7721</v>
      </c>
      <c r="AO677" s="28">
        <v>41.49</v>
      </c>
      <c r="AP677" s="28">
        <v>2.0322</v>
      </c>
      <c r="AQ677" s="28">
        <v>1.613</v>
      </c>
      <c r="AR677" s="28">
        <v>7.3158000000000003</v>
      </c>
      <c r="AS677" s="28">
        <v>672.25699999999995</v>
      </c>
      <c r="AT677" s="28">
        <v>36.783146700000003</v>
      </c>
      <c r="AU677" s="28">
        <v>2642.99</v>
      </c>
      <c r="AV677" s="28">
        <v>5.9554400000000003</v>
      </c>
      <c r="AW677" s="28">
        <v>3.4470000000000001</v>
      </c>
      <c r="AX677" s="28">
        <v>5</v>
      </c>
      <c r="AY677" s="28">
        <v>134.46</v>
      </c>
      <c r="AZ677" s="28">
        <v>2.7109000000000001</v>
      </c>
      <c r="BA677" s="28">
        <v>0.120269944564955</v>
      </c>
      <c r="BB677" s="28">
        <v>11.228400000000001</v>
      </c>
      <c r="BC677" s="28">
        <v>145.1</v>
      </c>
      <c r="BD677" s="28">
        <v>0.64680000000000004</v>
      </c>
      <c r="BE677" s="28">
        <v>1.9143600000000001</v>
      </c>
      <c r="BF677" s="28">
        <v>1.8694999999999999</v>
      </c>
      <c r="BG677" s="28">
        <v>2.1412</v>
      </c>
      <c r="BH677" s="28">
        <v>86.588999999999999</v>
      </c>
      <c r="BI677" s="28">
        <v>15.266999999999999</v>
      </c>
      <c r="BJ677" s="28">
        <v>5</v>
      </c>
      <c r="BK677" s="28">
        <v>3.3500459999999999</v>
      </c>
      <c r="BL677" s="28">
        <v>3.3500459999999999</v>
      </c>
      <c r="BM677" s="28">
        <v>3.7174960000000001</v>
      </c>
      <c r="BN677" s="28">
        <v>0.2011</v>
      </c>
      <c r="BO677" s="28">
        <v>0.99506598003134505</v>
      </c>
      <c r="BP677" s="28">
        <v>0.46801736613603501</v>
      </c>
    </row>
    <row r="678" spans="1:68">
      <c r="A678" s="28">
        <v>677</v>
      </c>
      <c r="B678" s="29" t="s">
        <v>84</v>
      </c>
      <c r="C678" s="28">
        <v>220</v>
      </c>
      <c r="D678" s="28">
        <v>1135</v>
      </c>
      <c r="E678" s="28">
        <v>0.39035999999999998</v>
      </c>
      <c r="F678" s="28">
        <v>32.627009999999999</v>
      </c>
      <c r="G678" s="28">
        <v>3.0895999999999999</v>
      </c>
      <c r="H678" s="28">
        <v>1.2201</v>
      </c>
      <c r="I678" s="28">
        <v>4.0890000000000004</v>
      </c>
      <c r="J678" s="28">
        <v>15.52</v>
      </c>
      <c r="K678" s="28">
        <v>0.86240000000000006</v>
      </c>
      <c r="L678" s="28">
        <v>0.877</v>
      </c>
      <c r="M678" s="28">
        <v>1.0752999999999999</v>
      </c>
      <c r="N678" s="28">
        <v>465.01299999999998</v>
      </c>
      <c r="O678" s="28">
        <v>56.434983000000003</v>
      </c>
      <c r="P678" s="28">
        <v>368.66</v>
      </c>
      <c r="Q678" s="28">
        <v>1.39479</v>
      </c>
      <c r="R678" s="28">
        <v>2.2250000000000001</v>
      </c>
      <c r="S678" s="28">
        <v>3.48</v>
      </c>
      <c r="T678" s="28">
        <v>175.57</v>
      </c>
      <c r="U678" s="28">
        <v>3.08792</v>
      </c>
      <c r="V678" s="28">
        <v>7.3453608247422697E-2</v>
      </c>
      <c r="W678" s="28">
        <v>33.604999999999997</v>
      </c>
      <c r="X678" s="28">
        <v>197</v>
      </c>
      <c r="Y678" s="28">
        <v>1.4762999999999999</v>
      </c>
      <c r="Z678" s="28">
        <v>1.9443900000000001</v>
      </c>
      <c r="AA678" s="28">
        <v>2.5594000000000001</v>
      </c>
      <c r="AB678" s="28">
        <v>2.7530000000000001</v>
      </c>
      <c r="AC678" s="28">
        <v>52.164000000000001</v>
      </c>
      <c r="AD678" s="28">
        <v>32.8489</v>
      </c>
      <c r="AE678" s="28">
        <v>3.48</v>
      </c>
      <c r="AF678" s="28">
        <v>4.7687350000000004</v>
      </c>
      <c r="AG678" s="28">
        <v>4.7631649999999999</v>
      </c>
      <c r="AH678" s="28">
        <v>4.7350349999999999</v>
      </c>
      <c r="AI678" s="28">
        <v>6.0499999999999998E-2</v>
      </c>
      <c r="AJ678" s="28">
        <v>1.9332</v>
      </c>
      <c r="AK678" s="28">
        <v>94.026120000000006</v>
      </c>
      <c r="AL678" s="28">
        <v>6.8266</v>
      </c>
      <c r="AM678" s="28">
        <v>0.96540000000000004</v>
      </c>
      <c r="AN678" s="28">
        <v>1.7702</v>
      </c>
      <c r="AO678" s="28">
        <v>41.38</v>
      </c>
      <c r="AP678" s="28">
        <v>2.0278</v>
      </c>
      <c r="AQ678" s="28">
        <v>1.6080000000000001</v>
      </c>
      <c r="AR678" s="28">
        <v>7.3507999999999996</v>
      </c>
      <c r="AS678" s="28">
        <v>670.52</v>
      </c>
      <c r="AT678" s="28">
        <v>36.713901800000002</v>
      </c>
      <c r="AU678" s="28">
        <v>2655.2</v>
      </c>
      <c r="AV678" s="28">
        <v>5.9349999999999996</v>
      </c>
      <c r="AW678" s="28">
        <v>3.4140000000000001</v>
      </c>
      <c r="AX678" s="28">
        <v>5</v>
      </c>
      <c r="AY678" s="28">
        <v>134.5</v>
      </c>
      <c r="AZ678" s="28">
        <v>2.7214999999999998</v>
      </c>
      <c r="BA678" s="28">
        <v>0.12034799420009699</v>
      </c>
      <c r="BB678" s="28">
        <v>11.186999999999999</v>
      </c>
      <c r="BC678" s="28">
        <v>145.19999999999999</v>
      </c>
      <c r="BD678" s="28">
        <v>0.64639999999999997</v>
      </c>
      <c r="BE678" s="28">
        <v>1.9139999999999999</v>
      </c>
      <c r="BF678" s="28">
        <v>1.8688</v>
      </c>
      <c r="BG678" s="28">
        <v>2.1404000000000001</v>
      </c>
      <c r="BH678" s="28">
        <v>85.97</v>
      </c>
      <c r="BI678" s="28">
        <v>15.38</v>
      </c>
      <c r="BJ678" s="28">
        <v>5</v>
      </c>
      <c r="BK678" s="28">
        <v>3.339296</v>
      </c>
      <c r="BL678" s="28">
        <v>3.339296</v>
      </c>
      <c r="BM678" s="28">
        <v>3.6562359999999998</v>
      </c>
      <c r="BN678" s="28">
        <v>0.19439999999999999</v>
      </c>
      <c r="BO678" s="28">
        <v>0.99641259744897903</v>
      </c>
      <c r="BP678" s="28">
        <v>0.46772793053545603</v>
      </c>
    </row>
    <row r="679" spans="1:68">
      <c r="A679" s="28">
        <v>678</v>
      </c>
      <c r="B679" s="29" t="s">
        <v>284</v>
      </c>
      <c r="C679" s="28">
        <v>235</v>
      </c>
      <c r="D679" s="28">
        <v>1135</v>
      </c>
      <c r="E679" s="28">
        <v>0.40355999999999997</v>
      </c>
      <c r="F679" s="28">
        <v>33.384425</v>
      </c>
      <c r="G679" s="28">
        <v>3.136625</v>
      </c>
      <c r="H679" s="28">
        <v>1.2180500000000001</v>
      </c>
      <c r="I679" s="28">
        <v>4.0865749999999998</v>
      </c>
      <c r="J679" s="28">
        <v>15.83</v>
      </c>
      <c r="K679" s="28">
        <v>0.86592499999999994</v>
      </c>
      <c r="L679" s="28">
        <v>0.88149999999999995</v>
      </c>
      <c r="M679" s="28">
        <v>1.0799749999999999</v>
      </c>
      <c r="N679" s="28">
        <v>465.99775</v>
      </c>
      <c r="O679" s="28">
        <v>56.542022850000002</v>
      </c>
      <c r="P679" s="28">
        <v>370.84</v>
      </c>
      <c r="Q679" s="28">
        <v>1.388325</v>
      </c>
      <c r="R679" s="28">
        <v>2.2447499999999998</v>
      </c>
      <c r="S679" s="28">
        <v>3.4975000000000001</v>
      </c>
      <c r="T679" s="28">
        <v>175.67</v>
      </c>
      <c r="U679" s="28">
        <v>3.0908000000000002</v>
      </c>
      <c r="V679" s="28">
        <v>7.4226152874289297E-2</v>
      </c>
      <c r="W679" s="28">
        <v>33.618850000000002</v>
      </c>
      <c r="X679" s="28">
        <v>197.07499999999999</v>
      </c>
      <c r="Y679" s="28">
        <v>1.4779500000000001</v>
      </c>
      <c r="Z679" s="28">
        <v>1.9467224999999999</v>
      </c>
      <c r="AA679" s="28">
        <v>2.5597500000000002</v>
      </c>
      <c r="AB679" s="28">
        <v>2.7531750000000001</v>
      </c>
      <c r="AC679" s="28">
        <v>52.408250000000002</v>
      </c>
      <c r="AD679" s="28">
        <v>32.763750000000002</v>
      </c>
      <c r="AE679" s="28">
        <v>3.4975000000000001</v>
      </c>
      <c r="AF679" s="28">
        <v>4.7780832499999999</v>
      </c>
      <c r="AG679" s="28">
        <v>4.7711207499999997</v>
      </c>
      <c r="AH679" s="28">
        <v>4.7359582500000004</v>
      </c>
      <c r="AI679" s="28">
        <v>6.3125000000000001E-2</v>
      </c>
      <c r="AJ679" s="28">
        <v>1.9312499999999999</v>
      </c>
      <c r="AK679" s="28">
        <v>93.873490000000004</v>
      </c>
      <c r="AL679" s="28">
        <v>6.8089000000000004</v>
      </c>
      <c r="AM679" s="28">
        <v>0.9637</v>
      </c>
      <c r="AN679" s="28">
        <v>1.76925</v>
      </c>
      <c r="AO679" s="28">
        <v>41.325000000000003</v>
      </c>
      <c r="AP679" s="28">
        <v>2.0255999999999998</v>
      </c>
      <c r="AQ679" s="28">
        <v>1.6054999999999999</v>
      </c>
      <c r="AR679" s="28">
        <v>7.3682999999999996</v>
      </c>
      <c r="AS679" s="28">
        <v>669.65150000000006</v>
      </c>
      <c r="AT679" s="28">
        <v>36.679279350000002</v>
      </c>
      <c r="AU679" s="28">
        <v>2661.3049999999998</v>
      </c>
      <c r="AV679" s="28">
        <v>5.9247800000000002</v>
      </c>
      <c r="AW679" s="28">
        <v>3.3975</v>
      </c>
      <c r="AX679" s="28">
        <v>5</v>
      </c>
      <c r="AY679" s="28">
        <v>134.52000000000001</v>
      </c>
      <c r="AZ679" s="28">
        <v>2.7267999999999999</v>
      </c>
      <c r="BA679" s="28">
        <v>0.12038717483363599</v>
      </c>
      <c r="BB679" s="28">
        <v>11.1663</v>
      </c>
      <c r="BC679" s="28">
        <v>145.25</v>
      </c>
      <c r="BD679" s="28">
        <v>0.6462</v>
      </c>
      <c r="BE679" s="28">
        <v>1.9138200000000001</v>
      </c>
      <c r="BF679" s="28">
        <v>1.8684499999999999</v>
      </c>
      <c r="BG679" s="28">
        <v>2.14</v>
      </c>
      <c r="BH679" s="28">
        <v>85.660499999999999</v>
      </c>
      <c r="BI679" s="28">
        <v>15.436500000000001</v>
      </c>
      <c r="BJ679" s="28">
        <v>5</v>
      </c>
      <c r="BK679" s="28">
        <v>3.3339210000000001</v>
      </c>
      <c r="BL679" s="28">
        <v>3.3339210000000001</v>
      </c>
      <c r="BM679" s="28">
        <v>3.6256059999999999</v>
      </c>
      <c r="BN679" s="28">
        <v>0.19105</v>
      </c>
      <c r="BO679" s="28">
        <v>0.997086105341912</v>
      </c>
      <c r="BP679" s="28">
        <v>0.46758321273516601</v>
      </c>
    </row>
    <row r="680" spans="1:68">
      <c r="A680" s="28">
        <v>679</v>
      </c>
      <c r="B680" s="29" t="s">
        <v>85</v>
      </c>
      <c r="C680" s="28">
        <v>210</v>
      </c>
      <c r="D680" s="28">
        <v>1135</v>
      </c>
      <c r="E680" s="28">
        <v>0.41676000000000002</v>
      </c>
      <c r="F680" s="28">
        <v>34.141840000000002</v>
      </c>
      <c r="G680" s="28">
        <v>3.1836500000000001</v>
      </c>
      <c r="H680" s="28">
        <v>1.216</v>
      </c>
      <c r="I680" s="28">
        <v>4.0841500000000002</v>
      </c>
      <c r="J680" s="28">
        <v>16.14</v>
      </c>
      <c r="K680" s="28">
        <v>0.86944999999999995</v>
      </c>
      <c r="L680" s="28">
        <v>0.88600000000000001</v>
      </c>
      <c r="M680" s="28">
        <v>1.0846499999999999</v>
      </c>
      <c r="N680" s="28">
        <v>466.98250000000002</v>
      </c>
      <c r="O680" s="28">
        <v>56.649062700000002</v>
      </c>
      <c r="P680" s="28">
        <v>373.02</v>
      </c>
      <c r="Q680" s="28">
        <v>1.3818600000000001</v>
      </c>
      <c r="R680" s="28">
        <v>2.2645</v>
      </c>
      <c r="S680" s="28">
        <v>3.5150000000000001</v>
      </c>
      <c r="T680" s="28">
        <v>175.77</v>
      </c>
      <c r="U680" s="28">
        <v>3.09368</v>
      </c>
      <c r="V680" s="28">
        <v>7.4969021065675295E-2</v>
      </c>
      <c r="W680" s="28">
        <v>33.6327</v>
      </c>
      <c r="X680" s="28">
        <v>197.15</v>
      </c>
      <c r="Y680" s="28">
        <v>1.4796</v>
      </c>
      <c r="Z680" s="28">
        <v>1.949055</v>
      </c>
      <c r="AA680" s="28">
        <v>2.5600999999999998</v>
      </c>
      <c r="AB680" s="28">
        <v>2.7533500000000002</v>
      </c>
      <c r="AC680" s="28">
        <v>52.652500000000003</v>
      </c>
      <c r="AD680" s="28">
        <v>32.678600000000003</v>
      </c>
      <c r="AE680" s="28">
        <v>3.5150000000000001</v>
      </c>
      <c r="AF680" s="28">
        <v>4.7874315000000003</v>
      </c>
      <c r="AG680" s="28">
        <v>4.7790765000000004</v>
      </c>
      <c r="AH680" s="28">
        <v>4.7368815</v>
      </c>
      <c r="AI680" s="28">
        <v>6.5750000000000003E-2</v>
      </c>
      <c r="AJ680" s="28">
        <v>1.9293</v>
      </c>
      <c r="AK680" s="28">
        <v>93.720860000000002</v>
      </c>
      <c r="AL680" s="28">
        <v>6.7911999999999999</v>
      </c>
      <c r="AM680" s="28">
        <v>0.96199999999999997</v>
      </c>
      <c r="AN680" s="28">
        <v>1.7683</v>
      </c>
      <c r="AO680" s="28">
        <v>41.27</v>
      </c>
      <c r="AP680" s="28">
        <v>2.0234000000000001</v>
      </c>
      <c r="AQ680" s="28">
        <v>1.603</v>
      </c>
      <c r="AR680" s="28">
        <v>7.3857999999999997</v>
      </c>
      <c r="AS680" s="28">
        <v>668.78300000000002</v>
      </c>
      <c r="AT680" s="28">
        <v>36.644656900000001</v>
      </c>
      <c r="AU680" s="28">
        <v>2667.41</v>
      </c>
      <c r="AV680" s="28">
        <v>5.9145599999999998</v>
      </c>
      <c r="AW680" s="28">
        <v>3.3809999999999998</v>
      </c>
      <c r="AX680" s="28">
        <v>5</v>
      </c>
      <c r="AY680" s="28">
        <v>134.54</v>
      </c>
      <c r="AZ680" s="28">
        <v>2.7321</v>
      </c>
      <c r="BA680" s="28">
        <v>0.120426459898231</v>
      </c>
      <c r="BB680" s="28">
        <v>11.1456</v>
      </c>
      <c r="BC680" s="28">
        <v>145.30000000000001</v>
      </c>
      <c r="BD680" s="28">
        <v>0.64600000000000002</v>
      </c>
      <c r="BE680" s="28">
        <v>1.91364</v>
      </c>
      <c r="BF680" s="28">
        <v>1.8681000000000001</v>
      </c>
      <c r="BG680" s="28">
        <v>2.1396000000000002</v>
      </c>
      <c r="BH680" s="28">
        <v>85.350999999999999</v>
      </c>
      <c r="BI680" s="28">
        <v>15.493</v>
      </c>
      <c r="BJ680" s="28">
        <v>5</v>
      </c>
      <c r="BK680" s="28">
        <v>3.3285459999999998</v>
      </c>
      <c r="BL680" s="28">
        <v>3.3285459999999998</v>
      </c>
      <c r="BM680" s="28">
        <v>3.5949759999999999</v>
      </c>
      <c r="BN680" s="28">
        <v>0.18770000000000001</v>
      </c>
      <c r="BO680" s="28">
        <v>0.99775974607663898</v>
      </c>
      <c r="BP680" s="28">
        <v>0.46743849493487699</v>
      </c>
    </row>
    <row r="681" spans="1:68">
      <c r="A681" s="28">
        <v>680</v>
      </c>
      <c r="B681" s="29" t="s">
        <v>86</v>
      </c>
      <c r="C681" s="28">
        <v>160</v>
      </c>
      <c r="D681" s="28">
        <v>1135</v>
      </c>
      <c r="E681" s="28">
        <v>0.44316</v>
      </c>
      <c r="F681" s="28">
        <v>35.656669999999998</v>
      </c>
      <c r="G681" s="28">
        <v>3.2776999999999998</v>
      </c>
      <c r="H681" s="28">
        <v>1.2119</v>
      </c>
      <c r="I681" s="28">
        <v>4.0792999999999999</v>
      </c>
      <c r="J681" s="28">
        <v>16.760000000000002</v>
      </c>
      <c r="K681" s="28">
        <v>0.87649999999999995</v>
      </c>
      <c r="L681" s="28">
        <v>0.89500000000000002</v>
      </c>
      <c r="M681" s="28">
        <v>1.0940000000000001</v>
      </c>
      <c r="N681" s="28">
        <v>468.952</v>
      </c>
      <c r="O681" s="28">
        <v>56.863142400000001</v>
      </c>
      <c r="P681" s="28">
        <v>377.38</v>
      </c>
      <c r="Q681" s="28">
        <v>1.36893</v>
      </c>
      <c r="R681" s="28">
        <v>2.3039999999999998</v>
      </c>
      <c r="S681" s="28">
        <v>3.55</v>
      </c>
      <c r="T681" s="28">
        <v>175.97</v>
      </c>
      <c r="U681" s="28">
        <v>3.09944</v>
      </c>
      <c r="V681" s="28">
        <v>7.6372315035799498E-2</v>
      </c>
      <c r="W681" s="28">
        <v>33.660400000000003</v>
      </c>
      <c r="X681" s="28">
        <v>197.3</v>
      </c>
      <c r="Y681" s="28">
        <v>1.4829000000000001</v>
      </c>
      <c r="Z681" s="28">
        <v>1.9537199999999999</v>
      </c>
      <c r="AA681" s="28">
        <v>2.5608</v>
      </c>
      <c r="AB681" s="28">
        <v>2.7536999999999998</v>
      </c>
      <c r="AC681" s="28">
        <v>53.140999999999998</v>
      </c>
      <c r="AD681" s="28">
        <v>32.508299999999998</v>
      </c>
      <c r="AE681" s="28">
        <v>3.55</v>
      </c>
      <c r="AF681" s="28">
        <v>4.8061280000000002</v>
      </c>
      <c r="AG681" s="28">
        <v>4.794988</v>
      </c>
      <c r="AH681" s="28">
        <v>4.7387280000000001</v>
      </c>
      <c r="AI681" s="28">
        <v>7.0999999999999994E-2</v>
      </c>
      <c r="AJ681" s="28">
        <v>1.9254</v>
      </c>
      <c r="AK681" s="28">
        <v>93.415599999999998</v>
      </c>
      <c r="AL681" s="28">
        <v>6.7557999999999998</v>
      </c>
      <c r="AM681" s="28">
        <v>0.95860000000000001</v>
      </c>
      <c r="AN681" s="28">
        <v>1.7664</v>
      </c>
      <c r="AO681" s="28">
        <v>41.16</v>
      </c>
      <c r="AP681" s="28">
        <v>2.0190000000000001</v>
      </c>
      <c r="AQ681" s="28">
        <v>1.5980000000000001</v>
      </c>
      <c r="AR681" s="28">
        <v>7.4207999999999998</v>
      </c>
      <c r="AS681" s="28">
        <v>667.04600000000005</v>
      </c>
      <c r="AT681" s="28">
        <v>36.575412</v>
      </c>
      <c r="AU681" s="28">
        <v>2679.62</v>
      </c>
      <c r="AV681" s="28">
        <v>5.89412</v>
      </c>
      <c r="AW681" s="28">
        <v>3.3479999999999999</v>
      </c>
      <c r="AX681" s="28">
        <v>5</v>
      </c>
      <c r="AY681" s="28">
        <v>134.58000000000001</v>
      </c>
      <c r="AZ681" s="28">
        <v>2.7427000000000001</v>
      </c>
      <c r="BA681" s="28">
        <v>0.120505344995141</v>
      </c>
      <c r="BB681" s="28">
        <v>11.104200000000001</v>
      </c>
      <c r="BC681" s="28">
        <v>145.4</v>
      </c>
      <c r="BD681" s="28">
        <v>0.64559999999999995</v>
      </c>
      <c r="BE681" s="28">
        <v>1.9132800000000001</v>
      </c>
      <c r="BF681" s="28">
        <v>1.8673999999999999</v>
      </c>
      <c r="BG681" s="28">
        <v>2.1387999999999998</v>
      </c>
      <c r="BH681" s="28">
        <v>84.731999999999999</v>
      </c>
      <c r="BI681" s="28">
        <v>15.606</v>
      </c>
      <c r="BJ681" s="28">
        <v>5</v>
      </c>
      <c r="BK681" s="28">
        <v>3.317796</v>
      </c>
      <c r="BL681" s="28">
        <v>3.317796</v>
      </c>
      <c r="BM681" s="28">
        <v>3.5337160000000001</v>
      </c>
      <c r="BN681" s="28">
        <v>0.18099999999999999</v>
      </c>
      <c r="BO681" s="28">
        <v>0.99910742622871396</v>
      </c>
      <c r="BP681" s="28">
        <v>0.46714905933429801</v>
      </c>
    </row>
    <row r="682" spans="1:68">
      <c r="A682" s="28">
        <v>681</v>
      </c>
      <c r="B682" s="29" t="s">
        <v>87</v>
      </c>
      <c r="C682" s="28">
        <v>100</v>
      </c>
      <c r="D682" s="28">
        <v>1135</v>
      </c>
      <c r="E682" s="28">
        <v>0.49596000000000001</v>
      </c>
      <c r="F682" s="28">
        <v>38.686329999999998</v>
      </c>
      <c r="G682" s="28">
        <v>3.4658000000000002</v>
      </c>
      <c r="H682" s="28">
        <v>1.2037</v>
      </c>
      <c r="I682" s="28">
        <v>4.0696000000000003</v>
      </c>
      <c r="J682" s="28">
        <v>18</v>
      </c>
      <c r="K682" s="28">
        <v>0.89059999999999995</v>
      </c>
      <c r="L682" s="28">
        <v>0.91300000000000003</v>
      </c>
      <c r="M682" s="28">
        <v>1.1127</v>
      </c>
      <c r="N682" s="28">
        <v>472.89100000000002</v>
      </c>
      <c r="O682" s="28">
        <v>57.291301799999999</v>
      </c>
      <c r="P682" s="28">
        <v>386.1</v>
      </c>
      <c r="Q682" s="28">
        <v>1.34307</v>
      </c>
      <c r="R682" s="28">
        <v>2.383</v>
      </c>
      <c r="S682" s="28">
        <v>3.62</v>
      </c>
      <c r="T682" s="28">
        <v>176.37</v>
      </c>
      <c r="U682" s="28">
        <v>3.1109599999999999</v>
      </c>
      <c r="V682" s="28">
        <v>7.8888888888888897E-2</v>
      </c>
      <c r="W682" s="28">
        <v>33.715800000000002</v>
      </c>
      <c r="X682" s="28">
        <v>197.6</v>
      </c>
      <c r="Y682" s="28">
        <v>1.4895</v>
      </c>
      <c r="Z682" s="28">
        <v>1.96305</v>
      </c>
      <c r="AA682" s="28">
        <v>2.5621999999999998</v>
      </c>
      <c r="AB682" s="28">
        <v>2.7544</v>
      </c>
      <c r="AC682" s="28">
        <v>54.118000000000002</v>
      </c>
      <c r="AD682" s="28">
        <v>32.167700000000004</v>
      </c>
      <c r="AE682" s="28">
        <v>3.62</v>
      </c>
      <c r="AF682" s="28">
        <v>4.843521</v>
      </c>
      <c r="AG682" s="28">
        <v>4.8268110000000002</v>
      </c>
      <c r="AH682" s="28">
        <v>4.7424210000000002</v>
      </c>
      <c r="AI682" s="28">
        <v>8.1500000000000003E-2</v>
      </c>
      <c r="AJ682" s="28">
        <v>1.9176</v>
      </c>
      <c r="AK682" s="28">
        <v>92.805080000000004</v>
      </c>
      <c r="AL682" s="28">
        <v>6.6849999999999996</v>
      </c>
      <c r="AM682" s="28">
        <v>0.95179999999999998</v>
      </c>
      <c r="AN682" s="28">
        <v>1.7625999999999999</v>
      </c>
      <c r="AO682" s="28">
        <v>40.94</v>
      </c>
      <c r="AP682" s="28">
        <v>2.0102000000000002</v>
      </c>
      <c r="AQ682" s="28">
        <v>1.5880000000000001</v>
      </c>
      <c r="AR682" s="28">
        <v>7.4908000000000001</v>
      </c>
      <c r="AS682" s="28">
        <v>663.572</v>
      </c>
      <c r="AT682" s="28">
        <v>36.436922199999998</v>
      </c>
      <c r="AU682" s="28">
        <v>2704.04</v>
      </c>
      <c r="AV682" s="28">
        <v>5.8532400000000004</v>
      </c>
      <c r="AW682" s="28">
        <v>3.282</v>
      </c>
      <c r="AX682" s="28">
        <v>5</v>
      </c>
      <c r="AY682" s="28">
        <v>134.66</v>
      </c>
      <c r="AZ682" s="28">
        <v>2.7639</v>
      </c>
      <c r="BA682" s="28">
        <v>0.12066438690766999</v>
      </c>
      <c r="BB682" s="28">
        <v>11.0214</v>
      </c>
      <c r="BC682" s="28">
        <v>145.6</v>
      </c>
      <c r="BD682" s="28">
        <v>0.64480000000000004</v>
      </c>
      <c r="BE682" s="28">
        <v>1.91256</v>
      </c>
      <c r="BF682" s="28">
        <v>1.8660000000000001</v>
      </c>
      <c r="BG682" s="28">
        <v>2.1372</v>
      </c>
      <c r="BH682" s="28">
        <v>83.494</v>
      </c>
      <c r="BI682" s="28">
        <v>15.832000000000001</v>
      </c>
      <c r="BJ682" s="28">
        <v>5</v>
      </c>
      <c r="BK682" s="28">
        <v>3.2962959999999999</v>
      </c>
      <c r="BL682" s="28">
        <v>3.2962959999999999</v>
      </c>
      <c r="BM682" s="28">
        <v>3.4111959999999999</v>
      </c>
      <c r="BN682" s="28">
        <v>0.1676</v>
      </c>
      <c r="BO682" s="28">
        <v>1.0018043823649001</v>
      </c>
      <c r="BP682" s="28">
        <v>0.46657018813314</v>
      </c>
    </row>
    <row r="683" spans="1:68">
      <c r="A683" s="28">
        <v>682</v>
      </c>
      <c r="B683" s="29" t="s">
        <v>343</v>
      </c>
      <c r="C683" s="28">
        <v>460</v>
      </c>
      <c r="D683" s="28">
        <v>1140</v>
      </c>
      <c r="E683" s="28">
        <v>0.40558699999999998</v>
      </c>
      <c r="F683" s="28">
        <v>33.973057124999997</v>
      </c>
      <c r="G683" s="28">
        <v>3.1737837500000001</v>
      </c>
      <c r="H683" s="28">
        <v>1.19215625</v>
      </c>
      <c r="I683" s="28">
        <v>4.1071262500000003</v>
      </c>
      <c r="J683" s="28">
        <v>16.073</v>
      </c>
      <c r="K683" s="28">
        <v>0.87155375000000002</v>
      </c>
      <c r="L683" s="28">
        <v>0.87221249999999995</v>
      </c>
      <c r="M683" s="28">
        <v>1.046295</v>
      </c>
      <c r="N683" s="28">
        <v>463.85674999999998</v>
      </c>
      <c r="O683" s="28">
        <v>57.424390369999998</v>
      </c>
      <c r="P683" s="28">
        <v>358.42099999999999</v>
      </c>
      <c r="Q683" s="28">
        <v>1.400871875</v>
      </c>
      <c r="R683" s="28">
        <v>2.276875</v>
      </c>
      <c r="S683" s="28">
        <v>3.5216249999999998</v>
      </c>
      <c r="T683" s="28">
        <v>176.76587499999999</v>
      </c>
      <c r="U683" s="28">
        <v>3.1217462500000002</v>
      </c>
      <c r="V683" s="28">
        <v>6.6882349281403602E-2</v>
      </c>
      <c r="W683" s="28">
        <v>34.046397499999998</v>
      </c>
      <c r="X683" s="28">
        <v>198.24</v>
      </c>
      <c r="Y683" s="28">
        <v>1.4995937500000001</v>
      </c>
      <c r="Z683" s="28">
        <v>1.9584487500000001</v>
      </c>
      <c r="AA683" s="28">
        <v>2.5777975</v>
      </c>
      <c r="AB683" s="28">
        <v>2.7672987500000001</v>
      </c>
      <c r="AC683" s="28">
        <v>51.525812500000001</v>
      </c>
      <c r="AD683" s="28">
        <v>32.773771250000003</v>
      </c>
      <c r="AE683" s="28">
        <v>3.5216249999999998</v>
      </c>
      <c r="AF683" s="28">
        <v>4.8180687750000004</v>
      </c>
      <c r="AG683" s="28">
        <v>4.8076250250000001</v>
      </c>
      <c r="AH683" s="28">
        <v>4.7548812749999998</v>
      </c>
      <c r="AI683" s="28">
        <v>6.4062499999999994E-2</v>
      </c>
      <c r="AJ683" s="28">
        <v>1.931975</v>
      </c>
      <c r="AK683" s="28">
        <v>93.953418999999997</v>
      </c>
      <c r="AL683" s="28">
        <v>6.8172899999999998</v>
      </c>
      <c r="AM683" s="28">
        <v>0.96536999999999995</v>
      </c>
      <c r="AN683" s="28">
        <v>1.7732749999999999</v>
      </c>
      <c r="AO683" s="28">
        <v>41.347499999999997</v>
      </c>
      <c r="AP683" s="28">
        <v>2.0218600000000002</v>
      </c>
      <c r="AQ683" s="28">
        <v>1.60405</v>
      </c>
      <c r="AR683" s="28">
        <v>7.3349299999999999</v>
      </c>
      <c r="AS683" s="28">
        <v>670.19865000000004</v>
      </c>
      <c r="AT683" s="28">
        <v>36.745360984999998</v>
      </c>
      <c r="AU683" s="28">
        <v>2647.1754999999998</v>
      </c>
      <c r="AV683" s="28">
        <v>5.8543979999999998</v>
      </c>
      <c r="AW683" s="28">
        <v>3.4042500000000002</v>
      </c>
      <c r="AX683" s="28">
        <v>5</v>
      </c>
      <c r="AY683" s="28">
        <v>134.68199999999999</v>
      </c>
      <c r="AZ683" s="28">
        <v>2.7241300000000002</v>
      </c>
      <c r="BA683" s="28">
        <v>0.12001934820726801</v>
      </c>
      <c r="BB683" s="28">
        <v>11.23183</v>
      </c>
      <c r="BC683" s="28">
        <v>145.375</v>
      </c>
      <c r="BD683" s="28">
        <v>0.64761999999999997</v>
      </c>
      <c r="BE683" s="28">
        <v>1.9143619999999999</v>
      </c>
      <c r="BF683" s="28">
        <v>1.870295</v>
      </c>
      <c r="BG683" s="28">
        <v>2.1421999999999999</v>
      </c>
      <c r="BH683" s="28">
        <v>85.155550000000005</v>
      </c>
      <c r="BI683" s="28">
        <v>15.43215</v>
      </c>
      <c r="BJ683" s="28">
        <v>5</v>
      </c>
      <c r="BK683" s="28">
        <v>3.3365890999999999</v>
      </c>
      <c r="BL683" s="28">
        <v>3.3365890999999999</v>
      </c>
      <c r="BM683" s="28">
        <v>3.6765926000000002</v>
      </c>
      <c r="BN683" s="28">
        <v>0.19275500000000001</v>
      </c>
      <c r="BO683" s="28">
        <v>1.00392905137404</v>
      </c>
      <c r="BP683" s="28">
        <v>0.46861070911722102</v>
      </c>
    </row>
    <row r="684" spans="1:68">
      <c r="A684" s="28">
        <v>683</v>
      </c>
      <c r="B684" s="29" t="s">
        <v>344</v>
      </c>
      <c r="C684" s="28">
        <v>220</v>
      </c>
      <c r="D684" s="28">
        <v>1080</v>
      </c>
      <c r="E684" s="28">
        <v>0.40661000000000003</v>
      </c>
      <c r="F684" s="28">
        <v>33.358995</v>
      </c>
      <c r="G684" s="28">
        <v>3.1261999999999999</v>
      </c>
      <c r="H684" s="28">
        <v>1.1897500000000001</v>
      </c>
      <c r="I684" s="28">
        <v>4.00685</v>
      </c>
      <c r="J684" s="28">
        <v>15.64</v>
      </c>
      <c r="K684" s="28">
        <v>0.88729999999999998</v>
      </c>
      <c r="L684" s="28">
        <v>0.88949999999999996</v>
      </c>
      <c r="M684" s="28">
        <v>1.08135</v>
      </c>
      <c r="N684" s="28">
        <v>472.33749999999998</v>
      </c>
      <c r="O684" s="28">
        <v>55.752057100000002</v>
      </c>
      <c r="P684" s="28">
        <v>364.45499999999998</v>
      </c>
      <c r="Q684" s="28">
        <v>1.5940749999999999</v>
      </c>
      <c r="R684" s="28">
        <v>2.2799999999999998</v>
      </c>
      <c r="S684" s="28">
        <v>3.43</v>
      </c>
      <c r="T684" s="28">
        <v>171.79499999999999</v>
      </c>
      <c r="U684" s="28">
        <v>3.002875</v>
      </c>
      <c r="V684" s="28">
        <v>7.0332480818414297E-2</v>
      </c>
      <c r="W684" s="28">
        <v>31.870049999999999</v>
      </c>
      <c r="X684" s="28">
        <v>193.82499999999999</v>
      </c>
      <c r="Y684" s="28">
        <v>1.46025</v>
      </c>
      <c r="Z684" s="28">
        <v>1.9235500000000001</v>
      </c>
      <c r="AA684" s="28">
        <v>2.5185499999999998</v>
      </c>
      <c r="AB684" s="28">
        <v>2.7214</v>
      </c>
      <c r="AC684" s="28">
        <v>52.317500000000003</v>
      </c>
      <c r="AD684" s="28">
        <v>31.027950000000001</v>
      </c>
      <c r="AE684" s="28">
        <v>3.43</v>
      </c>
      <c r="AF684" s="28">
        <v>4.724882</v>
      </c>
      <c r="AG684" s="28">
        <v>4.7109569999999996</v>
      </c>
      <c r="AH684" s="28">
        <v>4.6406320000000001</v>
      </c>
      <c r="AI684" s="28">
        <v>6.8750000000000006E-2</v>
      </c>
      <c r="AJ684" s="28">
        <v>1.9724999999999999</v>
      </c>
      <c r="AK684" s="28">
        <v>97.185199999999995</v>
      </c>
      <c r="AL684" s="28">
        <v>6.8230000000000004</v>
      </c>
      <c r="AM684" s="28">
        <v>0.95099999999999996</v>
      </c>
      <c r="AN684" s="28">
        <v>1.7565</v>
      </c>
      <c r="AO684" s="28">
        <v>42.55</v>
      </c>
      <c r="AP684" s="28">
        <v>2.0150000000000001</v>
      </c>
      <c r="AQ684" s="28">
        <v>1.585</v>
      </c>
      <c r="AR684" s="28">
        <v>7.5134999999999996</v>
      </c>
      <c r="AS684" s="28">
        <v>664.38</v>
      </c>
      <c r="AT684" s="28">
        <v>36.749895000000002</v>
      </c>
      <c r="AU684" s="28">
        <v>2728.7</v>
      </c>
      <c r="AV684" s="28">
        <v>5.8673000000000002</v>
      </c>
      <c r="AW684" s="28">
        <v>3.2925</v>
      </c>
      <c r="AX684" s="28">
        <v>5.05</v>
      </c>
      <c r="AY684" s="28">
        <v>134.5</v>
      </c>
      <c r="AZ684" s="28">
        <v>2.7675000000000001</v>
      </c>
      <c r="BA684" s="28">
        <v>0.116333725029377</v>
      </c>
      <c r="BB684" s="28">
        <v>10.9605</v>
      </c>
      <c r="BC684" s="28">
        <v>145.5</v>
      </c>
      <c r="BD684" s="28">
        <v>0.64349999999999996</v>
      </c>
      <c r="BE684" s="28">
        <v>1.9116</v>
      </c>
      <c r="BF684" s="28">
        <v>1.8640000000000001</v>
      </c>
      <c r="BG684" s="28">
        <v>2.1355</v>
      </c>
      <c r="BH684" s="28">
        <v>81.89</v>
      </c>
      <c r="BI684" s="28">
        <v>15.725</v>
      </c>
      <c r="BJ684" s="28">
        <v>5.05</v>
      </c>
      <c r="BK684" s="28">
        <v>3.2951999999999999</v>
      </c>
      <c r="BL684" s="28">
        <v>3.2951999999999999</v>
      </c>
      <c r="BM684" s="28">
        <v>3.3879350000000001</v>
      </c>
      <c r="BN684" s="28">
        <v>0.16800000000000001</v>
      </c>
      <c r="BO684" s="28">
        <v>0.99223611396073297</v>
      </c>
      <c r="BP684" s="28">
        <v>0.46562952243125899</v>
      </c>
    </row>
    <row r="685" spans="1:68">
      <c r="A685" s="28">
        <v>684</v>
      </c>
      <c r="B685" s="29" t="s">
        <v>345</v>
      </c>
      <c r="C685" s="28">
        <v>260</v>
      </c>
      <c r="D685" s="28">
        <v>1080</v>
      </c>
      <c r="E685" s="28">
        <v>0.40908499999999998</v>
      </c>
      <c r="F685" s="28">
        <v>33.559595000000002</v>
      </c>
      <c r="G685" s="28">
        <v>3.141575</v>
      </c>
      <c r="H685" s="28">
        <v>1.1812499999999999</v>
      </c>
      <c r="I685" s="28">
        <v>4.015225</v>
      </c>
      <c r="J685" s="28">
        <v>15.74</v>
      </c>
      <c r="K685" s="28">
        <v>0.88717500000000005</v>
      </c>
      <c r="L685" s="28">
        <v>0.88824999999999998</v>
      </c>
      <c r="M685" s="28">
        <v>1.0748500000000001</v>
      </c>
      <c r="N685" s="28">
        <v>472.03250000000003</v>
      </c>
      <c r="O685" s="28">
        <v>56.037806224999997</v>
      </c>
      <c r="P685" s="28">
        <v>363.43</v>
      </c>
      <c r="Q685" s="28">
        <v>1.581075</v>
      </c>
      <c r="R685" s="28">
        <v>2.2912499999999998</v>
      </c>
      <c r="S685" s="28">
        <v>3.4424999999999999</v>
      </c>
      <c r="T685" s="28">
        <v>172.1825</v>
      </c>
      <c r="U685" s="28">
        <v>3.0158749999999999</v>
      </c>
      <c r="V685" s="28">
        <v>6.9885641677255403E-2</v>
      </c>
      <c r="W685" s="28">
        <v>32.004550000000002</v>
      </c>
      <c r="X685" s="28">
        <v>194.26249999999999</v>
      </c>
      <c r="Y685" s="28">
        <v>1.4681249999999999</v>
      </c>
      <c r="Z685" s="28">
        <v>1.9277249999999999</v>
      </c>
      <c r="AA685" s="28">
        <v>2.5238</v>
      </c>
      <c r="AB685" s="28">
        <v>2.7255250000000002</v>
      </c>
      <c r="AC685" s="28">
        <v>52.233750000000001</v>
      </c>
      <c r="AD685" s="28">
        <v>31.025200000000002</v>
      </c>
      <c r="AE685" s="28">
        <v>3.4424999999999999</v>
      </c>
      <c r="AF685" s="28">
        <v>4.7346395000000001</v>
      </c>
      <c r="AG685" s="28">
        <v>4.7207144999999997</v>
      </c>
      <c r="AH685" s="28">
        <v>4.6503895000000002</v>
      </c>
      <c r="AI685" s="28">
        <v>6.8750000000000006E-2</v>
      </c>
      <c r="AJ685" s="28">
        <v>1.9724999999999999</v>
      </c>
      <c r="AK685" s="28">
        <v>97.185199999999995</v>
      </c>
      <c r="AL685" s="28">
        <v>6.8230000000000004</v>
      </c>
      <c r="AM685" s="28">
        <v>0.95099999999999996</v>
      </c>
      <c r="AN685" s="28">
        <v>1.7565</v>
      </c>
      <c r="AO685" s="28">
        <v>42.55</v>
      </c>
      <c r="AP685" s="28">
        <v>2.0150000000000001</v>
      </c>
      <c r="AQ685" s="28">
        <v>1.585</v>
      </c>
      <c r="AR685" s="28">
        <v>7.5134999999999996</v>
      </c>
      <c r="AS685" s="28">
        <v>664.38</v>
      </c>
      <c r="AT685" s="28">
        <v>36.749895000000002</v>
      </c>
      <c r="AU685" s="28">
        <v>2728.7</v>
      </c>
      <c r="AV685" s="28">
        <v>5.8673000000000002</v>
      </c>
      <c r="AW685" s="28">
        <v>3.2925</v>
      </c>
      <c r="AX685" s="28">
        <v>5.05</v>
      </c>
      <c r="AY685" s="28">
        <v>134.5</v>
      </c>
      <c r="AZ685" s="28">
        <v>2.7675000000000001</v>
      </c>
      <c r="BA685" s="28">
        <v>0.116333725029377</v>
      </c>
      <c r="BB685" s="28">
        <v>10.9605</v>
      </c>
      <c r="BC685" s="28">
        <v>145.5</v>
      </c>
      <c r="BD685" s="28">
        <v>0.64349999999999996</v>
      </c>
      <c r="BE685" s="28">
        <v>1.9116</v>
      </c>
      <c r="BF685" s="28">
        <v>1.8640000000000001</v>
      </c>
      <c r="BG685" s="28">
        <v>2.1355</v>
      </c>
      <c r="BH685" s="28">
        <v>81.89</v>
      </c>
      <c r="BI685" s="28">
        <v>15.725</v>
      </c>
      <c r="BJ685" s="28">
        <v>5.05</v>
      </c>
      <c r="BK685" s="28">
        <v>3.2951999999999999</v>
      </c>
      <c r="BL685" s="28">
        <v>3.2951999999999999</v>
      </c>
      <c r="BM685" s="28">
        <v>3.3879350000000001</v>
      </c>
      <c r="BN685" s="28">
        <v>0.16800000000000001</v>
      </c>
      <c r="BO685" s="28">
        <v>0.99498529485525</v>
      </c>
      <c r="BP685" s="28">
        <v>0.46562952243125899</v>
      </c>
    </row>
    <row r="686" spans="1:68">
      <c r="A686" s="28">
        <v>685</v>
      </c>
      <c r="B686" s="29" t="s">
        <v>346</v>
      </c>
      <c r="C686" s="28">
        <v>263</v>
      </c>
      <c r="D686" s="28">
        <v>1080</v>
      </c>
      <c r="E686" s="28">
        <v>0.41098499999999999</v>
      </c>
      <c r="F686" s="28">
        <v>33.760957500000004</v>
      </c>
      <c r="G686" s="28">
        <v>3.15395</v>
      </c>
      <c r="H686" s="28">
        <v>1.184375</v>
      </c>
      <c r="I686" s="28">
        <v>4.0260999999999996</v>
      </c>
      <c r="J686" s="28">
        <v>15.84</v>
      </c>
      <c r="K686" s="28">
        <v>0.88605</v>
      </c>
      <c r="L686" s="28">
        <v>0.88700000000000001</v>
      </c>
      <c r="M686" s="28">
        <v>1.0726</v>
      </c>
      <c r="N686" s="28">
        <v>471.07</v>
      </c>
      <c r="O686" s="28">
        <v>56.204231475</v>
      </c>
      <c r="P686" s="28">
        <v>363.005</v>
      </c>
      <c r="Q686" s="28">
        <v>1.5582625000000001</v>
      </c>
      <c r="R686" s="28">
        <v>2.2912499999999998</v>
      </c>
      <c r="S686" s="28">
        <v>3.4550000000000001</v>
      </c>
      <c r="T686" s="28">
        <v>172.79499999999999</v>
      </c>
      <c r="U686" s="28">
        <v>3.0288750000000002</v>
      </c>
      <c r="V686" s="28">
        <v>6.9444444444444503E-2</v>
      </c>
      <c r="W686" s="28">
        <v>32.281550000000003</v>
      </c>
      <c r="X686" s="28">
        <v>194.76249999999999</v>
      </c>
      <c r="Y686" s="28">
        <v>1.4712499999999999</v>
      </c>
      <c r="Z686" s="28">
        <v>1.9318500000000001</v>
      </c>
      <c r="AA686" s="28">
        <v>2.5308000000000002</v>
      </c>
      <c r="AB686" s="28">
        <v>2.7309000000000001</v>
      </c>
      <c r="AC686" s="28">
        <v>52.177500000000002</v>
      </c>
      <c r="AD686" s="28">
        <v>31.266324999999998</v>
      </c>
      <c r="AE686" s="28">
        <v>3.4550000000000001</v>
      </c>
      <c r="AF686" s="28">
        <v>4.7476070000000004</v>
      </c>
      <c r="AG686" s="28">
        <v>4.7336819999999999</v>
      </c>
      <c r="AH686" s="28">
        <v>4.6633570000000004</v>
      </c>
      <c r="AI686" s="28">
        <v>6.8750000000000006E-2</v>
      </c>
      <c r="AJ686" s="28">
        <v>1.9724999999999999</v>
      </c>
      <c r="AK686" s="28">
        <v>97.185199999999995</v>
      </c>
      <c r="AL686" s="28">
        <v>6.8230000000000004</v>
      </c>
      <c r="AM686" s="28">
        <v>0.95099999999999996</v>
      </c>
      <c r="AN686" s="28">
        <v>1.7565</v>
      </c>
      <c r="AO686" s="28">
        <v>42.55</v>
      </c>
      <c r="AP686" s="28">
        <v>2.0150000000000001</v>
      </c>
      <c r="AQ686" s="28">
        <v>1.585</v>
      </c>
      <c r="AR686" s="28">
        <v>7.5134999999999996</v>
      </c>
      <c r="AS686" s="28">
        <v>664.38</v>
      </c>
      <c r="AT686" s="28">
        <v>36.749895000000002</v>
      </c>
      <c r="AU686" s="28">
        <v>2728.7</v>
      </c>
      <c r="AV686" s="28">
        <v>5.8673000000000002</v>
      </c>
      <c r="AW686" s="28">
        <v>3.2925</v>
      </c>
      <c r="AX686" s="28">
        <v>5.05</v>
      </c>
      <c r="AY686" s="28">
        <v>134.5</v>
      </c>
      <c r="AZ686" s="28">
        <v>2.7675000000000001</v>
      </c>
      <c r="BA686" s="28">
        <v>0.116333725029377</v>
      </c>
      <c r="BB686" s="28">
        <v>10.9605</v>
      </c>
      <c r="BC686" s="28">
        <v>145.5</v>
      </c>
      <c r="BD686" s="28">
        <v>0.64349999999999996</v>
      </c>
      <c r="BE686" s="28">
        <v>1.9116</v>
      </c>
      <c r="BF686" s="28">
        <v>1.8640000000000001</v>
      </c>
      <c r="BG686" s="28">
        <v>2.1355</v>
      </c>
      <c r="BH686" s="28">
        <v>81.89</v>
      </c>
      <c r="BI686" s="28">
        <v>15.725</v>
      </c>
      <c r="BJ686" s="28">
        <v>5.05</v>
      </c>
      <c r="BK686" s="28">
        <v>3.2951999999999999</v>
      </c>
      <c r="BL686" s="28">
        <v>3.2951999999999999</v>
      </c>
      <c r="BM686" s="28">
        <v>3.3879350000000001</v>
      </c>
      <c r="BN686" s="28">
        <v>0.16800000000000001</v>
      </c>
      <c r="BO686" s="28">
        <v>0.99607623965466097</v>
      </c>
      <c r="BP686" s="28">
        <v>0.46562952243125899</v>
      </c>
    </row>
    <row r="687" spans="1:68">
      <c r="A687" s="28">
        <v>686</v>
      </c>
      <c r="B687" s="29" t="s">
        <v>347</v>
      </c>
      <c r="C687" s="28">
        <v>276</v>
      </c>
      <c r="D687" s="28">
        <v>1080</v>
      </c>
      <c r="E687" s="28">
        <v>0.43223499999999998</v>
      </c>
      <c r="F687" s="28">
        <v>34.620582499999998</v>
      </c>
      <c r="G687" s="28">
        <v>3.210575</v>
      </c>
      <c r="H687" s="28">
        <v>1.1841250000000001</v>
      </c>
      <c r="I687" s="28">
        <v>4.0048500000000002</v>
      </c>
      <c r="J687" s="28">
        <v>16.190000000000001</v>
      </c>
      <c r="K687" s="28">
        <v>0.88942500000000002</v>
      </c>
      <c r="L687" s="28">
        <v>0.90075000000000005</v>
      </c>
      <c r="M687" s="28">
        <v>1.09785</v>
      </c>
      <c r="N687" s="28">
        <v>474.97250000000003</v>
      </c>
      <c r="O687" s="28">
        <v>55.929808350000002</v>
      </c>
      <c r="P687" s="28">
        <v>374.21749999999997</v>
      </c>
      <c r="Q687" s="28">
        <v>1.5519624999999999</v>
      </c>
      <c r="R687" s="28">
        <v>2.3162500000000001</v>
      </c>
      <c r="S687" s="28">
        <v>3.4674999999999998</v>
      </c>
      <c r="T687" s="28">
        <v>171.9325</v>
      </c>
      <c r="U687" s="28">
        <v>3.0124374999999999</v>
      </c>
      <c r="V687" s="28">
        <v>7.5663990117356403E-2</v>
      </c>
      <c r="W687" s="28">
        <v>31.835674999999998</v>
      </c>
      <c r="X687" s="28">
        <v>194.01249999999999</v>
      </c>
      <c r="Y687" s="28">
        <v>1.465125</v>
      </c>
      <c r="Z687" s="28">
        <v>1.9277875</v>
      </c>
      <c r="AA687" s="28">
        <v>2.5169250000000001</v>
      </c>
      <c r="AB687" s="28">
        <v>2.7200250000000001</v>
      </c>
      <c r="AC687" s="28">
        <v>53.142499999999998</v>
      </c>
      <c r="AD687" s="28">
        <v>30.813825000000001</v>
      </c>
      <c r="AE687" s="28">
        <v>3.4674999999999998</v>
      </c>
      <c r="AF687" s="28">
        <v>4.73207325</v>
      </c>
      <c r="AG687" s="28">
        <v>4.7181482499999996</v>
      </c>
      <c r="AH687" s="28">
        <v>4.6478232500000001</v>
      </c>
      <c r="AI687" s="28">
        <v>7.2499999999999995E-2</v>
      </c>
      <c r="AJ687" s="28">
        <v>1.9724999999999999</v>
      </c>
      <c r="AK687" s="28">
        <v>97.185199999999995</v>
      </c>
      <c r="AL687" s="28">
        <v>6.8230000000000004</v>
      </c>
      <c r="AM687" s="28">
        <v>0.95099999999999996</v>
      </c>
      <c r="AN687" s="28">
        <v>1.7565</v>
      </c>
      <c r="AO687" s="28">
        <v>42.55</v>
      </c>
      <c r="AP687" s="28">
        <v>2.0150000000000001</v>
      </c>
      <c r="AQ687" s="28">
        <v>1.585</v>
      </c>
      <c r="AR687" s="28">
        <v>7.5134999999999996</v>
      </c>
      <c r="AS687" s="28">
        <v>664.38</v>
      </c>
      <c r="AT687" s="28">
        <v>36.749895000000002</v>
      </c>
      <c r="AU687" s="28">
        <v>2728.7</v>
      </c>
      <c r="AV687" s="28">
        <v>5.8673000000000002</v>
      </c>
      <c r="AW687" s="28">
        <v>3.2925</v>
      </c>
      <c r="AX687" s="28">
        <v>5.05</v>
      </c>
      <c r="AY687" s="28">
        <v>134.5</v>
      </c>
      <c r="AZ687" s="28">
        <v>2.7675000000000001</v>
      </c>
      <c r="BA687" s="28">
        <v>0.116333725029377</v>
      </c>
      <c r="BB687" s="28">
        <v>10.9605</v>
      </c>
      <c r="BC687" s="28">
        <v>145.5</v>
      </c>
      <c r="BD687" s="28">
        <v>0.64349999999999996</v>
      </c>
      <c r="BE687" s="28">
        <v>1.9116</v>
      </c>
      <c r="BF687" s="28">
        <v>1.8640000000000001</v>
      </c>
      <c r="BG687" s="28">
        <v>2.1355</v>
      </c>
      <c r="BH687" s="28">
        <v>81.89</v>
      </c>
      <c r="BI687" s="28">
        <v>15.725</v>
      </c>
      <c r="BJ687" s="28">
        <v>5.05</v>
      </c>
      <c r="BK687" s="28">
        <v>3.2951999999999999</v>
      </c>
      <c r="BL687" s="28">
        <v>3.2951999999999999</v>
      </c>
      <c r="BM687" s="28">
        <v>3.3879350000000001</v>
      </c>
      <c r="BN687" s="28">
        <v>0.16800000000000001</v>
      </c>
      <c r="BO687" s="28">
        <v>0.99393798784781495</v>
      </c>
      <c r="BP687" s="28">
        <v>0.46562952243125899</v>
      </c>
    </row>
    <row r="688" spans="1:68">
      <c r="A688" s="28">
        <v>687</v>
      </c>
      <c r="B688" s="29" t="s">
        <v>348</v>
      </c>
      <c r="C688" s="28">
        <v>325</v>
      </c>
      <c r="D688" s="28">
        <v>1080</v>
      </c>
      <c r="E688" s="28">
        <v>0.43470999999999999</v>
      </c>
      <c r="F688" s="28">
        <v>34.821182499999999</v>
      </c>
      <c r="G688" s="28">
        <v>3.2259500000000001</v>
      </c>
      <c r="H688" s="28">
        <v>1.1756249999999999</v>
      </c>
      <c r="I688" s="28">
        <v>4.0132250000000003</v>
      </c>
      <c r="J688" s="28">
        <v>16.29</v>
      </c>
      <c r="K688" s="28">
        <v>0.88929999999999998</v>
      </c>
      <c r="L688" s="28">
        <v>0.89949999999999997</v>
      </c>
      <c r="M688" s="28">
        <v>1.09135</v>
      </c>
      <c r="N688" s="28">
        <v>474.66750000000002</v>
      </c>
      <c r="O688" s="28">
        <v>56.215557474999997</v>
      </c>
      <c r="P688" s="28">
        <v>373.1925</v>
      </c>
      <c r="Q688" s="28">
        <v>1.5389625</v>
      </c>
      <c r="R688" s="28">
        <v>2.3275000000000001</v>
      </c>
      <c r="S688" s="28">
        <v>3.48</v>
      </c>
      <c r="T688" s="28">
        <v>172.32</v>
      </c>
      <c r="U688" s="28">
        <v>3.0254374999999998</v>
      </c>
      <c r="V688" s="28">
        <v>7.5199508901166404E-2</v>
      </c>
      <c r="W688" s="28">
        <v>31.970175000000001</v>
      </c>
      <c r="X688" s="28">
        <v>194.45</v>
      </c>
      <c r="Y688" s="28">
        <v>1.4730000000000001</v>
      </c>
      <c r="Z688" s="28">
        <v>1.9319625</v>
      </c>
      <c r="AA688" s="28">
        <v>2.5221749999999998</v>
      </c>
      <c r="AB688" s="28">
        <v>2.7241499999999998</v>
      </c>
      <c r="AC688" s="28">
        <v>53.058750000000003</v>
      </c>
      <c r="AD688" s="28">
        <v>30.811074999999999</v>
      </c>
      <c r="AE688" s="28">
        <v>3.48</v>
      </c>
      <c r="AF688" s="28">
        <v>4.7418307500000001</v>
      </c>
      <c r="AG688" s="28">
        <v>4.7279057499999997</v>
      </c>
      <c r="AH688" s="28">
        <v>4.6575807500000002</v>
      </c>
      <c r="AI688" s="28">
        <v>7.2499999999999995E-2</v>
      </c>
      <c r="AJ688" s="28">
        <v>1.9724999999999999</v>
      </c>
      <c r="AK688" s="28">
        <v>97.185199999999995</v>
      </c>
      <c r="AL688" s="28">
        <v>6.8230000000000004</v>
      </c>
      <c r="AM688" s="28">
        <v>0.95099999999999996</v>
      </c>
      <c r="AN688" s="28">
        <v>1.7565</v>
      </c>
      <c r="AO688" s="28">
        <v>42.55</v>
      </c>
      <c r="AP688" s="28">
        <v>2.0150000000000001</v>
      </c>
      <c r="AQ688" s="28">
        <v>1.585</v>
      </c>
      <c r="AR688" s="28">
        <v>7.5134999999999996</v>
      </c>
      <c r="AS688" s="28">
        <v>664.38</v>
      </c>
      <c r="AT688" s="28">
        <v>36.749895000000002</v>
      </c>
      <c r="AU688" s="28">
        <v>2728.7</v>
      </c>
      <c r="AV688" s="28">
        <v>5.8673000000000002</v>
      </c>
      <c r="AW688" s="28">
        <v>3.2925</v>
      </c>
      <c r="AX688" s="28">
        <v>5.05</v>
      </c>
      <c r="AY688" s="28">
        <v>134.5</v>
      </c>
      <c r="AZ688" s="28">
        <v>2.7675000000000001</v>
      </c>
      <c r="BA688" s="28">
        <v>0.116333725029377</v>
      </c>
      <c r="BB688" s="28">
        <v>10.9605</v>
      </c>
      <c r="BC688" s="28">
        <v>145.5</v>
      </c>
      <c r="BD688" s="28">
        <v>0.64349999999999996</v>
      </c>
      <c r="BE688" s="28">
        <v>1.9116</v>
      </c>
      <c r="BF688" s="28">
        <v>1.8640000000000001</v>
      </c>
      <c r="BG688" s="28">
        <v>2.1355</v>
      </c>
      <c r="BH688" s="28">
        <v>81.89</v>
      </c>
      <c r="BI688" s="28">
        <v>15.725</v>
      </c>
      <c r="BJ688" s="28">
        <v>5.05</v>
      </c>
      <c r="BK688" s="28">
        <v>3.2951999999999999</v>
      </c>
      <c r="BL688" s="28">
        <v>3.2951999999999999</v>
      </c>
      <c r="BM688" s="28">
        <v>3.3879350000000001</v>
      </c>
      <c r="BN688" s="28">
        <v>0.16800000000000001</v>
      </c>
      <c r="BO688" s="28">
        <v>0.99668716874233199</v>
      </c>
      <c r="BP688" s="28">
        <v>0.46562952243125899</v>
      </c>
    </row>
    <row r="689" spans="1:68">
      <c r="A689" s="28">
        <v>688</v>
      </c>
      <c r="B689" s="29" t="s">
        <v>349</v>
      </c>
      <c r="C689" s="28">
        <v>335</v>
      </c>
      <c r="D689" s="28">
        <v>1080</v>
      </c>
      <c r="E689" s="28">
        <v>0.43661</v>
      </c>
      <c r="F689" s="28">
        <v>35.022545000000001</v>
      </c>
      <c r="G689" s="28">
        <v>3.2383250000000001</v>
      </c>
      <c r="H689" s="28">
        <v>1.17875</v>
      </c>
      <c r="I689" s="28">
        <v>4.0240999999999998</v>
      </c>
      <c r="J689" s="28">
        <v>16.39</v>
      </c>
      <c r="K689" s="28">
        <v>0.88817500000000005</v>
      </c>
      <c r="L689" s="28">
        <v>0.89824999999999999</v>
      </c>
      <c r="M689" s="28">
        <v>1.0891</v>
      </c>
      <c r="N689" s="28">
        <v>473.70499999999998</v>
      </c>
      <c r="O689" s="28">
        <v>56.381982725</v>
      </c>
      <c r="P689" s="28">
        <v>372.76749999999998</v>
      </c>
      <c r="Q689" s="28">
        <v>1.5161500000000001</v>
      </c>
      <c r="R689" s="28">
        <v>2.3275000000000001</v>
      </c>
      <c r="S689" s="28">
        <v>3.4925000000000002</v>
      </c>
      <c r="T689" s="28">
        <v>172.9325</v>
      </c>
      <c r="U689" s="28">
        <v>3.0384375000000001</v>
      </c>
      <c r="V689" s="28">
        <v>7.4740695546064703E-2</v>
      </c>
      <c r="W689" s="28">
        <v>32.247174999999999</v>
      </c>
      <c r="X689" s="28">
        <v>194.95</v>
      </c>
      <c r="Y689" s="28">
        <v>1.4761249999999999</v>
      </c>
      <c r="Z689" s="28">
        <v>1.9360875</v>
      </c>
      <c r="AA689" s="28">
        <v>2.529175</v>
      </c>
      <c r="AB689" s="28">
        <v>2.7295250000000002</v>
      </c>
      <c r="AC689" s="28">
        <v>53.002499999999998</v>
      </c>
      <c r="AD689" s="28">
        <v>31.052199999999999</v>
      </c>
      <c r="AE689" s="28">
        <v>3.4925000000000002</v>
      </c>
      <c r="AF689" s="28">
        <v>4.7547982500000003</v>
      </c>
      <c r="AG689" s="28">
        <v>4.7408732499999999</v>
      </c>
      <c r="AH689" s="28">
        <v>4.6705482500000004</v>
      </c>
      <c r="AI689" s="28">
        <v>7.2499999999999995E-2</v>
      </c>
      <c r="AJ689" s="28">
        <v>1.9724999999999999</v>
      </c>
      <c r="AK689" s="28">
        <v>97.185199999999995</v>
      </c>
      <c r="AL689" s="28">
        <v>6.8230000000000004</v>
      </c>
      <c r="AM689" s="28">
        <v>0.95099999999999996</v>
      </c>
      <c r="AN689" s="28">
        <v>1.7565</v>
      </c>
      <c r="AO689" s="28">
        <v>42.55</v>
      </c>
      <c r="AP689" s="28">
        <v>2.0150000000000001</v>
      </c>
      <c r="AQ689" s="28">
        <v>1.585</v>
      </c>
      <c r="AR689" s="28">
        <v>7.5134999999999996</v>
      </c>
      <c r="AS689" s="28">
        <v>664.38</v>
      </c>
      <c r="AT689" s="28">
        <v>36.749895000000002</v>
      </c>
      <c r="AU689" s="28">
        <v>2728.7</v>
      </c>
      <c r="AV689" s="28">
        <v>5.8673000000000002</v>
      </c>
      <c r="AW689" s="28">
        <v>3.2925</v>
      </c>
      <c r="AX689" s="28">
        <v>5.05</v>
      </c>
      <c r="AY689" s="28">
        <v>134.5</v>
      </c>
      <c r="AZ689" s="28">
        <v>2.7675000000000001</v>
      </c>
      <c r="BA689" s="28">
        <v>0.116333725029377</v>
      </c>
      <c r="BB689" s="28">
        <v>10.9605</v>
      </c>
      <c r="BC689" s="28">
        <v>145.5</v>
      </c>
      <c r="BD689" s="28">
        <v>0.64349999999999996</v>
      </c>
      <c r="BE689" s="28">
        <v>1.9116</v>
      </c>
      <c r="BF689" s="28">
        <v>1.8640000000000001</v>
      </c>
      <c r="BG689" s="28">
        <v>2.1355</v>
      </c>
      <c r="BH689" s="28">
        <v>81.89</v>
      </c>
      <c r="BI689" s="28">
        <v>15.725</v>
      </c>
      <c r="BJ689" s="28">
        <v>5.05</v>
      </c>
      <c r="BK689" s="28">
        <v>3.2951999999999999</v>
      </c>
      <c r="BL689" s="28">
        <v>3.2951999999999999</v>
      </c>
      <c r="BM689" s="28">
        <v>3.3879350000000001</v>
      </c>
      <c r="BN689" s="28">
        <v>0.16800000000000001</v>
      </c>
      <c r="BO689" s="28">
        <v>0.99777811354174295</v>
      </c>
      <c r="BP689" s="28">
        <v>0.46562952243125899</v>
      </c>
    </row>
    <row r="690" spans="1:68">
      <c r="A690" s="28">
        <v>689</v>
      </c>
      <c r="B690" s="29" t="s">
        <v>350</v>
      </c>
      <c r="C690" s="28">
        <v>360</v>
      </c>
      <c r="D690" s="28">
        <v>1080</v>
      </c>
      <c r="E690" s="28">
        <v>0.45785999999999999</v>
      </c>
      <c r="F690" s="28">
        <v>35.882170000000002</v>
      </c>
      <c r="G690" s="28">
        <v>3.29495</v>
      </c>
      <c r="H690" s="28">
        <v>1.1785000000000001</v>
      </c>
      <c r="I690" s="28">
        <v>4.0028499999999996</v>
      </c>
      <c r="J690" s="28">
        <v>16.739999999999998</v>
      </c>
      <c r="K690" s="28">
        <v>0.89154999999999995</v>
      </c>
      <c r="L690" s="28">
        <v>0.91200000000000003</v>
      </c>
      <c r="M690" s="28">
        <v>1.11435</v>
      </c>
      <c r="N690" s="28">
        <v>477.60750000000002</v>
      </c>
      <c r="O690" s="28">
        <v>56.107559600000002</v>
      </c>
      <c r="P690" s="28">
        <v>383.98</v>
      </c>
      <c r="Q690" s="28">
        <v>1.5098499999999999</v>
      </c>
      <c r="R690" s="28">
        <v>2.3525</v>
      </c>
      <c r="S690" s="28">
        <v>3.5049999999999999</v>
      </c>
      <c r="T690" s="28">
        <v>172.07</v>
      </c>
      <c r="U690" s="28">
        <v>3.0219999999999998</v>
      </c>
      <c r="V690" s="28">
        <v>8.0645161290322606E-2</v>
      </c>
      <c r="W690" s="28">
        <v>31.801300000000001</v>
      </c>
      <c r="X690" s="28">
        <v>194.2</v>
      </c>
      <c r="Y690" s="28">
        <v>1.47</v>
      </c>
      <c r="Z690" s="28">
        <v>1.9320250000000001</v>
      </c>
      <c r="AA690" s="28">
        <v>2.5152999999999999</v>
      </c>
      <c r="AB690" s="28">
        <v>2.7186499999999998</v>
      </c>
      <c r="AC690" s="28">
        <v>53.967500000000001</v>
      </c>
      <c r="AD690" s="28">
        <v>30.599699999999999</v>
      </c>
      <c r="AE690" s="28">
        <v>3.5049999999999999</v>
      </c>
      <c r="AF690" s="28">
        <v>4.7392645</v>
      </c>
      <c r="AG690" s="28">
        <v>4.7253394999999996</v>
      </c>
      <c r="AH690" s="28">
        <v>4.6550145000000001</v>
      </c>
      <c r="AI690" s="28">
        <v>7.6249999999999998E-2</v>
      </c>
      <c r="AJ690" s="28">
        <v>1.9724999999999999</v>
      </c>
      <c r="AK690" s="28">
        <v>97.185199999999995</v>
      </c>
      <c r="AL690" s="28">
        <v>6.8230000000000004</v>
      </c>
      <c r="AM690" s="28">
        <v>0.95099999999999996</v>
      </c>
      <c r="AN690" s="28">
        <v>1.7565</v>
      </c>
      <c r="AO690" s="28">
        <v>42.55</v>
      </c>
      <c r="AP690" s="28">
        <v>2.0150000000000001</v>
      </c>
      <c r="AQ690" s="28">
        <v>1.585</v>
      </c>
      <c r="AR690" s="28">
        <v>7.5134999999999996</v>
      </c>
      <c r="AS690" s="28">
        <v>664.38</v>
      </c>
      <c r="AT690" s="28">
        <v>36.749895000000002</v>
      </c>
      <c r="AU690" s="28">
        <v>2728.7</v>
      </c>
      <c r="AV690" s="28">
        <v>5.8673000000000002</v>
      </c>
      <c r="AW690" s="28">
        <v>3.2925</v>
      </c>
      <c r="AX690" s="28">
        <v>5.05</v>
      </c>
      <c r="AY690" s="28">
        <v>134.5</v>
      </c>
      <c r="AZ690" s="28">
        <v>2.7675000000000001</v>
      </c>
      <c r="BA690" s="28">
        <v>0.116333725029377</v>
      </c>
      <c r="BB690" s="28">
        <v>10.9605</v>
      </c>
      <c r="BC690" s="28">
        <v>145.5</v>
      </c>
      <c r="BD690" s="28">
        <v>0.64349999999999996</v>
      </c>
      <c r="BE690" s="28">
        <v>1.9116</v>
      </c>
      <c r="BF690" s="28">
        <v>1.8640000000000001</v>
      </c>
      <c r="BG690" s="28">
        <v>2.1355</v>
      </c>
      <c r="BH690" s="28">
        <v>81.89</v>
      </c>
      <c r="BI690" s="28">
        <v>15.725</v>
      </c>
      <c r="BJ690" s="28">
        <v>5.05</v>
      </c>
      <c r="BK690" s="28">
        <v>3.2951999999999999</v>
      </c>
      <c r="BL690" s="28">
        <v>3.2951999999999999</v>
      </c>
      <c r="BM690" s="28">
        <v>3.3879350000000001</v>
      </c>
      <c r="BN690" s="28">
        <v>0.16800000000000001</v>
      </c>
      <c r="BO690" s="28">
        <v>0.99563986173489705</v>
      </c>
      <c r="BP690" s="28">
        <v>0.46562952243125899</v>
      </c>
    </row>
    <row r="691" spans="1:68">
      <c r="A691" s="28">
        <v>690</v>
      </c>
      <c r="B691" s="29" t="s">
        <v>351</v>
      </c>
      <c r="C691" s="28">
        <v>375</v>
      </c>
      <c r="D691" s="28">
        <v>1080</v>
      </c>
      <c r="E691" s="28">
        <v>0.41155999999999998</v>
      </c>
      <c r="F691" s="28">
        <v>33.760195000000003</v>
      </c>
      <c r="G691" s="28">
        <v>3.1569500000000001</v>
      </c>
      <c r="H691" s="28">
        <v>1.17275</v>
      </c>
      <c r="I691" s="28">
        <v>4.0236000000000001</v>
      </c>
      <c r="J691" s="28">
        <v>15.84</v>
      </c>
      <c r="K691" s="28">
        <v>0.88705000000000001</v>
      </c>
      <c r="L691" s="28">
        <v>0.88700000000000001</v>
      </c>
      <c r="M691" s="28">
        <v>1.0683499999999999</v>
      </c>
      <c r="N691" s="28">
        <v>471.72750000000002</v>
      </c>
      <c r="O691" s="28">
        <v>56.323555349999999</v>
      </c>
      <c r="P691" s="28">
        <v>362.40499999999997</v>
      </c>
      <c r="Q691" s="28">
        <v>1.5680750000000001</v>
      </c>
      <c r="R691" s="28">
        <v>2.3025000000000002</v>
      </c>
      <c r="S691" s="28">
        <v>3.4550000000000001</v>
      </c>
      <c r="T691" s="28">
        <v>172.57</v>
      </c>
      <c r="U691" s="28">
        <v>3.0288750000000002</v>
      </c>
      <c r="V691" s="28">
        <v>6.9444444444444503E-2</v>
      </c>
      <c r="W691" s="28">
        <v>32.139049999999997</v>
      </c>
      <c r="X691" s="28">
        <v>194.7</v>
      </c>
      <c r="Y691" s="28">
        <v>1.476</v>
      </c>
      <c r="Z691" s="28">
        <v>1.9319</v>
      </c>
      <c r="AA691" s="28">
        <v>2.5290499999999998</v>
      </c>
      <c r="AB691" s="28">
        <v>2.7296499999999999</v>
      </c>
      <c r="AC691" s="28">
        <v>52.15</v>
      </c>
      <c r="AD691" s="28">
        <v>31.022449999999999</v>
      </c>
      <c r="AE691" s="28">
        <v>3.4550000000000001</v>
      </c>
      <c r="AF691" s="28">
        <v>4.7443970000000002</v>
      </c>
      <c r="AG691" s="28">
        <v>4.7304719999999998</v>
      </c>
      <c r="AH691" s="28">
        <v>4.6601470000000003</v>
      </c>
      <c r="AI691" s="28">
        <v>6.8750000000000006E-2</v>
      </c>
      <c r="AJ691" s="28">
        <v>1.9724999999999999</v>
      </c>
      <c r="AK691" s="28">
        <v>97.185199999999995</v>
      </c>
      <c r="AL691" s="28">
        <v>6.8230000000000004</v>
      </c>
      <c r="AM691" s="28">
        <v>0.95099999999999996</v>
      </c>
      <c r="AN691" s="28">
        <v>1.7565</v>
      </c>
      <c r="AO691" s="28">
        <v>42.55</v>
      </c>
      <c r="AP691" s="28">
        <v>2.0150000000000001</v>
      </c>
      <c r="AQ691" s="28">
        <v>1.585</v>
      </c>
      <c r="AR691" s="28">
        <v>7.5134999999999996</v>
      </c>
      <c r="AS691" s="28">
        <v>664.38</v>
      </c>
      <c r="AT691" s="28">
        <v>36.749895000000002</v>
      </c>
      <c r="AU691" s="28">
        <v>2728.7</v>
      </c>
      <c r="AV691" s="28">
        <v>5.8673000000000002</v>
      </c>
      <c r="AW691" s="28">
        <v>3.2925</v>
      </c>
      <c r="AX691" s="28">
        <v>5.05</v>
      </c>
      <c r="AY691" s="28">
        <v>134.5</v>
      </c>
      <c r="AZ691" s="28">
        <v>2.7675000000000001</v>
      </c>
      <c r="BA691" s="28">
        <v>0.116333725029377</v>
      </c>
      <c r="BB691" s="28">
        <v>10.9605</v>
      </c>
      <c r="BC691" s="28">
        <v>145.5</v>
      </c>
      <c r="BD691" s="28">
        <v>0.64349999999999996</v>
      </c>
      <c r="BE691" s="28">
        <v>1.9116</v>
      </c>
      <c r="BF691" s="28">
        <v>1.8640000000000001</v>
      </c>
      <c r="BG691" s="28">
        <v>2.1355</v>
      </c>
      <c r="BH691" s="28">
        <v>81.89</v>
      </c>
      <c r="BI691" s="28">
        <v>15.725</v>
      </c>
      <c r="BJ691" s="28">
        <v>5.05</v>
      </c>
      <c r="BK691" s="28">
        <v>3.2951999999999999</v>
      </c>
      <c r="BL691" s="28">
        <v>3.2951999999999999</v>
      </c>
      <c r="BM691" s="28">
        <v>3.3879350000000001</v>
      </c>
      <c r="BN691" s="28">
        <v>0.16800000000000001</v>
      </c>
      <c r="BO691" s="28">
        <v>0.99773447574976704</v>
      </c>
      <c r="BP691" s="28">
        <v>0.46562952243125899</v>
      </c>
    </row>
    <row r="692" spans="1:68">
      <c r="A692" s="28">
        <v>691</v>
      </c>
      <c r="B692" s="29" t="s">
        <v>352</v>
      </c>
      <c r="C692" s="28">
        <v>374</v>
      </c>
      <c r="D692" s="28">
        <v>1080</v>
      </c>
      <c r="E692" s="28">
        <v>0.41536000000000001</v>
      </c>
      <c r="F692" s="28">
        <v>34.16292</v>
      </c>
      <c r="G692" s="28">
        <v>3.1817000000000002</v>
      </c>
      <c r="H692" s="28">
        <v>1.179</v>
      </c>
      <c r="I692" s="28">
        <v>4.04535</v>
      </c>
      <c r="J692" s="28">
        <v>16.04</v>
      </c>
      <c r="K692" s="28">
        <v>0.88480000000000003</v>
      </c>
      <c r="L692" s="28">
        <v>0.88449999999999995</v>
      </c>
      <c r="M692" s="28">
        <v>1.06385</v>
      </c>
      <c r="N692" s="28">
        <v>469.80250000000001</v>
      </c>
      <c r="O692" s="28">
        <v>56.656405849999999</v>
      </c>
      <c r="P692" s="28">
        <v>361.55500000000001</v>
      </c>
      <c r="Q692" s="28">
        <v>1.5224500000000001</v>
      </c>
      <c r="R692" s="28">
        <v>2.3025000000000002</v>
      </c>
      <c r="S692" s="28">
        <v>3.48</v>
      </c>
      <c r="T692" s="28">
        <v>173.79499999999999</v>
      </c>
      <c r="U692" s="28">
        <v>3.054875</v>
      </c>
      <c r="V692" s="28">
        <v>6.8578553615960103E-2</v>
      </c>
      <c r="W692" s="28">
        <v>32.693049999999999</v>
      </c>
      <c r="X692" s="28">
        <v>195.7</v>
      </c>
      <c r="Y692" s="28">
        <v>1.4822500000000001</v>
      </c>
      <c r="Z692" s="28">
        <v>1.94015</v>
      </c>
      <c r="AA692" s="28">
        <v>2.54305</v>
      </c>
      <c r="AB692" s="28">
        <v>2.7404000000000002</v>
      </c>
      <c r="AC692" s="28">
        <v>52.037500000000001</v>
      </c>
      <c r="AD692" s="28">
        <v>31.5047</v>
      </c>
      <c r="AE692" s="28">
        <v>3.48</v>
      </c>
      <c r="AF692" s="28">
        <v>4.7703319999999998</v>
      </c>
      <c r="AG692" s="28">
        <v>4.7564070000000003</v>
      </c>
      <c r="AH692" s="28">
        <v>4.6860819999999999</v>
      </c>
      <c r="AI692" s="28">
        <v>6.8750000000000006E-2</v>
      </c>
      <c r="AJ692" s="28">
        <v>1.9724999999999999</v>
      </c>
      <c r="AK692" s="28">
        <v>97.185199999999995</v>
      </c>
      <c r="AL692" s="28">
        <v>6.8230000000000004</v>
      </c>
      <c r="AM692" s="28">
        <v>0.95099999999999996</v>
      </c>
      <c r="AN692" s="28">
        <v>1.7565</v>
      </c>
      <c r="AO692" s="28">
        <v>42.55</v>
      </c>
      <c r="AP692" s="28">
        <v>2.0150000000000001</v>
      </c>
      <c r="AQ692" s="28">
        <v>1.585</v>
      </c>
      <c r="AR692" s="28">
        <v>7.5134999999999996</v>
      </c>
      <c r="AS692" s="28">
        <v>664.38</v>
      </c>
      <c r="AT692" s="28">
        <v>36.749895000000002</v>
      </c>
      <c r="AU692" s="28">
        <v>2728.7</v>
      </c>
      <c r="AV692" s="28">
        <v>5.8673000000000002</v>
      </c>
      <c r="AW692" s="28">
        <v>3.2925</v>
      </c>
      <c r="AX692" s="28">
        <v>5.05</v>
      </c>
      <c r="AY692" s="28">
        <v>134.5</v>
      </c>
      <c r="AZ692" s="28">
        <v>2.7675000000000001</v>
      </c>
      <c r="BA692" s="28">
        <v>0.116333725029377</v>
      </c>
      <c r="BB692" s="28">
        <v>10.9605</v>
      </c>
      <c r="BC692" s="28">
        <v>145.5</v>
      </c>
      <c r="BD692" s="28">
        <v>0.64349999999999996</v>
      </c>
      <c r="BE692" s="28">
        <v>1.9116</v>
      </c>
      <c r="BF692" s="28">
        <v>1.8640000000000001</v>
      </c>
      <c r="BG692" s="28">
        <v>2.1355</v>
      </c>
      <c r="BH692" s="28">
        <v>81.89</v>
      </c>
      <c r="BI692" s="28">
        <v>15.725</v>
      </c>
      <c r="BJ692" s="28">
        <v>5.05</v>
      </c>
      <c r="BK692" s="28">
        <v>3.2951999999999999</v>
      </c>
      <c r="BL692" s="28">
        <v>3.2951999999999999</v>
      </c>
      <c r="BM692" s="28">
        <v>3.3879350000000001</v>
      </c>
      <c r="BN692" s="28">
        <v>0.16800000000000001</v>
      </c>
      <c r="BO692" s="28">
        <v>0.99991636534858996</v>
      </c>
      <c r="BP692" s="28">
        <v>0.46562952243125899</v>
      </c>
    </row>
    <row r="693" spans="1:68">
      <c r="A693" s="28">
        <v>692</v>
      </c>
      <c r="B693" s="29" t="s">
        <v>353</v>
      </c>
      <c r="C693" s="28">
        <v>372</v>
      </c>
      <c r="D693" s="28">
        <v>1080</v>
      </c>
      <c r="E693" s="28">
        <v>0.41345999999999999</v>
      </c>
      <c r="F693" s="28">
        <v>33.961557499999998</v>
      </c>
      <c r="G693" s="28">
        <v>3.1693250000000002</v>
      </c>
      <c r="H693" s="28">
        <v>1.175875</v>
      </c>
      <c r="I693" s="28">
        <v>4.0344749999999996</v>
      </c>
      <c r="J693" s="28">
        <v>15.94</v>
      </c>
      <c r="K693" s="28">
        <v>0.88592499999999996</v>
      </c>
      <c r="L693" s="28">
        <v>0.88575000000000004</v>
      </c>
      <c r="M693" s="28">
        <v>1.0661</v>
      </c>
      <c r="N693" s="28">
        <v>470.76499999999999</v>
      </c>
      <c r="O693" s="28">
        <v>56.489980600000003</v>
      </c>
      <c r="P693" s="28">
        <v>361.98</v>
      </c>
      <c r="Q693" s="28">
        <v>1.5452625</v>
      </c>
      <c r="R693" s="28">
        <v>2.3025000000000002</v>
      </c>
      <c r="S693" s="28">
        <v>3.4674999999999998</v>
      </c>
      <c r="T693" s="28">
        <v>173.1825</v>
      </c>
      <c r="U693" s="28">
        <v>3.0418750000000001</v>
      </c>
      <c r="V693" s="28">
        <v>6.9008782936010094E-2</v>
      </c>
      <c r="W693" s="28">
        <v>32.416049999999998</v>
      </c>
      <c r="X693" s="28">
        <v>195.2</v>
      </c>
      <c r="Y693" s="28">
        <v>1.479125</v>
      </c>
      <c r="Z693" s="28">
        <v>1.9360250000000001</v>
      </c>
      <c r="AA693" s="28">
        <v>2.5360499999999999</v>
      </c>
      <c r="AB693" s="28">
        <v>2.7350249999999998</v>
      </c>
      <c r="AC693" s="28">
        <v>52.09375</v>
      </c>
      <c r="AD693" s="28">
        <v>31.263574999999999</v>
      </c>
      <c r="AE693" s="28">
        <v>3.4674999999999998</v>
      </c>
      <c r="AF693" s="28">
        <v>4.7573645000000004</v>
      </c>
      <c r="AG693" s="28">
        <v>4.7434395</v>
      </c>
      <c r="AH693" s="28">
        <v>4.6731144999999996</v>
      </c>
      <c r="AI693" s="28">
        <v>6.8750000000000006E-2</v>
      </c>
      <c r="AJ693" s="28">
        <v>1.9724999999999999</v>
      </c>
      <c r="AK693" s="28">
        <v>97.185199999999995</v>
      </c>
      <c r="AL693" s="28">
        <v>6.8230000000000004</v>
      </c>
      <c r="AM693" s="28">
        <v>0.95099999999999996</v>
      </c>
      <c r="AN693" s="28">
        <v>1.7565</v>
      </c>
      <c r="AO693" s="28">
        <v>42.55</v>
      </c>
      <c r="AP693" s="28">
        <v>2.0150000000000001</v>
      </c>
      <c r="AQ693" s="28">
        <v>1.585</v>
      </c>
      <c r="AR693" s="28">
        <v>7.5134999999999996</v>
      </c>
      <c r="AS693" s="28">
        <v>664.38</v>
      </c>
      <c r="AT693" s="28">
        <v>36.749895000000002</v>
      </c>
      <c r="AU693" s="28">
        <v>2728.7</v>
      </c>
      <c r="AV693" s="28">
        <v>5.8673000000000002</v>
      </c>
      <c r="AW693" s="28">
        <v>3.2925</v>
      </c>
      <c r="AX693" s="28">
        <v>5.05</v>
      </c>
      <c r="AY693" s="28">
        <v>134.5</v>
      </c>
      <c r="AZ693" s="28">
        <v>2.7675000000000001</v>
      </c>
      <c r="BA693" s="28">
        <v>0.116333725029377</v>
      </c>
      <c r="BB693" s="28">
        <v>10.9605</v>
      </c>
      <c r="BC693" s="28">
        <v>145.5</v>
      </c>
      <c r="BD693" s="28">
        <v>0.64349999999999996</v>
      </c>
      <c r="BE693" s="28">
        <v>1.9116</v>
      </c>
      <c r="BF693" s="28">
        <v>1.8640000000000001</v>
      </c>
      <c r="BG693" s="28">
        <v>2.1355</v>
      </c>
      <c r="BH693" s="28">
        <v>81.89</v>
      </c>
      <c r="BI693" s="28">
        <v>15.725</v>
      </c>
      <c r="BJ693" s="28">
        <v>5.05</v>
      </c>
      <c r="BK693" s="28">
        <v>3.2951999999999999</v>
      </c>
      <c r="BL693" s="28">
        <v>3.2951999999999999</v>
      </c>
      <c r="BM693" s="28">
        <v>3.3879350000000001</v>
      </c>
      <c r="BN693" s="28">
        <v>0.16800000000000001</v>
      </c>
      <c r="BO693" s="28">
        <v>0.998825420549178</v>
      </c>
      <c r="BP693" s="28">
        <v>0.46562952243125899</v>
      </c>
    </row>
    <row r="694" spans="1:68">
      <c r="A694" s="28">
        <v>693</v>
      </c>
      <c r="B694" s="29" t="s">
        <v>354</v>
      </c>
      <c r="C694" s="28">
        <v>100</v>
      </c>
      <c r="D694" s="28">
        <v>1125</v>
      </c>
      <c r="E694" s="28">
        <v>0.357545</v>
      </c>
      <c r="F694" s="28">
        <v>31.15793875</v>
      </c>
      <c r="G694" s="28">
        <v>3.0057375</v>
      </c>
      <c r="H694" s="28">
        <v>1.1893875</v>
      </c>
      <c r="I694" s="28">
        <v>4.1398124999999997</v>
      </c>
      <c r="J694" s="28">
        <v>15.03</v>
      </c>
      <c r="K694" s="28">
        <v>0.84203749999999999</v>
      </c>
      <c r="L694" s="28">
        <v>0.84612500000000002</v>
      </c>
      <c r="M694" s="28">
        <v>1.023525</v>
      </c>
      <c r="N694" s="28">
        <v>455.21550000000002</v>
      </c>
      <c r="O694" s="28">
        <v>57.486857399999998</v>
      </c>
      <c r="P694" s="28">
        <v>354.32749999999999</v>
      </c>
      <c r="Q694" s="28">
        <v>1.3006262500000001</v>
      </c>
      <c r="R694" s="28">
        <v>2.1906249999999998</v>
      </c>
      <c r="S694" s="28">
        <v>3.48875</v>
      </c>
      <c r="T694" s="28">
        <v>177.58375000000001</v>
      </c>
      <c r="U694" s="28">
        <v>3.1539250000000001</v>
      </c>
      <c r="V694" s="28">
        <v>6.65335994677312E-2</v>
      </c>
      <c r="W694" s="28">
        <v>34.654525</v>
      </c>
      <c r="X694" s="28">
        <v>198.98750000000001</v>
      </c>
      <c r="Y694" s="28">
        <v>1.5070375</v>
      </c>
      <c r="Z694" s="28">
        <v>1.9556925000000001</v>
      </c>
      <c r="AA694" s="28">
        <v>2.5862250000000002</v>
      </c>
      <c r="AB694" s="28">
        <v>2.7703875</v>
      </c>
      <c r="AC694" s="28">
        <v>50.390124999999998</v>
      </c>
      <c r="AD694" s="28">
        <v>33.579587500000002</v>
      </c>
      <c r="AE694" s="28">
        <v>3.48875</v>
      </c>
      <c r="AF694" s="28">
        <v>4.7826602500000002</v>
      </c>
      <c r="AG694" s="28">
        <v>4.7826602500000002</v>
      </c>
      <c r="AH694" s="28">
        <v>4.8035902500000001</v>
      </c>
      <c r="AI694" s="28">
        <v>4.9750000000000003E-2</v>
      </c>
      <c r="AJ694" s="28">
        <v>1.92</v>
      </c>
      <c r="AK694" s="28">
        <v>92.906000000000006</v>
      </c>
      <c r="AL694" s="28">
        <v>6.7</v>
      </c>
      <c r="AM694" s="28">
        <v>0.95</v>
      </c>
      <c r="AN694" s="28">
        <v>1.75</v>
      </c>
      <c r="AO694" s="28">
        <v>41</v>
      </c>
      <c r="AP694" s="28">
        <v>2.0299999999999998</v>
      </c>
      <c r="AQ694" s="28">
        <v>1.6</v>
      </c>
      <c r="AR694" s="28">
        <v>7.57</v>
      </c>
      <c r="AS694" s="28">
        <v>663.8</v>
      </c>
      <c r="AT694" s="28">
        <v>36.28</v>
      </c>
      <c r="AU694" s="28">
        <v>2741</v>
      </c>
      <c r="AV694" s="28">
        <v>6.1440000000000001</v>
      </c>
      <c r="AW694" s="28">
        <v>3.3</v>
      </c>
      <c r="AX694" s="28">
        <v>5</v>
      </c>
      <c r="AY694" s="28">
        <v>134</v>
      </c>
      <c r="AZ694" s="28">
        <v>2.76</v>
      </c>
      <c r="BA694" s="28">
        <v>0.12195121951219499</v>
      </c>
      <c r="BB694" s="28">
        <v>10.83</v>
      </c>
      <c r="BC694" s="28">
        <v>145</v>
      </c>
      <c r="BD694" s="28">
        <v>0.64</v>
      </c>
      <c r="BE694" s="28">
        <v>1.911</v>
      </c>
      <c r="BF694" s="28">
        <v>1.86</v>
      </c>
      <c r="BG694" s="28">
        <v>2.13</v>
      </c>
      <c r="BH694" s="28">
        <v>86.2</v>
      </c>
      <c r="BI694" s="28">
        <v>15.7</v>
      </c>
      <c r="BJ694" s="28">
        <v>5</v>
      </c>
      <c r="BK694" s="28">
        <v>3.3003999999999998</v>
      </c>
      <c r="BL694" s="28">
        <v>3.3003999999999998</v>
      </c>
      <c r="BM694" s="28">
        <v>3.3003999999999998</v>
      </c>
      <c r="BN694" s="28">
        <v>0.17</v>
      </c>
      <c r="BO694" s="28">
        <v>1.0103155328151501</v>
      </c>
      <c r="BP694" s="28">
        <v>0.46309696092619401</v>
      </c>
    </row>
    <row r="695" spans="1:68">
      <c r="A695" s="28">
        <v>694</v>
      </c>
      <c r="B695" s="29" t="s">
        <v>89</v>
      </c>
      <c r="C695" s="28">
        <v>110</v>
      </c>
      <c r="D695" s="28">
        <v>1125</v>
      </c>
      <c r="E695" s="28">
        <v>0.36109000000000002</v>
      </c>
      <c r="F695" s="28">
        <v>31.272377500000001</v>
      </c>
      <c r="G695" s="28">
        <v>3.006475</v>
      </c>
      <c r="H695" s="28">
        <v>1.183775</v>
      </c>
      <c r="I695" s="28">
        <v>4.1146250000000002</v>
      </c>
      <c r="J695" s="28">
        <v>15.06</v>
      </c>
      <c r="K695" s="28">
        <v>0.83907500000000002</v>
      </c>
      <c r="L695" s="28">
        <v>0.84225000000000005</v>
      </c>
      <c r="M695" s="28">
        <v>1.02705</v>
      </c>
      <c r="N695" s="28">
        <v>453.13099999999997</v>
      </c>
      <c r="O695" s="28">
        <v>57.195874799999999</v>
      </c>
      <c r="P695" s="28">
        <v>354.65499999999997</v>
      </c>
      <c r="Q695" s="28">
        <v>1.2977525000000001</v>
      </c>
      <c r="R695" s="28">
        <v>2.1812499999999999</v>
      </c>
      <c r="S695" s="28">
        <v>3.4775</v>
      </c>
      <c r="T695" s="28">
        <v>176.66749999999999</v>
      </c>
      <c r="U695" s="28">
        <v>3.1378499999999998</v>
      </c>
      <c r="V695" s="28">
        <v>6.6401062416998696E-2</v>
      </c>
      <c r="W695" s="28">
        <v>34.44905</v>
      </c>
      <c r="X695" s="28">
        <v>197.97499999999999</v>
      </c>
      <c r="Y695" s="28">
        <v>1.4990749999999999</v>
      </c>
      <c r="Z695" s="28">
        <v>1.946385</v>
      </c>
      <c r="AA695" s="28">
        <v>2.5724499999999999</v>
      </c>
      <c r="AB695" s="28">
        <v>2.7557749999999999</v>
      </c>
      <c r="AC695" s="28">
        <v>50.130249999999997</v>
      </c>
      <c r="AD695" s="28">
        <v>33.404175000000002</v>
      </c>
      <c r="AE695" s="28">
        <v>3.4775</v>
      </c>
      <c r="AF695" s="28">
        <v>4.7560205</v>
      </c>
      <c r="AG695" s="28">
        <v>4.7560205</v>
      </c>
      <c r="AH695" s="28">
        <v>4.7978804999999998</v>
      </c>
      <c r="AI695" s="28">
        <v>4.9500000000000002E-2</v>
      </c>
      <c r="AJ695" s="28">
        <v>1.92</v>
      </c>
      <c r="AK695" s="28">
        <v>92.906000000000006</v>
      </c>
      <c r="AL695" s="28">
        <v>6.7</v>
      </c>
      <c r="AM695" s="28">
        <v>0.95</v>
      </c>
      <c r="AN695" s="28">
        <v>1.75</v>
      </c>
      <c r="AO695" s="28">
        <v>41</v>
      </c>
      <c r="AP695" s="28">
        <v>2.0299999999999998</v>
      </c>
      <c r="AQ695" s="28">
        <v>1.6</v>
      </c>
      <c r="AR695" s="28">
        <v>7.57</v>
      </c>
      <c r="AS695" s="28">
        <v>663.8</v>
      </c>
      <c r="AT695" s="28">
        <v>36.28</v>
      </c>
      <c r="AU695" s="28">
        <v>2741</v>
      </c>
      <c r="AV695" s="28">
        <v>6.1440000000000001</v>
      </c>
      <c r="AW695" s="28">
        <v>3.3</v>
      </c>
      <c r="AX695" s="28">
        <v>5</v>
      </c>
      <c r="AY695" s="28">
        <v>134</v>
      </c>
      <c r="AZ695" s="28">
        <v>2.76</v>
      </c>
      <c r="BA695" s="28">
        <v>0.12195121951219499</v>
      </c>
      <c r="BB695" s="28">
        <v>10.83</v>
      </c>
      <c r="BC695" s="28">
        <v>145</v>
      </c>
      <c r="BD695" s="28">
        <v>0.64</v>
      </c>
      <c r="BE695" s="28">
        <v>1.911</v>
      </c>
      <c r="BF695" s="28">
        <v>1.86</v>
      </c>
      <c r="BG695" s="28">
        <v>2.13</v>
      </c>
      <c r="BH695" s="28">
        <v>86.2</v>
      </c>
      <c r="BI695" s="28">
        <v>15.7</v>
      </c>
      <c r="BJ695" s="28">
        <v>5</v>
      </c>
      <c r="BK695" s="28">
        <v>3.3003999999999998</v>
      </c>
      <c r="BL695" s="28">
        <v>3.3003999999999998</v>
      </c>
      <c r="BM695" s="28">
        <v>3.3003999999999998</v>
      </c>
      <c r="BN695" s="28">
        <v>0.17</v>
      </c>
      <c r="BO695" s="28">
        <v>1.00753099387094</v>
      </c>
      <c r="BP695" s="28">
        <v>0.46309696092619401</v>
      </c>
    </row>
    <row r="696" spans="1:68">
      <c r="A696" s="28">
        <v>695</v>
      </c>
      <c r="B696" s="29" t="s">
        <v>98</v>
      </c>
      <c r="C696" s="28">
        <v>118</v>
      </c>
      <c r="D696" s="28">
        <v>1125</v>
      </c>
      <c r="E696" s="28">
        <v>0.36463499999999999</v>
      </c>
      <c r="F696" s="28">
        <v>31.386816249999999</v>
      </c>
      <c r="G696" s="28">
        <v>3.0072125000000001</v>
      </c>
      <c r="H696" s="28">
        <v>1.1781625</v>
      </c>
      <c r="I696" s="28">
        <v>4.0894374999999998</v>
      </c>
      <c r="J696" s="28">
        <v>15.09</v>
      </c>
      <c r="K696" s="28">
        <v>0.83611250000000004</v>
      </c>
      <c r="L696" s="28">
        <v>0.83837499999999998</v>
      </c>
      <c r="M696" s="28">
        <v>1.030575</v>
      </c>
      <c r="N696" s="28">
        <v>451.04649999999998</v>
      </c>
      <c r="O696" s="28">
        <v>56.904892199999999</v>
      </c>
      <c r="P696" s="28">
        <v>354.98250000000002</v>
      </c>
      <c r="Q696" s="28">
        <v>1.2948787500000001</v>
      </c>
      <c r="R696" s="28">
        <v>2.171875</v>
      </c>
      <c r="S696" s="28">
        <v>3.4662500000000001</v>
      </c>
      <c r="T696" s="28">
        <v>175.75125</v>
      </c>
      <c r="U696" s="28">
        <v>3.121775</v>
      </c>
      <c r="V696" s="28">
        <v>6.62690523525514E-2</v>
      </c>
      <c r="W696" s="28">
        <v>34.243575</v>
      </c>
      <c r="X696" s="28">
        <v>196.96250000000001</v>
      </c>
      <c r="Y696" s="28">
        <v>1.4911125000000001</v>
      </c>
      <c r="Z696" s="28">
        <v>1.9370775</v>
      </c>
      <c r="AA696" s="28">
        <v>2.558675</v>
      </c>
      <c r="AB696" s="28">
        <v>2.7411625000000002</v>
      </c>
      <c r="AC696" s="28">
        <v>49.870375000000003</v>
      </c>
      <c r="AD696" s="28">
        <v>33.228762500000002</v>
      </c>
      <c r="AE696" s="28">
        <v>3.4662500000000001</v>
      </c>
      <c r="AF696" s="28">
        <v>4.7293807499999998</v>
      </c>
      <c r="AG696" s="28">
        <v>4.7293807499999998</v>
      </c>
      <c r="AH696" s="28">
        <v>4.7921707500000004</v>
      </c>
      <c r="AI696" s="28">
        <v>4.9250000000000002E-2</v>
      </c>
      <c r="AJ696" s="28">
        <v>1.92</v>
      </c>
      <c r="AK696" s="28">
        <v>92.906000000000006</v>
      </c>
      <c r="AL696" s="28">
        <v>6.7</v>
      </c>
      <c r="AM696" s="28">
        <v>0.95</v>
      </c>
      <c r="AN696" s="28">
        <v>1.75</v>
      </c>
      <c r="AO696" s="28">
        <v>41</v>
      </c>
      <c r="AP696" s="28">
        <v>2.0299999999999998</v>
      </c>
      <c r="AQ696" s="28">
        <v>1.6</v>
      </c>
      <c r="AR696" s="28">
        <v>7.57</v>
      </c>
      <c r="AS696" s="28">
        <v>663.8</v>
      </c>
      <c r="AT696" s="28">
        <v>36.28</v>
      </c>
      <c r="AU696" s="28">
        <v>2741</v>
      </c>
      <c r="AV696" s="28">
        <v>6.1440000000000001</v>
      </c>
      <c r="AW696" s="28">
        <v>3.3</v>
      </c>
      <c r="AX696" s="28">
        <v>5</v>
      </c>
      <c r="AY696" s="28">
        <v>134</v>
      </c>
      <c r="AZ696" s="28">
        <v>2.76</v>
      </c>
      <c r="BA696" s="28">
        <v>0.12195121951219499</v>
      </c>
      <c r="BB696" s="28">
        <v>10.83</v>
      </c>
      <c r="BC696" s="28">
        <v>145</v>
      </c>
      <c r="BD696" s="28">
        <v>0.64</v>
      </c>
      <c r="BE696" s="28">
        <v>1.911</v>
      </c>
      <c r="BF696" s="28">
        <v>1.86</v>
      </c>
      <c r="BG696" s="28">
        <v>2.13</v>
      </c>
      <c r="BH696" s="28">
        <v>86.2</v>
      </c>
      <c r="BI696" s="28">
        <v>15.7</v>
      </c>
      <c r="BJ696" s="28">
        <v>5</v>
      </c>
      <c r="BK696" s="28">
        <v>3.3003999999999998</v>
      </c>
      <c r="BL696" s="28">
        <v>3.3003999999999998</v>
      </c>
      <c r="BM696" s="28">
        <v>3.3003999999999998</v>
      </c>
      <c r="BN696" s="28">
        <v>0.17</v>
      </c>
      <c r="BO696" s="28">
        <v>1.00474645492672</v>
      </c>
      <c r="BP696" s="28">
        <v>0.46309696092619401</v>
      </c>
    </row>
    <row r="697" spans="1:68">
      <c r="A697" s="28">
        <v>696</v>
      </c>
      <c r="B697" s="29" t="s">
        <v>355</v>
      </c>
      <c r="C697" s="28">
        <v>108</v>
      </c>
      <c r="D697" s="28">
        <v>1125</v>
      </c>
      <c r="E697" s="28">
        <v>0.38694000000000001</v>
      </c>
      <c r="F697" s="28">
        <v>32.691467500000002</v>
      </c>
      <c r="G697" s="28">
        <v>3.0761750000000001</v>
      </c>
      <c r="H697" s="28">
        <v>1.1950750000000001</v>
      </c>
      <c r="I697" s="28">
        <v>4.1383749999999999</v>
      </c>
      <c r="J697" s="28">
        <v>15.66</v>
      </c>
      <c r="K697" s="28">
        <v>0.84882500000000005</v>
      </c>
      <c r="L697" s="28">
        <v>0.85299999999999998</v>
      </c>
      <c r="M697" s="28">
        <v>1.0602</v>
      </c>
      <c r="N697" s="28">
        <v>458.28550000000001</v>
      </c>
      <c r="O697" s="28">
        <v>58.007067300000003</v>
      </c>
      <c r="P697" s="28">
        <v>366.75</v>
      </c>
      <c r="Q697" s="28">
        <v>1.3427475</v>
      </c>
      <c r="R697" s="28">
        <v>2.2097500000000001</v>
      </c>
      <c r="S697" s="28">
        <v>3.5375000000000001</v>
      </c>
      <c r="T697" s="28">
        <v>178.29750000000001</v>
      </c>
      <c r="U697" s="28">
        <v>3.1896499999999999</v>
      </c>
      <c r="V697" s="28">
        <v>6.5772669220945101E-2</v>
      </c>
      <c r="W697" s="28">
        <v>34.649099999999997</v>
      </c>
      <c r="X697" s="28">
        <v>199.77500000000001</v>
      </c>
      <c r="Y697" s="28">
        <v>1.507125</v>
      </c>
      <c r="Z697" s="28">
        <v>1.9675499999999999</v>
      </c>
      <c r="AA697" s="28">
        <v>2.5922299999999998</v>
      </c>
      <c r="AB697" s="28">
        <v>2.7784450000000001</v>
      </c>
      <c r="AC697" s="28">
        <v>50.59525</v>
      </c>
      <c r="AD697" s="28">
        <v>33.671675</v>
      </c>
      <c r="AE697" s="28">
        <v>3.5375000000000001</v>
      </c>
      <c r="AF697" s="28">
        <v>4.7922479999999998</v>
      </c>
      <c r="AG697" s="28">
        <v>4.7922479999999998</v>
      </c>
      <c r="AH697" s="28">
        <v>4.9146915</v>
      </c>
      <c r="AI697" s="28">
        <v>0.05</v>
      </c>
      <c r="AJ697" s="28">
        <v>1.92</v>
      </c>
      <c r="AK697" s="28">
        <v>92.906000000000006</v>
      </c>
      <c r="AL697" s="28">
        <v>6.7</v>
      </c>
      <c r="AM697" s="28">
        <v>0.95</v>
      </c>
      <c r="AN697" s="28">
        <v>1.75</v>
      </c>
      <c r="AO697" s="28">
        <v>41</v>
      </c>
      <c r="AP697" s="28">
        <v>2.0299999999999998</v>
      </c>
      <c r="AQ697" s="28">
        <v>1.6</v>
      </c>
      <c r="AR697" s="28">
        <v>7.57</v>
      </c>
      <c r="AS697" s="28">
        <v>663.8</v>
      </c>
      <c r="AT697" s="28">
        <v>36.28</v>
      </c>
      <c r="AU697" s="28">
        <v>2741</v>
      </c>
      <c r="AV697" s="28">
        <v>6.1440000000000001</v>
      </c>
      <c r="AW697" s="28">
        <v>3.3</v>
      </c>
      <c r="AX697" s="28">
        <v>5</v>
      </c>
      <c r="AY697" s="28">
        <v>134</v>
      </c>
      <c r="AZ697" s="28">
        <v>2.76</v>
      </c>
      <c r="BA697" s="28">
        <v>0.12195121951219499</v>
      </c>
      <c r="BB697" s="28">
        <v>10.83</v>
      </c>
      <c r="BC697" s="28">
        <v>145</v>
      </c>
      <c r="BD697" s="28">
        <v>0.64</v>
      </c>
      <c r="BE697" s="28">
        <v>1.911</v>
      </c>
      <c r="BF697" s="28">
        <v>1.86</v>
      </c>
      <c r="BG697" s="28">
        <v>2.13</v>
      </c>
      <c r="BH697" s="28">
        <v>86.2</v>
      </c>
      <c r="BI697" s="28">
        <v>15.7</v>
      </c>
      <c r="BJ697" s="28">
        <v>5</v>
      </c>
      <c r="BK697" s="28">
        <v>3.3003999999999998</v>
      </c>
      <c r="BL697" s="28">
        <v>3.3003999999999998</v>
      </c>
      <c r="BM697" s="28">
        <v>3.3003999999999998</v>
      </c>
      <c r="BN697" s="28">
        <v>0.17</v>
      </c>
      <c r="BO697" s="28">
        <v>1.01034613214421</v>
      </c>
      <c r="BP697" s="28">
        <v>0.46309696092619401</v>
      </c>
    </row>
    <row r="698" spans="1:68">
      <c r="A698" s="28">
        <v>697</v>
      </c>
      <c r="B698" s="29" t="s">
        <v>356</v>
      </c>
      <c r="C698" s="28">
        <v>115</v>
      </c>
      <c r="D698" s="28">
        <v>1125</v>
      </c>
      <c r="E698" s="28">
        <v>0.38739000000000001</v>
      </c>
      <c r="F698" s="28">
        <v>32.7414475</v>
      </c>
      <c r="G698" s="28">
        <v>3.0995750000000002</v>
      </c>
      <c r="H698" s="28">
        <v>1.194625</v>
      </c>
      <c r="I698" s="28">
        <v>4.1380749999999997</v>
      </c>
      <c r="J698" s="28">
        <v>15.675000000000001</v>
      </c>
      <c r="K698" s="28">
        <v>0.850325</v>
      </c>
      <c r="L698" s="28">
        <v>0.85299999999999998</v>
      </c>
      <c r="M698" s="28">
        <v>1.0557000000000001</v>
      </c>
      <c r="N698" s="28">
        <v>458.38600000000002</v>
      </c>
      <c r="O698" s="28">
        <v>58.010207399999999</v>
      </c>
      <c r="P698" s="28">
        <v>368.1</v>
      </c>
      <c r="Q698" s="28">
        <v>1.2651975</v>
      </c>
      <c r="R698" s="28">
        <v>2.2097500000000001</v>
      </c>
      <c r="S698" s="28">
        <v>3.5375000000000001</v>
      </c>
      <c r="T698" s="28">
        <v>178.2825</v>
      </c>
      <c r="U698" s="28">
        <v>3.1823000000000001</v>
      </c>
      <c r="V698" s="28">
        <v>6.5709728867623607E-2</v>
      </c>
      <c r="W698" s="28">
        <v>34.645800000000001</v>
      </c>
      <c r="X698" s="28">
        <v>199.77500000000001</v>
      </c>
      <c r="Y698" s="28">
        <v>1.511325</v>
      </c>
      <c r="Z698" s="28">
        <v>1.9672799999999999</v>
      </c>
      <c r="AA698" s="28">
        <v>2.5922299999999998</v>
      </c>
      <c r="AB698" s="28">
        <v>2.7784450000000001</v>
      </c>
      <c r="AC698" s="28">
        <v>50.640250000000002</v>
      </c>
      <c r="AD698" s="28">
        <v>33.719675000000002</v>
      </c>
      <c r="AE698" s="28">
        <v>3.5375000000000001</v>
      </c>
      <c r="AF698" s="28">
        <v>4.7920305000000001</v>
      </c>
      <c r="AG698" s="28">
        <v>4.7920305000000001</v>
      </c>
      <c r="AH698" s="28">
        <v>4.9141455000000001</v>
      </c>
      <c r="AI698" s="28">
        <v>0.05</v>
      </c>
      <c r="AJ698" s="28">
        <v>1.92</v>
      </c>
      <c r="AK698" s="28">
        <v>92.906000000000006</v>
      </c>
      <c r="AL698" s="28">
        <v>6.7</v>
      </c>
      <c r="AM698" s="28">
        <v>0.95</v>
      </c>
      <c r="AN698" s="28">
        <v>1.75</v>
      </c>
      <c r="AO698" s="28">
        <v>41</v>
      </c>
      <c r="AP698" s="28">
        <v>2.0299999999999998</v>
      </c>
      <c r="AQ698" s="28">
        <v>1.6</v>
      </c>
      <c r="AR698" s="28">
        <v>7.57</v>
      </c>
      <c r="AS698" s="28">
        <v>663.8</v>
      </c>
      <c r="AT698" s="28">
        <v>36.28</v>
      </c>
      <c r="AU698" s="28">
        <v>2741</v>
      </c>
      <c r="AV698" s="28">
        <v>6.1440000000000001</v>
      </c>
      <c r="AW698" s="28">
        <v>3.3</v>
      </c>
      <c r="AX698" s="28">
        <v>5</v>
      </c>
      <c r="AY698" s="28">
        <v>134</v>
      </c>
      <c r="AZ698" s="28">
        <v>2.76</v>
      </c>
      <c r="BA698" s="28">
        <v>0.12195121951219499</v>
      </c>
      <c r="BB698" s="28">
        <v>10.83</v>
      </c>
      <c r="BC698" s="28">
        <v>145</v>
      </c>
      <c r="BD698" s="28">
        <v>0.64</v>
      </c>
      <c r="BE698" s="28">
        <v>1.911</v>
      </c>
      <c r="BF698" s="28">
        <v>1.86</v>
      </c>
      <c r="BG698" s="28">
        <v>2.13</v>
      </c>
      <c r="BH698" s="28">
        <v>86.2</v>
      </c>
      <c r="BI698" s="28">
        <v>15.7</v>
      </c>
      <c r="BJ698" s="28">
        <v>5</v>
      </c>
      <c r="BK698" s="28">
        <v>3.3003999999999998</v>
      </c>
      <c r="BL698" s="28">
        <v>3.3003999999999998</v>
      </c>
      <c r="BM698" s="28">
        <v>3.3003999999999998</v>
      </c>
      <c r="BN698" s="28">
        <v>0.17</v>
      </c>
      <c r="BO698" s="28">
        <v>1.01181489993896</v>
      </c>
      <c r="BP698" s="28">
        <v>0.46309696092619401</v>
      </c>
    </row>
    <row r="699" spans="1:68">
      <c r="A699" s="28">
        <v>698</v>
      </c>
      <c r="B699" s="29" t="s">
        <v>357</v>
      </c>
      <c r="C699" s="28">
        <v>120</v>
      </c>
      <c r="D699" s="28">
        <v>1125</v>
      </c>
      <c r="E699" s="28">
        <v>0.38844000000000001</v>
      </c>
      <c r="F699" s="28">
        <v>32.833247499999999</v>
      </c>
      <c r="G699" s="28">
        <v>3.0800749999999999</v>
      </c>
      <c r="H699" s="28">
        <v>1.1937249999999999</v>
      </c>
      <c r="I699" s="28">
        <v>4.1374750000000002</v>
      </c>
      <c r="J699" s="28">
        <v>15.705</v>
      </c>
      <c r="K699" s="28">
        <v>0.850325</v>
      </c>
      <c r="L699" s="28">
        <v>0.85299999999999998</v>
      </c>
      <c r="M699" s="28">
        <v>1.0367999999999999</v>
      </c>
      <c r="N699" s="28">
        <v>458.58850000000001</v>
      </c>
      <c r="O699" s="28">
        <v>57.933588899999997</v>
      </c>
      <c r="P699" s="28">
        <v>368.86500000000001</v>
      </c>
      <c r="Q699" s="28">
        <v>1.2737475</v>
      </c>
      <c r="R699" s="28">
        <v>2.2097500000000001</v>
      </c>
      <c r="S699" s="28">
        <v>3.5375000000000001</v>
      </c>
      <c r="T699" s="28">
        <v>178.3125</v>
      </c>
      <c r="U699" s="28">
        <v>3.1845500000000002</v>
      </c>
      <c r="V699" s="28">
        <v>6.55842088506845E-2</v>
      </c>
      <c r="W699" s="28">
        <v>34.636800000000001</v>
      </c>
      <c r="X699" s="28">
        <v>199.77500000000001</v>
      </c>
      <c r="Y699" s="28">
        <v>1.510875</v>
      </c>
      <c r="Z699" s="28">
        <v>1.966845</v>
      </c>
      <c r="AA699" s="28">
        <v>2.5922299999999998</v>
      </c>
      <c r="AB699" s="28">
        <v>2.7784450000000001</v>
      </c>
      <c r="AC699" s="28">
        <v>50.640250000000002</v>
      </c>
      <c r="AD699" s="28">
        <v>33.680675000000001</v>
      </c>
      <c r="AE699" s="28">
        <v>3.5375000000000001</v>
      </c>
      <c r="AF699" s="28">
        <v>4.7914754999999998</v>
      </c>
      <c r="AG699" s="28">
        <v>4.7914754999999998</v>
      </c>
      <c r="AH699" s="28">
        <v>5.1309104999999997</v>
      </c>
      <c r="AI699" s="28">
        <v>5.015E-2</v>
      </c>
      <c r="AJ699" s="28">
        <v>1.92</v>
      </c>
      <c r="AK699" s="28">
        <v>92.906000000000006</v>
      </c>
      <c r="AL699" s="28">
        <v>6.7</v>
      </c>
      <c r="AM699" s="28">
        <v>0.95</v>
      </c>
      <c r="AN699" s="28">
        <v>1.75</v>
      </c>
      <c r="AO699" s="28">
        <v>41</v>
      </c>
      <c r="AP699" s="28">
        <v>2.0299999999999998</v>
      </c>
      <c r="AQ699" s="28">
        <v>1.6</v>
      </c>
      <c r="AR699" s="28">
        <v>7.57</v>
      </c>
      <c r="AS699" s="28">
        <v>663.8</v>
      </c>
      <c r="AT699" s="28">
        <v>36.28</v>
      </c>
      <c r="AU699" s="28">
        <v>2741</v>
      </c>
      <c r="AV699" s="28">
        <v>6.1440000000000001</v>
      </c>
      <c r="AW699" s="28">
        <v>3.3</v>
      </c>
      <c r="AX699" s="28">
        <v>5</v>
      </c>
      <c r="AY699" s="28">
        <v>134</v>
      </c>
      <c r="AZ699" s="28">
        <v>2.76</v>
      </c>
      <c r="BA699" s="28">
        <v>0.12195121951219499</v>
      </c>
      <c r="BB699" s="28">
        <v>10.83</v>
      </c>
      <c r="BC699" s="28">
        <v>145</v>
      </c>
      <c r="BD699" s="28">
        <v>0.64</v>
      </c>
      <c r="BE699" s="28">
        <v>1.911</v>
      </c>
      <c r="BF699" s="28">
        <v>1.86</v>
      </c>
      <c r="BG699" s="28">
        <v>2.13</v>
      </c>
      <c r="BH699" s="28">
        <v>86.2</v>
      </c>
      <c r="BI699" s="28">
        <v>15.7</v>
      </c>
      <c r="BJ699" s="28">
        <v>5</v>
      </c>
      <c r="BK699" s="28">
        <v>3.3003999999999998</v>
      </c>
      <c r="BL699" s="28">
        <v>3.3003999999999998</v>
      </c>
      <c r="BM699" s="28">
        <v>3.3003999999999998</v>
      </c>
      <c r="BN699" s="28">
        <v>0.17</v>
      </c>
      <c r="BO699" s="28">
        <v>1.01165753196095</v>
      </c>
      <c r="BP699" s="28">
        <v>0.46309696092619401</v>
      </c>
    </row>
    <row r="700" spans="1:68">
      <c r="A700" s="28">
        <v>699</v>
      </c>
      <c r="B700" s="29" t="s">
        <v>358</v>
      </c>
      <c r="C700" s="28">
        <v>124</v>
      </c>
      <c r="D700" s="28">
        <v>1125</v>
      </c>
      <c r="E700" s="28">
        <v>0.38889000000000001</v>
      </c>
      <c r="F700" s="28">
        <v>32.857322500000002</v>
      </c>
      <c r="G700" s="28">
        <v>3.081575</v>
      </c>
      <c r="H700" s="28">
        <v>1.1935750000000001</v>
      </c>
      <c r="I700" s="28">
        <v>4.1368749999999999</v>
      </c>
      <c r="J700" s="28">
        <v>15.72</v>
      </c>
      <c r="K700" s="28">
        <v>0.84957499999999997</v>
      </c>
      <c r="L700" s="28">
        <v>0.85224999999999995</v>
      </c>
      <c r="M700" s="28">
        <v>1.0326</v>
      </c>
      <c r="N700" s="28">
        <v>458.64699999999999</v>
      </c>
      <c r="O700" s="28">
        <v>57.978806400000003</v>
      </c>
      <c r="P700" s="28">
        <v>365.11500000000001</v>
      </c>
      <c r="Q700" s="28">
        <v>1.3067625</v>
      </c>
      <c r="R700" s="28">
        <v>2.2097500000000001</v>
      </c>
      <c r="S700" s="28">
        <v>3.5375000000000001</v>
      </c>
      <c r="T700" s="28">
        <v>178.5975</v>
      </c>
      <c r="U700" s="28">
        <v>3.1815500000000001</v>
      </c>
      <c r="V700" s="28">
        <v>6.5521628498727696E-2</v>
      </c>
      <c r="W700" s="28">
        <v>34.771650000000001</v>
      </c>
      <c r="X700" s="28">
        <v>199.77500000000001</v>
      </c>
      <c r="Y700" s="28">
        <v>1.50648</v>
      </c>
      <c r="Z700" s="28">
        <v>1.9666650000000001</v>
      </c>
      <c r="AA700" s="28">
        <v>2.5922299999999998</v>
      </c>
      <c r="AB700" s="28">
        <v>2.7784450000000001</v>
      </c>
      <c r="AC700" s="28">
        <v>50.640250000000002</v>
      </c>
      <c r="AD700" s="28">
        <v>33.664175</v>
      </c>
      <c r="AE700" s="28">
        <v>3.5375000000000001</v>
      </c>
      <c r="AF700" s="28">
        <v>4.8058755</v>
      </c>
      <c r="AG700" s="28">
        <v>4.8058755</v>
      </c>
      <c r="AH700" s="28">
        <v>4.8058755</v>
      </c>
      <c r="AI700" s="28">
        <v>5.0299999999999997E-2</v>
      </c>
      <c r="AJ700" s="28">
        <v>1.92</v>
      </c>
      <c r="AK700" s="28">
        <v>92.906000000000006</v>
      </c>
      <c r="AL700" s="28">
        <v>6.7</v>
      </c>
      <c r="AM700" s="28">
        <v>0.95</v>
      </c>
      <c r="AN700" s="28">
        <v>1.75</v>
      </c>
      <c r="AO700" s="28">
        <v>41</v>
      </c>
      <c r="AP700" s="28">
        <v>2.0299999999999998</v>
      </c>
      <c r="AQ700" s="28">
        <v>1.6</v>
      </c>
      <c r="AR700" s="28">
        <v>7.57</v>
      </c>
      <c r="AS700" s="28">
        <v>663.8</v>
      </c>
      <c r="AT700" s="28">
        <v>36.28</v>
      </c>
      <c r="AU700" s="28">
        <v>2741</v>
      </c>
      <c r="AV700" s="28">
        <v>6.1440000000000001</v>
      </c>
      <c r="AW700" s="28">
        <v>3.3</v>
      </c>
      <c r="AX700" s="28">
        <v>5</v>
      </c>
      <c r="AY700" s="28">
        <v>134</v>
      </c>
      <c r="AZ700" s="28">
        <v>2.76</v>
      </c>
      <c r="BA700" s="28">
        <v>0.12195121951219499</v>
      </c>
      <c r="BB700" s="28">
        <v>10.83</v>
      </c>
      <c r="BC700" s="28">
        <v>145</v>
      </c>
      <c r="BD700" s="28">
        <v>0.64</v>
      </c>
      <c r="BE700" s="28">
        <v>1.911</v>
      </c>
      <c r="BF700" s="28">
        <v>1.86</v>
      </c>
      <c r="BG700" s="28">
        <v>2.13</v>
      </c>
      <c r="BH700" s="28">
        <v>86.2</v>
      </c>
      <c r="BI700" s="28">
        <v>15.7</v>
      </c>
      <c r="BJ700" s="28">
        <v>5</v>
      </c>
      <c r="BK700" s="28">
        <v>3.3003999999999998</v>
      </c>
      <c r="BL700" s="28">
        <v>3.3003999999999998</v>
      </c>
      <c r="BM700" s="28">
        <v>3.3003999999999998</v>
      </c>
      <c r="BN700" s="28">
        <v>0.17</v>
      </c>
      <c r="BO700" s="28">
        <v>1.01012057137573</v>
      </c>
      <c r="BP700" s="28">
        <v>0.46309696092619401</v>
      </c>
    </row>
    <row r="701" spans="1:68">
      <c r="A701" s="28">
        <v>700</v>
      </c>
      <c r="B701" s="29" t="s">
        <v>359</v>
      </c>
      <c r="C701" s="28">
        <v>175</v>
      </c>
      <c r="D701" s="28">
        <v>1100</v>
      </c>
      <c r="E701" s="28">
        <v>0.38820399999999999</v>
      </c>
      <c r="F701" s="28">
        <v>31.674720499999999</v>
      </c>
      <c r="G701" s="28">
        <v>3.001655</v>
      </c>
      <c r="H701" s="28">
        <v>1.1638250000000001</v>
      </c>
      <c r="I701" s="28">
        <v>4.0103650000000002</v>
      </c>
      <c r="J701" s="28">
        <v>14.976000000000001</v>
      </c>
      <c r="K701" s="28">
        <v>0.86949500000000002</v>
      </c>
      <c r="L701" s="28">
        <v>0.87104999999999999</v>
      </c>
      <c r="M701" s="28">
        <v>1.0700400000000001</v>
      </c>
      <c r="N701" s="28">
        <v>470.83800000000002</v>
      </c>
      <c r="O701" s="28">
        <v>55.945110739999997</v>
      </c>
      <c r="P701" s="28">
        <v>372.86200000000002</v>
      </c>
      <c r="Q701" s="28">
        <v>1.5798274999999999</v>
      </c>
      <c r="R701" s="28">
        <v>2.2334999999999998</v>
      </c>
      <c r="S701" s="28">
        <v>3.4144999999999999</v>
      </c>
      <c r="T701" s="28">
        <v>171.50550000000001</v>
      </c>
      <c r="U701" s="28">
        <v>3.0148549999999998</v>
      </c>
      <c r="V701" s="28">
        <v>6.9444444444444406E-2</v>
      </c>
      <c r="W701" s="28">
        <v>31.578569999999999</v>
      </c>
      <c r="X701" s="28">
        <v>194.18</v>
      </c>
      <c r="Y701" s="28">
        <v>1.4774750000000001</v>
      </c>
      <c r="Z701" s="28">
        <v>1.923135</v>
      </c>
      <c r="AA701" s="28">
        <v>2.5171700000000001</v>
      </c>
      <c r="AB701" s="28">
        <v>2.7208350000000001</v>
      </c>
      <c r="AC701" s="28">
        <v>50.785249999999998</v>
      </c>
      <c r="AD701" s="28">
        <v>30.887205000000002</v>
      </c>
      <c r="AE701" s="28">
        <v>3.4144999999999999</v>
      </c>
      <c r="AF701" s="28">
        <v>4.6694623000000002</v>
      </c>
      <c r="AG701" s="28">
        <v>4.6666772999999999</v>
      </c>
      <c r="AH701" s="28">
        <v>4.6526123000000004</v>
      </c>
      <c r="AI701" s="28">
        <v>5.3749999999999999E-2</v>
      </c>
      <c r="AJ701" s="28">
        <v>1.9188000000000001</v>
      </c>
      <c r="AK701" s="28">
        <v>92.855540000000005</v>
      </c>
      <c r="AL701" s="28">
        <v>6.6924999999999999</v>
      </c>
      <c r="AM701" s="28">
        <v>0.95089999999999997</v>
      </c>
      <c r="AN701" s="28">
        <v>1.7563</v>
      </c>
      <c r="AO701" s="28">
        <v>40.97</v>
      </c>
      <c r="AP701" s="28">
        <v>2.0200999999999998</v>
      </c>
      <c r="AQ701" s="28">
        <v>1.5940000000000001</v>
      </c>
      <c r="AR701" s="28">
        <v>7.5304000000000002</v>
      </c>
      <c r="AS701" s="28">
        <v>663.68600000000004</v>
      </c>
      <c r="AT701" s="28">
        <v>36.3584611</v>
      </c>
      <c r="AU701" s="28">
        <v>2722.52</v>
      </c>
      <c r="AV701" s="28">
        <v>5.9986199999999998</v>
      </c>
      <c r="AW701" s="28">
        <v>3.2909999999999999</v>
      </c>
      <c r="AX701" s="28">
        <v>5</v>
      </c>
      <c r="AY701" s="28">
        <v>134.33000000000001</v>
      </c>
      <c r="AZ701" s="28">
        <v>2.7619500000000001</v>
      </c>
      <c r="BA701" s="28">
        <v>0.12130827434708299</v>
      </c>
      <c r="BB701" s="28">
        <v>10.925700000000001</v>
      </c>
      <c r="BC701" s="28">
        <v>145.30000000000001</v>
      </c>
      <c r="BD701" s="28">
        <v>0.64239999999999997</v>
      </c>
      <c r="BE701" s="28">
        <v>1.91178</v>
      </c>
      <c r="BF701" s="28">
        <v>1.863</v>
      </c>
      <c r="BG701" s="28">
        <v>2.1335999999999999</v>
      </c>
      <c r="BH701" s="28">
        <v>84.846999999999994</v>
      </c>
      <c r="BI701" s="28">
        <v>15.766</v>
      </c>
      <c r="BJ701" s="28">
        <v>5</v>
      </c>
      <c r="BK701" s="28">
        <v>3.2983479999999998</v>
      </c>
      <c r="BL701" s="28">
        <v>3.2983479999999998</v>
      </c>
      <c r="BM701" s="28">
        <v>3.3557980000000001</v>
      </c>
      <c r="BN701" s="28">
        <v>0.16880000000000001</v>
      </c>
      <c r="BO701" s="28">
        <v>0.99879182134627698</v>
      </c>
      <c r="BP701" s="28">
        <v>0.464833574529667</v>
      </c>
    </row>
    <row r="702" spans="1:68">
      <c r="A702" s="28">
        <v>701</v>
      </c>
      <c r="B702" s="29" t="s">
        <v>84</v>
      </c>
      <c r="C702" s="28">
        <v>250</v>
      </c>
      <c r="D702" s="28">
        <v>1100</v>
      </c>
      <c r="E702" s="28">
        <v>0.40283200000000002</v>
      </c>
      <c r="F702" s="28">
        <v>32.548293999999999</v>
      </c>
      <c r="G702" s="28">
        <v>3.0523400000000001</v>
      </c>
      <c r="H702" s="28">
        <v>1.1645000000000001</v>
      </c>
      <c r="I702" s="28">
        <v>3.9999199999999999</v>
      </c>
      <c r="J702" s="28">
        <v>15.308</v>
      </c>
      <c r="K702" s="28">
        <v>0.87605999999999995</v>
      </c>
      <c r="L702" s="28">
        <v>0.87639999999999996</v>
      </c>
      <c r="M702" s="28">
        <v>1.07602</v>
      </c>
      <c r="N702" s="28">
        <v>472.14499999999998</v>
      </c>
      <c r="O702" s="28">
        <v>55.927191219999997</v>
      </c>
      <c r="P702" s="28">
        <v>373.846</v>
      </c>
      <c r="Q702" s="28">
        <v>1.5953299999999999</v>
      </c>
      <c r="R702" s="28">
        <v>2.254</v>
      </c>
      <c r="S702" s="28">
        <v>3.4260000000000002</v>
      </c>
      <c r="T702" s="28">
        <v>171.32400000000001</v>
      </c>
      <c r="U702" s="28">
        <v>3.0079500000000001</v>
      </c>
      <c r="V702" s="28">
        <v>6.9244839299712604E-2</v>
      </c>
      <c r="W702" s="28">
        <v>31.488659999999999</v>
      </c>
      <c r="X702" s="28">
        <v>193.94</v>
      </c>
      <c r="Y702" s="28">
        <v>1.4748000000000001</v>
      </c>
      <c r="Z702" s="28">
        <v>1.9232800000000001</v>
      </c>
      <c r="AA702" s="28">
        <v>2.5144600000000001</v>
      </c>
      <c r="AB702" s="28">
        <v>2.7185800000000002</v>
      </c>
      <c r="AC702" s="28">
        <v>50.993000000000002</v>
      </c>
      <c r="AD702" s="28">
        <v>30.736139999999999</v>
      </c>
      <c r="AE702" s="28">
        <v>3.4260000000000002</v>
      </c>
      <c r="AF702" s="28">
        <v>4.6777483999999996</v>
      </c>
      <c r="AG702" s="28">
        <v>4.6721784</v>
      </c>
      <c r="AH702" s="28">
        <v>4.6440484</v>
      </c>
      <c r="AI702" s="28">
        <v>5.7500000000000002E-2</v>
      </c>
      <c r="AJ702" s="28">
        <v>1.9184000000000001</v>
      </c>
      <c r="AK702" s="28">
        <v>92.838719999999995</v>
      </c>
      <c r="AL702" s="28">
        <v>6.69</v>
      </c>
      <c r="AM702" s="28">
        <v>0.95120000000000005</v>
      </c>
      <c r="AN702" s="28">
        <v>1.7584</v>
      </c>
      <c r="AO702" s="28">
        <v>40.96</v>
      </c>
      <c r="AP702" s="28">
        <v>2.0167999999999999</v>
      </c>
      <c r="AQ702" s="28">
        <v>1.5920000000000001</v>
      </c>
      <c r="AR702" s="28">
        <v>7.5171999999999999</v>
      </c>
      <c r="AS702" s="28">
        <v>663.64800000000002</v>
      </c>
      <c r="AT702" s="28">
        <v>36.384614800000001</v>
      </c>
      <c r="AU702" s="28">
        <v>2716.36</v>
      </c>
      <c r="AV702" s="28">
        <v>5.9501600000000003</v>
      </c>
      <c r="AW702" s="28">
        <v>3.2879999999999998</v>
      </c>
      <c r="AX702" s="28">
        <v>5</v>
      </c>
      <c r="AY702" s="28">
        <v>134.44</v>
      </c>
      <c r="AZ702" s="28">
        <v>2.7625999999999999</v>
      </c>
      <c r="BA702" s="28">
        <v>0.12109375</v>
      </c>
      <c r="BB702" s="28">
        <v>10.957599999999999</v>
      </c>
      <c r="BC702" s="28">
        <v>145.4</v>
      </c>
      <c r="BD702" s="28">
        <v>0.64319999999999999</v>
      </c>
      <c r="BE702" s="28">
        <v>1.91204</v>
      </c>
      <c r="BF702" s="28">
        <v>1.8640000000000001</v>
      </c>
      <c r="BG702" s="28">
        <v>2.1347999999999998</v>
      </c>
      <c r="BH702" s="28">
        <v>84.396000000000001</v>
      </c>
      <c r="BI702" s="28">
        <v>15.788</v>
      </c>
      <c r="BJ702" s="28">
        <v>5</v>
      </c>
      <c r="BK702" s="28">
        <v>3.2976640000000002</v>
      </c>
      <c r="BL702" s="28">
        <v>3.2976640000000002</v>
      </c>
      <c r="BM702" s="28">
        <v>3.3742640000000002</v>
      </c>
      <c r="BN702" s="28">
        <v>0.16839999999999999</v>
      </c>
      <c r="BO702" s="28">
        <v>0.99746328880788504</v>
      </c>
      <c r="BP702" s="28">
        <v>0.46541244573082502</v>
      </c>
    </row>
    <row r="703" spans="1:68">
      <c r="A703" s="28">
        <v>702</v>
      </c>
      <c r="B703" s="29" t="s">
        <v>284</v>
      </c>
      <c r="C703" s="28">
        <v>350</v>
      </c>
      <c r="D703" s="28">
        <v>1100</v>
      </c>
      <c r="E703" s="28">
        <v>0.41014600000000001</v>
      </c>
      <c r="F703" s="28">
        <v>32.985080750000002</v>
      </c>
      <c r="G703" s="28">
        <v>3.0776824999999999</v>
      </c>
      <c r="H703" s="28">
        <v>1.1648375</v>
      </c>
      <c r="I703" s="28">
        <v>3.9946975</v>
      </c>
      <c r="J703" s="28">
        <v>15.474</v>
      </c>
      <c r="K703" s="28">
        <v>0.87934250000000003</v>
      </c>
      <c r="L703" s="28">
        <v>0.87907500000000005</v>
      </c>
      <c r="M703" s="28">
        <v>1.07901</v>
      </c>
      <c r="N703" s="28">
        <v>472.79849999999999</v>
      </c>
      <c r="O703" s="28">
        <v>55.918231460000001</v>
      </c>
      <c r="P703" s="28">
        <v>374.33800000000002</v>
      </c>
      <c r="Q703" s="28">
        <v>1.60308125</v>
      </c>
      <c r="R703" s="28">
        <v>2.2642500000000001</v>
      </c>
      <c r="S703" s="28">
        <v>3.4317500000000001</v>
      </c>
      <c r="T703" s="28">
        <v>171.23325</v>
      </c>
      <c r="U703" s="28">
        <v>3.0044974999999998</v>
      </c>
      <c r="V703" s="28">
        <v>6.9148248675197102E-2</v>
      </c>
      <c r="W703" s="28">
        <v>31.443705000000001</v>
      </c>
      <c r="X703" s="28">
        <v>193.82</v>
      </c>
      <c r="Y703" s="28">
        <v>1.4734624999999999</v>
      </c>
      <c r="Z703" s="28">
        <v>1.9233525</v>
      </c>
      <c r="AA703" s="28">
        <v>2.5131049999999999</v>
      </c>
      <c r="AB703" s="28">
        <v>2.7174524999999998</v>
      </c>
      <c r="AC703" s="28">
        <v>51.096874999999997</v>
      </c>
      <c r="AD703" s="28">
        <v>30.660607500000001</v>
      </c>
      <c r="AE703" s="28">
        <v>3.4317500000000001</v>
      </c>
      <c r="AF703" s="28">
        <v>4.6818914500000002</v>
      </c>
      <c r="AG703" s="28">
        <v>4.67492895</v>
      </c>
      <c r="AH703" s="28">
        <v>4.6397664499999998</v>
      </c>
      <c r="AI703" s="28">
        <v>5.9374999999999997E-2</v>
      </c>
      <c r="AJ703" s="28">
        <v>1.9181999999999999</v>
      </c>
      <c r="AK703" s="28">
        <v>92.830309999999997</v>
      </c>
      <c r="AL703" s="28">
        <v>6.6887499999999998</v>
      </c>
      <c r="AM703" s="28">
        <v>0.95135000000000003</v>
      </c>
      <c r="AN703" s="28">
        <v>1.75945</v>
      </c>
      <c r="AO703" s="28">
        <v>40.954999999999998</v>
      </c>
      <c r="AP703" s="28">
        <v>2.0151500000000002</v>
      </c>
      <c r="AQ703" s="28">
        <v>1.591</v>
      </c>
      <c r="AR703" s="28">
        <v>7.5106000000000002</v>
      </c>
      <c r="AS703" s="28">
        <v>663.62900000000002</v>
      </c>
      <c r="AT703" s="28">
        <v>36.397691649999999</v>
      </c>
      <c r="AU703" s="28">
        <v>2713.28</v>
      </c>
      <c r="AV703" s="28">
        <v>5.9259300000000001</v>
      </c>
      <c r="AW703" s="28">
        <v>3.2865000000000002</v>
      </c>
      <c r="AX703" s="28">
        <v>5</v>
      </c>
      <c r="AY703" s="28">
        <v>134.495</v>
      </c>
      <c r="AZ703" s="28">
        <v>2.7629250000000001</v>
      </c>
      <c r="BA703" s="28">
        <v>0.120986448541082</v>
      </c>
      <c r="BB703" s="28">
        <v>10.973549999999999</v>
      </c>
      <c r="BC703" s="28">
        <v>145.44999999999999</v>
      </c>
      <c r="BD703" s="28">
        <v>0.64359999999999995</v>
      </c>
      <c r="BE703" s="28">
        <v>1.9121699999999999</v>
      </c>
      <c r="BF703" s="28">
        <v>1.8645</v>
      </c>
      <c r="BG703" s="28">
        <v>2.1354000000000002</v>
      </c>
      <c r="BH703" s="28">
        <v>84.170500000000004</v>
      </c>
      <c r="BI703" s="28">
        <v>15.798999999999999</v>
      </c>
      <c r="BJ703" s="28">
        <v>5</v>
      </c>
      <c r="BK703" s="28">
        <v>3.2973219999999999</v>
      </c>
      <c r="BL703" s="28">
        <v>3.2973219999999999</v>
      </c>
      <c r="BM703" s="28">
        <v>3.3834970000000002</v>
      </c>
      <c r="BN703" s="28">
        <v>0.16819999999999999</v>
      </c>
      <c r="BO703" s="28">
        <v>0.99679941606136002</v>
      </c>
      <c r="BP703" s="28">
        <v>0.465701881331404</v>
      </c>
    </row>
    <row r="704" spans="1:68">
      <c r="A704" s="28">
        <v>703</v>
      </c>
      <c r="B704" s="29" t="s">
        <v>85</v>
      </c>
      <c r="C704" s="28">
        <v>285</v>
      </c>
      <c r="D704" s="28">
        <v>1100</v>
      </c>
      <c r="E704" s="28">
        <v>0.41746</v>
      </c>
      <c r="F704" s="28">
        <v>33.421867499999998</v>
      </c>
      <c r="G704" s="28">
        <v>3.1030250000000001</v>
      </c>
      <c r="H704" s="28">
        <v>1.1651750000000001</v>
      </c>
      <c r="I704" s="28">
        <v>3.9894750000000001</v>
      </c>
      <c r="J704" s="28">
        <v>15.64</v>
      </c>
      <c r="K704" s="28">
        <v>0.88262499999999999</v>
      </c>
      <c r="L704" s="28">
        <v>0.88175000000000003</v>
      </c>
      <c r="M704" s="28">
        <v>1.0820000000000001</v>
      </c>
      <c r="N704" s="28">
        <v>473.452</v>
      </c>
      <c r="O704" s="28">
        <v>55.909271699999998</v>
      </c>
      <c r="P704" s="28">
        <v>374.83</v>
      </c>
      <c r="Q704" s="28">
        <v>1.6108324999999999</v>
      </c>
      <c r="R704" s="28">
        <v>2.2745000000000002</v>
      </c>
      <c r="S704" s="28">
        <v>3.4375</v>
      </c>
      <c r="T704" s="28">
        <v>171.14250000000001</v>
      </c>
      <c r="U704" s="28">
        <v>3.001045</v>
      </c>
      <c r="V704" s="28">
        <v>6.9053708439897707E-2</v>
      </c>
      <c r="W704" s="28">
        <v>31.39875</v>
      </c>
      <c r="X704" s="28">
        <v>193.7</v>
      </c>
      <c r="Y704" s="28">
        <v>1.4721249999999999</v>
      </c>
      <c r="Z704" s="28">
        <v>1.9234249999999999</v>
      </c>
      <c r="AA704" s="28">
        <v>2.5117500000000001</v>
      </c>
      <c r="AB704" s="28">
        <v>2.7163249999999999</v>
      </c>
      <c r="AC704" s="28">
        <v>51.200749999999999</v>
      </c>
      <c r="AD704" s="28">
        <v>30.585075</v>
      </c>
      <c r="AE704" s="28">
        <v>3.4375</v>
      </c>
      <c r="AF704" s="28">
        <v>4.6860344999999999</v>
      </c>
      <c r="AG704" s="28">
        <v>4.6776795</v>
      </c>
      <c r="AH704" s="28">
        <v>4.6354844999999996</v>
      </c>
      <c r="AI704" s="28">
        <v>6.1249999999999999E-2</v>
      </c>
      <c r="AJ704" s="28">
        <v>1.9179999999999999</v>
      </c>
      <c r="AK704" s="28">
        <v>92.821899999999999</v>
      </c>
      <c r="AL704" s="28">
        <v>6.6875</v>
      </c>
      <c r="AM704" s="28">
        <v>0.95150000000000001</v>
      </c>
      <c r="AN704" s="28">
        <v>1.7605</v>
      </c>
      <c r="AO704" s="28">
        <v>40.950000000000003</v>
      </c>
      <c r="AP704" s="28">
        <v>2.0135000000000001</v>
      </c>
      <c r="AQ704" s="28">
        <v>1.59</v>
      </c>
      <c r="AR704" s="28">
        <v>7.5039999999999996</v>
      </c>
      <c r="AS704" s="28">
        <v>663.61</v>
      </c>
      <c r="AT704" s="28">
        <v>36.410768500000003</v>
      </c>
      <c r="AU704" s="28">
        <v>2710.2</v>
      </c>
      <c r="AV704" s="28">
        <v>5.9016999999999999</v>
      </c>
      <c r="AW704" s="28">
        <v>3.2850000000000001</v>
      </c>
      <c r="AX704" s="28">
        <v>5</v>
      </c>
      <c r="AY704" s="28">
        <v>134.55000000000001</v>
      </c>
      <c r="AZ704" s="28">
        <v>2.7632500000000002</v>
      </c>
      <c r="BA704" s="28">
        <v>0.120879120879121</v>
      </c>
      <c r="BB704" s="28">
        <v>10.9895</v>
      </c>
      <c r="BC704" s="28">
        <v>145.5</v>
      </c>
      <c r="BD704" s="28">
        <v>0.64400000000000002</v>
      </c>
      <c r="BE704" s="28">
        <v>1.9123000000000001</v>
      </c>
      <c r="BF704" s="28">
        <v>1.865</v>
      </c>
      <c r="BG704" s="28">
        <v>2.1360000000000001</v>
      </c>
      <c r="BH704" s="28">
        <v>83.944999999999993</v>
      </c>
      <c r="BI704" s="28">
        <v>15.81</v>
      </c>
      <c r="BJ704" s="28">
        <v>5</v>
      </c>
      <c r="BK704" s="28">
        <v>3.29698</v>
      </c>
      <c r="BL704" s="28">
        <v>3.29698</v>
      </c>
      <c r="BM704" s="28">
        <v>3.3927299999999998</v>
      </c>
      <c r="BN704" s="28">
        <v>0.16800000000000001</v>
      </c>
      <c r="BO704" s="28">
        <v>0.99613580545609803</v>
      </c>
      <c r="BP704" s="28">
        <v>0.46599131693198298</v>
      </c>
    </row>
    <row r="705" spans="1:68">
      <c r="A705" s="28">
        <v>704</v>
      </c>
      <c r="B705" s="29" t="s">
        <v>314</v>
      </c>
      <c r="C705" s="28">
        <v>213</v>
      </c>
      <c r="D705" s="28">
        <v>1100</v>
      </c>
      <c r="E705" s="28">
        <v>0.42477399999999998</v>
      </c>
      <c r="F705" s="28">
        <v>33.858654250000001</v>
      </c>
      <c r="G705" s="28">
        <v>3.1283675</v>
      </c>
      <c r="H705" s="28">
        <v>1.1655125</v>
      </c>
      <c r="I705" s="28">
        <v>3.9842525000000002</v>
      </c>
      <c r="J705" s="28">
        <v>15.805999999999999</v>
      </c>
      <c r="K705" s="28">
        <v>0.88590749999999996</v>
      </c>
      <c r="L705" s="28">
        <v>0.88442500000000002</v>
      </c>
      <c r="M705" s="28">
        <v>1.0849899999999999</v>
      </c>
      <c r="N705" s="28">
        <v>474.10550000000001</v>
      </c>
      <c r="O705" s="28">
        <v>55.900311940000002</v>
      </c>
      <c r="P705" s="28">
        <v>375.322</v>
      </c>
      <c r="Q705" s="28">
        <v>1.61858375</v>
      </c>
      <c r="R705" s="28">
        <v>2.2847499999999998</v>
      </c>
      <c r="S705" s="28">
        <v>3.4432499999999999</v>
      </c>
      <c r="T705" s="28">
        <v>171.05175</v>
      </c>
      <c r="U705" s="28">
        <v>2.9975925000000001</v>
      </c>
      <c r="V705" s="28">
        <v>6.8961153992154897E-2</v>
      </c>
      <c r="W705" s="28">
        <v>31.353795000000002</v>
      </c>
      <c r="X705" s="28">
        <v>193.58</v>
      </c>
      <c r="Y705" s="28">
        <v>1.4707874999999999</v>
      </c>
      <c r="Z705" s="28">
        <v>1.9234975000000001</v>
      </c>
      <c r="AA705" s="28">
        <v>2.5103949999999999</v>
      </c>
      <c r="AB705" s="28">
        <v>2.7151974999999999</v>
      </c>
      <c r="AC705" s="28">
        <v>51.304625000000001</v>
      </c>
      <c r="AD705" s="28">
        <v>30.509542499999998</v>
      </c>
      <c r="AE705" s="28">
        <v>3.4432499999999999</v>
      </c>
      <c r="AF705" s="28">
        <v>4.6901775499999996</v>
      </c>
      <c r="AG705" s="28">
        <v>4.68043005</v>
      </c>
      <c r="AH705" s="28">
        <v>4.6312025500000003</v>
      </c>
      <c r="AI705" s="28">
        <v>6.3125000000000001E-2</v>
      </c>
      <c r="AJ705" s="28">
        <v>1.9177999999999999</v>
      </c>
      <c r="AK705" s="28">
        <v>92.813490000000002</v>
      </c>
      <c r="AL705" s="28">
        <v>6.6862500000000002</v>
      </c>
      <c r="AM705" s="28">
        <v>0.95165</v>
      </c>
      <c r="AN705" s="28">
        <v>1.7615499999999999</v>
      </c>
      <c r="AO705" s="28">
        <v>40.945</v>
      </c>
      <c r="AP705" s="28">
        <v>2.0118499999999999</v>
      </c>
      <c r="AQ705" s="28">
        <v>1.589</v>
      </c>
      <c r="AR705" s="28">
        <v>7.4973999999999998</v>
      </c>
      <c r="AS705" s="28">
        <v>663.59100000000001</v>
      </c>
      <c r="AT705" s="28">
        <v>36.423845350000001</v>
      </c>
      <c r="AU705" s="28">
        <v>2707.12</v>
      </c>
      <c r="AV705" s="28">
        <v>5.8774699999999998</v>
      </c>
      <c r="AW705" s="28">
        <v>3.2835000000000001</v>
      </c>
      <c r="AX705" s="28">
        <v>5</v>
      </c>
      <c r="AY705" s="28">
        <v>134.60499999999999</v>
      </c>
      <c r="AZ705" s="28">
        <v>2.7635749999999999</v>
      </c>
      <c r="BA705" s="28">
        <v>0.120771767004518</v>
      </c>
      <c r="BB705" s="28">
        <v>11.00545</v>
      </c>
      <c r="BC705" s="28">
        <v>145.55000000000001</v>
      </c>
      <c r="BD705" s="28">
        <v>0.64439999999999997</v>
      </c>
      <c r="BE705" s="28">
        <v>1.9124300000000001</v>
      </c>
      <c r="BF705" s="28">
        <v>1.8654999999999999</v>
      </c>
      <c r="BG705" s="28">
        <v>2.1366000000000001</v>
      </c>
      <c r="BH705" s="28">
        <v>83.719499999999996</v>
      </c>
      <c r="BI705" s="28">
        <v>15.821</v>
      </c>
      <c r="BJ705" s="28">
        <v>5</v>
      </c>
      <c r="BK705" s="28">
        <v>3.2966380000000002</v>
      </c>
      <c r="BL705" s="28">
        <v>3.2966380000000002</v>
      </c>
      <c r="BM705" s="28">
        <v>3.4019629999999998</v>
      </c>
      <c r="BN705" s="28">
        <v>0.1678</v>
      </c>
      <c r="BO705" s="28">
        <v>0.99547245683686203</v>
      </c>
      <c r="BP705" s="28">
        <v>0.46628075253256202</v>
      </c>
    </row>
    <row r="706" spans="1:68">
      <c r="A706" s="28">
        <v>705</v>
      </c>
      <c r="B706" s="29" t="s">
        <v>86</v>
      </c>
      <c r="C706" s="28">
        <v>5</v>
      </c>
      <c r="D706" s="28">
        <v>1100</v>
      </c>
      <c r="E706" s="28">
        <v>0.43208800000000003</v>
      </c>
      <c r="F706" s="28">
        <v>34.295440999999997</v>
      </c>
      <c r="G706" s="28">
        <v>3.1537099999999998</v>
      </c>
      <c r="H706" s="28">
        <v>1.1658500000000001</v>
      </c>
      <c r="I706" s="28">
        <v>3.9790299999999998</v>
      </c>
      <c r="J706" s="28">
        <v>15.972</v>
      </c>
      <c r="K706" s="28">
        <v>0.88919000000000004</v>
      </c>
      <c r="L706" s="28">
        <v>0.8871</v>
      </c>
      <c r="M706" s="28">
        <v>1.0879799999999999</v>
      </c>
      <c r="N706" s="28">
        <v>474.75900000000001</v>
      </c>
      <c r="O706" s="28">
        <v>55.891352179999998</v>
      </c>
      <c r="P706" s="28">
        <v>375.81400000000002</v>
      </c>
      <c r="Q706" s="28">
        <v>1.6263350000000001</v>
      </c>
      <c r="R706" s="28">
        <v>2.2949999999999999</v>
      </c>
      <c r="S706" s="28">
        <v>3.4489999999999998</v>
      </c>
      <c r="T706" s="28">
        <v>170.96100000000001</v>
      </c>
      <c r="U706" s="28">
        <v>2.9941399999999998</v>
      </c>
      <c r="V706" s="28">
        <v>6.8870523415978005E-2</v>
      </c>
      <c r="W706" s="28">
        <v>31.30884</v>
      </c>
      <c r="X706" s="28">
        <v>193.46</v>
      </c>
      <c r="Y706" s="28">
        <v>1.4694499999999999</v>
      </c>
      <c r="Z706" s="28">
        <v>1.92357</v>
      </c>
      <c r="AA706" s="28">
        <v>2.5090400000000002</v>
      </c>
      <c r="AB706" s="28">
        <v>2.71407</v>
      </c>
      <c r="AC706" s="28">
        <v>51.408499999999997</v>
      </c>
      <c r="AD706" s="28">
        <v>30.434010000000001</v>
      </c>
      <c r="AE706" s="28">
        <v>3.4489999999999998</v>
      </c>
      <c r="AF706" s="28">
        <v>4.6943206000000002</v>
      </c>
      <c r="AG706" s="28">
        <v>4.6831806</v>
      </c>
      <c r="AH706" s="28">
        <v>4.6269206000000001</v>
      </c>
      <c r="AI706" s="28">
        <v>6.5000000000000002E-2</v>
      </c>
      <c r="AJ706" s="28">
        <v>1.9176</v>
      </c>
      <c r="AK706" s="28">
        <v>92.805080000000004</v>
      </c>
      <c r="AL706" s="28">
        <v>6.6849999999999996</v>
      </c>
      <c r="AM706" s="28">
        <v>0.95179999999999998</v>
      </c>
      <c r="AN706" s="28">
        <v>1.7625999999999999</v>
      </c>
      <c r="AO706" s="28">
        <v>40.94</v>
      </c>
      <c r="AP706" s="28">
        <v>2.0102000000000002</v>
      </c>
      <c r="AQ706" s="28">
        <v>1.5880000000000001</v>
      </c>
      <c r="AR706" s="28">
        <v>7.4908000000000001</v>
      </c>
      <c r="AS706" s="28">
        <v>663.572</v>
      </c>
      <c r="AT706" s="28">
        <v>36.436922199999998</v>
      </c>
      <c r="AU706" s="28">
        <v>2704.04</v>
      </c>
      <c r="AV706" s="28">
        <v>5.8532400000000004</v>
      </c>
      <c r="AW706" s="28">
        <v>3.282</v>
      </c>
      <c r="AX706" s="28">
        <v>5</v>
      </c>
      <c r="AY706" s="28">
        <v>134.66</v>
      </c>
      <c r="AZ706" s="28">
        <v>2.7639</v>
      </c>
      <c r="BA706" s="28">
        <v>0.12066438690766999</v>
      </c>
      <c r="BB706" s="28">
        <v>11.0214</v>
      </c>
      <c r="BC706" s="28">
        <v>145.6</v>
      </c>
      <c r="BD706" s="28">
        <v>0.64480000000000004</v>
      </c>
      <c r="BE706" s="28">
        <v>1.91256</v>
      </c>
      <c r="BF706" s="28">
        <v>1.8660000000000001</v>
      </c>
      <c r="BG706" s="28">
        <v>2.1372</v>
      </c>
      <c r="BH706" s="28">
        <v>83.494</v>
      </c>
      <c r="BI706" s="28">
        <v>15.832000000000001</v>
      </c>
      <c r="BJ706" s="28">
        <v>5</v>
      </c>
      <c r="BK706" s="28">
        <v>3.2962959999999999</v>
      </c>
      <c r="BL706" s="28">
        <v>3.2962959999999999</v>
      </c>
      <c r="BM706" s="28">
        <v>3.4111959999999999</v>
      </c>
      <c r="BN706" s="28">
        <v>0.1676</v>
      </c>
      <c r="BO706" s="28">
        <v>0.99480937004853998</v>
      </c>
      <c r="BP706" s="28">
        <v>0.46657018813314</v>
      </c>
    </row>
    <row r="707" spans="1:68">
      <c r="A707" s="28">
        <v>706</v>
      </c>
      <c r="B707" s="29" t="s">
        <v>360</v>
      </c>
      <c r="C707" s="28">
        <v>170</v>
      </c>
      <c r="D707" s="28">
        <v>1110</v>
      </c>
      <c r="E707" s="28">
        <v>0.34272224800000001</v>
      </c>
      <c r="F707" s="28">
        <v>29.969359829999998</v>
      </c>
      <c r="G707" s="28">
        <v>2.9257247</v>
      </c>
      <c r="H707" s="28">
        <v>1.22401614</v>
      </c>
      <c r="I707" s="28">
        <v>4.1056824599999997</v>
      </c>
      <c r="J707" s="28">
        <v>14.444623999999999</v>
      </c>
      <c r="K707" s="28">
        <v>0.84915214000000006</v>
      </c>
      <c r="L707" s="28">
        <v>0.8588422</v>
      </c>
      <c r="M707" s="28">
        <v>1.0528482800000001</v>
      </c>
      <c r="N707" s="28">
        <v>460.8135292</v>
      </c>
      <c r="O707" s="28">
        <v>56.243572900879997</v>
      </c>
      <c r="P707" s="28">
        <v>359.332852</v>
      </c>
      <c r="Q707" s="28">
        <v>1.40766397</v>
      </c>
      <c r="R707" s="28">
        <v>2.1573468</v>
      </c>
      <c r="S707" s="28">
        <v>3.4245779999999999</v>
      </c>
      <c r="T707" s="28">
        <v>175.590386</v>
      </c>
      <c r="U707" s="28">
        <v>3.0877881199999999</v>
      </c>
      <c r="V707" s="28">
        <v>6.9506828284349995E-2</v>
      </c>
      <c r="W707" s="28">
        <v>33.711905680000001</v>
      </c>
      <c r="X707" s="28">
        <v>197.10285999999999</v>
      </c>
      <c r="Y707" s="28">
        <v>1.4752942600000001</v>
      </c>
      <c r="Z707" s="28">
        <v>1.939172948</v>
      </c>
      <c r="AA707" s="28">
        <v>2.5632063999999999</v>
      </c>
      <c r="AB707" s="28">
        <v>2.7563233399999998</v>
      </c>
      <c r="AC707" s="28">
        <v>51.155584599999997</v>
      </c>
      <c r="AD707" s="28">
        <v>33.239035100000002</v>
      </c>
      <c r="AE707" s="28">
        <v>3.4245779999999999</v>
      </c>
      <c r="AF707" s="28">
        <v>4.7436686636000003</v>
      </c>
      <c r="AG707" s="28">
        <v>4.7431116635999997</v>
      </c>
      <c r="AH707" s="28">
        <v>4.7402986636</v>
      </c>
      <c r="AI707" s="28">
        <v>5.0750000000000003E-2</v>
      </c>
      <c r="AJ707" s="28">
        <v>1.9362618</v>
      </c>
      <c r="AK707" s="28">
        <v>94.311482111999993</v>
      </c>
      <c r="AL707" s="28">
        <v>6.8642089200000003</v>
      </c>
      <c r="AM707" s="28">
        <v>0.96827076000000001</v>
      </c>
      <c r="AN707" s="28">
        <v>1.7690292000000001</v>
      </c>
      <c r="AO707" s="28">
        <v>41.478479999999998</v>
      </c>
      <c r="AP707" s="28">
        <v>2.0336842800000001</v>
      </c>
      <c r="AQ707" s="28">
        <v>1.6139844000000001</v>
      </c>
      <c r="AR707" s="28">
        <v>7.3120406400000002</v>
      </c>
      <c r="AS707" s="28">
        <v>671.96216519999996</v>
      </c>
      <c r="AT707" s="28">
        <v>36.73929664728</v>
      </c>
      <c r="AU707" s="28">
        <v>2642.830524</v>
      </c>
      <c r="AV707" s="28">
        <v>5.9922977040000003</v>
      </c>
      <c r="AW707" s="28">
        <v>3.4525440000000001</v>
      </c>
      <c r="AX707" s="28">
        <v>4.9950000000000001</v>
      </c>
      <c r="AY707" s="28">
        <v>134.229636</v>
      </c>
      <c r="AZ707" s="28">
        <v>2.7055517400000002</v>
      </c>
      <c r="BA707" s="28">
        <v>0.120423892100193</v>
      </c>
      <c r="BB707" s="28">
        <v>11.199948839999999</v>
      </c>
      <c r="BC707" s="28">
        <v>144.85499999999999</v>
      </c>
      <c r="BD707" s="28">
        <v>0.64559376000000002</v>
      </c>
      <c r="BE707" s="28">
        <v>1.9123097760000001</v>
      </c>
      <c r="BF707" s="28">
        <v>1.8669711600000001</v>
      </c>
      <c r="BG707" s="28">
        <v>2.1382596</v>
      </c>
      <c r="BH707" s="28">
        <v>86.986526400000002</v>
      </c>
      <c r="BI707" s="28">
        <v>15.2115732</v>
      </c>
      <c r="BJ707" s="28">
        <v>4.9950000000000001</v>
      </c>
      <c r="BK707" s="28">
        <v>3.3493904568000001</v>
      </c>
      <c r="BL707" s="28">
        <v>3.3493904568000001</v>
      </c>
      <c r="BM707" s="28">
        <v>3.7112602248000002</v>
      </c>
      <c r="BN707" s="28">
        <v>0.20255724</v>
      </c>
      <c r="BO707" s="28">
        <v>0.99645806124960601</v>
      </c>
      <c r="BP707" s="28">
        <v>0.46714454413892897</v>
      </c>
    </row>
    <row r="708" spans="1:68">
      <c r="A708" s="28">
        <v>707</v>
      </c>
      <c r="B708" s="29" t="s">
        <v>93</v>
      </c>
      <c r="C708" s="28">
        <v>225</v>
      </c>
      <c r="D708" s="28">
        <v>1110</v>
      </c>
      <c r="E708" s="28">
        <v>0.34569249600000002</v>
      </c>
      <c r="F708" s="28">
        <v>30.14854966</v>
      </c>
      <c r="G708" s="28">
        <v>2.9361494000000001</v>
      </c>
      <c r="H708" s="28">
        <v>1.2241722799999999</v>
      </c>
      <c r="I708" s="28">
        <v>4.1038249200000001</v>
      </c>
      <c r="J708" s="28">
        <v>14.513248000000001</v>
      </c>
      <c r="K708" s="28">
        <v>0.85044428000000005</v>
      </c>
      <c r="L708" s="28">
        <v>0.85988439999999999</v>
      </c>
      <c r="M708" s="28">
        <v>1.05397656</v>
      </c>
      <c r="N708" s="28">
        <v>461.05625839999999</v>
      </c>
      <c r="O708" s="28">
        <v>56.244186681759999</v>
      </c>
      <c r="P708" s="28">
        <v>359.51770399999998</v>
      </c>
      <c r="Q708" s="28">
        <v>1.41029794</v>
      </c>
      <c r="R708" s="28">
        <v>2.1614936</v>
      </c>
      <c r="S708" s="28">
        <v>3.4271560000000001</v>
      </c>
      <c r="T708" s="28">
        <v>175.56677199999999</v>
      </c>
      <c r="U708" s="28">
        <v>3.0866962400000002</v>
      </c>
      <c r="V708" s="28">
        <v>6.9453784569794397E-2</v>
      </c>
      <c r="W708" s="28">
        <v>33.699491360000003</v>
      </c>
      <c r="X708" s="28">
        <v>197.06572</v>
      </c>
      <c r="Y708" s="28">
        <v>1.4748485200000001</v>
      </c>
      <c r="Z708" s="28">
        <v>1.9392938959999999</v>
      </c>
      <c r="AA708" s="28">
        <v>2.5628128000000001</v>
      </c>
      <c r="AB708" s="28">
        <v>2.7559866799999999</v>
      </c>
      <c r="AC708" s="28">
        <v>51.195769200000001</v>
      </c>
      <c r="AD708" s="28">
        <v>33.2131702</v>
      </c>
      <c r="AE708" s="28">
        <v>3.4271560000000001</v>
      </c>
      <c r="AF708" s="28">
        <v>4.7456009271999999</v>
      </c>
      <c r="AG708" s="28">
        <v>4.7444869271999996</v>
      </c>
      <c r="AH708" s="28">
        <v>4.7388609272000002</v>
      </c>
      <c r="AI708" s="28">
        <v>5.1499999999999997E-2</v>
      </c>
      <c r="AJ708" s="28">
        <v>1.9343235999999999</v>
      </c>
      <c r="AK708" s="28">
        <v>94.217076223999996</v>
      </c>
      <c r="AL708" s="28">
        <v>6.8573378399999996</v>
      </c>
      <c r="AM708" s="28">
        <v>0.96730152000000003</v>
      </c>
      <c r="AN708" s="28">
        <v>1.7672584</v>
      </c>
      <c r="AO708" s="28">
        <v>41.436959999999999</v>
      </c>
      <c r="AP708" s="28">
        <v>2.0316485599999998</v>
      </c>
      <c r="AQ708" s="28">
        <v>1.6123688</v>
      </c>
      <c r="AR708" s="28">
        <v>7.3047212799999999</v>
      </c>
      <c r="AS708" s="28">
        <v>671.28953039999999</v>
      </c>
      <c r="AT708" s="28">
        <v>36.702520574559998</v>
      </c>
      <c r="AU708" s="28">
        <v>2640.1850479999998</v>
      </c>
      <c r="AV708" s="28">
        <v>5.9862994079999998</v>
      </c>
      <c r="AW708" s="28">
        <v>3.4490880000000002</v>
      </c>
      <c r="AX708" s="28">
        <v>4.99</v>
      </c>
      <c r="AY708" s="28">
        <v>134.09527199999999</v>
      </c>
      <c r="AZ708" s="28">
        <v>2.7028434799999999</v>
      </c>
      <c r="BA708" s="28">
        <v>0.120423892100193</v>
      </c>
      <c r="BB708" s="28">
        <v>11.188737679999999</v>
      </c>
      <c r="BC708" s="28">
        <v>144.71</v>
      </c>
      <c r="BD708" s="28">
        <v>0.64494752</v>
      </c>
      <c r="BE708" s="28">
        <v>1.910395552</v>
      </c>
      <c r="BF708" s="28">
        <v>1.8651023200000001</v>
      </c>
      <c r="BG708" s="28">
        <v>2.1361192</v>
      </c>
      <c r="BH708" s="28">
        <v>86.899452800000006</v>
      </c>
      <c r="BI708" s="28">
        <v>15.196346399999999</v>
      </c>
      <c r="BJ708" s="28">
        <v>4.99</v>
      </c>
      <c r="BK708" s="28">
        <v>3.3460377135999999</v>
      </c>
      <c r="BL708" s="28">
        <v>3.3460377135999999</v>
      </c>
      <c r="BM708" s="28">
        <v>3.7075452495999999</v>
      </c>
      <c r="BN708" s="28">
        <v>0.20235448</v>
      </c>
      <c r="BO708" s="28">
        <v>0.99662025848343205</v>
      </c>
      <c r="BP708" s="28">
        <v>0.46667693198263399</v>
      </c>
    </row>
    <row r="709" spans="1:68">
      <c r="A709" s="28">
        <v>708</v>
      </c>
      <c r="B709" s="29" t="s">
        <v>269</v>
      </c>
      <c r="C709" s="28">
        <v>220</v>
      </c>
      <c r="D709" s="28">
        <v>1110</v>
      </c>
      <c r="E709" s="28">
        <v>0.34866274400000002</v>
      </c>
      <c r="F709" s="28">
        <v>30.327739489999999</v>
      </c>
      <c r="G709" s="28">
        <v>2.9465740999999999</v>
      </c>
      <c r="H709" s="28">
        <v>1.22432842</v>
      </c>
      <c r="I709" s="28">
        <v>4.1019673799999996</v>
      </c>
      <c r="J709" s="28">
        <v>14.581872000000001</v>
      </c>
      <c r="K709" s="28">
        <v>0.85173642000000005</v>
      </c>
      <c r="L709" s="28">
        <v>0.86092659999999999</v>
      </c>
      <c r="M709" s="28">
        <v>1.05510484</v>
      </c>
      <c r="N709" s="28">
        <v>461.29898759999998</v>
      </c>
      <c r="O709" s="28">
        <v>56.244800462640001</v>
      </c>
      <c r="P709" s="28">
        <v>359.70255600000002</v>
      </c>
      <c r="Q709" s="28">
        <v>1.41293191</v>
      </c>
      <c r="R709" s="28">
        <v>2.1656404</v>
      </c>
      <c r="S709" s="28">
        <v>3.4297339999999998</v>
      </c>
      <c r="T709" s="28">
        <v>175.54315800000001</v>
      </c>
      <c r="U709" s="28">
        <v>3.08560436</v>
      </c>
      <c r="V709" s="28">
        <v>6.9401240115123802E-2</v>
      </c>
      <c r="W709" s="28">
        <v>33.687077039999998</v>
      </c>
      <c r="X709" s="28">
        <v>197.02858000000001</v>
      </c>
      <c r="Y709" s="28">
        <v>1.4744027799999999</v>
      </c>
      <c r="Z709" s="28">
        <v>1.9394148440000001</v>
      </c>
      <c r="AA709" s="28">
        <v>2.5624191999999999</v>
      </c>
      <c r="AB709" s="28">
        <v>2.75565002</v>
      </c>
      <c r="AC709" s="28">
        <v>51.235953799999997</v>
      </c>
      <c r="AD709" s="28">
        <v>33.187305299999998</v>
      </c>
      <c r="AE709" s="28">
        <v>3.4297339999999998</v>
      </c>
      <c r="AF709" s="28">
        <v>4.7475331907999996</v>
      </c>
      <c r="AG709" s="28">
        <v>4.7458621907999996</v>
      </c>
      <c r="AH709" s="28">
        <v>4.7374231908000004</v>
      </c>
      <c r="AI709" s="28">
        <v>5.2249999999999998E-2</v>
      </c>
      <c r="AJ709" s="28">
        <v>1.9323854</v>
      </c>
      <c r="AK709" s="28">
        <v>94.122670335999999</v>
      </c>
      <c r="AL709" s="28">
        <v>6.8504667599999998</v>
      </c>
      <c r="AM709" s="28">
        <v>0.96633228000000004</v>
      </c>
      <c r="AN709" s="28">
        <v>1.7654875999999999</v>
      </c>
      <c r="AO709" s="28">
        <v>41.395440000000001</v>
      </c>
      <c r="AP709" s="28">
        <v>2.02961284</v>
      </c>
      <c r="AQ709" s="28">
        <v>1.6107532</v>
      </c>
      <c r="AR709" s="28">
        <v>7.2974019200000004</v>
      </c>
      <c r="AS709" s="28">
        <v>670.61689560000002</v>
      </c>
      <c r="AT709" s="28">
        <v>36.665744501840003</v>
      </c>
      <c r="AU709" s="28">
        <v>2637.5395720000001</v>
      </c>
      <c r="AV709" s="28">
        <v>5.9803011120000003</v>
      </c>
      <c r="AW709" s="28">
        <v>3.4456319999999998</v>
      </c>
      <c r="AX709" s="28">
        <v>4.9850000000000003</v>
      </c>
      <c r="AY709" s="28">
        <v>133.96090799999999</v>
      </c>
      <c r="AZ709" s="28">
        <v>2.7001352199999999</v>
      </c>
      <c r="BA709" s="28">
        <v>0.120423892100193</v>
      </c>
      <c r="BB709" s="28">
        <v>11.177526520000001</v>
      </c>
      <c r="BC709" s="28">
        <v>144.565</v>
      </c>
      <c r="BD709" s="28">
        <v>0.64430127999999998</v>
      </c>
      <c r="BE709" s="28">
        <v>1.9084813279999999</v>
      </c>
      <c r="BF709" s="28">
        <v>1.8632334800000001</v>
      </c>
      <c r="BG709" s="28">
        <v>2.1339788</v>
      </c>
      <c r="BH709" s="28">
        <v>86.812379199999995</v>
      </c>
      <c r="BI709" s="28">
        <v>15.181119600000001</v>
      </c>
      <c r="BJ709" s="28">
        <v>4.9850000000000003</v>
      </c>
      <c r="BK709" s="28">
        <v>3.3426849704000001</v>
      </c>
      <c r="BL709" s="28">
        <v>3.3426849704000001</v>
      </c>
      <c r="BM709" s="28">
        <v>3.7038302744</v>
      </c>
      <c r="BN709" s="28">
        <v>0.20215172000000001</v>
      </c>
      <c r="BO709" s="28">
        <v>0.99678255917506298</v>
      </c>
      <c r="BP709" s="28">
        <v>0.46620931982633901</v>
      </c>
    </row>
    <row r="710" spans="1:68">
      <c r="A710" s="28">
        <v>709</v>
      </c>
      <c r="B710" s="29" t="s">
        <v>94</v>
      </c>
      <c r="C710" s="28">
        <v>185</v>
      </c>
      <c r="D710" s="28">
        <v>1110</v>
      </c>
      <c r="E710" s="28">
        <v>0.35163299199999998</v>
      </c>
      <c r="F710" s="28">
        <v>30.506929320000001</v>
      </c>
      <c r="G710" s="28">
        <v>2.9569988</v>
      </c>
      <c r="H710" s="28">
        <v>1.2244845600000001</v>
      </c>
      <c r="I710" s="28">
        <v>4.10010984</v>
      </c>
      <c r="J710" s="28">
        <v>14.650496</v>
      </c>
      <c r="K710" s="28">
        <v>0.85302856000000005</v>
      </c>
      <c r="L710" s="28">
        <v>0.86196879999999998</v>
      </c>
      <c r="M710" s="28">
        <v>1.0562331199999999</v>
      </c>
      <c r="N710" s="28">
        <v>461.54171680000002</v>
      </c>
      <c r="O710" s="28">
        <v>56.245414243520003</v>
      </c>
      <c r="P710" s="28">
        <v>359.88740799999999</v>
      </c>
      <c r="Q710" s="28">
        <v>1.4155658799999999</v>
      </c>
      <c r="R710" s="28">
        <v>2.1697872</v>
      </c>
      <c r="S710" s="28">
        <v>3.432312</v>
      </c>
      <c r="T710" s="28">
        <v>175.519544</v>
      </c>
      <c r="U710" s="28">
        <v>3.0845124799999999</v>
      </c>
      <c r="V710" s="28">
        <v>6.9349187904627893E-2</v>
      </c>
      <c r="W710" s="28">
        <v>33.674662720000001</v>
      </c>
      <c r="X710" s="28">
        <v>196.99144000000001</v>
      </c>
      <c r="Y710" s="28">
        <v>1.4739570399999999</v>
      </c>
      <c r="Z710" s="28">
        <v>1.939535792</v>
      </c>
      <c r="AA710" s="28">
        <v>2.5620256000000001</v>
      </c>
      <c r="AB710" s="28">
        <v>2.7553133600000002</v>
      </c>
      <c r="AC710" s="28">
        <v>51.276138400000001</v>
      </c>
      <c r="AD710" s="28">
        <v>33.161440399999996</v>
      </c>
      <c r="AE710" s="28">
        <v>3.432312</v>
      </c>
      <c r="AF710" s="28">
        <v>4.7494654544000001</v>
      </c>
      <c r="AG710" s="28">
        <v>4.7472374543999996</v>
      </c>
      <c r="AH710" s="28">
        <v>4.7359854543999997</v>
      </c>
      <c r="AI710" s="28">
        <v>5.2999999999999999E-2</v>
      </c>
      <c r="AJ710" s="28">
        <v>1.9304471999999999</v>
      </c>
      <c r="AK710" s="28">
        <v>94.028264448000002</v>
      </c>
      <c r="AL710" s="28">
        <v>6.84359568</v>
      </c>
      <c r="AM710" s="28">
        <v>0.96536303999999995</v>
      </c>
      <c r="AN710" s="28">
        <v>1.7637168000000001</v>
      </c>
      <c r="AO710" s="28">
        <v>41.353920000000002</v>
      </c>
      <c r="AP710" s="28">
        <v>2.0275771200000001</v>
      </c>
      <c r="AQ710" s="28">
        <v>1.6091375999999999</v>
      </c>
      <c r="AR710" s="28">
        <v>7.2900825600000001</v>
      </c>
      <c r="AS710" s="28">
        <v>669.94426080000005</v>
      </c>
      <c r="AT710" s="28">
        <v>36.62896842912</v>
      </c>
      <c r="AU710" s="28">
        <v>2634.894096</v>
      </c>
      <c r="AV710" s="28">
        <v>5.9743028159999998</v>
      </c>
      <c r="AW710" s="28">
        <v>3.4421759999999999</v>
      </c>
      <c r="AX710" s="28">
        <v>4.9800000000000004</v>
      </c>
      <c r="AY710" s="28">
        <v>133.82654400000001</v>
      </c>
      <c r="AZ710" s="28">
        <v>2.69742696</v>
      </c>
      <c r="BA710" s="28">
        <v>0.120423892100193</v>
      </c>
      <c r="BB710" s="28">
        <v>11.16631536</v>
      </c>
      <c r="BC710" s="28">
        <v>144.41999999999999</v>
      </c>
      <c r="BD710" s="28">
        <v>0.64365503999999996</v>
      </c>
      <c r="BE710" s="28">
        <v>1.9065671040000001</v>
      </c>
      <c r="BF710" s="28">
        <v>1.8613646399999999</v>
      </c>
      <c r="BG710" s="28">
        <v>2.1318383999999999</v>
      </c>
      <c r="BH710" s="28">
        <v>86.725305599999999</v>
      </c>
      <c r="BI710" s="28">
        <v>15.1658928</v>
      </c>
      <c r="BJ710" s="28">
        <v>4.9800000000000004</v>
      </c>
      <c r="BK710" s="28">
        <v>3.3393322271999999</v>
      </c>
      <c r="BL710" s="28">
        <v>3.3393322271999999</v>
      </c>
      <c r="BM710" s="28">
        <v>3.7001152992000002</v>
      </c>
      <c r="BN710" s="28">
        <v>0.20194896000000001</v>
      </c>
      <c r="BO710" s="28">
        <v>0.99694496342351502</v>
      </c>
      <c r="BP710" s="28">
        <v>0.46574170767004403</v>
      </c>
    </row>
    <row r="711" spans="1:68">
      <c r="A711" s="28">
        <v>710</v>
      </c>
      <c r="B711" s="29" t="s">
        <v>361</v>
      </c>
      <c r="C711" s="28">
        <v>365</v>
      </c>
      <c r="D711" s="28">
        <v>1095</v>
      </c>
      <c r="E711" s="28">
        <v>0.35656379199999999</v>
      </c>
      <c r="F711" s="28">
        <v>30.563884823999999</v>
      </c>
      <c r="G711" s="28">
        <v>2.9616406400000002</v>
      </c>
      <c r="H711" s="28">
        <v>1.2064235999999999</v>
      </c>
      <c r="I711" s="28">
        <v>4.06623672</v>
      </c>
      <c r="J711" s="28">
        <v>14.618048</v>
      </c>
      <c r="K711" s="28">
        <v>0.86053935999999998</v>
      </c>
      <c r="L711" s="28">
        <v>0.86807440000000002</v>
      </c>
      <c r="M711" s="28">
        <v>1.0609287199999999</v>
      </c>
      <c r="N711" s="28">
        <v>465.190516</v>
      </c>
      <c r="O711" s="28">
        <v>55.964379993919998</v>
      </c>
      <c r="P711" s="28">
        <v>360.882856</v>
      </c>
      <c r="Q711" s="28">
        <v>1.4871886000000001</v>
      </c>
      <c r="R711" s="28">
        <v>2.192952</v>
      </c>
      <c r="S711" s="28">
        <v>3.410256</v>
      </c>
      <c r="T711" s="28">
        <v>173.77450400000001</v>
      </c>
      <c r="U711" s="28">
        <v>3.0502552399999998</v>
      </c>
      <c r="V711" s="28">
        <v>7.0324026846812895E-2</v>
      </c>
      <c r="W711" s="28">
        <v>32.841430959999997</v>
      </c>
      <c r="X711" s="28">
        <v>195.62884</v>
      </c>
      <c r="Y711" s="28">
        <v>1.4697004</v>
      </c>
      <c r="Z711" s="28">
        <v>1.9301155999999999</v>
      </c>
      <c r="AA711" s="28">
        <v>2.5424941599999999</v>
      </c>
      <c r="AB711" s="28">
        <v>2.7403020800000002</v>
      </c>
      <c r="AC711" s="28">
        <v>51.504531999999998</v>
      </c>
      <c r="AD711" s="28">
        <v>32.276715439999997</v>
      </c>
      <c r="AE711" s="28">
        <v>3.410256</v>
      </c>
      <c r="AF711" s="28">
        <v>4.7212980703999996</v>
      </c>
      <c r="AG711" s="28">
        <v>4.7173990703999999</v>
      </c>
      <c r="AH711" s="28">
        <v>4.6977080704</v>
      </c>
      <c r="AI711" s="28">
        <v>5.525E-2</v>
      </c>
      <c r="AJ711" s="28">
        <v>1.9280342500000001</v>
      </c>
      <c r="AK711" s="28">
        <v>93.649060219999996</v>
      </c>
      <c r="AL711" s="28">
        <v>6.8054539500000004</v>
      </c>
      <c r="AM711" s="28">
        <v>0.96131935000000002</v>
      </c>
      <c r="AN711" s="28">
        <v>1.7597719999999999</v>
      </c>
      <c r="AO711" s="28">
        <v>41.242550000000001</v>
      </c>
      <c r="AP711" s="28">
        <v>2.03130305</v>
      </c>
      <c r="AQ711" s="28">
        <v>1.6118265000000001</v>
      </c>
      <c r="AR711" s="28">
        <v>7.3794509000000001</v>
      </c>
      <c r="AS711" s="28">
        <v>670.37337449999995</v>
      </c>
      <c r="AT711" s="28">
        <v>36.547804144300002</v>
      </c>
      <c r="AU711" s="28">
        <v>2670.624065</v>
      </c>
      <c r="AV711" s="28">
        <v>6.0042384899999997</v>
      </c>
      <c r="AW711" s="28">
        <v>3.4074149999999999</v>
      </c>
      <c r="AX711" s="28">
        <v>4.9930000000000003</v>
      </c>
      <c r="AY711" s="28">
        <v>134.11728500000001</v>
      </c>
      <c r="AZ711" s="28">
        <v>2.720868775</v>
      </c>
      <c r="BA711" s="28">
        <v>0.121743199680912</v>
      </c>
      <c r="BB711" s="28">
        <v>11.05857415</v>
      </c>
      <c r="BC711" s="28">
        <v>144.965</v>
      </c>
      <c r="BD711" s="28">
        <v>0.64387309999999998</v>
      </c>
      <c r="BE711" s="28">
        <v>1.91209081</v>
      </c>
      <c r="BF711" s="28">
        <v>1.8644383499999999</v>
      </c>
      <c r="BG711" s="28">
        <v>2.135761</v>
      </c>
      <c r="BH711" s="28">
        <v>86.290384000000003</v>
      </c>
      <c r="BI711" s="28">
        <v>15.332629499999999</v>
      </c>
      <c r="BJ711" s="28">
        <v>4.9930000000000003</v>
      </c>
      <c r="BK711" s="28">
        <v>3.3323470830000002</v>
      </c>
      <c r="BL711" s="28">
        <v>3.3323470830000002</v>
      </c>
      <c r="BM711" s="28">
        <v>3.5744504130000001</v>
      </c>
      <c r="BN711" s="28">
        <v>0.19189565</v>
      </c>
      <c r="BO711" s="28">
        <v>0.99535192542533402</v>
      </c>
      <c r="BP711" s="28">
        <v>0.46589949348769899</v>
      </c>
    </row>
    <row r="712" spans="1:68">
      <c r="A712" s="28">
        <v>711</v>
      </c>
      <c r="B712" s="29" t="s">
        <v>362</v>
      </c>
      <c r="C712" s="28">
        <v>150</v>
      </c>
      <c r="D712" s="28">
        <v>1080</v>
      </c>
      <c r="E712" s="28">
        <v>0.38446799999999998</v>
      </c>
      <c r="F712" s="28">
        <v>32.8514245</v>
      </c>
      <c r="G712" s="28">
        <v>3.1098050000000002</v>
      </c>
      <c r="H712" s="28">
        <v>1.196005</v>
      </c>
      <c r="I712" s="28">
        <v>4.1416300000000001</v>
      </c>
      <c r="J712" s="28">
        <v>15.683999999999999</v>
      </c>
      <c r="K712" s="28">
        <v>0.858935</v>
      </c>
      <c r="L712" s="28">
        <v>0.86140000000000005</v>
      </c>
      <c r="M712" s="28">
        <v>1.0328550000000001</v>
      </c>
      <c r="N712" s="28">
        <v>460.17174999999997</v>
      </c>
      <c r="O712" s="28">
        <v>57.718240874999999</v>
      </c>
      <c r="P712" s="28">
        <v>356.1225</v>
      </c>
      <c r="Q712" s="28">
        <v>1.3390664999999999</v>
      </c>
      <c r="R712" s="28">
        <v>2.2430500000000002</v>
      </c>
      <c r="S712" s="28">
        <v>3.5225</v>
      </c>
      <c r="T712" s="28">
        <v>178.03800000000001</v>
      </c>
      <c r="U712" s="28">
        <v>3.1537834999999999</v>
      </c>
      <c r="V712" s="28">
        <v>6.6437133384340694E-2</v>
      </c>
      <c r="W712" s="28">
        <v>34.634625</v>
      </c>
      <c r="X712" s="28">
        <v>199.43</v>
      </c>
      <c r="Y712" s="28">
        <v>1.5089699999999999</v>
      </c>
      <c r="Z712" s="28">
        <v>1.9647600000000001</v>
      </c>
      <c r="AA712" s="28">
        <v>2.5933850000000001</v>
      </c>
      <c r="AB712" s="28">
        <v>2.7795550000000002</v>
      </c>
      <c r="AC712" s="28">
        <v>51.093699999999998</v>
      </c>
      <c r="AD712" s="28">
        <v>33.405934999999999</v>
      </c>
      <c r="AE712" s="28">
        <v>3.5225</v>
      </c>
      <c r="AF712" s="28">
        <v>4.8249890999999998</v>
      </c>
      <c r="AG712" s="28">
        <v>4.8191405999999999</v>
      </c>
      <c r="AH712" s="28">
        <v>4.7896041</v>
      </c>
      <c r="AI712" s="28">
        <v>5.7875000000000003E-2</v>
      </c>
      <c r="AJ712" s="28">
        <v>1.9061999999999999</v>
      </c>
      <c r="AK712" s="28">
        <v>92.086564999999993</v>
      </c>
      <c r="AL712" s="28">
        <v>6.6655899999999999</v>
      </c>
      <c r="AM712" s="28">
        <v>0.94984999999999997</v>
      </c>
      <c r="AN712" s="28">
        <v>1.7522800000000001</v>
      </c>
      <c r="AO712" s="28">
        <v>40.655000000000001</v>
      </c>
      <c r="AP712" s="28">
        <v>2.0258600000000002</v>
      </c>
      <c r="AQ712" s="28">
        <v>1.5975999999999999</v>
      </c>
      <c r="AR712" s="28">
        <v>7.5181899999999997</v>
      </c>
      <c r="AS712" s="28">
        <v>663.6146</v>
      </c>
      <c r="AT712" s="28">
        <v>36.191049999999997</v>
      </c>
      <c r="AU712" s="28">
        <v>2726.0929999999998</v>
      </c>
      <c r="AV712" s="28">
        <v>6.0594599999999996</v>
      </c>
      <c r="AW712" s="28">
        <v>3.2968500000000001</v>
      </c>
      <c r="AX712" s="28">
        <v>4.9820000000000002</v>
      </c>
      <c r="AY712" s="28">
        <v>134</v>
      </c>
      <c r="AZ712" s="28">
        <v>2.7572700000000001</v>
      </c>
      <c r="BA712" s="28">
        <v>0.122469560939614</v>
      </c>
      <c r="BB712" s="28">
        <v>10.83966</v>
      </c>
      <c r="BC712" s="28">
        <v>144.97</v>
      </c>
      <c r="BD712" s="28">
        <v>0.63978999999999997</v>
      </c>
      <c r="BE712" s="28">
        <v>1.9093739999999999</v>
      </c>
      <c r="BF712" s="28">
        <v>1.8594599999999999</v>
      </c>
      <c r="BG712" s="28">
        <v>2.1305999999999998</v>
      </c>
      <c r="BH712" s="28">
        <v>84.816699999999997</v>
      </c>
      <c r="BI712" s="28">
        <v>15.6898</v>
      </c>
      <c r="BJ712" s="28">
        <v>4.9820000000000002</v>
      </c>
      <c r="BK712" s="28">
        <v>3.2951817999999999</v>
      </c>
      <c r="BL712" s="28">
        <v>3.2951817999999999</v>
      </c>
      <c r="BM712" s="28">
        <v>3.3270952</v>
      </c>
      <c r="BN712" s="28">
        <v>0.17102000000000001</v>
      </c>
      <c r="BO712" s="28">
        <v>1.01109635086081</v>
      </c>
      <c r="BP712" s="28">
        <v>0.46294500723588999</v>
      </c>
    </row>
    <row r="713" spans="1:68">
      <c r="A713" s="28">
        <v>712</v>
      </c>
      <c r="B713" s="29" t="s">
        <v>363</v>
      </c>
      <c r="C713" s="28">
        <v>235</v>
      </c>
      <c r="D713" s="28">
        <v>1080</v>
      </c>
      <c r="E713" s="28">
        <v>0.40220400000000001</v>
      </c>
      <c r="F713" s="28">
        <v>33.919043500000001</v>
      </c>
      <c r="G713" s="28">
        <v>3.1718150000000001</v>
      </c>
      <c r="H713" s="28">
        <v>1.1971149999999999</v>
      </c>
      <c r="I713" s="28">
        <v>4.1301399999999999</v>
      </c>
      <c r="J713" s="28">
        <v>16.091999999999999</v>
      </c>
      <c r="K713" s="28">
        <v>0.86670499999999995</v>
      </c>
      <c r="L713" s="28">
        <v>0.86770000000000003</v>
      </c>
      <c r="M713" s="28">
        <v>1.0398149999999999</v>
      </c>
      <c r="N713" s="28">
        <v>461.64774999999997</v>
      </c>
      <c r="O713" s="28">
        <v>57.712714275000003</v>
      </c>
      <c r="P713" s="28">
        <v>357.26249999999999</v>
      </c>
      <c r="Q713" s="28">
        <v>1.3554794999999999</v>
      </c>
      <c r="R713" s="28">
        <v>2.2676500000000002</v>
      </c>
      <c r="S713" s="28">
        <v>3.5375000000000001</v>
      </c>
      <c r="T713" s="28">
        <v>177.87899999999999</v>
      </c>
      <c r="U713" s="28">
        <v>3.1467455000000002</v>
      </c>
      <c r="V713" s="28">
        <v>6.6244096445438702E-2</v>
      </c>
      <c r="W713" s="28">
        <v>34.553325000000001</v>
      </c>
      <c r="X713" s="28">
        <v>199.19</v>
      </c>
      <c r="Y713" s="28">
        <v>1.50606</v>
      </c>
      <c r="Z713" s="28">
        <v>1.96533</v>
      </c>
      <c r="AA713" s="28">
        <v>2.590805</v>
      </c>
      <c r="AB713" s="28">
        <v>2.7773650000000001</v>
      </c>
      <c r="AC713" s="28">
        <v>51.337600000000002</v>
      </c>
      <c r="AD713" s="28">
        <v>33.247805</v>
      </c>
      <c r="AE713" s="28">
        <v>3.5375000000000001</v>
      </c>
      <c r="AF713" s="28">
        <v>4.8361773000000001</v>
      </c>
      <c r="AG713" s="28">
        <v>4.8269868000000002</v>
      </c>
      <c r="AH713" s="28">
        <v>4.7805723000000002</v>
      </c>
      <c r="AI713" s="28">
        <v>6.2375E-2</v>
      </c>
      <c r="AJ713" s="28">
        <v>1.9014</v>
      </c>
      <c r="AK713" s="28">
        <v>91.798865000000006</v>
      </c>
      <c r="AL713" s="28">
        <v>6.6531700000000003</v>
      </c>
      <c r="AM713" s="28">
        <v>0.95074999999999998</v>
      </c>
      <c r="AN713" s="28">
        <v>1.7550399999999999</v>
      </c>
      <c r="AO713" s="28">
        <v>40.534999999999997</v>
      </c>
      <c r="AP713" s="28">
        <v>2.0226799999999998</v>
      </c>
      <c r="AQ713" s="28">
        <v>1.5958000000000001</v>
      </c>
      <c r="AR713" s="28">
        <v>7.4961700000000002</v>
      </c>
      <c r="AS713" s="28">
        <v>663.41780000000006</v>
      </c>
      <c r="AT713" s="28">
        <v>36.180970000000002</v>
      </c>
      <c r="AU713" s="28">
        <v>2720.5189999999998</v>
      </c>
      <c r="AV713" s="28">
        <v>6.0510900000000003</v>
      </c>
      <c r="AW713" s="28">
        <v>3.2950499999999998</v>
      </c>
      <c r="AX713" s="28">
        <v>4.976</v>
      </c>
      <c r="AY713" s="28">
        <v>134.06</v>
      </c>
      <c r="AZ713" s="28">
        <v>2.7572100000000002</v>
      </c>
      <c r="BA713" s="28">
        <v>0.122536079930924</v>
      </c>
      <c r="BB713" s="28">
        <v>10.86468</v>
      </c>
      <c r="BC713" s="28">
        <v>145.06</v>
      </c>
      <c r="BD713" s="28">
        <v>0.64041999999999999</v>
      </c>
      <c r="BE713" s="28">
        <v>1.9090020000000001</v>
      </c>
      <c r="BF713" s="28">
        <v>1.8601799999999999</v>
      </c>
      <c r="BG713" s="28">
        <v>2.1315</v>
      </c>
      <c r="BH713" s="28">
        <v>84.408100000000005</v>
      </c>
      <c r="BI713" s="28">
        <v>15.702400000000001</v>
      </c>
      <c r="BJ713" s="28">
        <v>4.976</v>
      </c>
      <c r="BK713" s="28">
        <v>3.2952333999999999</v>
      </c>
      <c r="BL713" s="28">
        <v>3.2952333999999999</v>
      </c>
      <c r="BM713" s="28">
        <v>3.3389326000000001</v>
      </c>
      <c r="BN713" s="28">
        <v>0.17066000000000001</v>
      </c>
      <c r="BO713" s="28">
        <v>1.00976395134226</v>
      </c>
      <c r="BP713" s="28">
        <v>0.46340086830680199</v>
      </c>
    </row>
    <row r="714" spans="1:68">
      <c r="A714" s="28">
        <v>713</v>
      </c>
      <c r="B714" s="29" t="s">
        <v>90</v>
      </c>
      <c r="C714" s="28">
        <v>310</v>
      </c>
      <c r="D714" s="28">
        <v>1080</v>
      </c>
      <c r="E714" s="28">
        <v>0.41993999999999998</v>
      </c>
      <c r="F714" s="28">
        <v>34.986662500000001</v>
      </c>
      <c r="G714" s="28">
        <v>3.2338249999999999</v>
      </c>
      <c r="H714" s="28">
        <v>1.1982250000000001</v>
      </c>
      <c r="I714" s="28">
        <v>4.1186499999999997</v>
      </c>
      <c r="J714" s="28">
        <v>16.5</v>
      </c>
      <c r="K714" s="28">
        <v>0.874475</v>
      </c>
      <c r="L714" s="28">
        <v>0.874</v>
      </c>
      <c r="M714" s="28">
        <v>1.046775</v>
      </c>
      <c r="N714" s="28">
        <v>463.12374999999997</v>
      </c>
      <c r="O714" s="28">
        <v>57.707187675</v>
      </c>
      <c r="P714" s="28">
        <v>358.40249999999997</v>
      </c>
      <c r="Q714" s="28">
        <v>1.3718925</v>
      </c>
      <c r="R714" s="28">
        <v>2.2922500000000001</v>
      </c>
      <c r="S714" s="28">
        <v>3.5525000000000002</v>
      </c>
      <c r="T714" s="28">
        <v>177.72</v>
      </c>
      <c r="U714" s="28">
        <v>3.1397075000000001</v>
      </c>
      <c r="V714" s="28">
        <v>6.6060606060606097E-2</v>
      </c>
      <c r="W714" s="28">
        <v>34.472025000000002</v>
      </c>
      <c r="X714" s="28">
        <v>198.95</v>
      </c>
      <c r="Y714" s="28">
        <v>1.50315</v>
      </c>
      <c r="Z714" s="28">
        <v>1.9659</v>
      </c>
      <c r="AA714" s="28">
        <v>2.588225</v>
      </c>
      <c r="AB714" s="28">
        <v>2.7751749999999999</v>
      </c>
      <c r="AC714" s="28">
        <v>51.581499999999998</v>
      </c>
      <c r="AD714" s="28">
        <v>33.089675</v>
      </c>
      <c r="AE714" s="28">
        <v>3.5525000000000002</v>
      </c>
      <c r="AF714" s="28">
        <v>4.8473655000000004</v>
      </c>
      <c r="AG714" s="28">
        <v>4.8348329999999997</v>
      </c>
      <c r="AH714" s="28">
        <v>4.7715405000000004</v>
      </c>
      <c r="AI714" s="28">
        <v>6.6875000000000004E-2</v>
      </c>
      <c r="AJ714" s="28">
        <v>1.8966000000000001</v>
      </c>
      <c r="AK714" s="28">
        <v>91.511165000000005</v>
      </c>
      <c r="AL714" s="28">
        <v>6.6407499999999997</v>
      </c>
      <c r="AM714" s="28">
        <v>0.95165</v>
      </c>
      <c r="AN714" s="28">
        <v>1.7578</v>
      </c>
      <c r="AO714" s="28">
        <v>40.414999999999999</v>
      </c>
      <c r="AP714" s="28">
        <v>2.0194999999999999</v>
      </c>
      <c r="AQ714" s="28">
        <v>1.5940000000000001</v>
      </c>
      <c r="AR714" s="28">
        <v>7.4741499999999998</v>
      </c>
      <c r="AS714" s="28">
        <v>663.221</v>
      </c>
      <c r="AT714" s="28">
        <v>36.17089</v>
      </c>
      <c r="AU714" s="28">
        <v>2714.9450000000002</v>
      </c>
      <c r="AV714" s="28">
        <v>6.0427200000000001</v>
      </c>
      <c r="AW714" s="28">
        <v>3.29325</v>
      </c>
      <c r="AX714" s="28">
        <v>4.97</v>
      </c>
      <c r="AY714" s="28">
        <v>134.12</v>
      </c>
      <c r="AZ714" s="28">
        <v>2.7571500000000002</v>
      </c>
      <c r="BA714" s="28">
        <v>0.12260299393789401</v>
      </c>
      <c r="BB714" s="28">
        <v>10.889699999999999</v>
      </c>
      <c r="BC714" s="28">
        <v>145.15</v>
      </c>
      <c r="BD714" s="28">
        <v>0.64105000000000001</v>
      </c>
      <c r="BE714" s="28">
        <v>1.90863</v>
      </c>
      <c r="BF714" s="28">
        <v>1.8609</v>
      </c>
      <c r="BG714" s="28">
        <v>2.1324000000000001</v>
      </c>
      <c r="BH714" s="28">
        <v>83.999499999999998</v>
      </c>
      <c r="BI714" s="28">
        <v>15.715</v>
      </c>
      <c r="BJ714" s="28">
        <v>4.97</v>
      </c>
      <c r="BK714" s="28">
        <v>3.2952849999999998</v>
      </c>
      <c r="BL714" s="28">
        <v>3.2952849999999998</v>
      </c>
      <c r="BM714" s="28">
        <v>3.3507699999999998</v>
      </c>
      <c r="BN714" s="28">
        <v>0.17030000000000001</v>
      </c>
      <c r="BO714" s="28">
        <v>1.00843238167142</v>
      </c>
      <c r="BP714" s="28">
        <v>0.463856729377713</v>
      </c>
    </row>
    <row r="715" spans="1:68">
      <c r="A715" s="28">
        <v>714</v>
      </c>
      <c r="B715" s="29" t="s">
        <v>364</v>
      </c>
      <c r="C715" s="28">
        <v>60</v>
      </c>
      <c r="D715" s="28">
        <v>1080</v>
      </c>
      <c r="E715" s="28">
        <v>0.42880800000000002</v>
      </c>
      <c r="F715" s="28">
        <v>35.520471999999998</v>
      </c>
      <c r="G715" s="28">
        <v>3.2648299999999999</v>
      </c>
      <c r="H715" s="28">
        <v>1.19878</v>
      </c>
      <c r="I715" s="28">
        <v>4.1129049999999996</v>
      </c>
      <c r="J715" s="28">
        <v>16.704000000000001</v>
      </c>
      <c r="K715" s="28">
        <v>0.87836000000000003</v>
      </c>
      <c r="L715" s="28">
        <v>0.87714999999999999</v>
      </c>
      <c r="M715" s="28">
        <v>1.0502549999999999</v>
      </c>
      <c r="N715" s="28">
        <v>463.86174999999997</v>
      </c>
      <c r="O715" s="28">
        <v>57.704424375000002</v>
      </c>
      <c r="P715" s="28">
        <v>358.97250000000003</v>
      </c>
      <c r="Q715" s="28">
        <v>1.380099</v>
      </c>
      <c r="R715" s="28">
        <v>2.3045499999999999</v>
      </c>
      <c r="S715" s="28">
        <v>3.56</v>
      </c>
      <c r="T715" s="28">
        <v>177.6405</v>
      </c>
      <c r="U715" s="28">
        <v>3.1361884999999998</v>
      </c>
      <c r="V715" s="28">
        <v>6.5972222222222196E-2</v>
      </c>
      <c r="W715" s="28">
        <v>34.431375000000003</v>
      </c>
      <c r="X715" s="28">
        <v>198.83</v>
      </c>
      <c r="Y715" s="28">
        <v>1.501695</v>
      </c>
      <c r="Z715" s="28">
        <v>1.9661850000000001</v>
      </c>
      <c r="AA715" s="28">
        <v>2.586935</v>
      </c>
      <c r="AB715" s="28">
        <v>2.7740800000000001</v>
      </c>
      <c r="AC715" s="28">
        <v>51.703449999999997</v>
      </c>
      <c r="AD715" s="28">
        <v>33.01061</v>
      </c>
      <c r="AE715" s="28">
        <v>3.56</v>
      </c>
      <c r="AF715" s="28">
        <v>4.8529596000000002</v>
      </c>
      <c r="AG715" s="28">
        <v>4.8387561000000003</v>
      </c>
      <c r="AH715" s="28">
        <v>4.7670246000000001</v>
      </c>
      <c r="AI715" s="28">
        <v>6.9125000000000006E-2</v>
      </c>
      <c r="AJ715" s="28">
        <v>1.8942000000000001</v>
      </c>
      <c r="AK715" s="28">
        <v>91.367315000000005</v>
      </c>
      <c r="AL715" s="28">
        <v>6.6345400000000003</v>
      </c>
      <c r="AM715" s="28">
        <v>0.95209999999999995</v>
      </c>
      <c r="AN715" s="28">
        <v>1.75918</v>
      </c>
      <c r="AO715" s="28">
        <v>40.354999999999997</v>
      </c>
      <c r="AP715" s="28">
        <v>2.0179100000000001</v>
      </c>
      <c r="AQ715" s="28">
        <v>1.5931</v>
      </c>
      <c r="AR715" s="28">
        <v>7.4631400000000001</v>
      </c>
      <c r="AS715" s="28">
        <v>663.12260000000003</v>
      </c>
      <c r="AT715" s="28">
        <v>36.165849999999999</v>
      </c>
      <c r="AU715" s="28">
        <v>2712.1579999999999</v>
      </c>
      <c r="AV715" s="28">
        <v>6.0385350000000004</v>
      </c>
      <c r="AW715" s="28">
        <v>3.2923499999999999</v>
      </c>
      <c r="AX715" s="28">
        <v>4.9669999999999996</v>
      </c>
      <c r="AY715" s="28">
        <v>134.15</v>
      </c>
      <c r="AZ715" s="28">
        <v>2.75712</v>
      </c>
      <c r="BA715" s="28">
        <v>0.12263660017346099</v>
      </c>
      <c r="BB715" s="28">
        <v>10.90221</v>
      </c>
      <c r="BC715" s="28">
        <v>145.19499999999999</v>
      </c>
      <c r="BD715" s="28">
        <v>0.64136499999999996</v>
      </c>
      <c r="BE715" s="28">
        <v>1.908444</v>
      </c>
      <c r="BF715" s="28">
        <v>1.8612599999999999</v>
      </c>
      <c r="BG715" s="28">
        <v>2.1328499999999999</v>
      </c>
      <c r="BH715" s="28">
        <v>83.795199999999994</v>
      </c>
      <c r="BI715" s="28">
        <v>15.721299999999999</v>
      </c>
      <c r="BJ715" s="28">
        <v>4.9669999999999996</v>
      </c>
      <c r="BK715" s="28">
        <v>3.2953108000000002</v>
      </c>
      <c r="BL715" s="28">
        <v>3.2953108000000002</v>
      </c>
      <c r="BM715" s="28">
        <v>3.3566886999999999</v>
      </c>
      <c r="BN715" s="28">
        <v>0.17011999999999999</v>
      </c>
      <c r="BO715" s="28">
        <v>1.00776690778665</v>
      </c>
      <c r="BP715" s="28">
        <v>0.464084659913169</v>
      </c>
    </row>
    <row r="716" spans="1:68">
      <c r="A716" s="28">
        <v>715</v>
      </c>
      <c r="B716" s="29" t="s">
        <v>365</v>
      </c>
      <c r="C716" s="28">
        <v>200</v>
      </c>
      <c r="D716" s="28">
        <v>1080</v>
      </c>
      <c r="E716" s="28">
        <v>0.39333600000000002</v>
      </c>
      <c r="F716" s="28">
        <v>33.385233999999997</v>
      </c>
      <c r="G716" s="28">
        <v>3.1408100000000001</v>
      </c>
      <c r="H716" s="28">
        <v>1.1965600000000001</v>
      </c>
      <c r="I716" s="28">
        <v>4.135885</v>
      </c>
      <c r="J716" s="28">
        <v>15.888</v>
      </c>
      <c r="K716" s="28">
        <v>0.86282000000000003</v>
      </c>
      <c r="L716" s="28">
        <v>0.86455000000000004</v>
      </c>
      <c r="M716" s="28">
        <v>1.036335</v>
      </c>
      <c r="N716" s="28">
        <v>460.90974999999997</v>
      </c>
      <c r="O716" s="28">
        <v>57.715477575000001</v>
      </c>
      <c r="P716" s="28">
        <v>356.6925</v>
      </c>
      <c r="Q716" s="28">
        <v>1.3472729999999999</v>
      </c>
      <c r="R716" s="28">
        <v>2.25535</v>
      </c>
      <c r="S716" s="28">
        <v>3.53</v>
      </c>
      <c r="T716" s="28">
        <v>177.95849999999999</v>
      </c>
      <c r="U716" s="28">
        <v>3.1502645</v>
      </c>
      <c r="V716" s="28">
        <v>6.6339375629405797E-2</v>
      </c>
      <c r="W716" s="28">
        <v>34.593975</v>
      </c>
      <c r="X716" s="28">
        <v>199.31</v>
      </c>
      <c r="Y716" s="28">
        <v>1.5075149999999999</v>
      </c>
      <c r="Z716" s="28">
        <v>1.9650449999999999</v>
      </c>
      <c r="AA716" s="28">
        <v>2.592095</v>
      </c>
      <c r="AB716" s="28">
        <v>2.7784599999999999</v>
      </c>
      <c r="AC716" s="28">
        <v>51.215649999999997</v>
      </c>
      <c r="AD716" s="28">
        <v>33.32687</v>
      </c>
      <c r="AE716" s="28">
        <v>3.53</v>
      </c>
      <c r="AF716" s="28">
        <v>4.8305832000000004</v>
      </c>
      <c r="AG716" s="28">
        <v>4.8230636999999996</v>
      </c>
      <c r="AH716" s="28">
        <v>4.7850881999999997</v>
      </c>
      <c r="AI716" s="28">
        <v>6.0124999999999998E-2</v>
      </c>
      <c r="AJ716" s="28">
        <v>1.90506</v>
      </c>
      <c r="AK716" s="28">
        <v>92.008060999999998</v>
      </c>
      <c r="AL716" s="28">
        <v>6.66418</v>
      </c>
      <c r="AM716" s="28">
        <v>0.94808000000000003</v>
      </c>
      <c r="AN716" s="28">
        <v>1.74736</v>
      </c>
      <c r="AO716" s="28">
        <v>40.625</v>
      </c>
      <c r="AP716" s="28">
        <v>2.02529</v>
      </c>
      <c r="AQ716" s="28">
        <v>1.5996999999999999</v>
      </c>
      <c r="AR716" s="28">
        <v>7.5094599999999998</v>
      </c>
      <c r="AS716" s="28">
        <v>664.28599999999994</v>
      </c>
      <c r="AT716" s="28">
        <v>36.141443979999998</v>
      </c>
      <c r="AU716" s="28">
        <v>2723.2820000000002</v>
      </c>
      <c r="AV716" s="28">
        <v>6.0273209999999997</v>
      </c>
      <c r="AW716" s="28">
        <v>3.3004500000000001</v>
      </c>
      <c r="AX716" s="28">
        <v>4.9790000000000001</v>
      </c>
      <c r="AY716" s="28">
        <v>133.86199999999999</v>
      </c>
      <c r="AZ716" s="28">
        <v>2.7534000000000001</v>
      </c>
      <c r="BA716" s="28">
        <v>0.12315076923076899</v>
      </c>
      <c r="BB716" s="28">
        <v>10.80471</v>
      </c>
      <c r="BC716" s="28">
        <v>144.89500000000001</v>
      </c>
      <c r="BD716" s="28">
        <v>0.63922000000000001</v>
      </c>
      <c r="BE716" s="28">
        <v>1.9086479999999999</v>
      </c>
      <c r="BF716" s="28">
        <v>1.8578399999999999</v>
      </c>
      <c r="BG716" s="28">
        <v>2.12913</v>
      </c>
      <c r="BH716" s="28">
        <v>84.597999999999999</v>
      </c>
      <c r="BI716" s="28">
        <v>15.639699999999999</v>
      </c>
      <c r="BJ716" s="28">
        <v>4.9790000000000001</v>
      </c>
      <c r="BK716" s="28">
        <v>3.2925526000000001</v>
      </c>
      <c r="BL716" s="28">
        <v>3.2925526000000001</v>
      </c>
      <c r="BM716" s="28">
        <v>3.3185731000000001</v>
      </c>
      <c r="BN716" s="28">
        <v>0.17119999999999999</v>
      </c>
      <c r="BO716" s="28">
        <v>1.01087246852903</v>
      </c>
      <c r="BP716" s="28">
        <v>0.462532561505065</v>
      </c>
    </row>
    <row r="717" spans="1:68">
      <c r="A717" s="28">
        <v>716</v>
      </c>
      <c r="B717" s="29" t="s">
        <v>366</v>
      </c>
      <c r="C717" s="28">
        <v>250</v>
      </c>
      <c r="D717" s="28">
        <v>1080</v>
      </c>
      <c r="E717" s="28">
        <v>0.40220400000000001</v>
      </c>
      <c r="F717" s="28">
        <v>33.919043500000001</v>
      </c>
      <c r="G717" s="28">
        <v>3.1718150000000001</v>
      </c>
      <c r="H717" s="28">
        <v>1.1971149999999999</v>
      </c>
      <c r="I717" s="28">
        <v>4.1301399999999999</v>
      </c>
      <c r="J717" s="28">
        <v>16.091999999999999</v>
      </c>
      <c r="K717" s="28">
        <v>0.86670499999999995</v>
      </c>
      <c r="L717" s="28">
        <v>0.86770000000000003</v>
      </c>
      <c r="M717" s="28">
        <v>1.0398149999999999</v>
      </c>
      <c r="N717" s="28">
        <v>461.64774999999997</v>
      </c>
      <c r="O717" s="28">
        <v>57.712714275000003</v>
      </c>
      <c r="P717" s="28">
        <v>357.26249999999999</v>
      </c>
      <c r="Q717" s="28">
        <v>1.3554794999999999</v>
      </c>
      <c r="R717" s="28">
        <v>2.2676500000000002</v>
      </c>
      <c r="S717" s="28">
        <v>3.5375000000000001</v>
      </c>
      <c r="T717" s="28">
        <v>177.87899999999999</v>
      </c>
      <c r="U717" s="28">
        <v>3.1467455000000002</v>
      </c>
      <c r="V717" s="28">
        <v>6.6244096445438702E-2</v>
      </c>
      <c r="W717" s="28">
        <v>34.553325000000001</v>
      </c>
      <c r="X717" s="28">
        <v>199.19</v>
      </c>
      <c r="Y717" s="28">
        <v>1.50606</v>
      </c>
      <c r="Z717" s="28">
        <v>1.96533</v>
      </c>
      <c r="AA717" s="28">
        <v>2.590805</v>
      </c>
      <c r="AB717" s="28">
        <v>2.7773650000000001</v>
      </c>
      <c r="AC717" s="28">
        <v>51.337600000000002</v>
      </c>
      <c r="AD717" s="28">
        <v>33.247805</v>
      </c>
      <c r="AE717" s="28">
        <v>3.5375000000000001</v>
      </c>
      <c r="AF717" s="28">
        <v>4.8361773000000001</v>
      </c>
      <c r="AG717" s="28">
        <v>4.8269868000000002</v>
      </c>
      <c r="AH717" s="28">
        <v>4.7805723000000002</v>
      </c>
      <c r="AI717" s="28">
        <v>6.2375E-2</v>
      </c>
      <c r="AJ717" s="28">
        <v>1.9032899999999999</v>
      </c>
      <c r="AK717" s="28">
        <v>91.896884</v>
      </c>
      <c r="AL717" s="28">
        <v>6.6603700000000003</v>
      </c>
      <c r="AM717" s="28">
        <v>0.94742000000000004</v>
      </c>
      <c r="AN717" s="28">
        <v>1.74559</v>
      </c>
      <c r="AO717" s="28">
        <v>40.58</v>
      </c>
      <c r="AP717" s="28">
        <v>2.0242100000000001</v>
      </c>
      <c r="AQ717" s="28">
        <v>1.6003000000000001</v>
      </c>
      <c r="AR717" s="28">
        <v>7.4995900000000004</v>
      </c>
      <c r="AS717" s="28">
        <v>664.57249999999999</v>
      </c>
      <c r="AT717" s="28">
        <v>36.114120970000002</v>
      </c>
      <c r="AU717" s="28">
        <v>2720.4830000000002</v>
      </c>
      <c r="AV717" s="28">
        <v>6.0091590000000004</v>
      </c>
      <c r="AW717" s="28">
        <v>3.3018000000000001</v>
      </c>
      <c r="AX717" s="28">
        <v>4.976</v>
      </c>
      <c r="AY717" s="28">
        <v>133.80799999999999</v>
      </c>
      <c r="AZ717" s="28">
        <v>2.7514500000000002</v>
      </c>
      <c r="BA717" s="28">
        <v>0.123509117792016</v>
      </c>
      <c r="BB717" s="28">
        <v>10.79349</v>
      </c>
      <c r="BC717" s="28">
        <v>144.88</v>
      </c>
      <c r="BD717" s="28">
        <v>0.63909249999999995</v>
      </c>
      <c r="BE717" s="28">
        <v>1.9081920000000001</v>
      </c>
      <c r="BF717" s="28">
        <v>1.85721</v>
      </c>
      <c r="BG717" s="28">
        <v>2.1286200000000002</v>
      </c>
      <c r="BH717" s="28">
        <v>84.386499999999998</v>
      </c>
      <c r="BI717" s="28">
        <v>15.617800000000001</v>
      </c>
      <c r="BJ717" s="28">
        <v>4.976</v>
      </c>
      <c r="BK717" s="28">
        <v>3.2912509000000001</v>
      </c>
      <c r="BL717" s="28">
        <v>3.2912509000000001</v>
      </c>
      <c r="BM717" s="28">
        <v>3.3172714000000001</v>
      </c>
      <c r="BN717" s="28">
        <v>0.17119999999999999</v>
      </c>
      <c r="BO717" s="28">
        <v>1.01042718751053</v>
      </c>
      <c r="BP717" s="28">
        <v>0.462440303907381</v>
      </c>
    </row>
    <row r="718" spans="1:68">
      <c r="A718" s="28">
        <v>717</v>
      </c>
      <c r="B718" s="29" t="s">
        <v>367</v>
      </c>
      <c r="C718" s="28">
        <v>300</v>
      </c>
      <c r="D718" s="28">
        <v>1080</v>
      </c>
      <c r="E718" s="28">
        <v>0.41107199999999999</v>
      </c>
      <c r="F718" s="28">
        <v>34.452852999999998</v>
      </c>
      <c r="G718" s="28">
        <v>3.20282</v>
      </c>
      <c r="H718" s="28">
        <v>1.19767</v>
      </c>
      <c r="I718" s="28">
        <v>4.1243949999999998</v>
      </c>
      <c r="J718" s="28">
        <v>16.295999999999999</v>
      </c>
      <c r="K718" s="28">
        <v>0.87058999999999997</v>
      </c>
      <c r="L718" s="28">
        <v>0.87085000000000001</v>
      </c>
      <c r="M718" s="28">
        <v>1.0432950000000001</v>
      </c>
      <c r="N718" s="28">
        <v>462.38574999999997</v>
      </c>
      <c r="O718" s="28">
        <v>57.709950974999998</v>
      </c>
      <c r="P718" s="28">
        <v>357.83249999999998</v>
      </c>
      <c r="Q718" s="28">
        <v>1.363686</v>
      </c>
      <c r="R718" s="28">
        <v>2.2799499999999999</v>
      </c>
      <c r="S718" s="28">
        <v>3.5449999999999999</v>
      </c>
      <c r="T718" s="28">
        <v>177.79949999999999</v>
      </c>
      <c r="U718" s="28">
        <v>3.1432264999999999</v>
      </c>
      <c r="V718" s="28">
        <v>6.6151202749140894E-2</v>
      </c>
      <c r="W718" s="28">
        <v>34.512675000000002</v>
      </c>
      <c r="X718" s="28">
        <v>199.07</v>
      </c>
      <c r="Y718" s="28">
        <v>1.504605</v>
      </c>
      <c r="Z718" s="28">
        <v>1.9656149999999999</v>
      </c>
      <c r="AA718" s="28">
        <v>2.589515</v>
      </c>
      <c r="AB718" s="28">
        <v>2.7762699999999998</v>
      </c>
      <c r="AC718" s="28">
        <v>51.45955</v>
      </c>
      <c r="AD718" s="28">
        <v>33.16874</v>
      </c>
      <c r="AE718" s="28">
        <v>3.5449999999999999</v>
      </c>
      <c r="AF718" s="28">
        <v>4.8417713999999998</v>
      </c>
      <c r="AG718" s="28">
        <v>4.8309099</v>
      </c>
      <c r="AH718" s="28">
        <v>4.7760563999999999</v>
      </c>
      <c r="AI718" s="28">
        <v>6.4625000000000002E-2</v>
      </c>
      <c r="AJ718" s="28">
        <v>1.9015200000000001</v>
      </c>
      <c r="AK718" s="28">
        <v>91.785707000000002</v>
      </c>
      <c r="AL718" s="28">
        <v>6.6565599999999998</v>
      </c>
      <c r="AM718" s="28">
        <v>0.94676000000000005</v>
      </c>
      <c r="AN718" s="28">
        <v>1.7438199999999999</v>
      </c>
      <c r="AO718" s="28">
        <v>40.534999999999997</v>
      </c>
      <c r="AP718" s="28">
        <v>2.0231300000000001</v>
      </c>
      <c r="AQ718" s="28">
        <v>1.6009</v>
      </c>
      <c r="AR718" s="28">
        <v>7.4897200000000002</v>
      </c>
      <c r="AS718" s="28">
        <v>664.85900000000004</v>
      </c>
      <c r="AT718" s="28">
        <v>36.086797959999998</v>
      </c>
      <c r="AU718" s="28">
        <v>2717.6840000000002</v>
      </c>
      <c r="AV718" s="28">
        <v>5.9909970000000001</v>
      </c>
      <c r="AW718" s="28">
        <v>3.30315</v>
      </c>
      <c r="AX718" s="28">
        <v>4.9729999999999999</v>
      </c>
      <c r="AY718" s="28">
        <v>133.75399999999999</v>
      </c>
      <c r="AZ718" s="28">
        <v>2.7494999999999998</v>
      </c>
      <c r="BA718" s="28">
        <v>0.123868261995806</v>
      </c>
      <c r="BB718" s="28">
        <v>10.78227</v>
      </c>
      <c r="BC718" s="28">
        <v>144.86500000000001</v>
      </c>
      <c r="BD718" s="28">
        <v>0.63896500000000001</v>
      </c>
      <c r="BE718" s="28">
        <v>1.9077360000000001</v>
      </c>
      <c r="BF718" s="28">
        <v>1.8565799999999999</v>
      </c>
      <c r="BG718" s="28">
        <v>2.1281099999999999</v>
      </c>
      <c r="BH718" s="28">
        <v>84.174999999999997</v>
      </c>
      <c r="BI718" s="28">
        <v>15.5959</v>
      </c>
      <c r="BJ718" s="28">
        <v>4.9729999999999999</v>
      </c>
      <c r="BK718" s="28">
        <v>3.2899492000000001</v>
      </c>
      <c r="BL718" s="28">
        <v>3.2899492000000001</v>
      </c>
      <c r="BM718" s="28">
        <v>3.3159697000000001</v>
      </c>
      <c r="BN718" s="28">
        <v>0.17119999999999999</v>
      </c>
      <c r="BO718" s="28">
        <v>1.0099818503076501</v>
      </c>
      <c r="BP718" s="28">
        <v>0.462348046309696</v>
      </c>
    </row>
    <row r="719" spans="1:68">
      <c r="A719" s="28">
        <v>718</v>
      </c>
      <c r="B719" s="29" t="s">
        <v>368</v>
      </c>
      <c r="C719" s="28">
        <v>50</v>
      </c>
      <c r="D719" s="28">
        <v>1080</v>
      </c>
      <c r="E719" s="28">
        <v>0.41993999999999998</v>
      </c>
      <c r="F719" s="28">
        <v>34.986662500000001</v>
      </c>
      <c r="G719" s="28">
        <v>3.2338249999999999</v>
      </c>
      <c r="H719" s="28">
        <v>1.1982250000000001</v>
      </c>
      <c r="I719" s="28">
        <v>4.1186499999999997</v>
      </c>
      <c r="J719" s="28">
        <v>16.5</v>
      </c>
      <c r="K719" s="28">
        <v>0.874475</v>
      </c>
      <c r="L719" s="28">
        <v>0.874</v>
      </c>
      <c r="M719" s="28">
        <v>1.046775</v>
      </c>
      <c r="N719" s="28">
        <v>463.12374999999997</v>
      </c>
      <c r="O719" s="28">
        <v>57.707187675</v>
      </c>
      <c r="P719" s="28">
        <v>358.40249999999997</v>
      </c>
      <c r="Q719" s="28">
        <v>1.3718925</v>
      </c>
      <c r="R719" s="28">
        <v>2.2922500000000001</v>
      </c>
      <c r="S719" s="28">
        <v>3.5525000000000002</v>
      </c>
      <c r="T719" s="28">
        <v>177.72</v>
      </c>
      <c r="U719" s="28">
        <v>3.1397075000000001</v>
      </c>
      <c r="V719" s="28">
        <v>6.6060606060606097E-2</v>
      </c>
      <c r="W719" s="28">
        <v>34.472025000000002</v>
      </c>
      <c r="X719" s="28">
        <v>198.95</v>
      </c>
      <c r="Y719" s="28">
        <v>1.50315</v>
      </c>
      <c r="Z719" s="28">
        <v>1.9659</v>
      </c>
      <c r="AA719" s="28">
        <v>2.588225</v>
      </c>
      <c r="AB719" s="28">
        <v>2.7751749999999999</v>
      </c>
      <c r="AC719" s="28">
        <v>51.581499999999998</v>
      </c>
      <c r="AD719" s="28">
        <v>33.089675</v>
      </c>
      <c r="AE719" s="28">
        <v>3.5525000000000002</v>
      </c>
      <c r="AF719" s="28">
        <v>4.8473655000000004</v>
      </c>
      <c r="AG719" s="28">
        <v>4.8348329999999997</v>
      </c>
      <c r="AH719" s="28">
        <v>4.7715405000000004</v>
      </c>
      <c r="AI719" s="28">
        <v>6.6875000000000004E-2</v>
      </c>
      <c r="AJ719" s="28">
        <v>1.89975</v>
      </c>
      <c r="AK719" s="28">
        <v>91.674530000000004</v>
      </c>
      <c r="AL719" s="28">
        <v>6.6527500000000002</v>
      </c>
      <c r="AM719" s="28">
        <v>0.94610000000000005</v>
      </c>
      <c r="AN719" s="28">
        <v>1.7420500000000001</v>
      </c>
      <c r="AO719" s="28">
        <v>40.49</v>
      </c>
      <c r="AP719" s="28">
        <v>2.0220500000000001</v>
      </c>
      <c r="AQ719" s="28">
        <v>1.6014999999999999</v>
      </c>
      <c r="AR719" s="28">
        <v>7.4798499999999999</v>
      </c>
      <c r="AS719" s="28">
        <v>665.14549999999997</v>
      </c>
      <c r="AT719" s="28">
        <v>36.059474950000002</v>
      </c>
      <c r="AU719" s="28">
        <v>2714.8850000000002</v>
      </c>
      <c r="AV719" s="28">
        <v>5.9728349999999999</v>
      </c>
      <c r="AW719" s="28">
        <v>3.3045</v>
      </c>
      <c r="AX719" s="28">
        <v>4.97</v>
      </c>
      <c r="AY719" s="28">
        <v>133.69999999999999</v>
      </c>
      <c r="AZ719" s="28">
        <v>2.7475499999999999</v>
      </c>
      <c r="BA719" s="28">
        <v>0.124228204494937</v>
      </c>
      <c r="BB719" s="28">
        <v>10.771050000000001</v>
      </c>
      <c r="BC719" s="28">
        <v>144.85</v>
      </c>
      <c r="BD719" s="28">
        <v>0.63883749999999995</v>
      </c>
      <c r="BE719" s="28">
        <v>1.9072800000000001</v>
      </c>
      <c r="BF719" s="28">
        <v>1.85595</v>
      </c>
      <c r="BG719" s="28">
        <v>2.1276000000000002</v>
      </c>
      <c r="BH719" s="28">
        <v>83.963499999999996</v>
      </c>
      <c r="BI719" s="28">
        <v>15.574</v>
      </c>
      <c r="BJ719" s="28">
        <v>4.97</v>
      </c>
      <c r="BK719" s="28">
        <v>3.2886475000000002</v>
      </c>
      <c r="BL719" s="28">
        <v>3.2886475000000002</v>
      </c>
      <c r="BM719" s="28">
        <v>3.3146680000000002</v>
      </c>
      <c r="BN719" s="28">
        <v>0.17119999999999999</v>
      </c>
      <c r="BO719" s="28">
        <v>1.00953645690976</v>
      </c>
      <c r="BP719" s="28">
        <v>0.46225578871201201</v>
      </c>
    </row>
    <row r="720" spans="1:68">
      <c r="A720" s="28">
        <v>719</v>
      </c>
      <c r="B720" s="29" t="s">
        <v>369</v>
      </c>
      <c r="C720" s="28">
        <v>95</v>
      </c>
      <c r="D720" s="28">
        <v>1140</v>
      </c>
      <c r="E720" s="28">
        <v>0.37068000000000001</v>
      </c>
      <c r="F720" s="28">
        <v>32.018500000000003</v>
      </c>
      <c r="G720" s="28">
        <v>3.05504</v>
      </c>
      <c r="H720" s="28">
        <v>1.2014199999999999</v>
      </c>
      <c r="I720" s="28">
        <v>4.1780799999999996</v>
      </c>
      <c r="J720" s="28">
        <v>15.396000000000001</v>
      </c>
      <c r="K720" s="28">
        <v>0.85189999999999999</v>
      </c>
      <c r="L720" s="28">
        <v>0.85660000000000003</v>
      </c>
      <c r="M720" s="28">
        <v>1.0382400000000001</v>
      </c>
      <c r="N720" s="28">
        <v>460.46319999999997</v>
      </c>
      <c r="O720" s="28">
        <v>58.226748720000003</v>
      </c>
      <c r="P720" s="28">
        <v>364.08</v>
      </c>
      <c r="Q720" s="28">
        <v>1.3003199999999999</v>
      </c>
      <c r="R720" s="28">
        <v>2.2170999999999998</v>
      </c>
      <c r="S720" s="28">
        <v>3.536</v>
      </c>
      <c r="T720" s="28">
        <v>179.45400000000001</v>
      </c>
      <c r="U720" s="28">
        <v>3.1920199999999999</v>
      </c>
      <c r="V720" s="28">
        <v>6.6121070407898094E-2</v>
      </c>
      <c r="W720" s="28">
        <v>34.974060000000001</v>
      </c>
      <c r="X720" s="28">
        <v>201.05</v>
      </c>
      <c r="Y720" s="28">
        <v>1.520472</v>
      </c>
      <c r="Z720" s="28">
        <v>1.9772160000000001</v>
      </c>
      <c r="AA720" s="28">
        <v>2.612492</v>
      </c>
      <c r="AB720" s="28">
        <v>2.7990879999999998</v>
      </c>
      <c r="AC720" s="28">
        <v>50.95</v>
      </c>
      <c r="AD720" s="28">
        <v>33.902000000000001</v>
      </c>
      <c r="AE720" s="28">
        <v>3.536</v>
      </c>
      <c r="AF720" s="28">
        <v>4.8308580000000001</v>
      </c>
      <c r="AG720" s="28">
        <v>4.8308580000000001</v>
      </c>
      <c r="AH720" s="28">
        <v>4.8432221999999996</v>
      </c>
      <c r="AI720" s="28">
        <v>5.0479999999999997E-2</v>
      </c>
      <c r="AJ720" s="28">
        <v>1.92</v>
      </c>
      <c r="AK720" s="28">
        <v>92.906000000000006</v>
      </c>
      <c r="AL720" s="28">
        <v>6.7</v>
      </c>
      <c r="AM720" s="28">
        <v>0.95</v>
      </c>
      <c r="AN720" s="28">
        <v>1.75</v>
      </c>
      <c r="AO720" s="28">
        <v>41</v>
      </c>
      <c r="AP720" s="28">
        <v>2.0299999999999998</v>
      </c>
      <c r="AQ720" s="28">
        <v>1.6</v>
      </c>
      <c r="AR720" s="28">
        <v>7.57</v>
      </c>
      <c r="AS720" s="28">
        <v>663.8</v>
      </c>
      <c r="AT720" s="28">
        <v>36.28</v>
      </c>
      <c r="AU720" s="28">
        <v>2741</v>
      </c>
      <c r="AV720" s="28">
        <v>6.1440000000000001</v>
      </c>
      <c r="AW720" s="28">
        <v>3.3</v>
      </c>
      <c r="AX720" s="28">
        <v>5</v>
      </c>
      <c r="AY720" s="28">
        <v>134</v>
      </c>
      <c r="AZ720" s="28">
        <v>2.76</v>
      </c>
      <c r="BA720" s="28">
        <v>0.12195121951219499</v>
      </c>
      <c r="BB720" s="28">
        <v>10.83</v>
      </c>
      <c r="BC720" s="28">
        <v>145</v>
      </c>
      <c r="BD720" s="28">
        <v>0.64</v>
      </c>
      <c r="BE720" s="28">
        <v>1.911</v>
      </c>
      <c r="BF720" s="28">
        <v>1.86</v>
      </c>
      <c r="BG720" s="28">
        <v>2.13</v>
      </c>
      <c r="BH720" s="28">
        <v>86.2</v>
      </c>
      <c r="BI720" s="28">
        <v>15.7</v>
      </c>
      <c r="BJ720" s="28">
        <v>5</v>
      </c>
      <c r="BK720" s="28">
        <v>3.3003999999999998</v>
      </c>
      <c r="BL720" s="28">
        <v>3.3003999999999998</v>
      </c>
      <c r="BM720" s="28">
        <v>3.3003999999999998</v>
      </c>
      <c r="BN720" s="28">
        <v>0.17</v>
      </c>
      <c r="BO720" s="28">
        <v>1.01501366637195</v>
      </c>
      <c r="BP720" s="28">
        <v>0.46309696092619401</v>
      </c>
    </row>
    <row r="721" spans="1:68">
      <c r="A721" s="28">
        <v>720</v>
      </c>
      <c r="B721" s="29" t="s">
        <v>370</v>
      </c>
      <c r="C721" s="28">
        <v>91</v>
      </c>
      <c r="D721" s="28">
        <v>1140</v>
      </c>
      <c r="E721" s="28">
        <v>0.37103999999999998</v>
      </c>
      <c r="F721" s="28">
        <v>32.047060000000002</v>
      </c>
      <c r="G721" s="28">
        <v>3.0558800000000002</v>
      </c>
      <c r="H721" s="28">
        <v>1.20112</v>
      </c>
      <c r="I721" s="28">
        <v>4.1779000000000002</v>
      </c>
      <c r="J721" s="28">
        <v>15.407999999999999</v>
      </c>
      <c r="K721" s="28">
        <v>0.85219999999999996</v>
      </c>
      <c r="L721" s="28">
        <v>0.85660000000000003</v>
      </c>
      <c r="M721" s="28">
        <v>1.0397400000000001</v>
      </c>
      <c r="N721" s="28">
        <v>460.83159999999998</v>
      </c>
      <c r="O721" s="28">
        <v>58.216951559999998</v>
      </c>
      <c r="P721" s="28">
        <v>364.77</v>
      </c>
      <c r="Q721" s="28">
        <v>1.3063800000000001</v>
      </c>
      <c r="R721" s="28">
        <v>2.2170999999999998</v>
      </c>
      <c r="S721" s="28">
        <v>3.536</v>
      </c>
      <c r="T721" s="28">
        <v>179.44200000000001</v>
      </c>
      <c r="U721" s="28">
        <v>3.1917800000000001</v>
      </c>
      <c r="V721" s="28">
        <v>6.6069574247144297E-2</v>
      </c>
      <c r="W721" s="28">
        <v>34.970759999999999</v>
      </c>
      <c r="X721" s="28">
        <v>201.05</v>
      </c>
      <c r="Y721" s="28">
        <v>1.52034</v>
      </c>
      <c r="Z721" s="28">
        <v>1.97706</v>
      </c>
      <c r="AA721" s="28">
        <v>2.612492</v>
      </c>
      <c r="AB721" s="28">
        <v>2.7990879999999998</v>
      </c>
      <c r="AC721" s="28">
        <v>50.95</v>
      </c>
      <c r="AD721" s="28">
        <v>33.891199999999998</v>
      </c>
      <c r="AE721" s="28">
        <v>3.536</v>
      </c>
      <c r="AF721" s="28">
        <v>4.8306528000000002</v>
      </c>
      <c r="AG721" s="28">
        <v>4.8306528000000002</v>
      </c>
      <c r="AH721" s="28">
        <v>4.8428243999999996</v>
      </c>
      <c r="AI721" s="28">
        <v>5.0479999999999997E-2</v>
      </c>
      <c r="AJ721" s="28">
        <v>1.92</v>
      </c>
      <c r="AK721" s="28">
        <v>92.906000000000006</v>
      </c>
      <c r="AL721" s="28">
        <v>6.7</v>
      </c>
      <c r="AM721" s="28">
        <v>0.95</v>
      </c>
      <c r="AN721" s="28">
        <v>1.75</v>
      </c>
      <c r="AO721" s="28">
        <v>41</v>
      </c>
      <c r="AP721" s="28">
        <v>2.0299999999999998</v>
      </c>
      <c r="AQ721" s="28">
        <v>1.6</v>
      </c>
      <c r="AR721" s="28">
        <v>7.57</v>
      </c>
      <c r="AS721" s="28">
        <v>663.8</v>
      </c>
      <c r="AT721" s="28">
        <v>36.28</v>
      </c>
      <c r="AU721" s="28">
        <v>2741</v>
      </c>
      <c r="AV721" s="28">
        <v>6.1440000000000001</v>
      </c>
      <c r="AW721" s="28">
        <v>3.3</v>
      </c>
      <c r="AX721" s="28">
        <v>5</v>
      </c>
      <c r="AY721" s="28">
        <v>134</v>
      </c>
      <c r="AZ721" s="28">
        <v>2.76</v>
      </c>
      <c r="BA721" s="28">
        <v>0.12195121951219499</v>
      </c>
      <c r="BB721" s="28">
        <v>10.83</v>
      </c>
      <c r="BC721" s="28">
        <v>145</v>
      </c>
      <c r="BD721" s="28">
        <v>0.64</v>
      </c>
      <c r="BE721" s="28">
        <v>1.911</v>
      </c>
      <c r="BF721" s="28">
        <v>1.86</v>
      </c>
      <c r="BG721" s="28">
        <v>2.13</v>
      </c>
      <c r="BH721" s="28">
        <v>86.2</v>
      </c>
      <c r="BI721" s="28">
        <v>15.7</v>
      </c>
      <c r="BJ721" s="28">
        <v>5</v>
      </c>
      <c r="BK721" s="28">
        <v>3.3003999999999998</v>
      </c>
      <c r="BL721" s="28">
        <v>3.3003999999999998</v>
      </c>
      <c r="BM721" s="28">
        <v>3.3003999999999998</v>
      </c>
      <c r="BN721" s="28">
        <v>0.17</v>
      </c>
      <c r="BO721" s="28">
        <v>1.0149675050983999</v>
      </c>
      <c r="BP721" s="28">
        <v>0.46309696092619401</v>
      </c>
    </row>
    <row r="722" spans="1:68">
      <c r="A722" s="28">
        <v>721</v>
      </c>
      <c r="B722" s="29" t="s">
        <v>371</v>
      </c>
      <c r="C722" s="28">
        <v>84</v>
      </c>
      <c r="D722" s="28">
        <v>1140</v>
      </c>
      <c r="E722" s="28">
        <v>0.37008000000000002</v>
      </c>
      <c r="F722" s="28">
        <v>31.955290000000002</v>
      </c>
      <c r="G722" s="28">
        <v>3.0536599999999998</v>
      </c>
      <c r="H722" s="28">
        <v>1.2016</v>
      </c>
      <c r="I722" s="28">
        <v>4.1787400000000003</v>
      </c>
      <c r="J722" s="28">
        <v>15.378</v>
      </c>
      <c r="K722" s="28">
        <v>0.85189999999999999</v>
      </c>
      <c r="L722" s="28">
        <v>0.85599999999999998</v>
      </c>
      <c r="M722" s="28">
        <v>1.0311600000000001</v>
      </c>
      <c r="N722" s="28">
        <v>460.58260000000001</v>
      </c>
      <c r="O722" s="28">
        <v>58.204893599999998</v>
      </c>
      <c r="P722" s="28">
        <v>360.57</v>
      </c>
      <c r="Q722" s="28">
        <v>1.3126260000000001</v>
      </c>
      <c r="R722" s="28">
        <v>2.2170999999999998</v>
      </c>
      <c r="S722" s="28">
        <v>3.536</v>
      </c>
      <c r="T722" s="28">
        <v>179.61</v>
      </c>
      <c r="U722" s="28">
        <v>3.1936399999999998</v>
      </c>
      <c r="V722" s="28">
        <v>6.6198465340096199E-2</v>
      </c>
      <c r="W722" s="28">
        <v>35.033819999999999</v>
      </c>
      <c r="X722" s="28">
        <v>201.11</v>
      </c>
      <c r="Y722" s="28">
        <v>1.5206820000000001</v>
      </c>
      <c r="Z722" s="28">
        <v>1.9774560000000001</v>
      </c>
      <c r="AA722" s="28">
        <v>2.612492</v>
      </c>
      <c r="AB722" s="28">
        <v>2.7990879999999998</v>
      </c>
      <c r="AC722" s="28">
        <v>50.95</v>
      </c>
      <c r="AD722" s="28">
        <v>33.921199999999999</v>
      </c>
      <c r="AE722" s="28">
        <v>3.536</v>
      </c>
      <c r="AF722" s="28">
        <v>4.836786</v>
      </c>
      <c r="AG722" s="28">
        <v>4.836786</v>
      </c>
      <c r="AH722" s="28">
        <v>4.836786</v>
      </c>
      <c r="AI722" s="28">
        <v>5.042E-2</v>
      </c>
      <c r="AJ722" s="28">
        <v>1.92</v>
      </c>
      <c r="AK722" s="28">
        <v>92.906000000000006</v>
      </c>
      <c r="AL722" s="28">
        <v>6.7</v>
      </c>
      <c r="AM722" s="28">
        <v>0.95</v>
      </c>
      <c r="AN722" s="28">
        <v>1.75</v>
      </c>
      <c r="AO722" s="28">
        <v>41</v>
      </c>
      <c r="AP722" s="28">
        <v>2.0299999999999998</v>
      </c>
      <c r="AQ722" s="28">
        <v>1.6</v>
      </c>
      <c r="AR722" s="28">
        <v>7.57</v>
      </c>
      <c r="AS722" s="28">
        <v>663.8</v>
      </c>
      <c r="AT722" s="28">
        <v>36.28</v>
      </c>
      <c r="AU722" s="28">
        <v>2741</v>
      </c>
      <c r="AV722" s="28">
        <v>6.1440000000000001</v>
      </c>
      <c r="AW722" s="28">
        <v>3.3</v>
      </c>
      <c r="AX722" s="28">
        <v>5</v>
      </c>
      <c r="AY722" s="28">
        <v>134</v>
      </c>
      <c r="AZ722" s="28">
        <v>2.76</v>
      </c>
      <c r="BA722" s="28">
        <v>0.12195121951219499</v>
      </c>
      <c r="BB722" s="28">
        <v>10.83</v>
      </c>
      <c r="BC722" s="28">
        <v>145</v>
      </c>
      <c r="BD722" s="28">
        <v>0.64</v>
      </c>
      <c r="BE722" s="28">
        <v>1.911</v>
      </c>
      <c r="BF722" s="28">
        <v>1.86</v>
      </c>
      <c r="BG722" s="28">
        <v>2.13</v>
      </c>
      <c r="BH722" s="28">
        <v>86.2</v>
      </c>
      <c r="BI722" s="28">
        <v>15.7</v>
      </c>
      <c r="BJ722" s="28">
        <v>5</v>
      </c>
      <c r="BK722" s="28">
        <v>3.3003999999999998</v>
      </c>
      <c r="BL722" s="28">
        <v>3.3003999999999998</v>
      </c>
      <c r="BM722" s="28">
        <v>3.3003999999999998</v>
      </c>
      <c r="BN722" s="28">
        <v>0.17</v>
      </c>
      <c r="BO722" s="28">
        <v>1.0150871047616901</v>
      </c>
      <c r="BP722" s="28">
        <v>0.46309696092619401</v>
      </c>
    </row>
    <row r="723" spans="1:68">
      <c r="A723" s="28">
        <v>722</v>
      </c>
      <c r="B723" s="29" t="s">
        <v>372</v>
      </c>
      <c r="C723" s="28">
        <v>94</v>
      </c>
      <c r="D723" s="28">
        <v>1140</v>
      </c>
      <c r="E723" s="28">
        <v>0.36930000000000002</v>
      </c>
      <c r="F723" s="28">
        <v>31.888947999999999</v>
      </c>
      <c r="G723" s="28">
        <v>3.0514999999999999</v>
      </c>
      <c r="H723" s="28">
        <v>1.2021999999999999</v>
      </c>
      <c r="I723" s="28">
        <v>4.1793399999999998</v>
      </c>
      <c r="J723" s="28">
        <v>15.353999999999999</v>
      </c>
      <c r="K723" s="28">
        <v>0.85160000000000002</v>
      </c>
      <c r="L723" s="28">
        <v>0.85629999999999995</v>
      </c>
      <c r="M723" s="28">
        <v>1.0422</v>
      </c>
      <c r="N723" s="28">
        <v>460.43799999999999</v>
      </c>
      <c r="O723" s="28">
        <v>58.216197960000002</v>
      </c>
      <c r="P723" s="28">
        <v>361.22399999999999</v>
      </c>
      <c r="Q723" s="28">
        <v>1.3270200000000001</v>
      </c>
      <c r="R723" s="28">
        <v>2.2170999999999998</v>
      </c>
      <c r="S723" s="28">
        <v>3.536</v>
      </c>
      <c r="T723" s="28">
        <v>179.49</v>
      </c>
      <c r="U723" s="28">
        <v>3.1968800000000002</v>
      </c>
      <c r="V723" s="28">
        <v>6.6301940862316E-2</v>
      </c>
      <c r="W723" s="28">
        <v>34.9848</v>
      </c>
      <c r="X723" s="28">
        <v>201.11</v>
      </c>
      <c r="Y723" s="28">
        <v>1.52094</v>
      </c>
      <c r="Z723" s="28">
        <v>1.9778100000000001</v>
      </c>
      <c r="AA723" s="28">
        <v>2.612492</v>
      </c>
      <c r="AB723" s="28">
        <v>2.7990879999999998</v>
      </c>
      <c r="AC723" s="28">
        <v>50.932000000000002</v>
      </c>
      <c r="AD723" s="28">
        <v>33.924199999999999</v>
      </c>
      <c r="AE723" s="28">
        <v>3.536</v>
      </c>
      <c r="AF723" s="28">
        <v>4.8313350000000002</v>
      </c>
      <c r="AG723" s="28">
        <v>4.8313350000000002</v>
      </c>
      <c r="AH723" s="28">
        <v>4.8803124000000002</v>
      </c>
      <c r="AI723" s="28">
        <v>5.0299999999999997E-2</v>
      </c>
      <c r="AJ723" s="28">
        <v>1.92</v>
      </c>
      <c r="AK723" s="28">
        <v>92.906000000000006</v>
      </c>
      <c r="AL723" s="28">
        <v>6.7</v>
      </c>
      <c r="AM723" s="28">
        <v>0.95</v>
      </c>
      <c r="AN723" s="28">
        <v>1.75</v>
      </c>
      <c r="AO723" s="28">
        <v>41</v>
      </c>
      <c r="AP723" s="28">
        <v>2.0299999999999998</v>
      </c>
      <c r="AQ723" s="28">
        <v>1.6</v>
      </c>
      <c r="AR723" s="28">
        <v>7.57</v>
      </c>
      <c r="AS723" s="28">
        <v>663.8</v>
      </c>
      <c r="AT723" s="28">
        <v>36.28</v>
      </c>
      <c r="AU723" s="28">
        <v>2741</v>
      </c>
      <c r="AV723" s="28">
        <v>6.1440000000000001</v>
      </c>
      <c r="AW723" s="28">
        <v>3.3</v>
      </c>
      <c r="AX723" s="28">
        <v>5</v>
      </c>
      <c r="AY723" s="28">
        <v>134</v>
      </c>
      <c r="AZ723" s="28">
        <v>2.76</v>
      </c>
      <c r="BA723" s="28">
        <v>0.12195121951219499</v>
      </c>
      <c r="BB723" s="28">
        <v>10.83</v>
      </c>
      <c r="BC723" s="28">
        <v>145</v>
      </c>
      <c r="BD723" s="28">
        <v>0.64</v>
      </c>
      <c r="BE723" s="28">
        <v>1.911</v>
      </c>
      <c r="BF723" s="28">
        <v>1.86</v>
      </c>
      <c r="BG723" s="28">
        <v>2.13</v>
      </c>
      <c r="BH723" s="28">
        <v>86.2</v>
      </c>
      <c r="BI723" s="28">
        <v>15.7</v>
      </c>
      <c r="BJ723" s="28">
        <v>5</v>
      </c>
      <c r="BK723" s="28">
        <v>3.3003999999999998</v>
      </c>
      <c r="BL723" s="28">
        <v>3.3003999999999998</v>
      </c>
      <c r="BM723" s="28">
        <v>3.3003999999999998</v>
      </c>
      <c r="BN723" s="28">
        <v>0.17</v>
      </c>
      <c r="BO723" s="28">
        <v>1.01517732906908</v>
      </c>
      <c r="BP723" s="28">
        <v>0.46309696092619401</v>
      </c>
    </row>
    <row r="724" spans="1:68">
      <c r="A724" s="28">
        <v>723</v>
      </c>
      <c r="B724" s="29" t="s">
        <v>373</v>
      </c>
      <c r="C724" s="28">
        <v>300</v>
      </c>
      <c r="D724" s="28">
        <v>1065</v>
      </c>
      <c r="E724" s="28">
        <v>0.40868159999999998</v>
      </c>
      <c r="F724" s="28">
        <v>34.131847200000003</v>
      </c>
      <c r="G724" s="28">
        <v>3.1827920000000001</v>
      </c>
      <c r="H724" s="28">
        <v>1.1914</v>
      </c>
      <c r="I724" s="28">
        <v>4.1012959999999996</v>
      </c>
      <c r="J724" s="28">
        <v>16.1264</v>
      </c>
      <c r="K724" s="28">
        <v>0.87352799999999997</v>
      </c>
      <c r="L724" s="28">
        <v>0.87392000000000003</v>
      </c>
      <c r="M724" s="28">
        <v>1.0484560000000001</v>
      </c>
      <c r="N724" s="28">
        <v>464.46839999999997</v>
      </c>
      <c r="O724" s="28">
        <v>57.370648615999997</v>
      </c>
      <c r="P724" s="28">
        <v>358.7928</v>
      </c>
      <c r="Q724" s="28">
        <v>1.4115</v>
      </c>
      <c r="R724" s="28">
        <v>2.282</v>
      </c>
      <c r="S724" s="28">
        <v>3.5207999999999999</v>
      </c>
      <c r="T724" s="28">
        <v>176.53919999999999</v>
      </c>
      <c r="U724" s="28">
        <v>3.1161720000000002</v>
      </c>
      <c r="V724" s="28">
        <v>6.6970929655719796E-2</v>
      </c>
      <c r="W724" s="28">
        <v>33.941927999999997</v>
      </c>
      <c r="X724" s="28">
        <v>198.03200000000001</v>
      </c>
      <c r="Y724" s="28">
        <v>1.498</v>
      </c>
      <c r="Z724" s="28">
        <v>1.9572639999999999</v>
      </c>
      <c r="AA724" s="28">
        <v>2.5750479999999998</v>
      </c>
      <c r="AB724" s="28">
        <v>2.7651439999999998</v>
      </c>
      <c r="AC724" s="28">
        <v>51.5944</v>
      </c>
      <c r="AD724" s="28">
        <v>32.664631999999997</v>
      </c>
      <c r="AE724" s="28">
        <v>3.5207999999999999</v>
      </c>
      <c r="AF724" s="28">
        <v>4.8163019199999999</v>
      </c>
      <c r="AG724" s="28">
        <v>4.8051619199999998</v>
      </c>
      <c r="AH724" s="28">
        <v>4.7489019199999998</v>
      </c>
      <c r="AI724" s="28">
        <v>6.5000000000000002E-2</v>
      </c>
      <c r="AJ724" s="28">
        <v>1.9184000000000001</v>
      </c>
      <c r="AK724" s="28">
        <v>92.838719999999995</v>
      </c>
      <c r="AL724" s="28">
        <v>6.69</v>
      </c>
      <c r="AM724" s="28">
        <v>0.95120000000000005</v>
      </c>
      <c r="AN724" s="28">
        <v>1.7584</v>
      </c>
      <c r="AO724" s="28">
        <v>40.96</v>
      </c>
      <c r="AP724" s="28">
        <v>2.0167999999999999</v>
      </c>
      <c r="AQ724" s="28">
        <v>1.5920000000000001</v>
      </c>
      <c r="AR724" s="28">
        <v>7.5171999999999999</v>
      </c>
      <c r="AS724" s="28">
        <v>663.64800000000002</v>
      </c>
      <c r="AT724" s="28">
        <v>36.384614800000001</v>
      </c>
      <c r="AU724" s="28">
        <v>2716.36</v>
      </c>
      <c r="AV724" s="28">
        <v>5.9501600000000003</v>
      </c>
      <c r="AW724" s="28">
        <v>3.2879999999999998</v>
      </c>
      <c r="AX724" s="28">
        <v>5</v>
      </c>
      <c r="AY724" s="28">
        <v>134.44</v>
      </c>
      <c r="AZ724" s="28">
        <v>2.7625999999999999</v>
      </c>
      <c r="BA724" s="28">
        <v>0.12109375</v>
      </c>
      <c r="BB724" s="28">
        <v>10.957599999999999</v>
      </c>
      <c r="BC724" s="28">
        <v>145.4</v>
      </c>
      <c r="BD724" s="28">
        <v>0.64319999999999999</v>
      </c>
      <c r="BE724" s="28">
        <v>1.91204</v>
      </c>
      <c r="BF724" s="28">
        <v>1.8640000000000001</v>
      </c>
      <c r="BG724" s="28">
        <v>2.1347999999999998</v>
      </c>
      <c r="BH724" s="28">
        <v>84.396000000000001</v>
      </c>
      <c r="BI724" s="28">
        <v>15.788</v>
      </c>
      <c r="BJ724" s="28">
        <v>5</v>
      </c>
      <c r="BK724" s="28">
        <v>3.2976640000000002</v>
      </c>
      <c r="BL724" s="28">
        <v>3.2976640000000002</v>
      </c>
      <c r="BM724" s="28">
        <v>3.3742640000000002</v>
      </c>
      <c r="BN724" s="28">
        <v>0.16839999999999999</v>
      </c>
      <c r="BO724" s="28">
        <v>1.0055636627578799</v>
      </c>
      <c r="BP724" s="28">
        <v>0.46541244573082502</v>
      </c>
    </row>
    <row r="725" spans="1:68">
      <c r="A725" s="28">
        <v>724</v>
      </c>
      <c r="B725" s="32" t="s">
        <v>374</v>
      </c>
      <c r="C725" s="28">
        <v>315</v>
      </c>
      <c r="D725" s="28">
        <v>1065</v>
      </c>
      <c r="E725" s="28">
        <v>0.41293967999999998</v>
      </c>
      <c r="F725" s="28">
        <v>34.348216559999997</v>
      </c>
      <c r="G725" s="28">
        <v>3.1954416000000001</v>
      </c>
      <c r="H725" s="28">
        <v>1.1917</v>
      </c>
      <c r="I725" s="28">
        <v>4.0978408000000002</v>
      </c>
      <c r="J725" s="28">
        <v>16.210719999999998</v>
      </c>
      <c r="K725" s="28">
        <v>0.87453440000000005</v>
      </c>
      <c r="L725" s="28">
        <v>0.87421599999999999</v>
      </c>
      <c r="M725" s="28">
        <v>1.0553488</v>
      </c>
      <c r="N725" s="28">
        <v>464.62691999999998</v>
      </c>
      <c r="O725" s="28">
        <v>57.369506456800003</v>
      </c>
      <c r="P725" s="28">
        <v>360.46944000000002</v>
      </c>
      <c r="Q725" s="28">
        <v>1.414342</v>
      </c>
      <c r="R725" s="28">
        <v>2.2833000000000001</v>
      </c>
      <c r="S725" s="28">
        <v>3.5258400000000001</v>
      </c>
      <c r="T725" s="28">
        <v>176.52216000000001</v>
      </c>
      <c r="U725" s="28">
        <v>3.1160336000000002</v>
      </c>
      <c r="V725" s="28">
        <v>6.6869330911890401E-2</v>
      </c>
      <c r="W725" s="28">
        <v>33.917874400000002</v>
      </c>
      <c r="X725" s="28">
        <v>198.02359999999999</v>
      </c>
      <c r="Y725" s="28">
        <v>1.4977</v>
      </c>
      <c r="Z725" s="28">
        <v>1.9576912</v>
      </c>
      <c r="AA725" s="28">
        <v>2.5744503999999999</v>
      </c>
      <c r="AB725" s="28">
        <v>2.7646112</v>
      </c>
      <c r="AC725" s="28">
        <v>51.588920000000002</v>
      </c>
      <c r="AD725" s="28">
        <v>32.660093600000003</v>
      </c>
      <c r="AE725" s="28">
        <v>3.5258400000000001</v>
      </c>
      <c r="AF725" s="28">
        <v>4.8142688160000002</v>
      </c>
      <c r="AG725" s="28">
        <v>4.8031288160000001</v>
      </c>
      <c r="AH725" s="28">
        <v>4.7636128160000002</v>
      </c>
      <c r="AI725" s="28">
        <v>6.5000000000000002E-2</v>
      </c>
      <c r="AJ725" s="28">
        <v>1.91516</v>
      </c>
      <c r="AK725" s="28">
        <v>92.706872000000004</v>
      </c>
      <c r="AL725" s="28">
        <v>6.6847399999999997</v>
      </c>
      <c r="AM725" s="28">
        <v>0.95179999999999998</v>
      </c>
      <c r="AN725" s="28">
        <v>1.75892</v>
      </c>
      <c r="AO725" s="28">
        <v>40.904000000000003</v>
      </c>
      <c r="AP725" s="28">
        <v>2.0160200000000001</v>
      </c>
      <c r="AQ725" s="28">
        <v>1.5918000000000001</v>
      </c>
      <c r="AR725" s="28">
        <v>7.5088400000000002</v>
      </c>
      <c r="AS725" s="28">
        <v>663.47559999999999</v>
      </c>
      <c r="AT725" s="28">
        <v>36.368744079999999</v>
      </c>
      <c r="AU725" s="28">
        <v>2712.7440000000001</v>
      </c>
      <c r="AV725" s="28">
        <v>5.9451499999999999</v>
      </c>
      <c r="AW725" s="28">
        <v>3.2884000000000002</v>
      </c>
      <c r="AX725" s="28">
        <v>4.9960000000000004</v>
      </c>
      <c r="AY725" s="28">
        <v>134.422</v>
      </c>
      <c r="AZ725" s="28">
        <v>2.7604299999999999</v>
      </c>
      <c r="BA725" s="28">
        <v>0.12116174457265801</v>
      </c>
      <c r="BB725" s="28">
        <v>10.95594</v>
      </c>
      <c r="BC725" s="28">
        <v>145.36000000000001</v>
      </c>
      <c r="BD725" s="28">
        <v>0.64298999999999995</v>
      </c>
      <c r="BE725" s="28">
        <v>1.9115200000000001</v>
      </c>
      <c r="BF725" s="28">
        <v>1.86378</v>
      </c>
      <c r="BG725" s="28">
        <v>2.13476</v>
      </c>
      <c r="BH725" s="28">
        <v>84.308800000000005</v>
      </c>
      <c r="BI725" s="28">
        <v>15.770200000000001</v>
      </c>
      <c r="BJ725" s="28">
        <v>4.9960000000000004</v>
      </c>
      <c r="BK725" s="28">
        <v>3.2991622</v>
      </c>
      <c r="BL725" s="28">
        <v>3.2991622</v>
      </c>
      <c r="BM725" s="28">
        <v>3.3757622</v>
      </c>
      <c r="BN725" s="28">
        <v>0.16822000000000001</v>
      </c>
      <c r="BO725" s="28">
        <v>1.00556318687149</v>
      </c>
      <c r="BP725" s="28">
        <v>0.465260492040521</v>
      </c>
    </row>
    <row r="726" spans="1:68">
      <c r="A726" s="28">
        <v>725</v>
      </c>
      <c r="B726" s="29" t="s">
        <v>375</v>
      </c>
      <c r="C726" s="28">
        <v>350</v>
      </c>
      <c r="D726" s="28">
        <v>1065</v>
      </c>
      <c r="E726" s="28">
        <v>0.41719775999999997</v>
      </c>
      <c r="F726" s="28">
        <v>34.564585919999999</v>
      </c>
      <c r="G726" s="28">
        <v>3.2080912000000001</v>
      </c>
      <c r="H726" s="28">
        <v>1.1919999999999999</v>
      </c>
      <c r="I726" s="28">
        <v>4.0943855999999998</v>
      </c>
      <c r="J726" s="28">
        <v>16.29504</v>
      </c>
      <c r="K726" s="28">
        <v>0.87554080000000001</v>
      </c>
      <c r="L726" s="28">
        <v>0.87451199999999996</v>
      </c>
      <c r="M726" s="28">
        <v>1.0622415999999999</v>
      </c>
      <c r="N726" s="28">
        <v>464.78543999999999</v>
      </c>
      <c r="O726" s="28">
        <v>57.368364297600003</v>
      </c>
      <c r="P726" s="28">
        <v>362.14607999999998</v>
      </c>
      <c r="Q726" s="28">
        <v>1.417184</v>
      </c>
      <c r="R726" s="28">
        <v>2.2846000000000002</v>
      </c>
      <c r="S726" s="28">
        <v>3.5308799999999998</v>
      </c>
      <c r="T726" s="28">
        <v>176.50512000000001</v>
      </c>
      <c r="U726" s="28">
        <v>3.1158952000000002</v>
      </c>
      <c r="V726" s="28">
        <v>6.6768783629865297E-2</v>
      </c>
      <c r="W726" s="28">
        <v>33.8938208</v>
      </c>
      <c r="X726" s="28">
        <v>198.01519999999999</v>
      </c>
      <c r="Y726" s="28">
        <v>1.4974000000000001</v>
      </c>
      <c r="Z726" s="28">
        <v>1.9581184</v>
      </c>
      <c r="AA726" s="28">
        <v>2.5738528000000001</v>
      </c>
      <c r="AB726" s="28">
        <v>2.7640783999999998</v>
      </c>
      <c r="AC726" s="28">
        <v>51.583440000000003</v>
      </c>
      <c r="AD726" s="28">
        <v>32.655555200000002</v>
      </c>
      <c r="AE726" s="28">
        <v>3.5308799999999998</v>
      </c>
      <c r="AF726" s="28">
        <v>4.8122357119999997</v>
      </c>
      <c r="AG726" s="28">
        <v>4.8010957120000004</v>
      </c>
      <c r="AH726" s="28">
        <v>4.7783237119999997</v>
      </c>
      <c r="AI726" s="28">
        <v>6.5000000000000002E-2</v>
      </c>
      <c r="AJ726" s="28">
        <v>1.9119200000000001</v>
      </c>
      <c r="AK726" s="28">
        <v>92.575023999999999</v>
      </c>
      <c r="AL726" s="28">
        <v>6.6794799999999999</v>
      </c>
      <c r="AM726" s="28">
        <v>0.95240000000000002</v>
      </c>
      <c r="AN726" s="28">
        <v>1.7594399999999999</v>
      </c>
      <c r="AO726" s="28">
        <v>40.847999999999999</v>
      </c>
      <c r="AP726" s="28">
        <v>2.0152399999999999</v>
      </c>
      <c r="AQ726" s="28">
        <v>1.5915999999999999</v>
      </c>
      <c r="AR726" s="28">
        <v>7.5004799999999996</v>
      </c>
      <c r="AS726" s="28">
        <v>663.30319999999995</v>
      </c>
      <c r="AT726" s="28">
        <v>36.352873359999997</v>
      </c>
      <c r="AU726" s="28">
        <v>2709.1280000000002</v>
      </c>
      <c r="AV726" s="28">
        <v>5.9401400000000004</v>
      </c>
      <c r="AW726" s="28">
        <v>3.2888000000000002</v>
      </c>
      <c r="AX726" s="28">
        <v>4.992</v>
      </c>
      <c r="AY726" s="28">
        <v>134.404</v>
      </c>
      <c r="AZ726" s="28">
        <v>2.7582599999999999</v>
      </c>
      <c r="BA726" s="28">
        <v>0.121229925577752</v>
      </c>
      <c r="BB726" s="28">
        <v>10.954280000000001</v>
      </c>
      <c r="BC726" s="28">
        <v>145.32</v>
      </c>
      <c r="BD726" s="28">
        <v>0.64278000000000002</v>
      </c>
      <c r="BE726" s="28">
        <v>1.911</v>
      </c>
      <c r="BF726" s="28">
        <v>1.8635600000000001</v>
      </c>
      <c r="BG726" s="28">
        <v>2.1347200000000002</v>
      </c>
      <c r="BH726" s="28">
        <v>84.221599999999995</v>
      </c>
      <c r="BI726" s="28">
        <v>15.7524</v>
      </c>
      <c r="BJ726" s="28">
        <v>4.992</v>
      </c>
      <c r="BK726" s="28">
        <v>3.3006603999999999</v>
      </c>
      <c r="BL726" s="28">
        <v>3.3006603999999999</v>
      </c>
      <c r="BM726" s="28">
        <v>3.3772603999999999</v>
      </c>
      <c r="BN726" s="28">
        <v>0.16803999999999999</v>
      </c>
      <c r="BO726" s="28">
        <v>1.00556271088639</v>
      </c>
      <c r="BP726" s="28">
        <v>0.46510853835021698</v>
      </c>
    </row>
    <row r="727" spans="1:68">
      <c r="A727" s="28">
        <v>726</v>
      </c>
      <c r="B727" s="29" t="s">
        <v>376</v>
      </c>
      <c r="C727" s="28">
        <v>348</v>
      </c>
      <c r="D727" s="28">
        <v>1065</v>
      </c>
      <c r="E727" s="28">
        <v>0.4193268</v>
      </c>
      <c r="F727" s="28">
        <v>34.6727706</v>
      </c>
      <c r="G727" s="28">
        <v>3.2144159999999999</v>
      </c>
      <c r="H727" s="28">
        <v>1.19215</v>
      </c>
      <c r="I727" s="28">
        <v>4.0926580000000001</v>
      </c>
      <c r="J727" s="28">
        <v>16.337199999999999</v>
      </c>
      <c r="K727" s="28">
        <v>0.87604400000000004</v>
      </c>
      <c r="L727" s="28">
        <v>0.87465999999999999</v>
      </c>
      <c r="M727" s="28">
        <v>1.065688</v>
      </c>
      <c r="N727" s="28">
        <v>464.86470000000003</v>
      </c>
      <c r="O727" s="28">
        <v>57.367793218000003</v>
      </c>
      <c r="P727" s="28">
        <v>362.98439999999999</v>
      </c>
      <c r="Q727" s="28">
        <v>1.4186049999999999</v>
      </c>
      <c r="R727" s="28">
        <v>2.28525</v>
      </c>
      <c r="S727" s="28">
        <v>3.5333999999999999</v>
      </c>
      <c r="T727" s="28">
        <v>176.4966</v>
      </c>
      <c r="U727" s="28">
        <v>3.1158260000000002</v>
      </c>
      <c r="V727" s="28">
        <v>6.6718899199373197E-2</v>
      </c>
      <c r="W727" s="28">
        <v>33.881793999999999</v>
      </c>
      <c r="X727" s="28">
        <v>198.011</v>
      </c>
      <c r="Y727" s="28">
        <v>1.49725</v>
      </c>
      <c r="Z727" s="28">
        <v>1.958332</v>
      </c>
      <c r="AA727" s="28">
        <v>2.5735540000000001</v>
      </c>
      <c r="AB727" s="28">
        <v>2.7638120000000002</v>
      </c>
      <c r="AC727" s="28">
        <v>51.5807</v>
      </c>
      <c r="AD727" s="28">
        <v>32.653286000000001</v>
      </c>
      <c r="AE727" s="28">
        <v>3.5333999999999999</v>
      </c>
      <c r="AF727" s="28">
        <v>4.8112191600000003</v>
      </c>
      <c r="AG727" s="28">
        <v>4.8000791600000001</v>
      </c>
      <c r="AH727" s="28">
        <v>4.7856791599999999</v>
      </c>
      <c r="AI727" s="28">
        <v>6.5000000000000002E-2</v>
      </c>
      <c r="AJ727" s="28">
        <v>1.9103000000000001</v>
      </c>
      <c r="AK727" s="28">
        <v>92.509100000000004</v>
      </c>
      <c r="AL727" s="28">
        <v>6.67685</v>
      </c>
      <c r="AM727" s="28">
        <v>0.95269999999999999</v>
      </c>
      <c r="AN727" s="28">
        <v>1.7597</v>
      </c>
      <c r="AO727" s="28">
        <v>40.82</v>
      </c>
      <c r="AP727" s="28">
        <v>2.01485</v>
      </c>
      <c r="AQ727" s="28">
        <v>1.5914999999999999</v>
      </c>
      <c r="AR727" s="28">
        <v>7.4962999999999997</v>
      </c>
      <c r="AS727" s="28">
        <v>663.21699999999998</v>
      </c>
      <c r="AT727" s="28">
        <v>36.344937999999999</v>
      </c>
      <c r="AU727" s="28">
        <v>2707.32</v>
      </c>
      <c r="AV727" s="28">
        <v>5.9376350000000002</v>
      </c>
      <c r="AW727" s="28">
        <v>3.2890000000000001</v>
      </c>
      <c r="AX727" s="28">
        <v>4.99</v>
      </c>
      <c r="AY727" s="28">
        <v>134.39500000000001</v>
      </c>
      <c r="AZ727" s="28">
        <v>2.7571750000000002</v>
      </c>
      <c r="BA727" s="28">
        <v>0.121264086232239</v>
      </c>
      <c r="BB727" s="28">
        <v>10.95345</v>
      </c>
      <c r="BC727" s="28">
        <v>145.30000000000001</v>
      </c>
      <c r="BD727" s="28">
        <v>0.642675</v>
      </c>
      <c r="BE727" s="28">
        <v>1.9107400000000001</v>
      </c>
      <c r="BF727" s="28">
        <v>1.8634500000000001</v>
      </c>
      <c r="BG727" s="28">
        <v>2.1347</v>
      </c>
      <c r="BH727" s="28">
        <v>84.177999999999997</v>
      </c>
      <c r="BI727" s="28">
        <v>15.743499999999999</v>
      </c>
      <c r="BJ727" s="28">
        <v>4.99</v>
      </c>
      <c r="BK727" s="28">
        <v>3.3014095000000001</v>
      </c>
      <c r="BL727" s="28">
        <v>3.3014095000000001</v>
      </c>
      <c r="BM727" s="28">
        <v>3.3780095000000001</v>
      </c>
      <c r="BN727" s="28">
        <v>0.16794999999999999</v>
      </c>
      <c r="BO727" s="28">
        <v>1.00556247285681</v>
      </c>
      <c r="BP727" s="28">
        <v>0.465032561505065</v>
      </c>
    </row>
    <row r="728" spans="1:68">
      <c r="A728" s="28">
        <v>727</v>
      </c>
      <c r="B728" s="29" t="s">
        <v>377</v>
      </c>
      <c r="C728" s="28">
        <v>25</v>
      </c>
      <c r="D728" s="28">
        <v>1065</v>
      </c>
      <c r="E728" s="28">
        <v>0.42145584000000003</v>
      </c>
      <c r="F728" s="28">
        <v>34.780955280000001</v>
      </c>
      <c r="G728" s="28">
        <v>3.2207408000000002</v>
      </c>
      <c r="H728" s="28">
        <v>1.1922999999999999</v>
      </c>
      <c r="I728" s="28">
        <v>4.0909304000000004</v>
      </c>
      <c r="J728" s="28">
        <v>16.379359999999998</v>
      </c>
      <c r="K728" s="28">
        <v>0.87654719999999997</v>
      </c>
      <c r="L728" s="28">
        <v>0.87480800000000003</v>
      </c>
      <c r="M728" s="28">
        <v>1.0691344</v>
      </c>
      <c r="N728" s="28">
        <v>464.94396</v>
      </c>
      <c r="O728" s="28">
        <v>57.367222138400003</v>
      </c>
      <c r="P728" s="28">
        <v>363.82272</v>
      </c>
      <c r="Q728" s="28">
        <v>1.420026</v>
      </c>
      <c r="R728" s="28">
        <v>2.2858999999999998</v>
      </c>
      <c r="S728" s="28">
        <v>3.53592</v>
      </c>
      <c r="T728" s="28">
        <v>176.48808</v>
      </c>
      <c r="U728" s="28">
        <v>3.1157568000000002</v>
      </c>
      <c r="V728" s="28">
        <v>6.6669271571050404E-2</v>
      </c>
      <c r="W728" s="28">
        <v>33.869767199999998</v>
      </c>
      <c r="X728" s="28">
        <v>198.0068</v>
      </c>
      <c r="Y728" s="28">
        <v>1.4971000000000001</v>
      </c>
      <c r="Z728" s="28">
        <v>1.9585456000000001</v>
      </c>
      <c r="AA728" s="28">
        <v>2.5732552000000002</v>
      </c>
      <c r="AB728" s="28">
        <v>2.7635456</v>
      </c>
      <c r="AC728" s="28">
        <v>51.577959999999997</v>
      </c>
      <c r="AD728" s="28">
        <v>32.651016800000001</v>
      </c>
      <c r="AE728" s="28">
        <v>3.53592</v>
      </c>
      <c r="AF728" s="28">
        <v>4.810202608</v>
      </c>
      <c r="AG728" s="28">
        <v>4.7990626079999998</v>
      </c>
      <c r="AH728" s="28">
        <v>4.7930346080000001</v>
      </c>
      <c r="AI728" s="28">
        <v>6.5000000000000002E-2</v>
      </c>
      <c r="AJ728" s="28">
        <v>1.9086799999999999</v>
      </c>
      <c r="AK728" s="28">
        <v>92.443175999999994</v>
      </c>
      <c r="AL728" s="28">
        <v>6.67422</v>
      </c>
      <c r="AM728" s="28">
        <v>0.95299999999999996</v>
      </c>
      <c r="AN728" s="28">
        <v>1.75996</v>
      </c>
      <c r="AO728" s="28">
        <v>40.792000000000002</v>
      </c>
      <c r="AP728" s="28">
        <v>2.0144600000000001</v>
      </c>
      <c r="AQ728" s="28">
        <v>1.5913999999999999</v>
      </c>
      <c r="AR728" s="28">
        <v>7.4921199999999999</v>
      </c>
      <c r="AS728" s="28">
        <v>663.13080000000002</v>
      </c>
      <c r="AT728" s="28">
        <v>36.337002640000001</v>
      </c>
      <c r="AU728" s="28">
        <v>2705.5120000000002</v>
      </c>
      <c r="AV728" s="28">
        <v>5.93513</v>
      </c>
      <c r="AW728" s="28">
        <v>3.2892000000000001</v>
      </c>
      <c r="AX728" s="28">
        <v>4.9880000000000004</v>
      </c>
      <c r="AY728" s="28">
        <v>134.386</v>
      </c>
      <c r="AZ728" s="28">
        <v>2.7560899999999999</v>
      </c>
      <c r="BA728" s="28">
        <v>0.12129829378309499</v>
      </c>
      <c r="BB728" s="28">
        <v>10.95262</v>
      </c>
      <c r="BC728" s="28">
        <v>145.28</v>
      </c>
      <c r="BD728" s="28">
        <v>0.64256999999999997</v>
      </c>
      <c r="BE728" s="28">
        <v>1.91048</v>
      </c>
      <c r="BF728" s="28">
        <v>1.86334</v>
      </c>
      <c r="BG728" s="28">
        <v>2.1346799999999999</v>
      </c>
      <c r="BH728" s="28">
        <v>84.134399999999999</v>
      </c>
      <c r="BI728" s="28">
        <v>15.7346</v>
      </c>
      <c r="BJ728" s="28">
        <v>4.9880000000000004</v>
      </c>
      <c r="BK728" s="28">
        <v>3.3021585999999998</v>
      </c>
      <c r="BL728" s="28">
        <v>3.3021585999999998</v>
      </c>
      <c r="BM728" s="28">
        <v>3.3787585999999998</v>
      </c>
      <c r="BN728" s="28">
        <v>0.16786000000000001</v>
      </c>
      <c r="BO728" s="28">
        <v>1.0055622348025499</v>
      </c>
      <c r="BP728" s="28">
        <v>0.46495658465991302</v>
      </c>
    </row>
    <row r="729" spans="1:68">
      <c r="A729" s="28">
        <v>728</v>
      </c>
      <c r="B729" s="29" t="s">
        <v>378</v>
      </c>
      <c r="C729" s="28">
        <v>115</v>
      </c>
      <c r="D729" s="28">
        <v>1100</v>
      </c>
      <c r="E729" s="28">
        <v>0.38279999999999997</v>
      </c>
      <c r="F729" s="28">
        <v>32.742319999999999</v>
      </c>
      <c r="G729" s="28">
        <v>3.1034000000000002</v>
      </c>
      <c r="H729" s="28">
        <v>1.1956</v>
      </c>
      <c r="I729" s="28">
        <v>4.1414999999999997</v>
      </c>
      <c r="J729" s="28">
        <v>15.64</v>
      </c>
      <c r="K729" s="28">
        <v>0.85840000000000005</v>
      </c>
      <c r="L729" s="28">
        <v>0.86099999999999999</v>
      </c>
      <c r="M729" s="28">
        <v>1.0325</v>
      </c>
      <c r="N729" s="28">
        <v>460.14499999999998</v>
      </c>
      <c r="O729" s="28">
        <v>57.702058899999997</v>
      </c>
      <c r="P729" s="28">
        <v>356.07</v>
      </c>
      <c r="Q729" s="28">
        <v>1.3399799999999999</v>
      </c>
      <c r="R729" s="28">
        <v>2.2410000000000001</v>
      </c>
      <c r="S729" s="28">
        <v>3.52</v>
      </c>
      <c r="T729" s="28">
        <v>177.99</v>
      </c>
      <c r="U729" s="28">
        <v>3.15307</v>
      </c>
      <c r="V729" s="28">
        <v>6.6496163682864498E-2</v>
      </c>
      <c r="W729" s="28">
        <v>34.613700000000001</v>
      </c>
      <c r="X729" s="28">
        <v>199.4</v>
      </c>
      <c r="Y729" s="28">
        <v>1.5088999999999999</v>
      </c>
      <c r="Z729" s="28">
        <v>1.9642999999999999</v>
      </c>
      <c r="AA729" s="28">
        <v>2.5929000000000002</v>
      </c>
      <c r="AB729" s="28">
        <v>2.7791999999999999</v>
      </c>
      <c r="AC729" s="28">
        <v>51.079000000000001</v>
      </c>
      <c r="AD729" s="28">
        <v>33.395000000000003</v>
      </c>
      <c r="AE729" s="28">
        <v>3.52</v>
      </c>
      <c r="AF729" s="28">
        <v>4.8227599999999997</v>
      </c>
      <c r="AG729" s="28">
        <v>4.8171900000000001</v>
      </c>
      <c r="AH729" s="28">
        <v>4.7890600000000001</v>
      </c>
      <c r="AI729" s="28">
        <v>5.7500000000000002E-2</v>
      </c>
      <c r="AJ729" s="28">
        <v>1.92028</v>
      </c>
      <c r="AK729" s="28">
        <v>92.954818000000003</v>
      </c>
      <c r="AL729" s="28">
        <v>6.7029500000000004</v>
      </c>
      <c r="AM729" s="28">
        <v>0.95189000000000001</v>
      </c>
      <c r="AN729" s="28">
        <v>1.75522</v>
      </c>
      <c r="AO729" s="28">
        <v>41.01</v>
      </c>
      <c r="AP729" s="28">
        <v>2.0239400000000001</v>
      </c>
      <c r="AQ729" s="28">
        <v>1.5972</v>
      </c>
      <c r="AR729" s="28">
        <v>7.5342700000000002</v>
      </c>
      <c r="AS729" s="28">
        <v>663.86980000000005</v>
      </c>
      <c r="AT729" s="28">
        <v>36.369161290000001</v>
      </c>
      <c r="AU729" s="28">
        <v>2723.82</v>
      </c>
      <c r="AV729" s="28">
        <v>6.040063</v>
      </c>
      <c r="AW729" s="28">
        <v>3.3019500000000002</v>
      </c>
      <c r="AX729" s="28">
        <v>5</v>
      </c>
      <c r="AY729" s="28">
        <v>134.20500000000001</v>
      </c>
      <c r="AZ729" s="28">
        <v>2.7584650000000002</v>
      </c>
      <c r="BA729" s="28">
        <v>0.12143379663496701</v>
      </c>
      <c r="BB729" s="28">
        <v>10.90061</v>
      </c>
      <c r="BC729" s="28">
        <v>145.16999999999999</v>
      </c>
      <c r="BD729" s="28">
        <v>0.64151000000000002</v>
      </c>
      <c r="BE729" s="28">
        <v>1.911424</v>
      </c>
      <c r="BF729" s="28">
        <v>1.86209</v>
      </c>
      <c r="BG729" s="28">
        <v>2.13252</v>
      </c>
      <c r="BH729" s="28">
        <v>85.5227</v>
      </c>
      <c r="BI729" s="28">
        <v>15.7134</v>
      </c>
      <c r="BJ729" s="28">
        <v>5</v>
      </c>
      <c r="BK729" s="28">
        <v>3.3068314000000001</v>
      </c>
      <c r="BL729" s="28">
        <v>3.3068314000000001</v>
      </c>
      <c r="BM729" s="28">
        <v>3.3314366999999998</v>
      </c>
      <c r="BN729" s="28">
        <v>0.17016000000000001</v>
      </c>
      <c r="BO729" s="28">
        <v>1.01021244952196</v>
      </c>
      <c r="BP729" s="28">
        <v>0.46418958031837898</v>
      </c>
    </row>
    <row r="730" spans="1:68">
      <c r="A730" s="28">
        <v>729</v>
      </c>
      <c r="B730" s="29" t="s">
        <v>85</v>
      </c>
      <c r="C730" s="28">
        <v>205</v>
      </c>
      <c r="D730" s="28">
        <v>1100</v>
      </c>
      <c r="E730" s="28">
        <v>0.3972</v>
      </c>
      <c r="F730" s="28">
        <v>33.591729999999998</v>
      </c>
      <c r="G730" s="28">
        <v>3.1526000000000001</v>
      </c>
      <c r="H730" s="28">
        <v>1.1959</v>
      </c>
      <c r="I730" s="28">
        <v>4.1297499999999996</v>
      </c>
      <c r="J730" s="28">
        <v>15.96</v>
      </c>
      <c r="K730" s="28">
        <v>0.86509999999999998</v>
      </c>
      <c r="L730" s="28">
        <v>0.86650000000000005</v>
      </c>
      <c r="M730" s="28">
        <v>1.0387500000000001</v>
      </c>
      <c r="N730" s="28">
        <v>461.5675</v>
      </c>
      <c r="O730" s="28">
        <v>57.664168349999997</v>
      </c>
      <c r="P730" s="28">
        <v>357.10500000000002</v>
      </c>
      <c r="Q730" s="28">
        <v>1.35822</v>
      </c>
      <c r="R730" s="28">
        <v>2.2614999999999998</v>
      </c>
      <c r="S730" s="28">
        <v>3.53</v>
      </c>
      <c r="T730" s="28">
        <v>177.73500000000001</v>
      </c>
      <c r="U730" s="28">
        <v>3.1446049999999999</v>
      </c>
      <c r="V730" s="28">
        <v>6.6416040100250595E-2</v>
      </c>
      <c r="W730" s="28">
        <v>34.490549999999999</v>
      </c>
      <c r="X730" s="28">
        <v>199.1</v>
      </c>
      <c r="Y730" s="28">
        <v>1.5058499999999999</v>
      </c>
      <c r="Z730" s="28">
        <v>1.9639500000000001</v>
      </c>
      <c r="AA730" s="28">
        <v>2.58935</v>
      </c>
      <c r="AB730" s="28">
        <v>2.7763</v>
      </c>
      <c r="AC730" s="28">
        <v>51.293500000000002</v>
      </c>
      <c r="AD730" s="28">
        <v>33.215000000000003</v>
      </c>
      <c r="AE730" s="28">
        <v>3.53</v>
      </c>
      <c r="AF730" s="28">
        <v>4.8294899999999998</v>
      </c>
      <c r="AG730" s="28">
        <v>4.8211349999999999</v>
      </c>
      <c r="AH730" s="28">
        <v>4.7789400000000004</v>
      </c>
      <c r="AI730" s="28">
        <v>6.1249999999999999E-2</v>
      </c>
      <c r="AJ730" s="28">
        <v>1.92042</v>
      </c>
      <c r="AK730" s="28">
        <v>92.979226999999995</v>
      </c>
      <c r="AL730" s="28">
        <v>6.7044249999999996</v>
      </c>
      <c r="AM730" s="28">
        <v>0.95283499999999999</v>
      </c>
      <c r="AN730" s="28">
        <v>1.75783</v>
      </c>
      <c r="AO730" s="28">
        <v>41.015000000000001</v>
      </c>
      <c r="AP730" s="28">
        <v>2.0209100000000002</v>
      </c>
      <c r="AQ730" s="28">
        <v>1.5958000000000001</v>
      </c>
      <c r="AR730" s="28">
        <v>7.5164049999999998</v>
      </c>
      <c r="AS730" s="28">
        <v>663.90470000000005</v>
      </c>
      <c r="AT730" s="28">
        <v>36.413741934999997</v>
      </c>
      <c r="AU730" s="28">
        <v>2715.23</v>
      </c>
      <c r="AV730" s="28">
        <v>5.9880944999999999</v>
      </c>
      <c r="AW730" s="28">
        <v>3.3029250000000001</v>
      </c>
      <c r="AX730" s="28">
        <v>5</v>
      </c>
      <c r="AY730" s="28">
        <v>134.3075</v>
      </c>
      <c r="AZ730" s="28">
        <v>2.7576974999999999</v>
      </c>
      <c r="BA730" s="28">
        <v>0.121175179812264</v>
      </c>
      <c r="BB730" s="28">
        <v>10.935915</v>
      </c>
      <c r="BC730" s="28">
        <v>145.255</v>
      </c>
      <c r="BD730" s="28">
        <v>0.64226499999999997</v>
      </c>
      <c r="BE730" s="28">
        <v>1.9116359999999999</v>
      </c>
      <c r="BF730" s="28">
        <v>1.863135</v>
      </c>
      <c r="BG730" s="28">
        <v>2.1337799999999998</v>
      </c>
      <c r="BH730" s="28">
        <v>85.184049999999999</v>
      </c>
      <c r="BI730" s="28">
        <v>15.7201</v>
      </c>
      <c r="BJ730" s="28">
        <v>5</v>
      </c>
      <c r="BK730" s="28">
        <v>3.3100470999999998</v>
      </c>
      <c r="BL730" s="28">
        <v>3.3100470999999998</v>
      </c>
      <c r="BM730" s="28">
        <v>3.34695505</v>
      </c>
      <c r="BN730" s="28">
        <v>0.17024</v>
      </c>
      <c r="BO730" s="28">
        <v>1.0087702539191099</v>
      </c>
      <c r="BP730" s="28">
        <v>0.46473589001447202</v>
      </c>
    </row>
    <row r="731" spans="1:68">
      <c r="A731" s="28">
        <v>730</v>
      </c>
      <c r="B731" s="29" t="s">
        <v>69</v>
      </c>
      <c r="C731" s="28">
        <v>350</v>
      </c>
      <c r="D731" s="28">
        <v>1100</v>
      </c>
      <c r="E731" s="28">
        <v>0.42599999999999999</v>
      </c>
      <c r="F731" s="28">
        <v>35.290550000000003</v>
      </c>
      <c r="G731" s="28">
        <v>3.2509999999999999</v>
      </c>
      <c r="H731" s="28">
        <v>1.1964999999999999</v>
      </c>
      <c r="I731" s="28">
        <v>4.1062500000000002</v>
      </c>
      <c r="J731" s="28">
        <v>16.600000000000001</v>
      </c>
      <c r="K731" s="28">
        <v>0.87849999999999995</v>
      </c>
      <c r="L731" s="28">
        <v>0.87749999999999995</v>
      </c>
      <c r="M731" s="28">
        <v>1.05125</v>
      </c>
      <c r="N731" s="28">
        <v>464.41250000000002</v>
      </c>
      <c r="O731" s="28">
        <v>57.588387249999997</v>
      </c>
      <c r="P731" s="28">
        <v>359.17500000000001</v>
      </c>
      <c r="Q731" s="28">
        <v>1.3947000000000001</v>
      </c>
      <c r="R731" s="28">
        <v>2.3025000000000002</v>
      </c>
      <c r="S731" s="28">
        <v>3.55</v>
      </c>
      <c r="T731" s="28">
        <v>177.22499999999999</v>
      </c>
      <c r="U731" s="28">
        <v>3.127675</v>
      </c>
      <c r="V731" s="28">
        <v>6.6265060240963902E-2</v>
      </c>
      <c r="W731" s="28">
        <v>34.244250000000001</v>
      </c>
      <c r="X731" s="28">
        <v>198.5</v>
      </c>
      <c r="Y731" s="28">
        <v>1.4997499999999999</v>
      </c>
      <c r="Z731" s="28">
        <v>1.9632499999999999</v>
      </c>
      <c r="AA731" s="28">
        <v>2.5822500000000002</v>
      </c>
      <c r="AB731" s="28">
        <v>2.7705000000000002</v>
      </c>
      <c r="AC731" s="28">
        <v>51.722499999999997</v>
      </c>
      <c r="AD731" s="28">
        <v>32.854999999999997</v>
      </c>
      <c r="AE731" s="28">
        <v>3.55</v>
      </c>
      <c r="AF731" s="28">
        <v>4.8429500000000001</v>
      </c>
      <c r="AG731" s="28">
        <v>4.8290249999999997</v>
      </c>
      <c r="AH731" s="28">
        <v>4.7587000000000002</v>
      </c>
      <c r="AI731" s="28">
        <v>6.8750000000000006E-2</v>
      </c>
      <c r="AJ731" s="28">
        <v>1.9207000000000001</v>
      </c>
      <c r="AK731" s="28">
        <v>93.028045000000006</v>
      </c>
      <c r="AL731" s="28">
        <v>6.7073749999999999</v>
      </c>
      <c r="AM731" s="28">
        <v>0.95472500000000005</v>
      </c>
      <c r="AN731" s="28">
        <v>1.76305</v>
      </c>
      <c r="AO731" s="28">
        <v>41.024999999999999</v>
      </c>
      <c r="AP731" s="28">
        <v>2.01485</v>
      </c>
      <c r="AQ731" s="28">
        <v>1.593</v>
      </c>
      <c r="AR731" s="28">
        <v>7.4806749999999997</v>
      </c>
      <c r="AS731" s="28">
        <v>663.97450000000003</v>
      </c>
      <c r="AT731" s="28">
        <v>36.502903224999997</v>
      </c>
      <c r="AU731" s="28">
        <v>2698.05</v>
      </c>
      <c r="AV731" s="28">
        <v>5.8841574999999997</v>
      </c>
      <c r="AW731" s="28">
        <v>3.304875</v>
      </c>
      <c r="AX731" s="28">
        <v>5</v>
      </c>
      <c r="AY731" s="28">
        <v>134.51249999999999</v>
      </c>
      <c r="AZ731" s="28">
        <v>2.7561624999999998</v>
      </c>
      <c r="BA731" s="28">
        <v>0.120658135283364</v>
      </c>
      <c r="BB731" s="28">
        <v>11.006525</v>
      </c>
      <c r="BC731" s="28">
        <v>145.42500000000001</v>
      </c>
      <c r="BD731" s="28">
        <v>0.64377499999999999</v>
      </c>
      <c r="BE731" s="28">
        <v>1.9120600000000001</v>
      </c>
      <c r="BF731" s="28">
        <v>1.8652249999999999</v>
      </c>
      <c r="BG731" s="28">
        <v>2.1362999999999999</v>
      </c>
      <c r="BH731" s="28">
        <v>84.506749999999997</v>
      </c>
      <c r="BI731" s="28">
        <v>15.733499999999999</v>
      </c>
      <c r="BJ731" s="28">
        <v>5</v>
      </c>
      <c r="BK731" s="28">
        <v>3.3164785000000001</v>
      </c>
      <c r="BL731" s="28">
        <v>3.3164785000000001</v>
      </c>
      <c r="BM731" s="28">
        <v>3.3779917500000001</v>
      </c>
      <c r="BN731" s="28">
        <v>0.1704</v>
      </c>
      <c r="BO731" s="28">
        <v>1.00588908772412</v>
      </c>
      <c r="BP731" s="28">
        <v>0.46582850940665699</v>
      </c>
    </row>
    <row r="732" spans="1:68">
      <c r="A732" s="28">
        <v>731</v>
      </c>
      <c r="B732" s="29" t="s">
        <v>87</v>
      </c>
      <c r="C732" s="28">
        <v>300</v>
      </c>
      <c r="D732" s="28">
        <v>1100</v>
      </c>
      <c r="E732" s="28">
        <v>0.44040000000000001</v>
      </c>
      <c r="F732" s="28">
        <v>36.139960000000002</v>
      </c>
      <c r="G732" s="28">
        <v>3.3001999999999998</v>
      </c>
      <c r="H732" s="28">
        <v>1.1968000000000001</v>
      </c>
      <c r="I732" s="28">
        <v>4.0945</v>
      </c>
      <c r="J732" s="28">
        <v>16.920000000000002</v>
      </c>
      <c r="K732" s="28">
        <v>0.88519999999999999</v>
      </c>
      <c r="L732" s="28">
        <v>0.88300000000000001</v>
      </c>
      <c r="M732" s="28">
        <v>1.0575000000000001</v>
      </c>
      <c r="N732" s="28">
        <v>465.83499999999998</v>
      </c>
      <c r="O732" s="28">
        <v>57.550496699999997</v>
      </c>
      <c r="P732" s="28">
        <v>360.21</v>
      </c>
      <c r="Q732" s="28">
        <v>1.4129400000000001</v>
      </c>
      <c r="R732" s="28">
        <v>2.323</v>
      </c>
      <c r="S732" s="28">
        <v>3.56</v>
      </c>
      <c r="T732" s="28">
        <v>176.97</v>
      </c>
      <c r="U732" s="28">
        <v>3.1192099999999998</v>
      </c>
      <c r="V732" s="28">
        <v>6.6193853427895993E-2</v>
      </c>
      <c r="W732" s="28">
        <v>34.121099999999998</v>
      </c>
      <c r="X732" s="28">
        <v>198.2</v>
      </c>
      <c r="Y732" s="28">
        <v>1.4966999999999999</v>
      </c>
      <c r="Z732" s="28">
        <v>1.9629000000000001</v>
      </c>
      <c r="AA732" s="28">
        <v>2.5787</v>
      </c>
      <c r="AB732" s="28">
        <v>2.7675999999999998</v>
      </c>
      <c r="AC732" s="28">
        <v>51.936999999999998</v>
      </c>
      <c r="AD732" s="28">
        <v>32.674999999999997</v>
      </c>
      <c r="AE732" s="28">
        <v>3.56</v>
      </c>
      <c r="AF732" s="28">
        <v>4.8496800000000002</v>
      </c>
      <c r="AG732" s="28">
        <v>4.8329700000000004</v>
      </c>
      <c r="AH732" s="28">
        <v>4.7485799999999996</v>
      </c>
      <c r="AI732" s="28">
        <v>7.2499999999999995E-2</v>
      </c>
      <c r="AJ732" s="28">
        <v>1.9208400000000001</v>
      </c>
      <c r="AK732" s="28">
        <v>93.052453999999997</v>
      </c>
      <c r="AL732" s="28">
        <v>6.70885</v>
      </c>
      <c r="AM732" s="28">
        <v>0.95567000000000002</v>
      </c>
      <c r="AN732" s="28">
        <v>1.76566</v>
      </c>
      <c r="AO732" s="28">
        <v>41.03</v>
      </c>
      <c r="AP732" s="28">
        <v>2.0118200000000002</v>
      </c>
      <c r="AQ732" s="28">
        <v>1.5915999999999999</v>
      </c>
      <c r="AR732" s="28">
        <v>7.4628100000000002</v>
      </c>
      <c r="AS732" s="28">
        <v>664.00940000000003</v>
      </c>
      <c r="AT732" s="28">
        <v>36.547483870000001</v>
      </c>
      <c r="AU732" s="28">
        <v>2689.46</v>
      </c>
      <c r="AV732" s="28">
        <v>5.8321889999999996</v>
      </c>
      <c r="AW732" s="28">
        <v>3.30585</v>
      </c>
      <c r="AX732" s="28">
        <v>5</v>
      </c>
      <c r="AY732" s="28">
        <v>134.61500000000001</v>
      </c>
      <c r="AZ732" s="28">
        <v>2.755395</v>
      </c>
      <c r="BA732" s="28">
        <v>0.120399707531075</v>
      </c>
      <c r="BB732" s="28">
        <v>11.041829999999999</v>
      </c>
      <c r="BC732" s="28">
        <v>145.51</v>
      </c>
      <c r="BD732" s="28">
        <v>0.64453000000000005</v>
      </c>
      <c r="BE732" s="28">
        <v>1.912272</v>
      </c>
      <c r="BF732" s="28">
        <v>1.8662700000000001</v>
      </c>
      <c r="BG732" s="28">
        <v>2.1375600000000001</v>
      </c>
      <c r="BH732" s="28">
        <v>84.168099999999995</v>
      </c>
      <c r="BI732" s="28">
        <v>15.7402</v>
      </c>
      <c r="BJ732" s="28">
        <v>5</v>
      </c>
      <c r="BK732" s="28">
        <v>3.3196941999999998</v>
      </c>
      <c r="BL732" s="28">
        <v>3.3196941999999998</v>
      </c>
      <c r="BM732" s="28">
        <v>3.3935100999999999</v>
      </c>
      <c r="BN732" s="28">
        <v>0.17047999999999999</v>
      </c>
      <c r="BO732" s="28">
        <v>1.0044501147289799</v>
      </c>
      <c r="BP732" s="28">
        <v>0.46637481910275003</v>
      </c>
    </row>
    <row r="733" spans="1:68">
      <c r="A733" s="28">
        <v>732</v>
      </c>
      <c r="B733" s="29" t="s">
        <v>221</v>
      </c>
      <c r="C733" s="28">
        <v>100</v>
      </c>
      <c r="D733" s="28">
        <v>1100</v>
      </c>
      <c r="E733" s="28">
        <v>0.45479999999999998</v>
      </c>
      <c r="F733" s="28">
        <v>36.989370000000001</v>
      </c>
      <c r="G733" s="28">
        <v>3.3494000000000002</v>
      </c>
      <c r="H733" s="28">
        <v>1.1971000000000001</v>
      </c>
      <c r="I733" s="28">
        <v>4.0827499999999999</v>
      </c>
      <c r="J733" s="28">
        <v>17.239999999999998</v>
      </c>
      <c r="K733" s="28">
        <v>0.89190000000000003</v>
      </c>
      <c r="L733" s="28">
        <v>0.88849999999999996</v>
      </c>
      <c r="M733" s="28">
        <v>1.06375</v>
      </c>
      <c r="N733" s="28">
        <v>467.25749999999999</v>
      </c>
      <c r="O733" s="28">
        <v>57.512606150000003</v>
      </c>
      <c r="P733" s="28">
        <v>361.245</v>
      </c>
      <c r="Q733" s="28">
        <v>1.4311799999999999</v>
      </c>
      <c r="R733" s="28">
        <v>2.3435000000000001</v>
      </c>
      <c r="S733" s="28">
        <v>3.57</v>
      </c>
      <c r="T733" s="28">
        <v>176.715</v>
      </c>
      <c r="U733" s="28">
        <v>3.1107450000000001</v>
      </c>
      <c r="V733" s="28">
        <v>6.6125290023201902E-2</v>
      </c>
      <c r="W733" s="28">
        <v>33.997950000000003</v>
      </c>
      <c r="X733" s="28">
        <v>197.9</v>
      </c>
      <c r="Y733" s="28">
        <v>1.4936499999999999</v>
      </c>
      <c r="Z733" s="28">
        <v>1.96255</v>
      </c>
      <c r="AA733" s="28">
        <v>2.5751499999999998</v>
      </c>
      <c r="AB733" s="28">
        <v>2.7646999999999999</v>
      </c>
      <c r="AC733" s="28">
        <v>52.151499999999999</v>
      </c>
      <c r="AD733" s="28">
        <v>32.494999999999997</v>
      </c>
      <c r="AE733" s="28">
        <v>3.57</v>
      </c>
      <c r="AF733" s="28">
        <v>4.8564100000000003</v>
      </c>
      <c r="AG733" s="28">
        <v>4.8369150000000003</v>
      </c>
      <c r="AH733" s="28">
        <v>4.7384599999999999</v>
      </c>
      <c r="AI733" s="28">
        <v>7.6249999999999998E-2</v>
      </c>
      <c r="AJ733" s="28">
        <v>1.9209799999999999</v>
      </c>
      <c r="AK733" s="28">
        <v>93.076863000000003</v>
      </c>
      <c r="AL733" s="28">
        <v>6.7103250000000001</v>
      </c>
      <c r="AM733" s="28">
        <v>0.95661499999999999</v>
      </c>
      <c r="AN733" s="28">
        <v>1.76827</v>
      </c>
      <c r="AO733" s="28">
        <v>41.034999999999997</v>
      </c>
      <c r="AP733" s="28">
        <v>2.0087899999999999</v>
      </c>
      <c r="AQ733" s="28">
        <v>1.5902000000000001</v>
      </c>
      <c r="AR733" s="28">
        <v>7.4449449999999997</v>
      </c>
      <c r="AS733" s="28">
        <v>664.04430000000002</v>
      </c>
      <c r="AT733" s="28">
        <v>36.592064514999997</v>
      </c>
      <c r="AU733" s="28">
        <v>2680.87</v>
      </c>
      <c r="AV733" s="28">
        <v>5.7802205000000004</v>
      </c>
      <c r="AW733" s="28">
        <v>3.3068249999999999</v>
      </c>
      <c r="AX733" s="28">
        <v>5</v>
      </c>
      <c r="AY733" s="28">
        <v>134.7175</v>
      </c>
      <c r="AZ733" s="28">
        <v>2.7546274999999998</v>
      </c>
      <c r="BA733" s="28">
        <v>0.120141342756184</v>
      </c>
      <c r="BB733" s="28">
        <v>11.077135</v>
      </c>
      <c r="BC733" s="28">
        <v>145.595</v>
      </c>
      <c r="BD733" s="28">
        <v>0.645285</v>
      </c>
      <c r="BE733" s="28">
        <v>1.9124840000000001</v>
      </c>
      <c r="BF733" s="28">
        <v>1.8673150000000001</v>
      </c>
      <c r="BG733" s="28">
        <v>2.1388199999999999</v>
      </c>
      <c r="BH733" s="28">
        <v>83.829449999999994</v>
      </c>
      <c r="BI733" s="28">
        <v>15.7469</v>
      </c>
      <c r="BJ733" s="28">
        <v>5</v>
      </c>
      <c r="BK733" s="28">
        <v>3.3229099</v>
      </c>
      <c r="BL733" s="28">
        <v>3.3229099</v>
      </c>
      <c r="BM733" s="28">
        <v>3.4090284500000001</v>
      </c>
      <c r="BN733" s="28">
        <v>0.17055999999999999</v>
      </c>
      <c r="BO733" s="28">
        <v>1.0030122135363799</v>
      </c>
      <c r="BP733" s="28">
        <v>0.46692112879884201</v>
      </c>
    </row>
    <row r="734" spans="1:68">
      <c r="A734" s="28">
        <v>733</v>
      </c>
      <c r="B734" s="29" t="s">
        <v>379</v>
      </c>
      <c r="C734" s="28">
        <v>270</v>
      </c>
      <c r="D734" s="28">
        <v>1160</v>
      </c>
      <c r="E734" s="28">
        <v>0.46034239999999998</v>
      </c>
      <c r="F734" s="28">
        <v>35.9506728</v>
      </c>
      <c r="G734" s="28">
        <v>3.222728</v>
      </c>
      <c r="H734" s="28">
        <v>1.20272</v>
      </c>
      <c r="I734" s="28">
        <v>4.0919439999999998</v>
      </c>
      <c r="J734" s="28">
        <v>16.877600000000001</v>
      </c>
      <c r="K734" s="28">
        <v>0.86187199999999997</v>
      </c>
      <c r="L734" s="28">
        <v>0.85607999999999995</v>
      </c>
      <c r="M734" s="28">
        <v>1.075464</v>
      </c>
      <c r="N734" s="28">
        <v>462.52640000000002</v>
      </c>
      <c r="O734" s="28">
        <v>57.675749144000001</v>
      </c>
      <c r="P734" s="28">
        <v>394.6352</v>
      </c>
      <c r="Q734" s="28">
        <v>1.288508</v>
      </c>
      <c r="R734" s="28">
        <v>2.2389999999999999</v>
      </c>
      <c r="S734" s="28">
        <v>3.6072000000000002</v>
      </c>
      <c r="T734" s="28">
        <v>178.46080000000001</v>
      </c>
      <c r="U734" s="28">
        <v>3.1595439999999999</v>
      </c>
      <c r="V734" s="28">
        <v>6.2805138171303995E-2</v>
      </c>
      <c r="W734" s="28">
        <v>34.497872000000001</v>
      </c>
      <c r="X734" s="28">
        <v>199.72800000000001</v>
      </c>
      <c r="Y734" s="28">
        <v>1.5127600000000001</v>
      </c>
      <c r="Z734" s="28">
        <v>1.9744200000000001</v>
      </c>
      <c r="AA734" s="28">
        <v>2.5924719999999999</v>
      </c>
      <c r="AB734" s="28">
        <v>2.777936</v>
      </c>
      <c r="AC734" s="28">
        <v>48.393639999999998</v>
      </c>
      <c r="AD734" s="28">
        <v>33.581408000000003</v>
      </c>
      <c r="AE734" s="28">
        <v>3.6072000000000002</v>
      </c>
      <c r="AF734" s="28">
        <v>4.8096436799999998</v>
      </c>
      <c r="AG734" s="28">
        <v>4.8096436799999998</v>
      </c>
      <c r="AH734" s="28">
        <v>4.8096436799999998</v>
      </c>
      <c r="AI734" s="28">
        <v>0.05</v>
      </c>
      <c r="AJ734" s="28">
        <v>1.9176</v>
      </c>
      <c r="AK734" s="28">
        <v>92.805080000000004</v>
      </c>
      <c r="AL734" s="28">
        <v>6.6849999999999996</v>
      </c>
      <c r="AM734" s="28">
        <v>0.95179999999999998</v>
      </c>
      <c r="AN734" s="28">
        <v>1.7625999999999999</v>
      </c>
      <c r="AO734" s="28">
        <v>40.94</v>
      </c>
      <c r="AP734" s="28">
        <v>2.0102000000000002</v>
      </c>
      <c r="AQ734" s="28">
        <v>1.5880000000000001</v>
      </c>
      <c r="AR734" s="28">
        <v>7.4908000000000001</v>
      </c>
      <c r="AS734" s="28">
        <v>663.572</v>
      </c>
      <c r="AT734" s="28">
        <v>36.436922199999998</v>
      </c>
      <c r="AU734" s="28">
        <v>2704.04</v>
      </c>
      <c r="AV734" s="28">
        <v>5.8532400000000004</v>
      </c>
      <c r="AW734" s="28">
        <v>3.282</v>
      </c>
      <c r="AX734" s="28">
        <v>5</v>
      </c>
      <c r="AY734" s="28">
        <v>134.66</v>
      </c>
      <c r="AZ734" s="28">
        <v>2.7639</v>
      </c>
      <c r="BA734" s="28">
        <v>0.12066438690766999</v>
      </c>
      <c r="BB734" s="28">
        <v>11.0214</v>
      </c>
      <c r="BC734" s="28">
        <v>145.6</v>
      </c>
      <c r="BD734" s="28">
        <v>0.64480000000000004</v>
      </c>
      <c r="BE734" s="28">
        <v>1.91256</v>
      </c>
      <c r="BF734" s="28">
        <v>1.8660000000000001</v>
      </c>
      <c r="BG734" s="28">
        <v>2.1372</v>
      </c>
      <c r="BH734" s="28">
        <v>83.494</v>
      </c>
      <c r="BI734" s="28">
        <v>15.832000000000001</v>
      </c>
      <c r="BJ734" s="28">
        <v>5</v>
      </c>
      <c r="BK734" s="28">
        <v>3.2962959999999999</v>
      </c>
      <c r="BL734" s="28">
        <v>3.2962959999999999</v>
      </c>
      <c r="BM734" s="28">
        <v>3.4111959999999999</v>
      </c>
      <c r="BN734" s="28">
        <v>0.1676</v>
      </c>
      <c r="BO734" s="28">
        <v>1.0099192944087101</v>
      </c>
      <c r="BP734" s="28">
        <v>0.46657018813314</v>
      </c>
    </row>
    <row r="735" spans="1:68">
      <c r="A735" s="28">
        <v>734</v>
      </c>
      <c r="B735" s="29" t="s">
        <v>380</v>
      </c>
      <c r="C735" s="28">
        <v>387</v>
      </c>
      <c r="D735" s="28">
        <v>1095</v>
      </c>
      <c r="E735" s="28">
        <v>0.39713727999999998</v>
      </c>
      <c r="F735" s="28">
        <v>33.449741760000002</v>
      </c>
      <c r="G735" s="28">
        <v>3.1432736000000001</v>
      </c>
      <c r="H735" s="28">
        <v>1.19112</v>
      </c>
      <c r="I735" s="28">
        <v>4.1105568000000003</v>
      </c>
      <c r="J735" s="28">
        <v>15.869120000000001</v>
      </c>
      <c r="K735" s="28">
        <v>0.86818240000000002</v>
      </c>
      <c r="L735" s="28">
        <v>0.86953599999999998</v>
      </c>
      <c r="M735" s="28">
        <v>1.0434848000000001</v>
      </c>
      <c r="N735" s="28">
        <v>463.34271999999999</v>
      </c>
      <c r="O735" s="28">
        <v>57.3988308128</v>
      </c>
      <c r="P735" s="28">
        <v>357.97023999999999</v>
      </c>
      <c r="Q735" s="28">
        <v>1.3972</v>
      </c>
      <c r="R735" s="28">
        <v>2.2656000000000001</v>
      </c>
      <c r="S735" s="28">
        <v>3.5126400000000002</v>
      </c>
      <c r="T735" s="28">
        <v>176.73535999999999</v>
      </c>
      <c r="U735" s="28">
        <v>3.1227776</v>
      </c>
      <c r="V735" s="28">
        <v>6.7048456373132198E-2</v>
      </c>
      <c r="W735" s="28">
        <v>34.036902400000002</v>
      </c>
      <c r="X735" s="28">
        <v>198.26560000000001</v>
      </c>
      <c r="Y735" s="28">
        <v>1.5004</v>
      </c>
      <c r="Z735" s="28">
        <v>1.9574912</v>
      </c>
      <c r="AA735" s="28">
        <v>2.5777983999999998</v>
      </c>
      <c r="AB735" s="28">
        <v>2.7673952000000002</v>
      </c>
      <c r="AC735" s="28">
        <v>51.423520000000003</v>
      </c>
      <c r="AD735" s="28">
        <v>32.805545600000002</v>
      </c>
      <c r="AE735" s="28">
        <v>3.5126400000000002</v>
      </c>
      <c r="AF735" s="28">
        <v>4.810751936</v>
      </c>
      <c r="AG735" s="28">
        <v>4.8018399360000004</v>
      </c>
      <c r="AH735" s="28">
        <v>4.7568319360000002</v>
      </c>
      <c r="AI735" s="28">
        <v>6.2E-2</v>
      </c>
      <c r="AJ735" s="28">
        <v>1.9356599999999999</v>
      </c>
      <c r="AK735" s="28">
        <v>94.248225599999998</v>
      </c>
      <c r="AL735" s="28">
        <v>6.8512360000000001</v>
      </c>
      <c r="AM735" s="28">
        <v>0.96886799999999995</v>
      </c>
      <c r="AN735" s="28">
        <v>1.7760800000000001</v>
      </c>
      <c r="AO735" s="28">
        <v>41.451999999999998</v>
      </c>
      <c r="AP735" s="28">
        <v>2.0247639999999998</v>
      </c>
      <c r="AQ735" s="28">
        <v>1.60812</v>
      </c>
      <c r="AR735" s="28">
        <v>7.2944719999999998</v>
      </c>
      <c r="AS735" s="28">
        <v>671.90156000000002</v>
      </c>
      <c r="AT735" s="28">
        <v>36.825421063999997</v>
      </c>
      <c r="AU735" s="28">
        <v>2632.3771999999999</v>
      </c>
      <c r="AV735" s="28">
        <v>5.8533112000000003</v>
      </c>
      <c r="AW735" s="28">
        <v>3.4356</v>
      </c>
      <c r="AX735" s="28">
        <v>5</v>
      </c>
      <c r="AY735" s="28">
        <v>134.6908</v>
      </c>
      <c r="AZ735" s="28">
        <v>2.7139220000000002</v>
      </c>
      <c r="BA735" s="28">
        <v>0.119849464440799</v>
      </c>
      <c r="BB735" s="28">
        <v>11.286852</v>
      </c>
      <c r="BC735" s="28">
        <v>145.32</v>
      </c>
      <c r="BD735" s="28">
        <v>0.64836800000000006</v>
      </c>
      <c r="BE735" s="28">
        <v>1.9148327999999999</v>
      </c>
      <c r="BF735" s="28">
        <v>1.8714280000000001</v>
      </c>
      <c r="BG735" s="28">
        <v>2.1435200000000001</v>
      </c>
      <c r="BH735" s="28">
        <v>85.569919999999996</v>
      </c>
      <c r="BI735" s="28">
        <v>15.32996</v>
      </c>
      <c r="BJ735" s="28">
        <v>5</v>
      </c>
      <c r="BK735" s="28">
        <v>3.3469306400000001</v>
      </c>
      <c r="BL735" s="28">
        <v>3.3469306400000001</v>
      </c>
      <c r="BM735" s="28">
        <v>3.7453650399999998</v>
      </c>
      <c r="BN735" s="28">
        <v>0.199212</v>
      </c>
      <c r="BO735" s="28">
        <v>1.00383998668818</v>
      </c>
      <c r="BP735" s="28">
        <v>0.46915195369030399</v>
      </c>
    </row>
    <row r="736" spans="1:68">
      <c r="A736" s="28">
        <v>735</v>
      </c>
      <c r="B736" s="29" t="s">
        <v>89</v>
      </c>
      <c r="C736" s="28">
        <v>408</v>
      </c>
      <c r="D736" s="28">
        <v>1095</v>
      </c>
      <c r="E736" s="28">
        <v>0.39713727999999998</v>
      </c>
      <c r="F736" s="28">
        <v>33.449741760000002</v>
      </c>
      <c r="G736" s="28">
        <v>3.1432736000000001</v>
      </c>
      <c r="H736" s="28">
        <v>1.19112</v>
      </c>
      <c r="I736" s="28">
        <v>4.1105568000000003</v>
      </c>
      <c r="J736" s="28">
        <v>15.869120000000001</v>
      </c>
      <c r="K736" s="28">
        <v>0.86818240000000002</v>
      </c>
      <c r="L736" s="28">
        <v>0.86953599999999998</v>
      </c>
      <c r="M736" s="28">
        <v>1.0434848000000001</v>
      </c>
      <c r="N736" s="28">
        <v>463.34271999999999</v>
      </c>
      <c r="O736" s="28">
        <v>57.3988308128</v>
      </c>
      <c r="P736" s="28">
        <v>357.97023999999999</v>
      </c>
      <c r="Q736" s="28">
        <v>1.3972</v>
      </c>
      <c r="R736" s="28">
        <v>2.2656000000000001</v>
      </c>
      <c r="S736" s="28">
        <v>3.5126400000000002</v>
      </c>
      <c r="T736" s="28">
        <v>176.73535999999999</v>
      </c>
      <c r="U736" s="28">
        <v>3.1227776</v>
      </c>
      <c r="V736" s="28">
        <v>6.7048456373132198E-2</v>
      </c>
      <c r="W736" s="28">
        <v>34.036902400000002</v>
      </c>
      <c r="X736" s="28">
        <v>198.26560000000001</v>
      </c>
      <c r="Y736" s="28">
        <v>1.5004</v>
      </c>
      <c r="Z736" s="28">
        <v>1.9574912</v>
      </c>
      <c r="AA736" s="28">
        <v>2.5777983999999998</v>
      </c>
      <c r="AB736" s="28">
        <v>2.7673952000000002</v>
      </c>
      <c r="AC736" s="28">
        <v>51.423520000000003</v>
      </c>
      <c r="AD736" s="28">
        <v>32.805545600000002</v>
      </c>
      <c r="AE736" s="28">
        <v>3.5126400000000002</v>
      </c>
      <c r="AF736" s="28">
        <v>4.810751936</v>
      </c>
      <c r="AG736" s="28">
        <v>4.8018399360000004</v>
      </c>
      <c r="AH736" s="28">
        <v>4.7568319360000002</v>
      </c>
      <c r="AI736" s="28">
        <v>6.2E-2</v>
      </c>
      <c r="AJ736" s="28">
        <v>1.9449528</v>
      </c>
      <c r="AK736" s="28">
        <v>94.697890639999997</v>
      </c>
      <c r="AL736" s="28">
        <v>6.8836639999999996</v>
      </c>
      <c r="AM736" s="28">
        <v>0.97346600000000005</v>
      </c>
      <c r="AN736" s="28">
        <v>1.7845500000000001</v>
      </c>
      <c r="AO736" s="28">
        <v>41.650440000000003</v>
      </c>
      <c r="AP736" s="28">
        <v>2.0345892000000001</v>
      </c>
      <c r="AQ736" s="28">
        <v>1.615864</v>
      </c>
      <c r="AR736" s="28">
        <v>7.3311108000000003</v>
      </c>
      <c r="AS736" s="28">
        <v>675.11435200000005</v>
      </c>
      <c r="AT736" s="28">
        <v>37.001016264</v>
      </c>
      <c r="AU736" s="28">
        <v>2645.6436399999998</v>
      </c>
      <c r="AV736" s="28">
        <v>5.8830481600000004</v>
      </c>
      <c r="AW736" s="28">
        <v>3.4515720000000001</v>
      </c>
      <c r="AX736" s="28">
        <v>5.0242000000000004</v>
      </c>
      <c r="AY736" s="28">
        <v>135.33936</v>
      </c>
      <c r="AZ736" s="28">
        <v>2.7272804000000002</v>
      </c>
      <c r="BA736" s="28">
        <v>0.119859478075142</v>
      </c>
      <c r="BB736" s="28">
        <v>11.3392692</v>
      </c>
      <c r="BC736" s="28">
        <v>146.02180000000001</v>
      </c>
      <c r="BD736" s="28">
        <v>0.65146559999999998</v>
      </c>
      <c r="BE736" s="28">
        <v>1.92408204</v>
      </c>
      <c r="BF736" s="28">
        <v>1.8804304000000001</v>
      </c>
      <c r="BG736" s="28">
        <v>2.1538292000000001</v>
      </c>
      <c r="BH736" s="28">
        <v>85.987127999999998</v>
      </c>
      <c r="BI736" s="28">
        <v>15.405948</v>
      </c>
      <c r="BJ736" s="28">
        <v>5.0242000000000004</v>
      </c>
      <c r="BK736" s="28">
        <v>3.362904576</v>
      </c>
      <c r="BL736" s="28">
        <v>3.362904576</v>
      </c>
      <c r="BM736" s="28">
        <v>3.7613389759999998</v>
      </c>
      <c r="BN736" s="28">
        <v>0.20003480000000001</v>
      </c>
      <c r="BO736" s="28">
        <v>1.00231082644924</v>
      </c>
      <c r="BP736" s="28">
        <v>0.47139334298118701</v>
      </c>
    </row>
    <row r="737" spans="1:68">
      <c r="A737" s="28">
        <v>736</v>
      </c>
      <c r="B737" s="29" t="s">
        <v>83</v>
      </c>
      <c r="C737" s="28">
        <v>420</v>
      </c>
      <c r="D737" s="28">
        <v>1095</v>
      </c>
      <c r="E737" s="28">
        <v>0.39713727999999998</v>
      </c>
      <c r="F737" s="28">
        <v>33.449741760000002</v>
      </c>
      <c r="G737" s="28">
        <v>3.1432736000000001</v>
      </c>
      <c r="H737" s="28">
        <v>1.19112</v>
      </c>
      <c r="I737" s="28">
        <v>4.1105568000000003</v>
      </c>
      <c r="J737" s="28">
        <v>15.869120000000001</v>
      </c>
      <c r="K737" s="28">
        <v>0.86818240000000002</v>
      </c>
      <c r="L737" s="28">
        <v>0.86953599999999998</v>
      </c>
      <c r="M737" s="28">
        <v>1.0434848000000001</v>
      </c>
      <c r="N737" s="28">
        <v>463.34271999999999</v>
      </c>
      <c r="O737" s="28">
        <v>57.3988308128</v>
      </c>
      <c r="P737" s="28">
        <v>357.97023999999999</v>
      </c>
      <c r="Q737" s="28">
        <v>1.3972</v>
      </c>
      <c r="R737" s="28">
        <v>2.2656000000000001</v>
      </c>
      <c r="S737" s="28">
        <v>3.5126400000000002</v>
      </c>
      <c r="T737" s="28">
        <v>176.73535999999999</v>
      </c>
      <c r="U737" s="28">
        <v>3.1227776</v>
      </c>
      <c r="V737" s="28">
        <v>6.7048456373132198E-2</v>
      </c>
      <c r="W737" s="28">
        <v>34.036902400000002</v>
      </c>
      <c r="X737" s="28">
        <v>198.26560000000001</v>
      </c>
      <c r="Y737" s="28">
        <v>1.5004</v>
      </c>
      <c r="Z737" s="28">
        <v>1.9574912</v>
      </c>
      <c r="AA737" s="28">
        <v>2.5777983999999998</v>
      </c>
      <c r="AB737" s="28">
        <v>2.7673952000000002</v>
      </c>
      <c r="AC737" s="28">
        <v>51.423520000000003</v>
      </c>
      <c r="AD737" s="28">
        <v>32.805545600000002</v>
      </c>
      <c r="AE737" s="28">
        <v>3.5126400000000002</v>
      </c>
      <c r="AF737" s="28">
        <v>4.810751936</v>
      </c>
      <c r="AG737" s="28">
        <v>4.8018399360000004</v>
      </c>
      <c r="AH737" s="28">
        <v>4.7568319360000002</v>
      </c>
      <c r="AI737" s="28">
        <v>6.2E-2</v>
      </c>
      <c r="AJ737" s="28">
        <v>1.9542455999999999</v>
      </c>
      <c r="AK737" s="28">
        <v>95.147555679999996</v>
      </c>
      <c r="AL737" s="28">
        <v>6.9160919999999999</v>
      </c>
      <c r="AM737" s="28">
        <v>0.97806400000000004</v>
      </c>
      <c r="AN737" s="28">
        <v>1.7930200000000001</v>
      </c>
      <c r="AO737" s="28">
        <v>41.848880000000001</v>
      </c>
      <c r="AP737" s="28">
        <v>2.0444144</v>
      </c>
      <c r="AQ737" s="28">
        <v>1.6236079999999999</v>
      </c>
      <c r="AR737" s="28">
        <v>7.3677495999999998</v>
      </c>
      <c r="AS737" s="28">
        <v>678.32714399999998</v>
      </c>
      <c r="AT737" s="28">
        <v>37.176611463999997</v>
      </c>
      <c r="AU737" s="28">
        <v>2658.9100800000001</v>
      </c>
      <c r="AV737" s="28">
        <v>5.9127851199999997</v>
      </c>
      <c r="AW737" s="28">
        <v>3.4675440000000002</v>
      </c>
      <c r="AX737" s="28">
        <v>5.0484</v>
      </c>
      <c r="AY737" s="28">
        <v>135.98792</v>
      </c>
      <c r="AZ737" s="28">
        <v>2.7406388000000002</v>
      </c>
      <c r="BA737" s="28">
        <v>0.119869396743712</v>
      </c>
      <c r="BB737" s="28">
        <v>11.391686399999999</v>
      </c>
      <c r="BC737" s="28">
        <v>146.7236</v>
      </c>
      <c r="BD737" s="28">
        <v>0.65456320000000001</v>
      </c>
      <c r="BE737" s="28">
        <v>1.93333128</v>
      </c>
      <c r="BF737" s="28">
        <v>1.8894328</v>
      </c>
      <c r="BG737" s="28">
        <v>2.1641384000000001</v>
      </c>
      <c r="BH737" s="28">
        <v>86.404336000000001</v>
      </c>
      <c r="BI737" s="28">
        <v>15.481935999999999</v>
      </c>
      <c r="BJ737" s="28">
        <v>5.0484</v>
      </c>
      <c r="BK737" s="28">
        <v>3.378878512</v>
      </c>
      <c r="BL737" s="28">
        <v>3.378878512</v>
      </c>
      <c r="BM737" s="28">
        <v>3.7773129120000002</v>
      </c>
      <c r="BN737" s="28">
        <v>0.2008576</v>
      </c>
      <c r="BO737" s="28">
        <v>1.00078631789679</v>
      </c>
      <c r="BP737" s="28">
        <v>0.47363473227206898</v>
      </c>
    </row>
    <row r="738" spans="1:68">
      <c r="A738" s="28">
        <v>737</v>
      </c>
      <c r="B738" s="29" t="s">
        <v>90</v>
      </c>
      <c r="C738" s="28">
        <v>393</v>
      </c>
      <c r="D738" s="28">
        <v>1095</v>
      </c>
      <c r="E738" s="28">
        <v>0.39713727999999998</v>
      </c>
      <c r="F738" s="28">
        <v>33.449741760000002</v>
      </c>
      <c r="G738" s="28">
        <v>3.1432736000000001</v>
      </c>
      <c r="H738" s="28">
        <v>1.19112</v>
      </c>
      <c r="I738" s="28">
        <v>4.1105568000000003</v>
      </c>
      <c r="J738" s="28">
        <v>15.869120000000001</v>
      </c>
      <c r="K738" s="28">
        <v>0.86818240000000002</v>
      </c>
      <c r="L738" s="28">
        <v>0.86953599999999998</v>
      </c>
      <c r="M738" s="28">
        <v>1.0434848000000001</v>
      </c>
      <c r="N738" s="28">
        <v>463.34271999999999</v>
      </c>
      <c r="O738" s="28">
        <v>57.3988308128</v>
      </c>
      <c r="P738" s="28">
        <v>357.97023999999999</v>
      </c>
      <c r="Q738" s="28">
        <v>1.3972</v>
      </c>
      <c r="R738" s="28">
        <v>2.2656000000000001</v>
      </c>
      <c r="S738" s="28">
        <v>3.5126400000000002</v>
      </c>
      <c r="T738" s="28">
        <v>176.73535999999999</v>
      </c>
      <c r="U738" s="28">
        <v>3.1227776</v>
      </c>
      <c r="V738" s="28">
        <v>6.7048456373132198E-2</v>
      </c>
      <c r="W738" s="28">
        <v>34.036902400000002</v>
      </c>
      <c r="X738" s="28">
        <v>198.26560000000001</v>
      </c>
      <c r="Y738" s="28">
        <v>1.5004</v>
      </c>
      <c r="Z738" s="28">
        <v>1.9574912</v>
      </c>
      <c r="AA738" s="28">
        <v>2.5777983999999998</v>
      </c>
      <c r="AB738" s="28">
        <v>2.7673952000000002</v>
      </c>
      <c r="AC738" s="28">
        <v>51.423520000000003</v>
      </c>
      <c r="AD738" s="28">
        <v>32.805545600000002</v>
      </c>
      <c r="AE738" s="28">
        <v>3.5126400000000002</v>
      </c>
      <c r="AF738" s="28">
        <v>4.810751936</v>
      </c>
      <c r="AG738" s="28">
        <v>4.8018399360000004</v>
      </c>
      <c r="AH738" s="28">
        <v>4.7568319360000002</v>
      </c>
      <c r="AI738" s="28">
        <v>6.2E-2</v>
      </c>
      <c r="AJ738" s="28">
        <v>1.9635384</v>
      </c>
      <c r="AK738" s="28">
        <v>95.597220719999996</v>
      </c>
      <c r="AL738" s="28">
        <v>6.9485200000000003</v>
      </c>
      <c r="AM738" s="28">
        <v>0.98266200000000004</v>
      </c>
      <c r="AN738" s="28">
        <v>1.80149</v>
      </c>
      <c r="AO738" s="28">
        <v>42.047319999999999</v>
      </c>
      <c r="AP738" s="28">
        <v>2.0542395999999998</v>
      </c>
      <c r="AQ738" s="28">
        <v>1.6313519999999999</v>
      </c>
      <c r="AR738" s="28">
        <v>7.4043884000000002</v>
      </c>
      <c r="AS738" s="28">
        <v>681.53993600000001</v>
      </c>
      <c r="AT738" s="28">
        <v>37.352206664000001</v>
      </c>
      <c r="AU738" s="28">
        <v>2672.17652</v>
      </c>
      <c r="AV738" s="28">
        <v>5.9425220799999998</v>
      </c>
      <c r="AW738" s="28">
        <v>3.4835159999999998</v>
      </c>
      <c r="AX738" s="28">
        <v>5.0726000000000004</v>
      </c>
      <c r="AY738" s="28">
        <v>136.63648000000001</v>
      </c>
      <c r="AZ738" s="28">
        <v>2.7539972000000001</v>
      </c>
      <c r="BA738" s="28">
        <v>0.119879221791068</v>
      </c>
      <c r="BB738" s="28">
        <v>11.4441036</v>
      </c>
      <c r="BC738" s="28">
        <v>147.4254</v>
      </c>
      <c r="BD738" s="28">
        <v>0.65766080000000005</v>
      </c>
      <c r="BE738" s="28">
        <v>1.9425805199999999</v>
      </c>
      <c r="BF738" s="28">
        <v>1.8984352</v>
      </c>
      <c r="BG738" s="28">
        <v>2.1744476000000001</v>
      </c>
      <c r="BH738" s="28">
        <v>86.821544000000003</v>
      </c>
      <c r="BI738" s="28">
        <v>15.557924</v>
      </c>
      <c r="BJ738" s="28">
        <v>5.0726000000000004</v>
      </c>
      <c r="BK738" s="28">
        <v>3.394852448</v>
      </c>
      <c r="BL738" s="28">
        <v>3.394852448</v>
      </c>
      <c r="BM738" s="28">
        <v>3.7932868480000002</v>
      </c>
      <c r="BN738" s="28">
        <v>0.20168040000000001</v>
      </c>
      <c r="BO738" s="28">
        <v>0.99926643983749897</v>
      </c>
      <c r="BP738" s="28">
        <v>0.475876121562952</v>
      </c>
    </row>
    <row r="739" spans="1:68">
      <c r="A739" s="28">
        <v>738</v>
      </c>
      <c r="B739" s="29" t="s">
        <v>84</v>
      </c>
      <c r="C739" s="28">
        <v>375</v>
      </c>
      <c r="D739" s="28">
        <v>1095</v>
      </c>
      <c r="E739" s="28">
        <v>0.39713727999999998</v>
      </c>
      <c r="F739" s="28">
        <v>33.449741760000002</v>
      </c>
      <c r="G739" s="28">
        <v>3.1432736000000001</v>
      </c>
      <c r="H739" s="28">
        <v>1.19112</v>
      </c>
      <c r="I739" s="28">
        <v>4.1105568000000003</v>
      </c>
      <c r="J739" s="28">
        <v>15.869120000000001</v>
      </c>
      <c r="K739" s="28">
        <v>0.86818240000000002</v>
      </c>
      <c r="L739" s="28">
        <v>0.86953599999999998</v>
      </c>
      <c r="M739" s="28">
        <v>1.0434848000000001</v>
      </c>
      <c r="N739" s="28">
        <v>463.34271999999999</v>
      </c>
      <c r="O739" s="28">
        <v>57.3988308128</v>
      </c>
      <c r="P739" s="28">
        <v>357.97023999999999</v>
      </c>
      <c r="Q739" s="28">
        <v>1.3972</v>
      </c>
      <c r="R739" s="28">
        <v>2.2656000000000001</v>
      </c>
      <c r="S739" s="28">
        <v>3.5126400000000002</v>
      </c>
      <c r="T739" s="28">
        <v>176.73535999999999</v>
      </c>
      <c r="U739" s="28">
        <v>3.1227776</v>
      </c>
      <c r="V739" s="28">
        <v>6.7048456373132198E-2</v>
      </c>
      <c r="W739" s="28">
        <v>34.036902400000002</v>
      </c>
      <c r="X739" s="28">
        <v>198.26560000000001</v>
      </c>
      <c r="Y739" s="28">
        <v>1.5004</v>
      </c>
      <c r="Z739" s="28">
        <v>1.9574912</v>
      </c>
      <c r="AA739" s="28">
        <v>2.5777983999999998</v>
      </c>
      <c r="AB739" s="28">
        <v>2.7673952000000002</v>
      </c>
      <c r="AC739" s="28">
        <v>51.423520000000003</v>
      </c>
      <c r="AD739" s="28">
        <v>32.805545600000002</v>
      </c>
      <c r="AE739" s="28">
        <v>3.5126400000000002</v>
      </c>
      <c r="AF739" s="28">
        <v>4.810751936</v>
      </c>
      <c r="AG739" s="28">
        <v>4.8018399360000004</v>
      </c>
      <c r="AH739" s="28">
        <v>4.7568319360000002</v>
      </c>
      <c r="AI739" s="28">
        <v>6.2E-2</v>
      </c>
      <c r="AJ739" s="28">
        <v>1.9728311999999999</v>
      </c>
      <c r="AK739" s="28">
        <v>96.046885759999995</v>
      </c>
      <c r="AL739" s="28">
        <v>6.9809479999999997</v>
      </c>
      <c r="AM739" s="28">
        <v>0.98726000000000003</v>
      </c>
      <c r="AN739" s="28">
        <v>1.80996</v>
      </c>
      <c r="AO739" s="28">
        <v>42.245759999999997</v>
      </c>
      <c r="AP739" s="28">
        <v>2.0640648000000001</v>
      </c>
      <c r="AQ739" s="28">
        <v>1.6390960000000001</v>
      </c>
      <c r="AR739" s="28">
        <v>7.4410271999999997</v>
      </c>
      <c r="AS739" s="28">
        <v>684.75272800000005</v>
      </c>
      <c r="AT739" s="28">
        <v>37.527801863999997</v>
      </c>
      <c r="AU739" s="28">
        <v>2685.4429599999999</v>
      </c>
      <c r="AV739" s="28">
        <v>5.97225904</v>
      </c>
      <c r="AW739" s="28">
        <v>3.4994879999999999</v>
      </c>
      <c r="AX739" s="28">
        <v>5.0968</v>
      </c>
      <c r="AY739" s="28">
        <v>137.28504000000001</v>
      </c>
      <c r="AZ739" s="28">
        <v>2.7673556000000001</v>
      </c>
      <c r="BA739" s="28">
        <v>0.119888954536503</v>
      </c>
      <c r="BB739" s="28">
        <v>11.496520800000001</v>
      </c>
      <c r="BC739" s="28">
        <v>148.12719999999999</v>
      </c>
      <c r="BD739" s="28">
        <v>0.66075839999999997</v>
      </c>
      <c r="BE739" s="28">
        <v>1.9518297600000001</v>
      </c>
      <c r="BF739" s="28">
        <v>1.9074376</v>
      </c>
      <c r="BG739" s="28">
        <v>2.1847568000000002</v>
      </c>
      <c r="BH739" s="28">
        <v>87.238752000000005</v>
      </c>
      <c r="BI739" s="28">
        <v>15.633912</v>
      </c>
      <c r="BJ739" s="28">
        <v>5.0968</v>
      </c>
      <c r="BK739" s="28">
        <v>3.4108263839999999</v>
      </c>
      <c r="BL739" s="28">
        <v>3.4108263839999999</v>
      </c>
      <c r="BM739" s="28">
        <v>3.8092607840000001</v>
      </c>
      <c r="BN739" s="28">
        <v>0.20250319999999999</v>
      </c>
      <c r="BO739" s="28">
        <v>0.99775117120659196</v>
      </c>
      <c r="BP739" s="28">
        <v>0.47811751085383503</v>
      </c>
    </row>
    <row r="740" spans="1:68">
      <c r="A740" s="28">
        <v>739</v>
      </c>
      <c r="B740" s="29" t="s">
        <v>284</v>
      </c>
      <c r="C740" s="28">
        <v>315</v>
      </c>
      <c r="D740" s="28">
        <v>1095</v>
      </c>
      <c r="E740" s="28">
        <v>0.39713727999999998</v>
      </c>
      <c r="F740" s="28">
        <v>33.449741760000002</v>
      </c>
      <c r="G740" s="28">
        <v>3.1432736000000001</v>
      </c>
      <c r="H740" s="28">
        <v>1.19112</v>
      </c>
      <c r="I740" s="28">
        <v>4.1105568000000003</v>
      </c>
      <c r="J740" s="28">
        <v>15.869120000000001</v>
      </c>
      <c r="K740" s="28">
        <v>0.86818240000000002</v>
      </c>
      <c r="L740" s="28">
        <v>0.86953599999999998</v>
      </c>
      <c r="M740" s="28">
        <v>1.0434848000000001</v>
      </c>
      <c r="N740" s="28">
        <v>463.34271999999999</v>
      </c>
      <c r="O740" s="28">
        <v>57.3988308128</v>
      </c>
      <c r="P740" s="28">
        <v>357.97023999999999</v>
      </c>
      <c r="Q740" s="28">
        <v>1.3972</v>
      </c>
      <c r="R740" s="28">
        <v>2.2656000000000001</v>
      </c>
      <c r="S740" s="28">
        <v>3.5126400000000002</v>
      </c>
      <c r="T740" s="28">
        <v>176.73535999999999</v>
      </c>
      <c r="U740" s="28">
        <v>3.1227776</v>
      </c>
      <c r="V740" s="28">
        <v>6.7048456373132198E-2</v>
      </c>
      <c r="W740" s="28">
        <v>34.036902400000002</v>
      </c>
      <c r="X740" s="28">
        <v>198.26560000000001</v>
      </c>
      <c r="Y740" s="28">
        <v>1.5004</v>
      </c>
      <c r="Z740" s="28">
        <v>1.9574912</v>
      </c>
      <c r="AA740" s="28">
        <v>2.5777983999999998</v>
      </c>
      <c r="AB740" s="28">
        <v>2.7673952000000002</v>
      </c>
      <c r="AC740" s="28">
        <v>51.423520000000003</v>
      </c>
      <c r="AD740" s="28">
        <v>32.805545600000002</v>
      </c>
      <c r="AE740" s="28">
        <v>3.5126400000000002</v>
      </c>
      <c r="AF740" s="28">
        <v>4.810751936</v>
      </c>
      <c r="AG740" s="28">
        <v>4.8018399360000004</v>
      </c>
      <c r="AH740" s="28">
        <v>4.7568319360000002</v>
      </c>
      <c r="AI740" s="28">
        <v>6.2E-2</v>
      </c>
      <c r="AJ740" s="28">
        <v>1.982124</v>
      </c>
      <c r="AK740" s="28">
        <v>96.496550799999994</v>
      </c>
      <c r="AL740" s="28">
        <v>7.0133760000000001</v>
      </c>
      <c r="AM740" s="28">
        <v>0.99185800000000002</v>
      </c>
      <c r="AN740" s="28">
        <v>1.81843</v>
      </c>
      <c r="AO740" s="28">
        <v>42.444200000000002</v>
      </c>
      <c r="AP740" s="28">
        <v>2.07389</v>
      </c>
      <c r="AQ740" s="28">
        <v>1.6468400000000001</v>
      </c>
      <c r="AR740" s="28">
        <v>7.4776660000000001</v>
      </c>
      <c r="AS740" s="28">
        <v>687.96551999999997</v>
      </c>
      <c r="AT740" s="28">
        <v>37.703397064000001</v>
      </c>
      <c r="AU740" s="28">
        <v>2698.7094000000002</v>
      </c>
      <c r="AV740" s="28">
        <v>6.0019960000000001</v>
      </c>
      <c r="AW740" s="28">
        <v>3.51546</v>
      </c>
      <c r="AX740" s="28">
        <v>5.1210000000000004</v>
      </c>
      <c r="AY740" s="28">
        <v>137.93360000000001</v>
      </c>
      <c r="AZ740" s="28">
        <v>2.7807140000000001</v>
      </c>
      <c r="BA740" s="28">
        <v>0.119898596274638</v>
      </c>
      <c r="BB740" s="28">
        <v>11.548938</v>
      </c>
      <c r="BC740" s="28">
        <v>148.82900000000001</v>
      </c>
      <c r="BD740" s="28">
        <v>0.663856</v>
      </c>
      <c r="BE740" s="28">
        <v>1.961079</v>
      </c>
      <c r="BF740" s="28">
        <v>1.9164399999999999</v>
      </c>
      <c r="BG740" s="28">
        <v>2.1950660000000002</v>
      </c>
      <c r="BH740" s="28">
        <v>87.655959999999993</v>
      </c>
      <c r="BI740" s="28">
        <v>15.709899999999999</v>
      </c>
      <c r="BJ740" s="28">
        <v>5.1210000000000004</v>
      </c>
      <c r="BK740" s="28">
        <v>3.4268003199999999</v>
      </c>
      <c r="BL740" s="28">
        <v>3.4268003199999999</v>
      </c>
      <c r="BM740" s="28">
        <v>3.8252347200000001</v>
      </c>
      <c r="BN740" s="28">
        <v>0.20332600000000001</v>
      </c>
      <c r="BO740" s="28">
        <v>0.99624049106687096</v>
      </c>
      <c r="BP740" s="28">
        <v>0.48035890014471799</v>
      </c>
    </row>
    <row r="741" spans="1:68">
      <c r="A741" s="28">
        <v>740</v>
      </c>
      <c r="B741" s="29" t="s">
        <v>380</v>
      </c>
      <c r="C741" s="28">
        <v>225</v>
      </c>
      <c r="D741" s="28">
        <v>1090</v>
      </c>
      <c r="E741" s="28">
        <v>0.39713727999999998</v>
      </c>
      <c r="F741" s="28">
        <v>33.449741760000002</v>
      </c>
      <c r="G741" s="28">
        <v>3.1432736000000001</v>
      </c>
      <c r="H741" s="28">
        <v>1.19112</v>
      </c>
      <c r="I741" s="28">
        <v>4.1105568000000003</v>
      </c>
      <c r="J741" s="28">
        <v>15.869120000000001</v>
      </c>
      <c r="K741" s="28">
        <v>0.86818240000000002</v>
      </c>
      <c r="L741" s="28">
        <v>0.86953599999999998</v>
      </c>
      <c r="M741" s="28">
        <v>1.0434848000000001</v>
      </c>
      <c r="N741" s="28">
        <v>463.34271999999999</v>
      </c>
      <c r="O741" s="28">
        <v>57.3988308128</v>
      </c>
      <c r="P741" s="28">
        <v>357.97023999999999</v>
      </c>
      <c r="Q741" s="28">
        <v>1.3972</v>
      </c>
      <c r="R741" s="28">
        <v>2.2656000000000001</v>
      </c>
      <c r="S741" s="28">
        <v>3.5126400000000002</v>
      </c>
      <c r="T741" s="28">
        <v>176.73535999999999</v>
      </c>
      <c r="U741" s="28">
        <v>3.1227776</v>
      </c>
      <c r="V741" s="28">
        <v>6.7048456373132198E-2</v>
      </c>
      <c r="W741" s="28">
        <v>34.036902400000002</v>
      </c>
      <c r="X741" s="28">
        <v>198.26560000000001</v>
      </c>
      <c r="Y741" s="28">
        <v>1.5004</v>
      </c>
      <c r="Z741" s="28">
        <v>1.9574912</v>
      </c>
      <c r="AA741" s="28">
        <v>2.5777983999999998</v>
      </c>
      <c r="AB741" s="28">
        <v>2.7673952000000002</v>
      </c>
      <c r="AC741" s="28">
        <v>51.423520000000003</v>
      </c>
      <c r="AD741" s="28">
        <v>32.805545600000002</v>
      </c>
      <c r="AE741" s="28">
        <v>3.5126400000000002</v>
      </c>
      <c r="AF741" s="28">
        <v>4.810751936</v>
      </c>
      <c r="AG741" s="28">
        <v>4.8018399360000004</v>
      </c>
      <c r="AH741" s="28">
        <v>4.7568319360000002</v>
      </c>
      <c r="AI741" s="28">
        <v>6.2E-2</v>
      </c>
      <c r="AJ741" s="28">
        <v>1.9356599999999999</v>
      </c>
      <c r="AK741" s="28">
        <v>94.248225599999998</v>
      </c>
      <c r="AL741" s="28">
        <v>6.8512360000000001</v>
      </c>
      <c r="AM741" s="28">
        <v>0.96886799999999995</v>
      </c>
      <c r="AN741" s="28">
        <v>1.7760800000000001</v>
      </c>
      <c r="AO741" s="28">
        <v>41.451999999999998</v>
      </c>
      <c r="AP741" s="28">
        <v>2.0247639999999998</v>
      </c>
      <c r="AQ741" s="28">
        <v>1.60812</v>
      </c>
      <c r="AR741" s="28">
        <v>7.2944719999999998</v>
      </c>
      <c r="AS741" s="28">
        <v>671.90156000000002</v>
      </c>
      <c r="AT741" s="28">
        <v>36.825421063999997</v>
      </c>
      <c r="AU741" s="28">
        <v>2632.3771999999999</v>
      </c>
      <c r="AV741" s="28">
        <v>5.8533112000000003</v>
      </c>
      <c r="AW741" s="28">
        <v>3.4356</v>
      </c>
      <c r="AX741" s="28">
        <v>5</v>
      </c>
      <c r="AY741" s="28">
        <v>134.6908</v>
      </c>
      <c r="AZ741" s="28">
        <v>2.7139220000000002</v>
      </c>
      <c r="BA741" s="28">
        <v>0.119849464440799</v>
      </c>
      <c r="BB741" s="28">
        <v>11.286852</v>
      </c>
      <c r="BC741" s="28">
        <v>145.32</v>
      </c>
      <c r="BD741" s="28">
        <v>0.64836800000000006</v>
      </c>
      <c r="BE741" s="28">
        <v>1.9148327999999999</v>
      </c>
      <c r="BF741" s="28">
        <v>1.8714280000000001</v>
      </c>
      <c r="BG741" s="28">
        <v>2.1435200000000001</v>
      </c>
      <c r="BH741" s="28">
        <v>85.569919999999996</v>
      </c>
      <c r="BI741" s="28">
        <v>15.32996</v>
      </c>
      <c r="BJ741" s="28">
        <v>5</v>
      </c>
      <c r="BK741" s="28">
        <v>3.3469306400000001</v>
      </c>
      <c r="BL741" s="28">
        <v>3.3469306400000001</v>
      </c>
      <c r="BM741" s="28">
        <v>3.7453650399999998</v>
      </c>
      <c r="BN741" s="28">
        <v>0.199212</v>
      </c>
      <c r="BO741" s="28">
        <v>1.00383998668818</v>
      </c>
      <c r="BP741" s="28">
        <v>0.46915195369030399</v>
      </c>
    </row>
    <row r="742" spans="1:68">
      <c r="A742" s="28">
        <v>741</v>
      </c>
      <c r="B742" s="29" t="s">
        <v>89</v>
      </c>
      <c r="C742" s="28">
        <v>330</v>
      </c>
      <c r="D742" s="28">
        <v>1090</v>
      </c>
      <c r="E742" s="28">
        <v>0.39713727999999998</v>
      </c>
      <c r="F742" s="28">
        <v>33.449741760000002</v>
      </c>
      <c r="G742" s="28">
        <v>3.1432736000000001</v>
      </c>
      <c r="H742" s="28">
        <v>1.19112</v>
      </c>
      <c r="I742" s="28">
        <v>4.1105568000000003</v>
      </c>
      <c r="J742" s="28">
        <v>15.869120000000001</v>
      </c>
      <c r="K742" s="28">
        <v>0.86818240000000002</v>
      </c>
      <c r="L742" s="28">
        <v>0.86953599999999998</v>
      </c>
      <c r="M742" s="28">
        <v>1.0434848000000001</v>
      </c>
      <c r="N742" s="28">
        <v>463.34271999999999</v>
      </c>
      <c r="O742" s="28">
        <v>57.3988308128</v>
      </c>
      <c r="P742" s="28">
        <v>357.97023999999999</v>
      </c>
      <c r="Q742" s="28">
        <v>1.3972</v>
      </c>
      <c r="R742" s="28">
        <v>2.2656000000000001</v>
      </c>
      <c r="S742" s="28">
        <v>3.5126400000000002</v>
      </c>
      <c r="T742" s="28">
        <v>176.73535999999999</v>
      </c>
      <c r="U742" s="28">
        <v>3.1227776</v>
      </c>
      <c r="V742" s="28">
        <v>6.7048456373132198E-2</v>
      </c>
      <c r="W742" s="28">
        <v>34.036902400000002</v>
      </c>
      <c r="X742" s="28">
        <v>198.26560000000001</v>
      </c>
      <c r="Y742" s="28">
        <v>1.5004</v>
      </c>
      <c r="Z742" s="28">
        <v>1.9574912</v>
      </c>
      <c r="AA742" s="28">
        <v>2.5777983999999998</v>
      </c>
      <c r="AB742" s="28">
        <v>2.7673952000000002</v>
      </c>
      <c r="AC742" s="28">
        <v>51.423520000000003</v>
      </c>
      <c r="AD742" s="28">
        <v>32.805545600000002</v>
      </c>
      <c r="AE742" s="28">
        <v>3.5126400000000002</v>
      </c>
      <c r="AF742" s="28">
        <v>4.810751936</v>
      </c>
      <c r="AG742" s="28">
        <v>4.8018399360000004</v>
      </c>
      <c r="AH742" s="28">
        <v>4.7568319360000002</v>
      </c>
      <c r="AI742" s="28">
        <v>6.2E-2</v>
      </c>
      <c r="AJ742" s="28">
        <v>1.9449528</v>
      </c>
      <c r="AK742" s="28">
        <v>94.697890639999997</v>
      </c>
      <c r="AL742" s="28">
        <v>6.8836639999999996</v>
      </c>
      <c r="AM742" s="28">
        <v>0.97346600000000005</v>
      </c>
      <c r="AN742" s="28">
        <v>1.7845500000000001</v>
      </c>
      <c r="AO742" s="28">
        <v>41.650440000000003</v>
      </c>
      <c r="AP742" s="28">
        <v>2.0345892000000001</v>
      </c>
      <c r="AQ742" s="28">
        <v>1.615864</v>
      </c>
      <c r="AR742" s="28">
        <v>7.3311108000000003</v>
      </c>
      <c r="AS742" s="28">
        <v>675.11435200000005</v>
      </c>
      <c r="AT742" s="28">
        <v>37.001016264</v>
      </c>
      <c r="AU742" s="28">
        <v>2645.6436399999998</v>
      </c>
      <c r="AV742" s="28">
        <v>5.8830481600000004</v>
      </c>
      <c r="AW742" s="28">
        <v>3.4515720000000001</v>
      </c>
      <c r="AX742" s="28">
        <v>5.0242000000000004</v>
      </c>
      <c r="AY742" s="28">
        <v>135.33936</v>
      </c>
      <c r="AZ742" s="28">
        <v>2.7272804000000002</v>
      </c>
      <c r="BA742" s="28">
        <v>0.119859478075142</v>
      </c>
      <c r="BB742" s="28">
        <v>11.3392692</v>
      </c>
      <c r="BC742" s="28">
        <v>146.02180000000001</v>
      </c>
      <c r="BD742" s="28">
        <v>0.65146559999999998</v>
      </c>
      <c r="BE742" s="28">
        <v>1.92408204</v>
      </c>
      <c r="BF742" s="28">
        <v>1.8804304000000001</v>
      </c>
      <c r="BG742" s="28">
        <v>2.1538292000000001</v>
      </c>
      <c r="BH742" s="28">
        <v>85.987127999999998</v>
      </c>
      <c r="BI742" s="28">
        <v>15.405948</v>
      </c>
      <c r="BJ742" s="28">
        <v>5.0242000000000004</v>
      </c>
      <c r="BK742" s="28">
        <v>3.362904576</v>
      </c>
      <c r="BL742" s="28">
        <v>3.362904576</v>
      </c>
      <c r="BM742" s="28">
        <v>3.7613389759999998</v>
      </c>
      <c r="BN742" s="28">
        <v>0.20003480000000001</v>
      </c>
      <c r="BO742" s="28">
        <v>1.00231082644924</v>
      </c>
      <c r="BP742" s="28">
        <v>0.47139334298118701</v>
      </c>
    </row>
    <row r="743" spans="1:68">
      <c r="A743" s="28">
        <v>742</v>
      </c>
      <c r="B743" s="29" t="s">
        <v>83</v>
      </c>
      <c r="C743" s="28">
        <v>360</v>
      </c>
      <c r="D743" s="28">
        <v>1090</v>
      </c>
      <c r="E743" s="28">
        <v>0.39713727999999998</v>
      </c>
      <c r="F743" s="28">
        <v>33.449741760000002</v>
      </c>
      <c r="G743" s="28">
        <v>3.1432736000000001</v>
      </c>
      <c r="H743" s="28">
        <v>1.19112</v>
      </c>
      <c r="I743" s="28">
        <v>4.1105568000000003</v>
      </c>
      <c r="J743" s="28">
        <v>15.869120000000001</v>
      </c>
      <c r="K743" s="28">
        <v>0.86818240000000002</v>
      </c>
      <c r="L743" s="28">
        <v>0.86953599999999998</v>
      </c>
      <c r="M743" s="28">
        <v>1.0434848000000001</v>
      </c>
      <c r="N743" s="28">
        <v>463.34271999999999</v>
      </c>
      <c r="O743" s="28">
        <v>57.3988308128</v>
      </c>
      <c r="P743" s="28">
        <v>357.97023999999999</v>
      </c>
      <c r="Q743" s="28">
        <v>1.3972</v>
      </c>
      <c r="R743" s="28">
        <v>2.2656000000000001</v>
      </c>
      <c r="S743" s="28">
        <v>3.5126400000000002</v>
      </c>
      <c r="T743" s="28">
        <v>176.73535999999999</v>
      </c>
      <c r="U743" s="28">
        <v>3.1227776</v>
      </c>
      <c r="V743" s="28">
        <v>6.7048456373132198E-2</v>
      </c>
      <c r="W743" s="28">
        <v>34.036902400000002</v>
      </c>
      <c r="X743" s="28">
        <v>198.26560000000001</v>
      </c>
      <c r="Y743" s="28">
        <v>1.5004</v>
      </c>
      <c r="Z743" s="28">
        <v>1.9574912</v>
      </c>
      <c r="AA743" s="28">
        <v>2.5777983999999998</v>
      </c>
      <c r="AB743" s="28">
        <v>2.7673952000000002</v>
      </c>
      <c r="AC743" s="28">
        <v>51.423520000000003</v>
      </c>
      <c r="AD743" s="28">
        <v>32.805545600000002</v>
      </c>
      <c r="AE743" s="28">
        <v>3.5126400000000002</v>
      </c>
      <c r="AF743" s="28">
        <v>4.810751936</v>
      </c>
      <c r="AG743" s="28">
        <v>4.8018399360000004</v>
      </c>
      <c r="AH743" s="28">
        <v>4.7568319360000002</v>
      </c>
      <c r="AI743" s="28">
        <v>6.2E-2</v>
      </c>
      <c r="AJ743" s="28">
        <v>1.9542455999999999</v>
      </c>
      <c r="AK743" s="28">
        <v>95.147555679999996</v>
      </c>
      <c r="AL743" s="28">
        <v>6.9160919999999999</v>
      </c>
      <c r="AM743" s="28">
        <v>0.97806400000000004</v>
      </c>
      <c r="AN743" s="28">
        <v>1.7930200000000001</v>
      </c>
      <c r="AO743" s="28">
        <v>41.848880000000001</v>
      </c>
      <c r="AP743" s="28">
        <v>2.0444144</v>
      </c>
      <c r="AQ743" s="28">
        <v>1.6236079999999999</v>
      </c>
      <c r="AR743" s="28">
        <v>7.3677495999999998</v>
      </c>
      <c r="AS743" s="28">
        <v>678.32714399999998</v>
      </c>
      <c r="AT743" s="28">
        <v>37.176611463999997</v>
      </c>
      <c r="AU743" s="28">
        <v>2658.9100800000001</v>
      </c>
      <c r="AV743" s="28">
        <v>5.9127851199999997</v>
      </c>
      <c r="AW743" s="28">
        <v>3.4675440000000002</v>
      </c>
      <c r="AX743" s="28">
        <v>5.0484</v>
      </c>
      <c r="AY743" s="28">
        <v>135.98792</v>
      </c>
      <c r="AZ743" s="28">
        <v>2.7406388000000002</v>
      </c>
      <c r="BA743" s="28">
        <v>0.119869396743712</v>
      </c>
      <c r="BB743" s="28">
        <v>11.391686399999999</v>
      </c>
      <c r="BC743" s="28">
        <v>146.7236</v>
      </c>
      <c r="BD743" s="28">
        <v>0.65456320000000001</v>
      </c>
      <c r="BE743" s="28">
        <v>1.93333128</v>
      </c>
      <c r="BF743" s="28">
        <v>1.8894328</v>
      </c>
      <c r="BG743" s="28">
        <v>2.1641384000000001</v>
      </c>
      <c r="BH743" s="28">
        <v>86.404336000000001</v>
      </c>
      <c r="BI743" s="28">
        <v>15.481935999999999</v>
      </c>
      <c r="BJ743" s="28">
        <v>5.0484</v>
      </c>
      <c r="BK743" s="28">
        <v>3.378878512</v>
      </c>
      <c r="BL743" s="28">
        <v>3.378878512</v>
      </c>
      <c r="BM743" s="28">
        <v>3.7773129120000002</v>
      </c>
      <c r="BN743" s="28">
        <v>0.2008576</v>
      </c>
      <c r="BO743" s="28">
        <v>1.00078631789679</v>
      </c>
      <c r="BP743" s="28">
        <v>0.47363473227206898</v>
      </c>
    </row>
    <row r="744" spans="1:68">
      <c r="A744" s="28">
        <v>743</v>
      </c>
      <c r="B744" s="29" t="s">
        <v>90</v>
      </c>
      <c r="C744" s="28">
        <v>390</v>
      </c>
      <c r="D744" s="28">
        <v>1090</v>
      </c>
      <c r="E744" s="28">
        <v>0.39713727999999998</v>
      </c>
      <c r="F744" s="28">
        <v>33.449741760000002</v>
      </c>
      <c r="G744" s="28">
        <v>3.1432736000000001</v>
      </c>
      <c r="H744" s="28">
        <v>1.19112</v>
      </c>
      <c r="I744" s="28">
        <v>4.1105568000000003</v>
      </c>
      <c r="J744" s="28">
        <v>15.869120000000001</v>
      </c>
      <c r="K744" s="28">
        <v>0.86818240000000002</v>
      </c>
      <c r="L744" s="28">
        <v>0.86953599999999998</v>
      </c>
      <c r="M744" s="28">
        <v>1.0434848000000001</v>
      </c>
      <c r="N744" s="28">
        <v>463.34271999999999</v>
      </c>
      <c r="O744" s="28">
        <v>57.3988308128</v>
      </c>
      <c r="P744" s="28">
        <v>357.97023999999999</v>
      </c>
      <c r="Q744" s="28">
        <v>1.3972</v>
      </c>
      <c r="R744" s="28">
        <v>2.2656000000000001</v>
      </c>
      <c r="S744" s="28">
        <v>3.5126400000000002</v>
      </c>
      <c r="T744" s="28">
        <v>176.73535999999999</v>
      </c>
      <c r="U744" s="28">
        <v>3.1227776</v>
      </c>
      <c r="V744" s="28">
        <v>6.7048456373132198E-2</v>
      </c>
      <c r="W744" s="28">
        <v>34.036902400000002</v>
      </c>
      <c r="X744" s="28">
        <v>198.26560000000001</v>
      </c>
      <c r="Y744" s="28">
        <v>1.5004</v>
      </c>
      <c r="Z744" s="28">
        <v>1.9574912</v>
      </c>
      <c r="AA744" s="28">
        <v>2.5777983999999998</v>
      </c>
      <c r="AB744" s="28">
        <v>2.7673952000000002</v>
      </c>
      <c r="AC744" s="28">
        <v>51.423520000000003</v>
      </c>
      <c r="AD744" s="28">
        <v>32.805545600000002</v>
      </c>
      <c r="AE744" s="28">
        <v>3.5126400000000002</v>
      </c>
      <c r="AF744" s="28">
        <v>4.810751936</v>
      </c>
      <c r="AG744" s="28">
        <v>4.8018399360000004</v>
      </c>
      <c r="AH744" s="28">
        <v>4.7568319360000002</v>
      </c>
      <c r="AI744" s="28">
        <v>6.2E-2</v>
      </c>
      <c r="AJ744" s="28">
        <v>1.9635384</v>
      </c>
      <c r="AK744" s="28">
        <v>95.597220719999996</v>
      </c>
      <c r="AL744" s="28">
        <v>6.9485200000000003</v>
      </c>
      <c r="AM744" s="28">
        <v>0.98266200000000004</v>
      </c>
      <c r="AN744" s="28">
        <v>1.80149</v>
      </c>
      <c r="AO744" s="28">
        <v>42.047319999999999</v>
      </c>
      <c r="AP744" s="28">
        <v>2.0542395999999998</v>
      </c>
      <c r="AQ744" s="28">
        <v>1.6313519999999999</v>
      </c>
      <c r="AR744" s="28">
        <v>7.4043884000000002</v>
      </c>
      <c r="AS744" s="28">
        <v>681.53993600000001</v>
      </c>
      <c r="AT744" s="28">
        <v>37.352206664000001</v>
      </c>
      <c r="AU744" s="28">
        <v>2672.17652</v>
      </c>
      <c r="AV744" s="28">
        <v>5.9425220799999998</v>
      </c>
      <c r="AW744" s="28">
        <v>3.4835159999999998</v>
      </c>
      <c r="AX744" s="28">
        <v>5.0726000000000004</v>
      </c>
      <c r="AY744" s="28">
        <v>136.63648000000001</v>
      </c>
      <c r="AZ744" s="28">
        <v>2.7539972000000001</v>
      </c>
      <c r="BA744" s="28">
        <v>0.119879221791068</v>
      </c>
      <c r="BB744" s="28">
        <v>11.4441036</v>
      </c>
      <c r="BC744" s="28">
        <v>147.4254</v>
      </c>
      <c r="BD744" s="28">
        <v>0.65766080000000005</v>
      </c>
      <c r="BE744" s="28">
        <v>1.9425805199999999</v>
      </c>
      <c r="BF744" s="28">
        <v>1.8984352</v>
      </c>
      <c r="BG744" s="28">
        <v>2.1744476000000001</v>
      </c>
      <c r="BH744" s="28">
        <v>86.821544000000003</v>
      </c>
      <c r="BI744" s="28">
        <v>15.557924</v>
      </c>
      <c r="BJ744" s="28">
        <v>5.0726000000000004</v>
      </c>
      <c r="BK744" s="28">
        <v>3.394852448</v>
      </c>
      <c r="BL744" s="28">
        <v>3.394852448</v>
      </c>
      <c r="BM744" s="28">
        <v>3.7932868480000002</v>
      </c>
      <c r="BN744" s="28">
        <v>0.20168040000000001</v>
      </c>
      <c r="BO744" s="28">
        <v>0.99926643983749897</v>
      </c>
      <c r="BP744" s="28">
        <v>0.475876121562952</v>
      </c>
    </row>
    <row r="745" spans="1:68">
      <c r="A745" s="28">
        <v>744</v>
      </c>
      <c r="B745" s="29" t="s">
        <v>84</v>
      </c>
      <c r="C745" s="28">
        <v>360</v>
      </c>
      <c r="D745" s="28">
        <v>1090</v>
      </c>
      <c r="E745" s="28">
        <v>0.39713727999999998</v>
      </c>
      <c r="F745" s="28">
        <v>33.449741760000002</v>
      </c>
      <c r="G745" s="28">
        <v>3.1432736000000001</v>
      </c>
      <c r="H745" s="28">
        <v>1.19112</v>
      </c>
      <c r="I745" s="28">
        <v>4.1105568000000003</v>
      </c>
      <c r="J745" s="28">
        <v>15.869120000000001</v>
      </c>
      <c r="K745" s="28">
        <v>0.86818240000000002</v>
      </c>
      <c r="L745" s="28">
        <v>0.86953599999999998</v>
      </c>
      <c r="M745" s="28">
        <v>1.0434848000000001</v>
      </c>
      <c r="N745" s="28">
        <v>463.34271999999999</v>
      </c>
      <c r="O745" s="28">
        <v>57.3988308128</v>
      </c>
      <c r="P745" s="28">
        <v>357.97023999999999</v>
      </c>
      <c r="Q745" s="28">
        <v>1.3972</v>
      </c>
      <c r="R745" s="28">
        <v>2.2656000000000001</v>
      </c>
      <c r="S745" s="28">
        <v>3.5126400000000002</v>
      </c>
      <c r="T745" s="28">
        <v>176.73535999999999</v>
      </c>
      <c r="U745" s="28">
        <v>3.1227776</v>
      </c>
      <c r="V745" s="28">
        <v>6.7048456373132198E-2</v>
      </c>
      <c r="W745" s="28">
        <v>34.036902400000002</v>
      </c>
      <c r="X745" s="28">
        <v>198.26560000000001</v>
      </c>
      <c r="Y745" s="28">
        <v>1.5004</v>
      </c>
      <c r="Z745" s="28">
        <v>1.9574912</v>
      </c>
      <c r="AA745" s="28">
        <v>2.5777983999999998</v>
      </c>
      <c r="AB745" s="28">
        <v>2.7673952000000002</v>
      </c>
      <c r="AC745" s="28">
        <v>51.423520000000003</v>
      </c>
      <c r="AD745" s="28">
        <v>32.805545600000002</v>
      </c>
      <c r="AE745" s="28">
        <v>3.5126400000000002</v>
      </c>
      <c r="AF745" s="28">
        <v>4.810751936</v>
      </c>
      <c r="AG745" s="28">
        <v>4.8018399360000004</v>
      </c>
      <c r="AH745" s="28">
        <v>4.7568319360000002</v>
      </c>
      <c r="AI745" s="28">
        <v>6.2E-2</v>
      </c>
      <c r="AJ745" s="28">
        <v>1.9728311999999999</v>
      </c>
      <c r="AK745" s="28">
        <v>96.046885759999995</v>
      </c>
      <c r="AL745" s="28">
        <v>6.9809479999999997</v>
      </c>
      <c r="AM745" s="28">
        <v>0.98726000000000003</v>
      </c>
      <c r="AN745" s="28">
        <v>1.80996</v>
      </c>
      <c r="AO745" s="28">
        <v>42.245759999999997</v>
      </c>
      <c r="AP745" s="28">
        <v>2.0640648000000001</v>
      </c>
      <c r="AQ745" s="28">
        <v>1.6390960000000001</v>
      </c>
      <c r="AR745" s="28">
        <v>7.4410271999999997</v>
      </c>
      <c r="AS745" s="28">
        <v>684.75272800000005</v>
      </c>
      <c r="AT745" s="28">
        <v>37.527801863999997</v>
      </c>
      <c r="AU745" s="28">
        <v>2685.4429599999999</v>
      </c>
      <c r="AV745" s="28">
        <v>5.97225904</v>
      </c>
      <c r="AW745" s="28">
        <v>3.4994879999999999</v>
      </c>
      <c r="AX745" s="28">
        <v>5.0968</v>
      </c>
      <c r="AY745" s="28">
        <v>137.28504000000001</v>
      </c>
      <c r="AZ745" s="28">
        <v>2.7673556000000001</v>
      </c>
      <c r="BA745" s="28">
        <v>0.119888954536503</v>
      </c>
      <c r="BB745" s="28">
        <v>11.496520800000001</v>
      </c>
      <c r="BC745" s="28">
        <v>148.12719999999999</v>
      </c>
      <c r="BD745" s="28">
        <v>0.66075839999999997</v>
      </c>
      <c r="BE745" s="28">
        <v>1.9518297600000001</v>
      </c>
      <c r="BF745" s="28">
        <v>1.9074376</v>
      </c>
      <c r="BG745" s="28">
        <v>2.1847568000000002</v>
      </c>
      <c r="BH745" s="28">
        <v>87.238752000000005</v>
      </c>
      <c r="BI745" s="28">
        <v>15.633912</v>
      </c>
      <c r="BJ745" s="28">
        <v>5.0968</v>
      </c>
      <c r="BK745" s="28">
        <v>3.4108263839999999</v>
      </c>
      <c r="BL745" s="28">
        <v>3.4108263839999999</v>
      </c>
      <c r="BM745" s="28">
        <v>3.8092607840000001</v>
      </c>
      <c r="BN745" s="28">
        <v>0.20250319999999999</v>
      </c>
      <c r="BO745" s="28">
        <v>0.99775117120659196</v>
      </c>
      <c r="BP745" s="28">
        <v>0.47811751085383503</v>
      </c>
    </row>
    <row r="746" spans="1:68">
      <c r="A746" s="28">
        <v>745</v>
      </c>
      <c r="B746" s="29" t="s">
        <v>284</v>
      </c>
      <c r="C746" s="28">
        <v>276</v>
      </c>
      <c r="D746" s="28">
        <v>1090</v>
      </c>
      <c r="E746" s="28">
        <v>0.39713727999999998</v>
      </c>
      <c r="F746" s="28">
        <v>33.449741760000002</v>
      </c>
      <c r="G746" s="28">
        <v>3.1432736000000001</v>
      </c>
      <c r="H746" s="28">
        <v>1.19112</v>
      </c>
      <c r="I746" s="28">
        <v>4.1105568000000003</v>
      </c>
      <c r="J746" s="28">
        <v>15.869120000000001</v>
      </c>
      <c r="K746" s="28">
        <v>0.86818240000000002</v>
      </c>
      <c r="L746" s="28">
        <v>0.86953599999999998</v>
      </c>
      <c r="M746" s="28">
        <v>1.0434848000000001</v>
      </c>
      <c r="N746" s="28">
        <v>463.34271999999999</v>
      </c>
      <c r="O746" s="28">
        <v>57.3988308128</v>
      </c>
      <c r="P746" s="28">
        <v>357.97023999999999</v>
      </c>
      <c r="Q746" s="28">
        <v>1.3972</v>
      </c>
      <c r="R746" s="28">
        <v>2.2656000000000001</v>
      </c>
      <c r="S746" s="28">
        <v>3.5126400000000002</v>
      </c>
      <c r="T746" s="28">
        <v>176.73535999999999</v>
      </c>
      <c r="U746" s="28">
        <v>3.1227776</v>
      </c>
      <c r="V746" s="28">
        <v>6.7048456373132198E-2</v>
      </c>
      <c r="W746" s="28">
        <v>34.036902400000002</v>
      </c>
      <c r="X746" s="28">
        <v>198.26560000000001</v>
      </c>
      <c r="Y746" s="28">
        <v>1.5004</v>
      </c>
      <c r="Z746" s="28">
        <v>1.9574912</v>
      </c>
      <c r="AA746" s="28">
        <v>2.5777983999999998</v>
      </c>
      <c r="AB746" s="28">
        <v>2.7673952000000002</v>
      </c>
      <c r="AC746" s="28">
        <v>51.423520000000003</v>
      </c>
      <c r="AD746" s="28">
        <v>32.805545600000002</v>
      </c>
      <c r="AE746" s="28">
        <v>3.5126400000000002</v>
      </c>
      <c r="AF746" s="28">
        <v>4.810751936</v>
      </c>
      <c r="AG746" s="28">
        <v>4.8018399360000004</v>
      </c>
      <c r="AH746" s="28">
        <v>4.7568319360000002</v>
      </c>
      <c r="AI746" s="28">
        <v>6.2E-2</v>
      </c>
      <c r="AJ746" s="28">
        <v>1.982124</v>
      </c>
      <c r="AK746" s="28">
        <v>96.496550799999994</v>
      </c>
      <c r="AL746" s="28">
        <v>7.0133760000000001</v>
      </c>
      <c r="AM746" s="28">
        <v>0.99185800000000002</v>
      </c>
      <c r="AN746" s="28">
        <v>1.81843</v>
      </c>
      <c r="AO746" s="28">
        <v>42.444200000000002</v>
      </c>
      <c r="AP746" s="28">
        <v>2.07389</v>
      </c>
      <c r="AQ746" s="28">
        <v>1.6468400000000001</v>
      </c>
      <c r="AR746" s="28">
        <v>7.4776660000000001</v>
      </c>
      <c r="AS746" s="28">
        <v>687.96551999999997</v>
      </c>
      <c r="AT746" s="28">
        <v>37.703397064000001</v>
      </c>
      <c r="AU746" s="28">
        <v>2698.7094000000002</v>
      </c>
      <c r="AV746" s="28">
        <v>6.0019960000000001</v>
      </c>
      <c r="AW746" s="28">
        <v>3.51546</v>
      </c>
      <c r="AX746" s="28">
        <v>5.1210000000000004</v>
      </c>
      <c r="AY746" s="28">
        <v>137.93360000000001</v>
      </c>
      <c r="AZ746" s="28">
        <v>2.7807140000000001</v>
      </c>
      <c r="BA746" s="28">
        <v>0.119898596274638</v>
      </c>
      <c r="BB746" s="28">
        <v>11.548938</v>
      </c>
      <c r="BC746" s="28">
        <v>148.82900000000001</v>
      </c>
      <c r="BD746" s="28">
        <v>0.663856</v>
      </c>
      <c r="BE746" s="28">
        <v>1.961079</v>
      </c>
      <c r="BF746" s="28">
        <v>1.9164399999999999</v>
      </c>
      <c r="BG746" s="28">
        <v>2.1950660000000002</v>
      </c>
      <c r="BH746" s="28">
        <v>87.655959999999993</v>
      </c>
      <c r="BI746" s="28">
        <v>15.709899999999999</v>
      </c>
      <c r="BJ746" s="28">
        <v>5.1210000000000004</v>
      </c>
      <c r="BK746" s="28">
        <v>3.4268003199999999</v>
      </c>
      <c r="BL746" s="28">
        <v>3.4268003199999999</v>
      </c>
      <c r="BM746" s="28">
        <v>3.8252347200000001</v>
      </c>
      <c r="BN746" s="28">
        <v>0.20332600000000001</v>
      </c>
      <c r="BO746" s="28">
        <v>0.99624049106687096</v>
      </c>
      <c r="BP746" s="28">
        <v>0.48035890014471799</v>
      </c>
    </row>
    <row r="747" spans="1:68">
      <c r="A747" s="28">
        <v>746</v>
      </c>
      <c r="B747" s="29" t="s">
        <v>380</v>
      </c>
      <c r="C747" s="28">
        <v>285</v>
      </c>
      <c r="D747" s="28">
        <v>1100</v>
      </c>
      <c r="E747" s="28">
        <v>0.39713727999999998</v>
      </c>
      <c r="F747" s="28">
        <v>33.449741760000002</v>
      </c>
      <c r="G747" s="28">
        <v>3.1432736000000001</v>
      </c>
      <c r="H747" s="28">
        <v>1.19112</v>
      </c>
      <c r="I747" s="28">
        <v>4.1105568000000003</v>
      </c>
      <c r="J747" s="28">
        <v>15.869120000000001</v>
      </c>
      <c r="K747" s="28">
        <v>0.86818240000000002</v>
      </c>
      <c r="L747" s="28">
        <v>0.86953599999999998</v>
      </c>
      <c r="M747" s="28">
        <v>1.0434848000000001</v>
      </c>
      <c r="N747" s="28">
        <v>463.34271999999999</v>
      </c>
      <c r="O747" s="28">
        <v>57.3988308128</v>
      </c>
      <c r="P747" s="28">
        <v>357.97023999999999</v>
      </c>
      <c r="Q747" s="28">
        <v>1.3972</v>
      </c>
      <c r="R747" s="28">
        <v>2.2656000000000001</v>
      </c>
      <c r="S747" s="28">
        <v>3.5126400000000002</v>
      </c>
      <c r="T747" s="28">
        <v>176.73535999999999</v>
      </c>
      <c r="U747" s="28">
        <v>3.1227776</v>
      </c>
      <c r="V747" s="28">
        <v>6.7048456373132198E-2</v>
      </c>
      <c r="W747" s="28">
        <v>34.036902400000002</v>
      </c>
      <c r="X747" s="28">
        <v>198.26560000000001</v>
      </c>
      <c r="Y747" s="28">
        <v>1.5004</v>
      </c>
      <c r="Z747" s="28">
        <v>1.9574912</v>
      </c>
      <c r="AA747" s="28">
        <v>2.5777983999999998</v>
      </c>
      <c r="AB747" s="28">
        <v>2.7673952000000002</v>
      </c>
      <c r="AC747" s="28">
        <v>51.423520000000003</v>
      </c>
      <c r="AD747" s="28">
        <v>32.805545600000002</v>
      </c>
      <c r="AE747" s="28">
        <v>3.5126400000000002</v>
      </c>
      <c r="AF747" s="28">
        <v>4.810751936</v>
      </c>
      <c r="AG747" s="28">
        <v>4.8018399360000004</v>
      </c>
      <c r="AH747" s="28">
        <v>4.7568319360000002</v>
      </c>
      <c r="AI747" s="28">
        <v>6.2E-2</v>
      </c>
      <c r="AJ747" s="28">
        <v>1.9356599999999999</v>
      </c>
      <c r="AK747" s="28">
        <v>94.248225599999998</v>
      </c>
      <c r="AL747" s="28">
        <v>6.8512360000000001</v>
      </c>
      <c r="AM747" s="28">
        <v>0.96886799999999995</v>
      </c>
      <c r="AN747" s="28">
        <v>1.7760800000000001</v>
      </c>
      <c r="AO747" s="28">
        <v>41.451999999999998</v>
      </c>
      <c r="AP747" s="28">
        <v>2.0247639999999998</v>
      </c>
      <c r="AQ747" s="28">
        <v>1.60812</v>
      </c>
      <c r="AR747" s="28">
        <v>7.2944719999999998</v>
      </c>
      <c r="AS747" s="28">
        <v>671.90156000000002</v>
      </c>
      <c r="AT747" s="28">
        <v>36.825421063999997</v>
      </c>
      <c r="AU747" s="28">
        <v>2632.3771999999999</v>
      </c>
      <c r="AV747" s="28">
        <v>5.8533112000000003</v>
      </c>
      <c r="AW747" s="28">
        <v>3.4356</v>
      </c>
      <c r="AX747" s="28">
        <v>5</v>
      </c>
      <c r="AY747" s="28">
        <v>134.6908</v>
      </c>
      <c r="AZ747" s="28">
        <v>2.7139220000000002</v>
      </c>
      <c r="BA747" s="28">
        <v>0.119849464440799</v>
      </c>
      <c r="BB747" s="28">
        <v>11.286852</v>
      </c>
      <c r="BC747" s="28">
        <v>145.32</v>
      </c>
      <c r="BD747" s="28">
        <v>0.64836800000000006</v>
      </c>
      <c r="BE747" s="28">
        <v>1.9148327999999999</v>
      </c>
      <c r="BF747" s="28">
        <v>1.8714280000000001</v>
      </c>
      <c r="BG747" s="28">
        <v>2.1435200000000001</v>
      </c>
      <c r="BH747" s="28">
        <v>85.569919999999996</v>
      </c>
      <c r="BI747" s="28">
        <v>15.32996</v>
      </c>
      <c r="BJ747" s="28">
        <v>5</v>
      </c>
      <c r="BK747" s="28">
        <v>3.3469306400000001</v>
      </c>
      <c r="BL747" s="28">
        <v>3.3469306400000001</v>
      </c>
      <c r="BM747" s="28">
        <v>3.7453650399999998</v>
      </c>
      <c r="BN747" s="28">
        <v>0.199212</v>
      </c>
      <c r="BO747" s="28">
        <v>1.00383998668818</v>
      </c>
      <c r="BP747" s="28">
        <v>0.46915195369030399</v>
      </c>
    </row>
    <row r="748" spans="1:68">
      <c r="A748" s="28">
        <v>747</v>
      </c>
      <c r="B748" s="29" t="s">
        <v>89</v>
      </c>
      <c r="C748" s="28">
        <v>345</v>
      </c>
      <c r="D748" s="28">
        <v>1100</v>
      </c>
      <c r="E748" s="28">
        <v>0.39713727999999998</v>
      </c>
      <c r="F748" s="28">
        <v>33.449741760000002</v>
      </c>
      <c r="G748" s="28">
        <v>3.1432736000000001</v>
      </c>
      <c r="H748" s="28">
        <v>1.19112</v>
      </c>
      <c r="I748" s="28">
        <v>4.1105568000000003</v>
      </c>
      <c r="J748" s="28">
        <v>15.869120000000001</v>
      </c>
      <c r="K748" s="28">
        <v>0.86818240000000002</v>
      </c>
      <c r="L748" s="28">
        <v>0.86953599999999998</v>
      </c>
      <c r="M748" s="28">
        <v>1.0434848000000001</v>
      </c>
      <c r="N748" s="28">
        <v>463.34271999999999</v>
      </c>
      <c r="O748" s="28">
        <v>57.3988308128</v>
      </c>
      <c r="P748" s="28">
        <v>357.97023999999999</v>
      </c>
      <c r="Q748" s="28">
        <v>1.3972</v>
      </c>
      <c r="R748" s="28">
        <v>2.2656000000000001</v>
      </c>
      <c r="S748" s="28">
        <v>3.5126400000000002</v>
      </c>
      <c r="T748" s="28">
        <v>176.73535999999999</v>
      </c>
      <c r="U748" s="28">
        <v>3.1227776</v>
      </c>
      <c r="V748" s="28">
        <v>6.7048456373132198E-2</v>
      </c>
      <c r="W748" s="28">
        <v>34.036902400000002</v>
      </c>
      <c r="X748" s="28">
        <v>198.26560000000001</v>
      </c>
      <c r="Y748" s="28">
        <v>1.5004</v>
      </c>
      <c r="Z748" s="28">
        <v>1.9574912</v>
      </c>
      <c r="AA748" s="28">
        <v>2.5777983999999998</v>
      </c>
      <c r="AB748" s="28">
        <v>2.7673952000000002</v>
      </c>
      <c r="AC748" s="28">
        <v>51.423520000000003</v>
      </c>
      <c r="AD748" s="28">
        <v>32.805545600000002</v>
      </c>
      <c r="AE748" s="28">
        <v>3.5126400000000002</v>
      </c>
      <c r="AF748" s="28">
        <v>4.810751936</v>
      </c>
      <c r="AG748" s="28">
        <v>4.8018399360000004</v>
      </c>
      <c r="AH748" s="28">
        <v>4.7568319360000002</v>
      </c>
      <c r="AI748" s="28">
        <v>6.2E-2</v>
      </c>
      <c r="AJ748" s="28">
        <v>1.9449528</v>
      </c>
      <c r="AK748" s="28">
        <v>94.697890639999997</v>
      </c>
      <c r="AL748" s="28">
        <v>6.8836639999999996</v>
      </c>
      <c r="AM748" s="28">
        <v>0.97346600000000005</v>
      </c>
      <c r="AN748" s="28">
        <v>1.7845500000000001</v>
      </c>
      <c r="AO748" s="28">
        <v>41.650440000000003</v>
      </c>
      <c r="AP748" s="28">
        <v>2.0345892000000001</v>
      </c>
      <c r="AQ748" s="28">
        <v>1.615864</v>
      </c>
      <c r="AR748" s="28">
        <v>7.3311108000000003</v>
      </c>
      <c r="AS748" s="28">
        <v>675.11435200000005</v>
      </c>
      <c r="AT748" s="28">
        <v>37.001016264</v>
      </c>
      <c r="AU748" s="28">
        <v>2645.6436399999998</v>
      </c>
      <c r="AV748" s="28">
        <v>5.8830481600000004</v>
      </c>
      <c r="AW748" s="28">
        <v>3.4515720000000001</v>
      </c>
      <c r="AX748" s="28">
        <v>5.0242000000000004</v>
      </c>
      <c r="AY748" s="28">
        <v>135.33936</v>
      </c>
      <c r="AZ748" s="28">
        <v>2.7272804000000002</v>
      </c>
      <c r="BA748" s="28">
        <v>0.119859478075142</v>
      </c>
      <c r="BB748" s="28">
        <v>11.3392692</v>
      </c>
      <c r="BC748" s="28">
        <v>146.02180000000001</v>
      </c>
      <c r="BD748" s="28">
        <v>0.65146559999999998</v>
      </c>
      <c r="BE748" s="28">
        <v>1.92408204</v>
      </c>
      <c r="BF748" s="28">
        <v>1.8804304000000001</v>
      </c>
      <c r="BG748" s="28">
        <v>2.1538292000000001</v>
      </c>
      <c r="BH748" s="28">
        <v>85.987127999999998</v>
      </c>
      <c r="BI748" s="28">
        <v>15.405948</v>
      </c>
      <c r="BJ748" s="28">
        <v>5.0242000000000004</v>
      </c>
      <c r="BK748" s="28">
        <v>3.362904576</v>
      </c>
      <c r="BL748" s="28">
        <v>3.362904576</v>
      </c>
      <c r="BM748" s="28">
        <v>3.7613389759999998</v>
      </c>
      <c r="BN748" s="28">
        <v>0.20003480000000001</v>
      </c>
      <c r="BO748" s="28">
        <v>1.00231082644924</v>
      </c>
      <c r="BP748" s="28">
        <v>0.47139334298118701</v>
      </c>
    </row>
    <row r="749" spans="1:68">
      <c r="A749" s="28">
        <v>748</v>
      </c>
      <c r="B749" s="29" t="s">
        <v>83</v>
      </c>
      <c r="C749" s="28">
        <v>375</v>
      </c>
      <c r="D749" s="28">
        <v>1100</v>
      </c>
      <c r="E749" s="28">
        <v>0.39713727999999998</v>
      </c>
      <c r="F749" s="28">
        <v>33.449741760000002</v>
      </c>
      <c r="G749" s="28">
        <v>3.1432736000000001</v>
      </c>
      <c r="H749" s="28">
        <v>1.19112</v>
      </c>
      <c r="I749" s="28">
        <v>4.1105568000000003</v>
      </c>
      <c r="J749" s="28">
        <v>15.869120000000001</v>
      </c>
      <c r="K749" s="28">
        <v>0.86818240000000002</v>
      </c>
      <c r="L749" s="28">
        <v>0.86953599999999998</v>
      </c>
      <c r="M749" s="28">
        <v>1.0434848000000001</v>
      </c>
      <c r="N749" s="28">
        <v>463.34271999999999</v>
      </c>
      <c r="O749" s="28">
        <v>57.3988308128</v>
      </c>
      <c r="P749" s="28">
        <v>357.97023999999999</v>
      </c>
      <c r="Q749" s="28">
        <v>1.3972</v>
      </c>
      <c r="R749" s="28">
        <v>2.2656000000000001</v>
      </c>
      <c r="S749" s="28">
        <v>3.5126400000000002</v>
      </c>
      <c r="T749" s="28">
        <v>176.73535999999999</v>
      </c>
      <c r="U749" s="28">
        <v>3.1227776</v>
      </c>
      <c r="V749" s="28">
        <v>6.7048456373132198E-2</v>
      </c>
      <c r="W749" s="28">
        <v>34.036902400000002</v>
      </c>
      <c r="X749" s="28">
        <v>198.26560000000001</v>
      </c>
      <c r="Y749" s="28">
        <v>1.5004</v>
      </c>
      <c r="Z749" s="28">
        <v>1.9574912</v>
      </c>
      <c r="AA749" s="28">
        <v>2.5777983999999998</v>
      </c>
      <c r="AB749" s="28">
        <v>2.7673952000000002</v>
      </c>
      <c r="AC749" s="28">
        <v>51.423520000000003</v>
      </c>
      <c r="AD749" s="28">
        <v>32.805545600000002</v>
      </c>
      <c r="AE749" s="28">
        <v>3.5126400000000002</v>
      </c>
      <c r="AF749" s="28">
        <v>4.810751936</v>
      </c>
      <c r="AG749" s="28">
        <v>4.8018399360000004</v>
      </c>
      <c r="AH749" s="28">
        <v>4.7568319360000002</v>
      </c>
      <c r="AI749" s="28">
        <v>6.2E-2</v>
      </c>
      <c r="AJ749" s="28">
        <v>1.9542455999999999</v>
      </c>
      <c r="AK749" s="28">
        <v>95.147555679999996</v>
      </c>
      <c r="AL749" s="28">
        <v>6.9160919999999999</v>
      </c>
      <c r="AM749" s="28">
        <v>0.97806400000000004</v>
      </c>
      <c r="AN749" s="28">
        <v>1.7930200000000001</v>
      </c>
      <c r="AO749" s="28">
        <v>41.848880000000001</v>
      </c>
      <c r="AP749" s="28">
        <v>2.0444144</v>
      </c>
      <c r="AQ749" s="28">
        <v>1.6236079999999999</v>
      </c>
      <c r="AR749" s="28">
        <v>7.3677495999999998</v>
      </c>
      <c r="AS749" s="28">
        <v>678.32714399999998</v>
      </c>
      <c r="AT749" s="28">
        <v>37.176611463999997</v>
      </c>
      <c r="AU749" s="28">
        <v>2658.9100800000001</v>
      </c>
      <c r="AV749" s="28">
        <v>5.9127851199999997</v>
      </c>
      <c r="AW749" s="28">
        <v>3.4675440000000002</v>
      </c>
      <c r="AX749" s="28">
        <v>5.0484</v>
      </c>
      <c r="AY749" s="28">
        <v>135.98792</v>
      </c>
      <c r="AZ749" s="28">
        <v>2.7406388000000002</v>
      </c>
      <c r="BA749" s="28">
        <v>0.119869396743712</v>
      </c>
      <c r="BB749" s="28">
        <v>11.391686399999999</v>
      </c>
      <c r="BC749" s="28">
        <v>146.7236</v>
      </c>
      <c r="BD749" s="28">
        <v>0.65456320000000001</v>
      </c>
      <c r="BE749" s="28">
        <v>1.93333128</v>
      </c>
      <c r="BF749" s="28">
        <v>1.8894328</v>
      </c>
      <c r="BG749" s="28">
        <v>2.1641384000000001</v>
      </c>
      <c r="BH749" s="28">
        <v>86.404336000000001</v>
      </c>
      <c r="BI749" s="28">
        <v>15.481935999999999</v>
      </c>
      <c r="BJ749" s="28">
        <v>5.0484</v>
      </c>
      <c r="BK749" s="28">
        <v>3.378878512</v>
      </c>
      <c r="BL749" s="28">
        <v>3.378878512</v>
      </c>
      <c r="BM749" s="28">
        <v>3.7773129120000002</v>
      </c>
      <c r="BN749" s="28">
        <v>0.2008576</v>
      </c>
      <c r="BO749" s="28">
        <v>1.00078631789679</v>
      </c>
      <c r="BP749" s="28">
        <v>0.47363473227206898</v>
      </c>
    </row>
    <row r="750" spans="1:68">
      <c r="A750" s="28">
        <v>749</v>
      </c>
      <c r="B750" s="29" t="s">
        <v>90</v>
      </c>
      <c r="C750" s="28">
        <v>360</v>
      </c>
      <c r="D750" s="28">
        <v>1100</v>
      </c>
      <c r="E750" s="28">
        <v>0.39713727999999998</v>
      </c>
      <c r="F750" s="28">
        <v>33.449741760000002</v>
      </c>
      <c r="G750" s="28">
        <v>3.1432736000000001</v>
      </c>
      <c r="H750" s="28">
        <v>1.19112</v>
      </c>
      <c r="I750" s="28">
        <v>4.1105568000000003</v>
      </c>
      <c r="J750" s="28">
        <v>15.869120000000001</v>
      </c>
      <c r="K750" s="28">
        <v>0.86818240000000002</v>
      </c>
      <c r="L750" s="28">
        <v>0.86953599999999998</v>
      </c>
      <c r="M750" s="28">
        <v>1.0434848000000001</v>
      </c>
      <c r="N750" s="28">
        <v>463.34271999999999</v>
      </c>
      <c r="O750" s="28">
        <v>57.3988308128</v>
      </c>
      <c r="P750" s="28">
        <v>357.97023999999999</v>
      </c>
      <c r="Q750" s="28">
        <v>1.3972</v>
      </c>
      <c r="R750" s="28">
        <v>2.2656000000000001</v>
      </c>
      <c r="S750" s="28">
        <v>3.5126400000000002</v>
      </c>
      <c r="T750" s="28">
        <v>176.73535999999999</v>
      </c>
      <c r="U750" s="28">
        <v>3.1227776</v>
      </c>
      <c r="V750" s="28">
        <v>6.7048456373132198E-2</v>
      </c>
      <c r="W750" s="28">
        <v>34.036902400000002</v>
      </c>
      <c r="X750" s="28">
        <v>198.26560000000001</v>
      </c>
      <c r="Y750" s="28">
        <v>1.5004</v>
      </c>
      <c r="Z750" s="28">
        <v>1.9574912</v>
      </c>
      <c r="AA750" s="28">
        <v>2.5777983999999998</v>
      </c>
      <c r="AB750" s="28">
        <v>2.7673952000000002</v>
      </c>
      <c r="AC750" s="28">
        <v>51.423520000000003</v>
      </c>
      <c r="AD750" s="28">
        <v>32.805545600000002</v>
      </c>
      <c r="AE750" s="28">
        <v>3.5126400000000002</v>
      </c>
      <c r="AF750" s="28">
        <v>4.810751936</v>
      </c>
      <c r="AG750" s="28">
        <v>4.8018399360000004</v>
      </c>
      <c r="AH750" s="28">
        <v>4.7568319360000002</v>
      </c>
      <c r="AI750" s="28">
        <v>6.2E-2</v>
      </c>
      <c r="AJ750" s="28">
        <v>1.9635384</v>
      </c>
      <c r="AK750" s="28">
        <v>95.597220719999996</v>
      </c>
      <c r="AL750" s="28">
        <v>6.9485200000000003</v>
      </c>
      <c r="AM750" s="28">
        <v>0.98266200000000004</v>
      </c>
      <c r="AN750" s="28">
        <v>1.80149</v>
      </c>
      <c r="AO750" s="28">
        <v>42.047319999999999</v>
      </c>
      <c r="AP750" s="28">
        <v>2.0542395999999998</v>
      </c>
      <c r="AQ750" s="28">
        <v>1.6313519999999999</v>
      </c>
      <c r="AR750" s="28">
        <v>7.4043884000000002</v>
      </c>
      <c r="AS750" s="28">
        <v>681.53993600000001</v>
      </c>
      <c r="AT750" s="28">
        <v>37.352206664000001</v>
      </c>
      <c r="AU750" s="28">
        <v>2672.17652</v>
      </c>
      <c r="AV750" s="28">
        <v>5.9425220799999998</v>
      </c>
      <c r="AW750" s="28">
        <v>3.4835159999999998</v>
      </c>
      <c r="AX750" s="28">
        <v>5.0726000000000004</v>
      </c>
      <c r="AY750" s="28">
        <v>136.63648000000001</v>
      </c>
      <c r="AZ750" s="28">
        <v>2.7539972000000001</v>
      </c>
      <c r="BA750" s="28">
        <v>0.119879221791068</v>
      </c>
      <c r="BB750" s="28">
        <v>11.4441036</v>
      </c>
      <c r="BC750" s="28">
        <v>147.4254</v>
      </c>
      <c r="BD750" s="28">
        <v>0.65766080000000005</v>
      </c>
      <c r="BE750" s="28">
        <v>1.9425805199999999</v>
      </c>
      <c r="BF750" s="28">
        <v>1.8984352</v>
      </c>
      <c r="BG750" s="28">
        <v>2.1744476000000001</v>
      </c>
      <c r="BH750" s="28">
        <v>86.821544000000003</v>
      </c>
      <c r="BI750" s="28">
        <v>15.557924</v>
      </c>
      <c r="BJ750" s="28">
        <v>5.0726000000000004</v>
      </c>
      <c r="BK750" s="28">
        <v>3.394852448</v>
      </c>
      <c r="BL750" s="28">
        <v>3.394852448</v>
      </c>
      <c r="BM750" s="28">
        <v>3.7932868480000002</v>
      </c>
      <c r="BN750" s="28">
        <v>0.20168040000000001</v>
      </c>
      <c r="BO750" s="28">
        <v>0.99926643983749897</v>
      </c>
      <c r="BP750" s="28">
        <v>0.475876121562952</v>
      </c>
    </row>
    <row r="751" spans="1:68">
      <c r="A751" s="28">
        <v>750</v>
      </c>
      <c r="B751" s="29" t="s">
        <v>84</v>
      </c>
      <c r="C751" s="28">
        <v>358</v>
      </c>
      <c r="D751" s="28">
        <v>1100</v>
      </c>
      <c r="E751" s="28">
        <v>0.39713727999999998</v>
      </c>
      <c r="F751" s="28">
        <v>33.449741760000002</v>
      </c>
      <c r="G751" s="28">
        <v>3.1432736000000001</v>
      </c>
      <c r="H751" s="28">
        <v>1.19112</v>
      </c>
      <c r="I751" s="28">
        <v>4.1105568000000003</v>
      </c>
      <c r="J751" s="28">
        <v>15.869120000000001</v>
      </c>
      <c r="K751" s="28">
        <v>0.86818240000000002</v>
      </c>
      <c r="L751" s="28">
        <v>0.86953599999999998</v>
      </c>
      <c r="M751" s="28">
        <v>1.0434848000000001</v>
      </c>
      <c r="N751" s="28">
        <v>463.34271999999999</v>
      </c>
      <c r="O751" s="28">
        <v>57.3988308128</v>
      </c>
      <c r="P751" s="28">
        <v>357.97023999999999</v>
      </c>
      <c r="Q751" s="28">
        <v>1.3972</v>
      </c>
      <c r="R751" s="28">
        <v>2.2656000000000001</v>
      </c>
      <c r="S751" s="28">
        <v>3.5126400000000002</v>
      </c>
      <c r="T751" s="28">
        <v>176.73535999999999</v>
      </c>
      <c r="U751" s="28">
        <v>3.1227776</v>
      </c>
      <c r="V751" s="28">
        <v>6.7048456373132198E-2</v>
      </c>
      <c r="W751" s="28">
        <v>34.036902400000002</v>
      </c>
      <c r="X751" s="28">
        <v>198.26560000000001</v>
      </c>
      <c r="Y751" s="28">
        <v>1.5004</v>
      </c>
      <c r="Z751" s="28">
        <v>1.9574912</v>
      </c>
      <c r="AA751" s="28">
        <v>2.5777983999999998</v>
      </c>
      <c r="AB751" s="28">
        <v>2.7673952000000002</v>
      </c>
      <c r="AC751" s="28">
        <v>51.423520000000003</v>
      </c>
      <c r="AD751" s="28">
        <v>32.805545600000002</v>
      </c>
      <c r="AE751" s="28">
        <v>3.5126400000000002</v>
      </c>
      <c r="AF751" s="28">
        <v>4.810751936</v>
      </c>
      <c r="AG751" s="28">
        <v>4.8018399360000004</v>
      </c>
      <c r="AH751" s="28">
        <v>4.7568319360000002</v>
      </c>
      <c r="AI751" s="28">
        <v>6.2E-2</v>
      </c>
      <c r="AJ751" s="28">
        <v>1.9728311999999999</v>
      </c>
      <c r="AK751" s="28">
        <v>96.046885759999995</v>
      </c>
      <c r="AL751" s="28">
        <v>6.9809479999999997</v>
      </c>
      <c r="AM751" s="28">
        <v>0.98726000000000003</v>
      </c>
      <c r="AN751" s="28">
        <v>1.80996</v>
      </c>
      <c r="AO751" s="28">
        <v>42.245759999999997</v>
      </c>
      <c r="AP751" s="28">
        <v>2.0640648000000001</v>
      </c>
      <c r="AQ751" s="28">
        <v>1.6390960000000001</v>
      </c>
      <c r="AR751" s="28">
        <v>7.4410271999999997</v>
      </c>
      <c r="AS751" s="28">
        <v>684.75272800000005</v>
      </c>
      <c r="AT751" s="28">
        <v>37.527801863999997</v>
      </c>
      <c r="AU751" s="28">
        <v>2685.4429599999999</v>
      </c>
      <c r="AV751" s="28">
        <v>5.97225904</v>
      </c>
      <c r="AW751" s="28">
        <v>3.4994879999999999</v>
      </c>
      <c r="AX751" s="28">
        <v>5.0968</v>
      </c>
      <c r="AY751" s="28">
        <v>137.28504000000001</v>
      </c>
      <c r="AZ751" s="28">
        <v>2.7673556000000001</v>
      </c>
      <c r="BA751" s="28">
        <v>0.119888954536503</v>
      </c>
      <c r="BB751" s="28">
        <v>11.496520800000001</v>
      </c>
      <c r="BC751" s="28">
        <v>148.12719999999999</v>
      </c>
      <c r="BD751" s="28">
        <v>0.66075839999999997</v>
      </c>
      <c r="BE751" s="28">
        <v>1.9518297600000001</v>
      </c>
      <c r="BF751" s="28">
        <v>1.9074376</v>
      </c>
      <c r="BG751" s="28">
        <v>2.1847568000000002</v>
      </c>
      <c r="BH751" s="28">
        <v>87.238752000000005</v>
      </c>
      <c r="BI751" s="28">
        <v>15.633912</v>
      </c>
      <c r="BJ751" s="28">
        <v>5.0968</v>
      </c>
      <c r="BK751" s="28">
        <v>3.4108263839999999</v>
      </c>
      <c r="BL751" s="28">
        <v>3.4108263839999999</v>
      </c>
      <c r="BM751" s="28">
        <v>3.8092607840000001</v>
      </c>
      <c r="BN751" s="28">
        <v>0.20250319999999999</v>
      </c>
      <c r="BO751" s="28">
        <v>0.99775117120659196</v>
      </c>
      <c r="BP751" s="28">
        <v>0.47811751085383503</v>
      </c>
    </row>
    <row r="752" spans="1:68">
      <c r="A752" s="28">
        <v>751</v>
      </c>
      <c r="B752" s="29" t="s">
        <v>284</v>
      </c>
      <c r="C752" s="28">
        <v>276</v>
      </c>
      <c r="D752" s="28">
        <v>1100</v>
      </c>
      <c r="E752" s="28">
        <v>0.39713727999999998</v>
      </c>
      <c r="F752" s="28">
        <v>33.449741760000002</v>
      </c>
      <c r="G752" s="28">
        <v>3.1432736000000001</v>
      </c>
      <c r="H752" s="28">
        <v>1.19112</v>
      </c>
      <c r="I752" s="28">
        <v>4.1105568000000003</v>
      </c>
      <c r="J752" s="28">
        <v>15.869120000000001</v>
      </c>
      <c r="K752" s="28">
        <v>0.86818240000000002</v>
      </c>
      <c r="L752" s="28">
        <v>0.86953599999999998</v>
      </c>
      <c r="M752" s="28">
        <v>1.0434848000000001</v>
      </c>
      <c r="N752" s="28">
        <v>463.34271999999999</v>
      </c>
      <c r="O752" s="28">
        <v>57.3988308128</v>
      </c>
      <c r="P752" s="28">
        <v>357.97023999999999</v>
      </c>
      <c r="Q752" s="28">
        <v>1.3972</v>
      </c>
      <c r="R752" s="28">
        <v>2.2656000000000001</v>
      </c>
      <c r="S752" s="28">
        <v>3.5126400000000002</v>
      </c>
      <c r="T752" s="28">
        <v>176.73535999999999</v>
      </c>
      <c r="U752" s="28">
        <v>3.1227776</v>
      </c>
      <c r="V752" s="28">
        <v>6.7048456373132198E-2</v>
      </c>
      <c r="W752" s="28">
        <v>34.036902400000002</v>
      </c>
      <c r="X752" s="28">
        <v>198.26560000000001</v>
      </c>
      <c r="Y752" s="28">
        <v>1.5004</v>
      </c>
      <c r="Z752" s="28">
        <v>1.9574912</v>
      </c>
      <c r="AA752" s="28">
        <v>2.5777983999999998</v>
      </c>
      <c r="AB752" s="28">
        <v>2.7673952000000002</v>
      </c>
      <c r="AC752" s="28">
        <v>51.423520000000003</v>
      </c>
      <c r="AD752" s="28">
        <v>32.805545600000002</v>
      </c>
      <c r="AE752" s="28">
        <v>3.5126400000000002</v>
      </c>
      <c r="AF752" s="28">
        <v>4.810751936</v>
      </c>
      <c r="AG752" s="28">
        <v>4.8018399360000004</v>
      </c>
      <c r="AH752" s="28">
        <v>4.7568319360000002</v>
      </c>
      <c r="AI752" s="28">
        <v>6.2E-2</v>
      </c>
      <c r="AJ752" s="28">
        <v>1.982124</v>
      </c>
      <c r="AK752" s="28">
        <v>96.496550799999994</v>
      </c>
      <c r="AL752" s="28">
        <v>7.0133760000000001</v>
      </c>
      <c r="AM752" s="28">
        <v>0.99185800000000002</v>
      </c>
      <c r="AN752" s="28">
        <v>1.81843</v>
      </c>
      <c r="AO752" s="28">
        <v>42.444200000000002</v>
      </c>
      <c r="AP752" s="28">
        <v>2.07389</v>
      </c>
      <c r="AQ752" s="28">
        <v>1.6468400000000001</v>
      </c>
      <c r="AR752" s="28">
        <v>7.4776660000000001</v>
      </c>
      <c r="AS752" s="28">
        <v>687.96551999999997</v>
      </c>
      <c r="AT752" s="28">
        <v>37.703397064000001</v>
      </c>
      <c r="AU752" s="28">
        <v>2698.7094000000002</v>
      </c>
      <c r="AV752" s="28">
        <v>6.0019960000000001</v>
      </c>
      <c r="AW752" s="28">
        <v>3.51546</v>
      </c>
      <c r="AX752" s="28">
        <v>5.1210000000000004</v>
      </c>
      <c r="AY752" s="28">
        <v>137.93360000000001</v>
      </c>
      <c r="AZ752" s="28">
        <v>2.7807140000000001</v>
      </c>
      <c r="BA752" s="28">
        <v>0.119898596274638</v>
      </c>
      <c r="BB752" s="28">
        <v>11.548938</v>
      </c>
      <c r="BC752" s="28">
        <v>148.82900000000001</v>
      </c>
      <c r="BD752" s="28">
        <v>0.663856</v>
      </c>
      <c r="BE752" s="28">
        <v>1.961079</v>
      </c>
      <c r="BF752" s="28">
        <v>1.9164399999999999</v>
      </c>
      <c r="BG752" s="28">
        <v>2.1950660000000002</v>
      </c>
      <c r="BH752" s="28">
        <v>87.655959999999993</v>
      </c>
      <c r="BI752" s="28">
        <v>15.709899999999999</v>
      </c>
      <c r="BJ752" s="28">
        <v>5.1210000000000004</v>
      </c>
      <c r="BK752" s="28">
        <v>3.4268003199999999</v>
      </c>
      <c r="BL752" s="28">
        <v>3.4268003199999999</v>
      </c>
      <c r="BM752" s="28">
        <v>3.8252347200000001</v>
      </c>
      <c r="BN752" s="28">
        <v>0.20332600000000001</v>
      </c>
      <c r="BO752" s="28">
        <v>0.99624049106687096</v>
      </c>
      <c r="BP752" s="28">
        <v>0.48035890014471799</v>
      </c>
    </row>
    <row r="753" spans="1:68">
      <c r="A753" s="28">
        <v>752</v>
      </c>
      <c r="B753" s="29" t="s">
        <v>381</v>
      </c>
      <c r="C753" s="28">
        <v>150</v>
      </c>
      <c r="D753" s="28">
        <v>1082.5</v>
      </c>
      <c r="E753" s="28">
        <v>0.36115999999999998</v>
      </c>
      <c r="F753" s="28">
        <v>31.133845000000001</v>
      </c>
      <c r="G753" s="28">
        <v>3.0189499999999998</v>
      </c>
      <c r="H753" s="28">
        <v>1.1955499999999999</v>
      </c>
      <c r="I753" s="28">
        <v>4.1503500000000004</v>
      </c>
      <c r="J753" s="28">
        <v>15.05</v>
      </c>
      <c r="K753" s="28">
        <v>0.84824999999999995</v>
      </c>
      <c r="L753" s="28">
        <v>0.85150000000000003</v>
      </c>
      <c r="M753" s="28">
        <v>1.0282</v>
      </c>
      <c r="N753" s="28">
        <v>458.625</v>
      </c>
      <c r="O753" s="28">
        <v>57.6166482</v>
      </c>
      <c r="P753" s="28">
        <v>361.57</v>
      </c>
      <c r="Q753" s="28">
        <v>1.277315</v>
      </c>
      <c r="R753" s="28">
        <v>2.2065000000000001</v>
      </c>
      <c r="S753" s="28">
        <v>3.5049999999999999</v>
      </c>
      <c r="T753" s="28">
        <v>178.45500000000001</v>
      </c>
      <c r="U753" s="28">
        <v>3.1682999999999999</v>
      </c>
      <c r="V753" s="28">
        <v>6.7109634551495004E-2</v>
      </c>
      <c r="W753" s="28">
        <v>34.773400000000002</v>
      </c>
      <c r="X753" s="28">
        <v>199.8</v>
      </c>
      <c r="Y753" s="28">
        <v>1.51325</v>
      </c>
      <c r="Z753" s="28">
        <v>1.96502</v>
      </c>
      <c r="AA753" s="28">
        <v>2.5981000000000001</v>
      </c>
      <c r="AB753" s="28">
        <v>2.7832499999999998</v>
      </c>
      <c r="AC753" s="28">
        <v>50.167200000000001</v>
      </c>
      <c r="AD753" s="28">
        <v>33.674750000000003</v>
      </c>
      <c r="AE753" s="28">
        <v>3.5049999999999999</v>
      </c>
      <c r="AF753" s="28">
        <v>4.8170909999999996</v>
      </c>
      <c r="AG753" s="28">
        <v>4.8170909999999996</v>
      </c>
      <c r="AH753" s="28">
        <v>4.8170909999999996</v>
      </c>
      <c r="AI753" s="28">
        <v>0.05</v>
      </c>
      <c r="AJ753" s="28">
        <v>1.9353275000000001</v>
      </c>
      <c r="AK753" s="28">
        <v>94.163484600000004</v>
      </c>
      <c r="AL753" s="28">
        <v>6.8379985000000003</v>
      </c>
      <c r="AM753" s="28">
        <v>0.96742050000000002</v>
      </c>
      <c r="AN753" s="28">
        <v>1.76936</v>
      </c>
      <c r="AO753" s="28">
        <v>41.436500000000002</v>
      </c>
      <c r="AP753" s="28">
        <v>2.0323115</v>
      </c>
      <c r="AQ753" s="28">
        <v>1.612395</v>
      </c>
      <c r="AR753" s="28">
        <v>7.3586869999999998</v>
      </c>
      <c r="AS753" s="28">
        <v>670.13503500000002</v>
      </c>
      <c r="AT753" s="28">
        <v>36.759556148999998</v>
      </c>
      <c r="AU753" s="28">
        <v>2654.9879500000002</v>
      </c>
      <c r="AV753" s="28">
        <v>5.9750607000000002</v>
      </c>
      <c r="AW753" s="28">
        <v>3.4274499999999999</v>
      </c>
      <c r="AX753" s="28">
        <v>5</v>
      </c>
      <c r="AY753" s="28">
        <v>134.30255</v>
      </c>
      <c r="AZ753" s="28">
        <v>2.7167232499999998</v>
      </c>
      <c r="BA753" s="28">
        <v>0.120425228964802</v>
      </c>
      <c r="BB753" s="28">
        <v>11.1385845</v>
      </c>
      <c r="BC753" s="28">
        <v>145</v>
      </c>
      <c r="BD753" s="28">
        <v>0.64465799999999995</v>
      </c>
      <c r="BE753" s="28">
        <v>1.9130883000000001</v>
      </c>
      <c r="BF753" s="28">
        <v>1.8671905</v>
      </c>
      <c r="BG753" s="28">
        <v>2.1385299999999998</v>
      </c>
      <c r="BH753" s="28">
        <v>87.080119999999994</v>
      </c>
      <c r="BI753" s="28">
        <v>15.304684999999999</v>
      </c>
      <c r="BJ753" s="28">
        <v>5</v>
      </c>
      <c r="BK753" s="28">
        <v>3.3605926899999998</v>
      </c>
      <c r="BL753" s="28">
        <v>3.3605926899999998</v>
      </c>
      <c r="BM753" s="28">
        <v>3.5754655899999999</v>
      </c>
      <c r="BN753" s="28">
        <v>0.19462950000000001</v>
      </c>
      <c r="BO753" s="28">
        <v>1.01016101790749</v>
      </c>
      <c r="BP753" s="28">
        <v>0.46646743849493499</v>
      </c>
    </row>
    <row r="754" spans="1:68">
      <c r="A754" s="28">
        <v>753</v>
      </c>
      <c r="B754" s="29" t="s">
        <v>83</v>
      </c>
      <c r="C754" s="28">
        <v>220</v>
      </c>
      <c r="D754" s="28">
        <v>1082.5</v>
      </c>
      <c r="E754" s="28">
        <v>0.37631999999999999</v>
      </c>
      <c r="F754" s="28">
        <v>32.063800000000001</v>
      </c>
      <c r="G754" s="28">
        <v>3.0731000000000002</v>
      </c>
      <c r="H754" s="28">
        <v>1.1971000000000001</v>
      </c>
      <c r="I754" s="28">
        <v>4.1429499999999999</v>
      </c>
      <c r="J754" s="28">
        <v>15.41</v>
      </c>
      <c r="K754" s="28">
        <v>0.85450000000000004</v>
      </c>
      <c r="L754" s="28">
        <v>0.85650000000000004</v>
      </c>
      <c r="M754" s="28">
        <v>1.03355</v>
      </c>
      <c r="N754" s="28">
        <v>459.66250000000002</v>
      </c>
      <c r="O754" s="28">
        <v>57.64532775</v>
      </c>
      <c r="P754" s="28">
        <v>362.435</v>
      </c>
      <c r="Q754" s="28">
        <v>1.28643</v>
      </c>
      <c r="R754" s="28">
        <v>2.2269999999999999</v>
      </c>
      <c r="S754" s="28">
        <v>3.52</v>
      </c>
      <c r="T754" s="28">
        <v>178.44499999999999</v>
      </c>
      <c r="U754" s="28">
        <v>3.165035</v>
      </c>
      <c r="V754" s="28">
        <v>6.6839714471122705E-2</v>
      </c>
      <c r="W754" s="28">
        <v>34.761049999999997</v>
      </c>
      <c r="X754" s="28">
        <v>199.7</v>
      </c>
      <c r="Y754" s="28">
        <v>1.51145</v>
      </c>
      <c r="Z754" s="28">
        <v>1.9663200000000001</v>
      </c>
      <c r="AA754" s="28">
        <v>2.59735</v>
      </c>
      <c r="AB754" s="28">
        <v>2.7825000000000002</v>
      </c>
      <c r="AC754" s="28">
        <v>50.359200000000001</v>
      </c>
      <c r="AD754" s="28">
        <v>33.591200000000001</v>
      </c>
      <c r="AE754" s="28">
        <v>3.52</v>
      </c>
      <c r="AF754" s="28">
        <v>4.829008</v>
      </c>
      <c r="AG754" s="28">
        <v>4.8262229999999997</v>
      </c>
      <c r="AH754" s="28">
        <v>4.8121580000000002</v>
      </c>
      <c r="AI754" s="28">
        <v>5.3749999999999999E-2</v>
      </c>
      <c r="AJ754" s="28">
        <v>1.945705</v>
      </c>
      <c r="AK754" s="28">
        <v>95.009229199999993</v>
      </c>
      <c r="AL754" s="28">
        <v>6.8614470000000001</v>
      </c>
      <c r="AM754" s="28">
        <v>0.96749099999999999</v>
      </c>
      <c r="AN754" s="28">
        <v>1.7705200000000001</v>
      </c>
      <c r="AO754" s="28">
        <v>41.743000000000002</v>
      </c>
      <c r="AP754" s="28">
        <v>2.0292729999999999</v>
      </c>
      <c r="AQ754" s="28">
        <v>1.6092900000000001</v>
      </c>
      <c r="AR754" s="28">
        <v>7.3490739999999999</v>
      </c>
      <c r="AS754" s="28">
        <v>670.19156999999996</v>
      </c>
      <c r="AT754" s="28">
        <v>36.850196197999999</v>
      </c>
      <c r="AU754" s="28">
        <v>2653.1709000000001</v>
      </c>
      <c r="AV754" s="28">
        <v>5.9207013999999996</v>
      </c>
      <c r="AW754" s="28">
        <v>3.4249000000000001</v>
      </c>
      <c r="AX754" s="28">
        <v>5.01</v>
      </c>
      <c r="AY754" s="28">
        <v>134.40010000000001</v>
      </c>
      <c r="AZ754" s="28">
        <v>2.7185714999999999</v>
      </c>
      <c r="BA754" s="28">
        <v>0.11930143976235499</v>
      </c>
      <c r="BB754" s="28">
        <v>11.162119000000001</v>
      </c>
      <c r="BC754" s="28">
        <v>145.1</v>
      </c>
      <c r="BD754" s="28">
        <v>0.645316</v>
      </c>
      <c r="BE754" s="28">
        <v>1.9131866</v>
      </c>
      <c r="BF754" s="28">
        <v>1.867931</v>
      </c>
      <c r="BG754" s="28">
        <v>2.1395599999999999</v>
      </c>
      <c r="BH754" s="28">
        <v>86.212239999999994</v>
      </c>
      <c r="BI754" s="28">
        <v>15.31287</v>
      </c>
      <c r="BJ754" s="28">
        <v>5.01</v>
      </c>
      <c r="BK754" s="28">
        <v>3.3592003799999999</v>
      </c>
      <c r="BL754" s="28">
        <v>3.3592003799999999</v>
      </c>
      <c r="BM754" s="28">
        <v>3.5901821799999998</v>
      </c>
      <c r="BN754" s="28">
        <v>0.19400899999999999</v>
      </c>
      <c r="BO754" s="28">
        <v>1.0092053315932099</v>
      </c>
      <c r="BP754" s="28">
        <v>0.46694356005788701</v>
      </c>
    </row>
    <row r="755" spans="1:68">
      <c r="A755" s="28">
        <v>754</v>
      </c>
      <c r="B755" s="29" t="s">
        <v>84</v>
      </c>
      <c r="C755" s="28">
        <v>300</v>
      </c>
      <c r="D755" s="28">
        <v>1082.5</v>
      </c>
      <c r="E755" s="28">
        <v>0.39147999999999999</v>
      </c>
      <c r="F755" s="28">
        <v>32.993755</v>
      </c>
      <c r="G755" s="28">
        <v>3.1272500000000001</v>
      </c>
      <c r="H755" s="28">
        <v>1.19865</v>
      </c>
      <c r="I755" s="28">
        <v>4.1355500000000003</v>
      </c>
      <c r="J755" s="28">
        <v>15.77</v>
      </c>
      <c r="K755" s="28">
        <v>0.86075000000000002</v>
      </c>
      <c r="L755" s="28">
        <v>0.86150000000000004</v>
      </c>
      <c r="M755" s="28">
        <v>1.0388999999999999</v>
      </c>
      <c r="N755" s="28">
        <v>460.7</v>
      </c>
      <c r="O755" s="28">
        <v>57.6740073</v>
      </c>
      <c r="P755" s="28">
        <v>363.3</v>
      </c>
      <c r="Q755" s="28">
        <v>1.2955449999999999</v>
      </c>
      <c r="R755" s="28">
        <v>2.2475000000000001</v>
      </c>
      <c r="S755" s="28">
        <v>3.5350000000000001</v>
      </c>
      <c r="T755" s="28">
        <v>178.435</v>
      </c>
      <c r="U755" s="28">
        <v>3.1617700000000002</v>
      </c>
      <c r="V755" s="28">
        <v>6.6582117945466104E-2</v>
      </c>
      <c r="W755" s="28">
        <v>34.748699999999999</v>
      </c>
      <c r="X755" s="28">
        <v>199.6</v>
      </c>
      <c r="Y755" s="28">
        <v>1.5096499999999999</v>
      </c>
      <c r="Z755" s="28">
        <v>1.9676199999999999</v>
      </c>
      <c r="AA755" s="28">
        <v>2.5966</v>
      </c>
      <c r="AB755" s="28">
        <v>2.7817500000000002</v>
      </c>
      <c r="AC755" s="28">
        <v>50.551200000000001</v>
      </c>
      <c r="AD755" s="28">
        <v>33.507649999999998</v>
      </c>
      <c r="AE755" s="28">
        <v>3.5350000000000001</v>
      </c>
      <c r="AF755" s="28">
        <v>4.8409250000000004</v>
      </c>
      <c r="AG755" s="28">
        <v>4.8353549999999998</v>
      </c>
      <c r="AH755" s="28">
        <v>4.8072249999999999</v>
      </c>
      <c r="AI755" s="28">
        <v>5.7500000000000002E-2</v>
      </c>
      <c r="AJ755" s="28">
        <v>1.9560824999999999</v>
      </c>
      <c r="AK755" s="28">
        <v>95.854973799999996</v>
      </c>
      <c r="AL755" s="28">
        <v>6.8848954999999998</v>
      </c>
      <c r="AM755" s="28">
        <v>0.96756149999999996</v>
      </c>
      <c r="AN755" s="28">
        <v>1.7716799999999999</v>
      </c>
      <c r="AO755" s="28">
        <v>42.049500000000002</v>
      </c>
      <c r="AP755" s="28">
        <v>2.0262345000000002</v>
      </c>
      <c r="AQ755" s="28">
        <v>1.606185</v>
      </c>
      <c r="AR755" s="28">
        <v>7.339461</v>
      </c>
      <c r="AS755" s="28">
        <v>670.24810500000001</v>
      </c>
      <c r="AT755" s="28">
        <v>36.940836247</v>
      </c>
      <c r="AU755" s="28">
        <v>2651.35385</v>
      </c>
      <c r="AV755" s="28">
        <v>5.8663420999999998</v>
      </c>
      <c r="AW755" s="28">
        <v>3.4223499999999998</v>
      </c>
      <c r="AX755" s="28">
        <v>5.0199999999999996</v>
      </c>
      <c r="AY755" s="28">
        <v>134.49764999999999</v>
      </c>
      <c r="AZ755" s="28">
        <v>2.72041975</v>
      </c>
      <c r="BA755" s="28">
        <v>0.118194033222749</v>
      </c>
      <c r="BB755" s="28">
        <v>11.185653500000001</v>
      </c>
      <c r="BC755" s="28">
        <v>145.19999999999999</v>
      </c>
      <c r="BD755" s="28">
        <v>0.64597400000000005</v>
      </c>
      <c r="BE755" s="28">
        <v>1.9132849000000001</v>
      </c>
      <c r="BF755" s="28">
        <v>1.8686715</v>
      </c>
      <c r="BG755" s="28">
        <v>2.14059</v>
      </c>
      <c r="BH755" s="28">
        <v>85.344359999999995</v>
      </c>
      <c r="BI755" s="28">
        <v>15.321054999999999</v>
      </c>
      <c r="BJ755" s="28">
        <v>5.0199999999999996</v>
      </c>
      <c r="BK755" s="28">
        <v>3.3578080699999999</v>
      </c>
      <c r="BL755" s="28">
        <v>3.3578080699999999</v>
      </c>
      <c r="BM755" s="28">
        <v>3.6048987700000001</v>
      </c>
      <c r="BN755" s="28">
        <v>0.19338849999999999</v>
      </c>
      <c r="BO755" s="28">
        <v>1.00825026544624</v>
      </c>
      <c r="BP755" s="28">
        <v>0.46741968162083902</v>
      </c>
    </row>
    <row r="756" spans="1:68">
      <c r="A756" s="28">
        <v>755</v>
      </c>
      <c r="B756" s="29" t="s">
        <v>85</v>
      </c>
      <c r="C756" s="28">
        <v>450</v>
      </c>
      <c r="D756" s="28">
        <v>1082.5</v>
      </c>
      <c r="E756" s="28">
        <v>0.40664</v>
      </c>
      <c r="F756" s="28">
        <v>33.92371</v>
      </c>
      <c r="G756" s="28">
        <v>3.1814</v>
      </c>
      <c r="H756" s="28">
        <v>1.2001999999999999</v>
      </c>
      <c r="I756" s="28">
        <v>4.1281499999999998</v>
      </c>
      <c r="J756" s="28">
        <v>16.13</v>
      </c>
      <c r="K756" s="28">
        <v>0.86699999999999999</v>
      </c>
      <c r="L756" s="28">
        <v>0.86650000000000005</v>
      </c>
      <c r="M756" s="28">
        <v>1.0442499999999999</v>
      </c>
      <c r="N756" s="28">
        <v>461.73750000000001</v>
      </c>
      <c r="O756" s="28">
        <v>57.702686849999999</v>
      </c>
      <c r="P756" s="28">
        <v>364.16500000000002</v>
      </c>
      <c r="Q756" s="28">
        <v>1.3046599999999999</v>
      </c>
      <c r="R756" s="28">
        <v>2.2679999999999998</v>
      </c>
      <c r="S756" s="28">
        <v>3.55</v>
      </c>
      <c r="T756" s="28">
        <v>178.42500000000001</v>
      </c>
      <c r="U756" s="28">
        <v>3.1585049999999999</v>
      </c>
      <c r="V756" s="28">
        <v>6.6336019838809698E-2</v>
      </c>
      <c r="W756" s="28">
        <v>34.736350000000002</v>
      </c>
      <c r="X756" s="28">
        <v>199.5</v>
      </c>
      <c r="Y756" s="28">
        <v>1.5078499999999999</v>
      </c>
      <c r="Z756" s="28">
        <v>1.96892</v>
      </c>
      <c r="AA756" s="28">
        <v>2.59585</v>
      </c>
      <c r="AB756" s="28">
        <v>2.7810000000000001</v>
      </c>
      <c r="AC756" s="28">
        <v>50.743200000000002</v>
      </c>
      <c r="AD756" s="28">
        <v>33.424100000000003</v>
      </c>
      <c r="AE756" s="28">
        <v>3.55</v>
      </c>
      <c r="AF756" s="28">
        <v>4.8528419999999999</v>
      </c>
      <c r="AG756" s="28">
        <v>4.844487</v>
      </c>
      <c r="AH756" s="28">
        <v>4.8022919999999996</v>
      </c>
      <c r="AI756" s="28">
        <v>6.1249999999999999E-2</v>
      </c>
      <c r="AJ756" s="28">
        <v>1.9664600000000001</v>
      </c>
      <c r="AK756" s="28">
        <v>96.7007184</v>
      </c>
      <c r="AL756" s="28">
        <v>6.9083439999999996</v>
      </c>
      <c r="AM756" s="28">
        <v>0.96763200000000005</v>
      </c>
      <c r="AN756" s="28">
        <v>1.77284</v>
      </c>
      <c r="AO756" s="28">
        <v>42.356000000000002</v>
      </c>
      <c r="AP756" s="28">
        <v>2.023196</v>
      </c>
      <c r="AQ756" s="28">
        <v>1.6030800000000001</v>
      </c>
      <c r="AR756" s="28">
        <v>7.3298480000000001</v>
      </c>
      <c r="AS756" s="28">
        <v>670.30463999999995</v>
      </c>
      <c r="AT756" s="28">
        <v>37.031476296000001</v>
      </c>
      <c r="AU756" s="28">
        <v>2649.5367999999999</v>
      </c>
      <c r="AV756" s="28">
        <v>5.8119828</v>
      </c>
      <c r="AW756" s="28">
        <v>3.4198</v>
      </c>
      <c r="AX756" s="28">
        <v>5.03</v>
      </c>
      <c r="AY756" s="28">
        <v>134.59520000000001</v>
      </c>
      <c r="AZ756" s="28">
        <v>2.7222680000000001</v>
      </c>
      <c r="BA756" s="28">
        <v>0.11710265369723299</v>
      </c>
      <c r="BB756" s="28">
        <v>11.209187999999999</v>
      </c>
      <c r="BC756" s="28">
        <v>145.30000000000001</v>
      </c>
      <c r="BD756" s="28">
        <v>0.64663199999999998</v>
      </c>
      <c r="BE756" s="28">
        <v>1.9133832</v>
      </c>
      <c r="BF756" s="28">
        <v>1.8694120000000001</v>
      </c>
      <c r="BG756" s="28">
        <v>2.1416200000000001</v>
      </c>
      <c r="BH756" s="28">
        <v>84.476479999999995</v>
      </c>
      <c r="BI756" s="28">
        <v>15.32924</v>
      </c>
      <c r="BJ756" s="28">
        <v>5.03</v>
      </c>
      <c r="BK756" s="28">
        <v>3.35641576</v>
      </c>
      <c r="BL756" s="28">
        <v>3.35641576</v>
      </c>
      <c r="BM756" s="28">
        <v>3.6196153600000001</v>
      </c>
      <c r="BN756" s="28">
        <v>0.19276799999999999</v>
      </c>
      <c r="BO756" s="28">
        <v>1.00729581886313</v>
      </c>
      <c r="BP756" s="28">
        <v>0.46789580318379198</v>
      </c>
    </row>
    <row r="757" spans="1:68">
      <c r="A757" s="28">
        <v>756</v>
      </c>
      <c r="B757" s="29" t="s">
        <v>86</v>
      </c>
      <c r="C757" s="28">
        <v>297</v>
      </c>
      <c r="D757" s="28">
        <v>1082.5</v>
      </c>
      <c r="E757" s="28">
        <v>0.42180000000000001</v>
      </c>
      <c r="F757" s="28">
        <v>34.853664999999999</v>
      </c>
      <c r="G757" s="28">
        <v>3.2355499999999999</v>
      </c>
      <c r="H757" s="28">
        <v>1.2017500000000001</v>
      </c>
      <c r="I757" s="28">
        <v>4.1207500000000001</v>
      </c>
      <c r="J757" s="28">
        <v>16.489999999999998</v>
      </c>
      <c r="K757" s="28">
        <v>0.87324999999999997</v>
      </c>
      <c r="L757" s="28">
        <v>0.87150000000000005</v>
      </c>
      <c r="M757" s="28">
        <v>1.0496000000000001</v>
      </c>
      <c r="N757" s="28">
        <v>462.77499999999998</v>
      </c>
      <c r="O757" s="28">
        <v>57.731366399999999</v>
      </c>
      <c r="P757" s="28">
        <v>365.03</v>
      </c>
      <c r="Q757" s="28">
        <v>1.3137749999999999</v>
      </c>
      <c r="R757" s="28">
        <v>2.2885</v>
      </c>
      <c r="S757" s="28">
        <v>3.5649999999999999</v>
      </c>
      <c r="T757" s="28">
        <v>178.41499999999999</v>
      </c>
      <c r="U757" s="28">
        <v>3.15524</v>
      </c>
      <c r="V757" s="28">
        <v>6.6100667070952093E-2</v>
      </c>
      <c r="W757" s="28">
        <v>34.723999999999997</v>
      </c>
      <c r="X757" s="28">
        <v>199.4</v>
      </c>
      <c r="Y757" s="28">
        <v>1.5060500000000001</v>
      </c>
      <c r="Z757" s="28">
        <v>1.9702200000000001</v>
      </c>
      <c r="AA757" s="28">
        <v>2.5951</v>
      </c>
      <c r="AB757" s="28">
        <v>2.7802500000000001</v>
      </c>
      <c r="AC757" s="28">
        <v>50.935200000000002</v>
      </c>
      <c r="AD757" s="28">
        <v>33.34055</v>
      </c>
      <c r="AE757" s="28">
        <v>3.5649999999999999</v>
      </c>
      <c r="AF757" s="28">
        <v>4.8647590000000003</v>
      </c>
      <c r="AG757" s="28">
        <v>4.8536190000000001</v>
      </c>
      <c r="AH757" s="28">
        <v>4.7973590000000002</v>
      </c>
      <c r="AI757" s="28">
        <v>6.5000000000000002E-2</v>
      </c>
      <c r="AJ757" s="28">
        <v>1.9768375</v>
      </c>
      <c r="AK757" s="28">
        <v>97.546463000000003</v>
      </c>
      <c r="AL757" s="28">
        <v>6.9317925000000002</v>
      </c>
      <c r="AM757" s="28">
        <v>0.96770250000000002</v>
      </c>
      <c r="AN757" s="28">
        <v>1.774</v>
      </c>
      <c r="AO757" s="28">
        <v>42.662500000000001</v>
      </c>
      <c r="AP757" s="28">
        <v>2.0201574999999998</v>
      </c>
      <c r="AQ757" s="28">
        <v>1.5999749999999999</v>
      </c>
      <c r="AR757" s="28">
        <v>7.3202350000000003</v>
      </c>
      <c r="AS757" s="28">
        <v>670.361175</v>
      </c>
      <c r="AT757" s="28">
        <v>37.122116345000002</v>
      </c>
      <c r="AU757" s="28">
        <v>2647.7197500000002</v>
      </c>
      <c r="AV757" s="28">
        <v>5.7576235000000002</v>
      </c>
      <c r="AW757" s="28">
        <v>3.4172500000000001</v>
      </c>
      <c r="AX757" s="28">
        <v>5.04</v>
      </c>
      <c r="AY757" s="28">
        <v>134.69274999999999</v>
      </c>
      <c r="AZ757" s="28">
        <v>2.7241162499999998</v>
      </c>
      <c r="BA757" s="28">
        <v>0.11602695575739801</v>
      </c>
      <c r="BB757" s="28">
        <v>11.232722499999999</v>
      </c>
      <c r="BC757" s="28">
        <v>145.4</v>
      </c>
      <c r="BD757" s="28">
        <v>0.64729000000000003</v>
      </c>
      <c r="BE757" s="28">
        <v>1.9134815000000001</v>
      </c>
      <c r="BF757" s="28">
        <v>1.8701525000000001</v>
      </c>
      <c r="BG757" s="28">
        <v>2.1426500000000002</v>
      </c>
      <c r="BH757" s="28">
        <v>83.608599999999996</v>
      </c>
      <c r="BI757" s="28">
        <v>15.337425</v>
      </c>
      <c r="BJ757" s="28">
        <v>5.04</v>
      </c>
      <c r="BK757" s="28">
        <v>3.35502345</v>
      </c>
      <c r="BL757" s="28">
        <v>3.35502345</v>
      </c>
      <c r="BM757" s="28">
        <v>3.63433195</v>
      </c>
      <c r="BN757" s="28">
        <v>0.1921475</v>
      </c>
      <c r="BO757" s="28">
        <v>1.00634199124118</v>
      </c>
      <c r="BP757" s="28">
        <v>0.468371924746744</v>
      </c>
    </row>
    <row r="758" spans="1:68">
      <c r="A758" s="28">
        <v>757</v>
      </c>
      <c r="B758" s="29" t="s">
        <v>69</v>
      </c>
      <c r="C758" s="28">
        <v>25</v>
      </c>
      <c r="D758" s="28">
        <v>1082.5</v>
      </c>
      <c r="E758" s="28">
        <v>0.43696000000000002</v>
      </c>
      <c r="F758" s="28">
        <v>35.783619999999999</v>
      </c>
      <c r="G758" s="28">
        <v>3.2896999999999998</v>
      </c>
      <c r="H758" s="28">
        <v>1.2033</v>
      </c>
      <c r="I758" s="28">
        <v>4.1133499999999996</v>
      </c>
      <c r="J758" s="28">
        <v>16.850000000000001</v>
      </c>
      <c r="K758" s="28">
        <v>0.87949999999999995</v>
      </c>
      <c r="L758" s="28">
        <v>0.87649999999999995</v>
      </c>
      <c r="M758" s="28">
        <v>1.0549500000000001</v>
      </c>
      <c r="N758" s="28">
        <v>463.8125</v>
      </c>
      <c r="O758" s="28">
        <v>57.760045949999999</v>
      </c>
      <c r="P758" s="28">
        <v>365.89499999999998</v>
      </c>
      <c r="Q758" s="28">
        <v>1.3228899999999999</v>
      </c>
      <c r="R758" s="28">
        <v>2.3090000000000002</v>
      </c>
      <c r="S758" s="28">
        <v>3.58</v>
      </c>
      <c r="T758" s="28">
        <v>178.405</v>
      </c>
      <c r="U758" s="28">
        <v>3.1519750000000002</v>
      </c>
      <c r="V758" s="28">
        <v>6.5875370919881299E-2</v>
      </c>
      <c r="W758" s="28">
        <v>34.711649999999999</v>
      </c>
      <c r="X758" s="28">
        <v>199.3</v>
      </c>
      <c r="Y758" s="28">
        <v>1.5042500000000001</v>
      </c>
      <c r="Z758" s="28">
        <v>1.9715199999999999</v>
      </c>
      <c r="AA758" s="28">
        <v>2.5943499999999999</v>
      </c>
      <c r="AB758" s="28">
        <v>2.7795000000000001</v>
      </c>
      <c r="AC758" s="28">
        <v>51.127200000000002</v>
      </c>
      <c r="AD758" s="28">
        <v>33.256999999999998</v>
      </c>
      <c r="AE758" s="28">
        <v>3.58</v>
      </c>
      <c r="AF758" s="28">
        <v>4.8766759999999998</v>
      </c>
      <c r="AG758" s="28">
        <v>4.8627510000000003</v>
      </c>
      <c r="AH758" s="28">
        <v>4.7924259999999999</v>
      </c>
      <c r="AI758" s="28">
        <v>6.8750000000000006E-2</v>
      </c>
      <c r="AJ758" s="28">
        <v>1.987215</v>
      </c>
      <c r="AK758" s="28">
        <v>98.392207600000006</v>
      </c>
      <c r="AL758" s="28">
        <v>6.955241</v>
      </c>
      <c r="AM758" s="28">
        <v>0.96777299999999999</v>
      </c>
      <c r="AN758" s="28">
        <v>1.7751600000000001</v>
      </c>
      <c r="AO758" s="28">
        <v>42.969000000000001</v>
      </c>
      <c r="AP758" s="28">
        <v>2.0171190000000001</v>
      </c>
      <c r="AQ758" s="28">
        <v>1.59687</v>
      </c>
      <c r="AR758" s="28">
        <v>7.3106220000000004</v>
      </c>
      <c r="AS758" s="28">
        <v>670.41771000000006</v>
      </c>
      <c r="AT758" s="28">
        <v>37.212756394000003</v>
      </c>
      <c r="AU758" s="28">
        <v>2645.9027000000001</v>
      </c>
      <c r="AV758" s="28">
        <v>5.7032641999999996</v>
      </c>
      <c r="AW758" s="28">
        <v>3.4146999999999998</v>
      </c>
      <c r="AX758" s="28">
        <v>5.05</v>
      </c>
      <c r="AY758" s="28">
        <v>134.7903</v>
      </c>
      <c r="AZ758" s="28">
        <v>2.7259644999999999</v>
      </c>
      <c r="BA758" s="28">
        <v>0.11496660383066901</v>
      </c>
      <c r="BB758" s="28">
        <v>11.256257</v>
      </c>
      <c r="BC758" s="28">
        <v>145.5</v>
      </c>
      <c r="BD758" s="28">
        <v>0.64794799999999997</v>
      </c>
      <c r="BE758" s="28">
        <v>1.9135797999999999</v>
      </c>
      <c r="BF758" s="28">
        <v>1.8708929999999999</v>
      </c>
      <c r="BG758" s="28">
        <v>2.1436799999999998</v>
      </c>
      <c r="BH758" s="28">
        <v>82.740719999999996</v>
      </c>
      <c r="BI758" s="28">
        <v>15.345610000000001</v>
      </c>
      <c r="BJ758" s="28">
        <v>5.05</v>
      </c>
      <c r="BK758" s="28">
        <v>3.3536311400000001</v>
      </c>
      <c r="BL758" s="28">
        <v>3.3536311400000001</v>
      </c>
      <c r="BM758" s="28">
        <v>3.6490485399999999</v>
      </c>
      <c r="BN758" s="28">
        <v>0.191527</v>
      </c>
      <c r="BO758" s="28">
        <v>1.0053887819784899</v>
      </c>
      <c r="BP758" s="28">
        <v>0.46884804630969601</v>
      </c>
    </row>
    <row r="759" spans="1:68">
      <c r="A759" s="28">
        <v>758</v>
      </c>
      <c r="B759" s="29" t="s">
        <v>382</v>
      </c>
      <c r="C759" s="28">
        <v>180</v>
      </c>
      <c r="D759" s="28">
        <v>1082.5</v>
      </c>
      <c r="E759" s="28">
        <v>0.40664</v>
      </c>
      <c r="F759" s="28">
        <v>33.92371</v>
      </c>
      <c r="G759" s="28">
        <v>3.1814</v>
      </c>
      <c r="H759" s="28">
        <v>1.2001999999999999</v>
      </c>
      <c r="I759" s="28">
        <v>4.1281499999999998</v>
      </c>
      <c r="J759" s="28">
        <v>16.13</v>
      </c>
      <c r="K759" s="28">
        <v>0.86699999999999999</v>
      </c>
      <c r="L759" s="28">
        <v>0.86650000000000005</v>
      </c>
      <c r="M759" s="28">
        <v>1.0442499999999999</v>
      </c>
      <c r="N759" s="28">
        <v>461.73750000000001</v>
      </c>
      <c r="O759" s="28">
        <v>57.702686849999999</v>
      </c>
      <c r="P759" s="28">
        <v>364.16500000000002</v>
      </c>
      <c r="Q759" s="28">
        <v>1.3046599999999999</v>
      </c>
      <c r="R759" s="28">
        <v>2.2679999999999998</v>
      </c>
      <c r="S759" s="28">
        <v>3.55</v>
      </c>
      <c r="T759" s="28">
        <v>178.42500000000001</v>
      </c>
      <c r="U759" s="28">
        <v>3.1585049999999999</v>
      </c>
      <c r="V759" s="28">
        <v>6.6336019838809698E-2</v>
      </c>
      <c r="W759" s="28">
        <v>34.736350000000002</v>
      </c>
      <c r="X759" s="28">
        <v>199.5</v>
      </c>
      <c r="Y759" s="28">
        <v>1.5078499999999999</v>
      </c>
      <c r="Z759" s="28">
        <v>1.96892</v>
      </c>
      <c r="AA759" s="28">
        <v>2.59585</v>
      </c>
      <c r="AB759" s="28">
        <v>2.7810000000000001</v>
      </c>
      <c r="AC759" s="28">
        <v>50.743200000000002</v>
      </c>
      <c r="AD759" s="28">
        <v>33.424100000000003</v>
      </c>
      <c r="AE759" s="28">
        <v>3.55</v>
      </c>
      <c r="AF759" s="28">
        <v>4.8528419999999999</v>
      </c>
      <c r="AG759" s="28">
        <v>4.844487</v>
      </c>
      <c r="AH759" s="28">
        <v>4.8022919999999996</v>
      </c>
      <c r="AI759" s="28">
        <v>6.1249999999999999E-2</v>
      </c>
      <c r="AJ759" s="28">
        <v>1.9547000000000001</v>
      </c>
      <c r="AK759" s="28">
        <v>95.731560000000002</v>
      </c>
      <c r="AL759" s="28">
        <v>6.7977999999999996</v>
      </c>
      <c r="AM759" s="28">
        <v>0.95520000000000005</v>
      </c>
      <c r="AN759" s="28">
        <v>1.7594000000000001</v>
      </c>
      <c r="AO759" s="28">
        <v>42.02</v>
      </c>
      <c r="AP759" s="28">
        <v>2.0194999999999999</v>
      </c>
      <c r="AQ759" s="28">
        <v>1.593</v>
      </c>
      <c r="AR759" s="28">
        <v>7.4917999999999996</v>
      </c>
      <c r="AS759" s="28">
        <v>664.596</v>
      </c>
      <c r="AT759" s="28">
        <v>36.710937000000001</v>
      </c>
      <c r="AU759" s="28">
        <v>2711.26</v>
      </c>
      <c r="AV759" s="28">
        <v>5.9061300000000001</v>
      </c>
      <c r="AW759" s="28">
        <v>3.319</v>
      </c>
      <c r="AX759" s="28">
        <v>5.03</v>
      </c>
      <c r="AY759" s="28">
        <v>134.36000000000001</v>
      </c>
      <c r="AZ759" s="28">
        <v>2.7557</v>
      </c>
      <c r="BA759" s="28">
        <v>0.118039029033793</v>
      </c>
      <c r="BB759" s="28">
        <v>10.962899999999999</v>
      </c>
      <c r="BC759" s="28">
        <v>145.30000000000001</v>
      </c>
      <c r="BD759" s="28">
        <v>0.64259999999999995</v>
      </c>
      <c r="BE759" s="28">
        <v>1.9113</v>
      </c>
      <c r="BF759" s="28">
        <v>1.8636999999999999</v>
      </c>
      <c r="BG759" s="28">
        <v>2.1349</v>
      </c>
      <c r="BH759" s="28">
        <v>83.912000000000006</v>
      </c>
      <c r="BI759" s="28">
        <v>15.635</v>
      </c>
      <c r="BJ759" s="28">
        <v>5.03</v>
      </c>
      <c r="BK759" s="28">
        <v>3.322594</v>
      </c>
      <c r="BL759" s="28">
        <v>3.322594</v>
      </c>
      <c r="BM759" s="28">
        <v>3.3517359999999998</v>
      </c>
      <c r="BN759" s="28">
        <v>0.1716</v>
      </c>
      <c r="BO759" s="28">
        <v>1.0093018530139</v>
      </c>
      <c r="BP759" s="28">
        <v>0.46497829232995702</v>
      </c>
    </row>
    <row r="760" spans="1:68">
      <c r="A760" s="28">
        <v>759</v>
      </c>
      <c r="B760" s="29" t="s">
        <v>251</v>
      </c>
      <c r="C760" s="28">
        <v>220</v>
      </c>
      <c r="D760" s="28">
        <v>1082.5</v>
      </c>
      <c r="E760" s="28">
        <v>0.40664</v>
      </c>
      <c r="F760" s="28">
        <v>33.92371</v>
      </c>
      <c r="G760" s="28">
        <v>3.1814</v>
      </c>
      <c r="H760" s="28">
        <v>1.2001999999999999</v>
      </c>
      <c r="I760" s="28">
        <v>4.1281499999999998</v>
      </c>
      <c r="J760" s="28">
        <v>16.13</v>
      </c>
      <c r="K760" s="28">
        <v>0.86699999999999999</v>
      </c>
      <c r="L760" s="28">
        <v>0.86650000000000005</v>
      </c>
      <c r="M760" s="28">
        <v>1.0442499999999999</v>
      </c>
      <c r="N760" s="28">
        <v>461.73750000000001</v>
      </c>
      <c r="O760" s="28">
        <v>57.702686849999999</v>
      </c>
      <c r="P760" s="28">
        <v>364.16500000000002</v>
      </c>
      <c r="Q760" s="28">
        <v>1.3046599999999999</v>
      </c>
      <c r="R760" s="28">
        <v>2.2679999999999998</v>
      </c>
      <c r="S760" s="28">
        <v>3.55</v>
      </c>
      <c r="T760" s="28">
        <v>178.42500000000001</v>
      </c>
      <c r="U760" s="28">
        <v>3.1585049999999999</v>
      </c>
      <c r="V760" s="28">
        <v>6.6336019838809698E-2</v>
      </c>
      <c r="W760" s="28">
        <v>34.736350000000002</v>
      </c>
      <c r="X760" s="28">
        <v>199.5</v>
      </c>
      <c r="Y760" s="28">
        <v>1.5078499999999999</v>
      </c>
      <c r="Z760" s="28">
        <v>1.96892</v>
      </c>
      <c r="AA760" s="28">
        <v>2.59585</v>
      </c>
      <c r="AB760" s="28">
        <v>2.7810000000000001</v>
      </c>
      <c r="AC760" s="28">
        <v>50.743200000000002</v>
      </c>
      <c r="AD760" s="28">
        <v>33.424100000000003</v>
      </c>
      <c r="AE760" s="28">
        <v>3.55</v>
      </c>
      <c r="AF760" s="28">
        <v>4.8528419999999999</v>
      </c>
      <c r="AG760" s="28">
        <v>4.844487</v>
      </c>
      <c r="AH760" s="28">
        <v>4.8022919999999996</v>
      </c>
      <c r="AI760" s="28">
        <v>6.1249999999999999E-2</v>
      </c>
      <c r="AJ760" s="28">
        <v>1.9614199999999999</v>
      </c>
      <c r="AK760" s="28">
        <v>96.285364799999996</v>
      </c>
      <c r="AL760" s="28">
        <v>6.8609679999999997</v>
      </c>
      <c r="AM760" s="28">
        <v>0.96230400000000005</v>
      </c>
      <c r="AN760" s="28">
        <v>1.76708</v>
      </c>
      <c r="AO760" s="28">
        <v>42.212000000000003</v>
      </c>
      <c r="AP760" s="28">
        <v>2.0216120000000002</v>
      </c>
      <c r="AQ760" s="28">
        <v>1.59876</v>
      </c>
      <c r="AR760" s="28">
        <v>7.3992560000000003</v>
      </c>
      <c r="AS760" s="28">
        <v>667.85807999999997</v>
      </c>
      <c r="AT760" s="28">
        <v>36.894102312000001</v>
      </c>
      <c r="AU760" s="28">
        <v>2675.9895999999999</v>
      </c>
      <c r="AV760" s="28">
        <v>5.8523316000000003</v>
      </c>
      <c r="AW760" s="28">
        <v>3.3765999999999998</v>
      </c>
      <c r="AX760" s="28">
        <v>5.03</v>
      </c>
      <c r="AY760" s="28">
        <v>134.49440000000001</v>
      </c>
      <c r="AZ760" s="28">
        <v>2.736596</v>
      </c>
      <c r="BA760" s="28">
        <v>0.117502132095139</v>
      </c>
      <c r="BB760" s="28">
        <v>11.103636</v>
      </c>
      <c r="BC760" s="28">
        <v>145.30000000000001</v>
      </c>
      <c r="BD760" s="28">
        <v>0.64490400000000003</v>
      </c>
      <c r="BE760" s="28">
        <v>1.9124904</v>
      </c>
      <c r="BF760" s="28">
        <v>1.8669640000000001</v>
      </c>
      <c r="BG760" s="28">
        <v>2.1387399999999999</v>
      </c>
      <c r="BH760" s="28">
        <v>84.234560000000002</v>
      </c>
      <c r="BI760" s="28">
        <v>15.460279999999999</v>
      </c>
      <c r="BJ760" s="28">
        <v>5.03</v>
      </c>
      <c r="BK760" s="28">
        <v>3.3419207200000001</v>
      </c>
      <c r="BL760" s="28">
        <v>3.3419207200000001</v>
      </c>
      <c r="BM760" s="28">
        <v>3.50480992</v>
      </c>
      <c r="BN760" s="28">
        <v>0.183696</v>
      </c>
      <c r="BO760" s="28">
        <v>1.0081545705232899</v>
      </c>
      <c r="BP760" s="28">
        <v>0.46664544138929098</v>
      </c>
    </row>
    <row r="761" spans="1:68">
      <c r="A761" s="28">
        <v>760</v>
      </c>
      <c r="B761" s="29" t="s">
        <v>330</v>
      </c>
      <c r="C761" s="28">
        <v>370</v>
      </c>
      <c r="D761" s="28">
        <v>1082.5</v>
      </c>
      <c r="E761" s="28">
        <v>0.40664</v>
      </c>
      <c r="F761" s="28">
        <v>33.92371</v>
      </c>
      <c r="G761" s="28">
        <v>3.1814</v>
      </c>
      <c r="H761" s="28">
        <v>1.2001999999999999</v>
      </c>
      <c r="I761" s="28">
        <v>4.1281499999999998</v>
      </c>
      <c r="J761" s="28">
        <v>16.13</v>
      </c>
      <c r="K761" s="28">
        <v>0.86699999999999999</v>
      </c>
      <c r="L761" s="28">
        <v>0.86650000000000005</v>
      </c>
      <c r="M761" s="28">
        <v>1.0442499999999999</v>
      </c>
      <c r="N761" s="28">
        <v>461.73750000000001</v>
      </c>
      <c r="O761" s="28">
        <v>57.702686849999999</v>
      </c>
      <c r="P761" s="28">
        <v>364.16500000000002</v>
      </c>
      <c r="Q761" s="28">
        <v>1.3046599999999999</v>
      </c>
      <c r="R761" s="28">
        <v>2.2679999999999998</v>
      </c>
      <c r="S761" s="28">
        <v>3.55</v>
      </c>
      <c r="T761" s="28">
        <v>178.42500000000001</v>
      </c>
      <c r="U761" s="28">
        <v>3.1585049999999999</v>
      </c>
      <c r="V761" s="28">
        <v>6.6336019838809698E-2</v>
      </c>
      <c r="W761" s="28">
        <v>34.736350000000002</v>
      </c>
      <c r="X761" s="28">
        <v>199.5</v>
      </c>
      <c r="Y761" s="28">
        <v>1.5078499999999999</v>
      </c>
      <c r="Z761" s="28">
        <v>1.96892</v>
      </c>
      <c r="AA761" s="28">
        <v>2.59585</v>
      </c>
      <c r="AB761" s="28">
        <v>2.7810000000000001</v>
      </c>
      <c r="AC761" s="28">
        <v>50.743200000000002</v>
      </c>
      <c r="AD761" s="28">
        <v>33.424100000000003</v>
      </c>
      <c r="AE761" s="28">
        <v>3.55</v>
      </c>
      <c r="AF761" s="28">
        <v>4.8528419999999999</v>
      </c>
      <c r="AG761" s="28">
        <v>4.844487</v>
      </c>
      <c r="AH761" s="28">
        <v>4.8022919999999996</v>
      </c>
      <c r="AI761" s="28">
        <v>6.1249999999999999E-2</v>
      </c>
      <c r="AJ761" s="28">
        <v>1.96478</v>
      </c>
      <c r="AK761" s="28">
        <v>96.562267199999994</v>
      </c>
      <c r="AL761" s="28">
        <v>6.8925520000000002</v>
      </c>
      <c r="AM761" s="28">
        <v>0.96585600000000005</v>
      </c>
      <c r="AN761" s="28">
        <v>1.77092</v>
      </c>
      <c r="AO761" s="28">
        <v>42.308</v>
      </c>
      <c r="AP761" s="28">
        <v>2.0226679999999999</v>
      </c>
      <c r="AQ761" s="28">
        <v>1.60164</v>
      </c>
      <c r="AR761" s="28">
        <v>7.3529840000000002</v>
      </c>
      <c r="AS761" s="28">
        <v>669.48911999999996</v>
      </c>
      <c r="AT761" s="28">
        <v>36.985684968000001</v>
      </c>
      <c r="AU761" s="28">
        <v>2658.3544000000002</v>
      </c>
      <c r="AV761" s="28">
        <v>5.8254324000000004</v>
      </c>
      <c r="AW761" s="28">
        <v>3.4054000000000002</v>
      </c>
      <c r="AX761" s="28">
        <v>5.03</v>
      </c>
      <c r="AY761" s="28">
        <v>134.5616</v>
      </c>
      <c r="AZ761" s="28">
        <v>2.7270439999999998</v>
      </c>
      <c r="BA761" s="28">
        <v>0.117235511014465</v>
      </c>
      <c r="BB761" s="28">
        <v>11.174004</v>
      </c>
      <c r="BC761" s="28">
        <v>145.30000000000001</v>
      </c>
      <c r="BD761" s="28">
        <v>0.64605599999999996</v>
      </c>
      <c r="BE761" s="28">
        <v>1.9130856000000001</v>
      </c>
      <c r="BF761" s="28">
        <v>1.8685959999999999</v>
      </c>
      <c r="BG761" s="28">
        <v>2.14066</v>
      </c>
      <c r="BH761" s="28">
        <v>84.395840000000007</v>
      </c>
      <c r="BI761" s="28">
        <v>15.372920000000001</v>
      </c>
      <c r="BJ761" s="28">
        <v>5.03</v>
      </c>
      <c r="BK761" s="28">
        <v>3.3515840799999999</v>
      </c>
      <c r="BL761" s="28">
        <v>3.3515840799999999</v>
      </c>
      <c r="BM761" s="28">
        <v>3.5813468799999999</v>
      </c>
      <c r="BN761" s="28">
        <v>0.189744</v>
      </c>
      <c r="BO761" s="28">
        <v>1.0075819068171401</v>
      </c>
      <c r="BP761" s="28">
        <v>0.46747901591895802</v>
      </c>
    </row>
    <row r="762" spans="1:68">
      <c r="A762" s="28">
        <v>761</v>
      </c>
      <c r="B762" s="29" t="s">
        <v>331</v>
      </c>
      <c r="C762" s="28">
        <v>450</v>
      </c>
      <c r="D762" s="28">
        <v>1082.5</v>
      </c>
      <c r="E762" s="28">
        <v>0.40664</v>
      </c>
      <c r="F762" s="28">
        <v>33.92371</v>
      </c>
      <c r="G762" s="28">
        <v>3.1814</v>
      </c>
      <c r="H762" s="28">
        <v>1.2001999999999999</v>
      </c>
      <c r="I762" s="28">
        <v>4.1281499999999998</v>
      </c>
      <c r="J762" s="28">
        <v>16.13</v>
      </c>
      <c r="K762" s="28">
        <v>0.86699999999999999</v>
      </c>
      <c r="L762" s="28">
        <v>0.86650000000000005</v>
      </c>
      <c r="M762" s="28">
        <v>1.0442499999999999</v>
      </c>
      <c r="N762" s="28">
        <v>461.73750000000001</v>
      </c>
      <c r="O762" s="28">
        <v>57.702686849999999</v>
      </c>
      <c r="P762" s="28">
        <v>364.16500000000002</v>
      </c>
      <c r="Q762" s="28">
        <v>1.3046599999999999</v>
      </c>
      <c r="R762" s="28">
        <v>2.2679999999999998</v>
      </c>
      <c r="S762" s="28">
        <v>3.55</v>
      </c>
      <c r="T762" s="28">
        <v>178.42500000000001</v>
      </c>
      <c r="U762" s="28">
        <v>3.1585049999999999</v>
      </c>
      <c r="V762" s="28">
        <v>6.6336019838809698E-2</v>
      </c>
      <c r="W762" s="28">
        <v>34.736350000000002</v>
      </c>
      <c r="X762" s="28">
        <v>199.5</v>
      </c>
      <c r="Y762" s="28">
        <v>1.5078499999999999</v>
      </c>
      <c r="Z762" s="28">
        <v>1.96892</v>
      </c>
      <c r="AA762" s="28">
        <v>2.59585</v>
      </c>
      <c r="AB762" s="28">
        <v>2.7810000000000001</v>
      </c>
      <c r="AC762" s="28">
        <v>50.743200000000002</v>
      </c>
      <c r="AD762" s="28">
        <v>33.424100000000003</v>
      </c>
      <c r="AE762" s="28">
        <v>3.55</v>
      </c>
      <c r="AF762" s="28">
        <v>4.8528419999999999</v>
      </c>
      <c r="AG762" s="28">
        <v>4.844487</v>
      </c>
      <c r="AH762" s="28">
        <v>4.8022919999999996</v>
      </c>
      <c r="AI762" s="28">
        <v>6.1249999999999999E-2</v>
      </c>
      <c r="AJ762" s="28">
        <v>1.9664600000000001</v>
      </c>
      <c r="AK762" s="28">
        <v>96.7007184</v>
      </c>
      <c r="AL762" s="28">
        <v>6.9083439999999996</v>
      </c>
      <c r="AM762" s="28">
        <v>0.96763200000000005</v>
      </c>
      <c r="AN762" s="28">
        <v>1.77284</v>
      </c>
      <c r="AO762" s="28">
        <v>42.356000000000002</v>
      </c>
      <c r="AP762" s="28">
        <v>2.023196</v>
      </c>
      <c r="AQ762" s="28">
        <v>1.6030800000000001</v>
      </c>
      <c r="AR762" s="28">
        <v>7.3298480000000001</v>
      </c>
      <c r="AS762" s="28">
        <v>670.30463999999995</v>
      </c>
      <c r="AT762" s="28">
        <v>37.031476296000001</v>
      </c>
      <c r="AU762" s="28">
        <v>2649.5367999999999</v>
      </c>
      <c r="AV762" s="28">
        <v>5.8119828</v>
      </c>
      <c r="AW762" s="28">
        <v>3.4198</v>
      </c>
      <c r="AX762" s="28">
        <v>5.03</v>
      </c>
      <c r="AY762" s="28">
        <v>134.59520000000001</v>
      </c>
      <c r="AZ762" s="28">
        <v>2.7222680000000001</v>
      </c>
      <c r="BA762" s="28">
        <v>0.11710265369723299</v>
      </c>
      <c r="BB762" s="28">
        <v>11.209187999999999</v>
      </c>
      <c r="BC762" s="28">
        <v>145.30000000000001</v>
      </c>
      <c r="BD762" s="28">
        <v>0.64663199999999998</v>
      </c>
      <c r="BE762" s="28">
        <v>1.9133832</v>
      </c>
      <c r="BF762" s="28">
        <v>1.8694120000000001</v>
      </c>
      <c r="BG762" s="28">
        <v>2.1416200000000001</v>
      </c>
      <c r="BH762" s="28">
        <v>84.476479999999995</v>
      </c>
      <c r="BI762" s="28">
        <v>15.32924</v>
      </c>
      <c r="BJ762" s="28">
        <v>5.03</v>
      </c>
      <c r="BK762" s="28">
        <v>3.35641576</v>
      </c>
      <c r="BL762" s="28">
        <v>3.35641576</v>
      </c>
      <c r="BM762" s="28">
        <v>3.6196153600000001</v>
      </c>
      <c r="BN762" s="28">
        <v>0.19276799999999999</v>
      </c>
      <c r="BO762" s="28">
        <v>1.00729581886313</v>
      </c>
      <c r="BP762" s="28">
        <v>0.46789580318379198</v>
      </c>
    </row>
    <row r="763" spans="1:68">
      <c r="A763" s="28">
        <v>762</v>
      </c>
      <c r="B763" s="29" t="s">
        <v>383</v>
      </c>
      <c r="C763" s="28">
        <v>400</v>
      </c>
      <c r="D763" s="28">
        <v>1082.5</v>
      </c>
      <c r="E763" s="28">
        <v>0.40664</v>
      </c>
      <c r="F763" s="28">
        <v>33.92371</v>
      </c>
      <c r="G763" s="28">
        <v>3.1814</v>
      </c>
      <c r="H763" s="28">
        <v>1.2001999999999999</v>
      </c>
      <c r="I763" s="28">
        <v>4.1281499999999998</v>
      </c>
      <c r="J763" s="28">
        <v>16.13</v>
      </c>
      <c r="K763" s="28">
        <v>0.86699999999999999</v>
      </c>
      <c r="L763" s="28">
        <v>0.86650000000000005</v>
      </c>
      <c r="M763" s="28">
        <v>1.0442499999999999</v>
      </c>
      <c r="N763" s="28">
        <v>461.73750000000001</v>
      </c>
      <c r="O763" s="28">
        <v>57.702686849999999</v>
      </c>
      <c r="P763" s="28">
        <v>364.16500000000002</v>
      </c>
      <c r="Q763" s="28">
        <v>1.3046599999999999</v>
      </c>
      <c r="R763" s="28">
        <v>2.2679999999999998</v>
      </c>
      <c r="S763" s="28">
        <v>3.55</v>
      </c>
      <c r="T763" s="28">
        <v>178.42500000000001</v>
      </c>
      <c r="U763" s="28">
        <v>3.1585049999999999</v>
      </c>
      <c r="V763" s="28">
        <v>6.6336019838809698E-2</v>
      </c>
      <c r="W763" s="28">
        <v>34.736350000000002</v>
      </c>
      <c r="X763" s="28">
        <v>199.5</v>
      </c>
      <c r="Y763" s="28">
        <v>1.5078499999999999</v>
      </c>
      <c r="Z763" s="28">
        <v>1.96892</v>
      </c>
      <c r="AA763" s="28">
        <v>2.59585</v>
      </c>
      <c r="AB763" s="28">
        <v>2.7810000000000001</v>
      </c>
      <c r="AC763" s="28">
        <v>50.743200000000002</v>
      </c>
      <c r="AD763" s="28">
        <v>33.424100000000003</v>
      </c>
      <c r="AE763" s="28">
        <v>3.55</v>
      </c>
      <c r="AF763" s="28">
        <v>4.8528419999999999</v>
      </c>
      <c r="AG763" s="28">
        <v>4.844487</v>
      </c>
      <c r="AH763" s="28">
        <v>4.8022919999999996</v>
      </c>
      <c r="AI763" s="28">
        <v>6.1249999999999999E-2</v>
      </c>
      <c r="AJ763" s="28">
        <v>1.96814</v>
      </c>
      <c r="AK763" s="28">
        <v>96.839169600000005</v>
      </c>
      <c r="AL763" s="28">
        <v>6.9241359999999998</v>
      </c>
      <c r="AM763" s="28">
        <v>0.96940800000000005</v>
      </c>
      <c r="AN763" s="28">
        <v>1.7747599999999999</v>
      </c>
      <c r="AO763" s="28">
        <v>42.404000000000003</v>
      </c>
      <c r="AP763" s="28">
        <v>2.0237240000000001</v>
      </c>
      <c r="AQ763" s="28">
        <v>1.6045199999999999</v>
      </c>
      <c r="AR763" s="28">
        <v>7.3067120000000001</v>
      </c>
      <c r="AS763" s="28">
        <v>671.12016000000006</v>
      </c>
      <c r="AT763" s="28">
        <v>37.077267624000001</v>
      </c>
      <c r="AU763" s="28">
        <v>2640.7192</v>
      </c>
      <c r="AV763" s="28">
        <v>5.7985331999999996</v>
      </c>
      <c r="AW763" s="28">
        <v>3.4342000000000001</v>
      </c>
      <c r="AX763" s="28">
        <v>5.03</v>
      </c>
      <c r="AY763" s="28">
        <v>134.62880000000001</v>
      </c>
      <c r="AZ763" s="28">
        <v>2.717492</v>
      </c>
      <c r="BA763" s="28">
        <v>0.11697009716064501</v>
      </c>
      <c r="BB763" s="28">
        <v>11.244372</v>
      </c>
      <c r="BC763" s="28">
        <v>145.30000000000001</v>
      </c>
      <c r="BD763" s="28">
        <v>0.64720800000000001</v>
      </c>
      <c r="BE763" s="28">
        <v>1.9136808000000001</v>
      </c>
      <c r="BF763" s="28">
        <v>1.870228</v>
      </c>
      <c r="BG763" s="28">
        <v>2.1425800000000002</v>
      </c>
      <c r="BH763" s="28">
        <v>84.557119999999998</v>
      </c>
      <c r="BI763" s="28">
        <v>15.28556</v>
      </c>
      <c r="BJ763" s="28">
        <v>5.03</v>
      </c>
      <c r="BK763" s="28">
        <v>3.3612474400000001</v>
      </c>
      <c r="BL763" s="28">
        <v>3.3612474400000001</v>
      </c>
      <c r="BM763" s="28">
        <v>3.6578838400000002</v>
      </c>
      <c r="BN763" s="28">
        <v>0.19579199999999999</v>
      </c>
      <c r="BO763" s="28">
        <v>1.00700989332387</v>
      </c>
      <c r="BP763" s="28">
        <v>0.468312590448625</v>
      </c>
    </row>
    <row r="764" spans="1:68">
      <c r="A764" s="28">
        <v>763</v>
      </c>
      <c r="B764" s="29" t="s">
        <v>252</v>
      </c>
      <c r="C764" s="28">
        <v>230</v>
      </c>
      <c r="D764" s="28">
        <v>1082.5</v>
      </c>
      <c r="E764" s="28">
        <v>0.40664</v>
      </c>
      <c r="F764" s="28">
        <v>33.92371</v>
      </c>
      <c r="G764" s="28">
        <v>3.1814</v>
      </c>
      <c r="H764" s="28">
        <v>1.2001999999999999</v>
      </c>
      <c r="I764" s="28">
        <v>4.1281499999999998</v>
      </c>
      <c r="J764" s="28">
        <v>16.13</v>
      </c>
      <c r="K764" s="28">
        <v>0.86699999999999999</v>
      </c>
      <c r="L764" s="28">
        <v>0.86650000000000005</v>
      </c>
      <c r="M764" s="28">
        <v>1.0442499999999999</v>
      </c>
      <c r="N764" s="28">
        <v>461.73750000000001</v>
      </c>
      <c r="O764" s="28">
        <v>57.702686849999999</v>
      </c>
      <c r="P764" s="28">
        <v>364.16500000000002</v>
      </c>
      <c r="Q764" s="28">
        <v>1.3046599999999999</v>
      </c>
      <c r="R764" s="28">
        <v>2.2679999999999998</v>
      </c>
      <c r="S764" s="28">
        <v>3.55</v>
      </c>
      <c r="T764" s="28">
        <v>178.42500000000001</v>
      </c>
      <c r="U764" s="28">
        <v>3.1585049999999999</v>
      </c>
      <c r="V764" s="28">
        <v>6.6336019838809698E-2</v>
      </c>
      <c r="W764" s="28">
        <v>34.736350000000002</v>
      </c>
      <c r="X764" s="28">
        <v>199.5</v>
      </c>
      <c r="Y764" s="28">
        <v>1.5078499999999999</v>
      </c>
      <c r="Z764" s="28">
        <v>1.96892</v>
      </c>
      <c r="AA764" s="28">
        <v>2.59585</v>
      </c>
      <c r="AB764" s="28">
        <v>2.7810000000000001</v>
      </c>
      <c r="AC764" s="28">
        <v>50.743200000000002</v>
      </c>
      <c r="AD764" s="28">
        <v>33.424100000000003</v>
      </c>
      <c r="AE764" s="28">
        <v>3.55</v>
      </c>
      <c r="AF764" s="28">
        <v>4.8528419999999999</v>
      </c>
      <c r="AG764" s="28">
        <v>4.844487</v>
      </c>
      <c r="AH764" s="28">
        <v>4.8022919999999996</v>
      </c>
      <c r="AI764" s="28">
        <v>6.1249999999999999E-2</v>
      </c>
      <c r="AJ764" s="28">
        <v>1.9715</v>
      </c>
      <c r="AK764" s="28">
        <v>97.116072000000003</v>
      </c>
      <c r="AL764" s="28">
        <v>6.9557200000000003</v>
      </c>
      <c r="AM764" s="28">
        <v>0.97296000000000005</v>
      </c>
      <c r="AN764" s="28">
        <v>1.7786</v>
      </c>
      <c r="AO764" s="28">
        <v>42.5</v>
      </c>
      <c r="AP764" s="28">
        <v>2.0247799999999998</v>
      </c>
      <c r="AQ764" s="28">
        <v>1.6073999999999999</v>
      </c>
      <c r="AR764" s="28">
        <v>7.26044</v>
      </c>
      <c r="AS764" s="28">
        <v>672.75120000000004</v>
      </c>
      <c r="AT764" s="28">
        <v>37.168850280000001</v>
      </c>
      <c r="AU764" s="28">
        <v>2623.0839999999998</v>
      </c>
      <c r="AV764" s="28">
        <v>5.7716339999999997</v>
      </c>
      <c r="AW764" s="28">
        <v>3.4630000000000001</v>
      </c>
      <c r="AX764" s="28">
        <v>5.03</v>
      </c>
      <c r="AY764" s="28">
        <v>134.696</v>
      </c>
      <c r="AZ764" s="28">
        <v>2.7079399999999998</v>
      </c>
      <c r="BA764" s="28">
        <v>0.11670588235294101</v>
      </c>
      <c r="BB764" s="28">
        <v>11.31474</v>
      </c>
      <c r="BC764" s="28">
        <v>145.30000000000001</v>
      </c>
      <c r="BD764" s="28">
        <v>0.64836000000000005</v>
      </c>
      <c r="BE764" s="28">
        <v>1.9142760000000001</v>
      </c>
      <c r="BF764" s="28">
        <v>1.8718600000000001</v>
      </c>
      <c r="BG764" s="28">
        <v>2.1444999999999999</v>
      </c>
      <c r="BH764" s="28">
        <v>84.718400000000003</v>
      </c>
      <c r="BI764" s="28">
        <v>15.1982</v>
      </c>
      <c r="BJ764" s="28">
        <v>5.03</v>
      </c>
      <c r="BK764" s="28">
        <v>3.3709107999999999</v>
      </c>
      <c r="BL764" s="28">
        <v>3.3709107999999999</v>
      </c>
      <c r="BM764" s="28">
        <v>3.7344208000000001</v>
      </c>
      <c r="BN764" s="28">
        <v>0.20183999999999999</v>
      </c>
      <c r="BO764" s="28">
        <v>1.0064385289367099</v>
      </c>
      <c r="BP764" s="28">
        <v>0.46914616497829198</v>
      </c>
    </row>
    <row r="765" spans="1:68">
      <c r="A765" s="28">
        <v>764</v>
      </c>
      <c r="B765" s="29" t="s">
        <v>384</v>
      </c>
      <c r="C765" s="28">
        <v>525</v>
      </c>
      <c r="D765" s="28">
        <v>1075</v>
      </c>
      <c r="E765" s="28">
        <v>0.4019452</v>
      </c>
      <c r="F765" s="28">
        <v>33.756274650000002</v>
      </c>
      <c r="G765" s="28">
        <v>3.1612114999999998</v>
      </c>
      <c r="H765" s="28">
        <v>1.1920124999999999</v>
      </c>
      <c r="I765" s="28">
        <v>4.1098245000000002</v>
      </c>
      <c r="J765" s="28">
        <v>15.9908</v>
      </c>
      <c r="K765" s="28">
        <v>0.86990350000000005</v>
      </c>
      <c r="L765" s="28">
        <v>0.870865</v>
      </c>
      <c r="M765" s="28">
        <v>1.0447820000000001</v>
      </c>
      <c r="N765" s="28">
        <v>463.52229999999997</v>
      </c>
      <c r="O765" s="28">
        <v>57.430201652000001</v>
      </c>
      <c r="P765" s="28">
        <v>358.17160000000001</v>
      </c>
      <c r="Q765" s="28">
        <v>1.39681375</v>
      </c>
      <c r="R765" s="28">
        <v>2.2717499999999999</v>
      </c>
      <c r="S765" s="28">
        <v>3.51885</v>
      </c>
      <c r="T765" s="28">
        <v>176.81614999999999</v>
      </c>
      <c r="U765" s="28">
        <v>3.1235765</v>
      </c>
      <c r="V765" s="28">
        <v>6.6913475248267795E-2</v>
      </c>
      <c r="W765" s="28">
        <v>34.071091000000003</v>
      </c>
      <c r="X765" s="28">
        <v>198.304</v>
      </c>
      <c r="Y765" s="28">
        <v>1.5002875</v>
      </c>
      <c r="Z765" s="28">
        <v>1.9584455000000001</v>
      </c>
      <c r="AA765" s="28">
        <v>2.5785309999999999</v>
      </c>
      <c r="AB765" s="28">
        <v>2.7679054999999999</v>
      </c>
      <c r="AC765" s="28">
        <v>51.473424999999999</v>
      </c>
      <c r="AD765" s="28">
        <v>32.813466499999997</v>
      </c>
      <c r="AE765" s="28">
        <v>3.51885</v>
      </c>
      <c r="AF765" s="28">
        <v>4.8161009899999998</v>
      </c>
      <c r="AG765" s="28">
        <v>4.8063534900000002</v>
      </c>
      <c r="AH765" s="28">
        <v>4.7571259899999996</v>
      </c>
      <c r="AI765" s="28">
        <v>6.3125000000000001E-2</v>
      </c>
      <c r="AJ765" s="28">
        <v>1.9736374999999999</v>
      </c>
      <c r="AK765" s="28">
        <v>97.293163000000007</v>
      </c>
      <c r="AL765" s="28">
        <v>6.9448425</v>
      </c>
      <c r="AM765" s="28">
        <v>0.96855250000000004</v>
      </c>
      <c r="AN765" s="28">
        <v>1.7738499999999999</v>
      </c>
      <c r="AO765" s="28">
        <v>42.567500000000003</v>
      </c>
      <c r="AP765" s="28">
        <v>2.0248075000000001</v>
      </c>
      <c r="AQ765" s="28">
        <v>1.6039749999999999</v>
      </c>
      <c r="AR765" s="28">
        <v>7.297885</v>
      </c>
      <c r="AS765" s="28">
        <v>672.40367500000002</v>
      </c>
      <c r="AT765" s="28">
        <v>37.069224745</v>
      </c>
      <c r="AU765" s="28">
        <v>2643.7547500000001</v>
      </c>
      <c r="AV765" s="28">
        <v>5.8151134999999998</v>
      </c>
      <c r="AW765" s="28">
        <v>3.4394999999999998</v>
      </c>
      <c r="AX765" s="28">
        <v>5.0350000000000001</v>
      </c>
      <c r="AY765" s="28">
        <v>134.68774999999999</v>
      </c>
      <c r="AZ765" s="28">
        <v>2.7172412499999998</v>
      </c>
      <c r="BA765" s="28">
        <v>0.11663828037822301</v>
      </c>
      <c r="BB765" s="28">
        <v>11.2750225</v>
      </c>
      <c r="BC765" s="28">
        <v>145.35</v>
      </c>
      <c r="BD765" s="28">
        <v>0.64824000000000004</v>
      </c>
      <c r="BE765" s="28">
        <v>1.9144114999999999</v>
      </c>
      <c r="BF765" s="28">
        <v>1.8710024999999999</v>
      </c>
      <c r="BG765" s="28">
        <v>2.1435</v>
      </c>
      <c r="BH765" s="28">
        <v>83.993600000000001</v>
      </c>
      <c r="BI765" s="28">
        <v>15.278425</v>
      </c>
      <c r="BJ765" s="28">
        <v>5.0350000000000001</v>
      </c>
      <c r="BK765" s="28">
        <v>3.3453284499999998</v>
      </c>
      <c r="BL765" s="28">
        <v>3.3453284499999998</v>
      </c>
      <c r="BM765" s="28">
        <v>3.7463524499999998</v>
      </c>
      <c r="BN765" s="28">
        <v>0.19899749999999999</v>
      </c>
      <c r="BO765" s="28">
        <v>1.0038640932004199</v>
      </c>
      <c r="BP765" s="28">
        <v>0.46905933429811902</v>
      </c>
    </row>
    <row r="766" spans="1:68">
      <c r="A766" s="28">
        <v>765</v>
      </c>
      <c r="B766" s="29" t="s">
        <v>385</v>
      </c>
      <c r="C766" s="28">
        <v>114</v>
      </c>
      <c r="D766" s="28">
        <v>1120</v>
      </c>
      <c r="E766" s="28">
        <v>0.375475</v>
      </c>
      <c r="F766" s="28">
        <v>32.312399999999997</v>
      </c>
      <c r="G766" s="28">
        <v>3.0688749999999998</v>
      </c>
      <c r="H766" s="28">
        <v>1.2025999999999999</v>
      </c>
      <c r="I766" s="28">
        <v>4.1807249999999998</v>
      </c>
      <c r="J766" s="28">
        <v>15.515000000000001</v>
      </c>
      <c r="K766" s="28">
        <v>0.85375000000000001</v>
      </c>
      <c r="L766" s="28">
        <v>0.85812500000000003</v>
      </c>
      <c r="M766" s="28">
        <v>1.0404500000000001</v>
      </c>
      <c r="N766" s="28">
        <v>461.75150000000002</v>
      </c>
      <c r="O766" s="28">
        <v>58.293616299999996</v>
      </c>
      <c r="P766" s="28">
        <v>365.70249999999999</v>
      </c>
      <c r="Q766" s="28">
        <v>1.3042075</v>
      </c>
      <c r="R766" s="28">
        <v>2.2213750000000001</v>
      </c>
      <c r="S766" s="28">
        <v>3.5449999999999999</v>
      </c>
      <c r="T766" s="28">
        <v>179.71</v>
      </c>
      <c r="U766" s="28">
        <v>3.1971250000000002</v>
      </c>
      <c r="V766" s="28">
        <v>6.5903963905897506E-2</v>
      </c>
      <c r="W766" s="28">
        <v>35.014400000000002</v>
      </c>
      <c r="X766" s="28">
        <v>201.3125</v>
      </c>
      <c r="Y766" s="28">
        <v>1.52162</v>
      </c>
      <c r="Z766" s="28">
        <v>1.9800125</v>
      </c>
      <c r="AA766" s="28">
        <v>2.615615</v>
      </c>
      <c r="AB766" s="28">
        <v>2.80261</v>
      </c>
      <c r="AC766" s="28">
        <v>51.017499999999998</v>
      </c>
      <c r="AD766" s="28">
        <v>33.920999999999999</v>
      </c>
      <c r="AE766" s="28">
        <v>3.5449999999999999</v>
      </c>
      <c r="AF766" s="28">
        <v>4.8408057500000004</v>
      </c>
      <c r="AG766" s="28">
        <v>4.8408057500000004</v>
      </c>
      <c r="AH766" s="28">
        <v>4.8509487499999997</v>
      </c>
      <c r="AI766" s="28">
        <v>5.0599999999999999E-2</v>
      </c>
      <c r="AJ766" s="28">
        <v>1.92</v>
      </c>
      <c r="AK766" s="28">
        <v>92.906000000000006</v>
      </c>
      <c r="AL766" s="28">
        <v>6.7</v>
      </c>
      <c r="AM766" s="28">
        <v>0.95</v>
      </c>
      <c r="AN766" s="28">
        <v>1.75</v>
      </c>
      <c r="AO766" s="28">
        <v>41</v>
      </c>
      <c r="AP766" s="28">
        <v>2.0299999999999998</v>
      </c>
      <c r="AQ766" s="28">
        <v>1.6</v>
      </c>
      <c r="AR766" s="28">
        <v>7.57</v>
      </c>
      <c r="AS766" s="28">
        <v>663.8</v>
      </c>
      <c r="AT766" s="28">
        <v>36.28</v>
      </c>
      <c r="AU766" s="28">
        <v>2741</v>
      </c>
      <c r="AV766" s="28">
        <v>6.1440000000000001</v>
      </c>
      <c r="AW766" s="28">
        <v>3.3</v>
      </c>
      <c r="AX766" s="28">
        <v>5</v>
      </c>
      <c r="AY766" s="28">
        <v>134</v>
      </c>
      <c r="AZ766" s="28">
        <v>2.76</v>
      </c>
      <c r="BA766" s="28">
        <v>0.12195121951219499</v>
      </c>
      <c r="BB766" s="28">
        <v>10.83</v>
      </c>
      <c r="BC766" s="28">
        <v>145</v>
      </c>
      <c r="BD766" s="28">
        <v>0.64</v>
      </c>
      <c r="BE766" s="28">
        <v>1.911</v>
      </c>
      <c r="BF766" s="28">
        <v>1.86</v>
      </c>
      <c r="BG766" s="28">
        <v>2.13</v>
      </c>
      <c r="BH766" s="28">
        <v>86.2</v>
      </c>
      <c r="BI766" s="28">
        <v>15.7</v>
      </c>
      <c r="BJ766" s="28">
        <v>5</v>
      </c>
      <c r="BK766" s="28">
        <v>3.3003999999999998</v>
      </c>
      <c r="BL766" s="28">
        <v>3.3003999999999998</v>
      </c>
      <c r="BM766" s="28">
        <v>3.3003999999999998</v>
      </c>
      <c r="BN766" s="28">
        <v>0.17</v>
      </c>
      <c r="BO766" s="28">
        <v>1.01541512956918</v>
      </c>
      <c r="BP766" s="28">
        <v>0.46309696092619401</v>
      </c>
    </row>
    <row r="767" spans="1:68">
      <c r="A767" s="28">
        <v>766</v>
      </c>
      <c r="B767" s="29" t="s">
        <v>386</v>
      </c>
      <c r="C767" s="28">
        <v>105</v>
      </c>
      <c r="D767" s="28">
        <v>1120</v>
      </c>
      <c r="E767" s="28">
        <v>0.38274999999999998</v>
      </c>
      <c r="F767" s="28">
        <v>32.744999999999997</v>
      </c>
      <c r="G767" s="28">
        <v>3.0903499999999999</v>
      </c>
      <c r="H767" s="28">
        <v>1.2051000000000001</v>
      </c>
      <c r="I767" s="28">
        <v>4.1856999999999998</v>
      </c>
      <c r="J767" s="28">
        <v>15.69</v>
      </c>
      <c r="K767" s="28">
        <v>0.85650000000000004</v>
      </c>
      <c r="L767" s="28">
        <v>0.86075000000000002</v>
      </c>
      <c r="M767" s="28">
        <v>1.0444500000000001</v>
      </c>
      <c r="N767" s="28">
        <v>463.26</v>
      </c>
      <c r="O767" s="28">
        <v>58.443466299999997</v>
      </c>
      <c r="P767" s="28">
        <v>368.43</v>
      </c>
      <c r="Q767" s="28">
        <v>1.3025150000000001</v>
      </c>
      <c r="R767" s="28">
        <v>2.2284999999999999</v>
      </c>
      <c r="S767" s="28">
        <v>3.56</v>
      </c>
      <c r="T767" s="28">
        <v>180.13499999999999</v>
      </c>
      <c r="U767" s="28">
        <v>3.2061000000000002</v>
      </c>
      <c r="V767" s="28">
        <v>6.5646908859145897E-2</v>
      </c>
      <c r="W767" s="28">
        <v>35.076500000000003</v>
      </c>
      <c r="X767" s="28">
        <v>201.75</v>
      </c>
      <c r="Y767" s="28">
        <v>1.52379</v>
      </c>
      <c r="Z767" s="28">
        <v>1.9849749999999999</v>
      </c>
      <c r="AA767" s="28">
        <v>2.6208200000000001</v>
      </c>
      <c r="AB767" s="28">
        <v>2.8084799999999999</v>
      </c>
      <c r="AC767" s="28">
        <v>51.134999999999998</v>
      </c>
      <c r="AD767" s="28">
        <v>33.973500000000001</v>
      </c>
      <c r="AE767" s="28">
        <v>3.56</v>
      </c>
      <c r="AF767" s="28">
        <v>4.8545175</v>
      </c>
      <c r="AG767" s="28">
        <v>4.8545175</v>
      </c>
      <c r="AH767" s="28">
        <v>4.8646605000000003</v>
      </c>
      <c r="AI767" s="28">
        <v>5.0799999999999998E-2</v>
      </c>
      <c r="AJ767" s="28">
        <v>1.92</v>
      </c>
      <c r="AK767" s="28">
        <v>92.906000000000006</v>
      </c>
      <c r="AL767" s="28">
        <v>6.7</v>
      </c>
      <c r="AM767" s="28">
        <v>0.95</v>
      </c>
      <c r="AN767" s="28">
        <v>1.75</v>
      </c>
      <c r="AO767" s="28">
        <v>41</v>
      </c>
      <c r="AP767" s="28">
        <v>2.0299999999999998</v>
      </c>
      <c r="AQ767" s="28">
        <v>1.6</v>
      </c>
      <c r="AR767" s="28">
        <v>7.57</v>
      </c>
      <c r="AS767" s="28">
        <v>663.8</v>
      </c>
      <c r="AT767" s="28">
        <v>36.28</v>
      </c>
      <c r="AU767" s="28">
        <v>2741</v>
      </c>
      <c r="AV767" s="28">
        <v>6.1440000000000001</v>
      </c>
      <c r="AW767" s="28">
        <v>3.3</v>
      </c>
      <c r="AX767" s="28">
        <v>5</v>
      </c>
      <c r="AY767" s="28">
        <v>134</v>
      </c>
      <c r="AZ767" s="28">
        <v>2.76</v>
      </c>
      <c r="BA767" s="28">
        <v>0.12195121951219499</v>
      </c>
      <c r="BB767" s="28">
        <v>10.83</v>
      </c>
      <c r="BC767" s="28">
        <v>145</v>
      </c>
      <c r="BD767" s="28">
        <v>0.64</v>
      </c>
      <c r="BE767" s="28">
        <v>1.911</v>
      </c>
      <c r="BF767" s="28">
        <v>1.86</v>
      </c>
      <c r="BG767" s="28">
        <v>2.13</v>
      </c>
      <c r="BH767" s="28">
        <v>86.2</v>
      </c>
      <c r="BI767" s="28">
        <v>15.7</v>
      </c>
      <c r="BJ767" s="28">
        <v>5</v>
      </c>
      <c r="BK767" s="28">
        <v>3.3003999999999998</v>
      </c>
      <c r="BL767" s="28">
        <v>3.3003999999999998</v>
      </c>
      <c r="BM767" s="28">
        <v>3.3003999999999998</v>
      </c>
      <c r="BN767" s="28">
        <v>0.17</v>
      </c>
      <c r="BO767" s="28">
        <v>1.0161739929297999</v>
      </c>
      <c r="BP767" s="28">
        <v>0.46309696092619401</v>
      </c>
    </row>
    <row r="768" spans="1:68">
      <c r="A768" s="28">
        <v>767</v>
      </c>
      <c r="B768" s="29" t="s">
        <v>387</v>
      </c>
      <c r="C768" s="28">
        <v>60</v>
      </c>
      <c r="D768" s="28">
        <v>1120</v>
      </c>
      <c r="E768" s="28">
        <v>0.39002500000000001</v>
      </c>
      <c r="F768" s="28">
        <v>33.177599999999998</v>
      </c>
      <c r="G768" s="28">
        <v>3.1118250000000001</v>
      </c>
      <c r="H768" s="28">
        <v>1.2076</v>
      </c>
      <c r="I768" s="28">
        <v>4.1906749999999997</v>
      </c>
      <c r="J768" s="28">
        <v>15.865</v>
      </c>
      <c r="K768" s="28">
        <v>0.85924999999999996</v>
      </c>
      <c r="L768" s="28">
        <v>0.863375</v>
      </c>
      <c r="M768" s="28">
        <v>1.0484500000000001</v>
      </c>
      <c r="N768" s="28">
        <v>464.76850000000002</v>
      </c>
      <c r="O768" s="28">
        <v>58.593316299999998</v>
      </c>
      <c r="P768" s="28">
        <v>371.15750000000003</v>
      </c>
      <c r="Q768" s="28">
        <v>1.3008225</v>
      </c>
      <c r="R768" s="28">
        <v>2.2356250000000002</v>
      </c>
      <c r="S768" s="28">
        <v>3.5750000000000002</v>
      </c>
      <c r="T768" s="28">
        <v>180.56</v>
      </c>
      <c r="U768" s="28">
        <v>3.2150750000000001</v>
      </c>
      <c r="V768" s="28">
        <v>6.5395524739993702E-2</v>
      </c>
      <c r="W768" s="28">
        <v>35.138599999999997</v>
      </c>
      <c r="X768" s="28">
        <v>202.1875</v>
      </c>
      <c r="Y768" s="28">
        <v>1.52596</v>
      </c>
      <c r="Z768" s="28">
        <v>1.9899374999999999</v>
      </c>
      <c r="AA768" s="28">
        <v>2.6260249999999998</v>
      </c>
      <c r="AB768" s="28">
        <v>2.8143500000000001</v>
      </c>
      <c r="AC768" s="28">
        <v>51.252499999999998</v>
      </c>
      <c r="AD768" s="28">
        <v>34.026000000000003</v>
      </c>
      <c r="AE768" s="28">
        <v>3.5750000000000002</v>
      </c>
      <c r="AF768" s="28">
        <v>4.8682292499999997</v>
      </c>
      <c r="AG768" s="28">
        <v>4.8682292499999997</v>
      </c>
      <c r="AH768" s="28">
        <v>4.87837225</v>
      </c>
      <c r="AI768" s="28">
        <v>5.0999999999999997E-2</v>
      </c>
      <c r="AJ768" s="28">
        <v>1.92</v>
      </c>
      <c r="AK768" s="28">
        <v>92.906000000000006</v>
      </c>
      <c r="AL768" s="28">
        <v>6.7</v>
      </c>
      <c r="AM768" s="28">
        <v>0.95</v>
      </c>
      <c r="AN768" s="28">
        <v>1.75</v>
      </c>
      <c r="AO768" s="28">
        <v>41</v>
      </c>
      <c r="AP768" s="28">
        <v>2.0299999999999998</v>
      </c>
      <c r="AQ768" s="28">
        <v>1.6</v>
      </c>
      <c r="AR768" s="28">
        <v>7.57</v>
      </c>
      <c r="AS768" s="28">
        <v>663.8</v>
      </c>
      <c r="AT768" s="28">
        <v>36.28</v>
      </c>
      <c r="AU768" s="28">
        <v>2741</v>
      </c>
      <c r="AV768" s="28">
        <v>6.1440000000000001</v>
      </c>
      <c r="AW768" s="28">
        <v>3.3</v>
      </c>
      <c r="AX768" s="28">
        <v>5</v>
      </c>
      <c r="AY768" s="28">
        <v>134</v>
      </c>
      <c r="AZ768" s="28">
        <v>2.76</v>
      </c>
      <c r="BA768" s="28">
        <v>0.12195121951219499</v>
      </c>
      <c r="BB768" s="28">
        <v>10.83</v>
      </c>
      <c r="BC768" s="28">
        <v>145</v>
      </c>
      <c r="BD768" s="28">
        <v>0.64</v>
      </c>
      <c r="BE768" s="28">
        <v>1.911</v>
      </c>
      <c r="BF768" s="28">
        <v>1.86</v>
      </c>
      <c r="BG768" s="28">
        <v>2.13</v>
      </c>
      <c r="BH768" s="28">
        <v>86.2</v>
      </c>
      <c r="BI768" s="28">
        <v>15.7</v>
      </c>
      <c r="BJ768" s="28">
        <v>5</v>
      </c>
      <c r="BK768" s="28">
        <v>3.3003999999999998</v>
      </c>
      <c r="BL768" s="28">
        <v>3.3003999999999998</v>
      </c>
      <c r="BM768" s="28">
        <v>3.3003999999999998</v>
      </c>
      <c r="BN768" s="28">
        <v>0.17</v>
      </c>
      <c r="BO768" s="28">
        <v>1.0169328562904201</v>
      </c>
      <c r="BP768" s="28">
        <v>0.46309696092619401</v>
      </c>
    </row>
    <row r="769" spans="1:68">
      <c r="A769" s="28">
        <v>768</v>
      </c>
      <c r="B769" s="29" t="s">
        <v>388</v>
      </c>
      <c r="C769" s="28">
        <v>170</v>
      </c>
      <c r="D769" s="28">
        <v>1163</v>
      </c>
      <c r="E769" s="28">
        <v>0.36416959999999998</v>
      </c>
      <c r="F769" s="28">
        <v>31.452803200000002</v>
      </c>
      <c r="G769" s="28">
        <v>3.0385520000000001</v>
      </c>
      <c r="H769" s="28">
        <v>1.2004999999999999</v>
      </c>
      <c r="I769" s="28">
        <v>4.1675760000000004</v>
      </c>
      <c r="J769" s="28">
        <v>15.208399999999999</v>
      </c>
      <c r="K769" s="28">
        <v>0.846468</v>
      </c>
      <c r="L769" s="28">
        <v>0.84952000000000005</v>
      </c>
      <c r="M769" s="28">
        <v>1.0246360000000001</v>
      </c>
      <c r="N769" s="28">
        <v>457.10039999999998</v>
      </c>
      <c r="O769" s="28">
        <v>57.880265796000003</v>
      </c>
      <c r="P769" s="28">
        <v>360.89679999999998</v>
      </c>
      <c r="Q769" s="28">
        <v>1.2411799999999999</v>
      </c>
      <c r="R769" s="28">
        <v>2.2065000000000001</v>
      </c>
      <c r="S769" s="28">
        <v>3.5247999999999999</v>
      </c>
      <c r="T769" s="28">
        <v>179.42519999999999</v>
      </c>
      <c r="U769" s="28">
        <v>3.1888920000000001</v>
      </c>
      <c r="V769" s="28">
        <v>6.6410667788853503E-2</v>
      </c>
      <c r="W769" s="28">
        <v>35.212167999999998</v>
      </c>
      <c r="X769" s="28">
        <v>200.59200000000001</v>
      </c>
      <c r="Y769" s="28">
        <v>1.5182</v>
      </c>
      <c r="Z769" s="28">
        <v>1.971554</v>
      </c>
      <c r="AA769" s="28">
        <v>2.6091880000000001</v>
      </c>
      <c r="AB769" s="28">
        <v>2.7917640000000001</v>
      </c>
      <c r="AC769" s="28">
        <v>50.078099999999999</v>
      </c>
      <c r="AD769" s="28">
        <v>34.056691999999998</v>
      </c>
      <c r="AE769" s="28">
        <v>3.5247999999999999</v>
      </c>
      <c r="AF769" s="28">
        <v>4.8376315200000004</v>
      </c>
      <c r="AG769" s="28">
        <v>4.8376315200000004</v>
      </c>
      <c r="AH769" s="28">
        <v>4.8376315200000004</v>
      </c>
      <c r="AI769" s="28">
        <v>0.05</v>
      </c>
      <c r="AJ769" s="28">
        <v>1.936925</v>
      </c>
      <c r="AK769" s="28">
        <v>94.316958</v>
      </c>
      <c r="AL769" s="28">
        <v>6.8603550000000002</v>
      </c>
      <c r="AM769" s="28">
        <v>0.968615</v>
      </c>
      <c r="AN769" s="28">
        <v>1.7719</v>
      </c>
      <c r="AO769" s="28">
        <v>41.484999999999999</v>
      </c>
      <c r="AP769" s="28">
        <v>2.0321449999999999</v>
      </c>
      <c r="AQ769" s="28">
        <v>1.6128499999999999</v>
      </c>
      <c r="AR769" s="28">
        <v>7.3182099999999997</v>
      </c>
      <c r="AS769" s="28">
        <v>672.17205000000001</v>
      </c>
      <c r="AT769" s="28">
        <v>36.778376770000001</v>
      </c>
      <c r="AU769" s="28">
        <v>2643.9085</v>
      </c>
      <c r="AV769" s="28">
        <v>5.9568409999999998</v>
      </c>
      <c r="AW769" s="28">
        <v>3.4455</v>
      </c>
      <c r="AX769" s="28">
        <v>5</v>
      </c>
      <c r="AY769" s="28">
        <v>134.45650000000001</v>
      </c>
      <c r="AZ769" s="28">
        <v>2.7113974999999999</v>
      </c>
      <c r="BA769" s="28">
        <v>0.12028444015909399</v>
      </c>
      <c r="BB769" s="28">
        <v>11.224735000000001</v>
      </c>
      <c r="BC769" s="28">
        <v>145.1</v>
      </c>
      <c r="BD769" s="28">
        <v>0.64673999999999998</v>
      </c>
      <c r="BE769" s="28">
        <v>1.9143289999999999</v>
      </c>
      <c r="BF769" s="28">
        <v>1.869415</v>
      </c>
      <c r="BG769" s="28">
        <v>2.1410999999999998</v>
      </c>
      <c r="BH769" s="28">
        <v>86.580600000000004</v>
      </c>
      <c r="BI769" s="28">
        <v>15.27155</v>
      </c>
      <c r="BJ769" s="28">
        <v>5</v>
      </c>
      <c r="BK769" s="28">
        <v>3.3495427000000002</v>
      </c>
      <c r="BL769" s="28">
        <v>3.3495427000000002</v>
      </c>
      <c r="BM769" s="28">
        <v>3.7135096999999999</v>
      </c>
      <c r="BN769" s="28">
        <v>0.20078499999999999</v>
      </c>
      <c r="BO769" s="28">
        <v>1.01084963415579</v>
      </c>
      <c r="BP769" s="28">
        <v>0.467973950795948</v>
      </c>
    </row>
    <row r="770" spans="1:68">
      <c r="A770" s="28">
        <v>769</v>
      </c>
      <c r="B770" s="29" t="s">
        <v>84</v>
      </c>
      <c r="C770" s="28">
        <v>235</v>
      </c>
      <c r="D770" s="28">
        <v>1163</v>
      </c>
      <c r="E770" s="28">
        <v>0.3712992</v>
      </c>
      <c r="F770" s="28">
        <v>31.539926399999999</v>
      </c>
      <c r="G770" s="28">
        <v>3.0523039999999999</v>
      </c>
      <c r="H770" s="28">
        <v>1.2010000000000001</v>
      </c>
      <c r="I770" s="28">
        <v>4.1527520000000004</v>
      </c>
      <c r="J770" s="28">
        <v>15.2568</v>
      </c>
      <c r="K770" s="28">
        <v>0.84973600000000005</v>
      </c>
      <c r="L770" s="28">
        <v>0.85104000000000002</v>
      </c>
      <c r="M770" s="28">
        <v>1.032872</v>
      </c>
      <c r="N770" s="28">
        <v>458.44080000000002</v>
      </c>
      <c r="O770" s="28">
        <v>57.716411192000002</v>
      </c>
      <c r="P770" s="28">
        <v>368.47359999999998</v>
      </c>
      <c r="Q770" s="28">
        <v>1.21536</v>
      </c>
      <c r="R770" s="28">
        <v>2.2130000000000001</v>
      </c>
      <c r="S770" s="28">
        <v>3.5295999999999998</v>
      </c>
      <c r="T770" s="28">
        <v>179.37039999999999</v>
      </c>
      <c r="U770" s="28">
        <v>3.1869839999999998</v>
      </c>
      <c r="V770" s="28">
        <v>6.68554349535945E-2</v>
      </c>
      <c r="W770" s="28">
        <v>35.121136</v>
      </c>
      <c r="X770" s="28">
        <v>200.38399999999999</v>
      </c>
      <c r="Y770" s="28">
        <v>1.5164</v>
      </c>
      <c r="Z770" s="28">
        <v>1.971508</v>
      </c>
      <c r="AA770" s="28">
        <v>2.6071759999999999</v>
      </c>
      <c r="AB770" s="28">
        <v>2.7899280000000002</v>
      </c>
      <c r="AC770" s="28">
        <v>49.596200000000003</v>
      </c>
      <c r="AD770" s="28">
        <v>33.972583999999998</v>
      </c>
      <c r="AE770" s="28">
        <v>3.5295999999999998</v>
      </c>
      <c r="AF770" s="28">
        <v>4.8452150400000003</v>
      </c>
      <c r="AG770" s="28">
        <v>4.8452150400000003</v>
      </c>
      <c r="AH770" s="28">
        <v>4.8452150400000003</v>
      </c>
      <c r="AI770" s="28">
        <v>0.05</v>
      </c>
      <c r="AJ770" s="28">
        <v>1.93635</v>
      </c>
      <c r="AK770" s="28">
        <v>94.285715999999994</v>
      </c>
      <c r="AL770" s="28">
        <v>6.8562099999999999</v>
      </c>
      <c r="AM770" s="28">
        <v>0.96872999999999998</v>
      </c>
      <c r="AN770" s="28">
        <v>1.7738</v>
      </c>
      <c r="AO770" s="28">
        <v>41.47</v>
      </c>
      <c r="AP770" s="28">
        <v>2.0287899999999999</v>
      </c>
      <c r="AQ770" s="28">
        <v>1.6107</v>
      </c>
      <c r="AR770" s="28">
        <v>7.3074199999999996</v>
      </c>
      <c r="AS770" s="28">
        <v>672.04909999999995</v>
      </c>
      <c r="AT770" s="28">
        <v>36.799760540000001</v>
      </c>
      <c r="AU770" s="28">
        <v>2638.6669999999999</v>
      </c>
      <c r="AV770" s="28">
        <v>5.9097819999999999</v>
      </c>
      <c r="AW770" s="28">
        <v>3.4409999999999998</v>
      </c>
      <c r="AX770" s="28">
        <v>5</v>
      </c>
      <c r="AY770" s="28">
        <v>134.56299999999999</v>
      </c>
      <c r="AZ770" s="28">
        <v>2.712545</v>
      </c>
      <c r="BA770" s="28">
        <v>0.12008680974198201</v>
      </c>
      <c r="BB770" s="28">
        <v>11.252969999999999</v>
      </c>
      <c r="BC770" s="28">
        <v>145.19999999999999</v>
      </c>
      <c r="BD770" s="28">
        <v>0.64748000000000006</v>
      </c>
      <c r="BE770" s="28">
        <v>1.914558</v>
      </c>
      <c r="BF770" s="28">
        <v>1.87033</v>
      </c>
      <c r="BG770" s="28">
        <v>2.1421999999999999</v>
      </c>
      <c r="BH770" s="28">
        <v>86.121200000000002</v>
      </c>
      <c r="BI770" s="28">
        <v>15.2981</v>
      </c>
      <c r="BJ770" s="28">
        <v>5</v>
      </c>
      <c r="BK770" s="28">
        <v>3.3483554</v>
      </c>
      <c r="BL770" s="28">
        <v>3.3483554</v>
      </c>
      <c r="BM770" s="28">
        <v>3.7279893999999998</v>
      </c>
      <c r="BN770" s="28">
        <v>0.20007</v>
      </c>
      <c r="BO770" s="28">
        <v>1.00985390079779</v>
      </c>
      <c r="BP770" s="28">
        <v>0.46850940665701901</v>
      </c>
    </row>
    <row r="771" spans="1:68">
      <c r="A771" s="28">
        <v>770</v>
      </c>
      <c r="B771" s="29" t="s">
        <v>85</v>
      </c>
      <c r="C771" s="28">
        <v>160</v>
      </c>
      <c r="D771" s="28">
        <v>1163</v>
      </c>
      <c r="E771" s="28">
        <v>0.37842880000000001</v>
      </c>
      <c r="F771" s="28">
        <v>31.627049599999999</v>
      </c>
      <c r="G771" s="28">
        <v>3.0660560000000001</v>
      </c>
      <c r="H771" s="28">
        <v>1.2015</v>
      </c>
      <c r="I771" s="28">
        <v>4.1379279999999996</v>
      </c>
      <c r="J771" s="28">
        <v>15.305199999999999</v>
      </c>
      <c r="K771" s="28">
        <v>0.85300399999999998</v>
      </c>
      <c r="L771" s="28">
        <v>0.85255999999999998</v>
      </c>
      <c r="M771" s="28">
        <v>1.0411079999999999</v>
      </c>
      <c r="N771" s="28">
        <v>459.78120000000001</v>
      </c>
      <c r="O771" s="28">
        <v>57.552556588000002</v>
      </c>
      <c r="P771" s="28">
        <v>376.05040000000002</v>
      </c>
      <c r="Q771" s="28">
        <v>1.18954</v>
      </c>
      <c r="R771" s="28">
        <v>2.2195</v>
      </c>
      <c r="S771" s="28">
        <v>3.5344000000000002</v>
      </c>
      <c r="T771" s="28">
        <v>179.31559999999999</v>
      </c>
      <c r="U771" s="28">
        <v>3.185076</v>
      </c>
      <c r="V771" s="28">
        <v>6.7297389122651097E-2</v>
      </c>
      <c r="W771" s="28">
        <v>35.030104000000001</v>
      </c>
      <c r="X771" s="28">
        <v>200.17599999999999</v>
      </c>
      <c r="Y771" s="28">
        <v>1.5145999999999999</v>
      </c>
      <c r="Z771" s="28">
        <v>1.971462</v>
      </c>
      <c r="AA771" s="28">
        <v>2.6051639999999998</v>
      </c>
      <c r="AB771" s="28">
        <v>2.7880919999999998</v>
      </c>
      <c r="AC771" s="28">
        <v>49.1143</v>
      </c>
      <c r="AD771" s="28">
        <v>33.888475999999997</v>
      </c>
      <c r="AE771" s="28">
        <v>3.5344000000000002</v>
      </c>
      <c r="AF771" s="28">
        <v>4.8527985600000001</v>
      </c>
      <c r="AG771" s="28">
        <v>4.8527985600000001</v>
      </c>
      <c r="AH771" s="28">
        <v>4.8527985600000001</v>
      </c>
      <c r="AI771" s="28">
        <v>0.05</v>
      </c>
      <c r="AJ771" s="28">
        <v>1.935775</v>
      </c>
      <c r="AK771" s="28">
        <v>94.254474000000002</v>
      </c>
      <c r="AL771" s="28">
        <v>6.8520649999999996</v>
      </c>
      <c r="AM771" s="28">
        <v>0.96884499999999996</v>
      </c>
      <c r="AN771" s="28">
        <v>1.7757000000000001</v>
      </c>
      <c r="AO771" s="28">
        <v>41.454999999999998</v>
      </c>
      <c r="AP771" s="28">
        <v>2.0254349999999999</v>
      </c>
      <c r="AQ771" s="28">
        <v>1.6085499999999999</v>
      </c>
      <c r="AR771" s="28">
        <v>7.2966300000000004</v>
      </c>
      <c r="AS771" s="28">
        <v>671.92615000000001</v>
      </c>
      <c r="AT771" s="28">
        <v>36.821144310000001</v>
      </c>
      <c r="AU771" s="28">
        <v>2633.4254999999998</v>
      </c>
      <c r="AV771" s="28">
        <v>5.8627229999999999</v>
      </c>
      <c r="AW771" s="28">
        <v>3.4365000000000001</v>
      </c>
      <c r="AX771" s="28">
        <v>5</v>
      </c>
      <c r="AY771" s="28">
        <v>134.6695</v>
      </c>
      <c r="AZ771" s="28">
        <v>2.7136925000000001</v>
      </c>
      <c r="BA771" s="28">
        <v>0.119889036304426</v>
      </c>
      <c r="BB771" s="28">
        <v>11.281205</v>
      </c>
      <c r="BC771" s="28">
        <v>145.30000000000001</v>
      </c>
      <c r="BD771" s="28">
        <v>0.64822000000000002</v>
      </c>
      <c r="BE771" s="28">
        <v>1.914787</v>
      </c>
      <c r="BF771" s="28">
        <v>1.871245</v>
      </c>
      <c r="BG771" s="28">
        <v>2.1433</v>
      </c>
      <c r="BH771" s="28">
        <v>85.661799999999999</v>
      </c>
      <c r="BI771" s="28">
        <v>15.32465</v>
      </c>
      <c r="BJ771" s="28">
        <v>5</v>
      </c>
      <c r="BK771" s="28">
        <v>3.3471681000000002</v>
      </c>
      <c r="BL771" s="28">
        <v>3.3471681000000002</v>
      </c>
      <c r="BM771" s="28">
        <v>3.7424691000000001</v>
      </c>
      <c r="BN771" s="28">
        <v>0.199355</v>
      </c>
      <c r="BO771" s="28">
        <v>1.00885889331449</v>
      </c>
      <c r="BP771" s="28">
        <v>0.46904486251809002</v>
      </c>
    </row>
    <row r="772" spans="1:68">
      <c r="A772" s="28">
        <v>771</v>
      </c>
      <c r="B772" s="29" t="s">
        <v>69</v>
      </c>
      <c r="C772" s="28">
        <v>60</v>
      </c>
      <c r="D772" s="28">
        <v>1163</v>
      </c>
      <c r="E772" s="28">
        <v>0.39268799999999998</v>
      </c>
      <c r="F772" s="28">
        <v>31.801296000000001</v>
      </c>
      <c r="G772" s="28">
        <v>3.0935600000000001</v>
      </c>
      <c r="H772" s="28">
        <v>1.2024999999999999</v>
      </c>
      <c r="I772" s="28">
        <v>4.1082799999999997</v>
      </c>
      <c r="J772" s="28">
        <v>15.401999999999999</v>
      </c>
      <c r="K772" s="28">
        <v>0.85953999999999997</v>
      </c>
      <c r="L772" s="28">
        <v>0.85560000000000003</v>
      </c>
      <c r="M772" s="28">
        <v>1.05758</v>
      </c>
      <c r="N772" s="28">
        <v>462.46199999999999</v>
      </c>
      <c r="O772" s="28">
        <v>57.22484738</v>
      </c>
      <c r="P772" s="28">
        <v>391.20400000000001</v>
      </c>
      <c r="Q772" s="28">
        <v>1.1378999999999999</v>
      </c>
      <c r="R772" s="28">
        <v>2.2324999999999999</v>
      </c>
      <c r="S772" s="28">
        <v>3.544</v>
      </c>
      <c r="T772" s="28">
        <v>179.20599999999999</v>
      </c>
      <c r="U772" s="28">
        <v>3.18126</v>
      </c>
      <c r="V772" s="28">
        <v>6.8172964550058404E-2</v>
      </c>
      <c r="W772" s="28">
        <v>34.848039999999997</v>
      </c>
      <c r="X772" s="28">
        <v>199.76</v>
      </c>
      <c r="Y772" s="28">
        <v>1.5109999999999999</v>
      </c>
      <c r="Z772" s="28">
        <v>1.9713700000000001</v>
      </c>
      <c r="AA772" s="28">
        <v>2.60114</v>
      </c>
      <c r="AB772" s="28">
        <v>2.7844199999999999</v>
      </c>
      <c r="AC772" s="28">
        <v>48.150500000000001</v>
      </c>
      <c r="AD772" s="28">
        <v>33.720260000000003</v>
      </c>
      <c r="AE772" s="28">
        <v>3.544</v>
      </c>
      <c r="AF772" s="28">
        <v>4.8679655999999998</v>
      </c>
      <c r="AG772" s="28">
        <v>4.8679655999999998</v>
      </c>
      <c r="AH772" s="28">
        <v>4.8679655999999998</v>
      </c>
      <c r="AI772" s="28">
        <v>0.05</v>
      </c>
      <c r="AJ772" s="28">
        <v>1.934625</v>
      </c>
      <c r="AK772" s="28">
        <v>94.191990000000004</v>
      </c>
      <c r="AL772" s="28">
        <v>6.8437749999999999</v>
      </c>
      <c r="AM772" s="28">
        <v>0.96907500000000002</v>
      </c>
      <c r="AN772" s="28">
        <v>1.7795000000000001</v>
      </c>
      <c r="AO772" s="28">
        <v>41.424999999999997</v>
      </c>
      <c r="AP772" s="28">
        <v>2.0187249999999999</v>
      </c>
      <c r="AQ772" s="28">
        <v>1.60425</v>
      </c>
      <c r="AR772" s="28">
        <v>7.2750500000000002</v>
      </c>
      <c r="AS772" s="28">
        <v>671.68025</v>
      </c>
      <c r="AT772" s="28">
        <v>36.863911850000001</v>
      </c>
      <c r="AU772" s="28">
        <v>2622.9425000000001</v>
      </c>
      <c r="AV772" s="28">
        <v>5.768605</v>
      </c>
      <c r="AW772" s="28">
        <v>3.4275000000000002</v>
      </c>
      <c r="AX772" s="28">
        <v>5</v>
      </c>
      <c r="AY772" s="28">
        <v>134.88249999999999</v>
      </c>
      <c r="AZ772" s="28">
        <v>2.7159875000000002</v>
      </c>
      <c r="BA772" s="28">
        <v>0.11949305974653</v>
      </c>
      <c r="BB772" s="28">
        <v>11.337675000000001</v>
      </c>
      <c r="BC772" s="28">
        <v>145.5</v>
      </c>
      <c r="BD772" s="28">
        <v>0.64970000000000006</v>
      </c>
      <c r="BE772" s="28">
        <v>1.9152450000000001</v>
      </c>
      <c r="BF772" s="28">
        <v>1.873075</v>
      </c>
      <c r="BG772" s="28">
        <v>2.1455000000000002</v>
      </c>
      <c r="BH772" s="28">
        <v>84.742999999999995</v>
      </c>
      <c r="BI772" s="28">
        <v>15.377750000000001</v>
      </c>
      <c r="BJ772" s="28">
        <v>5</v>
      </c>
      <c r="BK772" s="28">
        <v>3.3447935000000002</v>
      </c>
      <c r="BL772" s="28">
        <v>3.3447935000000002</v>
      </c>
      <c r="BM772" s="28">
        <v>3.7714284999999999</v>
      </c>
      <c r="BN772" s="28">
        <v>0.19792499999999999</v>
      </c>
      <c r="BO772" s="28">
        <v>1.00687105279947</v>
      </c>
      <c r="BP772" s="28">
        <v>0.47011577424023199</v>
      </c>
    </row>
    <row r="773" spans="1:68">
      <c r="A773" s="28">
        <v>772</v>
      </c>
      <c r="B773" s="29" t="s">
        <v>389</v>
      </c>
      <c r="C773" s="28">
        <v>300</v>
      </c>
      <c r="D773" s="28">
        <v>1165</v>
      </c>
      <c r="E773" s="28">
        <v>0.41294729600000002</v>
      </c>
      <c r="F773" s="28">
        <v>33.942521331999998</v>
      </c>
      <c r="G773" s="28">
        <v>3.1796745199999998</v>
      </c>
      <c r="H773" s="28">
        <v>1.1881250000000001</v>
      </c>
      <c r="I773" s="28">
        <v>4.0738467600000003</v>
      </c>
      <c r="J773" s="28">
        <v>16.041584</v>
      </c>
      <c r="K773" s="28">
        <v>0.87788268000000003</v>
      </c>
      <c r="L773" s="28">
        <v>0.87672519999999998</v>
      </c>
      <c r="M773" s="28">
        <v>1.05915136</v>
      </c>
      <c r="N773" s="28">
        <v>466.91090400000002</v>
      </c>
      <c r="O773" s="28">
        <v>57.007907004960003</v>
      </c>
      <c r="P773" s="28">
        <v>366.839968</v>
      </c>
      <c r="Q773" s="28">
        <v>1.4124203</v>
      </c>
      <c r="R773" s="28">
        <v>2.2876799999999999</v>
      </c>
      <c r="S773" s="28">
        <v>3.510148</v>
      </c>
      <c r="T773" s="28">
        <v>175.75705199999999</v>
      </c>
      <c r="U773" s="28">
        <v>3.09894852</v>
      </c>
      <c r="V773" s="28">
        <v>6.7898531716069896E-2</v>
      </c>
      <c r="W773" s="28">
        <v>33.522269680000001</v>
      </c>
      <c r="X773" s="28">
        <v>197.23392000000001</v>
      </c>
      <c r="Y773" s="28">
        <v>1.492559</v>
      </c>
      <c r="Z773" s="28">
        <v>1.95226484</v>
      </c>
      <c r="AA773" s="28">
        <v>2.5647488799999998</v>
      </c>
      <c r="AB773" s="28">
        <v>2.75695164</v>
      </c>
      <c r="AC773" s="28">
        <v>51.171653999999997</v>
      </c>
      <c r="AD773" s="28">
        <v>32.297370919999999</v>
      </c>
      <c r="AE773" s="28">
        <v>3.510148</v>
      </c>
      <c r="AF773" s="28">
        <v>4.8080012952000004</v>
      </c>
      <c r="AG773" s="28">
        <v>4.7969726952</v>
      </c>
      <c r="AH773" s="28">
        <v>4.7412752952000004</v>
      </c>
      <c r="AI773" s="28">
        <v>6.4850000000000005E-2</v>
      </c>
      <c r="AJ773" s="28">
        <v>1.9385446399999999</v>
      </c>
      <c r="AK773" s="28">
        <v>94.496075136000002</v>
      </c>
      <c r="AL773" s="28">
        <v>6.7413926399999999</v>
      </c>
      <c r="AM773" s="28">
        <v>0.951488</v>
      </c>
      <c r="AN773" s="28">
        <v>1.7594656</v>
      </c>
      <c r="AO773" s="28">
        <v>41.558655999999999</v>
      </c>
      <c r="AP773" s="28">
        <v>2.0119212800000001</v>
      </c>
      <c r="AQ773" s="28">
        <v>1.5881791999999999</v>
      </c>
      <c r="AR773" s="28">
        <v>7.5146022400000003</v>
      </c>
      <c r="AS773" s="28">
        <v>665.46479999999997</v>
      </c>
      <c r="AT773" s="28">
        <v>36.507980786559997</v>
      </c>
      <c r="AU773" s="28">
        <v>2720.5586560000002</v>
      </c>
      <c r="AV773" s="28">
        <v>5.8313319679999998</v>
      </c>
      <c r="AW773" s="28">
        <v>3.28512</v>
      </c>
      <c r="AX773" s="28">
        <v>5.0190080000000004</v>
      </c>
      <c r="AY773" s="28">
        <v>134.54560000000001</v>
      </c>
      <c r="AZ773" s="28">
        <v>2.7637942400000002</v>
      </c>
      <c r="BA773" s="28">
        <v>0.11911838534913199</v>
      </c>
      <c r="BB773" s="28">
        <v>10.98860416</v>
      </c>
      <c r="BC773" s="28">
        <v>145.49600000000001</v>
      </c>
      <c r="BD773" s="28">
        <v>0.64396799999999998</v>
      </c>
      <c r="BE773" s="28">
        <v>1.9124606719999999</v>
      </c>
      <c r="BF773" s="28">
        <v>1.86515008</v>
      </c>
      <c r="BG773" s="28">
        <v>2.1359520000000001</v>
      </c>
      <c r="BH773" s="28">
        <v>82.915699200000006</v>
      </c>
      <c r="BI773" s="28">
        <v>15.7596992</v>
      </c>
      <c r="BJ773" s="28">
        <v>5.0190080000000004</v>
      </c>
      <c r="BK773" s="28">
        <v>3.2970244672</v>
      </c>
      <c r="BL773" s="28">
        <v>3.2970244672</v>
      </c>
      <c r="BM773" s="28">
        <v>3.3920084672000002</v>
      </c>
      <c r="BN773" s="28">
        <v>0.168016</v>
      </c>
      <c r="BO773" s="28">
        <v>1.00328344861361</v>
      </c>
      <c r="BP773" s="28">
        <v>0.46596816208393599</v>
      </c>
    </row>
    <row r="774" spans="1:68">
      <c r="A774" s="28">
        <v>773</v>
      </c>
      <c r="B774" s="29" t="s">
        <v>390</v>
      </c>
      <c r="C774" s="28">
        <v>200</v>
      </c>
      <c r="D774" s="28">
        <v>1095</v>
      </c>
      <c r="E774" s="28">
        <v>0.40874159999999998</v>
      </c>
      <c r="F774" s="28">
        <v>33.848202200000003</v>
      </c>
      <c r="G774" s="28">
        <v>3.1642420000000002</v>
      </c>
      <c r="H774" s="28">
        <v>1.1930499999999999</v>
      </c>
      <c r="I774" s="28">
        <v>4.1005960000000004</v>
      </c>
      <c r="J774" s="28">
        <v>16.0364</v>
      </c>
      <c r="K774" s="28">
        <v>0.86967799999999995</v>
      </c>
      <c r="L774" s="28">
        <v>0.86992000000000003</v>
      </c>
      <c r="M774" s="28">
        <v>1.0492060000000001</v>
      </c>
      <c r="N774" s="28">
        <v>463.96789999999999</v>
      </c>
      <c r="O774" s="28">
        <v>57.354110765999998</v>
      </c>
      <c r="P774" s="28">
        <v>364.64780000000002</v>
      </c>
      <c r="Q774" s="28">
        <v>1.3911150000000001</v>
      </c>
      <c r="R774" s="28">
        <v>2.2679999999999998</v>
      </c>
      <c r="S774" s="28">
        <v>3.5257999999999998</v>
      </c>
      <c r="T774" s="28">
        <v>176.92920000000001</v>
      </c>
      <c r="U774" s="28">
        <v>3.1250369999999998</v>
      </c>
      <c r="V774" s="28">
        <v>6.6723204709286402E-2</v>
      </c>
      <c r="W774" s="28">
        <v>34.055878</v>
      </c>
      <c r="X774" s="28">
        <v>198.33199999999999</v>
      </c>
      <c r="Y774" s="28">
        <v>1.5003</v>
      </c>
      <c r="Z774" s="28">
        <v>1.959144</v>
      </c>
      <c r="AA774" s="28">
        <v>2.5788980000000001</v>
      </c>
      <c r="AB774" s="28">
        <v>2.7679939999999998</v>
      </c>
      <c r="AC774" s="28">
        <v>50.923699999999997</v>
      </c>
      <c r="AD774" s="28">
        <v>32.762081999999999</v>
      </c>
      <c r="AE774" s="28">
        <v>3.5257999999999998</v>
      </c>
      <c r="AF774" s="28">
        <v>4.8223279200000002</v>
      </c>
      <c r="AG774" s="28">
        <v>4.8139729200000003</v>
      </c>
      <c r="AH774" s="28">
        <v>4.7717779199999999</v>
      </c>
      <c r="AI774" s="28">
        <v>6.1249999999999999E-2</v>
      </c>
      <c r="AJ774" s="28">
        <v>1.9184000000000001</v>
      </c>
      <c r="AK774" s="28">
        <v>92.838719999999995</v>
      </c>
      <c r="AL774" s="28">
        <v>6.69</v>
      </c>
      <c r="AM774" s="28">
        <v>0.95120000000000005</v>
      </c>
      <c r="AN774" s="28">
        <v>1.7584</v>
      </c>
      <c r="AO774" s="28">
        <v>40.96</v>
      </c>
      <c r="AP774" s="28">
        <v>2.0167999999999999</v>
      </c>
      <c r="AQ774" s="28">
        <v>1.5920000000000001</v>
      </c>
      <c r="AR774" s="28">
        <v>7.5171999999999999</v>
      </c>
      <c r="AS774" s="28">
        <v>663.64800000000002</v>
      </c>
      <c r="AT774" s="28">
        <v>36.384614800000001</v>
      </c>
      <c r="AU774" s="28">
        <v>2716.36</v>
      </c>
      <c r="AV774" s="28">
        <v>5.9501600000000003</v>
      </c>
      <c r="AW774" s="28">
        <v>3.2879999999999998</v>
      </c>
      <c r="AX774" s="28">
        <v>5</v>
      </c>
      <c r="AY774" s="28">
        <v>134.44</v>
      </c>
      <c r="AZ774" s="28">
        <v>2.7625999999999999</v>
      </c>
      <c r="BA774" s="28">
        <v>0.12109375</v>
      </c>
      <c r="BB774" s="28">
        <v>10.957599999999999</v>
      </c>
      <c r="BC774" s="28">
        <v>145.4</v>
      </c>
      <c r="BD774" s="28">
        <v>0.64319999999999999</v>
      </c>
      <c r="BE774" s="28">
        <v>1.91204</v>
      </c>
      <c r="BF774" s="28">
        <v>1.8640000000000001</v>
      </c>
      <c r="BG774" s="28">
        <v>2.1347999999999998</v>
      </c>
      <c r="BH774" s="28">
        <v>84.396000000000001</v>
      </c>
      <c r="BI774" s="28">
        <v>15.788</v>
      </c>
      <c r="BJ774" s="28">
        <v>5</v>
      </c>
      <c r="BK774" s="28">
        <v>3.2976640000000002</v>
      </c>
      <c r="BL774" s="28">
        <v>3.2976640000000002</v>
      </c>
      <c r="BM774" s="28">
        <v>3.3742640000000002</v>
      </c>
      <c r="BN774" s="28">
        <v>0.16839999999999999</v>
      </c>
      <c r="BO774" s="28">
        <v>1.00636671707189</v>
      </c>
      <c r="BP774" s="28">
        <v>0.46541244573082502</v>
      </c>
    </row>
    <row r="775" spans="1:68">
      <c r="A775" s="28">
        <v>774</v>
      </c>
      <c r="B775" s="29" t="s">
        <v>84</v>
      </c>
      <c r="C775" s="28">
        <v>270</v>
      </c>
      <c r="D775" s="28">
        <v>1095</v>
      </c>
      <c r="E775" s="28">
        <v>0.40874159999999998</v>
      </c>
      <c r="F775" s="28">
        <v>33.848202200000003</v>
      </c>
      <c r="G775" s="28">
        <v>3.1642420000000002</v>
      </c>
      <c r="H775" s="28">
        <v>1.1930499999999999</v>
      </c>
      <c r="I775" s="28">
        <v>4.1005960000000004</v>
      </c>
      <c r="J775" s="28">
        <v>16.0364</v>
      </c>
      <c r="K775" s="28">
        <v>0.86967799999999995</v>
      </c>
      <c r="L775" s="28">
        <v>0.86992000000000003</v>
      </c>
      <c r="M775" s="28">
        <v>1.0492060000000001</v>
      </c>
      <c r="N775" s="28">
        <v>463.96789999999999</v>
      </c>
      <c r="O775" s="28">
        <v>57.354110765999998</v>
      </c>
      <c r="P775" s="28">
        <v>364.64780000000002</v>
      </c>
      <c r="Q775" s="28">
        <v>1.3911150000000001</v>
      </c>
      <c r="R775" s="28">
        <v>2.2679999999999998</v>
      </c>
      <c r="S775" s="28">
        <v>3.5257999999999998</v>
      </c>
      <c r="T775" s="28">
        <v>176.92920000000001</v>
      </c>
      <c r="U775" s="28">
        <v>3.1250369999999998</v>
      </c>
      <c r="V775" s="28">
        <v>6.6723204709286402E-2</v>
      </c>
      <c r="W775" s="28">
        <v>34.055878</v>
      </c>
      <c r="X775" s="28">
        <v>198.33199999999999</v>
      </c>
      <c r="Y775" s="28">
        <v>1.5003</v>
      </c>
      <c r="Z775" s="28">
        <v>1.959144</v>
      </c>
      <c r="AA775" s="28">
        <v>2.5788980000000001</v>
      </c>
      <c r="AB775" s="28">
        <v>2.7679939999999998</v>
      </c>
      <c r="AC775" s="28">
        <v>50.923699999999997</v>
      </c>
      <c r="AD775" s="28">
        <v>32.762081999999999</v>
      </c>
      <c r="AE775" s="28">
        <v>3.5257999999999998</v>
      </c>
      <c r="AF775" s="28">
        <v>4.8223279200000002</v>
      </c>
      <c r="AG775" s="28">
        <v>4.8139729200000003</v>
      </c>
      <c r="AH775" s="28">
        <v>4.7717779199999999</v>
      </c>
      <c r="AI775" s="28">
        <v>6.1249999999999999E-2</v>
      </c>
      <c r="AJ775" s="28">
        <v>1.9251199999999999</v>
      </c>
      <c r="AK775" s="28">
        <v>93.392524800000004</v>
      </c>
      <c r="AL775" s="28">
        <v>6.7531679999999996</v>
      </c>
      <c r="AM775" s="28">
        <v>0.95830400000000004</v>
      </c>
      <c r="AN775" s="28">
        <v>1.7660800000000001</v>
      </c>
      <c r="AO775" s="28">
        <v>41.152000000000001</v>
      </c>
      <c r="AP775" s="28">
        <v>2.0189119999999998</v>
      </c>
      <c r="AQ775" s="28">
        <v>1.5977600000000001</v>
      </c>
      <c r="AR775" s="28">
        <v>7.4246559999999997</v>
      </c>
      <c r="AS775" s="28">
        <v>666.91007999999999</v>
      </c>
      <c r="AT775" s="28">
        <v>36.567780112000001</v>
      </c>
      <c r="AU775" s="28">
        <v>2681.0895999999998</v>
      </c>
      <c r="AV775" s="28">
        <v>5.8963615999999996</v>
      </c>
      <c r="AW775" s="28">
        <v>3.3456000000000001</v>
      </c>
      <c r="AX775" s="28">
        <v>5</v>
      </c>
      <c r="AY775" s="28">
        <v>134.5744</v>
      </c>
      <c r="AZ775" s="28">
        <v>2.7434959999999999</v>
      </c>
      <c r="BA775" s="28">
        <v>0.12052877138413701</v>
      </c>
      <c r="BB775" s="28">
        <v>11.098336</v>
      </c>
      <c r="BC775" s="28">
        <v>145.4</v>
      </c>
      <c r="BD775" s="28">
        <v>0.64550399999999997</v>
      </c>
      <c r="BE775" s="28">
        <v>1.9132304</v>
      </c>
      <c r="BF775" s="28">
        <v>1.867264</v>
      </c>
      <c r="BG775" s="28">
        <v>2.1386400000000001</v>
      </c>
      <c r="BH775" s="28">
        <v>84.718559999999997</v>
      </c>
      <c r="BI775" s="28">
        <v>15.61328</v>
      </c>
      <c r="BJ775" s="28">
        <v>5</v>
      </c>
      <c r="BK775" s="28">
        <v>3.3169907200000002</v>
      </c>
      <c r="BL775" s="28">
        <v>3.3169907200000002</v>
      </c>
      <c r="BM775" s="28">
        <v>3.5273379199999999</v>
      </c>
      <c r="BN775" s="28">
        <v>0.18049599999999999</v>
      </c>
      <c r="BO775" s="28">
        <v>1.0052231095050801</v>
      </c>
      <c r="BP775" s="28">
        <v>0.46707959479015898</v>
      </c>
    </row>
    <row r="776" spans="1:68">
      <c r="A776" s="28">
        <v>775</v>
      </c>
      <c r="B776" s="29" t="s">
        <v>86</v>
      </c>
      <c r="C776" s="28">
        <v>380</v>
      </c>
      <c r="D776" s="28">
        <v>1095</v>
      </c>
      <c r="E776" s="28">
        <v>0.40874159999999998</v>
      </c>
      <c r="F776" s="28">
        <v>33.848202200000003</v>
      </c>
      <c r="G776" s="28">
        <v>3.1642420000000002</v>
      </c>
      <c r="H776" s="28">
        <v>1.1930499999999999</v>
      </c>
      <c r="I776" s="28">
        <v>4.1005960000000004</v>
      </c>
      <c r="J776" s="28">
        <v>16.0364</v>
      </c>
      <c r="K776" s="28">
        <v>0.86967799999999995</v>
      </c>
      <c r="L776" s="28">
        <v>0.86992000000000003</v>
      </c>
      <c r="M776" s="28">
        <v>1.0492060000000001</v>
      </c>
      <c r="N776" s="28">
        <v>463.96789999999999</v>
      </c>
      <c r="O776" s="28">
        <v>57.354110765999998</v>
      </c>
      <c r="P776" s="28">
        <v>364.64780000000002</v>
      </c>
      <c r="Q776" s="28">
        <v>1.3911150000000001</v>
      </c>
      <c r="R776" s="28">
        <v>2.2679999999999998</v>
      </c>
      <c r="S776" s="28">
        <v>3.5257999999999998</v>
      </c>
      <c r="T776" s="28">
        <v>176.92920000000001</v>
      </c>
      <c r="U776" s="28">
        <v>3.1250369999999998</v>
      </c>
      <c r="V776" s="28">
        <v>6.6723204709286402E-2</v>
      </c>
      <c r="W776" s="28">
        <v>34.055878</v>
      </c>
      <c r="X776" s="28">
        <v>198.33199999999999</v>
      </c>
      <c r="Y776" s="28">
        <v>1.5003</v>
      </c>
      <c r="Z776" s="28">
        <v>1.959144</v>
      </c>
      <c r="AA776" s="28">
        <v>2.5788980000000001</v>
      </c>
      <c r="AB776" s="28">
        <v>2.7679939999999998</v>
      </c>
      <c r="AC776" s="28">
        <v>50.923699999999997</v>
      </c>
      <c r="AD776" s="28">
        <v>32.762081999999999</v>
      </c>
      <c r="AE776" s="28">
        <v>3.5257999999999998</v>
      </c>
      <c r="AF776" s="28">
        <v>4.8223279200000002</v>
      </c>
      <c r="AG776" s="28">
        <v>4.8139729200000003</v>
      </c>
      <c r="AH776" s="28">
        <v>4.7717779199999999</v>
      </c>
      <c r="AI776" s="28">
        <v>6.1249999999999999E-2</v>
      </c>
      <c r="AJ776" s="28">
        <v>1.93184</v>
      </c>
      <c r="AK776" s="28">
        <v>93.946329599999999</v>
      </c>
      <c r="AL776" s="28">
        <v>6.8163359999999997</v>
      </c>
      <c r="AM776" s="28">
        <v>0.96540800000000004</v>
      </c>
      <c r="AN776" s="28">
        <v>1.77376</v>
      </c>
      <c r="AO776" s="28">
        <v>41.344000000000001</v>
      </c>
      <c r="AP776" s="28">
        <v>2.0210240000000002</v>
      </c>
      <c r="AQ776" s="28">
        <v>1.6035200000000001</v>
      </c>
      <c r="AR776" s="28">
        <v>7.3321120000000004</v>
      </c>
      <c r="AS776" s="28">
        <v>670.17215999999996</v>
      </c>
      <c r="AT776" s="28">
        <v>36.750945424000001</v>
      </c>
      <c r="AU776" s="28">
        <v>2645.8191999999999</v>
      </c>
      <c r="AV776" s="28">
        <v>5.8425631999999998</v>
      </c>
      <c r="AW776" s="28">
        <v>3.4032</v>
      </c>
      <c r="AX776" s="28">
        <v>5</v>
      </c>
      <c r="AY776" s="28">
        <v>134.7088</v>
      </c>
      <c r="AZ776" s="28">
        <v>2.7243919999999999</v>
      </c>
      <c r="BA776" s="28">
        <v>0.119969040247678</v>
      </c>
      <c r="BB776" s="28">
        <v>11.239072</v>
      </c>
      <c r="BC776" s="28">
        <v>145.4</v>
      </c>
      <c r="BD776" s="28">
        <v>0.64780800000000005</v>
      </c>
      <c r="BE776" s="28">
        <v>1.9144208</v>
      </c>
      <c r="BF776" s="28">
        <v>1.870528</v>
      </c>
      <c r="BG776" s="28">
        <v>2.1424799999999999</v>
      </c>
      <c r="BH776" s="28">
        <v>85.041120000000006</v>
      </c>
      <c r="BI776" s="28">
        <v>15.438560000000001</v>
      </c>
      <c r="BJ776" s="28">
        <v>5</v>
      </c>
      <c r="BK776" s="28">
        <v>3.3363174400000002</v>
      </c>
      <c r="BL776" s="28">
        <v>3.3363174400000002</v>
      </c>
      <c r="BM776" s="28">
        <v>3.6804118400000001</v>
      </c>
      <c r="BN776" s="28">
        <v>0.19259200000000001</v>
      </c>
      <c r="BO776" s="28">
        <v>1.00408209811666</v>
      </c>
      <c r="BP776" s="28">
        <v>0.468746743849493</v>
      </c>
    </row>
    <row r="777" spans="1:68">
      <c r="A777" s="28">
        <v>776</v>
      </c>
      <c r="B777" s="29" t="s">
        <v>69</v>
      </c>
      <c r="C777" s="28">
        <v>420</v>
      </c>
      <c r="D777" s="28">
        <v>1095</v>
      </c>
      <c r="E777" s="28">
        <v>0.40874159999999998</v>
      </c>
      <c r="F777" s="28">
        <v>33.848202200000003</v>
      </c>
      <c r="G777" s="28">
        <v>3.1642420000000002</v>
      </c>
      <c r="H777" s="28">
        <v>1.1930499999999999</v>
      </c>
      <c r="I777" s="28">
        <v>4.1005960000000004</v>
      </c>
      <c r="J777" s="28">
        <v>16.0364</v>
      </c>
      <c r="K777" s="28">
        <v>0.86967799999999995</v>
      </c>
      <c r="L777" s="28">
        <v>0.86992000000000003</v>
      </c>
      <c r="M777" s="28">
        <v>1.0492060000000001</v>
      </c>
      <c r="N777" s="28">
        <v>463.96789999999999</v>
      </c>
      <c r="O777" s="28">
        <v>57.354110765999998</v>
      </c>
      <c r="P777" s="28">
        <v>364.64780000000002</v>
      </c>
      <c r="Q777" s="28">
        <v>1.3911150000000001</v>
      </c>
      <c r="R777" s="28">
        <v>2.2679999999999998</v>
      </c>
      <c r="S777" s="28">
        <v>3.5257999999999998</v>
      </c>
      <c r="T777" s="28">
        <v>176.92920000000001</v>
      </c>
      <c r="U777" s="28">
        <v>3.1250369999999998</v>
      </c>
      <c r="V777" s="28">
        <v>6.6723204709286402E-2</v>
      </c>
      <c r="W777" s="28">
        <v>34.055878</v>
      </c>
      <c r="X777" s="28">
        <v>198.33199999999999</v>
      </c>
      <c r="Y777" s="28">
        <v>1.5003</v>
      </c>
      <c r="Z777" s="28">
        <v>1.959144</v>
      </c>
      <c r="AA777" s="28">
        <v>2.5788980000000001</v>
      </c>
      <c r="AB777" s="28">
        <v>2.7679939999999998</v>
      </c>
      <c r="AC777" s="28">
        <v>50.923699999999997</v>
      </c>
      <c r="AD777" s="28">
        <v>32.762081999999999</v>
      </c>
      <c r="AE777" s="28">
        <v>3.5257999999999998</v>
      </c>
      <c r="AF777" s="28">
        <v>4.8223279200000002</v>
      </c>
      <c r="AG777" s="28">
        <v>4.8139729200000003</v>
      </c>
      <c r="AH777" s="28">
        <v>4.7717779199999999</v>
      </c>
      <c r="AI777" s="28">
        <v>6.1249999999999999E-2</v>
      </c>
      <c r="AJ777" s="28">
        <v>1.9352</v>
      </c>
      <c r="AK777" s="28">
        <v>94.223231999999996</v>
      </c>
      <c r="AL777" s="28">
        <v>6.8479200000000002</v>
      </c>
      <c r="AM777" s="28">
        <v>0.96896000000000004</v>
      </c>
      <c r="AN777" s="28">
        <v>1.7776000000000001</v>
      </c>
      <c r="AO777" s="28">
        <v>41.44</v>
      </c>
      <c r="AP777" s="28">
        <v>2.0220799999999999</v>
      </c>
      <c r="AQ777" s="28">
        <v>1.6064000000000001</v>
      </c>
      <c r="AR777" s="28">
        <v>7.2858400000000003</v>
      </c>
      <c r="AS777" s="28">
        <v>671.80319999999995</v>
      </c>
      <c r="AT777" s="28">
        <v>36.842528080000001</v>
      </c>
      <c r="AU777" s="28">
        <v>2628.1840000000002</v>
      </c>
      <c r="AV777" s="28">
        <v>5.8156639999999999</v>
      </c>
      <c r="AW777" s="28">
        <v>3.4319999999999999</v>
      </c>
      <c r="AX777" s="28">
        <v>5</v>
      </c>
      <c r="AY777" s="28">
        <v>134.77600000000001</v>
      </c>
      <c r="AZ777" s="28">
        <v>2.7148400000000001</v>
      </c>
      <c r="BA777" s="28">
        <v>0.11969111969111999</v>
      </c>
      <c r="BB777" s="28">
        <v>11.30944</v>
      </c>
      <c r="BC777" s="28">
        <v>145.4</v>
      </c>
      <c r="BD777" s="28">
        <v>0.64895999999999998</v>
      </c>
      <c r="BE777" s="28">
        <v>1.9150160000000001</v>
      </c>
      <c r="BF777" s="28">
        <v>1.87216</v>
      </c>
      <c r="BG777" s="28">
        <v>2.1444000000000001</v>
      </c>
      <c r="BH777" s="28">
        <v>85.202399999999997</v>
      </c>
      <c r="BI777" s="28">
        <v>15.3512</v>
      </c>
      <c r="BJ777" s="28">
        <v>5</v>
      </c>
      <c r="BK777" s="28">
        <v>3.3459808</v>
      </c>
      <c r="BL777" s="28">
        <v>3.3459808</v>
      </c>
      <c r="BM777" s="28">
        <v>3.7569488</v>
      </c>
      <c r="BN777" s="28">
        <v>0.19864000000000001</v>
      </c>
      <c r="BO777" s="28">
        <v>1.00351256322822</v>
      </c>
      <c r="BP777" s="28">
        <v>0.46958031837916098</v>
      </c>
    </row>
    <row r="778" spans="1:68">
      <c r="A778" s="28">
        <v>777</v>
      </c>
      <c r="B778" s="29" t="s">
        <v>87</v>
      </c>
      <c r="C778" s="28">
        <v>400</v>
      </c>
      <c r="D778" s="28">
        <v>1095</v>
      </c>
      <c r="E778" s="28">
        <v>0.40874159999999998</v>
      </c>
      <c r="F778" s="28">
        <v>33.848202200000003</v>
      </c>
      <c r="G778" s="28">
        <v>3.1642420000000002</v>
      </c>
      <c r="H778" s="28">
        <v>1.1930499999999999</v>
      </c>
      <c r="I778" s="28">
        <v>4.1005960000000004</v>
      </c>
      <c r="J778" s="28">
        <v>16.0364</v>
      </c>
      <c r="K778" s="28">
        <v>0.86967799999999995</v>
      </c>
      <c r="L778" s="28">
        <v>0.86992000000000003</v>
      </c>
      <c r="M778" s="28">
        <v>1.0492060000000001</v>
      </c>
      <c r="N778" s="28">
        <v>463.96789999999999</v>
      </c>
      <c r="O778" s="28">
        <v>57.354110765999998</v>
      </c>
      <c r="P778" s="28">
        <v>364.64780000000002</v>
      </c>
      <c r="Q778" s="28">
        <v>1.3911150000000001</v>
      </c>
      <c r="R778" s="28">
        <v>2.2679999999999998</v>
      </c>
      <c r="S778" s="28">
        <v>3.5257999999999998</v>
      </c>
      <c r="T778" s="28">
        <v>176.92920000000001</v>
      </c>
      <c r="U778" s="28">
        <v>3.1250369999999998</v>
      </c>
      <c r="V778" s="28">
        <v>6.6723204709286402E-2</v>
      </c>
      <c r="W778" s="28">
        <v>34.055878</v>
      </c>
      <c r="X778" s="28">
        <v>198.33199999999999</v>
      </c>
      <c r="Y778" s="28">
        <v>1.5003</v>
      </c>
      <c r="Z778" s="28">
        <v>1.959144</v>
      </c>
      <c r="AA778" s="28">
        <v>2.5788980000000001</v>
      </c>
      <c r="AB778" s="28">
        <v>2.7679939999999998</v>
      </c>
      <c r="AC778" s="28">
        <v>50.923699999999997</v>
      </c>
      <c r="AD778" s="28">
        <v>32.762081999999999</v>
      </c>
      <c r="AE778" s="28">
        <v>3.5257999999999998</v>
      </c>
      <c r="AF778" s="28">
        <v>4.8223279200000002</v>
      </c>
      <c r="AG778" s="28">
        <v>4.8139729200000003</v>
      </c>
      <c r="AH778" s="28">
        <v>4.7717779199999999</v>
      </c>
      <c r="AI778" s="28">
        <v>6.1249999999999999E-2</v>
      </c>
      <c r="AJ778" s="28">
        <v>1.9385600000000001</v>
      </c>
      <c r="AK778" s="28">
        <v>94.500134399999993</v>
      </c>
      <c r="AL778" s="28">
        <v>6.8795039999999998</v>
      </c>
      <c r="AM778" s="28">
        <v>0.97251200000000004</v>
      </c>
      <c r="AN778" s="28">
        <v>1.7814399999999999</v>
      </c>
      <c r="AO778" s="28">
        <v>41.536000000000001</v>
      </c>
      <c r="AP778" s="28">
        <v>2.023136</v>
      </c>
      <c r="AQ778" s="28">
        <v>1.60928</v>
      </c>
      <c r="AR778" s="28">
        <v>7.2395680000000002</v>
      </c>
      <c r="AS778" s="28">
        <v>673.43424000000005</v>
      </c>
      <c r="AT778" s="28">
        <v>36.934110736000001</v>
      </c>
      <c r="AU778" s="28">
        <v>2610.5488</v>
      </c>
      <c r="AV778" s="28">
        <v>5.7887648</v>
      </c>
      <c r="AW778" s="28">
        <v>3.4607999999999999</v>
      </c>
      <c r="AX778" s="28">
        <v>5</v>
      </c>
      <c r="AY778" s="28">
        <v>134.8432</v>
      </c>
      <c r="AZ778" s="28">
        <v>2.7052879999999999</v>
      </c>
      <c r="BA778" s="28">
        <v>0.119414483821263</v>
      </c>
      <c r="BB778" s="28">
        <v>11.379808000000001</v>
      </c>
      <c r="BC778" s="28">
        <v>145.4</v>
      </c>
      <c r="BD778" s="28">
        <v>0.65011200000000002</v>
      </c>
      <c r="BE778" s="28">
        <v>1.9156112000000001</v>
      </c>
      <c r="BF778" s="28">
        <v>1.8737919999999999</v>
      </c>
      <c r="BG778" s="28">
        <v>2.1463199999999998</v>
      </c>
      <c r="BH778" s="28">
        <v>85.363680000000002</v>
      </c>
      <c r="BI778" s="28">
        <v>15.26384</v>
      </c>
      <c r="BJ778" s="28">
        <v>5</v>
      </c>
      <c r="BK778" s="28">
        <v>3.3556441600000002</v>
      </c>
      <c r="BL778" s="28">
        <v>3.3556441600000002</v>
      </c>
      <c r="BM778" s="28">
        <v>3.8334857599999999</v>
      </c>
      <c r="BN778" s="28">
        <v>0.20468800000000001</v>
      </c>
      <c r="BO778" s="28">
        <v>1.00294367407603</v>
      </c>
      <c r="BP778" s="28">
        <v>0.47041389290882801</v>
      </c>
    </row>
    <row r="779" spans="1:68">
      <c r="A779" s="28">
        <v>778</v>
      </c>
      <c r="B779" s="29" t="s">
        <v>215</v>
      </c>
      <c r="C779" s="28">
        <v>0</v>
      </c>
      <c r="D779" s="28">
        <v>1095</v>
      </c>
      <c r="E779" s="28">
        <v>0.40874159999999998</v>
      </c>
      <c r="F779" s="28">
        <v>33.848202200000003</v>
      </c>
      <c r="G779" s="28">
        <v>3.1642420000000002</v>
      </c>
      <c r="H779" s="28">
        <v>1.1930499999999999</v>
      </c>
      <c r="I779" s="28">
        <v>4.1005960000000004</v>
      </c>
      <c r="J779" s="28">
        <v>16.0364</v>
      </c>
      <c r="K779" s="28">
        <v>0.86967799999999995</v>
      </c>
      <c r="L779" s="28">
        <v>0.86992000000000003</v>
      </c>
      <c r="M779" s="28">
        <v>1.0492060000000001</v>
      </c>
      <c r="N779" s="28">
        <v>463.96789999999999</v>
      </c>
      <c r="O779" s="28">
        <v>57.354110765999998</v>
      </c>
      <c r="P779" s="28">
        <v>364.64780000000002</v>
      </c>
      <c r="Q779" s="28">
        <v>1.3911150000000001</v>
      </c>
      <c r="R779" s="28">
        <v>2.2679999999999998</v>
      </c>
      <c r="S779" s="28">
        <v>3.5257999999999998</v>
      </c>
      <c r="T779" s="28">
        <v>176.92920000000001</v>
      </c>
      <c r="U779" s="28">
        <v>3.1250369999999998</v>
      </c>
      <c r="V779" s="28">
        <v>6.6723204709286402E-2</v>
      </c>
      <c r="W779" s="28">
        <v>34.055878</v>
      </c>
      <c r="X779" s="28">
        <v>198.33199999999999</v>
      </c>
      <c r="Y779" s="28">
        <v>1.5003</v>
      </c>
      <c r="Z779" s="28">
        <v>1.959144</v>
      </c>
      <c r="AA779" s="28">
        <v>2.5788980000000001</v>
      </c>
      <c r="AB779" s="28">
        <v>2.7679939999999998</v>
      </c>
      <c r="AC779" s="28">
        <v>50.923699999999997</v>
      </c>
      <c r="AD779" s="28">
        <v>32.762081999999999</v>
      </c>
      <c r="AE779" s="28">
        <v>3.5257999999999998</v>
      </c>
      <c r="AF779" s="28">
        <v>4.8223279200000002</v>
      </c>
      <c r="AG779" s="28">
        <v>4.8139729200000003</v>
      </c>
      <c r="AH779" s="28">
        <v>4.7717779199999999</v>
      </c>
      <c r="AI779" s="28">
        <v>6.1249999999999999E-2</v>
      </c>
      <c r="AJ779" s="28">
        <v>1.9452799999999999</v>
      </c>
      <c r="AK779" s="28">
        <v>95.053939200000002</v>
      </c>
      <c r="AL779" s="28">
        <v>6.942672</v>
      </c>
      <c r="AM779" s="28">
        <v>0.97961600000000004</v>
      </c>
      <c r="AN779" s="28">
        <v>1.78912</v>
      </c>
      <c r="AO779" s="28">
        <v>41.728000000000002</v>
      </c>
      <c r="AP779" s="28">
        <v>2.0252479999999999</v>
      </c>
      <c r="AQ779" s="28">
        <v>1.61504</v>
      </c>
      <c r="AR779" s="28">
        <v>7.147024</v>
      </c>
      <c r="AS779" s="28">
        <v>676.69632000000001</v>
      </c>
      <c r="AT779" s="28">
        <v>37.117276048000001</v>
      </c>
      <c r="AU779" s="28">
        <v>2575.2784000000001</v>
      </c>
      <c r="AV779" s="28">
        <v>5.7349664000000002</v>
      </c>
      <c r="AW779" s="28">
        <v>3.5184000000000002</v>
      </c>
      <c r="AX779" s="28">
        <v>5</v>
      </c>
      <c r="AY779" s="28">
        <v>134.9776</v>
      </c>
      <c r="AZ779" s="28">
        <v>2.6861839999999999</v>
      </c>
      <c r="BA779" s="28">
        <v>0.11886503067484699</v>
      </c>
      <c r="BB779" s="28">
        <v>11.520543999999999</v>
      </c>
      <c r="BC779" s="28">
        <v>145.4</v>
      </c>
      <c r="BD779" s="28">
        <v>0.652416</v>
      </c>
      <c r="BE779" s="28">
        <v>1.9168016000000001</v>
      </c>
      <c r="BF779" s="28">
        <v>1.8770560000000001</v>
      </c>
      <c r="BG779" s="28">
        <v>2.1501600000000001</v>
      </c>
      <c r="BH779" s="28">
        <v>85.686239999999998</v>
      </c>
      <c r="BI779" s="28">
        <v>15.089119999999999</v>
      </c>
      <c r="BJ779" s="28">
        <v>5</v>
      </c>
      <c r="BK779" s="28">
        <v>3.3749708799999998</v>
      </c>
      <c r="BL779" s="28">
        <v>3.3749708799999998</v>
      </c>
      <c r="BM779" s="28">
        <v>3.98655968</v>
      </c>
      <c r="BN779" s="28">
        <v>0.216784</v>
      </c>
      <c r="BO779" s="28">
        <v>1.00180782859257</v>
      </c>
      <c r="BP779" s="28">
        <v>0.47208104196816197</v>
      </c>
    </row>
    <row r="780" spans="1:68">
      <c r="A780" s="28">
        <v>779</v>
      </c>
      <c r="B780" s="29" t="s">
        <v>391</v>
      </c>
      <c r="C780" s="28">
        <v>275</v>
      </c>
      <c r="D780" s="28">
        <v>1195</v>
      </c>
      <c r="E780" s="28">
        <v>0.501162</v>
      </c>
      <c r="F780" s="28">
        <v>38.418517000000001</v>
      </c>
      <c r="G780" s="28">
        <v>3.3359424999999998</v>
      </c>
      <c r="H780" s="28">
        <v>1.220475</v>
      </c>
      <c r="I780" s="28">
        <v>4.1044375000000004</v>
      </c>
      <c r="J780" s="28">
        <v>17.790749999999999</v>
      </c>
      <c r="K780" s="28">
        <v>0.87779750000000001</v>
      </c>
      <c r="L780" s="28">
        <v>0.87077499999999997</v>
      </c>
      <c r="M780" s="28">
        <v>1.1035225</v>
      </c>
      <c r="N780" s="28">
        <v>468.63510000000002</v>
      </c>
      <c r="O780" s="28">
        <v>58.094540119999998</v>
      </c>
      <c r="P780" s="28">
        <v>402.02875</v>
      </c>
      <c r="Q780" s="28">
        <v>1.3782892499999999</v>
      </c>
      <c r="R780" s="28">
        <v>2.274775</v>
      </c>
      <c r="S780" s="28">
        <v>3.6632500000000001</v>
      </c>
      <c r="T780" s="28">
        <v>179.29050000000001</v>
      </c>
      <c r="U780" s="28">
        <v>3.1626474999999998</v>
      </c>
      <c r="V780" s="28">
        <v>6.1506681843092603E-2</v>
      </c>
      <c r="W780" s="28">
        <v>34.456845000000001</v>
      </c>
      <c r="X780" s="28">
        <v>200.90625</v>
      </c>
      <c r="Y780" s="28">
        <v>1.5182175</v>
      </c>
      <c r="Z780" s="28">
        <v>1.990178</v>
      </c>
      <c r="AA780" s="28">
        <v>2.6056349999999999</v>
      </c>
      <c r="AB780" s="28">
        <v>2.7951125000000001</v>
      </c>
      <c r="AC780" s="28">
        <v>49.155175</v>
      </c>
      <c r="AD780" s="28">
        <v>33.651179999999997</v>
      </c>
      <c r="AE780" s="28">
        <v>3.6632500000000001</v>
      </c>
      <c r="AF780" s="28">
        <v>4.8339251499999998</v>
      </c>
      <c r="AG780" s="28">
        <v>4.8311401500000004</v>
      </c>
      <c r="AH780" s="28">
        <v>4.81707515</v>
      </c>
      <c r="AI780" s="28">
        <v>5.4212499999999997E-2</v>
      </c>
      <c r="AJ780" s="28">
        <v>1.9097999999999999</v>
      </c>
      <c r="AK780" s="28">
        <v>92.346279999999993</v>
      </c>
      <c r="AL780" s="28">
        <v>6.6649500000000002</v>
      </c>
      <c r="AM780" s="28">
        <v>0.95155000000000001</v>
      </c>
      <c r="AN780" s="28">
        <v>1.7642500000000001</v>
      </c>
      <c r="AO780" s="28">
        <v>40.744999999999997</v>
      </c>
      <c r="AP780" s="28">
        <v>2.00685</v>
      </c>
      <c r="AQ780" s="28">
        <v>1.5860000000000001</v>
      </c>
      <c r="AR780" s="28">
        <v>7.4569999999999999</v>
      </c>
      <c r="AS780" s="28">
        <v>663.495</v>
      </c>
      <c r="AT780" s="28">
        <v>36.394059050000003</v>
      </c>
      <c r="AU780" s="28">
        <v>2692.88</v>
      </c>
      <c r="AV780" s="28">
        <v>5.7754399999999997</v>
      </c>
      <c r="AW780" s="28">
        <v>3.2789999999999999</v>
      </c>
      <c r="AX780" s="28">
        <v>4.99</v>
      </c>
      <c r="AY780" s="28">
        <v>134.69499999999999</v>
      </c>
      <c r="AZ780" s="28">
        <v>2.7624249999999999</v>
      </c>
      <c r="BA780" s="28">
        <v>0.12087372683764901</v>
      </c>
      <c r="BB780" s="28">
        <v>11.035450000000001</v>
      </c>
      <c r="BC780" s="28">
        <v>145.6</v>
      </c>
      <c r="BD780" s="28">
        <v>0.64485000000000003</v>
      </c>
      <c r="BE780" s="28">
        <v>1.9117299999999999</v>
      </c>
      <c r="BF780" s="28">
        <v>1.8658999999999999</v>
      </c>
      <c r="BG780" s="28">
        <v>2.1379000000000001</v>
      </c>
      <c r="BH780" s="28">
        <v>82.482500000000002</v>
      </c>
      <c r="BI780" s="28">
        <v>15.832000000000001</v>
      </c>
      <c r="BJ780" s="28">
        <v>4.99</v>
      </c>
      <c r="BK780" s="28">
        <v>3.2924579999999999</v>
      </c>
      <c r="BL780" s="28">
        <v>3.2924579999999999</v>
      </c>
      <c r="BM780" s="28">
        <v>3.4342800000000002</v>
      </c>
      <c r="BN780" s="28">
        <v>0.16819999999999999</v>
      </c>
      <c r="BO780" s="28">
        <v>1.0117983378966799</v>
      </c>
      <c r="BP780" s="28">
        <v>0.466606367583213</v>
      </c>
    </row>
    <row r="781" spans="1:68">
      <c r="A781" s="28">
        <v>780</v>
      </c>
      <c r="B781" s="29" t="s">
        <v>84</v>
      </c>
      <c r="C781" s="28">
        <v>310</v>
      </c>
      <c r="D781" s="28">
        <v>1195</v>
      </c>
      <c r="E781" s="28">
        <v>0.49792449999999999</v>
      </c>
      <c r="F781" s="28">
        <v>38.121064750000002</v>
      </c>
      <c r="G781" s="28">
        <v>3.3154075000000001</v>
      </c>
      <c r="H781" s="28">
        <v>1.2244524999999999</v>
      </c>
      <c r="I781" s="28">
        <v>4.0901924999999997</v>
      </c>
      <c r="J781" s="28">
        <v>17.642749999999999</v>
      </c>
      <c r="K781" s="28">
        <v>0.87872249999999996</v>
      </c>
      <c r="L781" s="28">
        <v>0.87262499999999998</v>
      </c>
      <c r="M781" s="28">
        <v>1.1099975</v>
      </c>
      <c r="N781" s="28">
        <v>469.57305000000002</v>
      </c>
      <c r="O781" s="28">
        <v>57.759931082500003</v>
      </c>
      <c r="P781" s="28">
        <v>403.10174999999998</v>
      </c>
      <c r="Q781" s="28">
        <v>1.4047905000000001</v>
      </c>
      <c r="R781" s="28">
        <v>2.2664499999999999</v>
      </c>
      <c r="S781" s="28">
        <v>3.6447500000000002</v>
      </c>
      <c r="T781" s="28">
        <v>178.5505</v>
      </c>
      <c r="U781" s="28">
        <v>3.1434074999999999</v>
      </c>
      <c r="V781" s="28">
        <v>6.2022643862209702E-2</v>
      </c>
      <c r="W781" s="28">
        <v>34.152335000000001</v>
      </c>
      <c r="X781" s="28">
        <v>200.21250000000001</v>
      </c>
      <c r="Y781" s="28">
        <v>1.5100775</v>
      </c>
      <c r="Z781" s="28">
        <v>1.9840359999999999</v>
      </c>
      <c r="AA781" s="28">
        <v>2.5965699999999998</v>
      </c>
      <c r="AB781" s="28">
        <v>2.7880824999999998</v>
      </c>
      <c r="AC781" s="28">
        <v>49.258775</v>
      </c>
      <c r="AD781" s="28">
        <v>33.474782500000003</v>
      </c>
      <c r="AE781" s="28">
        <v>3.6447500000000002</v>
      </c>
      <c r="AF781" s="28">
        <v>4.8171086499999998</v>
      </c>
      <c r="AG781" s="28">
        <v>4.8143236500000004</v>
      </c>
      <c r="AH781" s="28">
        <v>4.80025865</v>
      </c>
      <c r="AI781" s="28">
        <v>5.4212499999999997E-2</v>
      </c>
      <c r="AJ781" s="28">
        <v>1.9097999999999999</v>
      </c>
      <c r="AK781" s="28">
        <v>92.346279999999993</v>
      </c>
      <c r="AL781" s="28">
        <v>6.6649500000000002</v>
      </c>
      <c r="AM781" s="28">
        <v>0.95155000000000001</v>
      </c>
      <c r="AN781" s="28">
        <v>1.7642500000000001</v>
      </c>
      <c r="AO781" s="28">
        <v>40.744999999999997</v>
      </c>
      <c r="AP781" s="28">
        <v>2.00685</v>
      </c>
      <c r="AQ781" s="28">
        <v>1.5860000000000001</v>
      </c>
      <c r="AR781" s="28">
        <v>7.4569999999999999</v>
      </c>
      <c r="AS781" s="28">
        <v>663.495</v>
      </c>
      <c r="AT781" s="28">
        <v>36.394059050000003</v>
      </c>
      <c r="AU781" s="28">
        <v>2692.88</v>
      </c>
      <c r="AV781" s="28">
        <v>5.7754399999999997</v>
      </c>
      <c r="AW781" s="28">
        <v>3.2789999999999999</v>
      </c>
      <c r="AX781" s="28">
        <v>4.99</v>
      </c>
      <c r="AY781" s="28">
        <v>134.69499999999999</v>
      </c>
      <c r="AZ781" s="28">
        <v>2.7624249999999999</v>
      </c>
      <c r="BA781" s="28">
        <v>0.12087372683764901</v>
      </c>
      <c r="BB781" s="28">
        <v>11.035450000000001</v>
      </c>
      <c r="BC781" s="28">
        <v>145.6</v>
      </c>
      <c r="BD781" s="28">
        <v>0.64485000000000003</v>
      </c>
      <c r="BE781" s="28">
        <v>1.9117299999999999</v>
      </c>
      <c r="BF781" s="28">
        <v>1.8658999999999999</v>
      </c>
      <c r="BG781" s="28">
        <v>2.1379000000000001</v>
      </c>
      <c r="BH781" s="28">
        <v>82.482500000000002</v>
      </c>
      <c r="BI781" s="28">
        <v>15.832000000000001</v>
      </c>
      <c r="BJ781" s="28">
        <v>4.99</v>
      </c>
      <c r="BK781" s="28">
        <v>3.2924579999999999</v>
      </c>
      <c r="BL781" s="28">
        <v>3.2924579999999999</v>
      </c>
      <c r="BM781" s="28">
        <v>3.4342800000000002</v>
      </c>
      <c r="BN781" s="28">
        <v>0.16819999999999999</v>
      </c>
      <c r="BO781" s="28">
        <v>1.0089585376160199</v>
      </c>
      <c r="BP781" s="28">
        <v>0.466606367583213</v>
      </c>
    </row>
    <row r="782" spans="1:68">
      <c r="A782" s="28">
        <v>781</v>
      </c>
      <c r="B782" s="29" t="s">
        <v>85</v>
      </c>
      <c r="C782" s="28">
        <v>375</v>
      </c>
      <c r="D782" s="28">
        <v>1195</v>
      </c>
      <c r="E782" s="28">
        <v>0.49468699999999999</v>
      </c>
      <c r="F782" s="28">
        <v>37.823612500000003</v>
      </c>
      <c r="G782" s="28">
        <v>3.2948724999999999</v>
      </c>
      <c r="H782" s="28">
        <v>1.2284299999999999</v>
      </c>
      <c r="I782" s="28">
        <v>4.0759474999999998</v>
      </c>
      <c r="J782" s="28">
        <v>17.49475</v>
      </c>
      <c r="K782" s="28">
        <v>0.87964750000000003</v>
      </c>
      <c r="L782" s="28">
        <v>0.874475</v>
      </c>
      <c r="M782" s="28">
        <v>1.1164725</v>
      </c>
      <c r="N782" s="28">
        <v>470.51100000000002</v>
      </c>
      <c r="O782" s="28">
        <v>57.425322045000001</v>
      </c>
      <c r="P782" s="28">
        <v>404.17475000000002</v>
      </c>
      <c r="Q782" s="28">
        <v>1.43129175</v>
      </c>
      <c r="R782" s="28">
        <v>2.2581250000000002</v>
      </c>
      <c r="S782" s="28">
        <v>3.6262500000000002</v>
      </c>
      <c r="T782" s="28">
        <v>177.81049999999999</v>
      </c>
      <c r="U782" s="28">
        <v>3.1241675</v>
      </c>
      <c r="V782" s="28">
        <v>6.2547335629260195E-2</v>
      </c>
      <c r="W782" s="28">
        <v>33.847825</v>
      </c>
      <c r="X782" s="28">
        <v>199.51875000000001</v>
      </c>
      <c r="Y782" s="28">
        <v>1.5019374999999999</v>
      </c>
      <c r="Z782" s="28">
        <v>1.977894</v>
      </c>
      <c r="AA782" s="28">
        <v>2.5875050000000002</v>
      </c>
      <c r="AB782" s="28">
        <v>2.7810524999999999</v>
      </c>
      <c r="AC782" s="28">
        <v>49.362375</v>
      </c>
      <c r="AD782" s="28">
        <v>33.298385000000003</v>
      </c>
      <c r="AE782" s="28">
        <v>3.6262500000000002</v>
      </c>
      <c r="AF782" s="28">
        <v>4.8002921499999998</v>
      </c>
      <c r="AG782" s="28">
        <v>4.7975071500000004</v>
      </c>
      <c r="AH782" s="28">
        <v>4.7834421499999999</v>
      </c>
      <c r="AI782" s="28">
        <v>5.4212499999999997E-2</v>
      </c>
      <c r="AJ782" s="28">
        <v>1.9097999999999999</v>
      </c>
      <c r="AK782" s="28">
        <v>92.346279999999993</v>
      </c>
      <c r="AL782" s="28">
        <v>6.6649500000000002</v>
      </c>
      <c r="AM782" s="28">
        <v>0.95155000000000001</v>
      </c>
      <c r="AN782" s="28">
        <v>1.7642500000000001</v>
      </c>
      <c r="AO782" s="28">
        <v>40.744999999999997</v>
      </c>
      <c r="AP782" s="28">
        <v>2.00685</v>
      </c>
      <c r="AQ782" s="28">
        <v>1.5860000000000001</v>
      </c>
      <c r="AR782" s="28">
        <v>7.4569999999999999</v>
      </c>
      <c r="AS782" s="28">
        <v>663.495</v>
      </c>
      <c r="AT782" s="28">
        <v>36.394059050000003</v>
      </c>
      <c r="AU782" s="28">
        <v>2692.88</v>
      </c>
      <c r="AV782" s="28">
        <v>5.7754399999999997</v>
      </c>
      <c r="AW782" s="28">
        <v>3.2789999999999999</v>
      </c>
      <c r="AX782" s="28">
        <v>4.99</v>
      </c>
      <c r="AY782" s="28">
        <v>134.69499999999999</v>
      </c>
      <c r="AZ782" s="28">
        <v>2.7624249999999999</v>
      </c>
      <c r="BA782" s="28">
        <v>0.12087372683764901</v>
      </c>
      <c r="BB782" s="28">
        <v>11.035450000000001</v>
      </c>
      <c r="BC782" s="28">
        <v>145.6</v>
      </c>
      <c r="BD782" s="28">
        <v>0.64485000000000003</v>
      </c>
      <c r="BE782" s="28">
        <v>1.9117299999999999</v>
      </c>
      <c r="BF782" s="28">
        <v>1.8658999999999999</v>
      </c>
      <c r="BG782" s="28">
        <v>2.1379000000000001</v>
      </c>
      <c r="BH782" s="28">
        <v>82.482500000000002</v>
      </c>
      <c r="BI782" s="28">
        <v>15.832000000000001</v>
      </c>
      <c r="BJ782" s="28">
        <v>4.99</v>
      </c>
      <c r="BK782" s="28">
        <v>3.2924579999999999</v>
      </c>
      <c r="BL782" s="28">
        <v>3.2924579999999999</v>
      </c>
      <c r="BM782" s="28">
        <v>3.4342800000000002</v>
      </c>
      <c r="BN782" s="28">
        <v>0.16819999999999999</v>
      </c>
      <c r="BO782" s="28">
        <v>1.0061187373353599</v>
      </c>
      <c r="BP782" s="28">
        <v>0.466606367583213</v>
      </c>
    </row>
    <row r="783" spans="1:68">
      <c r="A783" s="28">
        <v>782</v>
      </c>
      <c r="B783" s="29" t="s">
        <v>69</v>
      </c>
      <c r="C783" s="28">
        <v>250</v>
      </c>
      <c r="D783" s="28">
        <v>1195</v>
      </c>
      <c r="E783" s="28">
        <v>0.48821199999999998</v>
      </c>
      <c r="F783" s="28">
        <v>37.228707999999997</v>
      </c>
      <c r="G783" s="28">
        <v>3.2538024999999999</v>
      </c>
      <c r="H783" s="28">
        <v>1.2363850000000001</v>
      </c>
      <c r="I783" s="28">
        <v>4.0474575000000002</v>
      </c>
      <c r="J783" s="28">
        <v>17.19875</v>
      </c>
      <c r="K783" s="28">
        <v>0.88149750000000004</v>
      </c>
      <c r="L783" s="28">
        <v>0.87817500000000004</v>
      </c>
      <c r="M783" s="28">
        <v>1.1294225</v>
      </c>
      <c r="N783" s="28">
        <v>472.38690000000003</v>
      </c>
      <c r="O783" s="28">
        <v>56.756103969999998</v>
      </c>
      <c r="P783" s="28">
        <v>406.32074999999998</v>
      </c>
      <c r="Q783" s="28">
        <v>1.48429425</v>
      </c>
      <c r="R783" s="28">
        <v>2.2414749999999999</v>
      </c>
      <c r="S783" s="28">
        <v>3.5892499999999998</v>
      </c>
      <c r="T783" s="28">
        <v>176.3305</v>
      </c>
      <c r="U783" s="28">
        <v>3.0856875000000001</v>
      </c>
      <c r="V783" s="28">
        <v>6.3623809869903306E-2</v>
      </c>
      <c r="W783" s="28">
        <v>33.238804999999999</v>
      </c>
      <c r="X783" s="28">
        <v>198.13124999999999</v>
      </c>
      <c r="Y783" s="28">
        <v>1.4856575000000001</v>
      </c>
      <c r="Z783" s="28">
        <v>1.9656100000000001</v>
      </c>
      <c r="AA783" s="28">
        <v>2.569375</v>
      </c>
      <c r="AB783" s="28">
        <v>2.7669925000000002</v>
      </c>
      <c r="AC783" s="28">
        <v>49.569575</v>
      </c>
      <c r="AD783" s="28">
        <v>32.945590000000003</v>
      </c>
      <c r="AE783" s="28">
        <v>3.5892499999999998</v>
      </c>
      <c r="AF783" s="28">
        <v>4.7666591499999997</v>
      </c>
      <c r="AG783" s="28">
        <v>4.7638741500000004</v>
      </c>
      <c r="AH783" s="28">
        <v>4.7498091499999999</v>
      </c>
      <c r="AI783" s="28">
        <v>5.4212499999999997E-2</v>
      </c>
      <c r="AJ783" s="28">
        <v>1.9097999999999999</v>
      </c>
      <c r="AK783" s="28">
        <v>92.346279999999993</v>
      </c>
      <c r="AL783" s="28">
        <v>6.6649500000000002</v>
      </c>
      <c r="AM783" s="28">
        <v>0.95155000000000001</v>
      </c>
      <c r="AN783" s="28">
        <v>1.7642500000000001</v>
      </c>
      <c r="AO783" s="28">
        <v>40.744999999999997</v>
      </c>
      <c r="AP783" s="28">
        <v>2.00685</v>
      </c>
      <c r="AQ783" s="28">
        <v>1.5860000000000001</v>
      </c>
      <c r="AR783" s="28">
        <v>7.4569999999999999</v>
      </c>
      <c r="AS783" s="28">
        <v>663.495</v>
      </c>
      <c r="AT783" s="28">
        <v>36.394059050000003</v>
      </c>
      <c r="AU783" s="28">
        <v>2692.88</v>
      </c>
      <c r="AV783" s="28">
        <v>5.7754399999999997</v>
      </c>
      <c r="AW783" s="28">
        <v>3.2789999999999999</v>
      </c>
      <c r="AX783" s="28">
        <v>4.99</v>
      </c>
      <c r="AY783" s="28">
        <v>134.69499999999999</v>
      </c>
      <c r="AZ783" s="28">
        <v>2.7624249999999999</v>
      </c>
      <c r="BA783" s="28">
        <v>0.12087372683764901</v>
      </c>
      <c r="BB783" s="28">
        <v>11.035450000000001</v>
      </c>
      <c r="BC783" s="28">
        <v>145.6</v>
      </c>
      <c r="BD783" s="28">
        <v>0.64485000000000003</v>
      </c>
      <c r="BE783" s="28">
        <v>1.9117299999999999</v>
      </c>
      <c r="BF783" s="28">
        <v>1.8658999999999999</v>
      </c>
      <c r="BG783" s="28">
        <v>2.1379000000000001</v>
      </c>
      <c r="BH783" s="28">
        <v>82.482500000000002</v>
      </c>
      <c r="BI783" s="28">
        <v>15.832000000000001</v>
      </c>
      <c r="BJ783" s="28">
        <v>4.99</v>
      </c>
      <c r="BK783" s="28">
        <v>3.2924579999999999</v>
      </c>
      <c r="BL783" s="28">
        <v>3.2924579999999999</v>
      </c>
      <c r="BM783" s="28">
        <v>3.4342800000000002</v>
      </c>
      <c r="BN783" s="28">
        <v>0.16819999999999999</v>
      </c>
      <c r="BO783" s="28">
        <v>1.0004391367740399</v>
      </c>
      <c r="BP783" s="28">
        <v>0.466606367583213</v>
      </c>
    </row>
    <row r="784" spans="1:68">
      <c r="A784" s="28">
        <v>783</v>
      </c>
      <c r="B784" s="29" t="s">
        <v>392</v>
      </c>
      <c r="C784" s="28">
        <v>130</v>
      </c>
      <c r="D784" s="28">
        <v>1120</v>
      </c>
      <c r="E784" s="28">
        <v>0.35399999999999998</v>
      </c>
      <c r="F784" s="28">
        <v>31.043500000000002</v>
      </c>
      <c r="G784" s="28">
        <v>3.0049999999999999</v>
      </c>
      <c r="H784" s="28">
        <v>1.1950000000000001</v>
      </c>
      <c r="I784" s="28">
        <v>4.165</v>
      </c>
      <c r="J784" s="28">
        <v>15</v>
      </c>
      <c r="K784" s="28">
        <v>0.84499999999999997</v>
      </c>
      <c r="L784" s="28">
        <v>0.85</v>
      </c>
      <c r="M784" s="28">
        <v>1.02</v>
      </c>
      <c r="N784" s="28">
        <v>457.3</v>
      </c>
      <c r="O784" s="28">
        <v>57.777839999999998</v>
      </c>
      <c r="P784" s="28">
        <v>354</v>
      </c>
      <c r="Q784" s="28">
        <v>1.3035000000000001</v>
      </c>
      <c r="R784" s="28">
        <v>2.2000000000000002</v>
      </c>
      <c r="S784" s="28">
        <v>3.5</v>
      </c>
      <c r="T784" s="28">
        <v>178.5</v>
      </c>
      <c r="U784" s="28">
        <v>3.17</v>
      </c>
      <c r="V784" s="28">
        <v>6.6666666666666693E-2</v>
      </c>
      <c r="W784" s="28">
        <v>34.86</v>
      </c>
      <c r="X784" s="28">
        <v>200</v>
      </c>
      <c r="Y784" s="28">
        <v>1.5149999999999999</v>
      </c>
      <c r="Z784" s="28">
        <v>1.9650000000000001</v>
      </c>
      <c r="AA784" s="28">
        <v>2.6</v>
      </c>
      <c r="AB784" s="28">
        <v>2.7850000000000001</v>
      </c>
      <c r="AC784" s="28">
        <v>50.65</v>
      </c>
      <c r="AD784" s="28">
        <v>33.755000000000003</v>
      </c>
      <c r="AE784" s="28">
        <v>3.5</v>
      </c>
      <c r="AF784" s="28">
        <v>4.8093000000000004</v>
      </c>
      <c r="AG784" s="28">
        <v>4.8093000000000004</v>
      </c>
      <c r="AH784" s="28">
        <v>4.8093000000000004</v>
      </c>
      <c r="AI784" s="28">
        <v>0.05</v>
      </c>
      <c r="AJ784" s="28">
        <v>2.028</v>
      </c>
      <c r="AK784" s="28">
        <v>101.7102</v>
      </c>
      <c r="AL784" s="28">
        <v>6.9829999999999997</v>
      </c>
      <c r="AM784" s="28">
        <v>0.95</v>
      </c>
      <c r="AN784" s="28">
        <v>1.7450000000000001</v>
      </c>
      <c r="AO784" s="28">
        <v>44.2</v>
      </c>
      <c r="AP784" s="28">
        <v>2.0209999999999999</v>
      </c>
      <c r="AQ784" s="28">
        <v>1.59</v>
      </c>
      <c r="AR784" s="28">
        <v>7.6230000000000002</v>
      </c>
      <c r="AS784" s="28">
        <v>673.55</v>
      </c>
      <c r="AT784" s="28">
        <v>36.796931999999998</v>
      </c>
      <c r="AU784" s="28">
        <v>2794.2</v>
      </c>
      <c r="AV784" s="28">
        <v>5.7636000000000003</v>
      </c>
      <c r="AW784" s="28">
        <v>3.3</v>
      </c>
      <c r="AX784" s="28">
        <v>5.0999999999999996</v>
      </c>
      <c r="AY784" s="28">
        <v>134</v>
      </c>
      <c r="AZ784" s="28">
        <v>2.7629999999999999</v>
      </c>
      <c r="BA784" s="28">
        <v>0.113122171945701</v>
      </c>
      <c r="BB784" s="28">
        <v>10.832000000000001</v>
      </c>
      <c r="BC784" s="28">
        <v>145</v>
      </c>
      <c r="BD784" s="28">
        <v>0.64</v>
      </c>
      <c r="BE784" s="28">
        <v>1.9118999999999999</v>
      </c>
      <c r="BF784" s="28">
        <v>1.861</v>
      </c>
      <c r="BG784" s="28">
        <v>2.13</v>
      </c>
      <c r="BH784" s="28">
        <v>80.69</v>
      </c>
      <c r="BI784" s="28">
        <v>15.44</v>
      </c>
      <c r="BJ784" s="28">
        <v>5.0999999999999996</v>
      </c>
      <c r="BK784" s="28">
        <v>3.3004899999999999</v>
      </c>
      <c r="BL784" s="28">
        <v>3.3004899999999999</v>
      </c>
      <c r="BM784" s="28">
        <v>3.3004899999999999</v>
      </c>
      <c r="BN784" s="28">
        <v>0.17</v>
      </c>
      <c r="BO784" s="28">
        <v>1.0131000717593599</v>
      </c>
      <c r="BP784" s="28">
        <v>0.46309696092619401</v>
      </c>
    </row>
    <row r="785" spans="1:68">
      <c r="A785" s="28">
        <v>784</v>
      </c>
      <c r="B785" s="29" t="s">
        <v>73</v>
      </c>
      <c r="C785" s="28">
        <v>160</v>
      </c>
      <c r="D785" s="28">
        <v>1120</v>
      </c>
      <c r="E785" s="28">
        <v>0.35399999999999998</v>
      </c>
      <c r="F785" s="28">
        <v>31.043500000000002</v>
      </c>
      <c r="G785" s="28">
        <v>3.0049999999999999</v>
      </c>
      <c r="H785" s="28">
        <v>1.1950000000000001</v>
      </c>
      <c r="I785" s="28">
        <v>4.165</v>
      </c>
      <c r="J785" s="28">
        <v>15</v>
      </c>
      <c r="K785" s="28">
        <v>0.84499999999999997</v>
      </c>
      <c r="L785" s="28">
        <v>0.85</v>
      </c>
      <c r="M785" s="28">
        <v>1.02</v>
      </c>
      <c r="N785" s="28">
        <v>457.3</v>
      </c>
      <c r="O785" s="28">
        <v>57.777839999999998</v>
      </c>
      <c r="P785" s="28">
        <v>354</v>
      </c>
      <c r="Q785" s="28">
        <v>1.3035000000000001</v>
      </c>
      <c r="R785" s="28">
        <v>2.2000000000000002</v>
      </c>
      <c r="S785" s="28">
        <v>3.5</v>
      </c>
      <c r="T785" s="28">
        <v>178.5</v>
      </c>
      <c r="U785" s="28">
        <v>3.17</v>
      </c>
      <c r="V785" s="28">
        <v>6.6666666666666693E-2</v>
      </c>
      <c r="W785" s="28">
        <v>34.86</v>
      </c>
      <c r="X785" s="28">
        <v>200</v>
      </c>
      <c r="Y785" s="28">
        <v>1.5149999999999999</v>
      </c>
      <c r="Z785" s="28">
        <v>1.9650000000000001</v>
      </c>
      <c r="AA785" s="28">
        <v>2.6</v>
      </c>
      <c r="AB785" s="28">
        <v>2.7850000000000001</v>
      </c>
      <c r="AC785" s="28">
        <v>50.65</v>
      </c>
      <c r="AD785" s="28">
        <v>33.755000000000003</v>
      </c>
      <c r="AE785" s="28">
        <v>3.5</v>
      </c>
      <c r="AF785" s="28">
        <v>4.8093000000000004</v>
      </c>
      <c r="AG785" s="28">
        <v>4.8093000000000004</v>
      </c>
      <c r="AH785" s="28">
        <v>4.8093000000000004</v>
      </c>
      <c r="AI785" s="28">
        <v>0.05</v>
      </c>
      <c r="AJ785" s="28">
        <v>2.2440000000000002</v>
      </c>
      <c r="AK785" s="28">
        <v>119.3186</v>
      </c>
      <c r="AL785" s="28">
        <v>7.5490000000000004</v>
      </c>
      <c r="AM785" s="28">
        <v>0.95</v>
      </c>
      <c r="AN785" s="28">
        <v>1.7350000000000001</v>
      </c>
      <c r="AO785" s="28">
        <v>50.6</v>
      </c>
      <c r="AP785" s="28">
        <v>2.0030000000000001</v>
      </c>
      <c r="AQ785" s="28">
        <v>1.57</v>
      </c>
      <c r="AR785" s="28">
        <v>7.7290000000000001</v>
      </c>
      <c r="AS785" s="28">
        <v>693.05</v>
      </c>
      <c r="AT785" s="28">
        <v>37.830795999999999</v>
      </c>
      <c r="AU785" s="28">
        <v>2900.6</v>
      </c>
      <c r="AV785" s="28">
        <v>5.0027999999999997</v>
      </c>
      <c r="AW785" s="28">
        <v>3.3</v>
      </c>
      <c r="AX785" s="28">
        <v>5.3</v>
      </c>
      <c r="AY785" s="28">
        <v>134</v>
      </c>
      <c r="AZ785" s="28">
        <v>2.7690000000000001</v>
      </c>
      <c r="BA785" s="28">
        <v>9.8814229249011898E-2</v>
      </c>
      <c r="BB785" s="28">
        <v>10.836</v>
      </c>
      <c r="BC785" s="28">
        <v>145</v>
      </c>
      <c r="BD785" s="28">
        <v>0.64</v>
      </c>
      <c r="BE785" s="28">
        <v>1.9137</v>
      </c>
      <c r="BF785" s="28">
        <v>1.863</v>
      </c>
      <c r="BG785" s="28">
        <v>2.13</v>
      </c>
      <c r="BH785" s="28">
        <v>69.67</v>
      </c>
      <c r="BI785" s="28">
        <v>14.92</v>
      </c>
      <c r="BJ785" s="28">
        <v>5.3</v>
      </c>
      <c r="BK785" s="28">
        <v>3.3006700000000002</v>
      </c>
      <c r="BL785" s="28">
        <v>3.3006700000000002</v>
      </c>
      <c r="BM785" s="28">
        <v>3.3006700000000002</v>
      </c>
      <c r="BN785" s="28">
        <v>0.17</v>
      </c>
      <c r="BO785" s="28">
        <v>1.0131000717593599</v>
      </c>
      <c r="BP785" s="28">
        <v>0.46309696092619401</v>
      </c>
    </row>
    <row r="786" spans="1:68">
      <c r="A786" s="28">
        <v>785</v>
      </c>
      <c r="B786" s="29" t="s">
        <v>75</v>
      </c>
      <c r="C786" s="28">
        <v>75</v>
      </c>
      <c r="D786" s="28">
        <v>1120</v>
      </c>
      <c r="E786" s="28">
        <v>0.35399999999999998</v>
      </c>
      <c r="F786" s="28">
        <v>31.043500000000002</v>
      </c>
      <c r="G786" s="28">
        <v>3.0049999999999999</v>
      </c>
      <c r="H786" s="28">
        <v>1.1950000000000001</v>
      </c>
      <c r="I786" s="28">
        <v>4.165</v>
      </c>
      <c r="J786" s="28">
        <v>15</v>
      </c>
      <c r="K786" s="28">
        <v>0.84499999999999997</v>
      </c>
      <c r="L786" s="28">
        <v>0.85</v>
      </c>
      <c r="M786" s="28">
        <v>1.02</v>
      </c>
      <c r="N786" s="28">
        <v>457.3</v>
      </c>
      <c r="O786" s="28">
        <v>57.777839999999998</v>
      </c>
      <c r="P786" s="28">
        <v>354</v>
      </c>
      <c r="Q786" s="28">
        <v>1.3035000000000001</v>
      </c>
      <c r="R786" s="28">
        <v>2.2000000000000002</v>
      </c>
      <c r="S786" s="28">
        <v>3.5</v>
      </c>
      <c r="T786" s="28">
        <v>178.5</v>
      </c>
      <c r="U786" s="28">
        <v>3.17</v>
      </c>
      <c r="V786" s="28">
        <v>6.6666666666666693E-2</v>
      </c>
      <c r="W786" s="28">
        <v>34.86</v>
      </c>
      <c r="X786" s="28">
        <v>200</v>
      </c>
      <c r="Y786" s="28">
        <v>1.5149999999999999</v>
      </c>
      <c r="Z786" s="28">
        <v>1.9650000000000001</v>
      </c>
      <c r="AA786" s="28">
        <v>2.6</v>
      </c>
      <c r="AB786" s="28">
        <v>2.7850000000000001</v>
      </c>
      <c r="AC786" s="28">
        <v>50.65</v>
      </c>
      <c r="AD786" s="28">
        <v>33.755000000000003</v>
      </c>
      <c r="AE786" s="28">
        <v>3.5</v>
      </c>
      <c r="AF786" s="28">
        <v>4.8093000000000004</v>
      </c>
      <c r="AG786" s="28">
        <v>4.8093000000000004</v>
      </c>
      <c r="AH786" s="28">
        <v>4.8093000000000004</v>
      </c>
      <c r="AI786" s="28">
        <v>0.05</v>
      </c>
      <c r="AJ786" s="28">
        <v>2.46</v>
      </c>
      <c r="AK786" s="28">
        <v>136.92699999999999</v>
      </c>
      <c r="AL786" s="28">
        <v>8.1150000000000002</v>
      </c>
      <c r="AM786" s="28">
        <v>0.95</v>
      </c>
      <c r="AN786" s="28">
        <v>1.7250000000000001</v>
      </c>
      <c r="AO786" s="28">
        <v>57</v>
      </c>
      <c r="AP786" s="28">
        <v>1.9850000000000001</v>
      </c>
      <c r="AQ786" s="28">
        <v>1.55</v>
      </c>
      <c r="AR786" s="28">
        <v>7.835</v>
      </c>
      <c r="AS786" s="28">
        <v>712.55</v>
      </c>
      <c r="AT786" s="28">
        <v>38.864660000000001</v>
      </c>
      <c r="AU786" s="28">
        <v>3007</v>
      </c>
      <c r="AV786" s="28">
        <v>4.242</v>
      </c>
      <c r="AW786" s="28">
        <v>3.3</v>
      </c>
      <c r="AX786" s="28">
        <v>5.5</v>
      </c>
      <c r="AY786" s="28">
        <v>134</v>
      </c>
      <c r="AZ786" s="28">
        <v>2.7749999999999999</v>
      </c>
      <c r="BA786" s="28">
        <v>8.7719298245614002E-2</v>
      </c>
      <c r="BB786" s="28">
        <v>10.84</v>
      </c>
      <c r="BC786" s="28">
        <v>145</v>
      </c>
      <c r="BD786" s="28">
        <v>0.64</v>
      </c>
      <c r="BE786" s="28">
        <v>1.9155</v>
      </c>
      <c r="BF786" s="28">
        <v>1.865</v>
      </c>
      <c r="BG786" s="28">
        <v>2.13</v>
      </c>
      <c r="BH786" s="28">
        <v>58.65</v>
      </c>
      <c r="BI786" s="28">
        <v>14.4</v>
      </c>
      <c r="BJ786" s="28">
        <v>5.5</v>
      </c>
      <c r="BK786" s="28">
        <v>3.3008500000000001</v>
      </c>
      <c r="BL786" s="28">
        <v>3.3008500000000001</v>
      </c>
      <c r="BM786" s="28">
        <v>3.3008500000000001</v>
      </c>
      <c r="BN786" s="28">
        <v>0.17</v>
      </c>
      <c r="BO786" s="28">
        <v>1.0131000717593599</v>
      </c>
      <c r="BP786" s="28">
        <v>0.46309696092619401</v>
      </c>
    </row>
    <row r="787" spans="1:68">
      <c r="A787" s="28">
        <v>786</v>
      </c>
      <c r="B787" s="29" t="s">
        <v>393</v>
      </c>
      <c r="C787" s="28">
        <v>105</v>
      </c>
      <c r="D787" s="28">
        <v>1120</v>
      </c>
      <c r="E787" s="28">
        <v>0.41183999999999998</v>
      </c>
      <c r="F787" s="28">
        <v>33.306559999999998</v>
      </c>
      <c r="G787" s="28">
        <v>3.1276000000000002</v>
      </c>
      <c r="H787" s="28">
        <v>1.2028000000000001</v>
      </c>
      <c r="I787" s="28">
        <v>4.1151999999999997</v>
      </c>
      <c r="J787" s="28">
        <v>15.92</v>
      </c>
      <c r="K787" s="28">
        <v>0.85640000000000005</v>
      </c>
      <c r="L787" s="28">
        <v>0.85599999999999998</v>
      </c>
      <c r="M787" s="28">
        <v>1.048</v>
      </c>
      <c r="N787" s="28">
        <v>460.988</v>
      </c>
      <c r="O787" s="28">
        <v>57.560126400000001</v>
      </c>
      <c r="P787" s="28">
        <v>381.56</v>
      </c>
      <c r="Q787" s="28">
        <v>1.2949200000000001</v>
      </c>
      <c r="R787" s="28">
        <v>2.226</v>
      </c>
      <c r="S787" s="28">
        <v>3.56</v>
      </c>
      <c r="T787" s="28">
        <v>179.04</v>
      </c>
      <c r="U787" s="28">
        <v>3.1716000000000002</v>
      </c>
      <c r="V787" s="28">
        <v>6.5326633165829207E-2</v>
      </c>
      <c r="W787" s="28">
        <v>34.8232</v>
      </c>
      <c r="X787" s="28">
        <v>200</v>
      </c>
      <c r="Y787" s="28">
        <v>1.512</v>
      </c>
      <c r="Z787" s="28">
        <v>1.97112</v>
      </c>
      <c r="AA787" s="28">
        <v>2.6012</v>
      </c>
      <c r="AB787" s="28">
        <v>2.7848000000000002</v>
      </c>
      <c r="AC787" s="28">
        <v>48.825200000000002</v>
      </c>
      <c r="AD787" s="28">
        <v>33.424799999999998</v>
      </c>
      <c r="AE787" s="28">
        <v>3.56</v>
      </c>
      <c r="AF787" s="28">
        <v>4.8603240000000003</v>
      </c>
      <c r="AG787" s="28">
        <v>4.8603240000000003</v>
      </c>
      <c r="AH787" s="28">
        <v>4.8603240000000003</v>
      </c>
      <c r="AI787" s="28">
        <v>0.05</v>
      </c>
      <c r="AJ787" s="28">
        <v>1.8875999999999999</v>
      </c>
      <c r="AK787" s="28">
        <v>91.587519999999998</v>
      </c>
      <c r="AL787" s="28">
        <v>6.6474000000000002</v>
      </c>
      <c r="AM787" s="28">
        <v>0.95599999999999996</v>
      </c>
      <c r="AN787" s="28">
        <v>1.7552000000000001</v>
      </c>
      <c r="AO787" s="28">
        <v>40.44</v>
      </c>
      <c r="AP787" s="28">
        <v>2.0222000000000002</v>
      </c>
      <c r="AQ787" s="28">
        <v>1.5980000000000001</v>
      </c>
      <c r="AR787" s="28">
        <v>7.4863999999999997</v>
      </c>
      <c r="AS787" s="28">
        <v>662.07600000000002</v>
      </c>
      <c r="AT787" s="28">
        <v>36.121292799999999</v>
      </c>
      <c r="AU787" s="28">
        <v>2704.84</v>
      </c>
      <c r="AV787" s="28">
        <v>6.0938999999999997</v>
      </c>
      <c r="AW787" s="28">
        <v>3.3039999999999998</v>
      </c>
      <c r="AX787" s="28">
        <v>4.96</v>
      </c>
      <c r="AY787" s="28">
        <v>133.82</v>
      </c>
      <c r="AZ787" s="28">
        <v>2.7383000000000002</v>
      </c>
      <c r="BA787" s="28">
        <v>0.12265084075173099</v>
      </c>
      <c r="BB787" s="28">
        <v>10.8134</v>
      </c>
      <c r="BC787" s="28">
        <v>144.6</v>
      </c>
      <c r="BD787" s="28">
        <v>0.63790000000000002</v>
      </c>
      <c r="BE787" s="28">
        <v>1.9057999999999999</v>
      </c>
      <c r="BF787" s="28">
        <v>1.8577999999999999</v>
      </c>
      <c r="BG787" s="28">
        <v>2.1295999999999999</v>
      </c>
      <c r="BH787" s="28">
        <v>85.328000000000003</v>
      </c>
      <c r="BI787" s="28">
        <v>15.522</v>
      </c>
      <c r="BJ787" s="28">
        <v>4.96</v>
      </c>
      <c r="BK787" s="28">
        <v>3.3153820000000001</v>
      </c>
      <c r="BL787" s="28">
        <v>3.3153820000000001</v>
      </c>
      <c r="BM787" s="28">
        <v>3.3153820000000001</v>
      </c>
      <c r="BN787" s="28">
        <v>0.16819999999999999</v>
      </c>
      <c r="BO787" s="28">
        <v>1.01310313617202</v>
      </c>
      <c r="BP787" s="28">
        <v>0.46157742402315499</v>
      </c>
    </row>
    <row r="788" spans="1:68">
      <c r="A788" s="28">
        <v>787</v>
      </c>
      <c r="B788" s="29" t="s">
        <v>394</v>
      </c>
      <c r="C788" s="28">
        <v>130</v>
      </c>
      <c r="D788" s="28">
        <v>1215</v>
      </c>
      <c r="E788" s="28">
        <v>0.38291999999999998</v>
      </c>
      <c r="F788" s="28">
        <v>32.17503</v>
      </c>
      <c r="G788" s="28">
        <v>3.0663</v>
      </c>
      <c r="H788" s="28">
        <v>1.1989000000000001</v>
      </c>
      <c r="I788" s="28">
        <v>4.1401000000000003</v>
      </c>
      <c r="J788" s="28">
        <v>15.46</v>
      </c>
      <c r="K788" s="28">
        <v>0.85070000000000001</v>
      </c>
      <c r="L788" s="28">
        <v>0.85299999999999998</v>
      </c>
      <c r="M788" s="28">
        <v>1.034</v>
      </c>
      <c r="N788" s="28">
        <v>459.14400000000001</v>
      </c>
      <c r="O788" s="28">
        <v>57.6689832</v>
      </c>
      <c r="P788" s="28">
        <v>367.78</v>
      </c>
      <c r="Q788" s="28">
        <v>1.29921</v>
      </c>
      <c r="R788" s="28">
        <v>2.2130000000000001</v>
      </c>
      <c r="S788" s="28">
        <v>3.53</v>
      </c>
      <c r="T788" s="28">
        <v>178.77</v>
      </c>
      <c r="U788" s="28">
        <v>3.1707999999999998</v>
      </c>
      <c r="V788" s="28">
        <v>6.5976714100905595E-2</v>
      </c>
      <c r="W788" s="28">
        <v>34.8416</v>
      </c>
      <c r="X788" s="28">
        <v>200</v>
      </c>
      <c r="Y788" s="28">
        <v>1.5135000000000001</v>
      </c>
      <c r="Z788" s="28">
        <v>1.9680599999999999</v>
      </c>
      <c r="AA788" s="28">
        <v>2.6006</v>
      </c>
      <c r="AB788" s="28">
        <v>2.7848999999999999</v>
      </c>
      <c r="AC788" s="28">
        <v>49.7376</v>
      </c>
      <c r="AD788" s="28">
        <v>33.5899</v>
      </c>
      <c r="AE788" s="28">
        <v>3.53</v>
      </c>
      <c r="AF788" s="28">
        <v>4.8348120000000003</v>
      </c>
      <c r="AG788" s="28">
        <v>4.8348120000000003</v>
      </c>
      <c r="AH788" s="28">
        <v>4.8348120000000003</v>
      </c>
      <c r="AI788" s="28">
        <v>0.05</v>
      </c>
      <c r="AJ788" s="28">
        <v>1.9037999999999999</v>
      </c>
      <c r="AK788" s="28">
        <v>92.246759999999995</v>
      </c>
      <c r="AL788" s="28">
        <v>6.6737000000000002</v>
      </c>
      <c r="AM788" s="28">
        <v>0.95299999999999996</v>
      </c>
      <c r="AN788" s="28">
        <v>1.7525999999999999</v>
      </c>
      <c r="AO788" s="28">
        <v>40.72</v>
      </c>
      <c r="AP788" s="28">
        <v>2.0261</v>
      </c>
      <c r="AQ788" s="28">
        <v>1.599</v>
      </c>
      <c r="AR788" s="28">
        <v>7.5282</v>
      </c>
      <c r="AS788" s="28">
        <v>662.93799999999999</v>
      </c>
      <c r="AT788" s="28">
        <v>36.200646399999997</v>
      </c>
      <c r="AU788" s="28">
        <v>2722.92</v>
      </c>
      <c r="AV788" s="28">
        <v>6.1189499999999999</v>
      </c>
      <c r="AW788" s="28">
        <v>3.302</v>
      </c>
      <c r="AX788" s="28">
        <v>4.9800000000000004</v>
      </c>
      <c r="AY788" s="28">
        <v>133.91</v>
      </c>
      <c r="AZ788" s="28">
        <v>2.7491500000000002</v>
      </c>
      <c r="BA788" s="28">
        <v>0.12229862475441999</v>
      </c>
      <c r="BB788" s="28">
        <v>10.8217</v>
      </c>
      <c r="BC788" s="28">
        <v>144.80000000000001</v>
      </c>
      <c r="BD788" s="28">
        <v>0.63895000000000002</v>
      </c>
      <c r="BE788" s="28">
        <v>1.9084000000000001</v>
      </c>
      <c r="BF788" s="28">
        <v>1.8589</v>
      </c>
      <c r="BG788" s="28">
        <v>2.1297999999999999</v>
      </c>
      <c r="BH788" s="28">
        <v>85.763999999999996</v>
      </c>
      <c r="BI788" s="28">
        <v>15.611000000000001</v>
      </c>
      <c r="BJ788" s="28">
        <v>4.9800000000000004</v>
      </c>
      <c r="BK788" s="28">
        <v>3.3078910000000001</v>
      </c>
      <c r="BL788" s="28">
        <v>3.3078910000000001</v>
      </c>
      <c r="BM788" s="28">
        <v>3.3078910000000001</v>
      </c>
      <c r="BN788" s="28">
        <v>0.1691</v>
      </c>
      <c r="BO788" s="28">
        <v>1.0131016031696201</v>
      </c>
      <c r="BP788" s="28">
        <v>0.46233719247467397</v>
      </c>
    </row>
    <row r="789" spans="1:68">
      <c r="A789" s="28">
        <v>788</v>
      </c>
      <c r="B789" s="29" t="s">
        <v>395</v>
      </c>
      <c r="C789" s="28">
        <v>300</v>
      </c>
      <c r="D789" s="28">
        <v>1090</v>
      </c>
      <c r="E789" s="28">
        <v>0.40664</v>
      </c>
      <c r="F789" s="28">
        <v>33.92371</v>
      </c>
      <c r="G789" s="28">
        <v>3.1814</v>
      </c>
      <c r="H789" s="28">
        <v>1.2001999999999999</v>
      </c>
      <c r="I789" s="28">
        <v>4.1281499999999998</v>
      </c>
      <c r="J789" s="28">
        <v>16.13</v>
      </c>
      <c r="K789" s="28">
        <v>0.86699999999999999</v>
      </c>
      <c r="L789" s="28">
        <v>0.86650000000000005</v>
      </c>
      <c r="M789" s="28">
        <v>1.0442499999999999</v>
      </c>
      <c r="N789" s="28">
        <v>461.73750000000001</v>
      </c>
      <c r="O789" s="28">
        <v>57.702686849999999</v>
      </c>
      <c r="P789" s="28">
        <v>364.16500000000002</v>
      </c>
      <c r="Q789" s="28">
        <v>1.3046599999999999</v>
      </c>
      <c r="R789" s="28">
        <v>2.2679999999999998</v>
      </c>
      <c r="S789" s="28">
        <v>3.55</v>
      </c>
      <c r="T789" s="28">
        <v>178.42500000000001</v>
      </c>
      <c r="U789" s="28">
        <v>3.1585049999999999</v>
      </c>
      <c r="V789" s="28">
        <v>6.6336019838809698E-2</v>
      </c>
      <c r="W789" s="28">
        <v>34.736350000000002</v>
      </c>
      <c r="X789" s="28">
        <v>199.5</v>
      </c>
      <c r="Y789" s="28">
        <v>1.5078499999999999</v>
      </c>
      <c r="Z789" s="28">
        <v>1.96892</v>
      </c>
      <c r="AA789" s="28">
        <v>2.59585</v>
      </c>
      <c r="AB789" s="28">
        <v>2.7810000000000001</v>
      </c>
      <c r="AC789" s="28">
        <v>50.743200000000002</v>
      </c>
      <c r="AD789" s="28">
        <v>33.424100000000003</v>
      </c>
      <c r="AE789" s="28">
        <v>3.55</v>
      </c>
      <c r="AF789" s="28">
        <v>4.8528419999999999</v>
      </c>
      <c r="AG789" s="28">
        <v>4.844487</v>
      </c>
      <c r="AH789" s="28">
        <v>4.8022919999999996</v>
      </c>
      <c r="AI789" s="28">
        <v>6.1249999999999999E-2</v>
      </c>
      <c r="AJ789" s="28">
        <v>1.8942152000000001</v>
      </c>
      <c r="AK789" s="28">
        <v>92.744138399999997</v>
      </c>
      <c r="AL789" s="28">
        <v>6.5797464000000003</v>
      </c>
      <c r="AM789" s="28">
        <v>0.92341519999999999</v>
      </c>
      <c r="AN789" s="28">
        <v>1.7044239999999999</v>
      </c>
      <c r="AO789" s="28">
        <v>40.713760000000001</v>
      </c>
      <c r="AP789" s="28">
        <v>1.9566824</v>
      </c>
      <c r="AQ789" s="28">
        <v>1.5416240000000001</v>
      </c>
      <c r="AR789" s="28">
        <v>7.2777880000000001</v>
      </c>
      <c r="AS789" s="28">
        <v>644.60755200000006</v>
      </c>
      <c r="AT789" s="28">
        <v>35.523037429600002</v>
      </c>
      <c r="AU789" s="28">
        <v>2638.39984</v>
      </c>
      <c r="AV789" s="28">
        <v>5.7343107199999999</v>
      </c>
      <c r="AW789" s="28">
        <v>3.202788</v>
      </c>
      <c r="AX789" s="28">
        <v>4.8788</v>
      </c>
      <c r="AY789" s="28">
        <v>130.38136</v>
      </c>
      <c r="AZ789" s="28">
        <v>2.6783443999999998</v>
      </c>
      <c r="BA789" s="28">
        <v>0.118112402293475</v>
      </c>
      <c r="BB789" s="28">
        <v>10.637329599999999</v>
      </c>
      <c r="BC789" s="28">
        <v>141.01519999999999</v>
      </c>
      <c r="BD789" s="28">
        <v>0.62394959999999999</v>
      </c>
      <c r="BE789" s="28">
        <v>1.8540396800000001</v>
      </c>
      <c r="BF789" s="28">
        <v>1.8077247999999999</v>
      </c>
      <c r="BG789" s="28">
        <v>2.0707608</v>
      </c>
      <c r="BH789" s="28">
        <v>80.612759999999994</v>
      </c>
      <c r="BI789" s="28">
        <v>15.231655999999999</v>
      </c>
      <c r="BJ789" s="28">
        <v>4.8788</v>
      </c>
      <c r="BK789" s="28">
        <v>3.20017408</v>
      </c>
      <c r="BL789" s="28">
        <v>3.20017408</v>
      </c>
      <c r="BM789" s="28">
        <v>3.29837084</v>
      </c>
      <c r="BN789" s="28">
        <v>0.165376</v>
      </c>
      <c r="BO789" s="28">
        <v>1.01868587905297</v>
      </c>
      <c r="BP789" s="28">
        <v>0.45148306801736598</v>
      </c>
    </row>
    <row r="790" spans="1:68">
      <c r="A790" s="28">
        <v>789</v>
      </c>
      <c r="B790" s="29" t="s">
        <v>396</v>
      </c>
      <c r="C790" s="28">
        <v>390</v>
      </c>
      <c r="D790" s="28">
        <v>1120</v>
      </c>
      <c r="E790" s="28">
        <v>0.34852</v>
      </c>
      <c r="F790" s="28">
        <v>30.561450000000001</v>
      </c>
      <c r="G790" s="28">
        <v>2.9704999999999999</v>
      </c>
      <c r="H790" s="28">
        <v>1.2060999999999999</v>
      </c>
      <c r="I790" s="28">
        <v>4.1429</v>
      </c>
      <c r="J790" s="28">
        <v>14.76</v>
      </c>
      <c r="K790" s="28">
        <v>0.84609999999999996</v>
      </c>
      <c r="L790" s="28">
        <v>0.85299999999999998</v>
      </c>
      <c r="M790" s="28">
        <v>1.0322</v>
      </c>
      <c r="N790" s="28">
        <v>458.55799999999999</v>
      </c>
      <c r="O790" s="28">
        <v>57.1875012</v>
      </c>
      <c r="P790" s="28">
        <v>355.98</v>
      </c>
      <c r="Q790" s="28">
        <v>1.3425499999999999</v>
      </c>
      <c r="R790" s="28">
        <v>2.1819999999999999</v>
      </c>
      <c r="S790" s="28">
        <v>3.47</v>
      </c>
      <c r="T790" s="28">
        <v>177.39</v>
      </c>
      <c r="U790" s="28">
        <v>3.1387999999999998</v>
      </c>
      <c r="V790" s="28">
        <v>6.7750677506775103E-2</v>
      </c>
      <c r="W790" s="28">
        <v>34.423200000000001</v>
      </c>
      <c r="X790" s="28">
        <v>198.9</v>
      </c>
      <c r="Y790" s="28">
        <v>1.4999</v>
      </c>
      <c r="Z790" s="28">
        <v>1.95502</v>
      </c>
      <c r="AA790" s="28">
        <v>2.5859999999999999</v>
      </c>
      <c r="AB790" s="28">
        <v>2.7740999999999998</v>
      </c>
      <c r="AC790" s="28">
        <v>50.829000000000001</v>
      </c>
      <c r="AD790" s="28">
        <v>33.566499999999998</v>
      </c>
      <c r="AE790" s="28">
        <v>3.47</v>
      </c>
      <c r="AF790" s="28">
        <v>4.7833139999999998</v>
      </c>
      <c r="AG790" s="28">
        <v>4.7833139999999998</v>
      </c>
      <c r="AH790" s="28">
        <v>4.7833139999999998</v>
      </c>
      <c r="AI790" s="28">
        <v>0.05</v>
      </c>
      <c r="AJ790" s="28">
        <v>2.1354000000000002</v>
      </c>
      <c r="AK790" s="28">
        <v>110.4842</v>
      </c>
      <c r="AL790" s="28">
        <v>7.4067999999999996</v>
      </c>
      <c r="AM790" s="28">
        <v>0.97219999999999995</v>
      </c>
      <c r="AN790" s="28">
        <v>1.7649999999999999</v>
      </c>
      <c r="AO790" s="28">
        <v>47.36</v>
      </c>
      <c r="AP790" s="28">
        <v>2.0204</v>
      </c>
      <c r="AQ790" s="28">
        <v>1.6</v>
      </c>
      <c r="AR790" s="28">
        <v>7.3761999999999999</v>
      </c>
      <c r="AS790" s="28">
        <v>691.54399999999998</v>
      </c>
      <c r="AT790" s="28">
        <v>37.7828692</v>
      </c>
      <c r="AU790" s="28">
        <v>2726.54</v>
      </c>
      <c r="AV790" s="28">
        <v>5.2911599999999996</v>
      </c>
      <c r="AW790" s="28">
        <v>3.48</v>
      </c>
      <c r="AX790" s="28">
        <v>5.18</v>
      </c>
      <c r="AY790" s="28">
        <v>134.41999999999999</v>
      </c>
      <c r="AZ790" s="28">
        <v>2.7057000000000002</v>
      </c>
      <c r="BA790" s="28">
        <v>0.105574324324324</v>
      </c>
      <c r="BB790" s="28">
        <v>11.273400000000001</v>
      </c>
      <c r="BC790" s="28">
        <v>145</v>
      </c>
      <c r="BD790" s="28">
        <v>0.6472</v>
      </c>
      <c r="BE790" s="28">
        <v>1.9163399999999999</v>
      </c>
      <c r="BF790" s="28">
        <v>1.8720000000000001</v>
      </c>
      <c r="BG790" s="28">
        <v>2.1419999999999999</v>
      </c>
      <c r="BH790" s="28">
        <v>77.290000000000006</v>
      </c>
      <c r="BI790" s="28">
        <v>14.686</v>
      </c>
      <c r="BJ790" s="28">
        <v>5.18</v>
      </c>
      <c r="BK790" s="28">
        <v>3.3609580000000001</v>
      </c>
      <c r="BL790" s="28">
        <v>3.3609580000000001</v>
      </c>
      <c r="BM790" s="28">
        <v>3.778918</v>
      </c>
      <c r="BN790" s="28">
        <v>0.20780000000000001</v>
      </c>
      <c r="BO790" s="28">
        <v>1.00424356036936</v>
      </c>
      <c r="BP790" s="28">
        <v>0.46830680173661399</v>
      </c>
    </row>
    <row r="791" spans="1:68">
      <c r="A791" s="28">
        <v>790</v>
      </c>
      <c r="B791" s="29" t="s">
        <v>396</v>
      </c>
      <c r="C791" s="28">
        <v>396</v>
      </c>
      <c r="D791" s="28">
        <v>1130</v>
      </c>
      <c r="E791" s="28">
        <v>0.34852</v>
      </c>
      <c r="F791" s="28">
        <v>30.561450000000001</v>
      </c>
      <c r="G791" s="28">
        <v>2.9704999999999999</v>
      </c>
      <c r="H791" s="28">
        <v>1.2060999999999999</v>
      </c>
      <c r="I791" s="28">
        <v>4.1429</v>
      </c>
      <c r="J791" s="28">
        <v>14.76</v>
      </c>
      <c r="K791" s="28">
        <v>0.84609999999999996</v>
      </c>
      <c r="L791" s="28">
        <v>0.85299999999999998</v>
      </c>
      <c r="M791" s="28">
        <v>1.0322</v>
      </c>
      <c r="N791" s="28">
        <v>458.55799999999999</v>
      </c>
      <c r="O791" s="28">
        <v>57.1875012</v>
      </c>
      <c r="P791" s="28">
        <v>355.98</v>
      </c>
      <c r="Q791" s="28">
        <v>1.3425499999999999</v>
      </c>
      <c r="R791" s="28">
        <v>2.1819999999999999</v>
      </c>
      <c r="S791" s="28">
        <v>3.47</v>
      </c>
      <c r="T791" s="28">
        <v>177.39</v>
      </c>
      <c r="U791" s="28">
        <v>3.1387999999999998</v>
      </c>
      <c r="V791" s="28">
        <v>6.7750677506775103E-2</v>
      </c>
      <c r="W791" s="28">
        <v>34.423200000000001</v>
      </c>
      <c r="X791" s="28">
        <v>198.9</v>
      </c>
      <c r="Y791" s="28">
        <v>1.4999</v>
      </c>
      <c r="Z791" s="28">
        <v>1.95502</v>
      </c>
      <c r="AA791" s="28">
        <v>2.5859999999999999</v>
      </c>
      <c r="AB791" s="28">
        <v>2.7740999999999998</v>
      </c>
      <c r="AC791" s="28">
        <v>50.829000000000001</v>
      </c>
      <c r="AD791" s="28">
        <v>33.566499999999998</v>
      </c>
      <c r="AE791" s="28">
        <v>3.47</v>
      </c>
      <c r="AF791" s="28">
        <v>4.7833139999999998</v>
      </c>
      <c r="AG791" s="28">
        <v>4.7833139999999998</v>
      </c>
      <c r="AH791" s="28">
        <v>4.7833139999999998</v>
      </c>
      <c r="AI791" s="28">
        <v>0.05</v>
      </c>
      <c r="AJ791" s="28">
        <v>2.1354000000000002</v>
      </c>
      <c r="AK791" s="28">
        <v>110.4842</v>
      </c>
      <c r="AL791" s="28">
        <v>7.4067999999999996</v>
      </c>
      <c r="AM791" s="28">
        <v>0.97219999999999995</v>
      </c>
      <c r="AN791" s="28">
        <v>1.7649999999999999</v>
      </c>
      <c r="AO791" s="28">
        <v>47.36</v>
      </c>
      <c r="AP791" s="28">
        <v>2.0204</v>
      </c>
      <c r="AQ791" s="28">
        <v>1.6</v>
      </c>
      <c r="AR791" s="28">
        <v>7.3761999999999999</v>
      </c>
      <c r="AS791" s="28">
        <v>691.54399999999998</v>
      </c>
      <c r="AT791" s="28">
        <v>37.7828692</v>
      </c>
      <c r="AU791" s="28">
        <v>2726.54</v>
      </c>
      <c r="AV791" s="28">
        <v>5.2911599999999996</v>
      </c>
      <c r="AW791" s="28">
        <v>3.48</v>
      </c>
      <c r="AX791" s="28">
        <v>5.18</v>
      </c>
      <c r="AY791" s="28">
        <v>134.41999999999999</v>
      </c>
      <c r="AZ791" s="28">
        <v>2.7057000000000002</v>
      </c>
      <c r="BA791" s="28">
        <v>0.105574324324324</v>
      </c>
      <c r="BB791" s="28">
        <v>11.273400000000001</v>
      </c>
      <c r="BC791" s="28">
        <v>145</v>
      </c>
      <c r="BD791" s="28">
        <v>0.6472</v>
      </c>
      <c r="BE791" s="28">
        <v>1.9163399999999999</v>
      </c>
      <c r="BF791" s="28">
        <v>1.8720000000000001</v>
      </c>
      <c r="BG791" s="28">
        <v>2.1419999999999999</v>
      </c>
      <c r="BH791" s="28">
        <v>77.290000000000006</v>
      </c>
      <c r="BI791" s="28">
        <v>14.686</v>
      </c>
      <c r="BJ791" s="28">
        <v>5.18</v>
      </c>
      <c r="BK791" s="28">
        <v>3.3609580000000001</v>
      </c>
      <c r="BL791" s="28">
        <v>3.3609580000000001</v>
      </c>
      <c r="BM791" s="28">
        <v>3.778918</v>
      </c>
      <c r="BN791" s="28">
        <v>0.20780000000000001</v>
      </c>
      <c r="BO791" s="28">
        <v>1.00424356036936</v>
      </c>
      <c r="BP791" s="28">
        <v>0.46830680173661399</v>
      </c>
    </row>
    <row r="792" spans="1:68">
      <c r="A792" s="28">
        <v>791</v>
      </c>
      <c r="B792" s="29" t="s">
        <v>396</v>
      </c>
      <c r="C792" s="28">
        <v>370</v>
      </c>
      <c r="D792" s="28">
        <v>1135</v>
      </c>
      <c r="E792" s="28">
        <v>0.34852</v>
      </c>
      <c r="F792" s="28">
        <v>30.561450000000001</v>
      </c>
      <c r="G792" s="28">
        <v>2.9704999999999999</v>
      </c>
      <c r="H792" s="28">
        <v>1.2060999999999999</v>
      </c>
      <c r="I792" s="28">
        <v>4.1429</v>
      </c>
      <c r="J792" s="28">
        <v>14.76</v>
      </c>
      <c r="K792" s="28">
        <v>0.84609999999999996</v>
      </c>
      <c r="L792" s="28">
        <v>0.85299999999999998</v>
      </c>
      <c r="M792" s="28">
        <v>1.0322</v>
      </c>
      <c r="N792" s="28">
        <v>458.55799999999999</v>
      </c>
      <c r="O792" s="28">
        <v>57.1875012</v>
      </c>
      <c r="P792" s="28">
        <v>355.98</v>
      </c>
      <c r="Q792" s="28">
        <v>1.3425499999999999</v>
      </c>
      <c r="R792" s="28">
        <v>2.1819999999999999</v>
      </c>
      <c r="S792" s="28">
        <v>3.47</v>
      </c>
      <c r="T792" s="28">
        <v>177.39</v>
      </c>
      <c r="U792" s="28">
        <v>3.1387999999999998</v>
      </c>
      <c r="V792" s="28">
        <v>6.7750677506775103E-2</v>
      </c>
      <c r="W792" s="28">
        <v>34.423200000000001</v>
      </c>
      <c r="X792" s="28">
        <v>198.9</v>
      </c>
      <c r="Y792" s="28">
        <v>1.4999</v>
      </c>
      <c r="Z792" s="28">
        <v>1.95502</v>
      </c>
      <c r="AA792" s="28">
        <v>2.5859999999999999</v>
      </c>
      <c r="AB792" s="28">
        <v>2.7740999999999998</v>
      </c>
      <c r="AC792" s="28">
        <v>50.829000000000001</v>
      </c>
      <c r="AD792" s="28">
        <v>33.566499999999998</v>
      </c>
      <c r="AE792" s="28">
        <v>3.47</v>
      </c>
      <c r="AF792" s="28">
        <v>4.7833139999999998</v>
      </c>
      <c r="AG792" s="28">
        <v>4.7833139999999998</v>
      </c>
      <c r="AH792" s="28">
        <v>4.7833139999999998</v>
      </c>
      <c r="AI792" s="28">
        <v>0.05</v>
      </c>
      <c r="AJ792" s="28">
        <v>2.1354000000000002</v>
      </c>
      <c r="AK792" s="28">
        <v>110.4842</v>
      </c>
      <c r="AL792" s="28">
        <v>7.4067999999999996</v>
      </c>
      <c r="AM792" s="28">
        <v>0.97219999999999995</v>
      </c>
      <c r="AN792" s="28">
        <v>1.7649999999999999</v>
      </c>
      <c r="AO792" s="28">
        <v>47.36</v>
      </c>
      <c r="AP792" s="28">
        <v>2.0204</v>
      </c>
      <c r="AQ792" s="28">
        <v>1.6</v>
      </c>
      <c r="AR792" s="28">
        <v>7.3761999999999999</v>
      </c>
      <c r="AS792" s="28">
        <v>691.54399999999998</v>
      </c>
      <c r="AT792" s="28">
        <v>37.7828692</v>
      </c>
      <c r="AU792" s="28">
        <v>2726.54</v>
      </c>
      <c r="AV792" s="28">
        <v>5.2911599999999996</v>
      </c>
      <c r="AW792" s="28">
        <v>3.48</v>
      </c>
      <c r="AX792" s="28">
        <v>5.18</v>
      </c>
      <c r="AY792" s="28">
        <v>134.41999999999999</v>
      </c>
      <c r="AZ792" s="28">
        <v>2.7057000000000002</v>
      </c>
      <c r="BA792" s="28">
        <v>0.105574324324324</v>
      </c>
      <c r="BB792" s="28">
        <v>11.273400000000001</v>
      </c>
      <c r="BC792" s="28">
        <v>145</v>
      </c>
      <c r="BD792" s="28">
        <v>0.6472</v>
      </c>
      <c r="BE792" s="28">
        <v>1.9163399999999999</v>
      </c>
      <c r="BF792" s="28">
        <v>1.8720000000000001</v>
      </c>
      <c r="BG792" s="28">
        <v>2.1419999999999999</v>
      </c>
      <c r="BH792" s="28">
        <v>77.290000000000006</v>
      </c>
      <c r="BI792" s="28">
        <v>14.686</v>
      </c>
      <c r="BJ792" s="28">
        <v>5.18</v>
      </c>
      <c r="BK792" s="28">
        <v>3.3609580000000001</v>
      </c>
      <c r="BL792" s="28">
        <v>3.3609580000000001</v>
      </c>
      <c r="BM792" s="28">
        <v>3.778918</v>
      </c>
      <c r="BN792" s="28">
        <v>0.20780000000000001</v>
      </c>
      <c r="BO792" s="28">
        <v>1.00424356036936</v>
      </c>
      <c r="BP792" s="28">
        <v>0.46830680173661399</v>
      </c>
    </row>
    <row r="793" spans="1:68">
      <c r="A793" s="28">
        <v>792</v>
      </c>
      <c r="B793" s="29" t="s">
        <v>396</v>
      </c>
      <c r="C793" s="28">
        <v>352</v>
      </c>
      <c r="D793" s="28">
        <v>1140</v>
      </c>
      <c r="E793" s="28">
        <v>0.34852</v>
      </c>
      <c r="F793" s="28">
        <v>30.561450000000001</v>
      </c>
      <c r="G793" s="28">
        <v>2.9704999999999999</v>
      </c>
      <c r="H793" s="28">
        <v>1.2060999999999999</v>
      </c>
      <c r="I793" s="28">
        <v>4.1429</v>
      </c>
      <c r="J793" s="28">
        <v>14.76</v>
      </c>
      <c r="K793" s="28">
        <v>0.84609999999999996</v>
      </c>
      <c r="L793" s="28">
        <v>0.85299999999999998</v>
      </c>
      <c r="M793" s="28">
        <v>1.0322</v>
      </c>
      <c r="N793" s="28">
        <v>458.55799999999999</v>
      </c>
      <c r="O793" s="28">
        <v>57.1875012</v>
      </c>
      <c r="P793" s="28">
        <v>355.98</v>
      </c>
      <c r="Q793" s="28">
        <v>1.3425499999999999</v>
      </c>
      <c r="R793" s="28">
        <v>2.1819999999999999</v>
      </c>
      <c r="S793" s="28">
        <v>3.47</v>
      </c>
      <c r="T793" s="28">
        <v>177.39</v>
      </c>
      <c r="U793" s="28">
        <v>3.1387999999999998</v>
      </c>
      <c r="V793" s="28">
        <v>6.7750677506775103E-2</v>
      </c>
      <c r="W793" s="28">
        <v>34.423200000000001</v>
      </c>
      <c r="X793" s="28">
        <v>198.9</v>
      </c>
      <c r="Y793" s="28">
        <v>1.4999</v>
      </c>
      <c r="Z793" s="28">
        <v>1.95502</v>
      </c>
      <c r="AA793" s="28">
        <v>2.5859999999999999</v>
      </c>
      <c r="AB793" s="28">
        <v>2.7740999999999998</v>
      </c>
      <c r="AC793" s="28">
        <v>50.829000000000001</v>
      </c>
      <c r="AD793" s="28">
        <v>33.566499999999998</v>
      </c>
      <c r="AE793" s="28">
        <v>3.47</v>
      </c>
      <c r="AF793" s="28">
        <v>4.7833139999999998</v>
      </c>
      <c r="AG793" s="28">
        <v>4.7833139999999998</v>
      </c>
      <c r="AH793" s="28">
        <v>4.7833139999999998</v>
      </c>
      <c r="AI793" s="28">
        <v>0.05</v>
      </c>
      <c r="AJ793" s="28">
        <v>2.1354000000000002</v>
      </c>
      <c r="AK793" s="28">
        <v>110.4842</v>
      </c>
      <c r="AL793" s="28">
        <v>7.4067999999999996</v>
      </c>
      <c r="AM793" s="28">
        <v>0.97219999999999995</v>
      </c>
      <c r="AN793" s="28">
        <v>1.7649999999999999</v>
      </c>
      <c r="AO793" s="28">
        <v>47.36</v>
      </c>
      <c r="AP793" s="28">
        <v>2.0204</v>
      </c>
      <c r="AQ793" s="28">
        <v>1.6</v>
      </c>
      <c r="AR793" s="28">
        <v>7.3761999999999999</v>
      </c>
      <c r="AS793" s="28">
        <v>691.54399999999998</v>
      </c>
      <c r="AT793" s="28">
        <v>37.7828692</v>
      </c>
      <c r="AU793" s="28">
        <v>2726.54</v>
      </c>
      <c r="AV793" s="28">
        <v>5.2911599999999996</v>
      </c>
      <c r="AW793" s="28">
        <v>3.48</v>
      </c>
      <c r="AX793" s="28">
        <v>5.18</v>
      </c>
      <c r="AY793" s="28">
        <v>134.41999999999999</v>
      </c>
      <c r="AZ793" s="28">
        <v>2.7057000000000002</v>
      </c>
      <c r="BA793" s="28">
        <v>0.105574324324324</v>
      </c>
      <c r="BB793" s="28">
        <v>11.273400000000001</v>
      </c>
      <c r="BC793" s="28">
        <v>145</v>
      </c>
      <c r="BD793" s="28">
        <v>0.6472</v>
      </c>
      <c r="BE793" s="28">
        <v>1.9163399999999999</v>
      </c>
      <c r="BF793" s="28">
        <v>1.8720000000000001</v>
      </c>
      <c r="BG793" s="28">
        <v>2.1419999999999999</v>
      </c>
      <c r="BH793" s="28">
        <v>77.290000000000006</v>
      </c>
      <c r="BI793" s="28">
        <v>14.686</v>
      </c>
      <c r="BJ793" s="28">
        <v>5.18</v>
      </c>
      <c r="BK793" s="28">
        <v>3.3609580000000001</v>
      </c>
      <c r="BL793" s="28">
        <v>3.3609580000000001</v>
      </c>
      <c r="BM793" s="28">
        <v>3.778918</v>
      </c>
      <c r="BN793" s="28">
        <v>0.20780000000000001</v>
      </c>
      <c r="BO793" s="28">
        <v>1.00424356036936</v>
      </c>
      <c r="BP793" s="28">
        <v>0.46830680173661399</v>
      </c>
    </row>
    <row r="794" spans="1:68">
      <c r="A794" s="28">
        <v>793</v>
      </c>
      <c r="B794" s="29" t="s">
        <v>396</v>
      </c>
      <c r="C794" s="28">
        <v>320</v>
      </c>
      <c r="D794" s="28">
        <v>1150</v>
      </c>
      <c r="E794" s="28">
        <v>0.34852</v>
      </c>
      <c r="F794" s="28">
        <v>30.561450000000001</v>
      </c>
      <c r="G794" s="28">
        <v>2.9704999999999999</v>
      </c>
      <c r="H794" s="28">
        <v>1.2060999999999999</v>
      </c>
      <c r="I794" s="28">
        <v>4.1429</v>
      </c>
      <c r="J794" s="28">
        <v>14.76</v>
      </c>
      <c r="K794" s="28">
        <v>0.84609999999999996</v>
      </c>
      <c r="L794" s="28">
        <v>0.85299999999999998</v>
      </c>
      <c r="M794" s="28">
        <v>1.0322</v>
      </c>
      <c r="N794" s="28">
        <v>458.55799999999999</v>
      </c>
      <c r="O794" s="28">
        <v>57.1875012</v>
      </c>
      <c r="P794" s="28">
        <v>355.98</v>
      </c>
      <c r="Q794" s="28">
        <v>1.3425499999999999</v>
      </c>
      <c r="R794" s="28">
        <v>2.1819999999999999</v>
      </c>
      <c r="S794" s="28">
        <v>3.47</v>
      </c>
      <c r="T794" s="28">
        <v>177.39</v>
      </c>
      <c r="U794" s="28">
        <v>3.1387999999999998</v>
      </c>
      <c r="V794" s="28">
        <v>6.7750677506775103E-2</v>
      </c>
      <c r="W794" s="28">
        <v>34.423200000000001</v>
      </c>
      <c r="X794" s="28">
        <v>198.9</v>
      </c>
      <c r="Y794" s="28">
        <v>1.4999</v>
      </c>
      <c r="Z794" s="28">
        <v>1.95502</v>
      </c>
      <c r="AA794" s="28">
        <v>2.5859999999999999</v>
      </c>
      <c r="AB794" s="28">
        <v>2.7740999999999998</v>
      </c>
      <c r="AC794" s="28">
        <v>50.829000000000001</v>
      </c>
      <c r="AD794" s="28">
        <v>33.566499999999998</v>
      </c>
      <c r="AE794" s="28">
        <v>3.47</v>
      </c>
      <c r="AF794" s="28">
        <v>4.7833139999999998</v>
      </c>
      <c r="AG794" s="28">
        <v>4.7833139999999998</v>
      </c>
      <c r="AH794" s="28">
        <v>4.7833139999999998</v>
      </c>
      <c r="AI794" s="28">
        <v>0.05</v>
      </c>
      <c r="AJ794" s="28">
        <v>2.1354000000000002</v>
      </c>
      <c r="AK794" s="28">
        <v>110.4842</v>
      </c>
      <c r="AL794" s="28">
        <v>7.4067999999999996</v>
      </c>
      <c r="AM794" s="28">
        <v>0.97219999999999995</v>
      </c>
      <c r="AN794" s="28">
        <v>1.7649999999999999</v>
      </c>
      <c r="AO794" s="28">
        <v>47.36</v>
      </c>
      <c r="AP794" s="28">
        <v>2.0204</v>
      </c>
      <c r="AQ794" s="28">
        <v>1.6</v>
      </c>
      <c r="AR794" s="28">
        <v>7.3761999999999999</v>
      </c>
      <c r="AS794" s="28">
        <v>691.54399999999998</v>
      </c>
      <c r="AT794" s="28">
        <v>37.7828692</v>
      </c>
      <c r="AU794" s="28">
        <v>2726.54</v>
      </c>
      <c r="AV794" s="28">
        <v>5.2911599999999996</v>
      </c>
      <c r="AW794" s="28">
        <v>3.48</v>
      </c>
      <c r="AX794" s="28">
        <v>5.18</v>
      </c>
      <c r="AY794" s="28">
        <v>134.41999999999999</v>
      </c>
      <c r="AZ794" s="28">
        <v>2.7057000000000002</v>
      </c>
      <c r="BA794" s="28">
        <v>0.105574324324324</v>
      </c>
      <c r="BB794" s="28">
        <v>11.273400000000001</v>
      </c>
      <c r="BC794" s="28">
        <v>145</v>
      </c>
      <c r="BD794" s="28">
        <v>0.6472</v>
      </c>
      <c r="BE794" s="28">
        <v>1.9163399999999999</v>
      </c>
      <c r="BF794" s="28">
        <v>1.8720000000000001</v>
      </c>
      <c r="BG794" s="28">
        <v>2.1419999999999999</v>
      </c>
      <c r="BH794" s="28">
        <v>77.290000000000006</v>
      </c>
      <c r="BI794" s="28">
        <v>14.686</v>
      </c>
      <c r="BJ794" s="28">
        <v>5.18</v>
      </c>
      <c r="BK794" s="28">
        <v>3.3609580000000001</v>
      </c>
      <c r="BL794" s="28">
        <v>3.3609580000000001</v>
      </c>
      <c r="BM794" s="28">
        <v>3.778918</v>
      </c>
      <c r="BN794" s="28">
        <v>0.20780000000000001</v>
      </c>
      <c r="BO794" s="28">
        <v>1.00424356036936</v>
      </c>
      <c r="BP794" s="28">
        <v>0.46830680173661399</v>
      </c>
    </row>
    <row r="795" spans="1:68">
      <c r="A795" s="28">
        <v>794</v>
      </c>
      <c r="B795" s="29" t="s">
        <v>396</v>
      </c>
      <c r="C795" s="28">
        <v>310</v>
      </c>
      <c r="D795" s="28">
        <v>1120</v>
      </c>
      <c r="E795" s="28">
        <v>0.34852</v>
      </c>
      <c r="F795" s="28">
        <v>30.561450000000001</v>
      </c>
      <c r="G795" s="28">
        <v>2.9704999999999999</v>
      </c>
      <c r="H795" s="28">
        <v>1.2060999999999999</v>
      </c>
      <c r="I795" s="28">
        <v>4.1429</v>
      </c>
      <c r="J795" s="28">
        <v>14.76</v>
      </c>
      <c r="K795" s="28">
        <v>0.84609999999999996</v>
      </c>
      <c r="L795" s="28">
        <v>0.85299999999999998</v>
      </c>
      <c r="M795" s="28">
        <v>1.0322</v>
      </c>
      <c r="N795" s="28">
        <v>458.55799999999999</v>
      </c>
      <c r="O795" s="28">
        <v>57.1875012</v>
      </c>
      <c r="P795" s="28">
        <v>355.98</v>
      </c>
      <c r="Q795" s="28">
        <v>1.3425499999999999</v>
      </c>
      <c r="R795" s="28">
        <v>2.1819999999999999</v>
      </c>
      <c r="S795" s="28">
        <v>3.47</v>
      </c>
      <c r="T795" s="28">
        <v>177.39</v>
      </c>
      <c r="U795" s="28">
        <v>3.1387999999999998</v>
      </c>
      <c r="V795" s="28">
        <v>6.7750677506775103E-2</v>
      </c>
      <c r="W795" s="28">
        <v>34.423200000000001</v>
      </c>
      <c r="X795" s="28">
        <v>198.9</v>
      </c>
      <c r="Y795" s="28">
        <v>1.4999</v>
      </c>
      <c r="Z795" s="28">
        <v>1.95502</v>
      </c>
      <c r="AA795" s="28">
        <v>2.5859999999999999</v>
      </c>
      <c r="AB795" s="28">
        <v>2.7740999999999998</v>
      </c>
      <c r="AC795" s="28">
        <v>50.829000000000001</v>
      </c>
      <c r="AD795" s="28">
        <v>33.566499999999998</v>
      </c>
      <c r="AE795" s="28">
        <v>3.47</v>
      </c>
      <c r="AF795" s="28">
        <v>4.7833139999999998</v>
      </c>
      <c r="AG795" s="28">
        <v>4.7833139999999998</v>
      </c>
      <c r="AH795" s="28">
        <v>4.7833139999999998</v>
      </c>
      <c r="AI795" s="28">
        <v>0.05</v>
      </c>
      <c r="AJ795" s="28">
        <v>2.1354000000000002</v>
      </c>
      <c r="AK795" s="28">
        <v>110.4842</v>
      </c>
      <c r="AL795" s="28">
        <v>7.4067999999999996</v>
      </c>
      <c r="AM795" s="28">
        <v>0.97219999999999995</v>
      </c>
      <c r="AN795" s="28">
        <v>1.7649999999999999</v>
      </c>
      <c r="AO795" s="28">
        <v>47.36</v>
      </c>
      <c r="AP795" s="28">
        <v>2.0204</v>
      </c>
      <c r="AQ795" s="28">
        <v>1.6</v>
      </c>
      <c r="AR795" s="28">
        <v>7.3761999999999999</v>
      </c>
      <c r="AS795" s="28">
        <v>691.54399999999998</v>
      </c>
      <c r="AT795" s="28">
        <v>37.7828692</v>
      </c>
      <c r="AU795" s="28">
        <v>2726.54</v>
      </c>
      <c r="AV795" s="28">
        <v>5.2911599999999996</v>
      </c>
      <c r="AW795" s="28">
        <v>3.48</v>
      </c>
      <c r="AX795" s="28">
        <v>5.18</v>
      </c>
      <c r="AY795" s="28">
        <v>134.41999999999999</v>
      </c>
      <c r="AZ795" s="28">
        <v>2.7057000000000002</v>
      </c>
      <c r="BA795" s="28">
        <v>0.105574324324324</v>
      </c>
      <c r="BB795" s="28">
        <v>11.273400000000001</v>
      </c>
      <c r="BC795" s="28">
        <v>145</v>
      </c>
      <c r="BD795" s="28">
        <v>0.6472</v>
      </c>
      <c r="BE795" s="28">
        <v>1.9163399999999999</v>
      </c>
      <c r="BF795" s="28">
        <v>1.8720000000000001</v>
      </c>
      <c r="BG795" s="28">
        <v>2.1419999999999999</v>
      </c>
      <c r="BH795" s="28">
        <v>77.290000000000006</v>
      </c>
      <c r="BI795" s="28">
        <v>14.686</v>
      </c>
      <c r="BJ795" s="28">
        <v>5.18</v>
      </c>
      <c r="BK795" s="28">
        <v>3.3609580000000001</v>
      </c>
      <c r="BL795" s="28">
        <v>3.3609580000000001</v>
      </c>
      <c r="BM795" s="28">
        <v>3.778918</v>
      </c>
      <c r="BN795" s="28">
        <v>0.20780000000000001</v>
      </c>
      <c r="BO795" s="28">
        <v>1.00424356036936</v>
      </c>
      <c r="BP795" s="28">
        <v>0.46830680173661399</v>
      </c>
    </row>
    <row r="796" spans="1:68">
      <c r="A796" s="28">
        <v>795</v>
      </c>
      <c r="B796" s="29" t="s">
        <v>397</v>
      </c>
      <c r="C796" s="28">
        <v>363</v>
      </c>
      <c r="D796" s="28">
        <v>1090</v>
      </c>
      <c r="E796" s="28">
        <v>0.40904639999999998</v>
      </c>
      <c r="F796" s="28">
        <v>34.1705088</v>
      </c>
      <c r="G796" s="28">
        <v>3.185168</v>
      </c>
      <c r="H796" s="28">
        <v>1.1919999999999999</v>
      </c>
      <c r="I796" s="28">
        <v>4.1033840000000001</v>
      </c>
      <c r="J796" s="28">
        <v>16.145600000000002</v>
      </c>
      <c r="K796" s="28">
        <v>0.87331199999999998</v>
      </c>
      <c r="L796" s="28">
        <v>0.87368000000000001</v>
      </c>
      <c r="M796" s="28">
        <v>1.0480240000000001</v>
      </c>
      <c r="N796" s="28">
        <v>464.28359999999998</v>
      </c>
      <c r="O796" s="28">
        <v>57.402602264000002</v>
      </c>
      <c r="P796" s="28">
        <v>358.71120000000002</v>
      </c>
      <c r="Q796" s="28">
        <v>1.4071199999999999</v>
      </c>
      <c r="R796" s="28">
        <v>2.282</v>
      </c>
      <c r="S796" s="28">
        <v>3.5232000000000001</v>
      </c>
      <c r="T796" s="28">
        <v>176.6568</v>
      </c>
      <c r="U796" s="28">
        <v>3.118668</v>
      </c>
      <c r="V796" s="28">
        <v>6.68912892676643E-2</v>
      </c>
      <c r="W796" s="28">
        <v>33.995111999999999</v>
      </c>
      <c r="X796" s="28">
        <v>198.12799999999999</v>
      </c>
      <c r="Y796" s="28">
        <v>1.4985999999999999</v>
      </c>
      <c r="Z796" s="28">
        <v>1.958056</v>
      </c>
      <c r="AA796" s="28">
        <v>2.5763919999999998</v>
      </c>
      <c r="AB796" s="28">
        <v>2.7661760000000002</v>
      </c>
      <c r="AC796" s="28">
        <v>51.583599999999997</v>
      </c>
      <c r="AD796" s="28">
        <v>32.710928000000003</v>
      </c>
      <c r="AE796" s="28">
        <v>3.5232000000000001</v>
      </c>
      <c r="AF796" s="28">
        <v>4.8187916800000004</v>
      </c>
      <c r="AG796" s="28">
        <v>4.8076516800000002</v>
      </c>
      <c r="AH796" s="28">
        <v>4.7513916800000002</v>
      </c>
      <c r="AI796" s="28">
        <v>6.5000000000000002E-2</v>
      </c>
      <c r="AJ796" s="28">
        <v>1.9769600000000001</v>
      </c>
      <c r="AK796" s="28">
        <v>97.618540800000005</v>
      </c>
      <c r="AL796" s="28">
        <v>6.8890079999999996</v>
      </c>
      <c r="AM796" s="28">
        <v>0.95830400000000004</v>
      </c>
      <c r="AN796" s="28">
        <v>1.7636799999999999</v>
      </c>
      <c r="AO796" s="28">
        <v>42.688000000000002</v>
      </c>
      <c r="AP796" s="28">
        <v>2.0145919999999999</v>
      </c>
      <c r="AQ796" s="28">
        <v>1.5929599999999999</v>
      </c>
      <c r="AR796" s="28">
        <v>7.4500960000000003</v>
      </c>
      <c r="AS796" s="28">
        <v>671.59007999999994</v>
      </c>
      <c r="AT796" s="28">
        <v>36.815907471999999</v>
      </c>
      <c r="AU796" s="28">
        <v>2706.6255999999998</v>
      </c>
      <c r="AV796" s="28">
        <v>5.7137696</v>
      </c>
      <c r="AW796" s="28">
        <v>3.3456000000000001</v>
      </c>
      <c r="AX796" s="28">
        <v>5.048</v>
      </c>
      <c r="AY796" s="28">
        <v>134.5744</v>
      </c>
      <c r="AZ796" s="28">
        <v>2.744936</v>
      </c>
      <c r="BA796" s="28">
        <v>0.116191904047976</v>
      </c>
      <c r="BB796" s="28">
        <v>11.099296000000001</v>
      </c>
      <c r="BC796" s="28">
        <v>145.4</v>
      </c>
      <c r="BD796" s="28">
        <v>0.64550399999999997</v>
      </c>
      <c r="BE796" s="28">
        <v>1.9136624</v>
      </c>
      <c r="BF796" s="28">
        <v>1.8677440000000001</v>
      </c>
      <c r="BG796" s="28">
        <v>2.1386400000000001</v>
      </c>
      <c r="BH796" s="28">
        <v>82.073759999999993</v>
      </c>
      <c r="BI796" s="28">
        <v>15.488479999999999</v>
      </c>
      <c r="BJ796" s="28">
        <v>5.048</v>
      </c>
      <c r="BK796" s="28">
        <v>3.3170339200000001</v>
      </c>
      <c r="BL796" s="28">
        <v>3.3170339200000001</v>
      </c>
      <c r="BM796" s="28">
        <v>3.5273811199999998</v>
      </c>
      <c r="BN796" s="28">
        <v>0.18049599999999999</v>
      </c>
      <c r="BO796" s="28">
        <v>1.0046302221282799</v>
      </c>
      <c r="BP796" s="28">
        <v>0.46707959479015898</v>
      </c>
    </row>
    <row r="797" spans="1:68">
      <c r="A797" s="28">
        <v>796</v>
      </c>
      <c r="B797" s="29" t="s">
        <v>89</v>
      </c>
      <c r="C797" s="28">
        <v>376</v>
      </c>
      <c r="D797" s="28">
        <v>1095</v>
      </c>
      <c r="E797" s="28">
        <v>0.41073100800000001</v>
      </c>
      <c r="F797" s="28">
        <v>34.317971135999997</v>
      </c>
      <c r="G797" s="28">
        <v>3.1994969599999998</v>
      </c>
      <c r="H797" s="28">
        <v>1.1977120000000001</v>
      </c>
      <c r="I797" s="28">
        <v>4.1232924799999999</v>
      </c>
      <c r="J797" s="28">
        <v>16.216832</v>
      </c>
      <c r="K797" s="28">
        <v>0.87737664000000004</v>
      </c>
      <c r="L797" s="28">
        <v>0.87776960000000004</v>
      </c>
      <c r="M797" s="28">
        <v>1.0529372800000001</v>
      </c>
      <c r="N797" s="28">
        <v>466.48603200000002</v>
      </c>
      <c r="O797" s="28">
        <v>57.678657750079999</v>
      </c>
      <c r="P797" s="28">
        <v>360.41366399999998</v>
      </c>
      <c r="Q797" s="28">
        <v>1.4135519999999999</v>
      </c>
      <c r="R797" s="28">
        <v>2.2925599999999999</v>
      </c>
      <c r="S797" s="28">
        <v>3.5399039999999999</v>
      </c>
      <c r="T797" s="28">
        <v>177.50889599999999</v>
      </c>
      <c r="U797" s="28">
        <v>3.1337841599999998</v>
      </c>
      <c r="V797" s="28">
        <v>6.6893459832351995E-2</v>
      </c>
      <c r="W797" s="28">
        <v>34.160312640000001</v>
      </c>
      <c r="X797" s="28">
        <v>199.08416</v>
      </c>
      <c r="Y797" s="28">
        <v>1.5058480000000001</v>
      </c>
      <c r="Z797" s="28">
        <v>1.9674563199999999</v>
      </c>
      <c r="AA797" s="28">
        <v>2.5888182400000002</v>
      </c>
      <c r="AB797" s="28">
        <v>2.77950272</v>
      </c>
      <c r="AC797" s="28">
        <v>51.827151999999998</v>
      </c>
      <c r="AD797" s="28">
        <v>32.871100159999997</v>
      </c>
      <c r="AE797" s="28">
        <v>3.5399039999999999</v>
      </c>
      <c r="AF797" s="28">
        <v>4.8417767296000003</v>
      </c>
      <c r="AG797" s="28">
        <v>4.8306367296000001</v>
      </c>
      <c r="AH797" s="28">
        <v>4.7743767296000001</v>
      </c>
      <c r="AI797" s="28">
        <v>6.5240000000000006E-2</v>
      </c>
      <c r="AJ797" s="28">
        <v>1.9769600000000001</v>
      </c>
      <c r="AK797" s="28">
        <v>97.618540800000005</v>
      </c>
      <c r="AL797" s="28">
        <v>6.8890079999999996</v>
      </c>
      <c r="AM797" s="28">
        <v>0.95830400000000004</v>
      </c>
      <c r="AN797" s="28">
        <v>1.7636799999999999</v>
      </c>
      <c r="AO797" s="28">
        <v>42.688000000000002</v>
      </c>
      <c r="AP797" s="28">
        <v>2.0145919999999999</v>
      </c>
      <c r="AQ797" s="28">
        <v>1.5929599999999999</v>
      </c>
      <c r="AR797" s="28">
        <v>7.4500960000000003</v>
      </c>
      <c r="AS797" s="28">
        <v>671.59007999999994</v>
      </c>
      <c r="AT797" s="28">
        <v>36.815907471999999</v>
      </c>
      <c r="AU797" s="28">
        <v>2706.6255999999998</v>
      </c>
      <c r="AV797" s="28">
        <v>5.7137696</v>
      </c>
      <c r="AW797" s="28">
        <v>3.3456000000000001</v>
      </c>
      <c r="AX797" s="28">
        <v>5.048</v>
      </c>
      <c r="AY797" s="28">
        <v>134.5744</v>
      </c>
      <c r="AZ797" s="28">
        <v>2.744936</v>
      </c>
      <c r="BA797" s="28">
        <v>0.116191904047976</v>
      </c>
      <c r="BB797" s="28">
        <v>11.099296000000001</v>
      </c>
      <c r="BC797" s="28">
        <v>145.4</v>
      </c>
      <c r="BD797" s="28">
        <v>0.64550399999999997</v>
      </c>
      <c r="BE797" s="28">
        <v>1.9136624</v>
      </c>
      <c r="BF797" s="28">
        <v>1.8677440000000001</v>
      </c>
      <c r="BG797" s="28">
        <v>2.1386400000000001</v>
      </c>
      <c r="BH797" s="28">
        <v>82.073759999999993</v>
      </c>
      <c r="BI797" s="28">
        <v>15.488479999999999</v>
      </c>
      <c r="BJ797" s="28">
        <v>5.048</v>
      </c>
      <c r="BK797" s="28">
        <v>3.3170339200000001</v>
      </c>
      <c r="BL797" s="28">
        <v>3.3170339200000001</v>
      </c>
      <c r="BM797" s="28">
        <v>3.5273811199999998</v>
      </c>
      <c r="BN797" s="28">
        <v>0.18049599999999999</v>
      </c>
      <c r="BO797" s="28">
        <v>1.00715801489714</v>
      </c>
      <c r="BP797" s="28">
        <v>0.46707959479015898</v>
      </c>
    </row>
    <row r="798" spans="1:68">
      <c r="A798" s="28">
        <v>797</v>
      </c>
      <c r="B798" s="29" t="s">
        <v>83</v>
      </c>
      <c r="C798" s="28">
        <v>383</v>
      </c>
      <c r="D798" s="28">
        <v>1100</v>
      </c>
      <c r="E798" s="28">
        <v>0.41241561599999998</v>
      </c>
      <c r="F798" s="28">
        <v>34.465433472000001</v>
      </c>
      <c r="G798" s="28">
        <v>3.2138259200000001</v>
      </c>
      <c r="H798" s="28">
        <v>1.203424</v>
      </c>
      <c r="I798" s="28">
        <v>4.1432009599999997</v>
      </c>
      <c r="J798" s="28">
        <v>16.288063999999999</v>
      </c>
      <c r="K798" s="28">
        <v>0.88144127999999999</v>
      </c>
      <c r="L798" s="28">
        <v>0.88185919999999995</v>
      </c>
      <c r="M798" s="28">
        <v>1.0578505600000001</v>
      </c>
      <c r="N798" s="28">
        <v>468.68846400000001</v>
      </c>
      <c r="O798" s="28">
        <v>57.954713236160003</v>
      </c>
      <c r="P798" s="28">
        <v>362.116128</v>
      </c>
      <c r="Q798" s="28">
        <v>1.4199839999999999</v>
      </c>
      <c r="R798" s="28">
        <v>2.3031199999999998</v>
      </c>
      <c r="S798" s="28">
        <v>3.5566080000000002</v>
      </c>
      <c r="T798" s="28">
        <v>178.36099200000001</v>
      </c>
      <c r="U798" s="28">
        <v>3.1489003200000001</v>
      </c>
      <c r="V798" s="28">
        <v>6.6895611412135902E-2</v>
      </c>
      <c r="W798" s="28">
        <v>34.325513280000003</v>
      </c>
      <c r="X798" s="28">
        <v>200.04032000000001</v>
      </c>
      <c r="Y798" s="28">
        <v>1.513096</v>
      </c>
      <c r="Z798" s="28">
        <v>1.9768566400000001</v>
      </c>
      <c r="AA798" s="28">
        <v>2.6012444800000001</v>
      </c>
      <c r="AB798" s="28">
        <v>2.7928294400000002</v>
      </c>
      <c r="AC798" s="28">
        <v>52.070703999999999</v>
      </c>
      <c r="AD798" s="28">
        <v>33.031272319999999</v>
      </c>
      <c r="AE798" s="28">
        <v>3.5566080000000002</v>
      </c>
      <c r="AF798" s="28">
        <v>4.8647617792000002</v>
      </c>
      <c r="AG798" s="28">
        <v>4.8536217792</v>
      </c>
      <c r="AH798" s="28">
        <v>4.7973617792000001</v>
      </c>
      <c r="AI798" s="28">
        <v>6.5479999999999997E-2</v>
      </c>
      <c r="AJ798" s="28">
        <v>1.9769600000000001</v>
      </c>
      <c r="AK798" s="28">
        <v>97.618540800000005</v>
      </c>
      <c r="AL798" s="28">
        <v>6.8890079999999996</v>
      </c>
      <c r="AM798" s="28">
        <v>0.95830400000000004</v>
      </c>
      <c r="AN798" s="28">
        <v>1.7636799999999999</v>
      </c>
      <c r="AO798" s="28">
        <v>42.688000000000002</v>
      </c>
      <c r="AP798" s="28">
        <v>2.0145919999999999</v>
      </c>
      <c r="AQ798" s="28">
        <v>1.5929599999999999</v>
      </c>
      <c r="AR798" s="28">
        <v>7.4500960000000003</v>
      </c>
      <c r="AS798" s="28">
        <v>671.59007999999994</v>
      </c>
      <c r="AT798" s="28">
        <v>36.815907471999999</v>
      </c>
      <c r="AU798" s="28">
        <v>2706.6255999999998</v>
      </c>
      <c r="AV798" s="28">
        <v>5.7137696</v>
      </c>
      <c r="AW798" s="28">
        <v>3.3456000000000001</v>
      </c>
      <c r="AX798" s="28">
        <v>5.048</v>
      </c>
      <c r="AY798" s="28">
        <v>134.5744</v>
      </c>
      <c r="AZ798" s="28">
        <v>2.744936</v>
      </c>
      <c r="BA798" s="28">
        <v>0.116191904047976</v>
      </c>
      <c r="BB798" s="28">
        <v>11.099296000000001</v>
      </c>
      <c r="BC798" s="28">
        <v>145.4</v>
      </c>
      <c r="BD798" s="28">
        <v>0.64550399999999997</v>
      </c>
      <c r="BE798" s="28">
        <v>1.9136624</v>
      </c>
      <c r="BF798" s="28">
        <v>1.8677440000000001</v>
      </c>
      <c r="BG798" s="28">
        <v>2.1386400000000001</v>
      </c>
      <c r="BH798" s="28">
        <v>82.073759999999993</v>
      </c>
      <c r="BI798" s="28">
        <v>15.488479999999999</v>
      </c>
      <c r="BJ798" s="28">
        <v>5.048</v>
      </c>
      <c r="BK798" s="28">
        <v>3.3170339200000001</v>
      </c>
      <c r="BL798" s="28">
        <v>3.3170339200000001</v>
      </c>
      <c r="BM798" s="28">
        <v>3.5273811199999998</v>
      </c>
      <c r="BN798" s="28">
        <v>0.18049599999999999</v>
      </c>
      <c r="BO798" s="28">
        <v>1.009685807666</v>
      </c>
      <c r="BP798" s="28">
        <v>0.46707959479015898</v>
      </c>
    </row>
    <row r="799" spans="1:68">
      <c r="A799" s="28">
        <v>798</v>
      </c>
      <c r="B799" s="29" t="s">
        <v>84</v>
      </c>
      <c r="C799" s="28">
        <v>396</v>
      </c>
      <c r="D799" s="28">
        <v>1120</v>
      </c>
      <c r="E799" s="28">
        <v>0.41578483199999999</v>
      </c>
      <c r="F799" s="28">
        <v>34.760358144000001</v>
      </c>
      <c r="G799" s="28">
        <v>3.2424838399999998</v>
      </c>
      <c r="H799" s="28">
        <v>1.2148479999999999</v>
      </c>
      <c r="I799" s="28">
        <v>4.1830179200000002</v>
      </c>
      <c r="J799" s="28">
        <v>16.430527999999999</v>
      </c>
      <c r="K799" s="28">
        <v>0.88957056000000001</v>
      </c>
      <c r="L799" s="28">
        <v>0.89003840000000001</v>
      </c>
      <c r="M799" s="28">
        <v>1.0676771199999999</v>
      </c>
      <c r="N799" s="28">
        <v>473.09332799999999</v>
      </c>
      <c r="O799" s="28">
        <v>58.506824208319998</v>
      </c>
      <c r="P799" s="28">
        <v>365.52105599999999</v>
      </c>
      <c r="Q799" s="28">
        <v>1.4328479999999999</v>
      </c>
      <c r="R799" s="28">
        <v>2.3242400000000001</v>
      </c>
      <c r="S799" s="28">
        <v>3.5900159999999999</v>
      </c>
      <c r="T799" s="28">
        <v>180.06518399999999</v>
      </c>
      <c r="U799" s="28">
        <v>3.1791326400000002</v>
      </c>
      <c r="V799" s="28">
        <v>6.6899858604665699E-2</v>
      </c>
      <c r="W799" s="28">
        <v>34.655914559999999</v>
      </c>
      <c r="X799" s="28">
        <v>201.95264</v>
      </c>
      <c r="Y799" s="28">
        <v>1.5275920000000001</v>
      </c>
      <c r="Z799" s="28">
        <v>1.9956572800000001</v>
      </c>
      <c r="AA799" s="28">
        <v>2.6260969599999999</v>
      </c>
      <c r="AB799" s="28">
        <v>2.8194828799999998</v>
      </c>
      <c r="AC799" s="28">
        <v>52.557808000000001</v>
      </c>
      <c r="AD799" s="28">
        <v>33.351616640000003</v>
      </c>
      <c r="AE799" s="28">
        <v>3.5900159999999999</v>
      </c>
      <c r="AF799" s="28">
        <v>4.9107318784</v>
      </c>
      <c r="AG799" s="28">
        <v>4.8995918783999999</v>
      </c>
      <c r="AH799" s="28">
        <v>4.8433318783999999</v>
      </c>
      <c r="AI799" s="28">
        <v>6.5960000000000005E-2</v>
      </c>
      <c r="AJ799" s="28">
        <v>1.9769600000000001</v>
      </c>
      <c r="AK799" s="28">
        <v>97.618540800000005</v>
      </c>
      <c r="AL799" s="28">
        <v>6.8890079999999996</v>
      </c>
      <c r="AM799" s="28">
        <v>0.95830400000000004</v>
      </c>
      <c r="AN799" s="28">
        <v>1.7636799999999999</v>
      </c>
      <c r="AO799" s="28">
        <v>42.688000000000002</v>
      </c>
      <c r="AP799" s="28">
        <v>2.0145919999999999</v>
      </c>
      <c r="AQ799" s="28">
        <v>1.5929599999999999</v>
      </c>
      <c r="AR799" s="28">
        <v>7.4500960000000003</v>
      </c>
      <c r="AS799" s="28">
        <v>671.59007999999994</v>
      </c>
      <c r="AT799" s="28">
        <v>36.815907471999999</v>
      </c>
      <c r="AU799" s="28">
        <v>2706.6255999999998</v>
      </c>
      <c r="AV799" s="28">
        <v>5.7137696</v>
      </c>
      <c r="AW799" s="28">
        <v>3.3456000000000001</v>
      </c>
      <c r="AX799" s="28">
        <v>5.048</v>
      </c>
      <c r="AY799" s="28">
        <v>134.5744</v>
      </c>
      <c r="AZ799" s="28">
        <v>2.744936</v>
      </c>
      <c r="BA799" s="28">
        <v>0.116191904047976</v>
      </c>
      <c r="BB799" s="28">
        <v>11.099296000000001</v>
      </c>
      <c r="BC799" s="28">
        <v>145.4</v>
      </c>
      <c r="BD799" s="28">
        <v>0.64550399999999997</v>
      </c>
      <c r="BE799" s="28">
        <v>1.9136624</v>
      </c>
      <c r="BF799" s="28">
        <v>1.8677440000000001</v>
      </c>
      <c r="BG799" s="28">
        <v>2.1386400000000001</v>
      </c>
      <c r="BH799" s="28">
        <v>82.073759999999993</v>
      </c>
      <c r="BI799" s="28">
        <v>15.488479999999999</v>
      </c>
      <c r="BJ799" s="28">
        <v>5.048</v>
      </c>
      <c r="BK799" s="28">
        <v>3.3170339200000001</v>
      </c>
      <c r="BL799" s="28">
        <v>3.3170339200000001</v>
      </c>
      <c r="BM799" s="28">
        <v>3.5273811199999998</v>
      </c>
      <c r="BN799" s="28">
        <v>0.18049599999999999</v>
      </c>
      <c r="BO799" s="28">
        <v>1.0147413932037299</v>
      </c>
      <c r="BP799" s="28">
        <v>0.46707959479015898</v>
      </c>
    </row>
    <row r="800" spans="1:68">
      <c r="A800" s="28">
        <v>799</v>
      </c>
      <c r="B800" s="29" t="s">
        <v>284</v>
      </c>
      <c r="C800" s="28">
        <v>400</v>
      </c>
      <c r="D800" s="28">
        <v>1130</v>
      </c>
      <c r="E800" s="28">
        <v>0.41746944000000002</v>
      </c>
      <c r="F800" s="28">
        <v>34.907820479999998</v>
      </c>
      <c r="G800" s="28">
        <v>3.2568128000000001</v>
      </c>
      <c r="H800" s="28">
        <v>1.2205600000000001</v>
      </c>
      <c r="I800" s="28">
        <v>4.2029264</v>
      </c>
      <c r="J800" s="28">
        <v>16.501760000000001</v>
      </c>
      <c r="K800" s="28">
        <v>0.89363519999999996</v>
      </c>
      <c r="L800" s="28">
        <v>0.89412800000000003</v>
      </c>
      <c r="M800" s="28">
        <v>1.0725903999999999</v>
      </c>
      <c r="N800" s="28">
        <v>475.29575999999997</v>
      </c>
      <c r="O800" s="28">
        <v>58.782879694400002</v>
      </c>
      <c r="P800" s="28">
        <v>367.22352000000001</v>
      </c>
      <c r="Q800" s="28">
        <v>1.4392799999999999</v>
      </c>
      <c r="R800" s="28">
        <v>2.3348</v>
      </c>
      <c r="S800" s="28">
        <v>3.6067200000000001</v>
      </c>
      <c r="T800" s="28">
        <v>180.91728000000001</v>
      </c>
      <c r="U800" s="28">
        <v>3.1942488</v>
      </c>
      <c r="V800" s="28">
        <v>6.6901954700589503E-2</v>
      </c>
      <c r="W800" s="28">
        <v>34.821115200000001</v>
      </c>
      <c r="X800" s="28">
        <v>202.90880000000001</v>
      </c>
      <c r="Y800" s="28">
        <v>1.53484</v>
      </c>
      <c r="Z800" s="28">
        <v>2.0050576000000002</v>
      </c>
      <c r="AA800" s="28">
        <v>2.6385231999999998</v>
      </c>
      <c r="AB800" s="28">
        <v>2.8328096</v>
      </c>
      <c r="AC800" s="28">
        <v>52.801360000000003</v>
      </c>
      <c r="AD800" s="28">
        <v>33.511788799999998</v>
      </c>
      <c r="AE800" s="28">
        <v>3.6067200000000001</v>
      </c>
      <c r="AF800" s="28">
        <v>4.9337169279999999</v>
      </c>
      <c r="AG800" s="28">
        <v>4.9225769279999998</v>
      </c>
      <c r="AH800" s="28">
        <v>4.8663169279999998</v>
      </c>
      <c r="AI800" s="28">
        <v>6.6199999999999995E-2</v>
      </c>
      <c r="AJ800" s="28">
        <v>1.9769600000000001</v>
      </c>
      <c r="AK800" s="28">
        <v>97.618540800000005</v>
      </c>
      <c r="AL800" s="28">
        <v>6.8890079999999996</v>
      </c>
      <c r="AM800" s="28">
        <v>0.95830400000000004</v>
      </c>
      <c r="AN800" s="28">
        <v>1.7636799999999999</v>
      </c>
      <c r="AO800" s="28">
        <v>42.688000000000002</v>
      </c>
      <c r="AP800" s="28">
        <v>2.0145919999999999</v>
      </c>
      <c r="AQ800" s="28">
        <v>1.5929599999999999</v>
      </c>
      <c r="AR800" s="28">
        <v>7.4500960000000003</v>
      </c>
      <c r="AS800" s="28">
        <v>671.59007999999994</v>
      </c>
      <c r="AT800" s="28">
        <v>36.815907471999999</v>
      </c>
      <c r="AU800" s="28">
        <v>2706.6255999999998</v>
      </c>
      <c r="AV800" s="28">
        <v>5.7137696</v>
      </c>
      <c r="AW800" s="28">
        <v>3.3456000000000001</v>
      </c>
      <c r="AX800" s="28">
        <v>5.048</v>
      </c>
      <c r="AY800" s="28">
        <v>134.5744</v>
      </c>
      <c r="AZ800" s="28">
        <v>2.744936</v>
      </c>
      <c r="BA800" s="28">
        <v>0.116191904047976</v>
      </c>
      <c r="BB800" s="28">
        <v>11.099296000000001</v>
      </c>
      <c r="BC800" s="28">
        <v>145.4</v>
      </c>
      <c r="BD800" s="28">
        <v>0.64550399999999997</v>
      </c>
      <c r="BE800" s="28">
        <v>1.9136624</v>
      </c>
      <c r="BF800" s="28">
        <v>1.8677440000000001</v>
      </c>
      <c r="BG800" s="28">
        <v>2.1386400000000001</v>
      </c>
      <c r="BH800" s="28">
        <v>82.073759999999993</v>
      </c>
      <c r="BI800" s="28">
        <v>15.488479999999999</v>
      </c>
      <c r="BJ800" s="28">
        <v>5.048</v>
      </c>
      <c r="BK800" s="28">
        <v>3.3170339200000001</v>
      </c>
      <c r="BL800" s="28">
        <v>3.3170339200000001</v>
      </c>
      <c r="BM800" s="28">
        <v>3.5273811199999998</v>
      </c>
      <c r="BN800" s="28">
        <v>0.18049599999999999</v>
      </c>
      <c r="BO800" s="28">
        <v>1.01726918597259</v>
      </c>
      <c r="BP800" s="28">
        <v>0.46707959479015898</v>
      </c>
    </row>
    <row r="801" spans="1:68">
      <c r="A801" s="28">
        <v>800</v>
      </c>
      <c r="B801" s="29" t="s">
        <v>85</v>
      </c>
      <c r="C801" s="28">
        <v>415</v>
      </c>
      <c r="D801" s="28">
        <v>1130</v>
      </c>
      <c r="E801" s="28">
        <v>0.419154048</v>
      </c>
      <c r="F801" s="28">
        <v>35.055282816000002</v>
      </c>
      <c r="G801" s="28">
        <v>3.2711417599999999</v>
      </c>
      <c r="H801" s="28">
        <v>1.226272</v>
      </c>
      <c r="I801" s="28">
        <v>4.2228348799999997</v>
      </c>
      <c r="J801" s="28">
        <v>16.572991999999999</v>
      </c>
      <c r="K801" s="28">
        <v>0.89769984000000003</v>
      </c>
      <c r="L801" s="28">
        <v>0.89821759999999995</v>
      </c>
      <c r="M801" s="28">
        <v>1.07750368</v>
      </c>
      <c r="N801" s="28">
        <v>477.49819200000002</v>
      </c>
      <c r="O801" s="28">
        <v>59.058935180479999</v>
      </c>
      <c r="P801" s="28">
        <v>368.92598400000003</v>
      </c>
      <c r="Q801" s="28">
        <v>1.4457120000000001</v>
      </c>
      <c r="R801" s="28">
        <v>2.3453599999999999</v>
      </c>
      <c r="S801" s="28">
        <v>3.623424</v>
      </c>
      <c r="T801" s="28">
        <v>181.76937599999999</v>
      </c>
      <c r="U801" s="28">
        <v>3.2093649599999998</v>
      </c>
      <c r="V801" s="28">
        <v>6.6904032778148895E-2</v>
      </c>
      <c r="W801" s="28">
        <v>34.986315840000003</v>
      </c>
      <c r="X801" s="28">
        <v>203.86496</v>
      </c>
      <c r="Y801" s="28">
        <v>1.5420879999999999</v>
      </c>
      <c r="Z801" s="28">
        <v>2.0144579199999999</v>
      </c>
      <c r="AA801" s="28">
        <v>2.6509494400000002</v>
      </c>
      <c r="AB801" s="28">
        <v>2.8461363199999998</v>
      </c>
      <c r="AC801" s="28">
        <v>53.044911999999997</v>
      </c>
      <c r="AD801" s="28">
        <v>33.67196096</v>
      </c>
      <c r="AE801" s="28">
        <v>3.623424</v>
      </c>
      <c r="AF801" s="28">
        <v>4.9567019775999999</v>
      </c>
      <c r="AG801" s="28">
        <v>4.9455619775999997</v>
      </c>
      <c r="AH801" s="28">
        <v>4.8893019775999997</v>
      </c>
      <c r="AI801" s="28">
        <v>6.6439999999999999E-2</v>
      </c>
      <c r="AJ801" s="28">
        <v>1.9769600000000001</v>
      </c>
      <c r="AK801" s="28">
        <v>97.618540800000005</v>
      </c>
      <c r="AL801" s="28">
        <v>6.8890079999999996</v>
      </c>
      <c r="AM801" s="28">
        <v>0.95830400000000004</v>
      </c>
      <c r="AN801" s="28">
        <v>1.7636799999999999</v>
      </c>
      <c r="AO801" s="28">
        <v>42.688000000000002</v>
      </c>
      <c r="AP801" s="28">
        <v>2.0145919999999999</v>
      </c>
      <c r="AQ801" s="28">
        <v>1.5929599999999999</v>
      </c>
      <c r="AR801" s="28">
        <v>7.4500960000000003</v>
      </c>
      <c r="AS801" s="28">
        <v>671.59007999999994</v>
      </c>
      <c r="AT801" s="28">
        <v>36.815907471999999</v>
      </c>
      <c r="AU801" s="28">
        <v>2706.6255999999998</v>
      </c>
      <c r="AV801" s="28">
        <v>5.7137696</v>
      </c>
      <c r="AW801" s="28">
        <v>3.3456000000000001</v>
      </c>
      <c r="AX801" s="28">
        <v>5.048</v>
      </c>
      <c r="AY801" s="28">
        <v>134.5744</v>
      </c>
      <c r="AZ801" s="28">
        <v>2.744936</v>
      </c>
      <c r="BA801" s="28">
        <v>0.116191904047976</v>
      </c>
      <c r="BB801" s="28">
        <v>11.099296000000001</v>
      </c>
      <c r="BC801" s="28">
        <v>145.4</v>
      </c>
      <c r="BD801" s="28">
        <v>0.64550399999999997</v>
      </c>
      <c r="BE801" s="28">
        <v>1.9136624</v>
      </c>
      <c r="BF801" s="28">
        <v>1.8677440000000001</v>
      </c>
      <c r="BG801" s="28">
        <v>2.1386400000000001</v>
      </c>
      <c r="BH801" s="28">
        <v>82.073759999999993</v>
      </c>
      <c r="BI801" s="28">
        <v>15.488479999999999</v>
      </c>
      <c r="BJ801" s="28">
        <v>5.048</v>
      </c>
      <c r="BK801" s="28">
        <v>3.3170339200000001</v>
      </c>
      <c r="BL801" s="28">
        <v>3.3170339200000001</v>
      </c>
      <c r="BM801" s="28">
        <v>3.5273811199999998</v>
      </c>
      <c r="BN801" s="28">
        <v>0.18049599999999999</v>
      </c>
      <c r="BO801" s="28">
        <v>1.01979697874145</v>
      </c>
      <c r="BP801" s="28">
        <v>0.46707959479015898</v>
      </c>
    </row>
    <row r="802" spans="1:68">
      <c r="A802" s="28">
        <v>801</v>
      </c>
      <c r="B802" s="29" t="s">
        <v>314</v>
      </c>
      <c r="C802" s="28">
        <v>76</v>
      </c>
      <c r="D802" s="28">
        <v>1135</v>
      </c>
      <c r="E802" s="28">
        <v>0.42083865599999998</v>
      </c>
      <c r="F802" s="28">
        <v>35.202745151999999</v>
      </c>
      <c r="G802" s="28">
        <v>3.2854707200000002</v>
      </c>
      <c r="H802" s="28">
        <v>1.231984</v>
      </c>
      <c r="I802" s="28">
        <v>4.2427433600000004</v>
      </c>
      <c r="J802" s="28">
        <v>16.644224000000001</v>
      </c>
      <c r="K802" s="28">
        <v>0.90176447999999998</v>
      </c>
      <c r="L802" s="28">
        <v>0.90230719999999998</v>
      </c>
      <c r="M802" s="28">
        <v>1.08241696</v>
      </c>
      <c r="N802" s="28">
        <v>479.700624</v>
      </c>
      <c r="O802" s="28">
        <v>59.334990666560003</v>
      </c>
      <c r="P802" s="28">
        <v>370.62844799999999</v>
      </c>
      <c r="Q802" s="28">
        <v>1.4521440000000001</v>
      </c>
      <c r="R802" s="28">
        <v>2.3559199999999998</v>
      </c>
      <c r="S802" s="28">
        <v>3.6401279999999998</v>
      </c>
      <c r="T802" s="28">
        <v>182.62147200000001</v>
      </c>
      <c r="U802" s="28">
        <v>3.2244811200000001</v>
      </c>
      <c r="V802" s="28">
        <v>6.6906093068682601E-2</v>
      </c>
      <c r="W802" s="28">
        <v>35.151516479999998</v>
      </c>
      <c r="X802" s="28">
        <v>204.82112000000001</v>
      </c>
      <c r="Y802" s="28">
        <v>1.549336</v>
      </c>
      <c r="Z802" s="28">
        <v>2.02385824</v>
      </c>
      <c r="AA802" s="28">
        <v>2.6633756800000001</v>
      </c>
      <c r="AB802" s="28">
        <v>2.8594630400000001</v>
      </c>
      <c r="AC802" s="28">
        <v>53.288463999999998</v>
      </c>
      <c r="AD802" s="28">
        <v>33.832133120000002</v>
      </c>
      <c r="AE802" s="28">
        <v>3.6401279999999998</v>
      </c>
      <c r="AF802" s="28">
        <v>4.9796870271999998</v>
      </c>
      <c r="AG802" s="28">
        <v>4.9685470271999996</v>
      </c>
      <c r="AH802" s="28">
        <v>4.9122870271999997</v>
      </c>
      <c r="AI802" s="28">
        <v>6.6680000000000003E-2</v>
      </c>
      <c r="AJ802" s="28">
        <v>1.9769600000000001</v>
      </c>
      <c r="AK802" s="28">
        <v>97.618540800000005</v>
      </c>
      <c r="AL802" s="28">
        <v>6.8890079999999996</v>
      </c>
      <c r="AM802" s="28">
        <v>0.95830400000000004</v>
      </c>
      <c r="AN802" s="28">
        <v>1.7636799999999999</v>
      </c>
      <c r="AO802" s="28">
        <v>42.688000000000002</v>
      </c>
      <c r="AP802" s="28">
        <v>2.0145919999999999</v>
      </c>
      <c r="AQ802" s="28">
        <v>1.5929599999999999</v>
      </c>
      <c r="AR802" s="28">
        <v>7.4500960000000003</v>
      </c>
      <c r="AS802" s="28">
        <v>671.59007999999994</v>
      </c>
      <c r="AT802" s="28">
        <v>36.815907471999999</v>
      </c>
      <c r="AU802" s="28">
        <v>2706.6255999999998</v>
      </c>
      <c r="AV802" s="28">
        <v>5.7137696</v>
      </c>
      <c r="AW802" s="28">
        <v>3.3456000000000001</v>
      </c>
      <c r="AX802" s="28">
        <v>5.048</v>
      </c>
      <c r="AY802" s="28">
        <v>134.5744</v>
      </c>
      <c r="AZ802" s="28">
        <v>2.744936</v>
      </c>
      <c r="BA802" s="28">
        <v>0.116191904047976</v>
      </c>
      <c r="BB802" s="28">
        <v>11.099296000000001</v>
      </c>
      <c r="BC802" s="28">
        <v>145.4</v>
      </c>
      <c r="BD802" s="28">
        <v>0.64550399999999997</v>
      </c>
      <c r="BE802" s="28">
        <v>1.9136624</v>
      </c>
      <c r="BF802" s="28">
        <v>1.8677440000000001</v>
      </c>
      <c r="BG802" s="28">
        <v>2.1386400000000001</v>
      </c>
      <c r="BH802" s="28">
        <v>82.073759999999993</v>
      </c>
      <c r="BI802" s="28">
        <v>15.488479999999999</v>
      </c>
      <c r="BJ802" s="28">
        <v>5.048</v>
      </c>
      <c r="BK802" s="28">
        <v>3.3170339200000001</v>
      </c>
      <c r="BL802" s="28">
        <v>3.3170339200000001</v>
      </c>
      <c r="BM802" s="28">
        <v>3.5273811199999998</v>
      </c>
      <c r="BN802" s="28">
        <v>0.18049599999999999</v>
      </c>
      <c r="BO802" s="28">
        <v>1.0223247715103101</v>
      </c>
      <c r="BP802" s="28">
        <v>0.46707959479015898</v>
      </c>
    </row>
    <row r="803" spans="1:68">
      <c r="A803" s="28">
        <v>802</v>
      </c>
      <c r="B803" s="29" t="s">
        <v>398</v>
      </c>
      <c r="C803" s="28">
        <v>317</v>
      </c>
      <c r="D803" s="28">
        <v>1080</v>
      </c>
      <c r="E803" s="28">
        <v>0.41330255999999999</v>
      </c>
      <c r="F803" s="28">
        <v>34.41856602</v>
      </c>
      <c r="G803" s="28">
        <v>3.1995122</v>
      </c>
      <c r="H803" s="28">
        <v>1.1919850000000001</v>
      </c>
      <c r="I803" s="28">
        <v>4.0994935999999997</v>
      </c>
      <c r="J803" s="28">
        <v>16.238240000000001</v>
      </c>
      <c r="K803" s="28">
        <v>0.87535980000000002</v>
      </c>
      <c r="L803" s="28">
        <v>0.87537200000000004</v>
      </c>
      <c r="M803" s="28">
        <v>1.0499746000000001</v>
      </c>
      <c r="N803" s="28">
        <v>464.74268999999998</v>
      </c>
      <c r="O803" s="28">
        <v>57.385643210600001</v>
      </c>
      <c r="P803" s="28">
        <v>359.03598</v>
      </c>
      <c r="Q803" s="28">
        <v>1.4133585</v>
      </c>
      <c r="R803" s="28">
        <v>2.2881499999999999</v>
      </c>
      <c r="S803" s="28">
        <v>3.5257800000000001</v>
      </c>
      <c r="T803" s="28">
        <v>176.55972</v>
      </c>
      <c r="U803" s="28">
        <v>3.1156917000000002</v>
      </c>
      <c r="V803" s="28">
        <v>6.6879169171043196E-2</v>
      </c>
      <c r="W803" s="28">
        <v>33.948859800000001</v>
      </c>
      <c r="X803" s="28">
        <v>198.02119999999999</v>
      </c>
      <c r="Y803" s="28">
        <v>1.4975799999999999</v>
      </c>
      <c r="Z803" s="28">
        <v>1.9578123999999999</v>
      </c>
      <c r="AA803" s="28">
        <v>2.5750918</v>
      </c>
      <c r="AB803" s="28">
        <v>2.7651254000000001</v>
      </c>
      <c r="AC803" s="28">
        <v>51.649839999999998</v>
      </c>
      <c r="AD803" s="28">
        <v>32.648826200000002</v>
      </c>
      <c r="AE803" s="28">
        <v>3.5257800000000001</v>
      </c>
      <c r="AF803" s="28">
        <v>4.8203749719999998</v>
      </c>
      <c r="AG803" s="28">
        <v>4.8083994719999996</v>
      </c>
      <c r="AH803" s="28">
        <v>4.747919972</v>
      </c>
      <c r="AI803" s="28">
        <v>6.6125000000000003E-2</v>
      </c>
      <c r="AJ803" s="28">
        <v>1.9197200000000001</v>
      </c>
      <c r="AK803" s="28">
        <v>92.934786000000003</v>
      </c>
      <c r="AL803" s="28">
        <v>6.6983300000000003</v>
      </c>
      <c r="AM803" s="28">
        <v>0.95321</v>
      </c>
      <c r="AN803" s="28">
        <v>1.7595499999999999</v>
      </c>
      <c r="AO803" s="28">
        <v>40.997</v>
      </c>
      <c r="AP803" s="28">
        <v>2.0168499999999998</v>
      </c>
      <c r="AQ803" s="28">
        <v>1.5933999999999999</v>
      </c>
      <c r="AR803" s="28">
        <v>7.5035999999999996</v>
      </c>
      <c r="AS803" s="28">
        <v>663.245</v>
      </c>
      <c r="AT803" s="28">
        <v>36.457864270000002</v>
      </c>
      <c r="AU803" s="28">
        <v>2710.1959999999999</v>
      </c>
      <c r="AV803" s="28">
        <v>5.9718419999999997</v>
      </c>
      <c r="AW803" s="28">
        <v>3.2963</v>
      </c>
      <c r="AX803" s="28">
        <v>5</v>
      </c>
      <c r="AY803" s="28">
        <v>134.44900000000001</v>
      </c>
      <c r="AZ803" s="28">
        <v>2.7594349999999999</v>
      </c>
      <c r="BA803" s="28">
        <v>0.120911286191673</v>
      </c>
      <c r="BB803" s="28">
        <v>10.961370000000001</v>
      </c>
      <c r="BC803" s="28">
        <v>145.38999999999999</v>
      </c>
      <c r="BD803" s="28">
        <v>0.64344000000000001</v>
      </c>
      <c r="BE803" s="28">
        <v>1.9118740000000001</v>
      </c>
      <c r="BF803" s="28">
        <v>1.8638999999999999</v>
      </c>
      <c r="BG803" s="28">
        <v>2.1346400000000001</v>
      </c>
      <c r="BH803" s="28">
        <v>84.392700000000005</v>
      </c>
      <c r="BI803" s="28">
        <v>15.7522</v>
      </c>
      <c r="BJ803" s="28">
        <v>5</v>
      </c>
      <c r="BK803" s="28">
        <v>3.2978136</v>
      </c>
      <c r="BL803" s="28">
        <v>3.2978136</v>
      </c>
      <c r="BM803" s="28">
        <v>3.3716138</v>
      </c>
      <c r="BN803" s="28">
        <v>0.16824</v>
      </c>
      <c r="BO803" s="28">
        <v>1.00529788340763</v>
      </c>
      <c r="BP803" s="28">
        <v>0.46558610709117199</v>
      </c>
    </row>
    <row r="804" spans="1:68">
      <c r="A804" s="28">
        <v>803</v>
      </c>
      <c r="B804" s="29" t="s">
        <v>399</v>
      </c>
      <c r="C804" s="28">
        <v>130</v>
      </c>
      <c r="D804" s="28">
        <v>1065</v>
      </c>
      <c r="E804" s="28">
        <v>0.36878</v>
      </c>
      <c r="F804" s="28">
        <v>31.933182500000001</v>
      </c>
      <c r="G804" s="28">
        <v>3.0566749999999998</v>
      </c>
      <c r="H804" s="28">
        <v>1.1959249999999999</v>
      </c>
      <c r="I804" s="28">
        <v>4.1554250000000001</v>
      </c>
      <c r="J804" s="28">
        <v>15.34</v>
      </c>
      <c r="K804" s="28">
        <v>0.85147499999999998</v>
      </c>
      <c r="L804" s="28">
        <v>0.85524999999999995</v>
      </c>
      <c r="M804" s="28">
        <v>1.0258</v>
      </c>
      <c r="N804" s="28">
        <v>458.53</v>
      </c>
      <c r="O804" s="28">
        <v>57.773234500000001</v>
      </c>
      <c r="P804" s="28">
        <v>354.95</v>
      </c>
      <c r="Q804" s="28">
        <v>1.3171774999999999</v>
      </c>
      <c r="R804" s="28">
        <v>2.2204999999999999</v>
      </c>
      <c r="S804" s="28">
        <v>3.5125000000000002</v>
      </c>
      <c r="T804" s="28">
        <v>178.36750000000001</v>
      </c>
      <c r="U804" s="28">
        <v>3.1641349999999999</v>
      </c>
      <c r="V804" s="28">
        <v>6.6492829204693599E-2</v>
      </c>
      <c r="W804" s="28">
        <v>34.792250000000003</v>
      </c>
      <c r="X804" s="28">
        <v>199.8</v>
      </c>
      <c r="Y804" s="28">
        <v>1.512575</v>
      </c>
      <c r="Z804" s="28">
        <v>1.9654750000000001</v>
      </c>
      <c r="AA804" s="28">
        <v>2.5978500000000002</v>
      </c>
      <c r="AB804" s="28">
        <v>2.783175</v>
      </c>
      <c r="AC804" s="28">
        <v>50.853250000000003</v>
      </c>
      <c r="AD804" s="28">
        <v>33.623224999999998</v>
      </c>
      <c r="AE804" s="28">
        <v>3.5125000000000002</v>
      </c>
      <c r="AF804" s="28">
        <v>4.8186235000000002</v>
      </c>
      <c r="AG804" s="28">
        <v>4.8158384999999999</v>
      </c>
      <c r="AH804" s="28">
        <v>4.8017735000000004</v>
      </c>
      <c r="AI804" s="28">
        <v>5.3749999999999999E-2</v>
      </c>
      <c r="AJ804" s="28">
        <v>1.9170499999999999</v>
      </c>
      <c r="AK804" s="28">
        <v>92.720704999999995</v>
      </c>
      <c r="AL804" s="28">
        <v>6.6936499999999999</v>
      </c>
      <c r="AM804" s="28">
        <v>0.94889999999999997</v>
      </c>
      <c r="AN804" s="28">
        <v>1.74705</v>
      </c>
      <c r="AO804" s="28">
        <v>40.924999999999997</v>
      </c>
      <c r="AP804" s="28">
        <v>2.0282</v>
      </c>
      <c r="AQ804" s="28">
        <v>1.601</v>
      </c>
      <c r="AR804" s="28">
        <v>7.5535500000000004</v>
      </c>
      <c r="AS804" s="28">
        <v>664.27750000000003</v>
      </c>
      <c r="AT804" s="28">
        <v>36.23446165</v>
      </c>
      <c r="AU804" s="28">
        <v>2736.335</v>
      </c>
      <c r="AV804" s="28">
        <v>6.1137300000000003</v>
      </c>
      <c r="AW804" s="28">
        <v>3.3022499999999999</v>
      </c>
      <c r="AX804" s="28">
        <v>4.9950000000000001</v>
      </c>
      <c r="AY804" s="28">
        <v>133.91</v>
      </c>
      <c r="AZ804" s="28">
        <v>2.7567499999999998</v>
      </c>
      <c r="BA804" s="28">
        <v>0.12254123396456899</v>
      </c>
      <c r="BB804" s="28">
        <v>10.811299999999999</v>
      </c>
      <c r="BC804" s="28">
        <v>144.97499999999999</v>
      </c>
      <c r="BD804" s="28">
        <v>0.63978749999999995</v>
      </c>
      <c r="BE804" s="28">
        <v>1.9102399999999999</v>
      </c>
      <c r="BF804" s="28">
        <v>1.8589500000000001</v>
      </c>
      <c r="BG804" s="28">
        <v>2.1291500000000001</v>
      </c>
      <c r="BH804" s="28">
        <v>85.847499999999997</v>
      </c>
      <c r="BI804" s="28">
        <v>15.663500000000001</v>
      </c>
      <c r="BJ804" s="28">
        <v>4.9950000000000001</v>
      </c>
      <c r="BK804" s="28">
        <v>3.2982304999999998</v>
      </c>
      <c r="BL804" s="28">
        <v>3.2982304999999998</v>
      </c>
      <c r="BM804" s="28">
        <v>3.2982304999999998</v>
      </c>
      <c r="BN804" s="28">
        <v>0.17</v>
      </c>
      <c r="BO804" s="28">
        <v>1.0123584259735801</v>
      </c>
      <c r="BP804" s="28">
        <v>0.46294319826338598</v>
      </c>
    </row>
    <row r="805" spans="1:68">
      <c r="A805" s="28">
        <v>804</v>
      </c>
      <c r="B805" s="29" t="s">
        <v>83</v>
      </c>
      <c r="C805" s="28">
        <v>172</v>
      </c>
      <c r="D805" s="28">
        <v>1065</v>
      </c>
      <c r="E805" s="28">
        <v>0.38356000000000001</v>
      </c>
      <c r="F805" s="28">
        <v>32.822865</v>
      </c>
      <c r="G805" s="28">
        <v>3.1083500000000002</v>
      </c>
      <c r="H805" s="28">
        <v>1.19685</v>
      </c>
      <c r="I805" s="28">
        <v>4.1458500000000003</v>
      </c>
      <c r="J805" s="28">
        <v>15.68</v>
      </c>
      <c r="K805" s="28">
        <v>0.85794999999999999</v>
      </c>
      <c r="L805" s="28">
        <v>0.86050000000000004</v>
      </c>
      <c r="M805" s="28">
        <v>1.0316000000000001</v>
      </c>
      <c r="N805" s="28">
        <v>459.76</v>
      </c>
      <c r="O805" s="28">
        <v>57.768628999999997</v>
      </c>
      <c r="P805" s="28">
        <v>355.9</v>
      </c>
      <c r="Q805" s="28">
        <v>1.3308549999999999</v>
      </c>
      <c r="R805" s="28">
        <v>2.2410000000000001</v>
      </c>
      <c r="S805" s="28">
        <v>3.5249999999999999</v>
      </c>
      <c r="T805" s="28">
        <v>178.23500000000001</v>
      </c>
      <c r="U805" s="28">
        <v>3.1582699999999999</v>
      </c>
      <c r="V805" s="28">
        <v>6.6326530612244902E-2</v>
      </c>
      <c r="W805" s="28">
        <v>34.724499999999999</v>
      </c>
      <c r="X805" s="28">
        <v>199.6</v>
      </c>
      <c r="Y805" s="28">
        <v>1.5101500000000001</v>
      </c>
      <c r="Z805" s="28">
        <v>1.9659500000000001</v>
      </c>
      <c r="AA805" s="28">
        <v>2.5956999999999999</v>
      </c>
      <c r="AB805" s="28">
        <v>2.7813500000000002</v>
      </c>
      <c r="AC805" s="28">
        <v>51.0565</v>
      </c>
      <c r="AD805" s="28">
        <v>33.49145</v>
      </c>
      <c r="AE805" s="28">
        <v>3.5249999999999999</v>
      </c>
      <c r="AF805" s="28">
        <v>4.827947</v>
      </c>
      <c r="AG805" s="28">
        <v>4.8223770000000004</v>
      </c>
      <c r="AH805" s="28">
        <v>4.7942470000000004</v>
      </c>
      <c r="AI805" s="28">
        <v>5.7500000000000002E-2</v>
      </c>
      <c r="AJ805" s="28">
        <v>1.9140999999999999</v>
      </c>
      <c r="AK805" s="28">
        <v>92.535409999999999</v>
      </c>
      <c r="AL805" s="28">
        <v>6.6872999999999996</v>
      </c>
      <c r="AM805" s="28">
        <v>0.94779999999999998</v>
      </c>
      <c r="AN805" s="28">
        <v>1.7441</v>
      </c>
      <c r="AO805" s="28">
        <v>40.85</v>
      </c>
      <c r="AP805" s="28">
        <v>2.0264000000000002</v>
      </c>
      <c r="AQ805" s="28">
        <v>1.6020000000000001</v>
      </c>
      <c r="AR805" s="28">
        <v>7.5370999999999997</v>
      </c>
      <c r="AS805" s="28">
        <v>664.755</v>
      </c>
      <c r="AT805" s="28">
        <v>36.188923299999999</v>
      </c>
      <c r="AU805" s="28">
        <v>2731.67</v>
      </c>
      <c r="AV805" s="28">
        <v>6.0834599999999996</v>
      </c>
      <c r="AW805" s="28">
        <v>3.3045</v>
      </c>
      <c r="AX805" s="28">
        <v>4.99</v>
      </c>
      <c r="AY805" s="28">
        <v>133.82</v>
      </c>
      <c r="AZ805" s="28">
        <v>2.7534999999999998</v>
      </c>
      <c r="BA805" s="28">
        <v>0.123133414932681</v>
      </c>
      <c r="BB805" s="28">
        <v>10.7926</v>
      </c>
      <c r="BC805" s="28">
        <v>144.94999999999999</v>
      </c>
      <c r="BD805" s="28">
        <v>0.639575</v>
      </c>
      <c r="BE805" s="28">
        <v>1.9094800000000001</v>
      </c>
      <c r="BF805" s="28">
        <v>1.8579000000000001</v>
      </c>
      <c r="BG805" s="28">
        <v>2.1282999999999999</v>
      </c>
      <c r="BH805" s="28">
        <v>85.495000000000005</v>
      </c>
      <c r="BI805" s="28">
        <v>15.627000000000001</v>
      </c>
      <c r="BJ805" s="28">
        <v>4.99</v>
      </c>
      <c r="BK805" s="28">
        <v>3.2960609999999999</v>
      </c>
      <c r="BL805" s="28">
        <v>3.2960609999999999</v>
      </c>
      <c r="BM805" s="28">
        <v>3.2960609999999999</v>
      </c>
      <c r="BN805" s="28">
        <v>0.17</v>
      </c>
      <c r="BO805" s="28">
        <v>1.01161662427002</v>
      </c>
      <c r="BP805" s="28">
        <v>0.462789435600579</v>
      </c>
    </row>
    <row r="806" spans="1:68">
      <c r="A806" s="28">
        <v>805</v>
      </c>
      <c r="B806" s="29" t="s">
        <v>84</v>
      </c>
      <c r="C806" s="28">
        <v>57</v>
      </c>
      <c r="D806" s="28">
        <v>1065</v>
      </c>
      <c r="E806" s="28">
        <v>0.41311999999999999</v>
      </c>
      <c r="F806" s="28">
        <v>34.602229999999999</v>
      </c>
      <c r="G806" s="28">
        <v>3.2117</v>
      </c>
      <c r="H806" s="28">
        <v>1.1987000000000001</v>
      </c>
      <c r="I806" s="28">
        <v>4.1266999999999996</v>
      </c>
      <c r="J806" s="28">
        <v>16.36</v>
      </c>
      <c r="K806" s="28">
        <v>0.87090000000000001</v>
      </c>
      <c r="L806" s="28">
        <v>0.871</v>
      </c>
      <c r="M806" s="28">
        <v>1.0431999999999999</v>
      </c>
      <c r="N806" s="28">
        <v>462.22</v>
      </c>
      <c r="O806" s="28">
        <v>57.759417999999997</v>
      </c>
      <c r="P806" s="28">
        <v>357.8</v>
      </c>
      <c r="Q806" s="28">
        <v>1.3582099999999999</v>
      </c>
      <c r="R806" s="28">
        <v>2.282</v>
      </c>
      <c r="S806" s="28">
        <v>3.55</v>
      </c>
      <c r="T806" s="28">
        <v>177.97</v>
      </c>
      <c r="U806" s="28">
        <v>3.1465399999999999</v>
      </c>
      <c r="V806" s="28">
        <v>6.6014669926650393E-2</v>
      </c>
      <c r="W806" s="28">
        <v>34.588999999999999</v>
      </c>
      <c r="X806" s="28">
        <v>199.2</v>
      </c>
      <c r="Y806" s="28">
        <v>1.5053000000000001</v>
      </c>
      <c r="Z806" s="28">
        <v>1.9669000000000001</v>
      </c>
      <c r="AA806" s="28">
        <v>2.5914000000000001</v>
      </c>
      <c r="AB806" s="28">
        <v>2.7776999999999998</v>
      </c>
      <c r="AC806" s="28">
        <v>51.463000000000001</v>
      </c>
      <c r="AD806" s="28">
        <v>33.227899999999998</v>
      </c>
      <c r="AE806" s="28">
        <v>3.55</v>
      </c>
      <c r="AF806" s="28">
        <v>4.8465939999999996</v>
      </c>
      <c r="AG806" s="28">
        <v>4.8354540000000004</v>
      </c>
      <c r="AH806" s="28">
        <v>4.7791940000000004</v>
      </c>
      <c r="AI806" s="28">
        <v>6.5000000000000002E-2</v>
      </c>
      <c r="AJ806" s="28">
        <v>1.9081999999999999</v>
      </c>
      <c r="AK806" s="28">
        <v>92.164820000000006</v>
      </c>
      <c r="AL806" s="28">
        <v>6.6745999999999999</v>
      </c>
      <c r="AM806" s="28">
        <v>0.9456</v>
      </c>
      <c r="AN806" s="28">
        <v>1.7382</v>
      </c>
      <c r="AO806" s="28">
        <v>40.700000000000003</v>
      </c>
      <c r="AP806" s="28">
        <v>2.0228000000000002</v>
      </c>
      <c r="AQ806" s="28">
        <v>1.6040000000000001</v>
      </c>
      <c r="AR806" s="28">
        <v>7.5042</v>
      </c>
      <c r="AS806" s="28">
        <v>665.71</v>
      </c>
      <c r="AT806" s="28">
        <v>36.097846599999997</v>
      </c>
      <c r="AU806" s="28">
        <v>2722.34</v>
      </c>
      <c r="AV806" s="28">
        <v>6.0229200000000001</v>
      </c>
      <c r="AW806" s="28">
        <v>3.3090000000000002</v>
      </c>
      <c r="AX806" s="28">
        <v>4.9800000000000004</v>
      </c>
      <c r="AY806" s="28">
        <v>133.63999999999999</v>
      </c>
      <c r="AZ806" s="28">
        <v>2.7469999999999999</v>
      </c>
      <c r="BA806" s="28">
        <v>0.124324324324324</v>
      </c>
      <c r="BB806" s="28">
        <v>10.7552</v>
      </c>
      <c r="BC806" s="28">
        <v>144.9</v>
      </c>
      <c r="BD806" s="28">
        <v>0.63915</v>
      </c>
      <c r="BE806" s="28">
        <v>1.9079600000000001</v>
      </c>
      <c r="BF806" s="28">
        <v>1.8557999999999999</v>
      </c>
      <c r="BG806" s="28">
        <v>2.1265999999999998</v>
      </c>
      <c r="BH806" s="28">
        <v>84.79</v>
      </c>
      <c r="BI806" s="28">
        <v>15.554</v>
      </c>
      <c r="BJ806" s="28">
        <v>4.9800000000000004</v>
      </c>
      <c r="BK806" s="28">
        <v>3.291722</v>
      </c>
      <c r="BL806" s="28">
        <v>3.291722</v>
      </c>
      <c r="BM806" s="28">
        <v>3.291722</v>
      </c>
      <c r="BN806" s="28">
        <v>0.17</v>
      </c>
      <c r="BO806" s="28">
        <v>1.0101325529129099</v>
      </c>
      <c r="BP806" s="28">
        <v>0.46248191027496399</v>
      </c>
    </row>
    <row r="807" spans="1:68">
      <c r="A807" s="28">
        <v>806</v>
      </c>
      <c r="B807" s="29" t="s">
        <v>400</v>
      </c>
      <c r="C807" s="28">
        <v>300</v>
      </c>
      <c r="D807" s="28">
        <v>1070</v>
      </c>
      <c r="E807" s="28">
        <v>0.42538100000000001</v>
      </c>
      <c r="F807" s="28">
        <v>34.979994249999997</v>
      </c>
      <c r="G807" s="28">
        <v>3.2164575000000002</v>
      </c>
      <c r="H807" s="28">
        <v>1.1990775</v>
      </c>
      <c r="I807" s="28">
        <v>4.1154799999999998</v>
      </c>
      <c r="J807" s="28">
        <v>16.4985</v>
      </c>
      <c r="K807" s="28">
        <v>0.86945249999999996</v>
      </c>
      <c r="L807" s="28">
        <v>0.86834999999999996</v>
      </c>
      <c r="M807" s="28">
        <v>1.0509375000000001</v>
      </c>
      <c r="N807" s="28">
        <v>462.559575</v>
      </c>
      <c r="O807" s="28">
        <v>57.710610427500001</v>
      </c>
      <c r="P807" s="28">
        <v>366.11174999999997</v>
      </c>
      <c r="Q807" s="28">
        <v>1.3564802499999999</v>
      </c>
      <c r="R807" s="28">
        <v>2.2733500000000002</v>
      </c>
      <c r="S807" s="28">
        <v>3.56175</v>
      </c>
      <c r="T807" s="28">
        <v>177.93899999999999</v>
      </c>
      <c r="U807" s="28">
        <v>3.1457952499999999</v>
      </c>
      <c r="V807" s="28">
        <v>6.5248355911143405E-2</v>
      </c>
      <c r="W807" s="28">
        <v>34.5018575</v>
      </c>
      <c r="X807" s="28">
        <v>199.20500000000001</v>
      </c>
      <c r="Y807" s="28">
        <v>1.5060800000000001</v>
      </c>
      <c r="Z807" s="28">
        <v>1.9676830000000001</v>
      </c>
      <c r="AA807" s="28">
        <v>2.5900224999999999</v>
      </c>
      <c r="AB807" s="28">
        <v>2.7764975000000001</v>
      </c>
      <c r="AC807" s="28">
        <v>50.799005000000001</v>
      </c>
      <c r="AD807" s="28">
        <v>33.218557500000003</v>
      </c>
      <c r="AE807" s="28">
        <v>3.56175</v>
      </c>
      <c r="AF807" s="28">
        <v>4.8371510999999998</v>
      </c>
      <c r="AG807" s="28">
        <v>4.8283783500000004</v>
      </c>
      <c r="AH807" s="28">
        <v>4.7840736000000001</v>
      </c>
      <c r="AI807" s="28">
        <v>6.1812499999999999E-2</v>
      </c>
      <c r="AJ807" s="28">
        <v>1.93157</v>
      </c>
      <c r="AK807" s="28">
        <v>93.932150800000002</v>
      </c>
      <c r="AL807" s="28">
        <v>6.8144280000000004</v>
      </c>
      <c r="AM807" s="28">
        <v>0.96548400000000001</v>
      </c>
      <c r="AN807" s="28">
        <v>1.7747299999999999</v>
      </c>
      <c r="AO807" s="28">
        <v>41.337000000000003</v>
      </c>
      <c r="AP807" s="28">
        <v>2.019352</v>
      </c>
      <c r="AQ807" s="28">
        <v>1.60246</v>
      </c>
      <c r="AR807" s="28">
        <v>7.3264760000000004</v>
      </c>
      <c r="AS807" s="28">
        <v>670.11918000000003</v>
      </c>
      <c r="AT807" s="28">
        <v>36.762114302000001</v>
      </c>
      <c r="AU807" s="28">
        <v>2643.1066000000001</v>
      </c>
      <c r="AV807" s="28">
        <v>5.8188936</v>
      </c>
      <c r="AW807" s="28">
        <v>3.4011</v>
      </c>
      <c r="AX807" s="28">
        <v>5</v>
      </c>
      <c r="AY807" s="28">
        <v>134.76240000000001</v>
      </c>
      <c r="AZ807" s="28">
        <v>2.7249159999999999</v>
      </c>
      <c r="BA807" s="28">
        <v>0.11986839877107699</v>
      </c>
      <c r="BB807" s="28">
        <v>11.253556</v>
      </c>
      <c r="BC807" s="28">
        <v>145.44999999999999</v>
      </c>
      <c r="BD807" s="28">
        <v>0.64818399999999998</v>
      </c>
      <c r="BE807" s="28">
        <v>1.9145384000000001</v>
      </c>
      <c r="BF807" s="28">
        <v>1.870994</v>
      </c>
      <c r="BG807" s="28">
        <v>2.1430400000000001</v>
      </c>
      <c r="BH807" s="28">
        <v>84.812259999999995</v>
      </c>
      <c r="BI807" s="28">
        <v>15.45138</v>
      </c>
      <c r="BJ807" s="28">
        <v>5</v>
      </c>
      <c r="BK807" s="28">
        <v>3.33577412</v>
      </c>
      <c r="BL807" s="28">
        <v>3.33577412</v>
      </c>
      <c r="BM807" s="28">
        <v>3.6880503199999999</v>
      </c>
      <c r="BN807" s="28">
        <v>0.19226599999999999</v>
      </c>
      <c r="BO807" s="28">
        <v>1.00590929325088</v>
      </c>
      <c r="BP807" s="28">
        <v>0.469018813314038</v>
      </c>
    </row>
    <row r="808" spans="1:68">
      <c r="A808" s="28">
        <v>807</v>
      </c>
      <c r="B808" s="29" t="s">
        <v>84</v>
      </c>
      <c r="C808" s="28">
        <v>247</v>
      </c>
      <c r="D808" s="28">
        <v>1070</v>
      </c>
      <c r="E808" s="28">
        <v>0.42014760000000001</v>
      </c>
      <c r="F808" s="28">
        <v>34.519636499999997</v>
      </c>
      <c r="G808" s="28">
        <v>3.1835100000000001</v>
      </c>
      <c r="H808" s="28">
        <v>1.209678</v>
      </c>
      <c r="I808" s="28">
        <v>4.0943744999999998</v>
      </c>
      <c r="J808" s="28">
        <v>16.269300000000001</v>
      </c>
      <c r="K808" s="28">
        <v>0.87050300000000003</v>
      </c>
      <c r="L808" s="28">
        <v>0.87121499999999996</v>
      </c>
      <c r="M808" s="28">
        <v>1.0625884999999999</v>
      </c>
      <c r="N808" s="28">
        <v>463.760965</v>
      </c>
      <c r="O808" s="28">
        <v>57.1468368735</v>
      </c>
      <c r="P808" s="28">
        <v>368.00265000000002</v>
      </c>
      <c r="Q808" s="28">
        <v>1.3937729999999999</v>
      </c>
      <c r="R808" s="28">
        <v>2.2561599999999999</v>
      </c>
      <c r="S808" s="28">
        <v>3.5331000000000001</v>
      </c>
      <c r="T808" s="28">
        <v>176.87895</v>
      </c>
      <c r="U808" s="28">
        <v>3.1159992500000002</v>
      </c>
      <c r="V808" s="28">
        <v>6.61675671356481E-2</v>
      </c>
      <c r="W808" s="28">
        <v>34.084713499999999</v>
      </c>
      <c r="X808" s="28">
        <v>198.15450000000001</v>
      </c>
      <c r="Y808" s="28">
        <v>1.4916594999999999</v>
      </c>
      <c r="Z808" s="28">
        <v>1.9581521</v>
      </c>
      <c r="AA808" s="28">
        <v>2.5766524999999998</v>
      </c>
      <c r="AB808" s="28">
        <v>2.7660879999999999</v>
      </c>
      <c r="AC808" s="28">
        <v>50.969949999999997</v>
      </c>
      <c r="AD808" s="28">
        <v>33.038539999999998</v>
      </c>
      <c r="AE808" s="28">
        <v>3.5331000000000001</v>
      </c>
      <c r="AF808" s="28">
        <v>4.8123344699999997</v>
      </c>
      <c r="AG808" s="28">
        <v>4.8035617200000003</v>
      </c>
      <c r="AH808" s="28">
        <v>4.75925697</v>
      </c>
      <c r="AI808" s="28">
        <v>6.1812499999999999E-2</v>
      </c>
      <c r="AJ808" s="28">
        <v>1.93157</v>
      </c>
      <c r="AK808" s="28">
        <v>93.932150800000002</v>
      </c>
      <c r="AL808" s="28">
        <v>6.8144280000000004</v>
      </c>
      <c r="AM808" s="28">
        <v>0.96548400000000001</v>
      </c>
      <c r="AN808" s="28">
        <v>1.7747299999999999</v>
      </c>
      <c r="AO808" s="28">
        <v>41.337000000000003</v>
      </c>
      <c r="AP808" s="28">
        <v>2.019352</v>
      </c>
      <c r="AQ808" s="28">
        <v>1.60246</v>
      </c>
      <c r="AR808" s="28">
        <v>7.3264760000000004</v>
      </c>
      <c r="AS808" s="28">
        <v>670.11918000000003</v>
      </c>
      <c r="AT808" s="28">
        <v>36.762114302000001</v>
      </c>
      <c r="AU808" s="28">
        <v>2643.1066000000001</v>
      </c>
      <c r="AV808" s="28">
        <v>5.8188936</v>
      </c>
      <c r="AW808" s="28">
        <v>3.4011</v>
      </c>
      <c r="AX808" s="28">
        <v>5</v>
      </c>
      <c r="AY808" s="28">
        <v>134.76240000000001</v>
      </c>
      <c r="AZ808" s="28">
        <v>2.7249159999999999</v>
      </c>
      <c r="BA808" s="28">
        <v>0.11986839877107699</v>
      </c>
      <c r="BB808" s="28">
        <v>11.253556</v>
      </c>
      <c r="BC808" s="28">
        <v>145.44999999999999</v>
      </c>
      <c r="BD808" s="28">
        <v>0.64818399999999998</v>
      </c>
      <c r="BE808" s="28">
        <v>1.9145384000000001</v>
      </c>
      <c r="BF808" s="28">
        <v>1.870994</v>
      </c>
      <c r="BG808" s="28">
        <v>2.1430400000000001</v>
      </c>
      <c r="BH808" s="28">
        <v>84.812259999999995</v>
      </c>
      <c r="BI808" s="28">
        <v>15.45138</v>
      </c>
      <c r="BJ808" s="28">
        <v>5</v>
      </c>
      <c r="BK808" s="28">
        <v>3.33577412</v>
      </c>
      <c r="BL808" s="28">
        <v>3.33577412</v>
      </c>
      <c r="BM808" s="28">
        <v>3.6880503199999999</v>
      </c>
      <c r="BN808" s="28">
        <v>0.19226599999999999</v>
      </c>
      <c r="BO808" s="28">
        <v>1.0008866778928101</v>
      </c>
      <c r="BP808" s="28">
        <v>0.469018813314038</v>
      </c>
    </row>
    <row r="809" spans="1:68">
      <c r="A809" s="28">
        <v>808</v>
      </c>
      <c r="B809" s="29" t="s">
        <v>86</v>
      </c>
      <c r="C809" s="28">
        <v>200</v>
      </c>
      <c r="D809" s="28">
        <v>1070</v>
      </c>
      <c r="E809" s="28">
        <v>0.41491420000000001</v>
      </c>
      <c r="F809" s="28">
        <v>34.059278749999997</v>
      </c>
      <c r="G809" s="28">
        <v>3.1505624999999999</v>
      </c>
      <c r="H809" s="28">
        <v>1.2202785</v>
      </c>
      <c r="I809" s="28">
        <v>4.0732689999999998</v>
      </c>
      <c r="J809" s="28">
        <v>16.040099999999999</v>
      </c>
      <c r="K809" s="28">
        <v>0.87155349999999998</v>
      </c>
      <c r="L809" s="28">
        <v>0.87407999999999997</v>
      </c>
      <c r="M809" s="28">
        <v>1.0742395</v>
      </c>
      <c r="N809" s="28">
        <v>464.962355</v>
      </c>
      <c r="O809" s="28">
        <v>56.583063319499999</v>
      </c>
      <c r="P809" s="28">
        <v>369.89355</v>
      </c>
      <c r="Q809" s="28">
        <v>1.4310657499999999</v>
      </c>
      <c r="R809" s="28">
        <v>2.2389700000000001</v>
      </c>
      <c r="S809" s="28">
        <v>3.5044499999999998</v>
      </c>
      <c r="T809" s="28">
        <v>175.81890000000001</v>
      </c>
      <c r="U809" s="28">
        <v>3.0862032500000001</v>
      </c>
      <c r="V809" s="28">
        <v>6.7113047923641395E-2</v>
      </c>
      <c r="W809" s="28">
        <v>33.667569499999999</v>
      </c>
      <c r="X809" s="28">
        <v>197.10400000000001</v>
      </c>
      <c r="Y809" s="28">
        <v>1.477239</v>
      </c>
      <c r="Z809" s="28">
        <v>1.9486212000000001</v>
      </c>
      <c r="AA809" s="28">
        <v>2.5632825000000001</v>
      </c>
      <c r="AB809" s="28">
        <v>2.7556785000000001</v>
      </c>
      <c r="AC809" s="28">
        <v>51.140895</v>
      </c>
      <c r="AD809" s="28">
        <v>32.858522499999999</v>
      </c>
      <c r="AE809" s="28">
        <v>3.5044499999999998</v>
      </c>
      <c r="AF809" s="28">
        <v>4.7875178399999996</v>
      </c>
      <c r="AG809" s="28">
        <v>4.7787450900000001</v>
      </c>
      <c r="AH809" s="28">
        <v>4.7344403399999999</v>
      </c>
      <c r="AI809" s="28">
        <v>6.1812499999999999E-2</v>
      </c>
      <c r="AJ809" s="28">
        <v>1.93157</v>
      </c>
      <c r="AK809" s="28">
        <v>93.932150800000002</v>
      </c>
      <c r="AL809" s="28">
        <v>6.8144280000000004</v>
      </c>
      <c r="AM809" s="28">
        <v>0.96548400000000001</v>
      </c>
      <c r="AN809" s="28">
        <v>1.7747299999999999</v>
      </c>
      <c r="AO809" s="28">
        <v>41.337000000000003</v>
      </c>
      <c r="AP809" s="28">
        <v>2.019352</v>
      </c>
      <c r="AQ809" s="28">
        <v>1.60246</v>
      </c>
      <c r="AR809" s="28">
        <v>7.3264760000000004</v>
      </c>
      <c r="AS809" s="28">
        <v>670.11918000000003</v>
      </c>
      <c r="AT809" s="28">
        <v>36.762114302000001</v>
      </c>
      <c r="AU809" s="28">
        <v>2643.1066000000001</v>
      </c>
      <c r="AV809" s="28">
        <v>5.8188936</v>
      </c>
      <c r="AW809" s="28">
        <v>3.4011</v>
      </c>
      <c r="AX809" s="28">
        <v>5</v>
      </c>
      <c r="AY809" s="28">
        <v>134.76240000000001</v>
      </c>
      <c r="AZ809" s="28">
        <v>2.7249159999999999</v>
      </c>
      <c r="BA809" s="28">
        <v>0.11986839877107699</v>
      </c>
      <c r="BB809" s="28">
        <v>11.253556</v>
      </c>
      <c r="BC809" s="28">
        <v>145.44999999999999</v>
      </c>
      <c r="BD809" s="28">
        <v>0.64818399999999998</v>
      </c>
      <c r="BE809" s="28">
        <v>1.9145384000000001</v>
      </c>
      <c r="BF809" s="28">
        <v>1.870994</v>
      </c>
      <c r="BG809" s="28">
        <v>2.1430400000000001</v>
      </c>
      <c r="BH809" s="28">
        <v>84.812259999999995</v>
      </c>
      <c r="BI809" s="28">
        <v>15.45138</v>
      </c>
      <c r="BJ809" s="28">
        <v>5</v>
      </c>
      <c r="BK809" s="28">
        <v>3.33577412</v>
      </c>
      <c r="BL809" s="28">
        <v>3.33577412</v>
      </c>
      <c r="BM809" s="28">
        <v>3.6880503199999999</v>
      </c>
      <c r="BN809" s="28">
        <v>0.19226599999999999</v>
      </c>
      <c r="BO809" s="28">
        <v>0.99586406253474702</v>
      </c>
      <c r="BP809" s="28">
        <v>0.469018813314038</v>
      </c>
    </row>
    <row r="810" spans="1:68">
      <c r="A810" s="28">
        <v>809</v>
      </c>
      <c r="B810" s="29" t="s">
        <v>401</v>
      </c>
      <c r="C810" s="28">
        <v>88</v>
      </c>
      <c r="D810" s="28">
        <v>1080</v>
      </c>
      <c r="E810" s="28">
        <v>0.37496000000000002</v>
      </c>
      <c r="F810" s="28">
        <v>32.106335000000001</v>
      </c>
      <c r="G810" s="28">
        <v>3.0507499999999999</v>
      </c>
      <c r="H810" s="28">
        <v>1.1974499999999999</v>
      </c>
      <c r="I810" s="28">
        <v>4.1568500000000004</v>
      </c>
      <c r="J810" s="28">
        <v>15.41</v>
      </c>
      <c r="K810" s="28">
        <v>0.84735000000000005</v>
      </c>
      <c r="L810" s="28">
        <v>0.85050000000000003</v>
      </c>
      <c r="M810" s="28">
        <v>1.0287999999999999</v>
      </c>
      <c r="N810" s="28">
        <v>457.75599999999997</v>
      </c>
      <c r="O810" s="28">
        <v>57.849015600000001</v>
      </c>
      <c r="P810" s="28">
        <v>360.44</v>
      </c>
      <c r="Q810" s="28">
        <v>1.2997749999999999</v>
      </c>
      <c r="R810" s="28">
        <v>2.2065000000000001</v>
      </c>
      <c r="S810" s="28">
        <v>3.5249999999999999</v>
      </c>
      <c r="T810" s="28">
        <v>178.69499999999999</v>
      </c>
      <c r="U810" s="28">
        <v>3.17232</v>
      </c>
      <c r="V810" s="28">
        <v>6.55418559377028E-2</v>
      </c>
      <c r="W810" s="28">
        <v>34.893000000000001</v>
      </c>
      <c r="X810" s="28">
        <v>200.15</v>
      </c>
      <c r="Y810" s="28">
        <v>1.5159499999999999</v>
      </c>
      <c r="Z810" s="28">
        <v>1.9682500000000001</v>
      </c>
      <c r="AA810" s="28">
        <v>2.6011000000000002</v>
      </c>
      <c r="AB810" s="28">
        <v>2.78565</v>
      </c>
      <c r="AC810" s="28">
        <v>50.283000000000001</v>
      </c>
      <c r="AD810" s="28">
        <v>33.814450000000001</v>
      </c>
      <c r="AE810" s="28">
        <v>3.5249999999999999</v>
      </c>
      <c r="AF810" s="28">
        <v>4.8114869999999996</v>
      </c>
      <c r="AG810" s="28">
        <v>4.8114869999999996</v>
      </c>
      <c r="AH810" s="28">
        <v>4.8114869999999996</v>
      </c>
      <c r="AI810" s="28">
        <v>0.05</v>
      </c>
      <c r="AJ810" s="28">
        <v>1.9118999999999999</v>
      </c>
      <c r="AK810" s="28">
        <v>92.57638</v>
      </c>
      <c r="AL810" s="28">
        <v>6.6868499999999997</v>
      </c>
      <c r="AM810" s="28">
        <v>0.95150000000000001</v>
      </c>
      <c r="AN810" s="28">
        <v>1.7513000000000001</v>
      </c>
      <c r="AO810" s="28">
        <v>40.86</v>
      </c>
      <c r="AP810" s="28">
        <v>2.0280499999999999</v>
      </c>
      <c r="AQ810" s="28">
        <v>1.5994999999999999</v>
      </c>
      <c r="AR810" s="28">
        <v>7.5491000000000001</v>
      </c>
      <c r="AS810" s="28">
        <v>663.36900000000003</v>
      </c>
      <c r="AT810" s="28">
        <v>36.240323199999999</v>
      </c>
      <c r="AU810" s="28">
        <v>2731.96</v>
      </c>
      <c r="AV810" s="28">
        <v>6.131475</v>
      </c>
      <c r="AW810" s="28">
        <v>3.3010000000000002</v>
      </c>
      <c r="AX810" s="28">
        <v>4.99</v>
      </c>
      <c r="AY810" s="28">
        <v>133.95500000000001</v>
      </c>
      <c r="AZ810" s="28">
        <v>2.754575</v>
      </c>
      <c r="BA810" s="28">
        <v>0.122124326970142</v>
      </c>
      <c r="BB810" s="28">
        <v>10.825850000000001</v>
      </c>
      <c r="BC810" s="28">
        <v>144.9</v>
      </c>
      <c r="BD810" s="28">
        <v>0.63947500000000002</v>
      </c>
      <c r="BE810" s="28">
        <v>1.9097</v>
      </c>
      <c r="BF810" s="28">
        <v>1.85945</v>
      </c>
      <c r="BG810" s="28">
        <v>2.1299000000000001</v>
      </c>
      <c r="BH810" s="28">
        <v>85.981999999999999</v>
      </c>
      <c r="BI810" s="28">
        <v>15.6555</v>
      </c>
      <c r="BJ810" s="28">
        <v>4.99</v>
      </c>
      <c r="BK810" s="28">
        <v>3.3041455000000002</v>
      </c>
      <c r="BL810" s="28">
        <v>3.3041455000000002</v>
      </c>
      <c r="BM810" s="28">
        <v>3.3041455000000002</v>
      </c>
      <c r="BN810" s="28">
        <v>0.16955000000000001</v>
      </c>
      <c r="BO810" s="28">
        <v>1.01369549291461</v>
      </c>
      <c r="BP810" s="28">
        <v>0.46271707670043399</v>
      </c>
    </row>
    <row r="811" spans="1:68">
      <c r="A811" s="28">
        <v>810</v>
      </c>
      <c r="B811" s="29" t="s">
        <v>84</v>
      </c>
      <c r="C811" s="28">
        <v>95</v>
      </c>
      <c r="D811" s="28">
        <v>1080</v>
      </c>
      <c r="E811" s="28">
        <v>0.39591999999999999</v>
      </c>
      <c r="F811" s="28">
        <v>33.169170000000001</v>
      </c>
      <c r="G811" s="28">
        <v>3.0964999999999998</v>
      </c>
      <c r="H811" s="28">
        <v>1.1999</v>
      </c>
      <c r="I811" s="28">
        <v>4.1486999999999998</v>
      </c>
      <c r="J811" s="28">
        <v>15.82</v>
      </c>
      <c r="K811" s="28">
        <v>0.84970000000000001</v>
      </c>
      <c r="L811" s="28">
        <v>0.85099999999999998</v>
      </c>
      <c r="M811" s="28">
        <v>1.0376000000000001</v>
      </c>
      <c r="N811" s="28">
        <v>458.21199999999999</v>
      </c>
      <c r="O811" s="28">
        <v>57.920191199999998</v>
      </c>
      <c r="P811" s="28">
        <v>366.88</v>
      </c>
      <c r="Q811" s="28">
        <v>1.2960499999999999</v>
      </c>
      <c r="R811" s="28">
        <v>2.2130000000000001</v>
      </c>
      <c r="S811" s="28">
        <v>3.55</v>
      </c>
      <c r="T811" s="28">
        <v>178.89</v>
      </c>
      <c r="U811" s="28">
        <v>3.1746400000000001</v>
      </c>
      <c r="V811" s="28">
        <v>6.4475347661188398E-2</v>
      </c>
      <c r="W811" s="28">
        <v>34.926000000000002</v>
      </c>
      <c r="X811" s="28">
        <v>200.3</v>
      </c>
      <c r="Y811" s="28">
        <v>1.5168999999999999</v>
      </c>
      <c r="Z811" s="28">
        <v>1.9715</v>
      </c>
      <c r="AA811" s="28">
        <v>2.6021999999999998</v>
      </c>
      <c r="AB811" s="28">
        <v>2.7863000000000002</v>
      </c>
      <c r="AC811" s="28">
        <v>49.915999999999997</v>
      </c>
      <c r="AD811" s="28">
        <v>33.873899999999999</v>
      </c>
      <c r="AE811" s="28">
        <v>3.55</v>
      </c>
      <c r="AF811" s="28">
        <v>4.8136739999999998</v>
      </c>
      <c r="AG811" s="28">
        <v>4.8136739999999998</v>
      </c>
      <c r="AH811" s="28">
        <v>4.8136739999999998</v>
      </c>
      <c r="AI811" s="28">
        <v>0.05</v>
      </c>
      <c r="AJ811" s="28">
        <v>1.9037999999999999</v>
      </c>
      <c r="AK811" s="28">
        <v>92.246759999999995</v>
      </c>
      <c r="AL811" s="28">
        <v>6.6737000000000002</v>
      </c>
      <c r="AM811" s="28">
        <v>0.95299999999999996</v>
      </c>
      <c r="AN811" s="28">
        <v>1.7525999999999999</v>
      </c>
      <c r="AO811" s="28">
        <v>40.72</v>
      </c>
      <c r="AP811" s="28">
        <v>2.0261</v>
      </c>
      <c r="AQ811" s="28">
        <v>1.599</v>
      </c>
      <c r="AR811" s="28">
        <v>7.5282</v>
      </c>
      <c r="AS811" s="28">
        <v>662.93799999999999</v>
      </c>
      <c r="AT811" s="28">
        <v>36.200646399999997</v>
      </c>
      <c r="AU811" s="28">
        <v>2722.92</v>
      </c>
      <c r="AV811" s="28">
        <v>6.1189499999999999</v>
      </c>
      <c r="AW811" s="28">
        <v>3.302</v>
      </c>
      <c r="AX811" s="28">
        <v>4.9800000000000004</v>
      </c>
      <c r="AY811" s="28">
        <v>133.91</v>
      </c>
      <c r="AZ811" s="28">
        <v>2.7491500000000002</v>
      </c>
      <c r="BA811" s="28">
        <v>0.12229862475441999</v>
      </c>
      <c r="BB811" s="28">
        <v>10.8217</v>
      </c>
      <c r="BC811" s="28">
        <v>144.80000000000001</v>
      </c>
      <c r="BD811" s="28">
        <v>0.63895000000000002</v>
      </c>
      <c r="BE811" s="28">
        <v>1.9084000000000001</v>
      </c>
      <c r="BF811" s="28">
        <v>1.8589</v>
      </c>
      <c r="BG811" s="28">
        <v>2.1297999999999999</v>
      </c>
      <c r="BH811" s="28">
        <v>85.763999999999996</v>
      </c>
      <c r="BI811" s="28">
        <v>15.611000000000001</v>
      </c>
      <c r="BJ811" s="28">
        <v>4.9800000000000004</v>
      </c>
      <c r="BK811" s="28">
        <v>3.3078910000000001</v>
      </c>
      <c r="BL811" s="28">
        <v>3.3078910000000001</v>
      </c>
      <c r="BM811" s="28">
        <v>3.3078910000000001</v>
      </c>
      <c r="BN811" s="28">
        <v>0.1691</v>
      </c>
      <c r="BO811" s="28">
        <v>1.01429122342546</v>
      </c>
      <c r="BP811" s="28">
        <v>0.46233719247467397</v>
      </c>
    </row>
    <row r="812" spans="1:68">
      <c r="A812" s="28">
        <v>811</v>
      </c>
      <c r="B812" s="29" t="s">
        <v>69</v>
      </c>
      <c r="C812" s="28">
        <v>67</v>
      </c>
      <c r="D812" s="28">
        <v>1080</v>
      </c>
      <c r="E812" s="28">
        <v>0.45879999999999999</v>
      </c>
      <c r="F812" s="28">
        <v>36.357675</v>
      </c>
      <c r="G812" s="28">
        <v>3.2337500000000001</v>
      </c>
      <c r="H812" s="28">
        <v>1.2072499999999999</v>
      </c>
      <c r="I812" s="28">
        <v>4.12425</v>
      </c>
      <c r="J812" s="28">
        <v>17.05</v>
      </c>
      <c r="K812" s="28">
        <v>0.85675000000000001</v>
      </c>
      <c r="L812" s="28">
        <v>0.85250000000000004</v>
      </c>
      <c r="M812" s="28">
        <v>1.0640000000000001</v>
      </c>
      <c r="N812" s="28">
        <v>459.58</v>
      </c>
      <c r="O812" s="28">
        <v>58.133718000000002</v>
      </c>
      <c r="P812" s="28">
        <v>386.2</v>
      </c>
      <c r="Q812" s="28">
        <v>1.284875</v>
      </c>
      <c r="R812" s="28">
        <v>2.2324999999999999</v>
      </c>
      <c r="S812" s="28">
        <v>3.625</v>
      </c>
      <c r="T812" s="28">
        <v>179.47499999999999</v>
      </c>
      <c r="U812" s="28">
        <v>3.1816</v>
      </c>
      <c r="V812" s="28">
        <v>6.1583577712609999E-2</v>
      </c>
      <c r="W812" s="28">
        <v>35.024999999999999</v>
      </c>
      <c r="X812" s="28">
        <v>200.75</v>
      </c>
      <c r="Y812" s="28">
        <v>1.5197499999999999</v>
      </c>
      <c r="Z812" s="28">
        <v>1.98125</v>
      </c>
      <c r="AA812" s="28">
        <v>2.6055000000000001</v>
      </c>
      <c r="AB812" s="28">
        <v>2.7882500000000001</v>
      </c>
      <c r="AC812" s="28">
        <v>48.814999999999998</v>
      </c>
      <c r="AD812" s="28">
        <v>34.052250000000001</v>
      </c>
      <c r="AE812" s="28">
        <v>3.625</v>
      </c>
      <c r="AF812" s="28">
        <v>4.8202350000000003</v>
      </c>
      <c r="AG812" s="28">
        <v>4.8202350000000003</v>
      </c>
      <c r="AH812" s="28">
        <v>4.8202350000000003</v>
      </c>
      <c r="AI812" s="28">
        <v>0.05</v>
      </c>
      <c r="AJ812" s="28">
        <v>1.8794999999999999</v>
      </c>
      <c r="AK812" s="28">
        <v>91.257900000000006</v>
      </c>
      <c r="AL812" s="28">
        <v>6.6342499999999998</v>
      </c>
      <c r="AM812" s="28">
        <v>0.95750000000000002</v>
      </c>
      <c r="AN812" s="28">
        <v>1.7565</v>
      </c>
      <c r="AO812" s="28">
        <v>40.299999999999997</v>
      </c>
      <c r="AP812" s="28">
        <v>2.0202499999999999</v>
      </c>
      <c r="AQ812" s="28">
        <v>1.5974999999999999</v>
      </c>
      <c r="AR812" s="28">
        <v>7.4654999999999996</v>
      </c>
      <c r="AS812" s="28">
        <v>661.64499999999998</v>
      </c>
      <c r="AT812" s="28">
        <v>36.081615999999997</v>
      </c>
      <c r="AU812" s="28">
        <v>2695.8</v>
      </c>
      <c r="AV812" s="28">
        <v>6.0813750000000004</v>
      </c>
      <c r="AW812" s="28">
        <v>3.3050000000000002</v>
      </c>
      <c r="AX812" s="28">
        <v>4.95</v>
      </c>
      <c r="AY812" s="28">
        <v>133.77500000000001</v>
      </c>
      <c r="AZ812" s="28">
        <v>2.7328749999999999</v>
      </c>
      <c r="BA812" s="28">
        <v>0.122828784119107</v>
      </c>
      <c r="BB812" s="28">
        <v>10.80925</v>
      </c>
      <c r="BC812" s="28">
        <v>144.5</v>
      </c>
      <c r="BD812" s="28">
        <v>0.63737500000000002</v>
      </c>
      <c r="BE812" s="28">
        <v>1.9045000000000001</v>
      </c>
      <c r="BF812" s="28">
        <v>1.8572500000000001</v>
      </c>
      <c r="BG812" s="28">
        <v>2.1295000000000002</v>
      </c>
      <c r="BH812" s="28">
        <v>85.11</v>
      </c>
      <c r="BI812" s="28">
        <v>15.477499999999999</v>
      </c>
      <c r="BJ812" s="28">
        <v>4.95</v>
      </c>
      <c r="BK812" s="28">
        <v>3.3191275</v>
      </c>
      <c r="BL812" s="28">
        <v>3.3191275</v>
      </c>
      <c r="BM812" s="28">
        <v>3.3191275</v>
      </c>
      <c r="BN812" s="28">
        <v>0.16775000000000001</v>
      </c>
      <c r="BO812" s="28">
        <v>1.0160802735044601</v>
      </c>
      <c r="BP812" s="28">
        <v>0.46119753979739497</v>
      </c>
    </row>
    <row r="813" spans="1:68">
      <c r="A813" s="28">
        <v>812</v>
      </c>
      <c r="B813" s="29" t="s">
        <v>402</v>
      </c>
      <c r="C813" s="28">
        <v>250</v>
      </c>
      <c r="D813" s="28">
        <v>1090</v>
      </c>
      <c r="E813" s="28">
        <v>0.38356000000000001</v>
      </c>
      <c r="F813" s="28">
        <v>32.822865</v>
      </c>
      <c r="G813" s="28">
        <v>3.1083500000000002</v>
      </c>
      <c r="H813" s="28">
        <v>1.19685</v>
      </c>
      <c r="I813" s="28">
        <v>4.1458500000000003</v>
      </c>
      <c r="J813" s="28">
        <v>15.68</v>
      </c>
      <c r="K813" s="28">
        <v>0.85794999999999999</v>
      </c>
      <c r="L813" s="28">
        <v>0.86050000000000004</v>
      </c>
      <c r="M813" s="28">
        <v>1.0316000000000001</v>
      </c>
      <c r="N813" s="28">
        <v>459.76</v>
      </c>
      <c r="O813" s="28">
        <v>57.768628999999997</v>
      </c>
      <c r="P813" s="28">
        <v>355.9</v>
      </c>
      <c r="Q813" s="28">
        <v>1.3308549999999999</v>
      </c>
      <c r="R813" s="28">
        <v>2.2410000000000001</v>
      </c>
      <c r="S813" s="28">
        <v>3.5249999999999999</v>
      </c>
      <c r="T813" s="28">
        <v>178.23500000000001</v>
      </c>
      <c r="U813" s="28">
        <v>3.1582699999999999</v>
      </c>
      <c r="V813" s="28">
        <v>6.6326530612244902E-2</v>
      </c>
      <c r="W813" s="28">
        <v>34.724499999999999</v>
      </c>
      <c r="X813" s="28">
        <v>199.6</v>
      </c>
      <c r="Y813" s="28">
        <v>1.5101500000000001</v>
      </c>
      <c r="Z813" s="28">
        <v>1.9659500000000001</v>
      </c>
      <c r="AA813" s="28">
        <v>2.5956999999999999</v>
      </c>
      <c r="AB813" s="28">
        <v>2.7813500000000002</v>
      </c>
      <c r="AC813" s="28">
        <v>51.0565</v>
      </c>
      <c r="AD813" s="28">
        <v>33.49145</v>
      </c>
      <c r="AE813" s="28">
        <v>3.5249999999999999</v>
      </c>
      <c r="AF813" s="28">
        <v>4.827947</v>
      </c>
      <c r="AG813" s="28">
        <v>4.8223770000000004</v>
      </c>
      <c r="AH813" s="28">
        <v>4.7942470000000004</v>
      </c>
      <c r="AI813" s="28">
        <v>5.7500000000000002E-2</v>
      </c>
      <c r="AJ813" s="28">
        <v>1.937535</v>
      </c>
      <c r="AK813" s="28">
        <v>94.373884399999994</v>
      </c>
      <c r="AL813" s="28">
        <v>6.8508089999999999</v>
      </c>
      <c r="AM813" s="28">
        <v>0.96775699999999998</v>
      </c>
      <c r="AN813" s="28">
        <v>1.7723599999999999</v>
      </c>
      <c r="AO813" s="28">
        <v>41.505000000000003</v>
      </c>
      <c r="AP813" s="28">
        <v>2.0286710000000001</v>
      </c>
      <c r="AQ813" s="28">
        <v>1.6098300000000001</v>
      </c>
      <c r="AR813" s="28">
        <v>7.3251980000000003</v>
      </c>
      <c r="AS813" s="28">
        <v>671.34459000000004</v>
      </c>
      <c r="AT813" s="28">
        <v>36.791149546</v>
      </c>
      <c r="AU813" s="28">
        <v>2645.1682999999998</v>
      </c>
      <c r="AV813" s="28">
        <v>5.9174578000000002</v>
      </c>
      <c r="AW813" s="28">
        <v>3.4319000000000002</v>
      </c>
      <c r="AX813" s="28">
        <v>5.0019999999999998</v>
      </c>
      <c r="AY813" s="28">
        <v>134.51669999999999</v>
      </c>
      <c r="AZ813" s="28">
        <v>2.7157005000000001</v>
      </c>
      <c r="BA813" s="28">
        <v>0.119985543910372</v>
      </c>
      <c r="BB813" s="28">
        <v>11.220433</v>
      </c>
      <c r="BC813" s="28">
        <v>145.18</v>
      </c>
      <c r="BD813" s="28">
        <v>0.64681200000000005</v>
      </c>
      <c r="BE813" s="28">
        <v>1.9141622</v>
      </c>
      <c r="BF813" s="28">
        <v>1.8695170000000001</v>
      </c>
      <c r="BG813" s="28">
        <v>2.1412800000000001</v>
      </c>
      <c r="BH813" s="28">
        <v>86.106480000000005</v>
      </c>
      <c r="BI813" s="28">
        <v>15.31889</v>
      </c>
      <c r="BJ813" s="28">
        <v>5.0019999999999998</v>
      </c>
      <c r="BK813" s="28">
        <v>3.3485514599999999</v>
      </c>
      <c r="BL813" s="28">
        <v>3.3485514599999999</v>
      </c>
      <c r="BM813" s="28">
        <v>3.6848016600000002</v>
      </c>
      <c r="BN813" s="28">
        <v>0.19762299999999999</v>
      </c>
      <c r="BO813" s="28">
        <v>1.0080080742861699</v>
      </c>
      <c r="BP813" s="28">
        <v>0.468026049204052</v>
      </c>
    </row>
    <row r="814" spans="1:68">
      <c r="A814" s="28">
        <v>813</v>
      </c>
      <c r="B814" s="32" t="s">
        <v>85</v>
      </c>
      <c r="C814" s="28">
        <v>375</v>
      </c>
      <c r="D814" s="28">
        <v>1090</v>
      </c>
      <c r="E814" s="28">
        <v>0.39834000000000003</v>
      </c>
      <c r="F814" s="28">
        <v>33.712547499999999</v>
      </c>
      <c r="G814" s="28">
        <v>3.1600250000000001</v>
      </c>
      <c r="H814" s="28">
        <v>1.197775</v>
      </c>
      <c r="I814" s="28">
        <v>4.1362750000000004</v>
      </c>
      <c r="J814" s="28">
        <v>16.02</v>
      </c>
      <c r="K814" s="28">
        <v>0.864425</v>
      </c>
      <c r="L814" s="28">
        <v>0.86575000000000002</v>
      </c>
      <c r="M814" s="28">
        <v>1.0374000000000001</v>
      </c>
      <c r="N814" s="28">
        <v>460.99</v>
      </c>
      <c r="O814" s="28">
        <v>57.7640235</v>
      </c>
      <c r="P814" s="28">
        <v>356.85</v>
      </c>
      <c r="Q814" s="28">
        <v>1.3445324999999999</v>
      </c>
      <c r="R814" s="28">
        <v>2.2614999999999998</v>
      </c>
      <c r="S814" s="28">
        <v>3.5375000000000001</v>
      </c>
      <c r="T814" s="28">
        <v>178.10249999999999</v>
      </c>
      <c r="U814" s="28">
        <v>3.1524049999999999</v>
      </c>
      <c r="V814" s="28">
        <v>6.6167290886392005E-2</v>
      </c>
      <c r="W814" s="28">
        <v>34.656750000000002</v>
      </c>
      <c r="X814" s="28">
        <v>199.4</v>
      </c>
      <c r="Y814" s="28">
        <v>1.507725</v>
      </c>
      <c r="Z814" s="28">
        <v>1.9664250000000001</v>
      </c>
      <c r="AA814" s="28">
        <v>2.59355</v>
      </c>
      <c r="AB814" s="28">
        <v>2.779525</v>
      </c>
      <c r="AC814" s="28">
        <v>51.259749999999997</v>
      </c>
      <c r="AD814" s="28">
        <v>33.359675000000003</v>
      </c>
      <c r="AE814" s="28">
        <v>3.5375000000000001</v>
      </c>
      <c r="AF814" s="28">
        <v>4.8372704999999998</v>
      </c>
      <c r="AG814" s="28">
        <v>4.8289154999999999</v>
      </c>
      <c r="AH814" s="28">
        <v>4.7867205000000004</v>
      </c>
      <c r="AI814" s="28">
        <v>6.1249999999999999E-2</v>
      </c>
      <c r="AJ814" s="28">
        <v>1.9384275</v>
      </c>
      <c r="AK814" s="28">
        <v>94.458836599999998</v>
      </c>
      <c r="AL814" s="28">
        <v>6.8521884999999996</v>
      </c>
      <c r="AM814" s="28">
        <v>0.96831049999999996</v>
      </c>
      <c r="AN814" s="28">
        <v>1.77454</v>
      </c>
      <c r="AO814" s="28">
        <v>41.532499999999999</v>
      </c>
      <c r="AP814" s="28">
        <v>2.0255315</v>
      </c>
      <c r="AQ814" s="28">
        <v>1.6079950000000001</v>
      </c>
      <c r="AR814" s="28">
        <v>7.3112469999999998</v>
      </c>
      <c r="AS814" s="28">
        <v>671.29413499999998</v>
      </c>
      <c r="AT814" s="28">
        <v>36.832077468999998</v>
      </c>
      <c r="AU814" s="28">
        <v>2638.5849499999999</v>
      </c>
      <c r="AV814" s="28">
        <v>5.8672316999999996</v>
      </c>
      <c r="AW814" s="28">
        <v>3.4303499999999998</v>
      </c>
      <c r="AX814" s="28">
        <v>5.0030000000000001</v>
      </c>
      <c r="AY814" s="28">
        <v>134.61754999999999</v>
      </c>
      <c r="AZ814" s="28">
        <v>2.7159382500000002</v>
      </c>
      <c r="BA814" s="28">
        <v>0.119665322337928</v>
      </c>
      <c r="BB814" s="28">
        <v>11.2507245</v>
      </c>
      <c r="BC814" s="28">
        <v>145.27000000000001</v>
      </c>
      <c r="BD814" s="28">
        <v>0.64751800000000004</v>
      </c>
      <c r="BE814" s="28">
        <v>1.9143482999999999</v>
      </c>
      <c r="BF814" s="28">
        <v>1.8704505</v>
      </c>
      <c r="BG814" s="28">
        <v>2.14242</v>
      </c>
      <c r="BH814" s="28">
        <v>85.681719999999999</v>
      </c>
      <c r="BI814" s="28">
        <v>15.333085000000001</v>
      </c>
      <c r="BJ814" s="28">
        <v>5.0030000000000001</v>
      </c>
      <c r="BK814" s="28">
        <v>3.3499786899999999</v>
      </c>
      <c r="BL814" s="28">
        <v>3.3499786899999999</v>
      </c>
      <c r="BM814" s="28">
        <v>3.69761899</v>
      </c>
      <c r="BN814" s="28">
        <v>0.1972595</v>
      </c>
      <c r="BO814" s="28">
        <v>1.0068125255672999</v>
      </c>
      <c r="BP814" s="28">
        <v>0.46853690303907403</v>
      </c>
    </row>
    <row r="815" spans="1:68">
      <c r="A815" s="28">
        <v>814</v>
      </c>
      <c r="B815" s="29" t="s">
        <v>314</v>
      </c>
      <c r="C815" s="28">
        <v>460</v>
      </c>
      <c r="D815" s="28">
        <v>1090</v>
      </c>
      <c r="E815" s="28">
        <v>0.40572999999999998</v>
      </c>
      <c r="F815" s="28">
        <v>34.157388750000003</v>
      </c>
      <c r="G815" s="28">
        <v>3.1858624999999998</v>
      </c>
      <c r="H815" s="28">
        <v>1.1982375000000001</v>
      </c>
      <c r="I815" s="28">
        <v>4.1314875000000004</v>
      </c>
      <c r="J815" s="28">
        <v>16.190000000000001</v>
      </c>
      <c r="K815" s="28">
        <v>0.8676625</v>
      </c>
      <c r="L815" s="28">
        <v>0.86837500000000001</v>
      </c>
      <c r="M815" s="28">
        <v>1.0403</v>
      </c>
      <c r="N815" s="28">
        <v>461.60500000000002</v>
      </c>
      <c r="O815" s="28">
        <v>57.761720750000002</v>
      </c>
      <c r="P815" s="28">
        <v>357.32499999999999</v>
      </c>
      <c r="Q815" s="28">
        <v>1.3513712499999999</v>
      </c>
      <c r="R815" s="28">
        <v>2.2717499999999999</v>
      </c>
      <c r="S815" s="28">
        <v>3.5437500000000002</v>
      </c>
      <c r="T815" s="28">
        <v>178.03625</v>
      </c>
      <c r="U815" s="28">
        <v>3.1494724999999999</v>
      </c>
      <c r="V815" s="28">
        <v>6.6090179122915399E-2</v>
      </c>
      <c r="W815" s="28">
        <v>34.622875000000001</v>
      </c>
      <c r="X815" s="28">
        <v>199.3</v>
      </c>
      <c r="Y815" s="28">
        <v>1.5065124999999999</v>
      </c>
      <c r="Z815" s="28">
        <v>1.9666625</v>
      </c>
      <c r="AA815" s="28">
        <v>2.5924749999999999</v>
      </c>
      <c r="AB815" s="28">
        <v>2.7786124999999999</v>
      </c>
      <c r="AC815" s="28">
        <v>51.361375000000002</v>
      </c>
      <c r="AD815" s="28">
        <v>33.293787500000001</v>
      </c>
      <c r="AE815" s="28">
        <v>3.5437500000000002</v>
      </c>
      <c r="AF815" s="28">
        <v>4.8419322500000002</v>
      </c>
      <c r="AG815" s="28">
        <v>4.8321847499999997</v>
      </c>
      <c r="AH815" s="28">
        <v>4.7829572499999999</v>
      </c>
      <c r="AI815" s="28">
        <v>6.3125000000000001E-2</v>
      </c>
      <c r="AJ815" s="28">
        <v>1.93887375</v>
      </c>
      <c r="AK815" s="28">
        <v>94.5013127</v>
      </c>
      <c r="AL815" s="28">
        <v>6.8528782499999998</v>
      </c>
      <c r="AM815" s="28">
        <v>0.96858725000000001</v>
      </c>
      <c r="AN815" s="28">
        <v>1.77563</v>
      </c>
      <c r="AO815" s="28">
        <v>41.546250000000001</v>
      </c>
      <c r="AP815" s="28">
        <v>2.0239617499999998</v>
      </c>
      <c r="AQ815" s="28">
        <v>1.6070774999999999</v>
      </c>
      <c r="AR815" s="28">
        <v>7.3042714999999996</v>
      </c>
      <c r="AS815" s="28">
        <v>671.26890749999995</v>
      </c>
      <c r="AT815" s="28">
        <v>36.852541430499997</v>
      </c>
      <c r="AU815" s="28">
        <v>2635.293275</v>
      </c>
      <c r="AV815" s="28">
        <v>5.8421186499999997</v>
      </c>
      <c r="AW815" s="28">
        <v>3.4295749999999998</v>
      </c>
      <c r="AX815" s="28">
        <v>5.0034999999999998</v>
      </c>
      <c r="AY815" s="28">
        <v>134.66797500000001</v>
      </c>
      <c r="AZ815" s="28">
        <v>2.7160571249999998</v>
      </c>
      <c r="BA815" s="28">
        <v>0.119505370520805</v>
      </c>
      <c r="BB815" s="28">
        <v>11.265870250000001</v>
      </c>
      <c r="BC815" s="28">
        <v>145.315</v>
      </c>
      <c r="BD815" s="28">
        <v>0.64787099999999997</v>
      </c>
      <c r="BE815" s="28">
        <v>1.9144413499999999</v>
      </c>
      <c r="BF815" s="28">
        <v>1.87091725</v>
      </c>
      <c r="BG815" s="28">
        <v>2.1429900000000002</v>
      </c>
      <c r="BH815" s="28">
        <v>85.469340000000003</v>
      </c>
      <c r="BI815" s="28">
        <v>15.340182499999999</v>
      </c>
      <c r="BJ815" s="28">
        <v>5.0034999999999998</v>
      </c>
      <c r="BK815" s="28">
        <v>3.3506923049999999</v>
      </c>
      <c r="BL815" s="28">
        <v>3.3506923049999999</v>
      </c>
      <c r="BM815" s="28">
        <v>3.704027655</v>
      </c>
      <c r="BN815" s="28">
        <v>0.19707775</v>
      </c>
      <c r="BO815" s="28">
        <v>1.0062150630715501</v>
      </c>
      <c r="BP815" s="28">
        <v>0.46879232995658499</v>
      </c>
    </row>
    <row r="816" spans="1:68">
      <c r="A816" s="28">
        <v>815</v>
      </c>
      <c r="B816" s="29" t="s">
        <v>86</v>
      </c>
      <c r="C816" s="28">
        <v>410</v>
      </c>
      <c r="D816" s="28">
        <v>1090</v>
      </c>
      <c r="E816" s="28">
        <v>0.41311999999999999</v>
      </c>
      <c r="F816" s="28">
        <v>34.602229999999999</v>
      </c>
      <c r="G816" s="28">
        <v>3.2117</v>
      </c>
      <c r="H816" s="28">
        <v>1.1987000000000001</v>
      </c>
      <c r="I816" s="28">
        <v>4.1266999999999996</v>
      </c>
      <c r="J816" s="28">
        <v>16.36</v>
      </c>
      <c r="K816" s="28">
        <v>0.87090000000000001</v>
      </c>
      <c r="L816" s="28">
        <v>0.871</v>
      </c>
      <c r="M816" s="28">
        <v>1.0431999999999999</v>
      </c>
      <c r="N816" s="28">
        <v>462.22</v>
      </c>
      <c r="O816" s="28">
        <v>57.759417999999997</v>
      </c>
      <c r="P816" s="28">
        <v>357.8</v>
      </c>
      <c r="Q816" s="28">
        <v>1.3582099999999999</v>
      </c>
      <c r="R816" s="28">
        <v>2.282</v>
      </c>
      <c r="S816" s="28">
        <v>3.55</v>
      </c>
      <c r="T816" s="28">
        <v>177.97</v>
      </c>
      <c r="U816" s="28">
        <v>3.1465399999999999</v>
      </c>
      <c r="V816" s="28">
        <v>6.6014669926650393E-2</v>
      </c>
      <c r="W816" s="28">
        <v>34.588999999999999</v>
      </c>
      <c r="X816" s="28">
        <v>199.2</v>
      </c>
      <c r="Y816" s="28">
        <v>1.5053000000000001</v>
      </c>
      <c r="Z816" s="28">
        <v>1.9669000000000001</v>
      </c>
      <c r="AA816" s="28">
        <v>2.5914000000000001</v>
      </c>
      <c r="AB816" s="28">
        <v>2.7776999999999998</v>
      </c>
      <c r="AC816" s="28">
        <v>51.463000000000001</v>
      </c>
      <c r="AD816" s="28">
        <v>33.227899999999998</v>
      </c>
      <c r="AE816" s="28">
        <v>3.55</v>
      </c>
      <c r="AF816" s="28">
        <v>4.8465939999999996</v>
      </c>
      <c r="AG816" s="28">
        <v>4.8354540000000004</v>
      </c>
      <c r="AH816" s="28">
        <v>4.7791940000000004</v>
      </c>
      <c r="AI816" s="28">
        <v>6.5000000000000002E-2</v>
      </c>
      <c r="AJ816" s="28">
        <v>1.9393199999999999</v>
      </c>
      <c r="AK816" s="28">
        <v>94.543788800000002</v>
      </c>
      <c r="AL816" s="28">
        <v>6.8535680000000001</v>
      </c>
      <c r="AM816" s="28">
        <v>0.96886399999999995</v>
      </c>
      <c r="AN816" s="28">
        <v>1.7767200000000001</v>
      </c>
      <c r="AO816" s="28">
        <v>41.56</v>
      </c>
      <c r="AP816" s="28">
        <v>2.022392</v>
      </c>
      <c r="AQ816" s="28">
        <v>1.60616</v>
      </c>
      <c r="AR816" s="28">
        <v>7.2972960000000002</v>
      </c>
      <c r="AS816" s="28">
        <v>671.24368000000004</v>
      </c>
      <c r="AT816" s="28">
        <v>36.873005392000003</v>
      </c>
      <c r="AU816" s="28">
        <v>2632.0016000000001</v>
      </c>
      <c r="AV816" s="28">
        <v>5.8170055999999999</v>
      </c>
      <c r="AW816" s="28">
        <v>3.4287999999999998</v>
      </c>
      <c r="AX816" s="28">
        <v>5.0039999999999996</v>
      </c>
      <c r="AY816" s="28">
        <v>134.7184</v>
      </c>
      <c r="AZ816" s="28">
        <v>2.7161759999999999</v>
      </c>
      <c r="BA816" s="28">
        <v>0.11934552454283</v>
      </c>
      <c r="BB816" s="28">
        <v>11.281015999999999</v>
      </c>
      <c r="BC816" s="28">
        <v>145.36000000000001</v>
      </c>
      <c r="BD816" s="28">
        <v>0.64822400000000002</v>
      </c>
      <c r="BE816" s="28">
        <v>1.9145344</v>
      </c>
      <c r="BF816" s="28">
        <v>1.8713839999999999</v>
      </c>
      <c r="BG816" s="28">
        <v>2.1435599999999999</v>
      </c>
      <c r="BH816" s="28">
        <v>85.256960000000007</v>
      </c>
      <c r="BI816" s="28">
        <v>15.34728</v>
      </c>
      <c r="BJ816" s="28">
        <v>5.0039999999999996</v>
      </c>
      <c r="BK816" s="28">
        <v>3.3514059199999999</v>
      </c>
      <c r="BL816" s="28">
        <v>3.3514059199999999</v>
      </c>
      <c r="BM816" s="28">
        <v>3.7104363199999999</v>
      </c>
      <c r="BN816" s="28">
        <v>0.19689599999999999</v>
      </c>
      <c r="BO816" s="28">
        <v>1.00561780834032</v>
      </c>
      <c r="BP816" s="28">
        <v>0.469047756874096</v>
      </c>
    </row>
    <row r="817" spans="1:68">
      <c r="A817" s="28">
        <v>816</v>
      </c>
      <c r="B817" s="29" t="s">
        <v>306</v>
      </c>
      <c r="C817" s="28">
        <v>300</v>
      </c>
      <c r="D817" s="28">
        <v>1090</v>
      </c>
      <c r="E817" s="28">
        <v>0.42050999999999999</v>
      </c>
      <c r="F817" s="28">
        <v>35.047071250000002</v>
      </c>
      <c r="G817" s="28">
        <v>3.2375375000000002</v>
      </c>
      <c r="H817" s="28">
        <v>1.1991624999999999</v>
      </c>
      <c r="I817" s="28">
        <v>4.1219124999999996</v>
      </c>
      <c r="J817" s="28">
        <v>16.53</v>
      </c>
      <c r="K817" s="28">
        <v>0.87413750000000001</v>
      </c>
      <c r="L817" s="28">
        <v>0.87362499999999998</v>
      </c>
      <c r="M817" s="28">
        <v>1.0461</v>
      </c>
      <c r="N817" s="28">
        <v>462.83499999999998</v>
      </c>
      <c r="O817" s="28">
        <v>57.757115249999998</v>
      </c>
      <c r="P817" s="28">
        <v>358.27499999999998</v>
      </c>
      <c r="Q817" s="28">
        <v>1.3650487499999999</v>
      </c>
      <c r="R817" s="28">
        <v>2.2922500000000001</v>
      </c>
      <c r="S817" s="28">
        <v>3.5562499999999999</v>
      </c>
      <c r="T817" s="28">
        <v>177.90375</v>
      </c>
      <c r="U817" s="28">
        <v>3.1436074999999999</v>
      </c>
      <c r="V817" s="28">
        <v>6.5940713853599495E-2</v>
      </c>
      <c r="W817" s="28">
        <v>34.555124999999997</v>
      </c>
      <c r="X817" s="28">
        <v>199.1</v>
      </c>
      <c r="Y817" s="28">
        <v>1.5040875</v>
      </c>
      <c r="Z817" s="28">
        <v>1.9671375</v>
      </c>
      <c r="AA817" s="28">
        <v>2.590325</v>
      </c>
      <c r="AB817" s="28">
        <v>2.7767875000000002</v>
      </c>
      <c r="AC817" s="28">
        <v>51.564624999999999</v>
      </c>
      <c r="AD817" s="28">
        <v>33.162012500000003</v>
      </c>
      <c r="AE817" s="28">
        <v>3.5562499999999999</v>
      </c>
      <c r="AF817" s="28">
        <v>4.85125575</v>
      </c>
      <c r="AG817" s="28">
        <v>4.8387232500000001</v>
      </c>
      <c r="AH817" s="28">
        <v>4.7754307499999999</v>
      </c>
      <c r="AI817" s="28">
        <v>6.6875000000000004E-2</v>
      </c>
      <c r="AJ817" s="28">
        <v>1.9397662499999999</v>
      </c>
      <c r="AK817" s="28">
        <v>94.586264900000003</v>
      </c>
      <c r="AL817" s="28">
        <v>6.8542577500000004</v>
      </c>
      <c r="AM817" s="28">
        <v>0.96914075</v>
      </c>
      <c r="AN817" s="28">
        <v>1.7778099999999999</v>
      </c>
      <c r="AO817" s="28">
        <v>41.573749999999997</v>
      </c>
      <c r="AP817" s="28">
        <v>2.0208222500000002</v>
      </c>
      <c r="AQ817" s="28">
        <v>1.6052424999999999</v>
      </c>
      <c r="AR817" s="28">
        <v>7.2903205</v>
      </c>
      <c r="AS817" s="28">
        <v>671.21845250000001</v>
      </c>
      <c r="AT817" s="28">
        <v>36.893469353500002</v>
      </c>
      <c r="AU817" s="28">
        <v>2628.7099250000001</v>
      </c>
      <c r="AV817" s="28">
        <v>5.79189255</v>
      </c>
      <c r="AW817" s="28">
        <v>3.4280249999999999</v>
      </c>
      <c r="AX817" s="28">
        <v>5.0045000000000002</v>
      </c>
      <c r="AY817" s="28">
        <v>134.76882499999999</v>
      </c>
      <c r="AZ817" s="28">
        <v>2.716294875</v>
      </c>
      <c r="BA817" s="28">
        <v>0.119185784298987</v>
      </c>
      <c r="BB817" s="28">
        <v>11.29616175</v>
      </c>
      <c r="BC817" s="28">
        <v>145.405</v>
      </c>
      <c r="BD817" s="28">
        <v>0.64857699999999996</v>
      </c>
      <c r="BE817" s="28">
        <v>1.91462745</v>
      </c>
      <c r="BF817" s="28">
        <v>1.8718507499999999</v>
      </c>
      <c r="BG817" s="28">
        <v>2.1441300000000001</v>
      </c>
      <c r="BH817" s="28">
        <v>85.044579999999996</v>
      </c>
      <c r="BI817" s="28">
        <v>15.3543775</v>
      </c>
      <c r="BJ817" s="28">
        <v>5.0045000000000002</v>
      </c>
      <c r="BK817" s="28">
        <v>3.3521195349999999</v>
      </c>
      <c r="BL817" s="28">
        <v>3.3521195349999999</v>
      </c>
      <c r="BM817" s="28">
        <v>3.7168449849999998</v>
      </c>
      <c r="BN817" s="28">
        <v>0.19671425000000001</v>
      </c>
      <c r="BO817" s="28">
        <v>1.00502076126526</v>
      </c>
      <c r="BP817" s="28">
        <v>0.46930318379160602</v>
      </c>
    </row>
    <row r="818" spans="1:68">
      <c r="A818" s="28">
        <v>817</v>
      </c>
      <c r="B818" s="29" t="s">
        <v>403</v>
      </c>
      <c r="C818" s="28">
        <v>130</v>
      </c>
      <c r="D818" s="28">
        <v>1050</v>
      </c>
      <c r="E818" s="28">
        <v>0.35399999999999998</v>
      </c>
      <c r="F818" s="28">
        <v>31.043500000000002</v>
      </c>
      <c r="G818" s="28">
        <v>3.0049999999999999</v>
      </c>
      <c r="H818" s="28">
        <v>1.1950000000000001</v>
      </c>
      <c r="I818" s="28">
        <v>4.165</v>
      </c>
      <c r="J818" s="28">
        <v>15</v>
      </c>
      <c r="K818" s="28">
        <v>0.84499999999999997</v>
      </c>
      <c r="L818" s="28">
        <v>0.85</v>
      </c>
      <c r="M818" s="28">
        <v>1.02</v>
      </c>
      <c r="N818" s="28">
        <v>457.3</v>
      </c>
      <c r="O818" s="28">
        <v>57.777839999999998</v>
      </c>
      <c r="P818" s="28">
        <v>354</v>
      </c>
      <c r="Q818" s="28">
        <v>1.3035000000000001</v>
      </c>
      <c r="R818" s="28">
        <v>2.2000000000000002</v>
      </c>
      <c r="S818" s="28">
        <v>3.5</v>
      </c>
      <c r="T818" s="28">
        <v>178.5</v>
      </c>
      <c r="U818" s="28">
        <v>3.17</v>
      </c>
      <c r="V818" s="28">
        <v>6.6666666666666693E-2</v>
      </c>
      <c r="W818" s="28">
        <v>34.86</v>
      </c>
      <c r="X818" s="28">
        <v>200</v>
      </c>
      <c r="Y818" s="28">
        <v>1.5149999999999999</v>
      </c>
      <c r="Z818" s="28">
        <v>1.9650000000000001</v>
      </c>
      <c r="AA818" s="28">
        <v>2.6</v>
      </c>
      <c r="AB818" s="28">
        <v>2.7850000000000001</v>
      </c>
      <c r="AC818" s="28">
        <v>50.65</v>
      </c>
      <c r="AD818" s="28">
        <v>33.755000000000003</v>
      </c>
      <c r="AE818" s="28">
        <v>3.5</v>
      </c>
      <c r="AF818" s="28">
        <v>4.8093000000000004</v>
      </c>
      <c r="AG818" s="28">
        <v>4.8093000000000004</v>
      </c>
      <c r="AH818" s="28">
        <v>4.8093000000000004</v>
      </c>
      <c r="AI818" s="28">
        <v>0.05</v>
      </c>
      <c r="AJ818" s="28">
        <v>1.974</v>
      </c>
      <c r="AK818" s="28">
        <v>97.308099999999996</v>
      </c>
      <c r="AL818" s="28">
        <v>6.8414999999999999</v>
      </c>
      <c r="AM818" s="28">
        <v>0.95</v>
      </c>
      <c r="AN818" s="28">
        <v>1.7475000000000001</v>
      </c>
      <c r="AO818" s="28">
        <v>42.6</v>
      </c>
      <c r="AP818" s="28">
        <v>2.0255000000000001</v>
      </c>
      <c r="AQ818" s="28">
        <v>1.595</v>
      </c>
      <c r="AR818" s="28">
        <v>7.5964999999999998</v>
      </c>
      <c r="AS818" s="28">
        <v>668.67499999999995</v>
      </c>
      <c r="AT818" s="28">
        <v>36.538466</v>
      </c>
      <c r="AU818" s="28">
        <v>2767.6</v>
      </c>
      <c r="AV818" s="28">
        <v>5.9538000000000002</v>
      </c>
      <c r="AW818" s="28">
        <v>3.3</v>
      </c>
      <c r="AX818" s="28">
        <v>5.05</v>
      </c>
      <c r="AY818" s="28">
        <v>134</v>
      </c>
      <c r="AZ818" s="28">
        <v>2.7614999999999998</v>
      </c>
      <c r="BA818" s="28">
        <v>0.117370892018779</v>
      </c>
      <c r="BB818" s="28">
        <v>10.831</v>
      </c>
      <c r="BC818" s="28">
        <v>145</v>
      </c>
      <c r="BD818" s="28">
        <v>0.64</v>
      </c>
      <c r="BE818" s="28">
        <v>1.9114500000000001</v>
      </c>
      <c r="BF818" s="28">
        <v>1.8605</v>
      </c>
      <c r="BG818" s="28">
        <v>2.13</v>
      </c>
      <c r="BH818" s="28">
        <v>83.444999999999993</v>
      </c>
      <c r="BI818" s="28">
        <v>15.57</v>
      </c>
      <c r="BJ818" s="28">
        <v>5.05</v>
      </c>
      <c r="BK818" s="28">
        <v>3.3004449999999999</v>
      </c>
      <c r="BL818" s="28">
        <v>3.3004449999999999</v>
      </c>
      <c r="BM818" s="28">
        <v>3.3004449999999999</v>
      </c>
      <c r="BN818" s="28">
        <v>0.17</v>
      </c>
      <c r="BO818" s="28">
        <v>1.0131000717593599</v>
      </c>
      <c r="BP818" s="28">
        <v>0.46309696092619401</v>
      </c>
    </row>
    <row r="819" spans="1:68">
      <c r="A819" s="28">
        <v>818</v>
      </c>
      <c r="B819" s="29" t="s">
        <v>70</v>
      </c>
      <c r="C819" s="28">
        <v>145</v>
      </c>
      <c r="D819" s="28">
        <v>1050</v>
      </c>
      <c r="E819" s="28">
        <v>0.35399999999999998</v>
      </c>
      <c r="F819" s="28">
        <v>31.043500000000002</v>
      </c>
      <c r="G819" s="28">
        <v>3.0049999999999999</v>
      </c>
      <c r="H819" s="28">
        <v>1.1950000000000001</v>
      </c>
      <c r="I819" s="28">
        <v>4.165</v>
      </c>
      <c r="J819" s="28">
        <v>15</v>
      </c>
      <c r="K819" s="28">
        <v>0.84499999999999997</v>
      </c>
      <c r="L819" s="28">
        <v>0.85</v>
      </c>
      <c r="M819" s="28">
        <v>1.02</v>
      </c>
      <c r="N819" s="28">
        <v>457.3</v>
      </c>
      <c r="O819" s="28">
        <v>57.777839999999998</v>
      </c>
      <c r="P819" s="28">
        <v>354</v>
      </c>
      <c r="Q819" s="28">
        <v>1.3035000000000001</v>
      </c>
      <c r="R819" s="28">
        <v>2.2000000000000002</v>
      </c>
      <c r="S819" s="28">
        <v>3.5</v>
      </c>
      <c r="T819" s="28">
        <v>178.5</v>
      </c>
      <c r="U819" s="28">
        <v>3.17</v>
      </c>
      <c r="V819" s="28">
        <v>6.6666666666666693E-2</v>
      </c>
      <c r="W819" s="28">
        <v>34.86</v>
      </c>
      <c r="X819" s="28">
        <v>200</v>
      </c>
      <c r="Y819" s="28">
        <v>1.5149999999999999</v>
      </c>
      <c r="Z819" s="28">
        <v>1.9650000000000001</v>
      </c>
      <c r="AA819" s="28">
        <v>2.6</v>
      </c>
      <c r="AB819" s="28">
        <v>2.7850000000000001</v>
      </c>
      <c r="AC819" s="28">
        <v>50.65</v>
      </c>
      <c r="AD819" s="28">
        <v>33.755000000000003</v>
      </c>
      <c r="AE819" s="28">
        <v>3.5</v>
      </c>
      <c r="AF819" s="28">
        <v>4.8093000000000004</v>
      </c>
      <c r="AG819" s="28">
        <v>4.8093000000000004</v>
      </c>
      <c r="AH819" s="28">
        <v>4.8093000000000004</v>
      </c>
      <c r="AI819" s="28">
        <v>0.05</v>
      </c>
      <c r="AJ819" s="28">
        <v>2.028</v>
      </c>
      <c r="AK819" s="28">
        <v>101.7102</v>
      </c>
      <c r="AL819" s="28">
        <v>6.9829999999999997</v>
      </c>
      <c r="AM819" s="28">
        <v>0.95</v>
      </c>
      <c r="AN819" s="28">
        <v>1.7450000000000001</v>
      </c>
      <c r="AO819" s="28">
        <v>44.2</v>
      </c>
      <c r="AP819" s="28">
        <v>2.0209999999999999</v>
      </c>
      <c r="AQ819" s="28">
        <v>1.59</v>
      </c>
      <c r="AR819" s="28">
        <v>7.6230000000000002</v>
      </c>
      <c r="AS819" s="28">
        <v>673.55</v>
      </c>
      <c r="AT819" s="28">
        <v>36.796931999999998</v>
      </c>
      <c r="AU819" s="28">
        <v>2794.2</v>
      </c>
      <c r="AV819" s="28">
        <v>5.7636000000000003</v>
      </c>
      <c r="AW819" s="28">
        <v>3.3</v>
      </c>
      <c r="AX819" s="28">
        <v>5.0999999999999996</v>
      </c>
      <c r="AY819" s="28">
        <v>134</v>
      </c>
      <c r="AZ819" s="28">
        <v>2.7629999999999999</v>
      </c>
      <c r="BA819" s="28">
        <v>0.113122171945701</v>
      </c>
      <c r="BB819" s="28">
        <v>10.832000000000001</v>
      </c>
      <c r="BC819" s="28">
        <v>145</v>
      </c>
      <c r="BD819" s="28">
        <v>0.64</v>
      </c>
      <c r="BE819" s="28">
        <v>1.9118999999999999</v>
      </c>
      <c r="BF819" s="28">
        <v>1.861</v>
      </c>
      <c r="BG819" s="28">
        <v>2.13</v>
      </c>
      <c r="BH819" s="28">
        <v>80.69</v>
      </c>
      <c r="BI819" s="28">
        <v>15.44</v>
      </c>
      <c r="BJ819" s="28">
        <v>5.0999999999999996</v>
      </c>
      <c r="BK819" s="28">
        <v>3.3004899999999999</v>
      </c>
      <c r="BL819" s="28">
        <v>3.3004899999999999</v>
      </c>
      <c r="BM819" s="28">
        <v>3.3004899999999999</v>
      </c>
      <c r="BN819" s="28">
        <v>0.17</v>
      </c>
      <c r="BO819" s="28">
        <v>1.0131000717593599</v>
      </c>
      <c r="BP819" s="28">
        <v>0.46309696092619401</v>
      </c>
    </row>
    <row r="820" spans="1:68">
      <c r="A820" s="28">
        <v>819</v>
      </c>
      <c r="B820" s="29" t="s">
        <v>71</v>
      </c>
      <c r="C820" s="28">
        <v>155</v>
      </c>
      <c r="D820" s="28">
        <v>1050</v>
      </c>
      <c r="E820" s="28">
        <v>0.35399999999999998</v>
      </c>
      <c r="F820" s="28">
        <v>31.043500000000002</v>
      </c>
      <c r="G820" s="28">
        <v>3.0049999999999999</v>
      </c>
      <c r="H820" s="28">
        <v>1.1950000000000001</v>
      </c>
      <c r="I820" s="28">
        <v>4.165</v>
      </c>
      <c r="J820" s="28">
        <v>15</v>
      </c>
      <c r="K820" s="28">
        <v>0.84499999999999997</v>
      </c>
      <c r="L820" s="28">
        <v>0.85</v>
      </c>
      <c r="M820" s="28">
        <v>1.02</v>
      </c>
      <c r="N820" s="28">
        <v>457.3</v>
      </c>
      <c r="O820" s="28">
        <v>57.777839999999998</v>
      </c>
      <c r="P820" s="28">
        <v>354</v>
      </c>
      <c r="Q820" s="28">
        <v>1.3035000000000001</v>
      </c>
      <c r="R820" s="28">
        <v>2.2000000000000002</v>
      </c>
      <c r="S820" s="28">
        <v>3.5</v>
      </c>
      <c r="T820" s="28">
        <v>178.5</v>
      </c>
      <c r="U820" s="28">
        <v>3.17</v>
      </c>
      <c r="V820" s="28">
        <v>6.6666666666666693E-2</v>
      </c>
      <c r="W820" s="28">
        <v>34.86</v>
      </c>
      <c r="X820" s="28">
        <v>200</v>
      </c>
      <c r="Y820" s="28">
        <v>1.5149999999999999</v>
      </c>
      <c r="Z820" s="28">
        <v>1.9650000000000001</v>
      </c>
      <c r="AA820" s="28">
        <v>2.6</v>
      </c>
      <c r="AB820" s="28">
        <v>2.7850000000000001</v>
      </c>
      <c r="AC820" s="28">
        <v>50.65</v>
      </c>
      <c r="AD820" s="28">
        <v>33.755000000000003</v>
      </c>
      <c r="AE820" s="28">
        <v>3.5</v>
      </c>
      <c r="AF820" s="28">
        <v>4.8093000000000004</v>
      </c>
      <c r="AG820" s="28">
        <v>4.8093000000000004</v>
      </c>
      <c r="AH820" s="28">
        <v>4.8093000000000004</v>
      </c>
      <c r="AI820" s="28">
        <v>0.05</v>
      </c>
      <c r="AJ820" s="28">
        <v>2.0819999999999999</v>
      </c>
      <c r="AK820" s="28">
        <v>106.1123</v>
      </c>
      <c r="AL820" s="28">
        <v>7.1245000000000003</v>
      </c>
      <c r="AM820" s="28">
        <v>0.95</v>
      </c>
      <c r="AN820" s="28">
        <v>1.7424999999999999</v>
      </c>
      <c r="AO820" s="28">
        <v>45.8</v>
      </c>
      <c r="AP820" s="28">
        <v>2.0165000000000002</v>
      </c>
      <c r="AQ820" s="28">
        <v>1.585</v>
      </c>
      <c r="AR820" s="28">
        <v>7.6494999999999997</v>
      </c>
      <c r="AS820" s="28">
        <v>678.42499999999995</v>
      </c>
      <c r="AT820" s="28">
        <v>37.055397999999997</v>
      </c>
      <c r="AU820" s="28">
        <v>2820.8</v>
      </c>
      <c r="AV820" s="28">
        <v>5.5734000000000004</v>
      </c>
      <c r="AW820" s="28">
        <v>3.3</v>
      </c>
      <c r="AX820" s="28">
        <v>5.15</v>
      </c>
      <c r="AY820" s="28">
        <v>134</v>
      </c>
      <c r="AZ820" s="28">
        <v>2.7645</v>
      </c>
      <c r="BA820" s="28">
        <v>0.109170305676856</v>
      </c>
      <c r="BB820" s="28">
        <v>10.833</v>
      </c>
      <c r="BC820" s="28">
        <v>145</v>
      </c>
      <c r="BD820" s="28">
        <v>0.64</v>
      </c>
      <c r="BE820" s="28">
        <v>1.91235</v>
      </c>
      <c r="BF820" s="28">
        <v>1.8614999999999999</v>
      </c>
      <c r="BG820" s="28">
        <v>2.13</v>
      </c>
      <c r="BH820" s="28">
        <v>77.935000000000002</v>
      </c>
      <c r="BI820" s="28">
        <v>15.31</v>
      </c>
      <c r="BJ820" s="28">
        <v>5.15</v>
      </c>
      <c r="BK820" s="28">
        <v>3.300535</v>
      </c>
      <c r="BL820" s="28">
        <v>3.300535</v>
      </c>
      <c r="BM820" s="28">
        <v>3.300535</v>
      </c>
      <c r="BN820" s="28">
        <v>0.17</v>
      </c>
      <c r="BO820" s="28">
        <v>1.0131000717593599</v>
      </c>
      <c r="BP820" s="28">
        <v>0.46309696092619401</v>
      </c>
    </row>
    <row r="821" spans="1:68">
      <c r="A821" s="28">
        <v>820</v>
      </c>
      <c r="B821" s="29" t="s">
        <v>72</v>
      </c>
      <c r="C821" s="28">
        <v>104</v>
      </c>
      <c r="D821" s="28">
        <v>1050</v>
      </c>
      <c r="E821" s="28">
        <v>0.35399999999999998</v>
      </c>
      <c r="F821" s="28">
        <v>31.043500000000002</v>
      </c>
      <c r="G821" s="28">
        <v>3.0049999999999999</v>
      </c>
      <c r="H821" s="28">
        <v>1.1950000000000001</v>
      </c>
      <c r="I821" s="28">
        <v>4.165</v>
      </c>
      <c r="J821" s="28">
        <v>15</v>
      </c>
      <c r="K821" s="28">
        <v>0.84499999999999997</v>
      </c>
      <c r="L821" s="28">
        <v>0.85</v>
      </c>
      <c r="M821" s="28">
        <v>1.02</v>
      </c>
      <c r="N821" s="28">
        <v>457.3</v>
      </c>
      <c r="O821" s="28">
        <v>57.777839999999998</v>
      </c>
      <c r="P821" s="28">
        <v>354</v>
      </c>
      <c r="Q821" s="28">
        <v>1.3035000000000001</v>
      </c>
      <c r="R821" s="28">
        <v>2.2000000000000002</v>
      </c>
      <c r="S821" s="28">
        <v>3.5</v>
      </c>
      <c r="T821" s="28">
        <v>178.5</v>
      </c>
      <c r="U821" s="28">
        <v>3.17</v>
      </c>
      <c r="V821" s="28">
        <v>6.6666666666666693E-2</v>
      </c>
      <c r="W821" s="28">
        <v>34.86</v>
      </c>
      <c r="X821" s="28">
        <v>200</v>
      </c>
      <c r="Y821" s="28">
        <v>1.5149999999999999</v>
      </c>
      <c r="Z821" s="28">
        <v>1.9650000000000001</v>
      </c>
      <c r="AA821" s="28">
        <v>2.6</v>
      </c>
      <c r="AB821" s="28">
        <v>2.7850000000000001</v>
      </c>
      <c r="AC821" s="28">
        <v>50.65</v>
      </c>
      <c r="AD821" s="28">
        <v>33.755000000000003</v>
      </c>
      <c r="AE821" s="28">
        <v>3.5</v>
      </c>
      <c r="AF821" s="28">
        <v>4.8093000000000004</v>
      </c>
      <c r="AG821" s="28">
        <v>4.8093000000000004</v>
      </c>
      <c r="AH821" s="28">
        <v>4.8093000000000004</v>
      </c>
      <c r="AI821" s="28">
        <v>0.05</v>
      </c>
      <c r="AJ821" s="28">
        <v>2.1360000000000001</v>
      </c>
      <c r="AK821" s="28">
        <v>110.51439999999999</v>
      </c>
      <c r="AL821" s="28">
        <v>7.266</v>
      </c>
      <c r="AM821" s="28">
        <v>0.95</v>
      </c>
      <c r="AN821" s="28">
        <v>1.74</v>
      </c>
      <c r="AO821" s="28">
        <v>47.4</v>
      </c>
      <c r="AP821" s="28">
        <v>2.012</v>
      </c>
      <c r="AQ821" s="28">
        <v>1.58</v>
      </c>
      <c r="AR821" s="28">
        <v>7.6760000000000002</v>
      </c>
      <c r="AS821" s="28">
        <v>683.3</v>
      </c>
      <c r="AT821" s="28">
        <v>37.313864000000002</v>
      </c>
      <c r="AU821" s="28">
        <v>2847.4</v>
      </c>
      <c r="AV821" s="28">
        <v>5.3832000000000004</v>
      </c>
      <c r="AW821" s="28">
        <v>3.3</v>
      </c>
      <c r="AX821" s="28">
        <v>5.2</v>
      </c>
      <c r="AY821" s="28">
        <v>134</v>
      </c>
      <c r="AZ821" s="28">
        <v>2.766</v>
      </c>
      <c r="BA821" s="28">
        <v>0.105485232067511</v>
      </c>
      <c r="BB821" s="28">
        <v>10.834</v>
      </c>
      <c r="BC821" s="28">
        <v>145</v>
      </c>
      <c r="BD821" s="28">
        <v>0.64</v>
      </c>
      <c r="BE821" s="28">
        <v>1.9128000000000001</v>
      </c>
      <c r="BF821" s="28">
        <v>1.8620000000000001</v>
      </c>
      <c r="BG821" s="28">
        <v>2.13</v>
      </c>
      <c r="BH821" s="28">
        <v>75.180000000000007</v>
      </c>
      <c r="BI821" s="28">
        <v>15.18</v>
      </c>
      <c r="BJ821" s="28">
        <v>5.2</v>
      </c>
      <c r="BK821" s="28">
        <v>3.3005800000000001</v>
      </c>
      <c r="BL821" s="28">
        <v>3.3005800000000001</v>
      </c>
      <c r="BM821" s="28">
        <v>3.3005800000000001</v>
      </c>
      <c r="BN821" s="28">
        <v>0.17</v>
      </c>
      <c r="BO821" s="28">
        <v>1.0131000717593599</v>
      </c>
      <c r="BP821" s="28">
        <v>0.46309696092619401</v>
      </c>
    </row>
    <row r="822" spans="1:68">
      <c r="A822" s="28">
        <v>821</v>
      </c>
      <c r="B822" s="29" t="s">
        <v>72</v>
      </c>
      <c r="C822" s="28">
        <v>133</v>
      </c>
      <c r="D822" s="28">
        <v>1075</v>
      </c>
      <c r="E822" s="28">
        <v>0.35399999999999998</v>
      </c>
      <c r="F822" s="28">
        <v>31.043500000000002</v>
      </c>
      <c r="G822" s="28">
        <v>3.0049999999999999</v>
      </c>
      <c r="H822" s="28">
        <v>1.1950000000000001</v>
      </c>
      <c r="I822" s="28">
        <v>4.165</v>
      </c>
      <c r="J822" s="28">
        <v>15</v>
      </c>
      <c r="K822" s="28">
        <v>0.84499999999999997</v>
      </c>
      <c r="L822" s="28">
        <v>0.85</v>
      </c>
      <c r="M822" s="28">
        <v>1.02</v>
      </c>
      <c r="N822" s="28">
        <v>457.3</v>
      </c>
      <c r="O822" s="28">
        <v>57.777839999999998</v>
      </c>
      <c r="P822" s="28">
        <v>354</v>
      </c>
      <c r="Q822" s="28">
        <v>1.3035000000000001</v>
      </c>
      <c r="R822" s="28">
        <v>2.2000000000000002</v>
      </c>
      <c r="S822" s="28">
        <v>3.5</v>
      </c>
      <c r="T822" s="28">
        <v>178.5</v>
      </c>
      <c r="U822" s="28">
        <v>3.17</v>
      </c>
      <c r="V822" s="28">
        <v>6.6666666666666693E-2</v>
      </c>
      <c r="W822" s="28">
        <v>34.86</v>
      </c>
      <c r="X822" s="28">
        <v>200</v>
      </c>
      <c r="Y822" s="28">
        <v>1.5149999999999999</v>
      </c>
      <c r="Z822" s="28">
        <v>1.9650000000000001</v>
      </c>
      <c r="AA822" s="28">
        <v>2.6</v>
      </c>
      <c r="AB822" s="28">
        <v>2.7850000000000001</v>
      </c>
      <c r="AC822" s="28">
        <v>50.65</v>
      </c>
      <c r="AD822" s="28">
        <v>33.755000000000003</v>
      </c>
      <c r="AE822" s="28">
        <v>3.5</v>
      </c>
      <c r="AF822" s="28">
        <v>4.8093000000000004</v>
      </c>
      <c r="AG822" s="28">
        <v>4.8093000000000004</v>
      </c>
      <c r="AH822" s="28">
        <v>4.8093000000000004</v>
      </c>
      <c r="AI822" s="28">
        <v>0.05</v>
      </c>
      <c r="AJ822" s="28">
        <v>2.1360000000000001</v>
      </c>
      <c r="AK822" s="28">
        <v>110.51439999999999</v>
      </c>
      <c r="AL822" s="28">
        <v>7.266</v>
      </c>
      <c r="AM822" s="28">
        <v>0.95</v>
      </c>
      <c r="AN822" s="28">
        <v>1.74</v>
      </c>
      <c r="AO822" s="28">
        <v>47.4</v>
      </c>
      <c r="AP822" s="28">
        <v>2.012</v>
      </c>
      <c r="AQ822" s="28">
        <v>1.58</v>
      </c>
      <c r="AR822" s="28">
        <v>7.6760000000000002</v>
      </c>
      <c r="AS822" s="28">
        <v>683.3</v>
      </c>
      <c r="AT822" s="28">
        <v>37.313864000000002</v>
      </c>
      <c r="AU822" s="28">
        <v>2847.4</v>
      </c>
      <c r="AV822" s="28">
        <v>5.3832000000000004</v>
      </c>
      <c r="AW822" s="28">
        <v>3.3</v>
      </c>
      <c r="AX822" s="28">
        <v>5.2</v>
      </c>
      <c r="AY822" s="28">
        <v>134</v>
      </c>
      <c r="AZ822" s="28">
        <v>2.766</v>
      </c>
      <c r="BA822" s="28">
        <v>0.105485232067511</v>
      </c>
      <c r="BB822" s="28">
        <v>10.834</v>
      </c>
      <c r="BC822" s="28">
        <v>145</v>
      </c>
      <c r="BD822" s="28">
        <v>0.64</v>
      </c>
      <c r="BE822" s="28">
        <v>1.9128000000000001</v>
      </c>
      <c r="BF822" s="28">
        <v>1.8620000000000001</v>
      </c>
      <c r="BG822" s="28">
        <v>2.13</v>
      </c>
      <c r="BH822" s="28">
        <v>75.180000000000007</v>
      </c>
      <c r="BI822" s="28">
        <v>15.18</v>
      </c>
      <c r="BJ822" s="28">
        <v>5.2</v>
      </c>
      <c r="BK822" s="28">
        <v>3.3005800000000001</v>
      </c>
      <c r="BL822" s="28">
        <v>3.3005800000000001</v>
      </c>
      <c r="BM822" s="28">
        <v>3.3005800000000001</v>
      </c>
      <c r="BN822" s="28">
        <v>0.17</v>
      </c>
      <c r="BO822" s="28">
        <v>1.0131000717593599</v>
      </c>
      <c r="BP822" s="28">
        <v>0.46309696092619401</v>
      </c>
    </row>
    <row r="823" spans="1:68">
      <c r="A823" s="28">
        <v>822</v>
      </c>
      <c r="B823" s="29" t="s">
        <v>404</v>
      </c>
      <c r="C823" s="28">
        <v>225</v>
      </c>
      <c r="D823" s="28">
        <v>1100</v>
      </c>
      <c r="E823" s="28">
        <v>0.4022405</v>
      </c>
      <c r="F823" s="28">
        <v>33.848037750000003</v>
      </c>
      <c r="G823" s="28">
        <v>3.1638649999999999</v>
      </c>
      <c r="H823" s="28">
        <v>1.2048175000000001</v>
      </c>
      <c r="I823" s="28">
        <v>4.1171899999999999</v>
      </c>
      <c r="J823" s="28">
        <v>16.036000000000001</v>
      </c>
      <c r="K823" s="28">
        <v>0.86841500000000005</v>
      </c>
      <c r="L823" s="28">
        <v>0.87029999999999996</v>
      </c>
      <c r="M823" s="28">
        <v>1.04793</v>
      </c>
      <c r="N823" s="28">
        <v>462.44290000000001</v>
      </c>
      <c r="O823" s="28">
        <v>57.388488467499997</v>
      </c>
      <c r="P823" s="28">
        <v>358.5675</v>
      </c>
      <c r="Q823" s="28">
        <v>1.3768862500000001</v>
      </c>
      <c r="R823" s="28">
        <v>2.2607249999999999</v>
      </c>
      <c r="S823" s="28">
        <v>3.5245000000000002</v>
      </c>
      <c r="T823" s="28">
        <v>177.3135</v>
      </c>
      <c r="U823" s="28">
        <v>3.1294525000000002</v>
      </c>
      <c r="V823" s="28">
        <v>6.6724869044649499E-2</v>
      </c>
      <c r="W823" s="28">
        <v>34.335945000000002</v>
      </c>
      <c r="X823" s="28">
        <v>198.59125</v>
      </c>
      <c r="Y823" s="28">
        <v>1.497045</v>
      </c>
      <c r="Z823" s="28">
        <v>1.960261</v>
      </c>
      <c r="AA823" s="28">
        <v>2.5834100000000002</v>
      </c>
      <c r="AB823" s="28">
        <v>2.77156</v>
      </c>
      <c r="AC823" s="28">
        <v>51.47495</v>
      </c>
      <c r="AD823" s="28">
        <v>33.161452500000003</v>
      </c>
      <c r="AE823" s="28">
        <v>3.5245000000000002</v>
      </c>
      <c r="AF823" s="28">
        <v>4.8251080999999996</v>
      </c>
      <c r="AG823" s="28">
        <v>4.8153606</v>
      </c>
      <c r="AH823" s="28">
        <v>4.7661331000000002</v>
      </c>
      <c r="AI823" s="28">
        <v>6.3125000000000001E-2</v>
      </c>
      <c r="AJ823" s="28">
        <v>1.9186000000000001</v>
      </c>
      <c r="AK823" s="28">
        <v>92.847130000000007</v>
      </c>
      <c r="AL823" s="28">
        <v>6.6912500000000001</v>
      </c>
      <c r="AM823" s="28">
        <v>0.95104999999999995</v>
      </c>
      <c r="AN823" s="28">
        <v>1.75735</v>
      </c>
      <c r="AO823" s="28">
        <v>40.965000000000003</v>
      </c>
      <c r="AP823" s="28">
        <v>2.0184500000000001</v>
      </c>
      <c r="AQ823" s="28">
        <v>1.593</v>
      </c>
      <c r="AR823" s="28">
        <v>7.5237999999999996</v>
      </c>
      <c r="AS823" s="28">
        <v>663.66700000000003</v>
      </c>
      <c r="AT823" s="28">
        <v>36.371537949999997</v>
      </c>
      <c r="AU823" s="28">
        <v>2719.44</v>
      </c>
      <c r="AV823" s="28">
        <v>5.9743899999999996</v>
      </c>
      <c r="AW823" s="28">
        <v>3.2894999999999999</v>
      </c>
      <c r="AX823" s="28">
        <v>5</v>
      </c>
      <c r="AY823" s="28">
        <v>134.38499999999999</v>
      </c>
      <c r="AZ823" s="28">
        <v>2.7622749999999998</v>
      </c>
      <c r="BA823" s="28">
        <v>0.121201025265471</v>
      </c>
      <c r="BB823" s="28">
        <v>10.941649999999999</v>
      </c>
      <c r="BC823" s="28">
        <v>145.35</v>
      </c>
      <c r="BD823" s="28">
        <v>0.64280000000000004</v>
      </c>
      <c r="BE823" s="28">
        <v>1.91191</v>
      </c>
      <c r="BF823" s="28">
        <v>1.8634999999999999</v>
      </c>
      <c r="BG823" s="28">
        <v>2.1341999999999999</v>
      </c>
      <c r="BH823" s="28">
        <v>84.621499999999997</v>
      </c>
      <c r="BI823" s="28">
        <v>15.776999999999999</v>
      </c>
      <c r="BJ823" s="28">
        <v>5</v>
      </c>
      <c r="BK823" s="28">
        <v>3.298006</v>
      </c>
      <c r="BL823" s="28">
        <v>3.298006</v>
      </c>
      <c r="BM823" s="28">
        <v>3.3650310000000001</v>
      </c>
      <c r="BN823" s="28">
        <v>0.1686</v>
      </c>
      <c r="BO823" s="28">
        <v>1.00542880424794</v>
      </c>
      <c r="BP823" s="28">
        <v>0.46512301013024598</v>
      </c>
    </row>
    <row r="824" spans="1:68">
      <c r="A824" s="28">
        <v>823</v>
      </c>
      <c r="B824" s="29" t="s">
        <v>405</v>
      </c>
      <c r="C824" s="28">
        <v>270</v>
      </c>
      <c r="D824" s="28">
        <v>1100</v>
      </c>
      <c r="E824" s="28">
        <v>0.40519650000000001</v>
      </c>
      <c r="F824" s="28">
        <v>34.025974249999997</v>
      </c>
      <c r="G824" s="28">
        <v>3.1741999999999999</v>
      </c>
      <c r="H824" s="28">
        <v>1.2050025</v>
      </c>
      <c r="I824" s="28">
        <v>4.1152749999999996</v>
      </c>
      <c r="J824" s="28">
        <v>16.103999999999999</v>
      </c>
      <c r="K824" s="28">
        <v>0.86970999999999998</v>
      </c>
      <c r="L824" s="28">
        <v>0.87134999999999996</v>
      </c>
      <c r="M824" s="28">
        <v>1.0490900000000001</v>
      </c>
      <c r="N824" s="28">
        <v>462.68889999999999</v>
      </c>
      <c r="O824" s="28">
        <v>57.387567367499997</v>
      </c>
      <c r="P824" s="28">
        <v>358.75749999999999</v>
      </c>
      <c r="Q824" s="28">
        <v>1.3796217500000001</v>
      </c>
      <c r="R824" s="28">
        <v>2.2648250000000001</v>
      </c>
      <c r="S824" s="28">
        <v>3.5270000000000001</v>
      </c>
      <c r="T824" s="28">
        <v>177.28700000000001</v>
      </c>
      <c r="U824" s="28">
        <v>3.1282795000000001</v>
      </c>
      <c r="V824" s="28">
        <v>6.6691505216095404E-2</v>
      </c>
      <c r="W824" s="28">
        <v>34.322395</v>
      </c>
      <c r="X824" s="28">
        <v>198.55125000000001</v>
      </c>
      <c r="Y824" s="28">
        <v>1.4965599999999999</v>
      </c>
      <c r="Z824" s="28">
        <v>1.960356</v>
      </c>
      <c r="AA824" s="28">
        <v>2.5829800000000001</v>
      </c>
      <c r="AB824" s="28">
        <v>2.7711950000000001</v>
      </c>
      <c r="AC824" s="28">
        <v>51.515599999999999</v>
      </c>
      <c r="AD824" s="28">
        <v>33.135097500000001</v>
      </c>
      <c r="AE824" s="28">
        <v>3.5270000000000001</v>
      </c>
      <c r="AF824" s="28">
        <v>4.8269728000000001</v>
      </c>
      <c r="AG824" s="28">
        <v>4.8166682999999999</v>
      </c>
      <c r="AH824" s="28">
        <v>4.7646278000000004</v>
      </c>
      <c r="AI824" s="28">
        <v>6.3875000000000001E-2</v>
      </c>
      <c r="AJ824" s="28">
        <v>1.91821</v>
      </c>
      <c r="AK824" s="28">
        <v>92.823947000000004</v>
      </c>
      <c r="AL824" s="28">
        <v>6.6907699999999997</v>
      </c>
      <c r="AM824" s="28">
        <v>0.95147999999999999</v>
      </c>
      <c r="AN824" s="28">
        <v>1.7576000000000001</v>
      </c>
      <c r="AO824" s="28">
        <v>40.954999999999998</v>
      </c>
      <c r="AP824" s="28">
        <v>2.0181200000000001</v>
      </c>
      <c r="AQ824" s="28">
        <v>1.593</v>
      </c>
      <c r="AR824" s="28">
        <v>7.5190400000000004</v>
      </c>
      <c r="AS824" s="28">
        <v>663.58199999999999</v>
      </c>
      <c r="AT824" s="28">
        <v>36.376372330000002</v>
      </c>
      <c r="AU824" s="28">
        <v>2717.002</v>
      </c>
      <c r="AV824" s="28">
        <v>5.9702570000000001</v>
      </c>
      <c r="AW824" s="28">
        <v>3.2911999999999999</v>
      </c>
      <c r="AX824" s="28">
        <v>4.9989999999999997</v>
      </c>
      <c r="AY824" s="28">
        <v>134.376</v>
      </c>
      <c r="AZ824" s="28">
        <v>2.7612100000000002</v>
      </c>
      <c r="BA824" s="28">
        <v>0.12118178488585001</v>
      </c>
      <c r="BB824" s="28">
        <v>10.94262</v>
      </c>
      <c r="BC824" s="28">
        <v>145.33500000000001</v>
      </c>
      <c r="BD824" s="28">
        <v>0.64278000000000002</v>
      </c>
      <c r="BE824" s="28">
        <v>1.911729</v>
      </c>
      <c r="BF824" s="28">
        <v>1.8633900000000001</v>
      </c>
      <c r="BG824" s="28">
        <v>2.13415</v>
      </c>
      <c r="BH824" s="28">
        <v>84.564300000000003</v>
      </c>
      <c r="BI824" s="28">
        <v>15.76942</v>
      </c>
      <c r="BJ824" s="28">
        <v>4.9989999999999997</v>
      </c>
      <c r="BK824" s="28">
        <v>3.2992252999999998</v>
      </c>
      <c r="BL824" s="28">
        <v>3.3023688999999998</v>
      </c>
      <c r="BM824" s="28">
        <v>3.3662565999999998</v>
      </c>
      <c r="BN824" s="28">
        <v>0.16850999999999999</v>
      </c>
      <c r="BO824" s="28">
        <v>1.0052693606477501</v>
      </c>
      <c r="BP824" s="28">
        <v>0.46510853835021698</v>
      </c>
    </row>
    <row r="825" spans="1:68">
      <c r="A825" s="28">
        <v>824</v>
      </c>
      <c r="B825" s="29" t="s">
        <v>374</v>
      </c>
      <c r="C825" s="28">
        <v>285</v>
      </c>
      <c r="D825" s="28">
        <v>1100</v>
      </c>
      <c r="E825" s="28">
        <v>0.40815249999999997</v>
      </c>
      <c r="F825" s="28">
        <v>34.203910749999999</v>
      </c>
      <c r="G825" s="28">
        <v>3.1845349999999999</v>
      </c>
      <c r="H825" s="28">
        <v>1.2051875000000001</v>
      </c>
      <c r="I825" s="28">
        <v>4.1133600000000001</v>
      </c>
      <c r="J825" s="28">
        <v>16.172000000000001</v>
      </c>
      <c r="K825" s="28">
        <v>0.87100500000000003</v>
      </c>
      <c r="L825" s="28">
        <v>0.87239999999999995</v>
      </c>
      <c r="M825" s="28">
        <v>1.0502499999999999</v>
      </c>
      <c r="N825" s="28">
        <v>462.93490000000003</v>
      </c>
      <c r="O825" s="28">
        <v>57.386646267499998</v>
      </c>
      <c r="P825" s="28">
        <v>358.94749999999999</v>
      </c>
      <c r="Q825" s="28">
        <v>1.3823572500000001</v>
      </c>
      <c r="R825" s="28">
        <v>2.2689249999999999</v>
      </c>
      <c r="S825" s="28">
        <v>3.5295000000000001</v>
      </c>
      <c r="T825" s="28">
        <v>177.26050000000001</v>
      </c>
      <c r="U825" s="28">
        <v>3.1271065</v>
      </c>
      <c r="V825" s="28">
        <v>6.6658421963888201E-2</v>
      </c>
      <c r="W825" s="28">
        <v>34.308844999999998</v>
      </c>
      <c r="X825" s="28">
        <v>198.51124999999999</v>
      </c>
      <c r="Y825" s="28">
        <v>1.496075</v>
      </c>
      <c r="Z825" s="28">
        <v>1.9604509999999999</v>
      </c>
      <c r="AA825" s="28">
        <v>2.5825499999999999</v>
      </c>
      <c r="AB825" s="28">
        <v>2.7708300000000001</v>
      </c>
      <c r="AC825" s="28">
        <v>51.556249999999999</v>
      </c>
      <c r="AD825" s="28">
        <v>33.108742499999998</v>
      </c>
      <c r="AE825" s="28">
        <v>3.5295000000000001</v>
      </c>
      <c r="AF825" s="28">
        <v>4.8288374999999997</v>
      </c>
      <c r="AG825" s="28">
        <v>4.8179759999999998</v>
      </c>
      <c r="AH825" s="28">
        <v>4.7631224999999997</v>
      </c>
      <c r="AI825" s="28">
        <v>6.4625000000000002E-2</v>
      </c>
      <c r="AJ825" s="28">
        <v>1.9178200000000001</v>
      </c>
      <c r="AK825" s="28">
        <v>92.800764000000001</v>
      </c>
      <c r="AL825" s="28">
        <v>6.6902900000000001</v>
      </c>
      <c r="AM825" s="28">
        <v>0.95191000000000003</v>
      </c>
      <c r="AN825" s="28">
        <v>1.7578499999999999</v>
      </c>
      <c r="AO825" s="28">
        <v>40.945</v>
      </c>
      <c r="AP825" s="28">
        <v>2.0177900000000002</v>
      </c>
      <c r="AQ825" s="28">
        <v>1.593</v>
      </c>
      <c r="AR825" s="28">
        <v>7.5142800000000003</v>
      </c>
      <c r="AS825" s="28">
        <v>663.49699999999996</v>
      </c>
      <c r="AT825" s="28">
        <v>36.381206710000001</v>
      </c>
      <c r="AU825" s="28">
        <v>2714.5639999999999</v>
      </c>
      <c r="AV825" s="28">
        <v>5.9661239999999998</v>
      </c>
      <c r="AW825" s="28">
        <v>3.2928999999999999</v>
      </c>
      <c r="AX825" s="28">
        <v>4.9980000000000002</v>
      </c>
      <c r="AY825" s="28">
        <v>134.36699999999999</v>
      </c>
      <c r="AZ825" s="28">
        <v>2.7601450000000001</v>
      </c>
      <c r="BA825" s="28">
        <v>0.121162535108072</v>
      </c>
      <c r="BB825" s="28">
        <v>10.94359</v>
      </c>
      <c r="BC825" s="28">
        <v>145.32</v>
      </c>
      <c r="BD825" s="28">
        <v>0.64276</v>
      </c>
      <c r="BE825" s="28">
        <v>1.911548</v>
      </c>
      <c r="BF825" s="28">
        <v>1.86328</v>
      </c>
      <c r="BG825" s="28">
        <v>2.1341000000000001</v>
      </c>
      <c r="BH825" s="28">
        <v>84.507099999999994</v>
      </c>
      <c r="BI825" s="28">
        <v>15.761839999999999</v>
      </c>
      <c r="BJ825" s="28">
        <v>4.9980000000000002</v>
      </c>
      <c r="BK825" s="28">
        <v>3.3004446000000001</v>
      </c>
      <c r="BL825" s="28">
        <v>3.3067318000000001</v>
      </c>
      <c r="BM825" s="28">
        <v>3.3674822</v>
      </c>
      <c r="BN825" s="28">
        <v>0.16841999999999999</v>
      </c>
      <c r="BO825" s="28">
        <v>1.00510991389768</v>
      </c>
      <c r="BP825" s="28">
        <v>0.46509406657018798</v>
      </c>
    </row>
    <row r="826" spans="1:68">
      <c r="A826" s="28">
        <v>825</v>
      </c>
      <c r="B826" s="29" t="s">
        <v>406</v>
      </c>
      <c r="C826" s="28">
        <v>190</v>
      </c>
      <c r="D826" s="28">
        <v>1100</v>
      </c>
      <c r="E826" s="28">
        <v>0.41110849999999999</v>
      </c>
      <c r="F826" s="28">
        <v>34.38184725</v>
      </c>
      <c r="G826" s="28">
        <v>3.1948699999999999</v>
      </c>
      <c r="H826" s="28">
        <v>1.2053725</v>
      </c>
      <c r="I826" s="28">
        <v>4.1114449999999998</v>
      </c>
      <c r="J826" s="28">
        <v>16.239999999999998</v>
      </c>
      <c r="K826" s="28">
        <v>0.87229999999999996</v>
      </c>
      <c r="L826" s="28">
        <v>0.87344999999999995</v>
      </c>
      <c r="M826" s="28">
        <v>1.05141</v>
      </c>
      <c r="N826" s="28">
        <v>463.18090000000001</v>
      </c>
      <c r="O826" s="28">
        <v>57.385725167499999</v>
      </c>
      <c r="P826" s="28">
        <v>359.13749999999999</v>
      </c>
      <c r="Q826" s="28">
        <v>1.3850927500000001</v>
      </c>
      <c r="R826" s="28">
        <v>2.2730250000000001</v>
      </c>
      <c r="S826" s="28">
        <v>3.532</v>
      </c>
      <c r="T826" s="28">
        <v>177.23400000000001</v>
      </c>
      <c r="U826" s="28">
        <v>3.1259334999999999</v>
      </c>
      <c r="V826" s="28">
        <v>6.6625615763546794E-2</v>
      </c>
      <c r="W826" s="28">
        <v>34.295295000000003</v>
      </c>
      <c r="X826" s="28">
        <v>198.47125</v>
      </c>
      <c r="Y826" s="28">
        <v>1.49559</v>
      </c>
      <c r="Z826" s="28">
        <v>1.9605459999999999</v>
      </c>
      <c r="AA826" s="28">
        <v>2.5821200000000002</v>
      </c>
      <c r="AB826" s="28">
        <v>2.7704650000000002</v>
      </c>
      <c r="AC826" s="28">
        <v>51.596899999999998</v>
      </c>
      <c r="AD826" s="28">
        <v>33.082387500000003</v>
      </c>
      <c r="AE826" s="28">
        <v>3.532</v>
      </c>
      <c r="AF826" s="28">
        <v>4.8307022000000002</v>
      </c>
      <c r="AG826" s="28">
        <v>4.8192836999999997</v>
      </c>
      <c r="AH826" s="28">
        <v>4.7616171999999999</v>
      </c>
      <c r="AI826" s="28">
        <v>6.5375000000000003E-2</v>
      </c>
      <c r="AJ826" s="28">
        <v>1.91743</v>
      </c>
      <c r="AK826" s="28">
        <v>92.777580999999998</v>
      </c>
      <c r="AL826" s="28">
        <v>6.6898099999999996</v>
      </c>
      <c r="AM826" s="28">
        <v>0.95233999999999996</v>
      </c>
      <c r="AN826" s="28">
        <v>1.7581</v>
      </c>
      <c r="AO826" s="28">
        <v>40.935000000000002</v>
      </c>
      <c r="AP826" s="28">
        <v>2.0174599999999998</v>
      </c>
      <c r="AQ826" s="28">
        <v>1.593</v>
      </c>
      <c r="AR826" s="28">
        <v>7.5095200000000002</v>
      </c>
      <c r="AS826" s="28">
        <v>663.41200000000003</v>
      </c>
      <c r="AT826" s="28">
        <v>36.386041089999999</v>
      </c>
      <c r="AU826" s="28">
        <v>2712.1260000000002</v>
      </c>
      <c r="AV826" s="28">
        <v>5.9619910000000003</v>
      </c>
      <c r="AW826" s="28">
        <v>3.2946</v>
      </c>
      <c r="AX826" s="28">
        <v>4.9969999999999999</v>
      </c>
      <c r="AY826" s="28">
        <v>134.358</v>
      </c>
      <c r="AZ826" s="28">
        <v>2.75908</v>
      </c>
      <c r="BA826" s="28">
        <v>0.121143275925247</v>
      </c>
      <c r="BB826" s="28">
        <v>10.944559999999999</v>
      </c>
      <c r="BC826" s="28">
        <v>145.30500000000001</v>
      </c>
      <c r="BD826" s="28">
        <v>0.64273999999999998</v>
      </c>
      <c r="BE826" s="28">
        <v>1.911367</v>
      </c>
      <c r="BF826" s="28">
        <v>1.86317</v>
      </c>
      <c r="BG826" s="28">
        <v>2.1340499999999998</v>
      </c>
      <c r="BH826" s="28">
        <v>84.4499</v>
      </c>
      <c r="BI826" s="28">
        <v>15.75426</v>
      </c>
      <c r="BJ826" s="28">
        <v>4.9969999999999999</v>
      </c>
      <c r="BK826" s="28">
        <v>3.3016638999999999</v>
      </c>
      <c r="BL826" s="28">
        <v>3.3110946999999999</v>
      </c>
      <c r="BM826" s="28">
        <v>3.3687078000000001</v>
      </c>
      <c r="BN826" s="28">
        <v>0.16833000000000001</v>
      </c>
      <c r="BO826" s="28">
        <v>1.0049504639976501</v>
      </c>
      <c r="BP826" s="28">
        <v>0.46507959479015898</v>
      </c>
    </row>
    <row r="827" spans="1:68">
      <c r="A827" s="28">
        <v>826</v>
      </c>
      <c r="B827" s="29" t="s">
        <v>375</v>
      </c>
      <c r="C827" s="28">
        <v>125</v>
      </c>
      <c r="D827" s="28">
        <v>1100</v>
      </c>
      <c r="E827" s="28">
        <v>0.4140645</v>
      </c>
      <c r="F827" s="28">
        <v>34.559783750000001</v>
      </c>
      <c r="G827" s="28">
        <v>3.2052049999999999</v>
      </c>
      <c r="H827" s="28">
        <v>1.2055575000000001</v>
      </c>
      <c r="I827" s="28">
        <v>4.1095300000000003</v>
      </c>
      <c r="J827" s="28">
        <v>16.308</v>
      </c>
      <c r="K827" s="28">
        <v>0.87359500000000001</v>
      </c>
      <c r="L827" s="28">
        <v>0.87450000000000006</v>
      </c>
      <c r="M827" s="28">
        <v>1.05257</v>
      </c>
      <c r="N827" s="28">
        <v>463.42689999999999</v>
      </c>
      <c r="O827" s="28">
        <v>57.384804067499999</v>
      </c>
      <c r="P827" s="28">
        <v>359.32749999999999</v>
      </c>
      <c r="Q827" s="28">
        <v>1.3878282500000001</v>
      </c>
      <c r="R827" s="28">
        <v>2.2771249999999998</v>
      </c>
      <c r="S827" s="28">
        <v>3.5345</v>
      </c>
      <c r="T827" s="28">
        <v>177.20750000000001</v>
      </c>
      <c r="U827" s="28">
        <v>3.1247604999999998</v>
      </c>
      <c r="V827" s="28">
        <v>6.6593083149374593E-2</v>
      </c>
      <c r="W827" s="28">
        <v>34.281745000000001</v>
      </c>
      <c r="X827" s="28">
        <v>198.43125000000001</v>
      </c>
      <c r="Y827" s="28">
        <v>1.4951049999999999</v>
      </c>
      <c r="Z827" s="28">
        <v>1.9606410000000001</v>
      </c>
      <c r="AA827" s="28">
        <v>2.58169</v>
      </c>
      <c r="AB827" s="28">
        <v>2.7700999999999998</v>
      </c>
      <c r="AC827" s="28">
        <v>51.637549999999997</v>
      </c>
      <c r="AD827" s="28">
        <v>33.056032500000001</v>
      </c>
      <c r="AE827" s="28">
        <v>3.5345</v>
      </c>
      <c r="AF827" s="28">
        <v>4.8325668999999998</v>
      </c>
      <c r="AG827" s="28">
        <v>4.8205913999999996</v>
      </c>
      <c r="AH827" s="28">
        <v>4.7601119000000001</v>
      </c>
      <c r="AI827" s="28">
        <v>6.6125000000000003E-2</v>
      </c>
      <c r="AJ827" s="28">
        <v>1.9170400000000001</v>
      </c>
      <c r="AK827" s="28">
        <v>92.754397999999995</v>
      </c>
      <c r="AL827" s="28">
        <v>6.68933</v>
      </c>
      <c r="AM827" s="28">
        <v>0.95277000000000001</v>
      </c>
      <c r="AN827" s="28">
        <v>1.7583500000000001</v>
      </c>
      <c r="AO827" s="28">
        <v>40.924999999999997</v>
      </c>
      <c r="AP827" s="28">
        <v>2.0171299999999999</v>
      </c>
      <c r="AQ827" s="28">
        <v>1.593</v>
      </c>
      <c r="AR827" s="28">
        <v>7.5047600000000001</v>
      </c>
      <c r="AS827" s="28">
        <v>663.327</v>
      </c>
      <c r="AT827" s="28">
        <v>36.390875469999997</v>
      </c>
      <c r="AU827" s="28">
        <v>2709.6880000000001</v>
      </c>
      <c r="AV827" s="28">
        <v>5.9578579999999999</v>
      </c>
      <c r="AW827" s="28">
        <v>3.2963</v>
      </c>
      <c r="AX827" s="28">
        <v>4.9960000000000004</v>
      </c>
      <c r="AY827" s="28">
        <v>134.34899999999999</v>
      </c>
      <c r="AZ827" s="28">
        <v>2.7580149999999999</v>
      </c>
      <c r="BA827" s="28">
        <v>0.12112400733048299</v>
      </c>
      <c r="BB827" s="28">
        <v>10.94553</v>
      </c>
      <c r="BC827" s="28">
        <v>145.29</v>
      </c>
      <c r="BD827" s="28">
        <v>0.64271999999999996</v>
      </c>
      <c r="BE827" s="28">
        <v>1.9111860000000001</v>
      </c>
      <c r="BF827" s="28">
        <v>1.8630599999999999</v>
      </c>
      <c r="BG827" s="28">
        <v>2.1339999999999999</v>
      </c>
      <c r="BH827" s="28">
        <v>84.392700000000005</v>
      </c>
      <c r="BI827" s="28">
        <v>15.74668</v>
      </c>
      <c r="BJ827" s="28">
        <v>4.9960000000000004</v>
      </c>
      <c r="BK827" s="28">
        <v>3.3028832000000001</v>
      </c>
      <c r="BL827" s="28">
        <v>3.3154575999999998</v>
      </c>
      <c r="BM827" s="28">
        <v>3.3699333999999999</v>
      </c>
      <c r="BN827" s="28">
        <v>0.16824</v>
      </c>
      <c r="BO827" s="28">
        <v>1.00479101094755</v>
      </c>
      <c r="BP827" s="28">
        <v>0.46506512301012998</v>
      </c>
    </row>
    <row r="828" spans="1:68">
      <c r="A828" s="28">
        <v>827</v>
      </c>
      <c r="B828" s="29" t="s">
        <v>407</v>
      </c>
      <c r="C828" s="28">
        <v>263</v>
      </c>
      <c r="D828" s="28">
        <v>1100</v>
      </c>
      <c r="E828" s="28">
        <v>0.41602349999999999</v>
      </c>
      <c r="F828" s="28">
        <v>34.649334250000003</v>
      </c>
      <c r="G828" s="28">
        <v>3.2092550000000002</v>
      </c>
      <c r="H828" s="28">
        <v>1.2076225</v>
      </c>
      <c r="I828" s="28">
        <v>4.1035300000000001</v>
      </c>
      <c r="J828" s="28">
        <v>16.332000000000001</v>
      </c>
      <c r="K828" s="28">
        <v>0.87510500000000002</v>
      </c>
      <c r="L828" s="28">
        <v>0.87609999999999999</v>
      </c>
      <c r="M828" s="28">
        <v>1.0559099999999999</v>
      </c>
      <c r="N828" s="28">
        <v>463.91230000000002</v>
      </c>
      <c r="O828" s="28">
        <v>57.277245172500002</v>
      </c>
      <c r="P828" s="28">
        <v>359.8725</v>
      </c>
      <c r="Q828" s="28">
        <v>1.3978537499999999</v>
      </c>
      <c r="R828" s="28">
        <v>2.2780749999999999</v>
      </c>
      <c r="S828" s="28">
        <v>3.5314999999999999</v>
      </c>
      <c r="T828" s="28">
        <v>176.97450000000001</v>
      </c>
      <c r="U828" s="28">
        <v>3.1178675</v>
      </c>
      <c r="V828" s="28">
        <v>6.6740142052412396E-2</v>
      </c>
      <c r="W828" s="28">
        <v>34.186214999999997</v>
      </c>
      <c r="X828" s="28">
        <v>198.18875</v>
      </c>
      <c r="Y828" s="28">
        <v>1.4919150000000001</v>
      </c>
      <c r="Z828" s="28">
        <v>1.958907</v>
      </c>
      <c r="AA828" s="28">
        <v>2.5786699999999998</v>
      </c>
      <c r="AB828" s="28">
        <v>2.7677200000000002</v>
      </c>
      <c r="AC828" s="28">
        <v>51.710650000000001</v>
      </c>
      <c r="AD828" s="28">
        <v>32.991867499999998</v>
      </c>
      <c r="AE828" s="28">
        <v>3.5314999999999999</v>
      </c>
      <c r="AF828" s="28">
        <v>4.8296247000000001</v>
      </c>
      <c r="AG828" s="28">
        <v>4.8170922000000003</v>
      </c>
      <c r="AH828" s="28">
        <v>4.7537997000000001</v>
      </c>
      <c r="AI828" s="28">
        <v>6.6875000000000004E-2</v>
      </c>
      <c r="AJ828" s="28">
        <v>1.9181999999999999</v>
      </c>
      <c r="AK828" s="28">
        <v>92.830309999999997</v>
      </c>
      <c r="AL828" s="28">
        <v>6.6887499999999998</v>
      </c>
      <c r="AM828" s="28">
        <v>0.95135000000000003</v>
      </c>
      <c r="AN828" s="28">
        <v>1.75945</v>
      </c>
      <c r="AO828" s="28">
        <v>40.954999999999998</v>
      </c>
      <c r="AP828" s="28">
        <v>2.0151500000000002</v>
      </c>
      <c r="AQ828" s="28">
        <v>1.591</v>
      </c>
      <c r="AR828" s="28">
        <v>7.5106000000000002</v>
      </c>
      <c r="AS828" s="28">
        <v>663.62900000000002</v>
      </c>
      <c r="AT828" s="28">
        <v>36.397691649999999</v>
      </c>
      <c r="AU828" s="28">
        <v>2713.28</v>
      </c>
      <c r="AV828" s="28">
        <v>5.9259300000000001</v>
      </c>
      <c r="AW828" s="28">
        <v>3.2865000000000002</v>
      </c>
      <c r="AX828" s="28">
        <v>5</v>
      </c>
      <c r="AY828" s="28">
        <v>134.495</v>
      </c>
      <c r="AZ828" s="28">
        <v>2.7629250000000001</v>
      </c>
      <c r="BA828" s="28">
        <v>0.120986448541082</v>
      </c>
      <c r="BB828" s="28">
        <v>10.973549999999999</v>
      </c>
      <c r="BC828" s="28">
        <v>145.44999999999999</v>
      </c>
      <c r="BD828" s="28">
        <v>0.64359999999999995</v>
      </c>
      <c r="BE828" s="28">
        <v>1.9121699999999999</v>
      </c>
      <c r="BF828" s="28">
        <v>1.8645</v>
      </c>
      <c r="BG828" s="28">
        <v>2.1354000000000002</v>
      </c>
      <c r="BH828" s="28">
        <v>84.170500000000004</v>
      </c>
      <c r="BI828" s="28">
        <v>15.798999999999999</v>
      </c>
      <c r="BJ828" s="28">
        <v>5</v>
      </c>
      <c r="BK828" s="28">
        <v>3.2973219999999999</v>
      </c>
      <c r="BL828" s="28">
        <v>3.2973219999999999</v>
      </c>
      <c r="BM828" s="28">
        <v>3.3834970000000002</v>
      </c>
      <c r="BN828" s="28">
        <v>0.16819999999999999</v>
      </c>
      <c r="BO828" s="28">
        <v>1.0032409088930401</v>
      </c>
      <c r="BP828" s="28">
        <v>0.465701881331404</v>
      </c>
    </row>
    <row r="829" spans="1:68">
      <c r="A829" s="28">
        <v>828</v>
      </c>
      <c r="B829" s="29" t="s">
        <v>405</v>
      </c>
      <c r="C829" s="28">
        <v>290</v>
      </c>
      <c r="D829" s="28">
        <v>1100</v>
      </c>
      <c r="E829" s="28">
        <v>0.4189795</v>
      </c>
      <c r="F829" s="28">
        <v>34.827270749999997</v>
      </c>
      <c r="G829" s="28">
        <v>3.2195900000000002</v>
      </c>
      <c r="H829" s="28">
        <v>1.2078074999999999</v>
      </c>
      <c r="I829" s="28">
        <v>4.1016149999999998</v>
      </c>
      <c r="J829" s="28">
        <v>16.399999999999999</v>
      </c>
      <c r="K829" s="28">
        <v>0.87639999999999996</v>
      </c>
      <c r="L829" s="28">
        <v>0.87714999999999999</v>
      </c>
      <c r="M829" s="28">
        <v>1.05707</v>
      </c>
      <c r="N829" s="28">
        <v>464.1583</v>
      </c>
      <c r="O829" s="28">
        <v>57.276324072500003</v>
      </c>
      <c r="P829" s="28">
        <v>360.0625</v>
      </c>
      <c r="Q829" s="28">
        <v>1.4005892499999999</v>
      </c>
      <c r="R829" s="28">
        <v>2.2821750000000001</v>
      </c>
      <c r="S829" s="28">
        <v>3.5339999999999998</v>
      </c>
      <c r="T829" s="28">
        <v>176.94800000000001</v>
      </c>
      <c r="U829" s="28">
        <v>3.1166944999999999</v>
      </c>
      <c r="V829" s="28">
        <v>6.6707317073170694E-2</v>
      </c>
      <c r="W829" s="28">
        <v>34.172665000000002</v>
      </c>
      <c r="X829" s="28">
        <v>198.14875000000001</v>
      </c>
      <c r="Y829" s="28">
        <v>1.49143</v>
      </c>
      <c r="Z829" s="28">
        <v>1.9590019999999999</v>
      </c>
      <c r="AA829" s="28">
        <v>2.5782400000000001</v>
      </c>
      <c r="AB829" s="28">
        <v>2.7673549999999998</v>
      </c>
      <c r="AC829" s="28">
        <v>51.751300000000001</v>
      </c>
      <c r="AD829" s="28">
        <v>32.965512500000003</v>
      </c>
      <c r="AE829" s="28">
        <v>3.5339999999999998</v>
      </c>
      <c r="AF829" s="28">
        <v>4.8314893999999997</v>
      </c>
      <c r="AG829" s="28">
        <v>4.8183999000000002</v>
      </c>
      <c r="AH829" s="28">
        <v>4.7522944000000003</v>
      </c>
      <c r="AI829" s="28">
        <v>6.7625000000000005E-2</v>
      </c>
      <c r="AJ829" s="28">
        <v>1.91781</v>
      </c>
      <c r="AK829" s="28">
        <v>92.807126999999994</v>
      </c>
      <c r="AL829" s="28">
        <v>6.6882700000000002</v>
      </c>
      <c r="AM829" s="28">
        <v>0.95177999999999996</v>
      </c>
      <c r="AN829" s="28">
        <v>1.7597</v>
      </c>
      <c r="AO829" s="28">
        <v>40.945</v>
      </c>
      <c r="AP829" s="28">
        <v>2.0148199999999998</v>
      </c>
      <c r="AQ829" s="28">
        <v>1.591</v>
      </c>
      <c r="AR829" s="28">
        <v>7.5058400000000001</v>
      </c>
      <c r="AS829" s="28">
        <v>663.54399999999998</v>
      </c>
      <c r="AT829" s="28">
        <v>36.402526029999997</v>
      </c>
      <c r="AU829" s="28">
        <v>2710.8420000000001</v>
      </c>
      <c r="AV829" s="28">
        <v>5.9217969999999998</v>
      </c>
      <c r="AW829" s="28">
        <v>3.2881999999999998</v>
      </c>
      <c r="AX829" s="28">
        <v>4.9989999999999997</v>
      </c>
      <c r="AY829" s="28">
        <v>134.48599999999999</v>
      </c>
      <c r="AZ829" s="28">
        <v>2.76186</v>
      </c>
      <c r="BA829" s="28">
        <v>0.12096715105629501</v>
      </c>
      <c r="BB829" s="28">
        <v>10.97452</v>
      </c>
      <c r="BC829" s="28">
        <v>145.435</v>
      </c>
      <c r="BD829" s="28">
        <v>0.64358000000000004</v>
      </c>
      <c r="BE829" s="28">
        <v>1.9119889999999999</v>
      </c>
      <c r="BF829" s="28">
        <v>1.86439</v>
      </c>
      <c r="BG829" s="28">
        <v>2.1353499999999999</v>
      </c>
      <c r="BH829" s="28">
        <v>84.113299999999995</v>
      </c>
      <c r="BI829" s="28">
        <v>15.79142</v>
      </c>
      <c r="BJ829" s="28">
        <v>4.9989999999999997</v>
      </c>
      <c r="BK829" s="28">
        <v>3.2985413000000001</v>
      </c>
      <c r="BL829" s="28">
        <v>3.3016849000000001</v>
      </c>
      <c r="BM829" s="28">
        <v>3.3847225999999999</v>
      </c>
      <c r="BN829" s="28">
        <v>0.16811000000000001</v>
      </c>
      <c r="BO829" s="28">
        <v>1.0030815066622201</v>
      </c>
      <c r="BP829" s="28">
        <v>0.465687409551375</v>
      </c>
    </row>
    <row r="830" spans="1:68">
      <c r="A830" s="28">
        <v>829</v>
      </c>
      <c r="B830" s="29" t="s">
        <v>374</v>
      </c>
      <c r="C830" s="28">
        <v>310</v>
      </c>
      <c r="D830" s="28">
        <v>1100</v>
      </c>
      <c r="E830" s="28">
        <v>0.42193550000000002</v>
      </c>
      <c r="F830" s="28">
        <v>35.005207249999998</v>
      </c>
      <c r="G830" s="28">
        <v>3.2299250000000002</v>
      </c>
      <c r="H830" s="28">
        <v>1.2079925</v>
      </c>
      <c r="I830" s="28">
        <v>4.0997000000000003</v>
      </c>
      <c r="J830" s="28">
        <v>16.468</v>
      </c>
      <c r="K830" s="28">
        <v>0.877695</v>
      </c>
      <c r="L830" s="28">
        <v>0.87819999999999998</v>
      </c>
      <c r="M830" s="28">
        <v>1.05823</v>
      </c>
      <c r="N830" s="28">
        <v>464.40429999999998</v>
      </c>
      <c r="O830" s="28">
        <v>57.275402972499997</v>
      </c>
      <c r="P830" s="28">
        <v>360.2525</v>
      </c>
      <c r="Q830" s="28">
        <v>1.4033247499999999</v>
      </c>
      <c r="R830" s="28">
        <v>2.2862749999999998</v>
      </c>
      <c r="S830" s="28">
        <v>3.5365000000000002</v>
      </c>
      <c r="T830" s="28">
        <v>176.92150000000001</v>
      </c>
      <c r="U830" s="28">
        <v>3.1155214999999998</v>
      </c>
      <c r="V830" s="28">
        <v>6.6674763177070703E-2</v>
      </c>
      <c r="W830" s="28">
        <v>34.159115</v>
      </c>
      <c r="X830" s="28">
        <v>198.10874999999999</v>
      </c>
      <c r="Y830" s="28">
        <v>1.490945</v>
      </c>
      <c r="Z830" s="28">
        <v>1.9590970000000001</v>
      </c>
      <c r="AA830" s="28">
        <v>2.5778099999999999</v>
      </c>
      <c r="AB830" s="28">
        <v>2.7669899999999998</v>
      </c>
      <c r="AC830" s="28">
        <v>51.79195</v>
      </c>
      <c r="AD830" s="28">
        <v>32.9391575</v>
      </c>
      <c r="AE830" s="28">
        <v>3.5365000000000002</v>
      </c>
      <c r="AF830" s="28">
        <v>4.8333541000000002</v>
      </c>
      <c r="AG830" s="28">
        <v>4.8197076000000001</v>
      </c>
      <c r="AH830" s="28">
        <v>4.7507891000000004</v>
      </c>
      <c r="AI830" s="28">
        <v>6.8375000000000005E-2</v>
      </c>
      <c r="AJ830" s="28">
        <v>1.9174199999999999</v>
      </c>
      <c r="AK830" s="28">
        <v>92.783944000000005</v>
      </c>
      <c r="AL830" s="28">
        <v>6.6877899999999997</v>
      </c>
      <c r="AM830" s="28">
        <v>0.95221</v>
      </c>
      <c r="AN830" s="28">
        <v>1.7599499999999999</v>
      </c>
      <c r="AO830" s="28">
        <v>40.935000000000002</v>
      </c>
      <c r="AP830" s="28">
        <v>2.0144899999999999</v>
      </c>
      <c r="AQ830" s="28">
        <v>1.591</v>
      </c>
      <c r="AR830" s="28">
        <v>7.50108</v>
      </c>
      <c r="AS830" s="28">
        <v>663.45899999999995</v>
      </c>
      <c r="AT830" s="28">
        <v>36.407360410000003</v>
      </c>
      <c r="AU830" s="28">
        <v>2708.404</v>
      </c>
      <c r="AV830" s="28">
        <v>5.9176640000000003</v>
      </c>
      <c r="AW830" s="28">
        <v>3.2898999999999998</v>
      </c>
      <c r="AX830" s="28">
        <v>4.9980000000000002</v>
      </c>
      <c r="AY830" s="28">
        <v>134.477</v>
      </c>
      <c r="AZ830" s="28">
        <v>2.7607949999999999</v>
      </c>
      <c r="BA830" s="28">
        <v>0.120947844143154</v>
      </c>
      <c r="BB830" s="28">
        <v>10.975490000000001</v>
      </c>
      <c r="BC830" s="28">
        <v>145.41999999999999</v>
      </c>
      <c r="BD830" s="28">
        <v>0.64356000000000002</v>
      </c>
      <c r="BE830" s="28">
        <v>1.911808</v>
      </c>
      <c r="BF830" s="28">
        <v>1.8642799999999999</v>
      </c>
      <c r="BG830" s="28">
        <v>2.1353</v>
      </c>
      <c r="BH830" s="28">
        <v>84.056100000000001</v>
      </c>
      <c r="BI830" s="28">
        <v>15.78384</v>
      </c>
      <c r="BJ830" s="28">
        <v>4.9980000000000002</v>
      </c>
      <c r="BK830" s="28">
        <v>3.2997605999999999</v>
      </c>
      <c r="BL830" s="28">
        <v>3.3060478</v>
      </c>
      <c r="BM830" s="28">
        <v>3.3859482000000001</v>
      </c>
      <c r="BN830" s="28">
        <v>0.16802</v>
      </c>
      <c r="BO830" s="28">
        <v>1.0029221012835901</v>
      </c>
      <c r="BP830" s="28">
        <v>0.465672937771346</v>
      </c>
    </row>
    <row r="831" spans="1:68">
      <c r="A831" s="28">
        <v>830</v>
      </c>
      <c r="B831" s="29" t="s">
        <v>406</v>
      </c>
      <c r="C831" s="28">
        <v>225</v>
      </c>
      <c r="D831" s="28">
        <v>1100</v>
      </c>
      <c r="E831" s="28">
        <v>0.42489149999999998</v>
      </c>
      <c r="F831" s="28">
        <v>35.183143749999999</v>
      </c>
      <c r="G831" s="28">
        <v>3.2402600000000001</v>
      </c>
      <c r="H831" s="28">
        <v>1.2081774999999999</v>
      </c>
      <c r="I831" s="28">
        <v>4.097785</v>
      </c>
      <c r="J831" s="28">
        <v>16.536000000000001</v>
      </c>
      <c r="K831" s="28">
        <v>0.87899000000000005</v>
      </c>
      <c r="L831" s="28">
        <v>0.87924999999999998</v>
      </c>
      <c r="M831" s="28">
        <v>1.0593900000000001</v>
      </c>
      <c r="N831" s="28">
        <v>464.65030000000002</v>
      </c>
      <c r="O831" s="28">
        <v>57.274481872499997</v>
      </c>
      <c r="P831" s="28">
        <v>360.4425</v>
      </c>
      <c r="Q831" s="28">
        <v>1.4060602499999999</v>
      </c>
      <c r="R831" s="28">
        <v>2.290375</v>
      </c>
      <c r="S831" s="28">
        <v>3.5390000000000001</v>
      </c>
      <c r="T831" s="28">
        <v>176.89500000000001</v>
      </c>
      <c r="U831" s="28">
        <v>3.1143485000000002</v>
      </c>
      <c r="V831" s="28">
        <v>6.66424770198355E-2</v>
      </c>
      <c r="W831" s="28">
        <v>34.145564999999998</v>
      </c>
      <c r="X831" s="28">
        <v>198.06874999999999</v>
      </c>
      <c r="Y831" s="28">
        <v>1.4904599999999999</v>
      </c>
      <c r="Z831" s="28">
        <v>1.959192</v>
      </c>
      <c r="AA831" s="28">
        <v>2.5773799999999998</v>
      </c>
      <c r="AB831" s="28">
        <v>2.7666249999999999</v>
      </c>
      <c r="AC831" s="28">
        <v>51.832599999999999</v>
      </c>
      <c r="AD831" s="28">
        <v>32.912802499999998</v>
      </c>
      <c r="AE831" s="28">
        <v>3.5390000000000001</v>
      </c>
      <c r="AF831" s="28">
        <v>4.8352187999999998</v>
      </c>
      <c r="AG831" s="28">
        <v>4.8210153</v>
      </c>
      <c r="AH831" s="28">
        <v>4.7492837999999997</v>
      </c>
      <c r="AI831" s="28">
        <v>6.9125000000000006E-2</v>
      </c>
      <c r="AJ831" s="28">
        <v>1.91703</v>
      </c>
      <c r="AK831" s="28">
        <v>92.760761000000002</v>
      </c>
      <c r="AL831" s="28">
        <v>6.6873100000000001</v>
      </c>
      <c r="AM831" s="28">
        <v>0.95264000000000004</v>
      </c>
      <c r="AN831" s="28">
        <v>1.7602</v>
      </c>
      <c r="AO831" s="28">
        <v>40.924999999999997</v>
      </c>
      <c r="AP831" s="28">
        <v>2.01416</v>
      </c>
      <c r="AQ831" s="28">
        <v>1.591</v>
      </c>
      <c r="AR831" s="28">
        <v>7.4963199999999999</v>
      </c>
      <c r="AS831" s="28">
        <v>663.37400000000002</v>
      </c>
      <c r="AT831" s="28">
        <v>36.412194790000001</v>
      </c>
      <c r="AU831" s="28">
        <v>2705.9659999999999</v>
      </c>
      <c r="AV831" s="28">
        <v>5.9135309999999999</v>
      </c>
      <c r="AW831" s="28">
        <v>3.2915999999999999</v>
      </c>
      <c r="AX831" s="28">
        <v>4.9969999999999999</v>
      </c>
      <c r="AY831" s="28">
        <v>134.46799999999999</v>
      </c>
      <c r="AZ831" s="28">
        <v>2.7597299999999998</v>
      </c>
      <c r="BA831" s="28">
        <v>0.120928527794746</v>
      </c>
      <c r="BB831" s="28">
        <v>10.976459999999999</v>
      </c>
      <c r="BC831" s="28">
        <v>145.405</v>
      </c>
      <c r="BD831" s="28">
        <v>0.64354</v>
      </c>
      <c r="BE831" s="28">
        <v>1.911627</v>
      </c>
      <c r="BF831" s="28">
        <v>1.8641700000000001</v>
      </c>
      <c r="BG831" s="28">
        <v>2.1352500000000001</v>
      </c>
      <c r="BH831" s="28">
        <v>83.998900000000006</v>
      </c>
      <c r="BI831" s="28">
        <v>15.776260000000001</v>
      </c>
      <c r="BJ831" s="28">
        <v>4.9969999999999999</v>
      </c>
      <c r="BK831" s="28">
        <v>3.3009799000000002</v>
      </c>
      <c r="BL831" s="28">
        <v>3.3104106999999998</v>
      </c>
      <c r="BM831" s="28">
        <v>3.3871737999999998</v>
      </c>
      <c r="BN831" s="28">
        <v>0.16793</v>
      </c>
      <c r="BO831" s="28">
        <v>1.0027626927570501</v>
      </c>
      <c r="BP831" s="28">
        <v>0.46565846599131699</v>
      </c>
    </row>
    <row r="832" spans="1:68">
      <c r="A832" s="28">
        <v>831</v>
      </c>
      <c r="B832" s="29" t="s">
        <v>375</v>
      </c>
      <c r="C832" s="28">
        <v>138</v>
      </c>
      <c r="D832" s="28">
        <v>1100</v>
      </c>
      <c r="E832" s="28">
        <v>0.42784749999999999</v>
      </c>
      <c r="F832" s="28">
        <v>35.361080250000001</v>
      </c>
      <c r="G832" s="28">
        <v>3.2505950000000001</v>
      </c>
      <c r="H832" s="28">
        <v>1.2083625</v>
      </c>
      <c r="I832" s="28">
        <v>4.0958699999999997</v>
      </c>
      <c r="J832" s="28">
        <v>16.603999999999999</v>
      </c>
      <c r="K832" s="28">
        <v>0.88028499999999998</v>
      </c>
      <c r="L832" s="28">
        <v>0.88029999999999997</v>
      </c>
      <c r="M832" s="28">
        <v>1.0605500000000001</v>
      </c>
      <c r="N832" s="28">
        <v>464.8963</v>
      </c>
      <c r="O832" s="28">
        <v>57.273560772499998</v>
      </c>
      <c r="P832" s="28">
        <v>360.63249999999999</v>
      </c>
      <c r="Q832" s="28">
        <v>1.4087957499999999</v>
      </c>
      <c r="R832" s="28">
        <v>2.2944749999999998</v>
      </c>
      <c r="S832" s="28">
        <v>3.5415000000000001</v>
      </c>
      <c r="T832" s="28">
        <v>176.86850000000001</v>
      </c>
      <c r="U832" s="28">
        <v>3.1131755000000001</v>
      </c>
      <c r="V832" s="28">
        <v>6.6610455311973002E-2</v>
      </c>
      <c r="W832" s="28">
        <v>34.132015000000003</v>
      </c>
      <c r="X832" s="28">
        <v>198.02875</v>
      </c>
      <c r="Y832" s="28">
        <v>1.489975</v>
      </c>
      <c r="Z832" s="28">
        <v>1.959287</v>
      </c>
      <c r="AA832" s="28">
        <v>2.5769500000000001</v>
      </c>
      <c r="AB832" s="28">
        <v>2.7662599999999999</v>
      </c>
      <c r="AC832" s="28">
        <v>51.873249999999999</v>
      </c>
      <c r="AD832" s="28">
        <v>32.886447500000003</v>
      </c>
      <c r="AE832" s="28">
        <v>3.5415000000000001</v>
      </c>
      <c r="AF832" s="28">
        <v>4.8370835000000003</v>
      </c>
      <c r="AG832" s="28">
        <v>4.8223229999999999</v>
      </c>
      <c r="AH832" s="28">
        <v>4.7477784999999999</v>
      </c>
      <c r="AI832" s="28">
        <v>6.9875000000000007E-2</v>
      </c>
      <c r="AJ832" s="28">
        <v>1.9166399999999999</v>
      </c>
      <c r="AK832" s="28">
        <v>92.737577999999999</v>
      </c>
      <c r="AL832" s="28">
        <v>6.6868299999999996</v>
      </c>
      <c r="AM832" s="28">
        <v>0.95306999999999997</v>
      </c>
      <c r="AN832" s="28">
        <v>1.7604500000000001</v>
      </c>
      <c r="AO832" s="28">
        <v>40.914999999999999</v>
      </c>
      <c r="AP832" s="28">
        <v>2.01383</v>
      </c>
      <c r="AQ832" s="28">
        <v>1.591</v>
      </c>
      <c r="AR832" s="28">
        <v>7.4915599999999998</v>
      </c>
      <c r="AS832" s="28">
        <v>663.28899999999999</v>
      </c>
      <c r="AT832" s="28">
        <v>36.417029169999999</v>
      </c>
      <c r="AU832" s="28">
        <v>2703.5279999999998</v>
      </c>
      <c r="AV832" s="28">
        <v>5.9093980000000004</v>
      </c>
      <c r="AW832" s="28">
        <v>3.2932999999999999</v>
      </c>
      <c r="AX832" s="28">
        <v>4.9960000000000004</v>
      </c>
      <c r="AY832" s="28">
        <v>134.459</v>
      </c>
      <c r="AZ832" s="28">
        <v>2.7586650000000001</v>
      </c>
      <c r="BA832" s="28">
        <v>0.120909202004155</v>
      </c>
      <c r="BB832" s="28">
        <v>10.97743</v>
      </c>
      <c r="BC832" s="28">
        <v>145.38999999999999</v>
      </c>
      <c r="BD832" s="28">
        <v>0.64351999999999998</v>
      </c>
      <c r="BE832" s="28">
        <v>1.911446</v>
      </c>
      <c r="BF832" s="28">
        <v>1.8640600000000001</v>
      </c>
      <c r="BG832" s="28">
        <v>2.1352000000000002</v>
      </c>
      <c r="BH832" s="28">
        <v>83.941699999999997</v>
      </c>
      <c r="BI832" s="28">
        <v>15.76868</v>
      </c>
      <c r="BJ832" s="28">
        <v>4.9960000000000004</v>
      </c>
      <c r="BK832" s="28">
        <v>3.3021992</v>
      </c>
      <c r="BL832" s="28">
        <v>3.3147736000000001</v>
      </c>
      <c r="BM832" s="28">
        <v>3.3883994</v>
      </c>
      <c r="BN832" s="28">
        <v>0.16783999999999999</v>
      </c>
      <c r="BO832" s="28">
        <v>1.0026032810825001</v>
      </c>
      <c r="BP832" s="28">
        <v>0.46564399421128799</v>
      </c>
    </row>
    <row r="833" spans="1:68">
      <c r="A833" s="28">
        <v>832</v>
      </c>
      <c r="B833" s="29" t="s">
        <v>162</v>
      </c>
      <c r="C833" s="28">
        <v>241</v>
      </c>
      <c r="D833" s="28">
        <v>1120</v>
      </c>
      <c r="E833" s="28">
        <v>0.41931679999999999</v>
      </c>
      <c r="F833" s="28">
        <v>34.920615599999998</v>
      </c>
      <c r="G833" s="28">
        <v>3.2297660000000001</v>
      </c>
      <c r="H833" s="28">
        <v>1.1972</v>
      </c>
      <c r="I833" s="28">
        <v>4.1150830000000003</v>
      </c>
      <c r="J833" s="28">
        <v>16.467199999999998</v>
      </c>
      <c r="K833" s="28">
        <v>0.87484399999999996</v>
      </c>
      <c r="L833" s="28">
        <v>0.87441000000000002</v>
      </c>
      <c r="M833" s="28">
        <v>1.0475129999999999</v>
      </c>
      <c r="N833" s="28">
        <v>463.43945000000002</v>
      </c>
      <c r="O833" s="28">
        <v>57.652600192999998</v>
      </c>
      <c r="P833" s="28">
        <v>358.5419</v>
      </c>
      <c r="Q833" s="28">
        <v>1.379375</v>
      </c>
      <c r="R833" s="28">
        <v>2.2922500000000001</v>
      </c>
      <c r="S833" s="28">
        <v>3.5484</v>
      </c>
      <c r="T833" s="28">
        <v>177.51910000000001</v>
      </c>
      <c r="U833" s="28">
        <v>3.1354435</v>
      </c>
      <c r="V833" s="28">
        <v>6.6192188107267805E-2</v>
      </c>
      <c r="W833" s="28">
        <v>34.381169</v>
      </c>
      <c r="X833" s="28">
        <v>198.786</v>
      </c>
      <c r="Y833" s="28">
        <v>1.5021249999999999</v>
      </c>
      <c r="Z833" s="28">
        <v>1.964547</v>
      </c>
      <c r="AA833" s="28">
        <v>2.5859290000000001</v>
      </c>
      <c r="AB833" s="28">
        <v>2.773412</v>
      </c>
      <c r="AC833" s="28">
        <v>51.59995</v>
      </c>
      <c r="AD833" s="28">
        <v>33.010586000000004</v>
      </c>
      <c r="AE833" s="28">
        <v>3.5484</v>
      </c>
      <c r="AF833" s="28">
        <v>4.8431121600000004</v>
      </c>
      <c r="AG833" s="28">
        <v>4.8305796599999997</v>
      </c>
      <c r="AH833" s="28">
        <v>4.7672871600000004</v>
      </c>
      <c r="AI833" s="28">
        <v>6.6875000000000004E-2</v>
      </c>
      <c r="AJ833" s="28">
        <v>1.9181999999999999</v>
      </c>
      <c r="AK833" s="28">
        <v>92.830309999999997</v>
      </c>
      <c r="AL833" s="28">
        <v>6.6887499999999998</v>
      </c>
      <c r="AM833" s="28">
        <v>0.95135000000000003</v>
      </c>
      <c r="AN833" s="28">
        <v>1.75945</v>
      </c>
      <c r="AO833" s="28">
        <v>40.954999999999998</v>
      </c>
      <c r="AP833" s="28">
        <v>2.0151500000000002</v>
      </c>
      <c r="AQ833" s="28">
        <v>1.591</v>
      </c>
      <c r="AR833" s="28">
        <v>7.5106000000000002</v>
      </c>
      <c r="AS833" s="28">
        <v>663.62900000000002</v>
      </c>
      <c r="AT833" s="28">
        <v>36.397691649999999</v>
      </c>
      <c r="AU833" s="28">
        <v>2713.28</v>
      </c>
      <c r="AV833" s="28">
        <v>5.9259300000000001</v>
      </c>
      <c r="AW833" s="28">
        <v>3.2865000000000002</v>
      </c>
      <c r="AX833" s="28">
        <v>5</v>
      </c>
      <c r="AY833" s="28">
        <v>134.495</v>
      </c>
      <c r="AZ833" s="28">
        <v>2.7629250000000001</v>
      </c>
      <c r="BA833" s="28">
        <v>0.120986448541082</v>
      </c>
      <c r="BB833" s="28">
        <v>10.973549999999999</v>
      </c>
      <c r="BC833" s="28">
        <v>145.44999999999999</v>
      </c>
      <c r="BD833" s="28">
        <v>0.64359999999999995</v>
      </c>
      <c r="BE833" s="28">
        <v>1.9121699999999999</v>
      </c>
      <c r="BF833" s="28">
        <v>1.8645</v>
      </c>
      <c r="BG833" s="28">
        <v>2.1354000000000002</v>
      </c>
      <c r="BH833" s="28">
        <v>84.170500000000004</v>
      </c>
      <c r="BI833" s="28">
        <v>15.798999999999999</v>
      </c>
      <c r="BJ833" s="28">
        <v>5</v>
      </c>
      <c r="BK833" s="28">
        <v>3.2973219999999999</v>
      </c>
      <c r="BL833" s="28">
        <v>3.2973219999999999</v>
      </c>
      <c r="BM833" s="28">
        <v>3.3834970000000002</v>
      </c>
      <c r="BN833" s="28">
        <v>0.16819999999999999</v>
      </c>
      <c r="BO833" s="28">
        <v>1.00680506777728</v>
      </c>
      <c r="BP833" s="28">
        <v>0.465701881331404</v>
      </c>
    </row>
    <row r="834" spans="1:68">
      <c r="A834" s="28">
        <v>833</v>
      </c>
      <c r="B834" s="29" t="s">
        <v>408</v>
      </c>
      <c r="C834" s="28">
        <v>300</v>
      </c>
      <c r="D834" s="28">
        <v>1120</v>
      </c>
      <c r="E834" s="28">
        <v>0.41613529999999999</v>
      </c>
      <c r="F834" s="28">
        <v>34.594545599999996</v>
      </c>
      <c r="G834" s="28">
        <v>3.2091785000000002</v>
      </c>
      <c r="H834" s="28">
        <v>1.1942299999999999</v>
      </c>
      <c r="I834" s="28">
        <v>4.0979155</v>
      </c>
      <c r="J834" s="28">
        <v>16.305199999999999</v>
      </c>
      <c r="K834" s="28">
        <v>0.87648649999999995</v>
      </c>
      <c r="L834" s="28">
        <v>0.87643499999999996</v>
      </c>
      <c r="M834" s="28">
        <v>1.0519229999999999</v>
      </c>
      <c r="N834" s="28">
        <v>464.88035000000002</v>
      </c>
      <c r="O834" s="28">
        <v>57.361512990500003</v>
      </c>
      <c r="P834" s="28">
        <v>359.33839999999998</v>
      </c>
      <c r="Q834" s="28">
        <v>1.4145650000000001</v>
      </c>
      <c r="R834" s="28">
        <v>2.290225</v>
      </c>
      <c r="S834" s="28">
        <v>3.5281500000000001</v>
      </c>
      <c r="T834" s="28">
        <v>176.56735</v>
      </c>
      <c r="U834" s="28">
        <v>3.1143835000000002</v>
      </c>
      <c r="V834" s="28">
        <v>6.6849839315065093E-2</v>
      </c>
      <c r="W834" s="28">
        <v>33.958078999999998</v>
      </c>
      <c r="X834" s="28">
        <v>197.98724999999999</v>
      </c>
      <c r="Y834" s="28">
        <v>1.4962074999999999</v>
      </c>
      <c r="Z834" s="28">
        <v>1.9578555</v>
      </c>
      <c r="AA834" s="28">
        <v>2.5749040000000001</v>
      </c>
      <c r="AB834" s="28">
        <v>2.7649295</v>
      </c>
      <c r="AC834" s="28">
        <v>51.696024999999999</v>
      </c>
      <c r="AD834" s="28">
        <v>32.663860999999997</v>
      </c>
      <c r="AE834" s="28">
        <v>3.5281500000000001</v>
      </c>
      <c r="AF834" s="28">
        <v>4.8226826100000002</v>
      </c>
      <c r="AG834" s="28">
        <v>4.8101501100000004</v>
      </c>
      <c r="AH834" s="28">
        <v>4.7468576100000002</v>
      </c>
      <c r="AI834" s="28">
        <v>6.6875000000000004E-2</v>
      </c>
      <c r="AJ834" s="28">
        <v>1.9181999999999999</v>
      </c>
      <c r="AK834" s="28">
        <v>92.830309999999997</v>
      </c>
      <c r="AL834" s="28">
        <v>6.6887499999999998</v>
      </c>
      <c r="AM834" s="28">
        <v>0.95135000000000003</v>
      </c>
      <c r="AN834" s="28">
        <v>1.75945</v>
      </c>
      <c r="AO834" s="28">
        <v>40.954999999999998</v>
      </c>
      <c r="AP834" s="28">
        <v>2.0151500000000002</v>
      </c>
      <c r="AQ834" s="28">
        <v>1.591</v>
      </c>
      <c r="AR834" s="28">
        <v>7.5106000000000002</v>
      </c>
      <c r="AS834" s="28">
        <v>663.62900000000002</v>
      </c>
      <c r="AT834" s="28">
        <v>36.397691649999999</v>
      </c>
      <c r="AU834" s="28">
        <v>2713.28</v>
      </c>
      <c r="AV834" s="28">
        <v>5.9259300000000001</v>
      </c>
      <c r="AW834" s="28">
        <v>3.2865000000000002</v>
      </c>
      <c r="AX834" s="28">
        <v>5</v>
      </c>
      <c r="AY834" s="28">
        <v>134.495</v>
      </c>
      <c r="AZ834" s="28">
        <v>2.7629250000000001</v>
      </c>
      <c r="BA834" s="28">
        <v>0.120986448541082</v>
      </c>
      <c r="BB834" s="28">
        <v>10.973549999999999</v>
      </c>
      <c r="BC834" s="28">
        <v>145.44999999999999</v>
      </c>
      <c r="BD834" s="28">
        <v>0.64359999999999995</v>
      </c>
      <c r="BE834" s="28">
        <v>1.9121699999999999</v>
      </c>
      <c r="BF834" s="28">
        <v>1.8645</v>
      </c>
      <c r="BG834" s="28">
        <v>2.1354000000000002</v>
      </c>
      <c r="BH834" s="28">
        <v>84.170500000000004</v>
      </c>
      <c r="BI834" s="28">
        <v>15.798999999999999</v>
      </c>
      <c r="BJ834" s="28">
        <v>5</v>
      </c>
      <c r="BK834" s="28">
        <v>3.2973219999999999</v>
      </c>
      <c r="BL834" s="28">
        <v>3.2973219999999999</v>
      </c>
      <c r="BM834" s="28">
        <v>3.3834970000000002</v>
      </c>
      <c r="BN834" s="28">
        <v>0.16819999999999999</v>
      </c>
      <c r="BO834" s="28">
        <v>1.00473935669035</v>
      </c>
      <c r="BP834" s="28">
        <v>0.465701881331404</v>
      </c>
    </row>
    <row r="835" spans="1:68">
      <c r="A835" s="28">
        <v>834</v>
      </c>
      <c r="B835" s="29" t="s">
        <v>409</v>
      </c>
      <c r="C835" s="28">
        <v>223</v>
      </c>
      <c r="D835" s="28">
        <v>1120</v>
      </c>
      <c r="E835" s="28">
        <v>0.41144180000000002</v>
      </c>
      <c r="F835" s="28">
        <v>34.1970831</v>
      </c>
      <c r="G835" s="28">
        <v>3.1798160000000002</v>
      </c>
      <c r="H835" s="28">
        <v>1.2068749999999999</v>
      </c>
      <c r="I835" s="28">
        <v>4.0804330000000002</v>
      </c>
      <c r="J835" s="28">
        <v>16.107199999999999</v>
      </c>
      <c r="K835" s="28">
        <v>0.87709400000000004</v>
      </c>
      <c r="L835" s="28">
        <v>0.87890999999999997</v>
      </c>
      <c r="M835" s="28">
        <v>1.0632630000000001</v>
      </c>
      <c r="N835" s="28">
        <v>465.72095000000002</v>
      </c>
      <c r="O835" s="28">
        <v>56.838686318000001</v>
      </c>
      <c r="P835" s="28">
        <v>361.15190000000001</v>
      </c>
      <c r="Q835" s="28">
        <v>1.4438375000000001</v>
      </c>
      <c r="R835" s="28">
        <v>2.2719999999999998</v>
      </c>
      <c r="S835" s="28">
        <v>3.5034000000000001</v>
      </c>
      <c r="T835" s="28">
        <v>175.7191</v>
      </c>
      <c r="U835" s="28">
        <v>3.0886434999999999</v>
      </c>
      <c r="V835" s="28">
        <v>6.7671600278136498E-2</v>
      </c>
      <c r="W835" s="28">
        <v>33.640469000000003</v>
      </c>
      <c r="X835" s="28">
        <v>197.0985</v>
      </c>
      <c r="Y835" s="28">
        <v>1.4823249999999999</v>
      </c>
      <c r="Z835" s="28">
        <v>1.9496070000000001</v>
      </c>
      <c r="AA835" s="28">
        <v>2.563879</v>
      </c>
      <c r="AB835" s="28">
        <v>2.7563119999999999</v>
      </c>
      <c r="AC835" s="28">
        <v>51.851950000000002</v>
      </c>
      <c r="AD835" s="28">
        <v>32.581510999999999</v>
      </c>
      <c r="AE835" s="28">
        <v>3.5034000000000001</v>
      </c>
      <c r="AF835" s="28">
        <v>4.80220716</v>
      </c>
      <c r="AG835" s="28">
        <v>4.7896746600000002</v>
      </c>
      <c r="AH835" s="28">
        <v>4.72638216</v>
      </c>
      <c r="AI835" s="28">
        <v>6.6875000000000004E-2</v>
      </c>
      <c r="AJ835" s="28">
        <v>1.9181999999999999</v>
      </c>
      <c r="AK835" s="28">
        <v>92.830309999999997</v>
      </c>
      <c r="AL835" s="28">
        <v>6.6887499999999998</v>
      </c>
      <c r="AM835" s="28">
        <v>0.95135000000000003</v>
      </c>
      <c r="AN835" s="28">
        <v>1.75945</v>
      </c>
      <c r="AO835" s="28">
        <v>40.954999999999998</v>
      </c>
      <c r="AP835" s="28">
        <v>2.0151500000000002</v>
      </c>
      <c r="AQ835" s="28">
        <v>1.591</v>
      </c>
      <c r="AR835" s="28">
        <v>7.5106000000000002</v>
      </c>
      <c r="AS835" s="28">
        <v>663.62900000000002</v>
      </c>
      <c r="AT835" s="28">
        <v>36.397691649999999</v>
      </c>
      <c r="AU835" s="28">
        <v>2713.28</v>
      </c>
      <c r="AV835" s="28">
        <v>5.9259300000000001</v>
      </c>
      <c r="AW835" s="28">
        <v>3.2865000000000002</v>
      </c>
      <c r="AX835" s="28">
        <v>5</v>
      </c>
      <c r="AY835" s="28">
        <v>134.495</v>
      </c>
      <c r="AZ835" s="28">
        <v>2.7629250000000001</v>
      </c>
      <c r="BA835" s="28">
        <v>0.120986448541082</v>
      </c>
      <c r="BB835" s="28">
        <v>10.973549999999999</v>
      </c>
      <c r="BC835" s="28">
        <v>145.44999999999999</v>
      </c>
      <c r="BD835" s="28">
        <v>0.64359999999999995</v>
      </c>
      <c r="BE835" s="28">
        <v>1.9121699999999999</v>
      </c>
      <c r="BF835" s="28">
        <v>1.8645</v>
      </c>
      <c r="BG835" s="28">
        <v>2.1354000000000002</v>
      </c>
      <c r="BH835" s="28">
        <v>84.170500000000004</v>
      </c>
      <c r="BI835" s="28">
        <v>15.798999999999999</v>
      </c>
      <c r="BJ835" s="28">
        <v>5</v>
      </c>
      <c r="BK835" s="28">
        <v>3.2973219999999999</v>
      </c>
      <c r="BL835" s="28">
        <v>3.2973219999999999</v>
      </c>
      <c r="BM835" s="28">
        <v>3.3834970000000002</v>
      </c>
      <c r="BN835" s="28">
        <v>0.16819999999999999</v>
      </c>
      <c r="BO835" s="28">
        <v>0.999893182771602</v>
      </c>
      <c r="BP835" s="28">
        <v>0.465701881331404</v>
      </c>
    </row>
    <row r="836" spans="1:68">
      <c r="A836" s="28">
        <v>835</v>
      </c>
      <c r="B836" s="29" t="s">
        <v>161</v>
      </c>
      <c r="C836" s="28">
        <v>250</v>
      </c>
      <c r="D836" s="28">
        <v>1120</v>
      </c>
      <c r="E836" s="28">
        <v>0.41589680000000001</v>
      </c>
      <c r="F836" s="28">
        <v>34.558163100000002</v>
      </c>
      <c r="G836" s="28">
        <v>3.2074910000000001</v>
      </c>
      <c r="H836" s="28">
        <v>1.1915750000000001</v>
      </c>
      <c r="I836" s="28">
        <v>4.0955079999999997</v>
      </c>
      <c r="J836" s="28">
        <v>16.287199999999999</v>
      </c>
      <c r="K836" s="28">
        <v>0.87686900000000001</v>
      </c>
      <c r="L836" s="28">
        <v>0.87665999999999999</v>
      </c>
      <c r="M836" s="28">
        <v>1.051563</v>
      </c>
      <c r="N836" s="28">
        <v>465.17194999999998</v>
      </c>
      <c r="O836" s="28">
        <v>57.353034743000002</v>
      </c>
      <c r="P836" s="28">
        <v>359.30689999999998</v>
      </c>
      <c r="Q836" s="28">
        <v>1.4204375</v>
      </c>
      <c r="R836" s="28">
        <v>2.2922500000000001</v>
      </c>
      <c r="S836" s="28">
        <v>3.5259</v>
      </c>
      <c r="T836" s="28">
        <v>176.41659999999999</v>
      </c>
      <c r="U836" s="28">
        <v>3.1120435</v>
      </c>
      <c r="V836" s="28">
        <v>6.6923719239648294E-2</v>
      </c>
      <c r="W836" s="28">
        <v>33.882568999999997</v>
      </c>
      <c r="X836" s="28">
        <v>197.886</v>
      </c>
      <c r="Y836" s="28">
        <v>1.4964999999999999</v>
      </c>
      <c r="Z836" s="28">
        <v>1.957122</v>
      </c>
      <c r="AA836" s="28">
        <v>2.5733290000000002</v>
      </c>
      <c r="AB836" s="28">
        <v>2.7637369999999999</v>
      </c>
      <c r="AC836" s="28">
        <v>51.7012</v>
      </c>
      <c r="AD836" s="28">
        <v>32.576560999999998</v>
      </c>
      <c r="AE836" s="28">
        <v>3.5259</v>
      </c>
      <c r="AF836" s="28">
        <v>4.8197706599999997</v>
      </c>
      <c r="AG836" s="28">
        <v>4.8072381599999998</v>
      </c>
      <c r="AH836" s="28">
        <v>4.7439456599999996</v>
      </c>
      <c r="AI836" s="28">
        <v>6.6875000000000004E-2</v>
      </c>
      <c r="AJ836" s="28">
        <v>1.9181999999999999</v>
      </c>
      <c r="AK836" s="28">
        <v>92.830309999999997</v>
      </c>
      <c r="AL836" s="28">
        <v>6.6887499999999998</v>
      </c>
      <c r="AM836" s="28">
        <v>0.95135000000000003</v>
      </c>
      <c r="AN836" s="28">
        <v>1.75945</v>
      </c>
      <c r="AO836" s="28">
        <v>40.954999999999998</v>
      </c>
      <c r="AP836" s="28">
        <v>2.0151500000000002</v>
      </c>
      <c r="AQ836" s="28">
        <v>1.591</v>
      </c>
      <c r="AR836" s="28">
        <v>7.5106000000000002</v>
      </c>
      <c r="AS836" s="28">
        <v>663.62900000000002</v>
      </c>
      <c r="AT836" s="28">
        <v>36.397691649999999</v>
      </c>
      <c r="AU836" s="28">
        <v>2713.28</v>
      </c>
      <c r="AV836" s="28">
        <v>5.9259300000000001</v>
      </c>
      <c r="AW836" s="28">
        <v>3.2865000000000002</v>
      </c>
      <c r="AX836" s="28">
        <v>5</v>
      </c>
      <c r="AY836" s="28">
        <v>134.495</v>
      </c>
      <c r="AZ836" s="28">
        <v>2.7629250000000001</v>
      </c>
      <c r="BA836" s="28">
        <v>0.120986448541082</v>
      </c>
      <c r="BB836" s="28">
        <v>10.973549999999999</v>
      </c>
      <c r="BC836" s="28">
        <v>145.44999999999999</v>
      </c>
      <c r="BD836" s="28">
        <v>0.64359999999999995</v>
      </c>
      <c r="BE836" s="28">
        <v>1.9121699999999999</v>
      </c>
      <c r="BF836" s="28">
        <v>1.8645</v>
      </c>
      <c r="BG836" s="28">
        <v>2.1354000000000002</v>
      </c>
      <c r="BH836" s="28">
        <v>84.170500000000004</v>
      </c>
      <c r="BI836" s="28">
        <v>15.798999999999999</v>
      </c>
      <c r="BJ836" s="28">
        <v>5</v>
      </c>
      <c r="BK836" s="28">
        <v>3.2973219999999999</v>
      </c>
      <c r="BL836" s="28">
        <v>3.2973219999999999</v>
      </c>
      <c r="BM836" s="28">
        <v>3.3834970000000002</v>
      </c>
      <c r="BN836" s="28">
        <v>0.16819999999999999</v>
      </c>
      <c r="BO836" s="28">
        <v>1.0048414640824801</v>
      </c>
      <c r="BP836" s="28">
        <v>0.465701881331404</v>
      </c>
    </row>
    <row r="837" spans="1:68">
      <c r="A837" s="28">
        <v>836</v>
      </c>
      <c r="B837" s="29" t="s">
        <v>410</v>
      </c>
      <c r="C837" s="28">
        <v>280</v>
      </c>
      <c r="D837" s="28">
        <v>1120</v>
      </c>
      <c r="E837" s="28">
        <v>0.4165124</v>
      </c>
      <c r="F837" s="28">
        <v>34.623404549999997</v>
      </c>
      <c r="G837" s="28">
        <v>3.2115005000000001</v>
      </c>
      <c r="H837" s="28">
        <v>1.1925874999999999</v>
      </c>
      <c r="I837" s="28">
        <v>4.0990314999999997</v>
      </c>
      <c r="J837" s="28">
        <v>16.319600000000001</v>
      </c>
      <c r="K837" s="28">
        <v>0.87650450000000002</v>
      </c>
      <c r="L837" s="28">
        <v>0.87625500000000001</v>
      </c>
      <c r="M837" s="28">
        <v>1.050834</v>
      </c>
      <c r="N837" s="28">
        <v>464.86009999999999</v>
      </c>
      <c r="O837" s="28">
        <v>57.406956524000002</v>
      </c>
      <c r="P837" s="28">
        <v>359.16919999999999</v>
      </c>
      <c r="Q837" s="28">
        <v>1.4130462500000001</v>
      </c>
      <c r="R837" s="28">
        <v>2.2922500000000001</v>
      </c>
      <c r="S837" s="28">
        <v>3.5299499999999999</v>
      </c>
      <c r="T837" s="28">
        <v>176.61505</v>
      </c>
      <c r="U837" s="28">
        <v>3.1162554999999998</v>
      </c>
      <c r="V837" s="28">
        <v>6.6790852716978294E-2</v>
      </c>
      <c r="W837" s="28">
        <v>33.972316999999997</v>
      </c>
      <c r="X837" s="28">
        <v>198.048</v>
      </c>
      <c r="Y837" s="28">
        <v>1.4975125</v>
      </c>
      <c r="Z837" s="28">
        <v>1.9584585000000001</v>
      </c>
      <c r="AA837" s="28">
        <v>2.5755970000000001</v>
      </c>
      <c r="AB837" s="28">
        <v>2.7654785</v>
      </c>
      <c r="AC837" s="28">
        <v>51.682974999999999</v>
      </c>
      <c r="AD837" s="28">
        <v>32.654685499999999</v>
      </c>
      <c r="AE837" s="28">
        <v>3.5299499999999999</v>
      </c>
      <c r="AF837" s="28">
        <v>4.8239721299999996</v>
      </c>
      <c r="AG837" s="28">
        <v>4.8114396299999997</v>
      </c>
      <c r="AH837" s="28">
        <v>4.7481471300000004</v>
      </c>
      <c r="AI837" s="28">
        <v>6.6875000000000004E-2</v>
      </c>
      <c r="AJ837" s="28">
        <v>1.9181999999999999</v>
      </c>
      <c r="AK837" s="28">
        <v>92.830309999999997</v>
      </c>
      <c r="AL837" s="28">
        <v>6.6887499999999998</v>
      </c>
      <c r="AM837" s="28">
        <v>0.95135000000000003</v>
      </c>
      <c r="AN837" s="28">
        <v>1.75945</v>
      </c>
      <c r="AO837" s="28">
        <v>40.954999999999998</v>
      </c>
      <c r="AP837" s="28">
        <v>2.0151500000000002</v>
      </c>
      <c r="AQ837" s="28">
        <v>1.591</v>
      </c>
      <c r="AR837" s="28">
        <v>7.5106000000000002</v>
      </c>
      <c r="AS837" s="28">
        <v>663.62900000000002</v>
      </c>
      <c r="AT837" s="28">
        <v>36.397691649999999</v>
      </c>
      <c r="AU837" s="28">
        <v>2713.28</v>
      </c>
      <c r="AV837" s="28">
        <v>5.9259300000000001</v>
      </c>
      <c r="AW837" s="28">
        <v>3.2865000000000002</v>
      </c>
      <c r="AX837" s="28">
        <v>5</v>
      </c>
      <c r="AY837" s="28">
        <v>134.495</v>
      </c>
      <c r="AZ837" s="28">
        <v>2.7629250000000001</v>
      </c>
      <c r="BA837" s="28">
        <v>0.120986448541082</v>
      </c>
      <c r="BB837" s="28">
        <v>10.973549999999999</v>
      </c>
      <c r="BC837" s="28">
        <v>145.44999999999999</v>
      </c>
      <c r="BD837" s="28">
        <v>0.64359999999999995</v>
      </c>
      <c r="BE837" s="28">
        <v>1.9121699999999999</v>
      </c>
      <c r="BF837" s="28">
        <v>1.8645</v>
      </c>
      <c r="BG837" s="28">
        <v>2.1354000000000002</v>
      </c>
      <c r="BH837" s="28">
        <v>84.170500000000004</v>
      </c>
      <c r="BI837" s="28">
        <v>15.798999999999999</v>
      </c>
      <c r="BJ837" s="28">
        <v>5</v>
      </c>
      <c r="BK837" s="28">
        <v>3.2973219999999999</v>
      </c>
      <c r="BL837" s="28">
        <v>3.2973219999999999</v>
      </c>
      <c r="BM837" s="28">
        <v>3.3834970000000002</v>
      </c>
      <c r="BN837" s="28">
        <v>0.16819999999999999</v>
      </c>
      <c r="BO837" s="28">
        <v>1.0051949127475499</v>
      </c>
      <c r="BP837" s="28">
        <v>0.465701881331404</v>
      </c>
    </row>
    <row r="838" spans="1:68">
      <c r="A838" s="28">
        <v>837</v>
      </c>
      <c r="B838" s="29" t="s">
        <v>411</v>
      </c>
      <c r="C838" s="28">
        <v>300</v>
      </c>
      <c r="D838" s="28">
        <v>1120</v>
      </c>
      <c r="E838" s="28">
        <v>0.41613529999999999</v>
      </c>
      <c r="F838" s="28">
        <v>34.594545599999996</v>
      </c>
      <c r="G838" s="28">
        <v>3.2091785000000002</v>
      </c>
      <c r="H838" s="28">
        <v>1.1942299999999999</v>
      </c>
      <c r="I838" s="28">
        <v>4.0979155</v>
      </c>
      <c r="J838" s="28">
        <v>16.305199999999999</v>
      </c>
      <c r="K838" s="28">
        <v>0.87648649999999995</v>
      </c>
      <c r="L838" s="28">
        <v>0.87643499999999996</v>
      </c>
      <c r="M838" s="28">
        <v>1.0519229999999999</v>
      </c>
      <c r="N838" s="28">
        <v>464.88035000000002</v>
      </c>
      <c r="O838" s="28">
        <v>57.361512990500003</v>
      </c>
      <c r="P838" s="28">
        <v>359.33839999999998</v>
      </c>
      <c r="Q838" s="28">
        <v>1.4145650000000001</v>
      </c>
      <c r="R838" s="28">
        <v>2.290225</v>
      </c>
      <c r="S838" s="28">
        <v>3.5281500000000001</v>
      </c>
      <c r="T838" s="28">
        <v>176.56735</v>
      </c>
      <c r="U838" s="28">
        <v>3.1143835000000002</v>
      </c>
      <c r="V838" s="28">
        <v>6.6849839315065093E-2</v>
      </c>
      <c r="W838" s="28">
        <v>33.958078999999998</v>
      </c>
      <c r="X838" s="28">
        <v>197.98724999999999</v>
      </c>
      <c r="Y838" s="28">
        <v>1.4962074999999999</v>
      </c>
      <c r="Z838" s="28">
        <v>1.9578555</v>
      </c>
      <c r="AA838" s="28">
        <v>2.5749040000000001</v>
      </c>
      <c r="AB838" s="28">
        <v>2.7649295</v>
      </c>
      <c r="AC838" s="28">
        <v>51.696024999999999</v>
      </c>
      <c r="AD838" s="28">
        <v>32.663860999999997</v>
      </c>
      <c r="AE838" s="28">
        <v>3.5281500000000001</v>
      </c>
      <c r="AF838" s="28">
        <v>4.8226826100000002</v>
      </c>
      <c r="AG838" s="28">
        <v>4.8101501100000004</v>
      </c>
      <c r="AH838" s="28">
        <v>4.7468576100000002</v>
      </c>
      <c r="AI838" s="28">
        <v>6.6875000000000004E-2</v>
      </c>
      <c r="AJ838" s="28">
        <v>1.9181999999999999</v>
      </c>
      <c r="AK838" s="28">
        <v>92.830309999999997</v>
      </c>
      <c r="AL838" s="28">
        <v>6.6887499999999998</v>
      </c>
      <c r="AM838" s="28">
        <v>0.95135000000000003</v>
      </c>
      <c r="AN838" s="28">
        <v>1.75945</v>
      </c>
      <c r="AO838" s="28">
        <v>40.954999999999998</v>
      </c>
      <c r="AP838" s="28">
        <v>2.0151500000000002</v>
      </c>
      <c r="AQ838" s="28">
        <v>1.591</v>
      </c>
      <c r="AR838" s="28">
        <v>7.5106000000000002</v>
      </c>
      <c r="AS838" s="28">
        <v>663.62900000000002</v>
      </c>
      <c r="AT838" s="28">
        <v>36.397691649999999</v>
      </c>
      <c r="AU838" s="28">
        <v>2713.28</v>
      </c>
      <c r="AV838" s="28">
        <v>5.9259300000000001</v>
      </c>
      <c r="AW838" s="28">
        <v>3.2865000000000002</v>
      </c>
      <c r="AX838" s="28">
        <v>5</v>
      </c>
      <c r="AY838" s="28">
        <v>134.495</v>
      </c>
      <c r="AZ838" s="28">
        <v>2.7629250000000001</v>
      </c>
      <c r="BA838" s="28">
        <v>0.120986448541082</v>
      </c>
      <c r="BB838" s="28">
        <v>10.973549999999999</v>
      </c>
      <c r="BC838" s="28">
        <v>145.44999999999999</v>
      </c>
      <c r="BD838" s="28">
        <v>0.64359999999999995</v>
      </c>
      <c r="BE838" s="28">
        <v>1.9121699999999999</v>
      </c>
      <c r="BF838" s="28">
        <v>1.8645</v>
      </c>
      <c r="BG838" s="28">
        <v>2.1354000000000002</v>
      </c>
      <c r="BH838" s="28">
        <v>84.170500000000004</v>
      </c>
      <c r="BI838" s="28">
        <v>15.798999999999999</v>
      </c>
      <c r="BJ838" s="28">
        <v>5</v>
      </c>
      <c r="BK838" s="28">
        <v>3.2973219999999999</v>
      </c>
      <c r="BL838" s="28">
        <v>3.2973219999999999</v>
      </c>
      <c r="BM838" s="28">
        <v>3.3834970000000002</v>
      </c>
      <c r="BN838" s="28">
        <v>0.16819999999999999</v>
      </c>
      <c r="BO838" s="28">
        <v>1.00473935669035</v>
      </c>
      <c r="BP838" s="28">
        <v>0.465701881331404</v>
      </c>
    </row>
    <row r="839" spans="1:68">
      <c r="A839" s="28">
        <v>838</v>
      </c>
      <c r="B839" s="29" t="s">
        <v>412</v>
      </c>
      <c r="C839" s="28">
        <v>275</v>
      </c>
      <c r="D839" s="28">
        <v>1120</v>
      </c>
      <c r="E839" s="28">
        <v>0.41366930000000002</v>
      </c>
      <c r="F839" s="28">
        <v>34.377623100000001</v>
      </c>
      <c r="G839" s="28">
        <v>3.1936534999999999</v>
      </c>
      <c r="H839" s="28">
        <v>1.199225</v>
      </c>
      <c r="I839" s="28">
        <v>4.0879705</v>
      </c>
      <c r="J839" s="28">
        <v>16.197199999999999</v>
      </c>
      <c r="K839" s="28">
        <v>0.87698149999999997</v>
      </c>
      <c r="L839" s="28">
        <v>0.87778500000000004</v>
      </c>
      <c r="M839" s="28">
        <v>1.0574129999999999</v>
      </c>
      <c r="N839" s="28">
        <v>465.44645000000003</v>
      </c>
      <c r="O839" s="28">
        <v>57.095860530499998</v>
      </c>
      <c r="P839" s="28">
        <v>360.2294</v>
      </c>
      <c r="Q839" s="28">
        <v>1.4321375000000001</v>
      </c>
      <c r="R839" s="28">
        <v>2.2821250000000002</v>
      </c>
      <c r="S839" s="28">
        <v>3.5146500000000001</v>
      </c>
      <c r="T839" s="28">
        <v>176.06784999999999</v>
      </c>
      <c r="U839" s="28">
        <v>3.1003435000000001</v>
      </c>
      <c r="V839" s="28">
        <v>6.7295581952436206E-2</v>
      </c>
      <c r="W839" s="28">
        <v>33.761519</v>
      </c>
      <c r="X839" s="28">
        <v>197.49225000000001</v>
      </c>
      <c r="Y839" s="28">
        <v>1.4894125</v>
      </c>
      <c r="Z839" s="28">
        <v>1.9533644999999999</v>
      </c>
      <c r="AA839" s="28">
        <v>2.5686040000000001</v>
      </c>
      <c r="AB839" s="28">
        <v>2.7600245000000001</v>
      </c>
      <c r="AC839" s="28">
        <v>51.776575000000001</v>
      </c>
      <c r="AD839" s="28">
        <v>32.579036000000002</v>
      </c>
      <c r="AE839" s="28">
        <v>3.5146500000000001</v>
      </c>
      <c r="AF839" s="28">
        <v>4.8109889099999998</v>
      </c>
      <c r="AG839" s="28">
        <v>4.79845641</v>
      </c>
      <c r="AH839" s="28">
        <v>4.7351639099999998</v>
      </c>
      <c r="AI839" s="28">
        <v>6.6875000000000004E-2</v>
      </c>
      <c r="AJ839" s="28">
        <v>1.9181999999999999</v>
      </c>
      <c r="AK839" s="28">
        <v>92.830309999999997</v>
      </c>
      <c r="AL839" s="28">
        <v>6.6887499999999998</v>
      </c>
      <c r="AM839" s="28">
        <v>0.95135000000000003</v>
      </c>
      <c r="AN839" s="28">
        <v>1.75945</v>
      </c>
      <c r="AO839" s="28">
        <v>40.954999999999998</v>
      </c>
      <c r="AP839" s="28">
        <v>2.0151500000000002</v>
      </c>
      <c r="AQ839" s="28">
        <v>1.591</v>
      </c>
      <c r="AR839" s="28">
        <v>7.5106000000000002</v>
      </c>
      <c r="AS839" s="28">
        <v>663.62900000000002</v>
      </c>
      <c r="AT839" s="28">
        <v>36.397691649999999</v>
      </c>
      <c r="AU839" s="28">
        <v>2713.28</v>
      </c>
      <c r="AV839" s="28">
        <v>5.9259300000000001</v>
      </c>
      <c r="AW839" s="28">
        <v>3.2865000000000002</v>
      </c>
      <c r="AX839" s="28">
        <v>5</v>
      </c>
      <c r="AY839" s="28">
        <v>134.495</v>
      </c>
      <c r="AZ839" s="28">
        <v>2.7629250000000001</v>
      </c>
      <c r="BA839" s="28">
        <v>0.120986448541082</v>
      </c>
      <c r="BB839" s="28">
        <v>10.973549999999999</v>
      </c>
      <c r="BC839" s="28">
        <v>145.44999999999999</v>
      </c>
      <c r="BD839" s="28">
        <v>0.64359999999999995</v>
      </c>
      <c r="BE839" s="28">
        <v>1.9121699999999999</v>
      </c>
      <c r="BF839" s="28">
        <v>1.8645</v>
      </c>
      <c r="BG839" s="28">
        <v>2.1354000000000002</v>
      </c>
      <c r="BH839" s="28">
        <v>84.170500000000004</v>
      </c>
      <c r="BI839" s="28">
        <v>15.798999999999999</v>
      </c>
      <c r="BJ839" s="28">
        <v>5</v>
      </c>
      <c r="BK839" s="28">
        <v>3.2973219999999999</v>
      </c>
      <c r="BL839" s="28">
        <v>3.2973219999999999</v>
      </c>
      <c r="BM839" s="28">
        <v>3.3834970000000002</v>
      </c>
      <c r="BN839" s="28">
        <v>0.16819999999999999</v>
      </c>
      <c r="BO839" s="28">
        <v>1.00236732342704</v>
      </c>
      <c r="BP839" s="28">
        <v>0.465701881331404</v>
      </c>
    </row>
    <row r="840" spans="1:68">
      <c r="A840" s="28">
        <v>839</v>
      </c>
      <c r="B840" s="29" t="s">
        <v>413</v>
      </c>
      <c r="C840" s="28">
        <v>250</v>
      </c>
      <c r="D840" s="28">
        <v>1120</v>
      </c>
      <c r="E840" s="28">
        <v>0.41537930000000001</v>
      </c>
      <c r="F840" s="28">
        <v>34.558849350000003</v>
      </c>
      <c r="G840" s="28">
        <v>3.2047910000000002</v>
      </c>
      <c r="H840" s="28">
        <v>1.2020375000000001</v>
      </c>
      <c r="I840" s="28">
        <v>4.0977579999999998</v>
      </c>
      <c r="J840" s="28">
        <v>16.287199999999999</v>
      </c>
      <c r="K840" s="28">
        <v>0.875969</v>
      </c>
      <c r="L840" s="28">
        <v>0.87665999999999999</v>
      </c>
      <c r="M840" s="28">
        <v>1.055388</v>
      </c>
      <c r="N840" s="28">
        <v>464.58019999999999</v>
      </c>
      <c r="O840" s="28">
        <v>57.245643255499999</v>
      </c>
      <c r="P840" s="28">
        <v>359.84690000000001</v>
      </c>
      <c r="Q840" s="28">
        <v>1.41160625</v>
      </c>
      <c r="R840" s="28">
        <v>2.2821250000000002</v>
      </c>
      <c r="S840" s="28">
        <v>3.5259</v>
      </c>
      <c r="T840" s="28">
        <v>176.6191</v>
      </c>
      <c r="U840" s="28">
        <v>3.1120435</v>
      </c>
      <c r="V840" s="28">
        <v>6.6923719239648294E-2</v>
      </c>
      <c r="W840" s="28">
        <v>34.010818999999998</v>
      </c>
      <c r="X840" s="28">
        <v>197.94225</v>
      </c>
      <c r="Y840" s="28">
        <v>1.4922249999999999</v>
      </c>
      <c r="Z840" s="28">
        <v>1.957077</v>
      </c>
      <c r="AA840" s="28">
        <v>2.5749040000000001</v>
      </c>
      <c r="AB840" s="28">
        <v>2.7648619999999999</v>
      </c>
      <c r="AC840" s="28">
        <v>51.725949999999997</v>
      </c>
      <c r="AD840" s="28">
        <v>32.796048499999998</v>
      </c>
      <c r="AE840" s="28">
        <v>3.5259</v>
      </c>
      <c r="AF840" s="28">
        <v>4.8226596600000002</v>
      </c>
      <c r="AG840" s="28">
        <v>4.8101271600000004</v>
      </c>
      <c r="AH840" s="28">
        <v>4.7468346600000002</v>
      </c>
      <c r="AI840" s="28">
        <v>6.6875000000000004E-2</v>
      </c>
      <c r="AJ840" s="28">
        <v>1.9181999999999999</v>
      </c>
      <c r="AK840" s="28">
        <v>92.830309999999997</v>
      </c>
      <c r="AL840" s="28">
        <v>6.6887499999999998</v>
      </c>
      <c r="AM840" s="28">
        <v>0.95135000000000003</v>
      </c>
      <c r="AN840" s="28">
        <v>1.75945</v>
      </c>
      <c r="AO840" s="28">
        <v>40.954999999999998</v>
      </c>
      <c r="AP840" s="28">
        <v>2.0151500000000002</v>
      </c>
      <c r="AQ840" s="28">
        <v>1.591</v>
      </c>
      <c r="AR840" s="28">
        <v>7.5106000000000002</v>
      </c>
      <c r="AS840" s="28">
        <v>663.62900000000002</v>
      </c>
      <c r="AT840" s="28">
        <v>36.397691649999999</v>
      </c>
      <c r="AU840" s="28">
        <v>2713.28</v>
      </c>
      <c r="AV840" s="28">
        <v>5.9259300000000001</v>
      </c>
      <c r="AW840" s="28">
        <v>3.2865000000000002</v>
      </c>
      <c r="AX840" s="28">
        <v>5</v>
      </c>
      <c r="AY840" s="28">
        <v>134.495</v>
      </c>
      <c r="AZ840" s="28">
        <v>2.7629250000000001</v>
      </c>
      <c r="BA840" s="28">
        <v>0.120986448541082</v>
      </c>
      <c r="BB840" s="28">
        <v>10.973549999999999</v>
      </c>
      <c r="BC840" s="28">
        <v>145.44999999999999</v>
      </c>
      <c r="BD840" s="28">
        <v>0.64359999999999995</v>
      </c>
      <c r="BE840" s="28">
        <v>1.9121699999999999</v>
      </c>
      <c r="BF840" s="28">
        <v>1.8645</v>
      </c>
      <c r="BG840" s="28">
        <v>2.1354000000000002</v>
      </c>
      <c r="BH840" s="28">
        <v>84.170500000000004</v>
      </c>
      <c r="BI840" s="28">
        <v>15.798999999999999</v>
      </c>
      <c r="BJ840" s="28">
        <v>5</v>
      </c>
      <c r="BK840" s="28">
        <v>3.2973219999999999</v>
      </c>
      <c r="BL840" s="28">
        <v>3.2973219999999999</v>
      </c>
      <c r="BM840" s="28">
        <v>3.3834970000000002</v>
      </c>
      <c r="BN840" s="28">
        <v>0.16819999999999999</v>
      </c>
      <c r="BO840" s="28">
        <v>1.00334912527444</v>
      </c>
      <c r="BP840" s="28">
        <v>0.465701881331404</v>
      </c>
    </row>
    <row r="841" spans="1:68">
      <c r="A841" s="28">
        <v>840</v>
      </c>
      <c r="B841" s="29" t="s">
        <v>414</v>
      </c>
      <c r="C841" s="28">
        <v>195</v>
      </c>
      <c r="D841" s="28">
        <v>1200</v>
      </c>
      <c r="E841" s="28">
        <v>0.50958749999999997</v>
      </c>
      <c r="F841" s="28">
        <v>38.392989749999998</v>
      </c>
      <c r="G841" s="28">
        <v>3.29576</v>
      </c>
      <c r="H841" s="28">
        <v>1.2333475</v>
      </c>
      <c r="I841" s="28">
        <v>4.0216700000000003</v>
      </c>
      <c r="J841" s="28">
        <v>17.663</v>
      </c>
      <c r="K841" s="28">
        <v>0.87390000000000001</v>
      </c>
      <c r="L841" s="28">
        <v>0.86839999999999995</v>
      </c>
      <c r="M841" s="28">
        <v>1.1242749999999999</v>
      </c>
      <c r="N841" s="28">
        <v>466.78154999999998</v>
      </c>
      <c r="O841" s="28">
        <v>56.618808237499998</v>
      </c>
      <c r="P841" s="28">
        <v>408.642</v>
      </c>
      <c r="Q841" s="28">
        <v>1.4248762500000001</v>
      </c>
      <c r="R841" s="28">
        <v>2.228075</v>
      </c>
      <c r="S841" s="28">
        <v>3.6059999999999999</v>
      </c>
      <c r="T841" s="28">
        <v>176.04750000000001</v>
      </c>
      <c r="U841" s="28">
        <v>3.0837750000000002</v>
      </c>
      <c r="V841" s="28">
        <v>6.1993998754458497E-2</v>
      </c>
      <c r="W841" s="28">
        <v>33.478259999999999</v>
      </c>
      <c r="X841" s="28">
        <v>197.39375000000001</v>
      </c>
      <c r="Y841" s="28">
        <v>1.478815</v>
      </c>
      <c r="Z841" s="28">
        <v>1.958647</v>
      </c>
      <c r="AA841" s="28">
        <v>2.5598649999999998</v>
      </c>
      <c r="AB841" s="28">
        <v>2.752205</v>
      </c>
      <c r="AC841" s="28">
        <v>48.624400000000001</v>
      </c>
      <c r="AD841" s="28">
        <v>33.148422500000002</v>
      </c>
      <c r="AE841" s="28">
        <v>3.6059999999999999</v>
      </c>
      <c r="AF841" s="28">
        <v>4.7492590000000003</v>
      </c>
      <c r="AG841" s="28">
        <v>4.7464740000000001</v>
      </c>
      <c r="AH841" s="28">
        <v>4.7324089999999996</v>
      </c>
      <c r="AI841" s="28">
        <v>5.3749999999999999E-2</v>
      </c>
      <c r="AJ841" s="28">
        <v>1.9094</v>
      </c>
      <c r="AK841" s="28">
        <v>92.329459999999997</v>
      </c>
      <c r="AL841" s="28">
        <v>6.6624499999999998</v>
      </c>
      <c r="AM841" s="28">
        <v>0.95184999999999997</v>
      </c>
      <c r="AN841" s="28">
        <v>1.7663500000000001</v>
      </c>
      <c r="AO841" s="28">
        <v>40.734999999999999</v>
      </c>
      <c r="AP841" s="28">
        <v>2.0035500000000002</v>
      </c>
      <c r="AQ841" s="28">
        <v>1.5840000000000001</v>
      </c>
      <c r="AR841" s="28">
        <v>7.4438000000000004</v>
      </c>
      <c r="AS841" s="28">
        <v>663.45699999999999</v>
      </c>
      <c r="AT841" s="28">
        <v>36.420212749999997</v>
      </c>
      <c r="AU841" s="28">
        <v>2686.72</v>
      </c>
      <c r="AV841" s="28">
        <v>5.7269800000000002</v>
      </c>
      <c r="AW841" s="28">
        <v>3.2759999999999998</v>
      </c>
      <c r="AX841" s="28">
        <v>4.99</v>
      </c>
      <c r="AY841" s="28">
        <v>134.80500000000001</v>
      </c>
      <c r="AZ841" s="28">
        <v>2.7630750000000002</v>
      </c>
      <c r="BA841" s="28">
        <v>0.120657910887443</v>
      </c>
      <c r="BB841" s="28">
        <v>11.067349999999999</v>
      </c>
      <c r="BC841" s="28">
        <v>145.69999999999999</v>
      </c>
      <c r="BD841" s="28">
        <v>0.64564999999999995</v>
      </c>
      <c r="BE841" s="28">
        <v>1.9119900000000001</v>
      </c>
      <c r="BF841" s="28">
        <v>1.8669</v>
      </c>
      <c r="BG841" s="28">
        <v>2.1391</v>
      </c>
      <c r="BH841" s="28">
        <v>82.031499999999994</v>
      </c>
      <c r="BI841" s="28">
        <v>15.853999999999999</v>
      </c>
      <c r="BJ841" s="28">
        <v>4.99</v>
      </c>
      <c r="BK841" s="28">
        <v>3.2917740000000002</v>
      </c>
      <c r="BL841" s="28">
        <v>3.2917740000000002</v>
      </c>
      <c r="BM841" s="28">
        <v>3.4527459999999999</v>
      </c>
      <c r="BN841" s="28">
        <v>0.1678</v>
      </c>
      <c r="BO841" s="28">
        <v>0.99765821824288803</v>
      </c>
      <c r="BP841" s="28">
        <v>0.46718523878437102</v>
      </c>
    </row>
    <row r="842" spans="1:68">
      <c r="A842" s="28">
        <v>841</v>
      </c>
      <c r="B842" s="29" t="s">
        <v>415</v>
      </c>
      <c r="C842" s="28">
        <v>280</v>
      </c>
      <c r="D842" s="28">
        <v>1200</v>
      </c>
      <c r="E842" s="28">
        <v>0.5095809</v>
      </c>
      <c r="F842" s="28">
        <v>38.392403549999997</v>
      </c>
      <c r="G842" s="28">
        <v>3.2957067000000002</v>
      </c>
      <c r="H842" s="28">
        <v>1.2333448</v>
      </c>
      <c r="I842" s="28">
        <v>4.0216707999999999</v>
      </c>
      <c r="J842" s="28">
        <v>17.662790000000001</v>
      </c>
      <c r="K842" s="28">
        <v>0.87389059999999996</v>
      </c>
      <c r="L842" s="28">
        <v>0.86839149999999998</v>
      </c>
      <c r="M842" s="28">
        <v>1.1242745999999999</v>
      </c>
      <c r="N842" s="28">
        <v>466.77994899999999</v>
      </c>
      <c r="O842" s="28">
        <v>56.6189212811</v>
      </c>
      <c r="P842" s="28">
        <v>408.65001000000001</v>
      </c>
      <c r="Q842" s="28">
        <v>1.42482906</v>
      </c>
      <c r="R842" s="28">
        <v>2.2280405000000001</v>
      </c>
      <c r="S842" s="28">
        <v>3.6059999999999999</v>
      </c>
      <c r="T842" s="28">
        <v>176.04764</v>
      </c>
      <c r="U842" s="28">
        <v>3.08379643</v>
      </c>
      <c r="V842" s="28">
        <v>6.1993603502051499E-2</v>
      </c>
      <c r="W842" s="28">
        <v>33.4782467</v>
      </c>
      <c r="X842" s="28">
        <v>197.39400000000001</v>
      </c>
      <c r="Y842" s="28">
        <v>1.4788171000000001</v>
      </c>
      <c r="Z842" s="28">
        <v>1.9586472800000001</v>
      </c>
      <c r="AA842" s="28">
        <v>2.5598641199999999</v>
      </c>
      <c r="AB842" s="28">
        <v>2.7522042799999999</v>
      </c>
      <c r="AC842" s="28">
        <v>48.623987</v>
      </c>
      <c r="AD842" s="28">
        <v>33.148636500000002</v>
      </c>
      <c r="AE842" s="28">
        <v>3.6059999999999999</v>
      </c>
      <c r="AF842" s="28">
        <v>4.7492284700000003</v>
      </c>
      <c r="AG842" s="28">
        <v>4.7464490399999999</v>
      </c>
      <c r="AH842" s="28">
        <v>4.7326384600000004</v>
      </c>
      <c r="AI842" s="28">
        <v>5.3742600000000001E-2</v>
      </c>
      <c r="AJ842" s="28">
        <v>1.9094</v>
      </c>
      <c r="AK842" s="28">
        <v>92.329459999999997</v>
      </c>
      <c r="AL842" s="28">
        <v>6.6624499999999998</v>
      </c>
      <c r="AM842" s="28">
        <v>0.95184999999999997</v>
      </c>
      <c r="AN842" s="28">
        <v>1.7663500000000001</v>
      </c>
      <c r="AO842" s="28">
        <v>40.734999999999999</v>
      </c>
      <c r="AP842" s="28">
        <v>2.0035500000000002</v>
      </c>
      <c r="AQ842" s="28">
        <v>1.5840000000000001</v>
      </c>
      <c r="AR842" s="28">
        <v>7.4438000000000004</v>
      </c>
      <c r="AS842" s="28">
        <v>663.45699999999999</v>
      </c>
      <c r="AT842" s="28">
        <v>36.420212749999997</v>
      </c>
      <c r="AU842" s="28">
        <v>2686.72</v>
      </c>
      <c r="AV842" s="28">
        <v>5.7269800000000002</v>
      </c>
      <c r="AW842" s="28">
        <v>3.2759999999999998</v>
      </c>
      <c r="AX842" s="28">
        <v>4.99</v>
      </c>
      <c r="AY842" s="28">
        <v>134.80500000000001</v>
      </c>
      <c r="AZ842" s="28">
        <v>2.7630750000000002</v>
      </c>
      <c r="BA842" s="28">
        <v>0.120657910887443</v>
      </c>
      <c r="BB842" s="28">
        <v>11.067349999999999</v>
      </c>
      <c r="BC842" s="28">
        <v>145.69999999999999</v>
      </c>
      <c r="BD842" s="28">
        <v>0.64564999999999995</v>
      </c>
      <c r="BE842" s="28">
        <v>1.9119900000000001</v>
      </c>
      <c r="BF842" s="28">
        <v>1.8669</v>
      </c>
      <c r="BG842" s="28">
        <v>2.1391</v>
      </c>
      <c r="BH842" s="28">
        <v>82.031499999999994</v>
      </c>
      <c r="BI842" s="28">
        <v>15.853999999999999</v>
      </c>
      <c r="BJ842" s="28">
        <v>4.99</v>
      </c>
      <c r="BK842" s="28">
        <v>3.2917740000000002</v>
      </c>
      <c r="BL842" s="28">
        <v>3.2917740000000002</v>
      </c>
      <c r="BM842" s="28">
        <v>3.4527459999999999</v>
      </c>
      <c r="BN842" s="28">
        <v>0.1678</v>
      </c>
      <c r="BO842" s="28">
        <v>0.99765895058044196</v>
      </c>
      <c r="BP842" s="28">
        <v>0.46718523878437102</v>
      </c>
    </row>
    <row r="843" spans="1:68">
      <c r="A843" s="28">
        <v>842</v>
      </c>
      <c r="B843" s="29" t="s">
        <v>269</v>
      </c>
      <c r="C843" s="28">
        <v>320</v>
      </c>
      <c r="D843" s="28">
        <v>1200</v>
      </c>
      <c r="E843" s="28">
        <v>0.50956769999999996</v>
      </c>
      <c r="F843" s="28">
        <v>38.391231150000003</v>
      </c>
      <c r="G843" s="28">
        <v>3.2956001000000001</v>
      </c>
      <c r="H843" s="28">
        <v>1.2333394</v>
      </c>
      <c r="I843" s="28">
        <v>4.0216723999999999</v>
      </c>
      <c r="J843" s="28">
        <v>17.662369999999999</v>
      </c>
      <c r="K843" s="28">
        <v>0.87387179999999998</v>
      </c>
      <c r="L843" s="28">
        <v>0.86837450000000005</v>
      </c>
      <c r="M843" s="28">
        <v>1.1242738000000001</v>
      </c>
      <c r="N843" s="28">
        <v>466.776747</v>
      </c>
      <c r="O843" s="28">
        <v>56.619147368299998</v>
      </c>
      <c r="P843" s="28">
        <v>408.66602999999998</v>
      </c>
      <c r="Q843" s="28">
        <v>1.42473468</v>
      </c>
      <c r="R843" s="28">
        <v>2.2279715000000002</v>
      </c>
      <c r="S843" s="28">
        <v>3.6059999999999999</v>
      </c>
      <c r="T843" s="28">
        <v>176.04792</v>
      </c>
      <c r="U843" s="28">
        <v>3.0838392899999998</v>
      </c>
      <c r="V843" s="28">
        <v>6.1992812969041002E-2</v>
      </c>
      <c r="W843" s="28">
        <v>33.478220100000001</v>
      </c>
      <c r="X843" s="28">
        <v>197.39449999999999</v>
      </c>
      <c r="Y843" s="28">
        <v>1.4788212999999999</v>
      </c>
      <c r="Z843" s="28">
        <v>1.95864784</v>
      </c>
      <c r="AA843" s="28">
        <v>2.5598623599999999</v>
      </c>
      <c r="AB843" s="28">
        <v>2.7522028399999998</v>
      </c>
      <c r="AC843" s="28">
        <v>48.623161000000003</v>
      </c>
      <c r="AD843" s="28">
        <v>33.149064500000001</v>
      </c>
      <c r="AE843" s="28">
        <v>3.6059999999999999</v>
      </c>
      <c r="AF843" s="28">
        <v>4.7491674100000001</v>
      </c>
      <c r="AG843" s="28">
        <v>4.7463991200000004</v>
      </c>
      <c r="AH843" s="28">
        <v>4.7330973800000002</v>
      </c>
      <c r="AI843" s="28">
        <v>5.3727799999999999E-2</v>
      </c>
      <c r="AJ843" s="28">
        <v>1.9094</v>
      </c>
      <c r="AK843" s="28">
        <v>92.329459999999997</v>
      </c>
      <c r="AL843" s="28">
        <v>6.6624499999999998</v>
      </c>
      <c r="AM843" s="28">
        <v>0.95184999999999997</v>
      </c>
      <c r="AN843" s="28">
        <v>1.7663500000000001</v>
      </c>
      <c r="AO843" s="28">
        <v>40.734999999999999</v>
      </c>
      <c r="AP843" s="28">
        <v>2.0035500000000002</v>
      </c>
      <c r="AQ843" s="28">
        <v>1.5840000000000001</v>
      </c>
      <c r="AR843" s="28">
        <v>7.4438000000000004</v>
      </c>
      <c r="AS843" s="28">
        <v>663.45699999999999</v>
      </c>
      <c r="AT843" s="28">
        <v>36.420212749999997</v>
      </c>
      <c r="AU843" s="28">
        <v>2686.72</v>
      </c>
      <c r="AV843" s="28">
        <v>5.7269800000000002</v>
      </c>
      <c r="AW843" s="28">
        <v>3.2759999999999998</v>
      </c>
      <c r="AX843" s="28">
        <v>4.99</v>
      </c>
      <c r="AY843" s="28">
        <v>134.80500000000001</v>
      </c>
      <c r="AZ843" s="28">
        <v>2.7630750000000002</v>
      </c>
      <c r="BA843" s="28">
        <v>0.120657910887443</v>
      </c>
      <c r="BB843" s="28">
        <v>11.067349999999999</v>
      </c>
      <c r="BC843" s="28">
        <v>145.69999999999999</v>
      </c>
      <c r="BD843" s="28">
        <v>0.64564999999999995</v>
      </c>
      <c r="BE843" s="28">
        <v>1.9119900000000001</v>
      </c>
      <c r="BF843" s="28">
        <v>1.8669</v>
      </c>
      <c r="BG843" s="28">
        <v>2.1391</v>
      </c>
      <c r="BH843" s="28">
        <v>82.031499999999994</v>
      </c>
      <c r="BI843" s="28">
        <v>15.853999999999999</v>
      </c>
      <c r="BJ843" s="28">
        <v>4.99</v>
      </c>
      <c r="BK843" s="28">
        <v>3.2917740000000002</v>
      </c>
      <c r="BL843" s="28">
        <v>3.2917740000000002</v>
      </c>
      <c r="BM843" s="28">
        <v>3.4527459999999999</v>
      </c>
      <c r="BN843" s="28">
        <v>0.1678</v>
      </c>
      <c r="BO843" s="28">
        <v>0.99766041525554905</v>
      </c>
      <c r="BP843" s="28">
        <v>0.46718523878437102</v>
      </c>
    </row>
    <row r="844" spans="1:68">
      <c r="A844" s="28">
        <v>843</v>
      </c>
      <c r="B844" s="29" t="s">
        <v>89</v>
      </c>
      <c r="C844" s="28">
        <v>275</v>
      </c>
      <c r="D844" s="28">
        <v>1200</v>
      </c>
      <c r="E844" s="28">
        <v>0.50955450000000002</v>
      </c>
      <c r="F844" s="28">
        <v>38.390058750000001</v>
      </c>
      <c r="G844" s="28">
        <v>3.2954935000000001</v>
      </c>
      <c r="H844" s="28">
        <v>1.2333339999999999</v>
      </c>
      <c r="I844" s="28">
        <v>4.021674</v>
      </c>
      <c r="J844" s="28">
        <v>17.661950000000001</v>
      </c>
      <c r="K844" s="28">
        <v>0.87385299999999999</v>
      </c>
      <c r="L844" s="28">
        <v>0.8683575</v>
      </c>
      <c r="M844" s="28">
        <v>1.1242730000000001</v>
      </c>
      <c r="N844" s="28">
        <v>466.77354500000001</v>
      </c>
      <c r="O844" s="28">
        <v>56.619373455500003</v>
      </c>
      <c r="P844" s="28">
        <v>408.68205</v>
      </c>
      <c r="Q844" s="28">
        <v>1.4246403000000001</v>
      </c>
      <c r="R844" s="28">
        <v>2.2279024999999999</v>
      </c>
      <c r="S844" s="28">
        <v>3.6059999999999999</v>
      </c>
      <c r="T844" s="28">
        <v>176.04820000000001</v>
      </c>
      <c r="U844" s="28">
        <v>3.08388215</v>
      </c>
      <c r="V844" s="28">
        <v>6.1992022398432801E-2</v>
      </c>
      <c r="W844" s="28">
        <v>33.478193500000003</v>
      </c>
      <c r="X844" s="28">
        <v>197.39500000000001</v>
      </c>
      <c r="Y844" s="28">
        <v>1.4788254999999999</v>
      </c>
      <c r="Z844" s="28">
        <v>1.9586484</v>
      </c>
      <c r="AA844" s="28">
        <v>2.5598605999999999</v>
      </c>
      <c r="AB844" s="28">
        <v>2.7522014000000001</v>
      </c>
      <c r="AC844" s="28">
        <v>48.622335</v>
      </c>
      <c r="AD844" s="28">
        <v>33.149492500000001</v>
      </c>
      <c r="AE844" s="28">
        <v>3.6059999999999999</v>
      </c>
      <c r="AF844" s="28">
        <v>4.7491063499999999</v>
      </c>
      <c r="AG844" s="28">
        <v>4.7463492</v>
      </c>
      <c r="AH844" s="28">
        <v>4.7335563</v>
      </c>
      <c r="AI844" s="28">
        <v>5.3712999999999997E-2</v>
      </c>
      <c r="AJ844" s="28">
        <v>1.9094</v>
      </c>
      <c r="AK844" s="28">
        <v>92.329459999999997</v>
      </c>
      <c r="AL844" s="28">
        <v>6.6624499999999998</v>
      </c>
      <c r="AM844" s="28">
        <v>0.95184999999999997</v>
      </c>
      <c r="AN844" s="28">
        <v>1.7663500000000001</v>
      </c>
      <c r="AO844" s="28">
        <v>40.734999999999999</v>
      </c>
      <c r="AP844" s="28">
        <v>2.0035500000000002</v>
      </c>
      <c r="AQ844" s="28">
        <v>1.5840000000000001</v>
      </c>
      <c r="AR844" s="28">
        <v>7.4438000000000004</v>
      </c>
      <c r="AS844" s="28">
        <v>663.45699999999999</v>
      </c>
      <c r="AT844" s="28">
        <v>36.420212749999997</v>
      </c>
      <c r="AU844" s="28">
        <v>2686.72</v>
      </c>
      <c r="AV844" s="28">
        <v>5.7269800000000002</v>
      </c>
      <c r="AW844" s="28">
        <v>3.2759999999999998</v>
      </c>
      <c r="AX844" s="28">
        <v>4.99</v>
      </c>
      <c r="AY844" s="28">
        <v>134.80500000000001</v>
      </c>
      <c r="AZ844" s="28">
        <v>2.7630750000000002</v>
      </c>
      <c r="BA844" s="28">
        <v>0.120657910887443</v>
      </c>
      <c r="BB844" s="28">
        <v>11.067349999999999</v>
      </c>
      <c r="BC844" s="28">
        <v>145.69999999999999</v>
      </c>
      <c r="BD844" s="28">
        <v>0.64564999999999995</v>
      </c>
      <c r="BE844" s="28">
        <v>1.9119900000000001</v>
      </c>
      <c r="BF844" s="28">
        <v>1.8669</v>
      </c>
      <c r="BG844" s="28">
        <v>2.1391</v>
      </c>
      <c r="BH844" s="28">
        <v>82.031499999999994</v>
      </c>
      <c r="BI844" s="28">
        <v>15.853999999999999</v>
      </c>
      <c r="BJ844" s="28">
        <v>4.99</v>
      </c>
      <c r="BK844" s="28">
        <v>3.2917740000000002</v>
      </c>
      <c r="BL844" s="28">
        <v>3.2917740000000002</v>
      </c>
      <c r="BM844" s="28">
        <v>3.4527459999999999</v>
      </c>
      <c r="BN844" s="28">
        <v>0.1678</v>
      </c>
      <c r="BO844" s="28">
        <v>0.99766187993065603</v>
      </c>
      <c r="BP844" s="28">
        <v>0.46718523878437102</v>
      </c>
    </row>
    <row r="845" spans="1:68">
      <c r="A845" s="28">
        <v>844</v>
      </c>
      <c r="B845" s="29" t="s">
        <v>416</v>
      </c>
      <c r="C845" s="28">
        <v>136</v>
      </c>
      <c r="D845" s="28">
        <v>1185</v>
      </c>
      <c r="E845" s="28">
        <v>0.35552</v>
      </c>
      <c r="F845" s="28">
        <v>31.20459</v>
      </c>
      <c r="G845" s="28">
        <v>3.0148999999999999</v>
      </c>
      <c r="H845" s="28">
        <v>1.1975</v>
      </c>
      <c r="I845" s="28">
        <v>4.1737000000000002</v>
      </c>
      <c r="J845" s="28">
        <v>15.08</v>
      </c>
      <c r="K845" s="28">
        <v>0.84409999999999996</v>
      </c>
      <c r="L845" s="28">
        <v>0.84899999999999998</v>
      </c>
      <c r="M845" s="28">
        <v>1.0182</v>
      </c>
      <c r="N845" s="28">
        <v>456.53</v>
      </c>
      <c r="O845" s="28">
        <v>57.910980199999997</v>
      </c>
      <c r="P845" s="28">
        <v>353.66</v>
      </c>
      <c r="Q845" s="28">
        <v>1.28525</v>
      </c>
      <c r="R845" s="28">
        <v>2.2000000000000002</v>
      </c>
      <c r="S845" s="28">
        <v>3.51</v>
      </c>
      <c r="T845" s="28">
        <v>178.99</v>
      </c>
      <c r="U845" s="28">
        <v>3.1804000000000001</v>
      </c>
      <c r="V845" s="28">
        <v>6.6312997347480099E-2</v>
      </c>
      <c r="W845" s="28">
        <v>35.081600000000002</v>
      </c>
      <c r="X845" s="28">
        <v>200.4</v>
      </c>
      <c r="Y845" s="28">
        <v>1.5175000000000001</v>
      </c>
      <c r="Z845" s="28">
        <v>1.9682999999999999</v>
      </c>
      <c r="AA845" s="28">
        <v>2.6055999999999999</v>
      </c>
      <c r="AB845" s="28">
        <v>2.7892999999999999</v>
      </c>
      <c r="AC845" s="28">
        <v>50.604999999999997</v>
      </c>
      <c r="AD845" s="28">
        <v>33.947899999999997</v>
      </c>
      <c r="AE845" s="28">
        <v>3.51</v>
      </c>
      <c r="AF845" s="28">
        <v>4.819674</v>
      </c>
      <c r="AG845" s="28">
        <v>4.819674</v>
      </c>
      <c r="AH845" s="28">
        <v>4.819674</v>
      </c>
      <c r="AI845" s="28">
        <v>0.05</v>
      </c>
      <c r="AJ845" s="28">
        <v>2.028</v>
      </c>
      <c r="AK845" s="28">
        <v>101.7102</v>
      </c>
      <c r="AL845" s="28">
        <v>6.9829999999999997</v>
      </c>
      <c r="AM845" s="28">
        <v>0.95</v>
      </c>
      <c r="AN845" s="28">
        <v>1.7450000000000001</v>
      </c>
      <c r="AO845" s="28">
        <v>44.2</v>
      </c>
      <c r="AP845" s="28">
        <v>2.0209999999999999</v>
      </c>
      <c r="AQ845" s="28">
        <v>1.59</v>
      </c>
      <c r="AR845" s="28">
        <v>7.6230000000000002</v>
      </c>
      <c r="AS845" s="28">
        <v>673.55</v>
      </c>
      <c r="AT845" s="28">
        <v>36.796931999999998</v>
      </c>
      <c r="AU845" s="28">
        <v>2794.2</v>
      </c>
      <c r="AV845" s="28">
        <v>5.7636000000000003</v>
      </c>
      <c r="AW845" s="28">
        <v>3.3</v>
      </c>
      <c r="AX845" s="28">
        <v>5.0999999999999996</v>
      </c>
      <c r="AY845" s="28">
        <v>134</v>
      </c>
      <c r="AZ845" s="28">
        <v>2.7629999999999999</v>
      </c>
      <c r="BA845" s="28">
        <v>0.113122171945701</v>
      </c>
      <c r="BB845" s="28">
        <v>10.832000000000001</v>
      </c>
      <c r="BC845" s="28">
        <v>145</v>
      </c>
      <c r="BD845" s="28">
        <v>0.64</v>
      </c>
      <c r="BE845" s="28">
        <v>1.9118999999999999</v>
      </c>
      <c r="BF845" s="28">
        <v>1.861</v>
      </c>
      <c r="BG845" s="28">
        <v>2.13</v>
      </c>
      <c r="BH845" s="28">
        <v>80.69</v>
      </c>
      <c r="BI845" s="28">
        <v>15.44</v>
      </c>
      <c r="BJ845" s="28">
        <v>5.0999999999999996</v>
      </c>
      <c r="BK845" s="28">
        <v>3.3004899999999999</v>
      </c>
      <c r="BL845" s="28">
        <v>3.3004899999999999</v>
      </c>
      <c r="BM845" s="28">
        <v>3.3004899999999999</v>
      </c>
      <c r="BN845" s="28">
        <v>0.17</v>
      </c>
      <c r="BO845" s="28">
        <v>1.01397433830385</v>
      </c>
      <c r="BP845" s="28">
        <v>0.46309696092619401</v>
      </c>
    </row>
    <row r="846" spans="1:68">
      <c r="A846" s="28">
        <v>845</v>
      </c>
      <c r="B846" s="29" t="s">
        <v>90</v>
      </c>
      <c r="C846" s="28">
        <v>48</v>
      </c>
      <c r="D846" s="28">
        <v>1185</v>
      </c>
      <c r="E846" s="28">
        <v>0.35552</v>
      </c>
      <c r="F846" s="28">
        <v>31.20459</v>
      </c>
      <c r="G846" s="28">
        <v>3.0148999999999999</v>
      </c>
      <c r="H846" s="28">
        <v>1.1975</v>
      </c>
      <c r="I846" s="28">
        <v>4.1737000000000002</v>
      </c>
      <c r="J846" s="28">
        <v>15.08</v>
      </c>
      <c r="K846" s="28">
        <v>0.84409999999999996</v>
      </c>
      <c r="L846" s="28">
        <v>0.84899999999999998</v>
      </c>
      <c r="M846" s="28">
        <v>1.0182</v>
      </c>
      <c r="N846" s="28">
        <v>456.53</v>
      </c>
      <c r="O846" s="28">
        <v>57.910980199999997</v>
      </c>
      <c r="P846" s="28">
        <v>353.66</v>
      </c>
      <c r="Q846" s="28">
        <v>1.28525</v>
      </c>
      <c r="R846" s="28">
        <v>2.2000000000000002</v>
      </c>
      <c r="S846" s="28">
        <v>3.51</v>
      </c>
      <c r="T846" s="28">
        <v>178.99</v>
      </c>
      <c r="U846" s="28">
        <v>3.1804000000000001</v>
      </c>
      <c r="V846" s="28">
        <v>6.6312997347480099E-2</v>
      </c>
      <c r="W846" s="28">
        <v>35.081600000000002</v>
      </c>
      <c r="X846" s="28">
        <v>200.4</v>
      </c>
      <c r="Y846" s="28">
        <v>1.5175000000000001</v>
      </c>
      <c r="Z846" s="28">
        <v>1.9682999999999999</v>
      </c>
      <c r="AA846" s="28">
        <v>2.6055999999999999</v>
      </c>
      <c r="AB846" s="28">
        <v>2.7892999999999999</v>
      </c>
      <c r="AC846" s="28">
        <v>50.604999999999997</v>
      </c>
      <c r="AD846" s="28">
        <v>33.947899999999997</v>
      </c>
      <c r="AE846" s="28">
        <v>3.51</v>
      </c>
      <c r="AF846" s="28">
        <v>4.819674</v>
      </c>
      <c r="AG846" s="28">
        <v>4.819674</v>
      </c>
      <c r="AH846" s="28">
        <v>4.819674</v>
      </c>
      <c r="AI846" s="28">
        <v>0.05</v>
      </c>
      <c r="AJ846" s="28">
        <v>1.9361999999999999</v>
      </c>
      <c r="AK846" s="28">
        <v>94.22663</v>
      </c>
      <c r="AL846" s="28">
        <v>6.7424499999999998</v>
      </c>
      <c r="AM846" s="28">
        <v>0.95</v>
      </c>
      <c r="AN846" s="28">
        <v>1.74925</v>
      </c>
      <c r="AO846" s="28">
        <v>41.48</v>
      </c>
      <c r="AP846" s="28">
        <v>2.0286499999999998</v>
      </c>
      <c r="AQ846" s="28">
        <v>1.5985</v>
      </c>
      <c r="AR846" s="28">
        <v>7.5779500000000004</v>
      </c>
      <c r="AS846" s="28">
        <v>665.26250000000005</v>
      </c>
      <c r="AT846" s="28">
        <v>36.357539799999998</v>
      </c>
      <c r="AU846" s="28">
        <v>2748.98</v>
      </c>
      <c r="AV846" s="28">
        <v>6.0869400000000002</v>
      </c>
      <c r="AW846" s="28">
        <v>3.3</v>
      </c>
      <c r="AX846" s="28">
        <v>5.0149999999999997</v>
      </c>
      <c r="AY846" s="28">
        <v>134</v>
      </c>
      <c r="AZ846" s="28">
        <v>2.7604500000000001</v>
      </c>
      <c r="BA846" s="28">
        <v>0.120540019286403</v>
      </c>
      <c r="BB846" s="28">
        <v>10.830299999999999</v>
      </c>
      <c r="BC846" s="28">
        <v>145</v>
      </c>
      <c r="BD846" s="28">
        <v>0.64</v>
      </c>
      <c r="BE846" s="28">
        <v>1.911135</v>
      </c>
      <c r="BF846" s="28">
        <v>1.86015</v>
      </c>
      <c r="BG846" s="28">
        <v>2.13</v>
      </c>
      <c r="BH846" s="28">
        <v>85.373500000000007</v>
      </c>
      <c r="BI846" s="28">
        <v>15.661</v>
      </c>
      <c r="BJ846" s="28">
        <v>5.0149999999999997</v>
      </c>
      <c r="BK846" s="28">
        <v>3.3004134999999999</v>
      </c>
      <c r="BL846" s="28">
        <v>3.3004134999999999</v>
      </c>
      <c r="BM846" s="28">
        <v>3.3004134999999999</v>
      </c>
      <c r="BN846" s="28">
        <v>0.17</v>
      </c>
      <c r="BO846" s="28">
        <v>1.01397433830385</v>
      </c>
      <c r="BP846" s="28">
        <v>0.46309696092619401</v>
      </c>
    </row>
    <row r="847" spans="1:68">
      <c r="A847" s="28">
        <v>846</v>
      </c>
      <c r="B847" s="29" t="s">
        <v>72</v>
      </c>
      <c r="C847" s="28">
        <v>60</v>
      </c>
      <c r="D847" s="28">
        <v>1185</v>
      </c>
      <c r="E847" s="28">
        <v>0.35552</v>
      </c>
      <c r="F847" s="28">
        <v>31.20459</v>
      </c>
      <c r="G847" s="28">
        <v>3.0148999999999999</v>
      </c>
      <c r="H847" s="28">
        <v>1.1975</v>
      </c>
      <c r="I847" s="28">
        <v>4.1737000000000002</v>
      </c>
      <c r="J847" s="28">
        <v>15.08</v>
      </c>
      <c r="K847" s="28">
        <v>0.84409999999999996</v>
      </c>
      <c r="L847" s="28">
        <v>0.84899999999999998</v>
      </c>
      <c r="M847" s="28">
        <v>1.0182</v>
      </c>
      <c r="N847" s="28">
        <v>456.53</v>
      </c>
      <c r="O847" s="28">
        <v>57.910980199999997</v>
      </c>
      <c r="P847" s="28">
        <v>353.66</v>
      </c>
      <c r="Q847" s="28">
        <v>1.28525</v>
      </c>
      <c r="R847" s="28">
        <v>2.2000000000000002</v>
      </c>
      <c r="S847" s="28">
        <v>3.51</v>
      </c>
      <c r="T847" s="28">
        <v>178.99</v>
      </c>
      <c r="U847" s="28">
        <v>3.1804000000000001</v>
      </c>
      <c r="V847" s="28">
        <v>6.6312997347480099E-2</v>
      </c>
      <c r="W847" s="28">
        <v>35.081600000000002</v>
      </c>
      <c r="X847" s="28">
        <v>200.4</v>
      </c>
      <c r="Y847" s="28">
        <v>1.5175000000000001</v>
      </c>
      <c r="Z847" s="28">
        <v>1.9682999999999999</v>
      </c>
      <c r="AA847" s="28">
        <v>2.6055999999999999</v>
      </c>
      <c r="AB847" s="28">
        <v>2.7892999999999999</v>
      </c>
      <c r="AC847" s="28">
        <v>50.604999999999997</v>
      </c>
      <c r="AD847" s="28">
        <v>33.947899999999997</v>
      </c>
      <c r="AE847" s="28">
        <v>3.51</v>
      </c>
      <c r="AF847" s="28">
        <v>4.819674</v>
      </c>
      <c r="AG847" s="28">
        <v>4.819674</v>
      </c>
      <c r="AH847" s="28">
        <v>4.819674</v>
      </c>
      <c r="AI847" s="28">
        <v>0.05</v>
      </c>
      <c r="AJ847" s="28">
        <v>2.1360000000000001</v>
      </c>
      <c r="AK847" s="28">
        <v>110.51439999999999</v>
      </c>
      <c r="AL847" s="28">
        <v>7.266</v>
      </c>
      <c r="AM847" s="28">
        <v>0.95</v>
      </c>
      <c r="AN847" s="28">
        <v>1.74</v>
      </c>
      <c r="AO847" s="28">
        <v>47.4</v>
      </c>
      <c r="AP847" s="28">
        <v>2.012</v>
      </c>
      <c r="AQ847" s="28">
        <v>1.58</v>
      </c>
      <c r="AR847" s="28">
        <v>7.6760000000000002</v>
      </c>
      <c r="AS847" s="28">
        <v>683.3</v>
      </c>
      <c r="AT847" s="28">
        <v>37.313864000000002</v>
      </c>
      <c r="AU847" s="28">
        <v>2847.4</v>
      </c>
      <c r="AV847" s="28">
        <v>5.3832000000000004</v>
      </c>
      <c r="AW847" s="28">
        <v>3.3</v>
      </c>
      <c r="AX847" s="28">
        <v>5.2</v>
      </c>
      <c r="AY847" s="28">
        <v>134</v>
      </c>
      <c r="AZ847" s="28">
        <v>2.766</v>
      </c>
      <c r="BA847" s="28">
        <v>0.105485232067511</v>
      </c>
      <c r="BB847" s="28">
        <v>10.834</v>
      </c>
      <c r="BC847" s="28">
        <v>145</v>
      </c>
      <c r="BD847" s="28">
        <v>0.64</v>
      </c>
      <c r="BE847" s="28">
        <v>1.9128000000000001</v>
      </c>
      <c r="BF847" s="28">
        <v>1.8620000000000001</v>
      </c>
      <c r="BG847" s="28">
        <v>2.13</v>
      </c>
      <c r="BH847" s="28">
        <v>75.180000000000007</v>
      </c>
      <c r="BI847" s="28">
        <v>15.18</v>
      </c>
      <c r="BJ847" s="28">
        <v>5.2</v>
      </c>
      <c r="BK847" s="28">
        <v>3.3005800000000001</v>
      </c>
      <c r="BL847" s="28">
        <v>3.3005800000000001</v>
      </c>
      <c r="BM847" s="28">
        <v>3.3005800000000001</v>
      </c>
      <c r="BN847" s="28">
        <v>0.17</v>
      </c>
      <c r="BO847" s="28">
        <v>1.01397433830385</v>
      </c>
      <c r="BP847" s="28">
        <v>0.46309696092619401</v>
      </c>
    </row>
    <row r="848" spans="1:68">
      <c r="A848" s="28">
        <v>847</v>
      </c>
      <c r="B848" s="29" t="s">
        <v>417</v>
      </c>
      <c r="C848" s="28">
        <v>40</v>
      </c>
      <c r="D848" s="28">
        <v>1185</v>
      </c>
      <c r="E848" s="28">
        <v>0.35552</v>
      </c>
      <c r="F848" s="28">
        <v>31.20459</v>
      </c>
      <c r="G848" s="28">
        <v>3.0148999999999999</v>
      </c>
      <c r="H848" s="28">
        <v>1.1975</v>
      </c>
      <c r="I848" s="28">
        <v>4.1737000000000002</v>
      </c>
      <c r="J848" s="28">
        <v>15.08</v>
      </c>
      <c r="K848" s="28">
        <v>0.84409999999999996</v>
      </c>
      <c r="L848" s="28">
        <v>0.84899999999999998</v>
      </c>
      <c r="M848" s="28">
        <v>1.0182</v>
      </c>
      <c r="N848" s="28">
        <v>456.53</v>
      </c>
      <c r="O848" s="28">
        <v>57.910980199999997</v>
      </c>
      <c r="P848" s="28">
        <v>353.66</v>
      </c>
      <c r="Q848" s="28">
        <v>1.28525</v>
      </c>
      <c r="R848" s="28">
        <v>2.2000000000000002</v>
      </c>
      <c r="S848" s="28">
        <v>3.51</v>
      </c>
      <c r="T848" s="28">
        <v>178.99</v>
      </c>
      <c r="U848" s="28">
        <v>3.1804000000000001</v>
      </c>
      <c r="V848" s="28">
        <v>6.6312997347480099E-2</v>
      </c>
      <c r="W848" s="28">
        <v>35.081600000000002</v>
      </c>
      <c r="X848" s="28">
        <v>200.4</v>
      </c>
      <c r="Y848" s="28">
        <v>1.5175000000000001</v>
      </c>
      <c r="Z848" s="28">
        <v>1.9682999999999999</v>
      </c>
      <c r="AA848" s="28">
        <v>2.6055999999999999</v>
      </c>
      <c r="AB848" s="28">
        <v>2.7892999999999999</v>
      </c>
      <c r="AC848" s="28">
        <v>50.604999999999997</v>
      </c>
      <c r="AD848" s="28">
        <v>33.947899999999997</v>
      </c>
      <c r="AE848" s="28">
        <v>3.51</v>
      </c>
      <c r="AF848" s="28">
        <v>4.819674</v>
      </c>
      <c r="AG848" s="28">
        <v>4.819674</v>
      </c>
      <c r="AH848" s="28">
        <v>4.819674</v>
      </c>
      <c r="AI848" s="28">
        <v>0.05</v>
      </c>
      <c r="AJ848" s="28">
        <v>2.19</v>
      </c>
      <c r="AK848" s="28">
        <v>114.9165</v>
      </c>
      <c r="AL848" s="28">
        <v>7.4074999999999998</v>
      </c>
      <c r="AM848" s="28">
        <v>0.95</v>
      </c>
      <c r="AN848" s="28">
        <v>1.7375</v>
      </c>
      <c r="AO848" s="28">
        <v>49</v>
      </c>
      <c r="AP848" s="28">
        <v>2.0074999999999998</v>
      </c>
      <c r="AQ848" s="28">
        <v>1.575</v>
      </c>
      <c r="AR848" s="28">
        <v>7.7024999999999997</v>
      </c>
      <c r="AS848" s="28">
        <v>688.17499999999995</v>
      </c>
      <c r="AT848" s="28">
        <v>37.572330000000001</v>
      </c>
      <c r="AU848" s="28">
        <v>2874</v>
      </c>
      <c r="AV848" s="28">
        <v>5.1929999999999996</v>
      </c>
      <c r="AW848" s="28">
        <v>3.3</v>
      </c>
      <c r="AX848" s="28">
        <v>5.25</v>
      </c>
      <c r="AY848" s="28">
        <v>134</v>
      </c>
      <c r="AZ848" s="28">
        <v>2.7675000000000001</v>
      </c>
      <c r="BA848" s="28">
        <v>0.102040816326531</v>
      </c>
      <c r="BB848" s="28">
        <v>10.835000000000001</v>
      </c>
      <c r="BC848" s="28">
        <v>145</v>
      </c>
      <c r="BD848" s="28">
        <v>0.64</v>
      </c>
      <c r="BE848" s="28">
        <v>1.9132499999999999</v>
      </c>
      <c r="BF848" s="28">
        <v>1.8625</v>
      </c>
      <c r="BG848" s="28">
        <v>2.13</v>
      </c>
      <c r="BH848" s="28">
        <v>72.424999999999997</v>
      </c>
      <c r="BI848" s="28">
        <v>15.05</v>
      </c>
      <c r="BJ848" s="28">
        <v>5.25</v>
      </c>
      <c r="BK848" s="28">
        <v>3.3006250000000001</v>
      </c>
      <c r="BL848" s="28">
        <v>3.3006250000000001</v>
      </c>
      <c r="BM848" s="28">
        <v>3.3006250000000001</v>
      </c>
      <c r="BN848" s="28">
        <v>0.17</v>
      </c>
      <c r="BO848" s="28">
        <v>1.01397433830385</v>
      </c>
      <c r="BP848" s="28">
        <v>0.46309696092619401</v>
      </c>
    </row>
    <row r="849" spans="1:68">
      <c r="A849" s="28">
        <v>848</v>
      </c>
      <c r="B849" s="29" t="s">
        <v>73</v>
      </c>
      <c r="C849" s="28">
        <v>100</v>
      </c>
      <c r="D849" s="28">
        <v>1185</v>
      </c>
      <c r="E849" s="28">
        <v>0.35552</v>
      </c>
      <c r="F849" s="28">
        <v>31.20459</v>
      </c>
      <c r="G849" s="28">
        <v>3.0148999999999999</v>
      </c>
      <c r="H849" s="28">
        <v>1.1975</v>
      </c>
      <c r="I849" s="28">
        <v>4.1737000000000002</v>
      </c>
      <c r="J849" s="28">
        <v>15.08</v>
      </c>
      <c r="K849" s="28">
        <v>0.84409999999999996</v>
      </c>
      <c r="L849" s="28">
        <v>0.84899999999999998</v>
      </c>
      <c r="M849" s="28">
        <v>1.0182</v>
      </c>
      <c r="N849" s="28">
        <v>456.53</v>
      </c>
      <c r="O849" s="28">
        <v>57.910980199999997</v>
      </c>
      <c r="P849" s="28">
        <v>353.66</v>
      </c>
      <c r="Q849" s="28">
        <v>1.28525</v>
      </c>
      <c r="R849" s="28">
        <v>2.2000000000000002</v>
      </c>
      <c r="S849" s="28">
        <v>3.51</v>
      </c>
      <c r="T849" s="28">
        <v>178.99</v>
      </c>
      <c r="U849" s="28">
        <v>3.1804000000000001</v>
      </c>
      <c r="V849" s="28">
        <v>6.6312997347480099E-2</v>
      </c>
      <c r="W849" s="28">
        <v>35.081600000000002</v>
      </c>
      <c r="X849" s="28">
        <v>200.4</v>
      </c>
      <c r="Y849" s="28">
        <v>1.5175000000000001</v>
      </c>
      <c r="Z849" s="28">
        <v>1.9682999999999999</v>
      </c>
      <c r="AA849" s="28">
        <v>2.6055999999999999</v>
      </c>
      <c r="AB849" s="28">
        <v>2.7892999999999999</v>
      </c>
      <c r="AC849" s="28">
        <v>50.604999999999997</v>
      </c>
      <c r="AD849" s="28">
        <v>33.947899999999997</v>
      </c>
      <c r="AE849" s="28">
        <v>3.51</v>
      </c>
      <c r="AF849" s="28">
        <v>4.819674</v>
      </c>
      <c r="AG849" s="28">
        <v>4.819674</v>
      </c>
      <c r="AH849" s="28">
        <v>4.819674</v>
      </c>
      <c r="AI849" s="28">
        <v>0.05</v>
      </c>
      <c r="AJ849" s="28">
        <v>2.2440000000000002</v>
      </c>
      <c r="AK849" s="28">
        <v>119.3186</v>
      </c>
      <c r="AL849" s="28">
        <v>7.5490000000000004</v>
      </c>
      <c r="AM849" s="28">
        <v>0.95</v>
      </c>
      <c r="AN849" s="28">
        <v>1.7350000000000001</v>
      </c>
      <c r="AO849" s="28">
        <v>50.6</v>
      </c>
      <c r="AP849" s="28">
        <v>2.0030000000000001</v>
      </c>
      <c r="AQ849" s="28">
        <v>1.57</v>
      </c>
      <c r="AR849" s="28">
        <v>7.7290000000000001</v>
      </c>
      <c r="AS849" s="28">
        <v>693.05</v>
      </c>
      <c r="AT849" s="28">
        <v>37.830795999999999</v>
      </c>
      <c r="AU849" s="28">
        <v>2900.6</v>
      </c>
      <c r="AV849" s="28">
        <v>5.0027999999999997</v>
      </c>
      <c r="AW849" s="28">
        <v>3.3</v>
      </c>
      <c r="AX849" s="28">
        <v>5.3</v>
      </c>
      <c r="AY849" s="28">
        <v>134</v>
      </c>
      <c r="AZ849" s="28">
        <v>2.7690000000000001</v>
      </c>
      <c r="BA849" s="28">
        <v>9.8814229249011898E-2</v>
      </c>
      <c r="BB849" s="28">
        <v>10.836</v>
      </c>
      <c r="BC849" s="28">
        <v>145</v>
      </c>
      <c r="BD849" s="28">
        <v>0.64</v>
      </c>
      <c r="BE849" s="28">
        <v>1.9137</v>
      </c>
      <c r="BF849" s="28">
        <v>1.863</v>
      </c>
      <c r="BG849" s="28">
        <v>2.13</v>
      </c>
      <c r="BH849" s="28">
        <v>69.67</v>
      </c>
      <c r="BI849" s="28">
        <v>14.92</v>
      </c>
      <c r="BJ849" s="28">
        <v>5.3</v>
      </c>
      <c r="BK849" s="28">
        <v>3.3006700000000002</v>
      </c>
      <c r="BL849" s="28">
        <v>3.3006700000000002</v>
      </c>
      <c r="BM849" s="28">
        <v>3.3006700000000002</v>
      </c>
      <c r="BN849" s="28">
        <v>0.17</v>
      </c>
      <c r="BO849" s="28">
        <v>1.01397433830385</v>
      </c>
      <c r="BP849" s="28">
        <v>0.46309696092619401</v>
      </c>
    </row>
    <row r="850" spans="1:68">
      <c r="A850" s="28">
        <v>849</v>
      </c>
      <c r="B850" s="29" t="s">
        <v>418</v>
      </c>
      <c r="C850" s="28">
        <v>185</v>
      </c>
      <c r="D850" s="28">
        <v>1100</v>
      </c>
      <c r="E850" s="28">
        <v>0.33618999999999999</v>
      </c>
      <c r="F850" s="28">
        <v>29.476837499999998</v>
      </c>
      <c r="G850" s="28">
        <v>2.8928750000000001</v>
      </c>
      <c r="H850" s="28">
        <v>1.2310749999999999</v>
      </c>
      <c r="I850" s="28">
        <v>4.0931749999999996</v>
      </c>
      <c r="J850" s="28">
        <v>14.22</v>
      </c>
      <c r="K850" s="28">
        <v>0.84857499999999997</v>
      </c>
      <c r="L850" s="28">
        <v>0.85975000000000001</v>
      </c>
      <c r="M850" s="28">
        <v>1.05965</v>
      </c>
      <c r="N850" s="28">
        <v>461.38850000000002</v>
      </c>
      <c r="O850" s="28">
        <v>55.859238900000001</v>
      </c>
      <c r="P850" s="28">
        <v>360.435</v>
      </c>
      <c r="Q850" s="28">
        <v>1.4304125000000001</v>
      </c>
      <c r="R850" s="28">
        <v>2.1415000000000002</v>
      </c>
      <c r="S850" s="28">
        <v>3.4024999999999999</v>
      </c>
      <c r="T850" s="28">
        <v>174.89250000000001</v>
      </c>
      <c r="U850" s="28">
        <v>3.0686</v>
      </c>
      <c r="V850" s="28">
        <v>7.0323488045007002E-2</v>
      </c>
      <c r="W850" s="28">
        <v>33.440399999999997</v>
      </c>
      <c r="X850" s="28">
        <v>196.42500000000001</v>
      </c>
      <c r="Y850" s="28">
        <v>1.4659249999999999</v>
      </c>
      <c r="Z850" s="28">
        <v>1.9325650000000001</v>
      </c>
      <c r="AA850" s="28">
        <v>2.5545</v>
      </c>
      <c r="AB850" s="28">
        <v>2.7495750000000001</v>
      </c>
      <c r="AC850" s="28">
        <v>51.231749999999998</v>
      </c>
      <c r="AD850" s="28">
        <v>33.142375000000001</v>
      </c>
      <c r="AE850" s="28">
        <v>3.4024999999999999</v>
      </c>
      <c r="AF850" s="28">
        <v>4.7248454999999998</v>
      </c>
      <c r="AG850" s="28">
        <v>4.7248454999999998</v>
      </c>
      <c r="AH850" s="28">
        <v>4.7248454999999998</v>
      </c>
      <c r="AI850" s="28">
        <v>0.05</v>
      </c>
      <c r="AJ850" s="28">
        <v>1.92</v>
      </c>
      <c r="AK850" s="28">
        <v>92.906000000000006</v>
      </c>
      <c r="AL850" s="28">
        <v>6.7</v>
      </c>
      <c r="AM850" s="28">
        <v>0.95</v>
      </c>
      <c r="AN850" s="28">
        <v>1.75</v>
      </c>
      <c r="AO850" s="28">
        <v>41</v>
      </c>
      <c r="AP850" s="28">
        <v>2.0299999999999998</v>
      </c>
      <c r="AQ850" s="28">
        <v>1.6</v>
      </c>
      <c r="AR850" s="28">
        <v>7.57</v>
      </c>
      <c r="AS850" s="28">
        <v>663.8</v>
      </c>
      <c r="AT850" s="28">
        <v>36.28</v>
      </c>
      <c r="AU850" s="28">
        <v>2741</v>
      </c>
      <c r="AV850" s="28">
        <v>6.1440000000000001</v>
      </c>
      <c r="AW850" s="28">
        <v>3.3</v>
      </c>
      <c r="AX850" s="28">
        <v>5</v>
      </c>
      <c r="AY850" s="28">
        <v>134</v>
      </c>
      <c r="AZ850" s="28">
        <v>2.76</v>
      </c>
      <c r="BA850" s="28">
        <v>0.12195121951219499</v>
      </c>
      <c r="BB850" s="28">
        <v>10.83</v>
      </c>
      <c r="BC850" s="28">
        <v>145</v>
      </c>
      <c r="BD850" s="28">
        <v>0.64</v>
      </c>
      <c r="BE850" s="28">
        <v>1.911</v>
      </c>
      <c r="BF850" s="28">
        <v>1.86</v>
      </c>
      <c r="BG850" s="28">
        <v>2.13</v>
      </c>
      <c r="BH850" s="28">
        <v>86.2</v>
      </c>
      <c r="BI850" s="28">
        <v>15.7</v>
      </c>
      <c r="BJ850" s="28">
        <v>5</v>
      </c>
      <c r="BK850" s="28">
        <v>3.3003999999999998</v>
      </c>
      <c r="BL850" s="28">
        <v>3.3003999999999998</v>
      </c>
      <c r="BM850" s="28">
        <v>3.3003999999999998</v>
      </c>
      <c r="BN850" s="28">
        <v>0.17</v>
      </c>
      <c r="BO850" s="28">
        <v>0.99593821949094896</v>
      </c>
      <c r="BP850" s="28">
        <v>0.46309696092619401</v>
      </c>
    </row>
    <row r="851" spans="1:68">
      <c r="A851" s="28">
        <v>850</v>
      </c>
      <c r="B851" s="29" t="s">
        <v>419</v>
      </c>
      <c r="C851" s="28">
        <v>180</v>
      </c>
      <c r="D851" s="28">
        <v>1100</v>
      </c>
      <c r="E851" s="28">
        <v>0.33618999999999999</v>
      </c>
      <c r="F851" s="28">
        <v>29.476837499999998</v>
      </c>
      <c r="G851" s="28">
        <v>2.8928750000000001</v>
      </c>
      <c r="H851" s="28">
        <v>1.2310749999999999</v>
      </c>
      <c r="I851" s="28">
        <v>4.0931749999999996</v>
      </c>
      <c r="J851" s="28">
        <v>14.22</v>
      </c>
      <c r="K851" s="28">
        <v>0.84857499999999997</v>
      </c>
      <c r="L851" s="28">
        <v>0.85975000000000001</v>
      </c>
      <c r="M851" s="28">
        <v>1.05965</v>
      </c>
      <c r="N851" s="28">
        <v>461.38850000000002</v>
      </c>
      <c r="O851" s="28">
        <v>55.859238900000001</v>
      </c>
      <c r="P851" s="28">
        <v>360.435</v>
      </c>
      <c r="Q851" s="28">
        <v>1.4304125000000001</v>
      </c>
      <c r="R851" s="28">
        <v>2.1415000000000002</v>
      </c>
      <c r="S851" s="28">
        <v>3.4024999999999999</v>
      </c>
      <c r="T851" s="28">
        <v>174.89250000000001</v>
      </c>
      <c r="U851" s="28">
        <v>3.0686</v>
      </c>
      <c r="V851" s="28">
        <v>7.0323488045007002E-2</v>
      </c>
      <c r="W851" s="28">
        <v>33.440399999999997</v>
      </c>
      <c r="X851" s="28">
        <v>196.42500000000001</v>
      </c>
      <c r="Y851" s="28">
        <v>1.4659249999999999</v>
      </c>
      <c r="Z851" s="28">
        <v>1.9325650000000001</v>
      </c>
      <c r="AA851" s="28">
        <v>2.5545</v>
      </c>
      <c r="AB851" s="28">
        <v>2.7495750000000001</v>
      </c>
      <c r="AC851" s="28">
        <v>51.231749999999998</v>
      </c>
      <c r="AD851" s="28">
        <v>33.142375000000001</v>
      </c>
      <c r="AE851" s="28">
        <v>3.4024999999999999</v>
      </c>
      <c r="AF851" s="28">
        <v>4.7248454999999998</v>
      </c>
      <c r="AG851" s="28">
        <v>4.7248454999999998</v>
      </c>
      <c r="AH851" s="28">
        <v>4.7248454999999998</v>
      </c>
      <c r="AI851" s="28">
        <v>0.05</v>
      </c>
      <c r="AJ851" s="28">
        <v>1.9339999999999999</v>
      </c>
      <c r="AK851" s="28">
        <v>94.059759999999997</v>
      </c>
      <c r="AL851" s="28">
        <v>6.8315999999999999</v>
      </c>
      <c r="AM851" s="28">
        <v>0.96479999999999999</v>
      </c>
      <c r="AN851" s="28">
        <v>1.766</v>
      </c>
      <c r="AO851" s="28">
        <v>41.4</v>
      </c>
      <c r="AP851" s="28">
        <v>2.0344000000000002</v>
      </c>
      <c r="AQ851" s="28">
        <v>1.6120000000000001</v>
      </c>
      <c r="AR851" s="28">
        <v>7.3772000000000002</v>
      </c>
      <c r="AS851" s="28">
        <v>670.596</v>
      </c>
      <c r="AT851" s="28">
        <v>36.661594399999998</v>
      </c>
      <c r="AU851" s="28">
        <v>2667.52</v>
      </c>
      <c r="AV851" s="28">
        <v>6.0319200000000004</v>
      </c>
      <c r="AW851" s="28">
        <v>3.42</v>
      </c>
      <c r="AX851" s="28">
        <v>5</v>
      </c>
      <c r="AY851" s="28">
        <v>134.28</v>
      </c>
      <c r="AZ851" s="28">
        <v>2.7202000000000002</v>
      </c>
      <c r="BA851" s="28">
        <v>0.120772946859903</v>
      </c>
      <c r="BB851" s="28">
        <v>11.123200000000001</v>
      </c>
      <c r="BC851" s="28">
        <v>145</v>
      </c>
      <c r="BD851" s="28">
        <v>0.64480000000000004</v>
      </c>
      <c r="BE851" s="28">
        <v>1.9134800000000001</v>
      </c>
      <c r="BF851" s="28">
        <v>1.8668</v>
      </c>
      <c r="BG851" s="28">
        <v>2.1379999999999999</v>
      </c>
      <c r="BH851" s="28">
        <v>86.872</v>
      </c>
      <c r="BI851" s="28">
        <v>15.336</v>
      </c>
      <c r="BJ851" s="28">
        <v>5</v>
      </c>
      <c r="BK851" s="28">
        <v>3.3406639999999999</v>
      </c>
      <c r="BL851" s="28">
        <v>3.3406639999999999</v>
      </c>
      <c r="BM851" s="28">
        <v>3.6193040000000001</v>
      </c>
      <c r="BN851" s="28">
        <v>0.19520000000000001</v>
      </c>
      <c r="BO851" s="28">
        <v>0.99357957361885696</v>
      </c>
      <c r="BP851" s="28">
        <v>0.46657018813314</v>
      </c>
    </row>
    <row r="852" spans="1:68">
      <c r="A852" s="28">
        <v>851</v>
      </c>
      <c r="B852" s="29" t="s">
        <v>420</v>
      </c>
      <c r="C852" s="28">
        <v>262</v>
      </c>
      <c r="D852" s="28">
        <v>1100</v>
      </c>
      <c r="E852" s="28">
        <v>0.35217880000000001</v>
      </c>
      <c r="F852" s="28">
        <v>30.554941500000002</v>
      </c>
      <c r="G852" s="28">
        <v>2.9604349999999999</v>
      </c>
      <c r="H852" s="28">
        <v>1.223379</v>
      </c>
      <c r="I852" s="28">
        <v>4.1023110000000003</v>
      </c>
      <c r="J852" s="28">
        <v>14.6744</v>
      </c>
      <c r="K852" s="28">
        <v>0.85291899999999998</v>
      </c>
      <c r="L852" s="28">
        <v>0.86167000000000005</v>
      </c>
      <c r="M852" s="28">
        <v>1.055018</v>
      </c>
      <c r="N852" s="28">
        <v>461.41642000000002</v>
      </c>
      <c r="O852" s="28">
        <v>56.304211987999999</v>
      </c>
      <c r="P852" s="28">
        <v>359.6902</v>
      </c>
      <c r="Q852" s="28">
        <v>1.4116765</v>
      </c>
      <c r="R852" s="28">
        <v>2.1715800000000001</v>
      </c>
      <c r="S852" s="28">
        <v>3.4352999999999998</v>
      </c>
      <c r="T852" s="28">
        <v>175.6301</v>
      </c>
      <c r="U852" s="28">
        <v>3.0876199999999998</v>
      </c>
      <c r="V852" s="28">
        <v>6.9236220901706405E-2</v>
      </c>
      <c r="W852" s="28">
        <v>33.718167999999999</v>
      </c>
      <c r="X852" s="28">
        <v>197.101</v>
      </c>
      <c r="Y852" s="28">
        <v>1.4754609999999999</v>
      </c>
      <c r="Z852" s="28">
        <v>1.9405298</v>
      </c>
      <c r="AA852" s="28">
        <v>2.5634199999999998</v>
      </c>
      <c r="AB852" s="28">
        <v>2.756399</v>
      </c>
      <c r="AC852" s="28">
        <v>51.258310000000002</v>
      </c>
      <c r="AD852" s="28">
        <v>33.180214999999997</v>
      </c>
      <c r="AE852" s="28">
        <v>3.4352999999999998</v>
      </c>
      <c r="AF852" s="28">
        <v>4.7520536599999996</v>
      </c>
      <c r="AG852" s="28">
        <v>4.7498256599999999</v>
      </c>
      <c r="AH852" s="28">
        <v>4.7385736600000001</v>
      </c>
      <c r="AI852" s="28">
        <v>5.2999999999999999E-2</v>
      </c>
      <c r="AJ852" s="28">
        <v>1.9350700000000001</v>
      </c>
      <c r="AK852" s="28">
        <v>94.194195199999996</v>
      </c>
      <c r="AL852" s="28">
        <v>6.8587619999999996</v>
      </c>
      <c r="AM852" s="28">
        <v>0.96754600000000002</v>
      </c>
      <c r="AN852" s="28">
        <v>1.76756</v>
      </c>
      <c r="AO852" s="28">
        <v>41.438000000000002</v>
      </c>
      <c r="AP852" s="28">
        <v>2.0340379999999998</v>
      </c>
      <c r="AQ852" s="28">
        <v>1.61574</v>
      </c>
      <c r="AR852" s="28">
        <v>7.3168040000000003</v>
      </c>
      <c r="AS852" s="28">
        <v>672.64301999999998</v>
      </c>
      <c r="AT852" s="28">
        <v>36.718654348000001</v>
      </c>
      <c r="AU852" s="28">
        <v>2645.7854000000002</v>
      </c>
      <c r="AV852" s="28">
        <v>5.9802444000000001</v>
      </c>
      <c r="AW852" s="28">
        <v>3.4512</v>
      </c>
      <c r="AX852" s="28">
        <v>4.9960000000000004</v>
      </c>
      <c r="AY852" s="28">
        <v>134.2766</v>
      </c>
      <c r="AZ852" s="28">
        <v>2.707849</v>
      </c>
      <c r="BA852" s="28">
        <v>0.12095178338722901</v>
      </c>
      <c r="BB852" s="28">
        <v>11.180073999999999</v>
      </c>
      <c r="BC852" s="28">
        <v>144.97999999999999</v>
      </c>
      <c r="BD852" s="28">
        <v>0.64580599999999999</v>
      </c>
      <c r="BE852" s="28">
        <v>1.9134796000000001</v>
      </c>
      <c r="BF852" s="28">
        <v>1.867626</v>
      </c>
      <c r="BG852" s="28">
        <v>2.1392799999999998</v>
      </c>
      <c r="BH852" s="28">
        <v>86.754639999999995</v>
      </c>
      <c r="BI852" s="28">
        <v>15.21762</v>
      </c>
      <c r="BJ852" s="28">
        <v>4.9960000000000004</v>
      </c>
      <c r="BK852" s="28">
        <v>3.3487930800000001</v>
      </c>
      <c r="BL852" s="28">
        <v>3.3487930800000001</v>
      </c>
      <c r="BM852" s="28">
        <v>3.6956998799999998</v>
      </c>
      <c r="BN852" s="28">
        <v>0.201374</v>
      </c>
      <c r="BO852" s="28">
        <v>0.99641191024984299</v>
      </c>
      <c r="BP852" s="28">
        <v>0.467298118668596</v>
      </c>
    </row>
    <row r="853" spans="1:68">
      <c r="A853" s="28">
        <v>852</v>
      </c>
      <c r="B853" s="29" t="s">
        <v>421</v>
      </c>
      <c r="C853" s="28">
        <v>102</v>
      </c>
      <c r="D853" s="28">
        <v>1080</v>
      </c>
      <c r="E853" s="28">
        <v>0.35609600000000002</v>
      </c>
      <c r="F853" s="28">
        <v>31.149783500000002</v>
      </c>
      <c r="G853" s="28">
        <v>3.0095749999999999</v>
      </c>
      <c r="H853" s="28">
        <v>1.1952449999999999</v>
      </c>
      <c r="I853" s="28">
        <v>4.1641849999999998</v>
      </c>
      <c r="J853" s="28">
        <v>15.041</v>
      </c>
      <c r="K853" s="28">
        <v>0.84523499999999996</v>
      </c>
      <c r="L853" s="28">
        <v>0.85004999999999997</v>
      </c>
      <c r="M853" s="28">
        <v>1.02088</v>
      </c>
      <c r="N853" s="28">
        <v>457.34559999999999</v>
      </c>
      <c r="O853" s="28">
        <v>57.784957560000002</v>
      </c>
      <c r="P853" s="28">
        <v>354.64400000000001</v>
      </c>
      <c r="Q853" s="28">
        <v>1.3031275</v>
      </c>
      <c r="R853" s="28">
        <v>2.20065</v>
      </c>
      <c r="S853" s="28">
        <v>3.5024999999999999</v>
      </c>
      <c r="T853" s="28">
        <v>178.51949999999999</v>
      </c>
      <c r="U853" s="28">
        <v>3.1702319999999999</v>
      </c>
      <c r="V853" s="28">
        <v>6.6551426101987901E-2</v>
      </c>
      <c r="W853" s="28">
        <v>34.863300000000002</v>
      </c>
      <c r="X853" s="28">
        <v>200.01499999999999</v>
      </c>
      <c r="Y853" s="28">
        <v>1.5150950000000001</v>
      </c>
      <c r="Z853" s="28">
        <v>1.965325</v>
      </c>
      <c r="AA853" s="28">
        <v>2.6001099999999999</v>
      </c>
      <c r="AB853" s="28">
        <v>2.7850649999999999</v>
      </c>
      <c r="AC853" s="28">
        <v>50.613300000000002</v>
      </c>
      <c r="AD853" s="28">
        <v>33.760945</v>
      </c>
      <c r="AE853" s="28">
        <v>3.5024999999999999</v>
      </c>
      <c r="AF853" s="28">
        <v>4.8095186999999999</v>
      </c>
      <c r="AG853" s="28">
        <v>4.8095186999999999</v>
      </c>
      <c r="AH853" s="28">
        <v>4.8095186999999999</v>
      </c>
      <c r="AI853" s="28">
        <v>0.05</v>
      </c>
      <c r="AJ853" s="28">
        <v>1.92032</v>
      </c>
      <c r="AK853" s="28">
        <v>92.923292000000004</v>
      </c>
      <c r="AL853" s="28">
        <v>6.7011450000000004</v>
      </c>
      <c r="AM853" s="28">
        <v>0.95006999999999997</v>
      </c>
      <c r="AN853" s="28">
        <v>1.7497750000000001</v>
      </c>
      <c r="AO853" s="28">
        <v>41.0105</v>
      </c>
      <c r="AP853" s="28">
        <v>2.0294050000000001</v>
      </c>
      <c r="AQ853" s="28">
        <v>1.6002000000000001</v>
      </c>
      <c r="AR853" s="28">
        <v>7.5686249999999999</v>
      </c>
      <c r="AS853" s="28">
        <v>663.89390000000003</v>
      </c>
      <c r="AT853" s="28">
        <v>36.277117435000001</v>
      </c>
      <c r="AU853" s="28">
        <v>2740.7784999999999</v>
      </c>
      <c r="AV853" s="28">
        <v>6.139024</v>
      </c>
      <c r="AW853" s="28">
        <v>3.3009750000000002</v>
      </c>
      <c r="AX853" s="28">
        <v>5</v>
      </c>
      <c r="AY853" s="28">
        <v>133.98949999999999</v>
      </c>
      <c r="AZ853" s="28">
        <v>2.7596275000000001</v>
      </c>
      <c r="BA853" s="28">
        <v>0.122005340095829</v>
      </c>
      <c r="BB853" s="28">
        <v>10.82746</v>
      </c>
      <c r="BC853" s="28">
        <v>144.99</v>
      </c>
      <c r="BD853" s="28">
        <v>0.64002499999999996</v>
      </c>
      <c r="BE853" s="28">
        <v>1.9108890000000001</v>
      </c>
      <c r="BF853" s="28">
        <v>1.85989</v>
      </c>
      <c r="BG853" s="28">
        <v>2.1299049999999999</v>
      </c>
      <c r="BH853" s="28">
        <v>86.209000000000003</v>
      </c>
      <c r="BI853" s="28">
        <v>15.692925000000001</v>
      </c>
      <c r="BJ853" s="28">
        <v>5</v>
      </c>
      <c r="BK853" s="28">
        <v>3.3004896499999998</v>
      </c>
      <c r="BL853" s="28">
        <v>3.3004896499999998</v>
      </c>
      <c r="BM853" s="28">
        <v>3.3004896499999998</v>
      </c>
      <c r="BN853" s="28">
        <v>0.16997000000000001</v>
      </c>
      <c r="BO853" s="28">
        <v>1.0131207676668901</v>
      </c>
      <c r="BP853" s="28">
        <v>0.46311505065122999</v>
      </c>
    </row>
    <row r="854" spans="1:68">
      <c r="A854" s="28">
        <v>853</v>
      </c>
      <c r="B854" s="29" t="s">
        <v>422</v>
      </c>
      <c r="C854" s="28">
        <v>128</v>
      </c>
      <c r="D854" s="28">
        <v>1080</v>
      </c>
      <c r="E854" s="28">
        <v>0.35924</v>
      </c>
      <c r="F854" s="28">
        <v>31.30920875</v>
      </c>
      <c r="G854" s="28">
        <v>3.0164374999999999</v>
      </c>
      <c r="H854" s="28">
        <v>1.1956125</v>
      </c>
      <c r="I854" s="28">
        <v>4.1629624999999999</v>
      </c>
      <c r="J854" s="28">
        <v>15.102499999999999</v>
      </c>
      <c r="K854" s="28">
        <v>0.84558750000000005</v>
      </c>
      <c r="L854" s="28">
        <v>0.85012500000000002</v>
      </c>
      <c r="M854" s="28">
        <v>1.0222</v>
      </c>
      <c r="N854" s="28">
        <v>457.41399999999999</v>
      </c>
      <c r="O854" s="28">
        <v>57.795633899999999</v>
      </c>
      <c r="P854" s="28">
        <v>355.61</v>
      </c>
      <c r="Q854" s="28">
        <v>1.3025687500000001</v>
      </c>
      <c r="R854" s="28">
        <v>2.2016249999999999</v>
      </c>
      <c r="S854" s="28">
        <v>3.5062500000000001</v>
      </c>
      <c r="T854" s="28">
        <v>178.54875000000001</v>
      </c>
      <c r="U854" s="28">
        <v>3.1705800000000002</v>
      </c>
      <c r="V854" s="28">
        <v>6.6379738453898399E-2</v>
      </c>
      <c r="W854" s="28">
        <v>34.868250000000003</v>
      </c>
      <c r="X854" s="28">
        <v>200.03749999999999</v>
      </c>
      <c r="Y854" s="28">
        <v>1.5152375</v>
      </c>
      <c r="Z854" s="28">
        <v>1.9658125</v>
      </c>
      <c r="AA854" s="28">
        <v>2.6002749999999999</v>
      </c>
      <c r="AB854" s="28">
        <v>2.7851625000000002</v>
      </c>
      <c r="AC854" s="28">
        <v>50.558250000000001</v>
      </c>
      <c r="AD854" s="28">
        <v>33.769862500000002</v>
      </c>
      <c r="AE854" s="28">
        <v>3.5062500000000001</v>
      </c>
      <c r="AF854" s="28">
        <v>4.8098467500000002</v>
      </c>
      <c r="AG854" s="28">
        <v>4.8098467500000002</v>
      </c>
      <c r="AH854" s="28">
        <v>4.8098467500000002</v>
      </c>
      <c r="AI854" s="28">
        <v>0.05</v>
      </c>
      <c r="AJ854" s="28">
        <v>1.9208000000000001</v>
      </c>
      <c r="AK854" s="28">
        <v>92.94923</v>
      </c>
      <c r="AL854" s="28">
        <v>6.7028625000000002</v>
      </c>
      <c r="AM854" s="28">
        <v>0.95017499999999999</v>
      </c>
      <c r="AN854" s="28">
        <v>1.7494375</v>
      </c>
      <c r="AO854" s="28">
        <v>41.026249999999997</v>
      </c>
      <c r="AP854" s="28">
        <v>2.0285125000000002</v>
      </c>
      <c r="AQ854" s="28">
        <v>1.6005</v>
      </c>
      <c r="AR854" s="28">
        <v>7.5665624999999999</v>
      </c>
      <c r="AS854" s="28">
        <v>664.03475000000003</v>
      </c>
      <c r="AT854" s="28">
        <v>36.272793587499997</v>
      </c>
      <c r="AU854" s="28">
        <v>2740.44625</v>
      </c>
      <c r="AV854" s="28">
        <v>6.1315600000000003</v>
      </c>
      <c r="AW854" s="28">
        <v>3.3024374999999999</v>
      </c>
      <c r="AX854" s="28">
        <v>5</v>
      </c>
      <c r="AY854" s="28">
        <v>133.97375</v>
      </c>
      <c r="AZ854" s="28">
        <v>2.75906875</v>
      </c>
      <c r="BA854" s="28">
        <v>0.12208646902897501</v>
      </c>
      <c r="BB854" s="28">
        <v>10.823650000000001</v>
      </c>
      <c r="BC854" s="28">
        <v>144.97499999999999</v>
      </c>
      <c r="BD854" s="28">
        <v>0.64006249999999998</v>
      </c>
      <c r="BE854" s="28">
        <v>1.9107225000000001</v>
      </c>
      <c r="BF854" s="28">
        <v>1.8597250000000001</v>
      </c>
      <c r="BG854" s="28">
        <v>2.1297625</v>
      </c>
      <c r="BH854" s="28">
        <v>86.222499999999997</v>
      </c>
      <c r="BI854" s="28">
        <v>15.6823125</v>
      </c>
      <c r="BJ854" s="28">
        <v>5</v>
      </c>
      <c r="BK854" s="28">
        <v>3.3006241250000001</v>
      </c>
      <c r="BL854" s="28">
        <v>3.3006241250000001</v>
      </c>
      <c r="BM854" s="28">
        <v>3.3006241250000001</v>
      </c>
      <c r="BN854" s="28">
        <v>0.16992499999999999</v>
      </c>
      <c r="BO854" s="28">
        <v>1.0131518105686399</v>
      </c>
      <c r="BP854" s="28">
        <v>0.46314218523878398</v>
      </c>
    </row>
    <row r="855" spans="1:68">
      <c r="A855" s="28">
        <v>854</v>
      </c>
      <c r="B855" s="29" t="s">
        <v>423</v>
      </c>
      <c r="C855" s="28">
        <v>93</v>
      </c>
      <c r="D855" s="28">
        <v>1080</v>
      </c>
      <c r="E855" s="28">
        <v>0.36448000000000003</v>
      </c>
      <c r="F855" s="28">
        <v>31.574917500000002</v>
      </c>
      <c r="G855" s="28">
        <v>3.0278749999999999</v>
      </c>
      <c r="H855" s="28">
        <v>1.1962250000000001</v>
      </c>
      <c r="I855" s="28">
        <v>4.1609249999999998</v>
      </c>
      <c r="J855" s="28">
        <v>15.205</v>
      </c>
      <c r="K855" s="28">
        <v>0.84617500000000001</v>
      </c>
      <c r="L855" s="28">
        <v>0.85024999999999995</v>
      </c>
      <c r="M855" s="28">
        <v>1.0244</v>
      </c>
      <c r="N855" s="28">
        <v>457.52800000000002</v>
      </c>
      <c r="O855" s="28">
        <v>57.813427799999999</v>
      </c>
      <c r="P855" s="28">
        <v>357.22</v>
      </c>
      <c r="Q855" s="28">
        <v>1.3016375</v>
      </c>
      <c r="R855" s="28">
        <v>2.2032500000000002</v>
      </c>
      <c r="S855" s="28">
        <v>3.5125000000000002</v>
      </c>
      <c r="T855" s="28">
        <v>178.5975</v>
      </c>
      <c r="U855" s="28">
        <v>3.17116</v>
      </c>
      <c r="V855" s="28">
        <v>6.6096678724103894E-2</v>
      </c>
      <c r="W855" s="28">
        <v>34.8765</v>
      </c>
      <c r="X855" s="28">
        <v>200.07499999999999</v>
      </c>
      <c r="Y855" s="28">
        <v>1.5154749999999999</v>
      </c>
      <c r="Z855" s="28">
        <v>1.9666250000000001</v>
      </c>
      <c r="AA855" s="28">
        <v>2.6005500000000001</v>
      </c>
      <c r="AB855" s="28">
        <v>2.7853249999999998</v>
      </c>
      <c r="AC855" s="28">
        <v>50.466500000000003</v>
      </c>
      <c r="AD855" s="28">
        <v>33.784725000000002</v>
      </c>
      <c r="AE855" s="28">
        <v>3.5125000000000002</v>
      </c>
      <c r="AF855" s="28">
        <v>4.8103935</v>
      </c>
      <c r="AG855" s="28">
        <v>4.8103935</v>
      </c>
      <c r="AH855" s="28">
        <v>4.8103935</v>
      </c>
      <c r="AI855" s="28">
        <v>0.05</v>
      </c>
      <c r="AJ855" s="28">
        <v>1.9216</v>
      </c>
      <c r="AK855" s="28">
        <v>92.992459999999994</v>
      </c>
      <c r="AL855" s="28">
        <v>6.7057250000000002</v>
      </c>
      <c r="AM855" s="28">
        <v>0.95035000000000003</v>
      </c>
      <c r="AN855" s="28">
        <v>1.748875</v>
      </c>
      <c r="AO855" s="28">
        <v>41.052500000000002</v>
      </c>
      <c r="AP855" s="28">
        <v>2.0270250000000001</v>
      </c>
      <c r="AQ855" s="28">
        <v>1.601</v>
      </c>
      <c r="AR855" s="28">
        <v>7.5631250000000003</v>
      </c>
      <c r="AS855" s="28">
        <v>664.26949999999999</v>
      </c>
      <c r="AT855" s="28">
        <v>36.265587175</v>
      </c>
      <c r="AU855" s="28">
        <v>2739.8924999999999</v>
      </c>
      <c r="AV855" s="28">
        <v>6.1191199999999997</v>
      </c>
      <c r="AW855" s="28">
        <v>3.304875</v>
      </c>
      <c r="AX855" s="28">
        <v>5</v>
      </c>
      <c r="AY855" s="28">
        <v>133.94749999999999</v>
      </c>
      <c r="AZ855" s="28">
        <v>2.7581375000000001</v>
      </c>
      <c r="BA855" s="28">
        <v>0.12222154558187701</v>
      </c>
      <c r="BB855" s="28">
        <v>10.817299999999999</v>
      </c>
      <c r="BC855" s="28">
        <v>144.94999999999999</v>
      </c>
      <c r="BD855" s="28">
        <v>0.64012500000000006</v>
      </c>
      <c r="BE855" s="28">
        <v>1.9104449999999999</v>
      </c>
      <c r="BF855" s="28">
        <v>1.85945</v>
      </c>
      <c r="BG855" s="28">
        <v>2.1295250000000001</v>
      </c>
      <c r="BH855" s="28">
        <v>86.245000000000005</v>
      </c>
      <c r="BI855" s="28">
        <v>15.664624999999999</v>
      </c>
      <c r="BJ855" s="28">
        <v>5</v>
      </c>
      <c r="BK855" s="28">
        <v>3.30084825</v>
      </c>
      <c r="BL855" s="28">
        <v>3.30084825</v>
      </c>
      <c r="BM855" s="28">
        <v>3.30084825</v>
      </c>
      <c r="BN855" s="28">
        <v>0.16985</v>
      </c>
      <c r="BO855" s="28">
        <v>1.01320354617963</v>
      </c>
      <c r="BP855" s="28">
        <v>0.463187409551375</v>
      </c>
    </row>
    <row r="856" spans="1:68">
      <c r="A856" s="28">
        <v>855</v>
      </c>
      <c r="B856" s="29" t="s">
        <v>424</v>
      </c>
      <c r="C856" s="28">
        <v>228</v>
      </c>
      <c r="D856" s="28">
        <v>1100</v>
      </c>
      <c r="E856" s="28">
        <v>0.34692000000000001</v>
      </c>
      <c r="F856" s="28">
        <v>30.256335</v>
      </c>
      <c r="G856" s="28">
        <v>2.94543</v>
      </c>
      <c r="H856" s="28">
        <v>1.2255100000000001</v>
      </c>
      <c r="I856" s="28">
        <v>4.1142500000000002</v>
      </c>
      <c r="J856" s="28">
        <v>14.566000000000001</v>
      </c>
      <c r="K856" s="28">
        <v>0.85202999999999995</v>
      </c>
      <c r="L856" s="28">
        <v>0.86129999999999995</v>
      </c>
      <c r="M856" s="28">
        <v>1.0548599999999999</v>
      </c>
      <c r="N856" s="28">
        <v>461.85160000000002</v>
      </c>
      <c r="O856" s="28">
        <v>56.415706479999997</v>
      </c>
      <c r="P856" s="28">
        <v>360.03800000000001</v>
      </c>
      <c r="Q856" s="28">
        <v>1.409203</v>
      </c>
      <c r="R856" s="28">
        <v>2.1676000000000002</v>
      </c>
      <c r="S856" s="28">
        <v>3.4369999999999998</v>
      </c>
      <c r="T856" s="28">
        <v>176.029</v>
      </c>
      <c r="U856" s="28">
        <v>3.0959940000000001</v>
      </c>
      <c r="V856" s="28">
        <v>6.93395578745023E-2</v>
      </c>
      <c r="W856" s="28">
        <v>33.81062</v>
      </c>
      <c r="X856" s="28">
        <v>197.57</v>
      </c>
      <c r="Y856" s="28">
        <v>1.4793099999999999</v>
      </c>
      <c r="Z856" s="28">
        <v>1.94417</v>
      </c>
      <c r="AA856" s="28">
        <v>2.56934</v>
      </c>
      <c r="AB856" s="28">
        <v>2.7625899999999999</v>
      </c>
      <c r="AC856" s="28">
        <v>51.280099999999997</v>
      </c>
      <c r="AD856" s="28">
        <v>33.298549999999999</v>
      </c>
      <c r="AE856" s="28">
        <v>3.4369999999999998</v>
      </c>
      <c r="AF856" s="28">
        <v>4.7576830000000001</v>
      </c>
      <c r="AG856" s="28">
        <v>4.7565689999999998</v>
      </c>
      <c r="AH856" s="28">
        <v>4.7509430000000004</v>
      </c>
      <c r="AI856" s="28">
        <v>5.16E-2</v>
      </c>
      <c r="AJ856" s="28">
        <v>1.94008</v>
      </c>
      <c r="AK856" s="28">
        <v>94.458076000000005</v>
      </c>
      <c r="AL856" s="28">
        <v>6.8749599999999997</v>
      </c>
      <c r="AM856" s="28">
        <v>0.97008000000000005</v>
      </c>
      <c r="AN856" s="28">
        <v>1.7725200000000001</v>
      </c>
      <c r="AO856" s="28">
        <v>41.55</v>
      </c>
      <c r="AP856" s="28">
        <v>2.0395799999999999</v>
      </c>
      <c r="AQ856" s="28">
        <v>1.6180000000000001</v>
      </c>
      <c r="AR856" s="28">
        <v>7.3348399999999998</v>
      </c>
      <c r="AS856" s="28">
        <v>673.72979999999995</v>
      </c>
      <c r="AT856" s="28">
        <v>36.82105104</v>
      </c>
      <c r="AU856" s="28">
        <v>2652.1860000000001</v>
      </c>
      <c r="AV856" s="28">
        <v>6.0108220000000001</v>
      </c>
      <c r="AW856" s="28">
        <v>3.4571999999999998</v>
      </c>
      <c r="AX856" s="28">
        <v>5.008</v>
      </c>
      <c r="AY856" s="28">
        <v>134.584</v>
      </c>
      <c r="AZ856" s="28">
        <v>2.71469</v>
      </c>
      <c r="BA856" s="28">
        <v>0.120673886883273</v>
      </c>
      <c r="BB856" s="28">
        <v>11.2112</v>
      </c>
      <c r="BC856" s="28">
        <v>145.28</v>
      </c>
      <c r="BD856" s="28">
        <v>0.64722500000000005</v>
      </c>
      <c r="BE856" s="28">
        <v>1.9176200000000001</v>
      </c>
      <c r="BF856" s="28">
        <v>1.87182</v>
      </c>
      <c r="BG856" s="28">
        <v>2.14392</v>
      </c>
      <c r="BH856" s="28">
        <v>87.04</v>
      </c>
      <c r="BI856" s="28">
        <v>15.2638</v>
      </c>
      <c r="BJ856" s="28">
        <v>5.008</v>
      </c>
      <c r="BK856" s="28">
        <v>3.3685550000000002</v>
      </c>
      <c r="BL856" s="28">
        <v>3.3685550000000002</v>
      </c>
      <c r="BM856" s="28">
        <v>3.7168549999999998</v>
      </c>
      <c r="BN856" s="28">
        <v>0.20175999999999999</v>
      </c>
      <c r="BO856" s="28">
        <v>0.99705636589184599</v>
      </c>
      <c r="BP856" s="28">
        <v>0.46832489146165002</v>
      </c>
    </row>
    <row r="857" spans="1:68">
      <c r="A857" s="28">
        <v>856</v>
      </c>
      <c r="B857" s="29" t="s">
        <v>425</v>
      </c>
      <c r="C857" s="28">
        <v>215</v>
      </c>
      <c r="D857" s="28">
        <v>1100</v>
      </c>
      <c r="E857" s="28">
        <v>0.33695999999999998</v>
      </c>
      <c r="F857" s="28">
        <v>29.435040000000001</v>
      </c>
      <c r="G857" s="28">
        <v>2.8963999999999999</v>
      </c>
      <c r="H857" s="28">
        <v>1.2072000000000001</v>
      </c>
      <c r="I857" s="28">
        <v>4.0860000000000003</v>
      </c>
      <c r="J857" s="28">
        <v>14.2</v>
      </c>
      <c r="K857" s="28">
        <v>0.8508</v>
      </c>
      <c r="L857" s="28">
        <v>0.86</v>
      </c>
      <c r="M857" s="28">
        <v>1.0516000000000001</v>
      </c>
      <c r="N857" s="28">
        <v>462.89600000000002</v>
      </c>
      <c r="O857" s="28">
        <v>56.064601600000003</v>
      </c>
      <c r="P857" s="28">
        <v>359.32</v>
      </c>
      <c r="Q857" s="28">
        <v>1.4545999999999999</v>
      </c>
      <c r="R857" s="28">
        <v>2.1640000000000001</v>
      </c>
      <c r="S857" s="28">
        <v>3.4</v>
      </c>
      <c r="T857" s="28">
        <v>174.32</v>
      </c>
      <c r="U857" s="28">
        <v>3.0659999999999998</v>
      </c>
      <c r="V857" s="28">
        <v>7.0422535211267595E-2</v>
      </c>
      <c r="W857" s="28">
        <v>33.1</v>
      </c>
      <c r="X857" s="28">
        <v>196.2</v>
      </c>
      <c r="Y857" s="28">
        <v>1.4748000000000001</v>
      </c>
      <c r="Z857" s="28">
        <v>1.93184</v>
      </c>
      <c r="AA857" s="28">
        <v>2.5495999999999999</v>
      </c>
      <c r="AB857" s="28">
        <v>2.746</v>
      </c>
      <c r="AC857" s="28">
        <v>51.188000000000002</v>
      </c>
      <c r="AD857" s="28">
        <v>32.606400000000001</v>
      </c>
      <c r="AE857" s="28">
        <v>3.4</v>
      </c>
      <c r="AF857" s="28">
        <v>4.7158319999999998</v>
      </c>
      <c r="AG857" s="28">
        <v>4.7158319999999998</v>
      </c>
      <c r="AH857" s="28">
        <v>4.7158319999999998</v>
      </c>
      <c r="AI857" s="28">
        <v>0.05</v>
      </c>
      <c r="AJ857" s="28">
        <v>1.9702</v>
      </c>
      <c r="AK857" s="28">
        <v>97.004559999999998</v>
      </c>
      <c r="AL857" s="28">
        <v>6.8789999999999996</v>
      </c>
      <c r="AM857" s="28">
        <v>0.95740000000000003</v>
      </c>
      <c r="AN857" s="28">
        <v>1.756</v>
      </c>
      <c r="AO857" s="28">
        <v>42.48</v>
      </c>
      <c r="AP857" s="28">
        <v>2.0286</v>
      </c>
      <c r="AQ857" s="28">
        <v>1.6020000000000001</v>
      </c>
      <c r="AR857" s="28">
        <v>7.4947999999999997</v>
      </c>
      <c r="AS857" s="28">
        <v>671.09799999999996</v>
      </c>
      <c r="AT857" s="28">
        <v>36.677570000000003</v>
      </c>
      <c r="AU857" s="28">
        <v>2725.54</v>
      </c>
      <c r="AV857" s="28">
        <v>5.9358000000000004</v>
      </c>
      <c r="AW857" s="28">
        <v>3.36</v>
      </c>
      <c r="AX857" s="28">
        <v>5.04</v>
      </c>
      <c r="AY857" s="28">
        <v>134.13999999999999</v>
      </c>
      <c r="AZ857" s="28">
        <v>2.7412999999999998</v>
      </c>
      <c r="BA857" s="28">
        <v>0.117702448210923</v>
      </c>
      <c r="BB857" s="28">
        <v>10.977399999999999</v>
      </c>
      <c r="BC857" s="28">
        <v>145</v>
      </c>
      <c r="BD857" s="28">
        <v>0.64239999999999997</v>
      </c>
      <c r="BE857" s="28">
        <v>1.9126000000000001</v>
      </c>
      <c r="BF857" s="28">
        <v>1.8637999999999999</v>
      </c>
      <c r="BG857" s="28">
        <v>2.1339999999999999</v>
      </c>
      <c r="BH857" s="28">
        <v>84.331999999999994</v>
      </c>
      <c r="BI857" s="28">
        <v>15.414</v>
      </c>
      <c r="BJ857" s="28">
        <v>5.04</v>
      </c>
      <c r="BK857" s="28">
        <v>3.3205680000000002</v>
      </c>
      <c r="BL857" s="28">
        <v>3.3205680000000002</v>
      </c>
      <c r="BM857" s="28">
        <v>3.4598879999999999</v>
      </c>
      <c r="BN857" s="28">
        <v>0.18260000000000001</v>
      </c>
      <c r="BO857" s="28">
        <v>0.99785746517176899</v>
      </c>
      <c r="BP857" s="28">
        <v>0.464833574529667</v>
      </c>
    </row>
    <row r="858" spans="1:68">
      <c r="A858" s="28">
        <v>857</v>
      </c>
      <c r="B858" s="29" t="s">
        <v>86</v>
      </c>
      <c r="C858" s="28">
        <v>265</v>
      </c>
      <c r="D858" s="28">
        <v>1100</v>
      </c>
      <c r="E858" s="28">
        <v>0.33695999999999998</v>
      </c>
      <c r="F858" s="28">
        <v>29.435040000000001</v>
      </c>
      <c r="G858" s="28">
        <v>2.8963999999999999</v>
      </c>
      <c r="H858" s="28">
        <v>1.2072000000000001</v>
      </c>
      <c r="I858" s="28">
        <v>4.0860000000000003</v>
      </c>
      <c r="J858" s="28">
        <v>14.2</v>
      </c>
      <c r="K858" s="28">
        <v>0.8508</v>
      </c>
      <c r="L858" s="28">
        <v>0.86</v>
      </c>
      <c r="M858" s="28">
        <v>1.0516000000000001</v>
      </c>
      <c r="N858" s="28">
        <v>462.89600000000002</v>
      </c>
      <c r="O858" s="28">
        <v>56.064601600000003</v>
      </c>
      <c r="P858" s="28">
        <v>359.32</v>
      </c>
      <c r="Q858" s="28">
        <v>1.4545999999999999</v>
      </c>
      <c r="R858" s="28">
        <v>2.1640000000000001</v>
      </c>
      <c r="S858" s="28">
        <v>3.4</v>
      </c>
      <c r="T858" s="28">
        <v>174.32</v>
      </c>
      <c r="U858" s="28">
        <v>3.0659999999999998</v>
      </c>
      <c r="V858" s="28">
        <v>7.0422535211267595E-2</v>
      </c>
      <c r="W858" s="28">
        <v>33.1</v>
      </c>
      <c r="X858" s="28">
        <v>196.2</v>
      </c>
      <c r="Y858" s="28">
        <v>1.4748000000000001</v>
      </c>
      <c r="Z858" s="28">
        <v>1.93184</v>
      </c>
      <c r="AA858" s="28">
        <v>2.5495999999999999</v>
      </c>
      <c r="AB858" s="28">
        <v>2.746</v>
      </c>
      <c r="AC858" s="28">
        <v>51.188000000000002</v>
      </c>
      <c r="AD858" s="28">
        <v>32.606400000000001</v>
      </c>
      <c r="AE858" s="28">
        <v>3.4</v>
      </c>
      <c r="AF858" s="28">
        <v>4.7158319999999998</v>
      </c>
      <c r="AG858" s="28">
        <v>4.7158319999999998</v>
      </c>
      <c r="AH858" s="28">
        <v>4.7158319999999998</v>
      </c>
      <c r="AI858" s="28">
        <v>0.05</v>
      </c>
      <c r="AJ858" s="28">
        <v>1.9772000000000001</v>
      </c>
      <c r="AK858" s="28">
        <v>97.581440000000001</v>
      </c>
      <c r="AL858" s="28">
        <v>6.9447999999999999</v>
      </c>
      <c r="AM858" s="28">
        <v>0.96479999999999999</v>
      </c>
      <c r="AN858" s="28">
        <v>1.764</v>
      </c>
      <c r="AO858" s="28">
        <v>42.68</v>
      </c>
      <c r="AP858" s="28">
        <v>2.0308000000000002</v>
      </c>
      <c r="AQ858" s="28">
        <v>1.6080000000000001</v>
      </c>
      <c r="AR858" s="28">
        <v>7.3983999999999996</v>
      </c>
      <c r="AS858" s="28">
        <v>674.49599999999998</v>
      </c>
      <c r="AT858" s="28">
        <v>36.868367200000002</v>
      </c>
      <c r="AU858" s="28">
        <v>2688.8</v>
      </c>
      <c r="AV858" s="28">
        <v>5.8797600000000001</v>
      </c>
      <c r="AW858" s="28">
        <v>3.42</v>
      </c>
      <c r="AX858" s="28">
        <v>5.04</v>
      </c>
      <c r="AY858" s="28">
        <v>134.28</v>
      </c>
      <c r="AZ858" s="28">
        <v>2.7214</v>
      </c>
      <c r="BA858" s="28">
        <v>0.117150890346767</v>
      </c>
      <c r="BB858" s="28">
        <v>11.124000000000001</v>
      </c>
      <c r="BC858" s="28">
        <v>145</v>
      </c>
      <c r="BD858" s="28">
        <v>0.64480000000000004</v>
      </c>
      <c r="BE858" s="28">
        <v>1.91384</v>
      </c>
      <c r="BF858" s="28">
        <v>1.8672</v>
      </c>
      <c r="BG858" s="28">
        <v>2.1379999999999999</v>
      </c>
      <c r="BH858" s="28">
        <v>84.668000000000006</v>
      </c>
      <c r="BI858" s="28">
        <v>15.231999999999999</v>
      </c>
      <c r="BJ858" s="28">
        <v>5.04</v>
      </c>
      <c r="BK858" s="28">
        <v>3.3407</v>
      </c>
      <c r="BL858" s="28">
        <v>3.3407</v>
      </c>
      <c r="BM858" s="28">
        <v>3.6193399999999998</v>
      </c>
      <c r="BN858" s="28">
        <v>0.19520000000000001</v>
      </c>
      <c r="BO858" s="28">
        <v>0.99667586959430099</v>
      </c>
      <c r="BP858" s="28">
        <v>0.46657018813314</v>
      </c>
    </row>
    <row r="859" spans="1:68">
      <c r="A859" s="28">
        <v>858</v>
      </c>
      <c r="B859" s="29" t="s">
        <v>69</v>
      </c>
      <c r="C859" s="28">
        <v>320</v>
      </c>
      <c r="D859" s="28">
        <v>1100</v>
      </c>
      <c r="E859" s="28">
        <v>0.33695999999999998</v>
      </c>
      <c r="F859" s="28">
        <v>29.435040000000001</v>
      </c>
      <c r="G859" s="28">
        <v>2.8963999999999999</v>
      </c>
      <c r="H859" s="28">
        <v>1.2072000000000001</v>
      </c>
      <c r="I859" s="28">
        <v>4.0860000000000003</v>
      </c>
      <c r="J859" s="28">
        <v>14.2</v>
      </c>
      <c r="K859" s="28">
        <v>0.8508</v>
      </c>
      <c r="L859" s="28">
        <v>0.86</v>
      </c>
      <c r="M859" s="28">
        <v>1.0516000000000001</v>
      </c>
      <c r="N859" s="28">
        <v>462.89600000000002</v>
      </c>
      <c r="O859" s="28">
        <v>56.064601600000003</v>
      </c>
      <c r="P859" s="28">
        <v>359.32</v>
      </c>
      <c r="Q859" s="28">
        <v>1.4545999999999999</v>
      </c>
      <c r="R859" s="28">
        <v>2.1640000000000001</v>
      </c>
      <c r="S859" s="28">
        <v>3.4</v>
      </c>
      <c r="T859" s="28">
        <v>174.32</v>
      </c>
      <c r="U859" s="28">
        <v>3.0659999999999998</v>
      </c>
      <c r="V859" s="28">
        <v>7.0422535211267595E-2</v>
      </c>
      <c r="W859" s="28">
        <v>33.1</v>
      </c>
      <c r="X859" s="28">
        <v>196.2</v>
      </c>
      <c r="Y859" s="28">
        <v>1.4748000000000001</v>
      </c>
      <c r="Z859" s="28">
        <v>1.93184</v>
      </c>
      <c r="AA859" s="28">
        <v>2.5495999999999999</v>
      </c>
      <c r="AB859" s="28">
        <v>2.746</v>
      </c>
      <c r="AC859" s="28">
        <v>51.188000000000002</v>
      </c>
      <c r="AD859" s="28">
        <v>32.606400000000001</v>
      </c>
      <c r="AE859" s="28">
        <v>3.4</v>
      </c>
      <c r="AF859" s="28">
        <v>4.7158319999999998</v>
      </c>
      <c r="AG859" s="28">
        <v>4.7158319999999998</v>
      </c>
      <c r="AH859" s="28">
        <v>4.7158319999999998</v>
      </c>
      <c r="AI859" s="28">
        <v>0.05</v>
      </c>
      <c r="AJ859" s="28">
        <v>1.9806999999999999</v>
      </c>
      <c r="AK859" s="28">
        <v>97.869879999999995</v>
      </c>
      <c r="AL859" s="28">
        <v>6.9776999999999996</v>
      </c>
      <c r="AM859" s="28">
        <v>0.96850000000000003</v>
      </c>
      <c r="AN859" s="28">
        <v>1.768</v>
      </c>
      <c r="AO859" s="28">
        <v>42.78</v>
      </c>
      <c r="AP859" s="28">
        <v>2.0318999999999998</v>
      </c>
      <c r="AQ859" s="28">
        <v>1.611</v>
      </c>
      <c r="AR859" s="28">
        <v>7.3502000000000001</v>
      </c>
      <c r="AS859" s="28">
        <v>676.19500000000005</v>
      </c>
      <c r="AT859" s="28">
        <v>36.963765799999997</v>
      </c>
      <c r="AU859" s="28">
        <v>2670.43</v>
      </c>
      <c r="AV859" s="28">
        <v>5.8517400000000004</v>
      </c>
      <c r="AW859" s="28">
        <v>3.45</v>
      </c>
      <c r="AX859" s="28">
        <v>5.04</v>
      </c>
      <c r="AY859" s="28">
        <v>134.35</v>
      </c>
      <c r="AZ859" s="28">
        <v>2.7114500000000001</v>
      </c>
      <c r="BA859" s="28">
        <v>0.116877045348294</v>
      </c>
      <c r="BB859" s="28">
        <v>11.1973</v>
      </c>
      <c r="BC859" s="28">
        <v>145</v>
      </c>
      <c r="BD859" s="28">
        <v>0.64600000000000002</v>
      </c>
      <c r="BE859" s="28">
        <v>1.9144600000000001</v>
      </c>
      <c r="BF859" s="28">
        <v>1.8689</v>
      </c>
      <c r="BG859" s="28">
        <v>2.14</v>
      </c>
      <c r="BH859" s="28">
        <v>84.835999999999999</v>
      </c>
      <c r="BI859" s="28">
        <v>15.141</v>
      </c>
      <c r="BJ859" s="28">
        <v>5.04</v>
      </c>
      <c r="BK859" s="28">
        <v>3.3507660000000001</v>
      </c>
      <c r="BL859" s="28">
        <v>3.3507660000000001</v>
      </c>
      <c r="BM859" s="28">
        <v>3.6990660000000002</v>
      </c>
      <c r="BN859" s="28">
        <v>0.20150000000000001</v>
      </c>
      <c r="BO859" s="28">
        <v>0.996086120559038</v>
      </c>
      <c r="BP859" s="28">
        <v>0.46743849493487699</v>
      </c>
    </row>
    <row r="860" spans="1:68">
      <c r="A860" s="28">
        <v>859</v>
      </c>
      <c r="B860" s="29" t="s">
        <v>87</v>
      </c>
      <c r="C860" s="28">
        <v>175</v>
      </c>
      <c r="D860" s="28">
        <v>1100</v>
      </c>
      <c r="E860" s="28">
        <v>0.33695999999999998</v>
      </c>
      <c r="F860" s="28">
        <v>29.435040000000001</v>
      </c>
      <c r="G860" s="28">
        <v>2.8963999999999999</v>
      </c>
      <c r="H860" s="28">
        <v>1.2072000000000001</v>
      </c>
      <c r="I860" s="28">
        <v>4.0860000000000003</v>
      </c>
      <c r="J860" s="28">
        <v>14.2</v>
      </c>
      <c r="K860" s="28">
        <v>0.8508</v>
      </c>
      <c r="L860" s="28">
        <v>0.86</v>
      </c>
      <c r="M860" s="28">
        <v>1.0516000000000001</v>
      </c>
      <c r="N860" s="28">
        <v>462.89600000000002</v>
      </c>
      <c r="O860" s="28">
        <v>56.064601600000003</v>
      </c>
      <c r="P860" s="28">
        <v>359.32</v>
      </c>
      <c r="Q860" s="28">
        <v>1.4545999999999999</v>
      </c>
      <c r="R860" s="28">
        <v>2.1640000000000001</v>
      </c>
      <c r="S860" s="28">
        <v>3.4</v>
      </c>
      <c r="T860" s="28">
        <v>174.32</v>
      </c>
      <c r="U860" s="28">
        <v>3.0659999999999998</v>
      </c>
      <c r="V860" s="28">
        <v>7.0422535211267595E-2</v>
      </c>
      <c r="W860" s="28">
        <v>33.1</v>
      </c>
      <c r="X860" s="28">
        <v>196.2</v>
      </c>
      <c r="Y860" s="28">
        <v>1.4748000000000001</v>
      </c>
      <c r="Z860" s="28">
        <v>1.93184</v>
      </c>
      <c r="AA860" s="28">
        <v>2.5495999999999999</v>
      </c>
      <c r="AB860" s="28">
        <v>2.746</v>
      </c>
      <c r="AC860" s="28">
        <v>51.188000000000002</v>
      </c>
      <c r="AD860" s="28">
        <v>32.606400000000001</v>
      </c>
      <c r="AE860" s="28">
        <v>3.4</v>
      </c>
      <c r="AF860" s="28">
        <v>4.7158319999999998</v>
      </c>
      <c r="AG860" s="28">
        <v>4.7158319999999998</v>
      </c>
      <c r="AH860" s="28">
        <v>4.7158319999999998</v>
      </c>
      <c r="AI860" s="28">
        <v>0.05</v>
      </c>
      <c r="AJ860" s="28">
        <v>1.9842</v>
      </c>
      <c r="AK860" s="28">
        <v>98.158320000000003</v>
      </c>
      <c r="AL860" s="28">
        <v>7.0106000000000002</v>
      </c>
      <c r="AM860" s="28">
        <v>0.97219999999999995</v>
      </c>
      <c r="AN860" s="28">
        <v>1.772</v>
      </c>
      <c r="AO860" s="28">
        <v>42.88</v>
      </c>
      <c r="AP860" s="28">
        <v>2.0329999999999999</v>
      </c>
      <c r="AQ860" s="28">
        <v>1.6140000000000001</v>
      </c>
      <c r="AR860" s="28">
        <v>7.3019999999999996</v>
      </c>
      <c r="AS860" s="28">
        <v>677.89400000000001</v>
      </c>
      <c r="AT860" s="28">
        <v>37.0591644</v>
      </c>
      <c r="AU860" s="28">
        <v>2652.06</v>
      </c>
      <c r="AV860" s="28">
        <v>5.8237199999999998</v>
      </c>
      <c r="AW860" s="28">
        <v>3.48</v>
      </c>
      <c r="AX860" s="28">
        <v>5.04</v>
      </c>
      <c r="AY860" s="28">
        <v>134.41999999999999</v>
      </c>
      <c r="AZ860" s="28">
        <v>2.7014999999999998</v>
      </c>
      <c r="BA860" s="28">
        <v>0.11660447761194</v>
      </c>
      <c r="BB860" s="28">
        <v>11.2706</v>
      </c>
      <c r="BC860" s="28">
        <v>145</v>
      </c>
      <c r="BD860" s="28">
        <v>0.6472</v>
      </c>
      <c r="BE860" s="28">
        <v>1.9150799999999999</v>
      </c>
      <c r="BF860" s="28">
        <v>1.8706</v>
      </c>
      <c r="BG860" s="28">
        <v>2.1419999999999999</v>
      </c>
      <c r="BH860" s="28">
        <v>85.004000000000005</v>
      </c>
      <c r="BI860" s="28">
        <v>15.05</v>
      </c>
      <c r="BJ860" s="28">
        <v>5.04</v>
      </c>
      <c r="BK860" s="28">
        <v>3.3608319999999998</v>
      </c>
      <c r="BL860" s="28">
        <v>3.3608319999999998</v>
      </c>
      <c r="BM860" s="28">
        <v>3.7787920000000002</v>
      </c>
      <c r="BN860" s="28">
        <v>0.20780000000000001</v>
      </c>
      <c r="BO860" s="28">
        <v>0.99549706903889601</v>
      </c>
      <c r="BP860" s="28">
        <v>0.46830680173661399</v>
      </c>
    </row>
    <row r="861" spans="1:68">
      <c r="A861" s="28">
        <v>860</v>
      </c>
      <c r="B861" s="29" t="s">
        <v>215</v>
      </c>
      <c r="C861" s="28">
        <v>100</v>
      </c>
      <c r="D861" s="28">
        <v>1100</v>
      </c>
      <c r="E861" s="28">
        <v>0.33695999999999998</v>
      </c>
      <c r="F861" s="28">
        <v>29.435040000000001</v>
      </c>
      <c r="G861" s="28">
        <v>2.8963999999999999</v>
      </c>
      <c r="H861" s="28">
        <v>1.2072000000000001</v>
      </c>
      <c r="I861" s="28">
        <v>4.0860000000000003</v>
      </c>
      <c r="J861" s="28">
        <v>14.2</v>
      </c>
      <c r="K861" s="28">
        <v>0.8508</v>
      </c>
      <c r="L861" s="28">
        <v>0.86</v>
      </c>
      <c r="M861" s="28">
        <v>1.0516000000000001</v>
      </c>
      <c r="N861" s="28">
        <v>462.89600000000002</v>
      </c>
      <c r="O861" s="28">
        <v>56.064601600000003</v>
      </c>
      <c r="P861" s="28">
        <v>359.32</v>
      </c>
      <c r="Q861" s="28">
        <v>1.4545999999999999</v>
      </c>
      <c r="R861" s="28">
        <v>2.1640000000000001</v>
      </c>
      <c r="S861" s="28">
        <v>3.4</v>
      </c>
      <c r="T861" s="28">
        <v>174.32</v>
      </c>
      <c r="U861" s="28">
        <v>3.0659999999999998</v>
      </c>
      <c r="V861" s="28">
        <v>7.0422535211267595E-2</v>
      </c>
      <c r="W861" s="28">
        <v>33.1</v>
      </c>
      <c r="X861" s="28">
        <v>196.2</v>
      </c>
      <c r="Y861" s="28">
        <v>1.4748000000000001</v>
      </c>
      <c r="Z861" s="28">
        <v>1.93184</v>
      </c>
      <c r="AA861" s="28">
        <v>2.5495999999999999</v>
      </c>
      <c r="AB861" s="28">
        <v>2.746</v>
      </c>
      <c r="AC861" s="28">
        <v>51.188000000000002</v>
      </c>
      <c r="AD861" s="28">
        <v>32.606400000000001</v>
      </c>
      <c r="AE861" s="28">
        <v>3.4</v>
      </c>
      <c r="AF861" s="28">
        <v>4.7158319999999998</v>
      </c>
      <c r="AG861" s="28">
        <v>4.7158319999999998</v>
      </c>
      <c r="AH861" s="28">
        <v>4.7158319999999998</v>
      </c>
      <c r="AI861" s="28">
        <v>0.05</v>
      </c>
      <c r="AJ861" s="28">
        <v>1.9912000000000001</v>
      </c>
      <c r="AK861" s="28">
        <v>98.735200000000006</v>
      </c>
      <c r="AL861" s="28">
        <v>7.0763999999999996</v>
      </c>
      <c r="AM861" s="28">
        <v>0.97960000000000003</v>
      </c>
      <c r="AN861" s="28">
        <v>1.78</v>
      </c>
      <c r="AO861" s="28">
        <v>43.08</v>
      </c>
      <c r="AP861" s="28">
        <v>2.0352000000000001</v>
      </c>
      <c r="AQ861" s="28">
        <v>1.62</v>
      </c>
      <c r="AR861" s="28">
        <v>7.2055999999999996</v>
      </c>
      <c r="AS861" s="28">
        <v>681.29200000000003</v>
      </c>
      <c r="AT861" s="28">
        <v>37.249961599999999</v>
      </c>
      <c r="AU861" s="28">
        <v>2615.3200000000002</v>
      </c>
      <c r="AV861" s="28">
        <v>5.7676800000000004</v>
      </c>
      <c r="AW861" s="28">
        <v>3.54</v>
      </c>
      <c r="AX861" s="28">
        <v>5.04</v>
      </c>
      <c r="AY861" s="28">
        <v>134.56</v>
      </c>
      <c r="AZ861" s="28">
        <v>2.6816</v>
      </c>
      <c r="BA861" s="28">
        <v>0.11606313834726099</v>
      </c>
      <c r="BB861" s="28">
        <v>11.417199999999999</v>
      </c>
      <c r="BC861" s="28">
        <v>145</v>
      </c>
      <c r="BD861" s="28">
        <v>0.64959999999999996</v>
      </c>
      <c r="BE861" s="28">
        <v>1.91632</v>
      </c>
      <c r="BF861" s="28">
        <v>1.8740000000000001</v>
      </c>
      <c r="BG861" s="28">
        <v>2.1459999999999999</v>
      </c>
      <c r="BH861" s="28">
        <v>85.34</v>
      </c>
      <c r="BI861" s="28">
        <v>14.868</v>
      </c>
      <c r="BJ861" s="28">
        <v>5.04</v>
      </c>
      <c r="BK861" s="28">
        <v>3.3809640000000001</v>
      </c>
      <c r="BL861" s="28">
        <v>3.3809640000000001</v>
      </c>
      <c r="BM861" s="28">
        <v>3.9382440000000001</v>
      </c>
      <c r="BN861" s="28">
        <v>0.22040000000000001</v>
      </c>
      <c r="BO861" s="28">
        <v>0.99432105359998502</v>
      </c>
      <c r="BP861" s="28">
        <v>0.47004341534008698</v>
      </c>
    </row>
    <row r="862" spans="1:68">
      <c r="A862" s="28">
        <v>861</v>
      </c>
      <c r="B862" s="29" t="s">
        <v>426</v>
      </c>
      <c r="C862" s="28">
        <v>270</v>
      </c>
      <c r="D862" s="28">
        <v>1100</v>
      </c>
      <c r="E862" s="28">
        <v>0.33695999999999998</v>
      </c>
      <c r="F862" s="28">
        <v>29.435040000000001</v>
      </c>
      <c r="G862" s="28">
        <v>2.8963999999999999</v>
      </c>
      <c r="H862" s="28">
        <v>1.2072000000000001</v>
      </c>
      <c r="I862" s="28">
        <v>4.0860000000000003</v>
      </c>
      <c r="J862" s="28">
        <v>14.2</v>
      </c>
      <c r="K862" s="28">
        <v>0.8508</v>
      </c>
      <c r="L862" s="28">
        <v>0.86</v>
      </c>
      <c r="M862" s="28">
        <v>1.0516000000000001</v>
      </c>
      <c r="N862" s="28">
        <v>462.89600000000002</v>
      </c>
      <c r="O862" s="28">
        <v>56.064601600000003</v>
      </c>
      <c r="P862" s="28">
        <v>359.32</v>
      </c>
      <c r="Q862" s="28">
        <v>1.4545999999999999</v>
      </c>
      <c r="R862" s="28">
        <v>2.1640000000000001</v>
      </c>
      <c r="S862" s="28">
        <v>3.4</v>
      </c>
      <c r="T862" s="28">
        <v>174.32</v>
      </c>
      <c r="U862" s="28">
        <v>3.0659999999999998</v>
      </c>
      <c r="V862" s="28">
        <v>7.0422535211267595E-2</v>
      </c>
      <c r="W862" s="28">
        <v>33.1</v>
      </c>
      <c r="X862" s="28">
        <v>196.2</v>
      </c>
      <c r="Y862" s="28">
        <v>1.4748000000000001</v>
      </c>
      <c r="Z862" s="28">
        <v>1.93184</v>
      </c>
      <c r="AA862" s="28">
        <v>2.5495999999999999</v>
      </c>
      <c r="AB862" s="28">
        <v>2.746</v>
      </c>
      <c r="AC862" s="28">
        <v>51.188000000000002</v>
      </c>
      <c r="AD862" s="28">
        <v>32.606400000000001</v>
      </c>
      <c r="AE862" s="28">
        <v>3.4</v>
      </c>
      <c r="AF862" s="28">
        <v>4.7158319999999998</v>
      </c>
      <c r="AG862" s="28">
        <v>4.7158319999999998</v>
      </c>
      <c r="AH862" s="28">
        <v>4.7158319999999998</v>
      </c>
      <c r="AI862" s="28">
        <v>0.05</v>
      </c>
      <c r="AJ862" s="28">
        <v>1.9591000000000001</v>
      </c>
      <c r="AK862" s="28">
        <v>96.109039999999993</v>
      </c>
      <c r="AL862" s="28">
        <v>6.9211</v>
      </c>
      <c r="AM862" s="28">
        <v>0.96850000000000003</v>
      </c>
      <c r="AN862" s="28">
        <v>1.7689999999999999</v>
      </c>
      <c r="AO862" s="28">
        <v>42.14</v>
      </c>
      <c r="AP862" s="28">
        <v>2.0337000000000001</v>
      </c>
      <c r="AQ862" s="28">
        <v>1.613</v>
      </c>
      <c r="AR862" s="28">
        <v>7.3395999999999999</v>
      </c>
      <c r="AS862" s="28">
        <v>674.245</v>
      </c>
      <c r="AT862" s="28">
        <v>36.860379399999999</v>
      </c>
      <c r="AU862" s="28">
        <v>2659.79</v>
      </c>
      <c r="AV862" s="28">
        <v>5.9278199999999996</v>
      </c>
      <c r="AW862" s="28">
        <v>3.45</v>
      </c>
      <c r="AX862" s="28">
        <v>5.0199999999999996</v>
      </c>
      <c r="AY862" s="28">
        <v>134.35</v>
      </c>
      <c r="AZ862" s="28">
        <v>2.7108500000000002</v>
      </c>
      <c r="BA862" s="28">
        <v>0.118652112007594</v>
      </c>
      <c r="BB862" s="28">
        <v>11.196899999999999</v>
      </c>
      <c r="BC862" s="28">
        <v>145</v>
      </c>
      <c r="BD862" s="28">
        <v>0.64600000000000002</v>
      </c>
      <c r="BE862" s="28">
        <v>1.91428</v>
      </c>
      <c r="BF862" s="28">
        <v>1.8687</v>
      </c>
      <c r="BG862" s="28">
        <v>2.14</v>
      </c>
      <c r="BH862" s="28">
        <v>85.938000000000002</v>
      </c>
      <c r="BI862" s="28">
        <v>15.193</v>
      </c>
      <c r="BJ862" s="28">
        <v>5.0199999999999996</v>
      </c>
      <c r="BK862" s="28">
        <v>3.3507479999999998</v>
      </c>
      <c r="BL862" s="28">
        <v>3.3507479999999998</v>
      </c>
      <c r="BM862" s="28">
        <v>3.6990479999999999</v>
      </c>
      <c r="BN862" s="28">
        <v>0.20150000000000001</v>
      </c>
      <c r="BO862" s="28">
        <v>0.996086120559038</v>
      </c>
      <c r="BP862" s="28">
        <v>0.46743849493487699</v>
      </c>
    </row>
    <row r="863" spans="1:68">
      <c r="A863" s="28">
        <v>862</v>
      </c>
      <c r="B863" s="29" t="s">
        <v>383</v>
      </c>
      <c r="C863" s="28">
        <v>315</v>
      </c>
      <c r="D863" s="28">
        <v>1100</v>
      </c>
      <c r="E863" s="28">
        <v>0.33695999999999998</v>
      </c>
      <c r="F863" s="28">
        <v>29.435040000000001</v>
      </c>
      <c r="G863" s="28">
        <v>2.8963999999999999</v>
      </c>
      <c r="H863" s="28">
        <v>1.2072000000000001</v>
      </c>
      <c r="I863" s="28">
        <v>4.0860000000000003</v>
      </c>
      <c r="J863" s="28">
        <v>14.2</v>
      </c>
      <c r="K863" s="28">
        <v>0.8508</v>
      </c>
      <c r="L863" s="28">
        <v>0.86</v>
      </c>
      <c r="M863" s="28">
        <v>1.0516000000000001</v>
      </c>
      <c r="N863" s="28">
        <v>462.89600000000002</v>
      </c>
      <c r="O863" s="28">
        <v>56.064601600000003</v>
      </c>
      <c r="P863" s="28">
        <v>359.32</v>
      </c>
      <c r="Q863" s="28">
        <v>1.4545999999999999</v>
      </c>
      <c r="R863" s="28">
        <v>2.1640000000000001</v>
      </c>
      <c r="S863" s="28">
        <v>3.4</v>
      </c>
      <c r="T863" s="28">
        <v>174.32</v>
      </c>
      <c r="U863" s="28">
        <v>3.0659999999999998</v>
      </c>
      <c r="V863" s="28">
        <v>7.0422535211267595E-2</v>
      </c>
      <c r="W863" s="28">
        <v>33.1</v>
      </c>
      <c r="X863" s="28">
        <v>196.2</v>
      </c>
      <c r="Y863" s="28">
        <v>1.4748000000000001</v>
      </c>
      <c r="Z863" s="28">
        <v>1.93184</v>
      </c>
      <c r="AA863" s="28">
        <v>2.5495999999999999</v>
      </c>
      <c r="AB863" s="28">
        <v>2.746</v>
      </c>
      <c r="AC863" s="28">
        <v>51.188000000000002</v>
      </c>
      <c r="AD863" s="28">
        <v>32.606400000000001</v>
      </c>
      <c r="AE863" s="28">
        <v>3.4</v>
      </c>
      <c r="AF863" s="28">
        <v>4.7158319999999998</v>
      </c>
      <c r="AG863" s="28">
        <v>4.7158319999999998</v>
      </c>
      <c r="AH863" s="28">
        <v>4.7158319999999998</v>
      </c>
      <c r="AI863" s="28">
        <v>0.05</v>
      </c>
      <c r="AJ863" s="28">
        <v>1.9806999999999999</v>
      </c>
      <c r="AK863" s="28">
        <v>97.869879999999995</v>
      </c>
      <c r="AL863" s="28">
        <v>6.9776999999999996</v>
      </c>
      <c r="AM863" s="28">
        <v>0.96850000000000003</v>
      </c>
      <c r="AN863" s="28">
        <v>1.768</v>
      </c>
      <c r="AO863" s="28">
        <v>42.78</v>
      </c>
      <c r="AP863" s="28">
        <v>2.0318999999999998</v>
      </c>
      <c r="AQ863" s="28">
        <v>1.611</v>
      </c>
      <c r="AR863" s="28">
        <v>7.3502000000000001</v>
      </c>
      <c r="AS863" s="28">
        <v>676.19500000000005</v>
      </c>
      <c r="AT863" s="28">
        <v>36.963765799999997</v>
      </c>
      <c r="AU863" s="28">
        <v>2670.43</v>
      </c>
      <c r="AV863" s="28">
        <v>5.8517400000000004</v>
      </c>
      <c r="AW863" s="28">
        <v>3.45</v>
      </c>
      <c r="AX863" s="28">
        <v>5.04</v>
      </c>
      <c r="AY863" s="28">
        <v>134.35</v>
      </c>
      <c r="AZ863" s="28">
        <v>2.7114500000000001</v>
      </c>
      <c r="BA863" s="28">
        <v>0.116877045348294</v>
      </c>
      <c r="BB863" s="28">
        <v>11.1973</v>
      </c>
      <c r="BC863" s="28">
        <v>145</v>
      </c>
      <c r="BD863" s="28">
        <v>0.64600000000000002</v>
      </c>
      <c r="BE863" s="28">
        <v>1.9144600000000001</v>
      </c>
      <c r="BF863" s="28">
        <v>1.8689</v>
      </c>
      <c r="BG863" s="28">
        <v>2.14</v>
      </c>
      <c r="BH863" s="28">
        <v>84.835999999999999</v>
      </c>
      <c r="BI863" s="28">
        <v>15.141</v>
      </c>
      <c r="BJ863" s="28">
        <v>5.04</v>
      </c>
      <c r="BK863" s="28">
        <v>3.3507660000000001</v>
      </c>
      <c r="BL863" s="28">
        <v>3.3507660000000001</v>
      </c>
      <c r="BM863" s="28">
        <v>3.6990660000000002</v>
      </c>
      <c r="BN863" s="28">
        <v>0.20150000000000001</v>
      </c>
      <c r="BO863" s="28">
        <v>0.996086120559038</v>
      </c>
      <c r="BP863" s="28">
        <v>0.46743849493487699</v>
      </c>
    </row>
    <row r="864" spans="1:68">
      <c r="A864" s="28">
        <v>863</v>
      </c>
      <c r="B864" s="29" t="s">
        <v>217</v>
      </c>
      <c r="C864" s="28">
        <v>334</v>
      </c>
      <c r="D864" s="28">
        <v>1100</v>
      </c>
      <c r="E864" s="28">
        <v>0.33695999999999998</v>
      </c>
      <c r="F864" s="28">
        <v>29.435040000000001</v>
      </c>
      <c r="G864" s="28">
        <v>2.8963999999999999</v>
      </c>
      <c r="H864" s="28">
        <v>1.2072000000000001</v>
      </c>
      <c r="I864" s="28">
        <v>4.0860000000000003</v>
      </c>
      <c r="J864" s="28">
        <v>14.2</v>
      </c>
      <c r="K864" s="28">
        <v>0.8508</v>
      </c>
      <c r="L864" s="28">
        <v>0.86</v>
      </c>
      <c r="M864" s="28">
        <v>1.0516000000000001</v>
      </c>
      <c r="N864" s="28">
        <v>462.89600000000002</v>
      </c>
      <c r="O864" s="28">
        <v>56.064601600000003</v>
      </c>
      <c r="P864" s="28">
        <v>359.32</v>
      </c>
      <c r="Q864" s="28">
        <v>1.4545999999999999</v>
      </c>
      <c r="R864" s="28">
        <v>2.1640000000000001</v>
      </c>
      <c r="S864" s="28">
        <v>3.4</v>
      </c>
      <c r="T864" s="28">
        <v>174.32</v>
      </c>
      <c r="U864" s="28">
        <v>3.0659999999999998</v>
      </c>
      <c r="V864" s="28">
        <v>7.0422535211267595E-2</v>
      </c>
      <c r="W864" s="28">
        <v>33.1</v>
      </c>
      <c r="X864" s="28">
        <v>196.2</v>
      </c>
      <c r="Y864" s="28">
        <v>1.4748000000000001</v>
      </c>
      <c r="Z864" s="28">
        <v>1.93184</v>
      </c>
      <c r="AA864" s="28">
        <v>2.5495999999999999</v>
      </c>
      <c r="AB864" s="28">
        <v>2.746</v>
      </c>
      <c r="AC864" s="28">
        <v>51.188000000000002</v>
      </c>
      <c r="AD864" s="28">
        <v>32.606400000000001</v>
      </c>
      <c r="AE864" s="28">
        <v>3.4</v>
      </c>
      <c r="AF864" s="28">
        <v>4.7158319999999998</v>
      </c>
      <c r="AG864" s="28">
        <v>4.7158319999999998</v>
      </c>
      <c r="AH864" s="28">
        <v>4.7158319999999998</v>
      </c>
      <c r="AI864" s="28">
        <v>0.05</v>
      </c>
      <c r="AJ864" s="28">
        <v>2.0023</v>
      </c>
      <c r="AK864" s="28">
        <v>99.630719999999997</v>
      </c>
      <c r="AL864" s="28">
        <v>7.0343</v>
      </c>
      <c r="AM864" s="28">
        <v>0.96850000000000003</v>
      </c>
      <c r="AN864" s="28">
        <v>1.7669999999999999</v>
      </c>
      <c r="AO864" s="28">
        <v>43.42</v>
      </c>
      <c r="AP864" s="28">
        <v>2.0301</v>
      </c>
      <c r="AQ864" s="28">
        <v>1.609</v>
      </c>
      <c r="AR864" s="28">
        <v>7.3608000000000002</v>
      </c>
      <c r="AS864" s="28">
        <v>678.14499999999998</v>
      </c>
      <c r="AT864" s="28">
        <v>37.067152200000002</v>
      </c>
      <c r="AU864" s="28">
        <v>2681.07</v>
      </c>
      <c r="AV864" s="28">
        <v>5.7756600000000002</v>
      </c>
      <c r="AW864" s="28">
        <v>3.45</v>
      </c>
      <c r="AX864" s="28">
        <v>5.0599999999999996</v>
      </c>
      <c r="AY864" s="28">
        <v>134.35</v>
      </c>
      <c r="AZ864" s="28">
        <v>2.7120500000000001</v>
      </c>
      <c r="BA864" s="28">
        <v>0.115154306771073</v>
      </c>
      <c r="BB864" s="28">
        <v>11.197699999999999</v>
      </c>
      <c r="BC864" s="28">
        <v>145</v>
      </c>
      <c r="BD864" s="28">
        <v>0.64600000000000002</v>
      </c>
      <c r="BE864" s="28">
        <v>1.9146399999999999</v>
      </c>
      <c r="BF864" s="28">
        <v>1.8691</v>
      </c>
      <c r="BG864" s="28">
        <v>2.14</v>
      </c>
      <c r="BH864" s="28">
        <v>83.733999999999995</v>
      </c>
      <c r="BI864" s="28">
        <v>15.089</v>
      </c>
      <c r="BJ864" s="28">
        <v>5.0599999999999996</v>
      </c>
      <c r="BK864" s="28">
        <v>3.350784</v>
      </c>
      <c r="BL864" s="28">
        <v>3.350784</v>
      </c>
      <c r="BM864" s="28">
        <v>3.699084</v>
      </c>
      <c r="BN864" s="28">
        <v>0.20150000000000001</v>
      </c>
      <c r="BO864" s="28">
        <v>0.996086120559038</v>
      </c>
      <c r="BP864" s="28">
        <v>0.46743849493487699</v>
      </c>
    </row>
    <row r="865" spans="1:68">
      <c r="A865" s="28">
        <v>864</v>
      </c>
      <c r="B865" s="29" t="s">
        <v>218</v>
      </c>
      <c r="C865" s="28">
        <v>275</v>
      </c>
      <c r="D865" s="28">
        <v>1100</v>
      </c>
      <c r="E865" s="28">
        <v>0.33695999999999998</v>
      </c>
      <c r="F865" s="28">
        <v>29.435040000000001</v>
      </c>
      <c r="G865" s="28">
        <v>2.8963999999999999</v>
      </c>
      <c r="H865" s="28">
        <v>1.2072000000000001</v>
      </c>
      <c r="I865" s="28">
        <v>4.0860000000000003</v>
      </c>
      <c r="J865" s="28">
        <v>14.2</v>
      </c>
      <c r="K865" s="28">
        <v>0.8508</v>
      </c>
      <c r="L865" s="28">
        <v>0.86</v>
      </c>
      <c r="M865" s="28">
        <v>1.0516000000000001</v>
      </c>
      <c r="N865" s="28">
        <v>462.89600000000002</v>
      </c>
      <c r="O865" s="28">
        <v>56.064601600000003</v>
      </c>
      <c r="P865" s="28">
        <v>359.32</v>
      </c>
      <c r="Q865" s="28">
        <v>1.4545999999999999</v>
      </c>
      <c r="R865" s="28">
        <v>2.1640000000000001</v>
      </c>
      <c r="S865" s="28">
        <v>3.4</v>
      </c>
      <c r="T865" s="28">
        <v>174.32</v>
      </c>
      <c r="U865" s="28">
        <v>3.0659999999999998</v>
      </c>
      <c r="V865" s="28">
        <v>7.0422535211267595E-2</v>
      </c>
      <c r="W865" s="28">
        <v>33.1</v>
      </c>
      <c r="X865" s="28">
        <v>196.2</v>
      </c>
      <c r="Y865" s="28">
        <v>1.4748000000000001</v>
      </c>
      <c r="Z865" s="28">
        <v>1.93184</v>
      </c>
      <c r="AA865" s="28">
        <v>2.5495999999999999</v>
      </c>
      <c r="AB865" s="28">
        <v>2.746</v>
      </c>
      <c r="AC865" s="28">
        <v>51.188000000000002</v>
      </c>
      <c r="AD865" s="28">
        <v>32.606400000000001</v>
      </c>
      <c r="AE865" s="28">
        <v>3.4</v>
      </c>
      <c r="AF865" s="28">
        <v>4.7158319999999998</v>
      </c>
      <c r="AG865" s="28">
        <v>4.7158319999999998</v>
      </c>
      <c r="AH865" s="28">
        <v>4.7158319999999998</v>
      </c>
      <c r="AI865" s="28">
        <v>0.05</v>
      </c>
      <c r="AJ865" s="28">
        <v>2.0131000000000001</v>
      </c>
      <c r="AK865" s="28">
        <v>100.51114</v>
      </c>
      <c r="AL865" s="28">
        <v>7.0625999999999998</v>
      </c>
      <c r="AM865" s="28">
        <v>0.96850000000000003</v>
      </c>
      <c r="AN865" s="28">
        <v>1.7665</v>
      </c>
      <c r="AO865" s="28">
        <v>43.74</v>
      </c>
      <c r="AP865" s="28">
        <v>2.0291999999999999</v>
      </c>
      <c r="AQ865" s="28">
        <v>1.6080000000000001</v>
      </c>
      <c r="AR865" s="28">
        <v>7.3661000000000003</v>
      </c>
      <c r="AS865" s="28">
        <v>679.12</v>
      </c>
      <c r="AT865" s="28">
        <v>37.118845399999998</v>
      </c>
      <c r="AU865" s="28">
        <v>2686.39</v>
      </c>
      <c r="AV865" s="28">
        <v>5.7376199999999997</v>
      </c>
      <c r="AW865" s="28">
        <v>3.45</v>
      </c>
      <c r="AX865" s="28">
        <v>5.07</v>
      </c>
      <c r="AY865" s="28">
        <v>134.35</v>
      </c>
      <c r="AZ865" s="28">
        <v>2.7123499999999998</v>
      </c>
      <c r="BA865" s="28">
        <v>0.114311842706904</v>
      </c>
      <c r="BB865" s="28">
        <v>11.197900000000001</v>
      </c>
      <c r="BC865" s="28">
        <v>145</v>
      </c>
      <c r="BD865" s="28">
        <v>0.64600000000000002</v>
      </c>
      <c r="BE865" s="28">
        <v>1.91473</v>
      </c>
      <c r="BF865" s="28">
        <v>1.8692</v>
      </c>
      <c r="BG865" s="28">
        <v>2.14</v>
      </c>
      <c r="BH865" s="28">
        <v>83.183000000000007</v>
      </c>
      <c r="BI865" s="28">
        <v>15.063000000000001</v>
      </c>
      <c r="BJ865" s="28">
        <v>5.07</v>
      </c>
      <c r="BK865" s="28">
        <v>3.3507929999999999</v>
      </c>
      <c r="BL865" s="28">
        <v>3.3507929999999999</v>
      </c>
      <c r="BM865" s="28">
        <v>3.699093</v>
      </c>
      <c r="BN865" s="28">
        <v>0.20150000000000001</v>
      </c>
      <c r="BO865" s="28">
        <v>0.996086120559038</v>
      </c>
      <c r="BP865" s="28">
        <v>0.46743849493487699</v>
      </c>
    </row>
    <row r="866" spans="1:68">
      <c r="A866" s="28">
        <v>865</v>
      </c>
      <c r="B866" s="29" t="s">
        <v>427</v>
      </c>
      <c r="C866" s="28">
        <v>155</v>
      </c>
      <c r="D866" s="28">
        <v>1147</v>
      </c>
      <c r="E866" s="28">
        <v>0.36368</v>
      </c>
      <c r="F866" s="28">
        <v>31.131452500000002</v>
      </c>
      <c r="G866" s="28">
        <v>2.9943749999999998</v>
      </c>
      <c r="H866" s="28">
        <v>1.221875</v>
      </c>
      <c r="I866" s="28">
        <v>4.099475</v>
      </c>
      <c r="J866" s="28">
        <v>14.914999999999999</v>
      </c>
      <c r="K866" s="28">
        <v>0.855375</v>
      </c>
      <c r="L866" s="28">
        <v>0.86275000000000002</v>
      </c>
      <c r="M866" s="28">
        <v>1.0567500000000001</v>
      </c>
      <c r="N866" s="28">
        <v>461.82150000000001</v>
      </c>
      <c r="O866" s="28">
        <v>56.417757999999999</v>
      </c>
      <c r="P866" s="28">
        <v>362.85</v>
      </c>
      <c r="Q866" s="28">
        <v>1.4039675</v>
      </c>
      <c r="R866" s="28">
        <v>2.1832500000000001</v>
      </c>
      <c r="S866" s="28">
        <v>3.4525000000000001</v>
      </c>
      <c r="T866" s="28">
        <v>175.9375</v>
      </c>
      <c r="U866" s="28">
        <v>3.0941350000000001</v>
      </c>
      <c r="V866" s="28">
        <v>6.8722762319812294E-2</v>
      </c>
      <c r="W866" s="28">
        <v>33.804850000000002</v>
      </c>
      <c r="X866" s="28">
        <v>197.32499999999999</v>
      </c>
      <c r="Y866" s="28">
        <v>1.4782249999999999</v>
      </c>
      <c r="Z866" s="28">
        <v>1.9437850000000001</v>
      </c>
      <c r="AA866" s="28">
        <v>2.5665</v>
      </c>
      <c r="AB866" s="28">
        <v>2.7586249999999999</v>
      </c>
      <c r="AC866" s="28">
        <v>51.027900000000002</v>
      </c>
      <c r="AD866" s="28">
        <v>33.157825000000003</v>
      </c>
      <c r="AE866" s="28">
        <v>3.4525000000000001</v>
      </c>
      <c r="AF866" s="28">
        <v>4.7665329999999999</v>
      </c>
      <c r="AG866" s="28">
        <v>4.7637479999999996</v>
      </c>
      <c r="AH866" s="28">
        <v>4.7496830000000001</v>
      </c>
      <c r="AI866" s="28">
        <v>5.3749999999999999E-2</v>
      </c>
      <c r="AJ866" s="28">
        <v>1.9074500000000001</v>
      </c>
      <c r="AK866" s="28">
        <v>92.256174999999999</v>
      </c>
      <c r="AL866" s="28">
        <v>6.6601499999999998</v>
      </c>
      <c r="AM866" s="28">
        <v>0.94415000000000004</v>
      </c>
      <c r="AN866" s="28">
        <v>1.7383</v>
      </c>
      <c r="AO866" s="28">
        <v>40.72</v>
      </c>
      <c r="AP866" s="28">
        <v>2.0180500000000001</v>
      </c>
      <c r="AQ866" s="28">
        <v>1.593</v>
      </c>
      <c r="AR866" s="28">
        <v>7.5156999999999998</v>
      </c>
      <c r="AS866" s="28">
        <v>660.95849999999996</v>
      </c>
      <c r="AT866" s="28">
        <v>36.053061649999997</v>
      </c>
      <c r="AU866" s="28">
        <v>2722.63</v>
      </c>
      <c r="AV866" s="28">
        <v>6.0830099999999998</v>
      </c>
      <c r="AW866" s="28">
        <v>3.2857500000000002</v>
      </c>
      <c r="AX866" s="28">
        <v>4.97</v>
      </c>
      <c r="AY866" s="28">
        <v>133.24</v>
      </c>
      <c r="AZ866" s="28">
        <v>2.74295</v>
      </c>
      <c r="BA866" s="28">
        <v>0.12254420432220001</v>
      </c>
      <c r="BB866" s="28">
        <v>10.757149999999999</v>
      </c>
      <c r="BC866" s="28">
        <v>144.25</v>
      </c>
      <c r="BD866" s="28">
        <v>0.63658749999999997</v>
      </c>
      <c r="BE866" s="28">
        <v>1.900685</v>
      </c>
      <c r="BF866" s="28">
        <v>1.84965</v>
      </c>
      <c r="BG866" s="28">
        <v>2.1185</v>
      </c>
      <c r="BH866" s="28">
        <v>85.416499999999999</v>
      </c>
      <c r="BI866" s="28">
        <v>15.585000000000001</v>
      </c>
      <c r="BJ866" s="28">
        <v>4.97</v>
      </c>
      <c r="BK866" s="28">
        <v>3.2817284999999998</v>
      </c>
      <c r="BL866" s="28">
        <v>3.2817284999999998</v>
      </c>
      <c r="BM866" s="28">
        <v>3.2817284999999998</v>
      </c>
      <c r="BN866" s="28">
        <v>0.16914999999999999</v>
      </c>
      <c r="BO866" s="28">
        <v>1.0019305545185899</v>
      </c>
      <c r="BP866" s="28">
        <v>0.46062771345875603</v>
      </c>
    </row>
    <row r="867" spans="1:68">
      <c r="A867" s="28">
        <v>866</v>
      </c>
      <c r="B867" s="32" t="s">
        <v>428</v>
      </c>
      <c r="C867" s="28">
        <v>163</v>
      </c>
      <c r="D867" s="28">
        <v>1110</v>
      </c>
      <c r="E867" s="28">
        <v>0.38279999999999997</v>
      </c>
      <c r="F867" s="28">
        <v>32.742319999999999</v>
      </c>
      <c r="G867" s="28">
        <v>3.1034000000000002</v>
      </c>
      <c r="H867" s="28">
        <v>1.1956</v>
      </c>
      <c r="I867" s="28">
        <v>4.1414999999999997</v>
      </c>
      <c r="J867" s="28">
        <v>15.64</v>
      </c>
      <c r="K867" s="28">
        <v>0.85840000000000005</v>
      </c>
      <c r="L867" s="28">
        <v>0.86099999999999999</v>
      </c>
      <c r="M867" s="28">
        <v>1.0325</v>
      </c>
      <c r="N867" s="28">
        <v>460.14499999999998</v>
      </c>
      <c r="O867" s="28">
        <v>57.702058899999997</v>
      </c>
      <c r="P867" s="28">
        <v>356.07</v>
      </c>
      <c r="Q867" s="28">
        <v>1.3399799999999999</v>
      </c>
      <c r="R867" s="28">
        <v>2.2410000000000001</v>
      </c>
      <c r="S867" s="28">
        <v>3.52</v>
      </c>
      <c r="T867" s="28">
        <v>177.99</v>
      </c>
      <c r="U867" s="28">
        <v>3.15307</v>
      </c>
      <c r="V867" s="28">
        <v>6.6496163682864498E-2</v>
      </c>
      <c r="W867" s="28">
        <v>34.613700000000001</v>
      </c>
      <c r="X867" s="28">
        <v>199.4</v>
      </c>
      <c r="Y867" s="28">
        <v>1.5088999999999999</v>
      </c>
      <c r="Z867" s="28">
        <v>1.9642999999999999</v>
      </c>
      <c r="AA867" s="28">
        <v>2.5929000000000002</v>
      </c>
      <c r="AB867" s="28">
        <v>2.7791999999999999</v>
      </c>
      <c r="AC867" s="28">
        <v>51.079000000000001</v>
      </c>
      <c r="AD867" s="28">
        <v>33.395000000000003</v>
      </c>
      <c r="AE867" s="28">
        <v>3.52</v>
      </c>
      <c r="AF867" s="28">
        <v>4.8227599999999997</v>
      </c>
      <c r="AG867" s="28">
        <v>4.8171900000000001</v>
      </c>
      <c r="AH867" s="28">
        <v>4.7890600000000001</v>
      </c>
      <c r="AI867" s="28">
        <v>5.7500000000000002E-2</v>
      </c>
      <c r="AJ867" s="28">
        <v>1.9048</v>
      </c>
      <c r="AK867" s="28">
        <v>92.005219999999994</v>
      </c>
      <c r="AL867" s="28">
        <v>6.6623999999999999</v>
      </c>
      <c r="AM867" s="28">
        <v>0.94920000000000004</v>
      </c>
      <c r="AN867" s="28">
        <v>1.7512000000000001</v>
      </c>
      <c r="AO867" s="28">
        <v>40.619999999999997</v>
      </c>
      <c r="AP867" s="28">
        <v>2.0266000000000002</v>
      </c>
      <c r="AQ867" s="28">
        <v>1.5980000000000001</v>
      </c>
      <c r="AR867" s="28">
        <v>7.5156000000000001</v>
      </c>
      <c r="AS867" s="28">
        <v>663.68399999999997</v>
      </c>
      <c r="AT867" s="28">
        <v>36.168120000000002</v>
      </c>
      <c r="AU867" s="28">
        <v>2724.84</v>
      </c>
      <c r="AV867" s="28">
        <v>6.0368599999999999</v>
      </c>
      <c r="AW867" s="28">
        <v>3.2970000000000002</v>
      </c>
      <c r="AX867" s="28">
        <v>4.9800000000000004</v>
      </c>
      <c r="AY867" s="28">
        <v>133.96</v>
      </c>
      <c r="AZ867" s="28">
        <v>2.7564000000000002</v>
      </c>
      <c r="BA867" s="28">
        <v>0.122599704579025</v>
      </c>
      <c r="BB867" s="28">
        <v>10.8262</v>
      </c>
      <c r="BC867" s="28">
        <v>144.9</v>
      </c>
      <c r="BD867" s="28">
        <v>0.63929999999999998</v>
      </c>
      <c r="BE867" s="28">
        <v>1.9090800000000001</v>
      </c>
      <c r="BF867" s="28">
        <v>1.8588</v>
      </c>
      <c r="BG867" s="28">
        <v>2.1301999999999999</v>
      </c>
      <c r="BH867" s="28">
        <v>84.628</v>
      </c>
      <c r="BI867" s="28">
        <v>15.678000000000001</v>
      </c>
      <c r="BJ867" s="28">
        <v>4.9800000000000004</v>
      </c>
      <c r="BK867" s="28">
        <v>3.2934079999999999</v>
      </c>
      <c r="BL867" s="28">
        <v>3.2934079999999999</v>
      </c>
      <c r="BM867" s="28">
        <v>3.3281019999999999</v>
      </c>
      <c r="BN867" s="28">
        <v>0.1716</v>
      </c>
      <c r="BO867" s="28">
        <v>1.0113169711236301</v>
      </c>
      <c r="BP867" s="28">
        <v>0.46259044862518101</v>
      </c>
    </row>
    <row r="868" spans="1:68">
      <c r="A868" s="28">
        <v>867</v>
      </c>
      <c r="B868" s="29" t="s">
        <v>84</v>
      </c>
      <c r="C868" s="28">
        <v>180</v>
      </c>
      <c r="D868" s="28">
        <v>1110</v>
      </c>
      <c r="E868" s="28">
        <v>0.42471999999999999</v>
      </c>
      <c r="F868" s="28">
        <v>34.867989999999999</v>
      </c>
      <c r="G868" s="28">
        <v>3.1949000000000001</v>
      </c>
      <c r="H868" s="28">
        <v>1.2004999999999999</v>
      </c>
      <c r="I868" s="28">
        <v>4.1252000000000004</v>
      </c>
      <c r="J868" s="28">
        <v>16.46</v>
      </c>
      <c r="K868" s="28">
        <v>0.86309999999999998</v>
      </c>
      <c r="L868" s="28">
        <v>0.86199999999999999</v>
      </c>
      <c r="M868" s="28">
        <v>1.0501</v>
      </c>
      <c r="N868" s="28">
        <v>461.05700000000002</v>
      </c>
      <c r="O868" s="28">
        <v>57.844410099999997</v>
      </c>
      <c r="P868" s="28">
        <v>368.95</v>
      </c>
      <c r="Q868" s="28">
        <v>1.33253</v>
      </c>
      <c r="R868" s="28">
        <v>2.254</v>
      </c>
      <c r="S868" s="28">
        <v>3.57</v>
      </c>
      <c r="T868" s="28">
        <v>178.38</v>
      </c>
      <c r="U868" s="28">
        <v>3.1577099999999998</v>
      </c>
      <c r="V868" s="28">
        <v>6.4398541919805596E-2</v>
      </c>
      <c r="W868" s="28">
        <v>34.679699999999997</v>
      </c>
      <c r="X868" s="28">
        <v>199.7</v>
      </c>
      <c r="Y868" s="28">
        <v>1.5107999999999999</v>
      </c>
      <c r="Z868" s="28">
        <v>1.9708000000000001</v>
      </c>
      <c r="AA868" s="28">
        <v>2.5951</v>
      </c>
      <c r="AB868" s="28">
        <v>2.7805</v>
      </c>
      <c r="AC868" s="28">
        <v>50.344999999999999</v>
      </c>
      <c r="AD868" s="28">
        <v>33.5139</v>
      </c>
      <c r="AE868" s="28">
        <v>3.57</v>
      </c>
      <c r="AF868" s="28">
        <v>4.827134</v>
      </c>
      <c r="AG868" s="28">
        <v>4.8215640000000004</v>
      </c>
      <c r="AH868" s="28">
        <v>4.7934340000000004</v>
      </c>
      <c r="AI868" s="28">
        <v>5.7500000000000002E-2</v>
      </c>
      <c r="AJ868" s="28">
        <v>1.9039999999999999</v>
      </c>
      <c r="AK868" s="28">
        <v>91.971580000000003</v>
      </c>
      <c r="AL868" s="28">
        <v>6.6574</v>
      </c>
      <c r="AM868" s="28">
        <v>0.94979999999999998</v>
      </c>
      <c r="AN868" s="28">
        <v>1.7554000000000001</v>
      </c>
      <c r="AO868" s="28">
        <v>40.6</v>
      </c>
      <c r="AP868" s="28">
        <v>2.02</v>
      </c>
      <c r="AQ868" s="28">
        <v>1.5940000000000001</v>
      </c>
      <c r="AR868" s="28">
        <v>7.4892000000000003</v>
      </c>
      <c r="AS868" s="28">
        <v>663.60799999999995</v>
      </c>
      <c r="AT868" s="28">
        <v>36.220427399999998</v>
      </c>
      <c r="AU868" s="28">
        <v>2712.52</v>
      </c>
      <c r="AV868" s="28">
        <v>5.93994</v>
      </c>
      <c r="AW868" s="28">
        <v>3.2909999999999999</v>
      </c>
      <c r="AX868" s="28">
        <v>4.9800000000000004</v>
      </c>
      <c r="AY868" s="28">
        <v>134.18</v>
      </c>
      <c r="AZ868" s="28">
        <v>2.7576999999999998</v>
      </c>
      <c r="BA868" s="28">
        <v>0.122167487684729</v>
      </c>
      <c r="BB868" s="28">
        <v>10.89</v>
      </c>
      <c r="BC868" s="28">
        <v>145.1</v>
      </c>
      <c r="BD868" s="28">
        <v>0.64090000000000003</v>
      </c>
      <c r="BE868" s="28">
        <v>1.9096</v>
      </c>
      <c r="BF868" s="28">
        <v>1.8608</v>
      </c>
      <c r="BG868" s="28">
        <v>2.1326000000000001</v>
      </c>
      <c r="BH868" s="28">
        <v>83.725999999999999</v>
      </c>
      <c r="BI868" s="28">
        <v>15.722</v>
      </c>
      <c r="BJ868" s="28">
        <v>4.9800000000000004</v>
      </c>
      <c r="BK868" s="28">
        <v>3.2920400000000001</v>
      </c>
      <c r="BL868" s="28">
        <v>3.2920400000000001</v>
      </c>
      <c r="BM868" s="28">
        <v>3.3650340000000001</v>
      </c>
      <c r="BN868" s="28">
        <v>0.17080000000000001</v>
      </c>
      <c r="BO868" s="28">
        <v>1.0111812233014199</v>
      </c>
      <c r="BP868" s="28">
        <v>0.46374819102749598</v>
      </c>
    </row>
    <row r="869" spans="1:68">
      <c r="A869" s="28">
        <v>868</v>
      </c>
      <c r="B869" s="29" t="s">
        <v>86</v>
      </c>
      <c r="C869" s="28">
        <v>205</v>
      </c>
      <c r="D869" s="28">
        <v>1110</v>
      </c>
      <c r="E869" s="28">
        <v>0.46664</v>
      </c>
      <c r="F869" s="28">
        <v>36.993659999999998</v>
      </c>
      <c r="G869" s="28">
        <v>3.2864</v>
      </c>
      <c r="H869" s="28">
        <v>1.2054</v>
      </c>
      <c r="I869" s="28">
        <v>4.1089000000000002</v>
      </c>
      <c r="J869" s="28">
        <v>17.28</v>
      </c>
      <c r="K869" s="28">
        <v>0.86780000000000002</v>
      </c>
      <c r="L869" s="28">
        <v>0.86299999999999999</v>
      </c>
      <c r="M869" s="28">
        <v>1.0677000000000001</v>
      </c>
      <c r="N869" s="28">
        <v>461.96899999999999</v>
      </c>
      <c r="O869" s="28">
        <v>57.986761299999998</v>
      </c>
      <c r="P869" s="28">
        <v>381.83</v>
      </c>
      <c r="Q869" s="28">
        <v>1.32508</v>
      </c>
      <c r="R869" s="28">
        <v>2.2669999999999999</v>
      </c>
      <c r="S869" s="28">
        <v>3.62</v>
      </c>
      <c r="T869" s="28">
        <v>178.77</v>
      </c>
      <c r="U869" s="28">
        <v>3.16235</v>
      </c>
      <c r="V869" s="28">
        <v>6.25E-2</v>
      </c>
      <c r="W869" s="28">
        <v>34.745699999999999</v>
      </c>
      <c r="X869" s="28">
        <v>200</v>
      </c>
      <c r="Y869" s="28">
        <v>1.5126999999999999</v>
      </c>
      <c r="Z869" s="28">
        <v>1.9773000000000001</v>
      </c>
      <c r="AA869" s="28">
        <v>2.5973000000000002</v>
      </c>
      <c r="AB869" s="28">
        <v>2.7818000000000001</v>
      </c>
      <c r="AC869" s="28">
        <v>49.610999999999997</v>
      </c>
      <c r="AD869" s="28">
        <v>33.632800000000003</v>
      </c>
      <c r="AE869" s="28">
        <v>3.62</v>
      </c>
      <c r="AF869" s="28">
        <v>4.8315080000000004</v>
      </c>
      <c r="AG869" s="28">
        <v>4.8259379999999998</v>
      </c>
      <c r="AH869" s="28">
        <v>4.7978079999999999</v>
      </c>
      <c r="AI869" s="28">
        <v>5.7500000000000002E-2</v>
      </c>
      <c r="AJ869" s="28">
        <v>1.9032</v>
      </c>
      <c r="AK869" s="28">
        <v>91.937939999999998</v>
      </c>
      <c r="AL869" s="28">
        <v>6.6524000000000001</v>
      </c>
      <c r="AM869" s="28">
        <v>0.95040000000000002</v>
      </c>
      <c r="AN869" s="28">
        <v>1.7596000000000001</v>
      </c>
      <c r="AO869" s="28">
        <v>40.58</v>
      </c>
      <c r="AP869" s="28">
        <v>2.0133999999999999</v>
      </c>
      <c r="AQ869" s="28">
        <v>1.59</v>
      </c>
      <c r="AR869" s="28">
        <v>7.4627999999999997</v>
      </c>
      <c r="AS869" s="28">
        <v>663.53200000000004</v>
      </c>
      <c r="AT869" s="28">
        <v>36.272734800000002</v>
      </c>
      <c r="AU869" s="28">
        <v>2700.2</v>
      </c>
      <c r="AV869" s="28">
        <v>5.8430200000000001</v>
      </c>
      <c r="AW869" s="28">
        <v>3.2850000000000001</v>
      </c>
      <c r="AX869" s="28">
        <v>4.9800000000000004</v>
      </c>
      <c r="AY869" s="28">
        <v>134.4</v>
      </c>
      <c r="AZ869" s="28">
        <v>2.7589999999999999</v>
      </c>
      <c r="BA869" s="28">
        <v>0.121734844751109</v>
      </c>
      <c r="BB869" s="28">
        <v>10.953799999999999</v>
      </c>
      <c r="BC869" s="28">
        <v>145.30000000000001</v>
      </c>
      <c r="BD869" s="28">
        <v>0.64249999999999996</v>
      </c>
      <c r="BE869" s="28">
        <v>1.91012</v>
      </c>
      <c r="BF869" s="28">
        <v>1.8628</v>
      </c>
      <c r="BG869" s="28">
        <v>2.1349999999999998</v>
      </c>
      <c r="BH869" s="28">
        <v>82.823999999999998</v>
      </c>
      <c r="BI869" s="28">
        <v>15.766</v>
      </c>
      <c r="BJ869" s="28">
        <v>4.9800000000000004</v>
      </c>
      <c r="BK869" s="28">
        <v>3.2906719999999998</v>
      </c>
      <c r="BL869" s="28">
        <v>3.2906719999999998</v>
      </c>
      <c r="BM869" s="28">
        <v>3.4019659999999998</v>
      </c>
      <c r="BN869" s="28">
        <v>0.17</v>
      </c>
      <c r="BO869" s="28">
        <v>1.01104569004727</v>
      </c>
      <c r="BP869" s="28">
        <v>0.46490593342981201</v>
      </c>
    </row>
    <row r="870" spans="1:68">
      <c r="A870" s="28">
        <v>869</v>
      </c>
      <c r="B870" s="29" t="s">
        <v>87</v>
      </c>
      <c r="C870" s="28">
        <v>185</v>
      </c>
      <c r="D870" s="28">
        <v>1110</v>
      </c>
      <c r="E870" s="28">
        <v>0.50856000000000001</v>
      </c>
      <c r="F870" s="28">
        <v>39.119329999999998</v>
      </c>
      <c r="G870" s="28">
        <v>3.3778999999999999</v>
      </c>
      <c r="H870" s="28">
        <v>1.2102999999999999</v>
      </c>
      <c r="I870" s="28">
        <v>4.0926</v>
      </c>
      <c r="J870" s="28">
        <v>18.100000000000001</v>
      </c>
      <c r="K870" s="28">
        <v>0.87250000000000005</v>
      </c>
      <c r="L870" s="28">
        <v>0.86399999999999999</v>
      </c>
      <c r="M870" s="28">
        <v>1.0852999999999999</v>
      </c>
      <c r="N870" s="28">
        <v>462.88099999999997</v>
      </c>
      <c r="O870" s="28">
        <v>58.129112499999998</v>
      </c>
      <c r="P870" s="28">
        <v>394.71</v>
      </c>
      <c r="Q870" s="28">
        <v>1.3176300000000001</v>
      </c>
      <c r="R870" s="28">
        <v>2.2799999999999998</v>
      </c>
      <c r="S870" s="28">
        <v>3.67</v>
      </c>
      <c r="T870" s="28">
        <v>179.16</v>
      </c>
      <c r="U870" s="28">
        <v>3.1669900000000002</v>
      </c>
      <c r="V870" s="28">
        <v>6.0773480662983402E-2</v>
      </c>
      <c r="W870" s="28">
        <v>34.811700000000002</v>
      </c>
      <c r="X870" s="28">
        <v>200.3</v>
      </c>
      <c r="Y870" s="28">
        <v>1.5145999999999999</v>
      </c>
      <c r="Z870" s="28">
        <v>1.9838</v>
      </c>
      <c r="AA870" s="28">
        <v>2.5994999999999999</v>
      </c>
      <c r="AB870" s="28">
        <v>2.7831000000000001</v>
      </c>
      <c r="AC870" s="28">
        <v>48.877000000000002</v>
      </c>
      <c r="AD870" s="28">
        <v>33.7517</v>
      </c>
      <c r="AE870" s="28">
        <v>3.67</v>
      </c>
      <c r="AF870" s="28">
        <v>4.8358819999999998</v>
      </c>
      <c r="AG870" s="28">
        <v>4.8303120000000002</v>
      </c>
      <c r="AH870" s="28">
        <v>4.8021820000000002</v>
      </c>
      <c r="AI870" s="28">
        <v>5.7500000000000002E-2</v>
      </c>
      <c r="AJ870" s="28">
        <v>1.9024000000000001</v>
      </c>
      <c r="AK870" s="28">
        <v>91.904300000000006</v>
      </c>
      <c r="AL870" s="28">
        <v>6.6474000000000002</v>
      </c>
      <c r="AM870" s="28">
        <v>0.95099999999999996</v>
      </c>
      <c r="AN870" s="28">
        <v>1.7638</v>
      </c>
      <c r="AO870" s="28">
        <v>40.56</v>
      </c>
      <c r="AP870" s="28">
        <v>2.0068000000000001</v>
      </c>
      <c r="AQ870" s="28">
        <v>1.5860000000000001</v>
      </c>
      <c r="AR870" s="28">
        <v>7.4363999999999999</v>
      </c>
      <c r="AS870" s="28">
        <v>663.45600000000002</v>
      </c>
      <c r="AT870" s="28">
        <v>36.325042199999999</v>
      </c>
      <c r="AU870" s="28">
        <v>2687.88</v>
      </c>
      <c r="AV870" s="28">
        <v>5.7461000000000002</v>
      </c>
      <c r="AW870" s="28">
        <v>3.2789999999999999</v>
      </c>
      <c r="AX870" s="28">
        <v>4.9800000000000004</v>
      </c>
      <c r="AY870" s="28">
        <v>134.62</v>
      </c>
      <c r="AZ870" s="28">
        <v>2.7603</v>
      </c>
      <c r="BA870" s="28">
        <v>0.121301775147929</v>
      </c>
      <c r="BB870" s="28">
        <v>11.0176</v>
      </c>
      <c r="BC870" s="28">
        <v>145.5</v>
      </c>
      <c r="BD870" s="28">
        <v>0.64410000000000001</v>
      </c>
      <c r="BE870" s="28">
        <v>1.9106399999999999</v>
      </c>
      <c r="BF870" s="28">
        <v>1.8648</v>
      </c>
      <c r="BG870" s="28">
        <v>2.1374</v>
      </c>
      <c r="BH870" s="28">
        <v>81.921999999999997</v>
      </c>
      <c r="BI870" s="28">
        <v>15.81</v>
      </c>
      <c r="BJ870" s="28">
        <v>4.9800000000000004</v>
      </c>
      <c r="BK870" s="28">
        <v>3.289304</v>
      </c>
      <c r="BL870" s="28">
        <v>3.289304</v>
      </c>
      <c r="BM870" s="28">
        <v>3.438898</v>
      </c>
      <c r="BN870" s="28">
        <v>0.16919999999999999</v>
      </c>
      <c r="BO870" s="28">
        <v>1.01091037085285</v>
      </c>
      <c r="BP870" s="28">
        <v>0.46606367583212699</v>
      </c>
    </row>
    <row r="871" spans="1:68">
      <c r="A871" s="28">
        <v>870</v>
      </c>
      <c r="B871" s="32" t="s">
        <v>429</v>
      </c>
      <c r="C871" s="28">
        <v>205</v>
      </c>
      <c r="D871" s="28">
        <v>1110</v>
      </c>
      <c r="E871" s="28">
        <v>0.47022799999999998</v>
      </c>
      <c r="F871" s="28">
        <v>37.225628999999998</v>
      </c>
      <c r="G871" s="28">
        <v>3.3022499999999999</v>
      </c>
      <c r="H871" s="28">
        <v>1.2078500000000001</v>
      </c>
      <c r="I871" s="28">
        <v>4.1148800000000003</v>
      </c>
      <c r="J871" s="28">
        <v>17.373999999999999</v>
      </c>
      <c r="K871" s="28">
        <v>0.87082999999999999</v>
      </c>
      <c r="L871" s="28">
        <v>0.86580000000000001</v>
      </c>
      <c r="M871" s="28">
        <v>1.0709900000000001</v>
      </c>
      <c r="N871" s="28">
        <v>463.16809999999998</v>
      </c>
      <c r="O871" s="28">
        <v>58.09473887</v>
      </c>
      <c r="P871" s="28">
        <v>382.745</v>
      </c>
      <c r="Q871" s="28">
        <v>1.3313349999999999</v>
      </c>
      <c r="R871" s="28">
        <v>2.2755000000000001</v>
      </c>
      <c r="S871" s="28">
        <v>3.629</v>
      </c>
      <c r="T871" s="28">
        <v>179.07599999999999</v>
      </c>
      <c r="U871" s="28">
        <v>3.1669969999999998</v>
      </c>
      <c r="V871" s="28">
        <v>6.25071946586854E-2</v>
      </c>
      <c r="W871" s="28">
        <v>34.790790000000001</v>
      </c>
      <c r="X871" s="28">
        <v>200.34</v>
      </c>
      <c r="Y871" s="28">
        <v>1.51512</v>
      </c>
      <c r="Z871" s="28">
        <v>1.98116</v>
      </c>
      <c r="AA871" s="28">
        <v>2.6017899999999998</v>
      </c>
      <c r="AB871" s="28">
        <v>2.7867899999999999</v>
      </c>
      <c r="AC871" s="28">
        <v>49.755200000000002</v>
      </c>
      <c r="AD871" s="28">
        <v>33.66431</v>
      </c>
      <c r="AE871" s="28">
        <v>3.629</v>
      </c>
      <c r="AF871" s="28">
        <v>4.8424725999999998</v>
      </c>
      <c r="AG871" s="28">
        <v>4.8363455999999996</v>
      </c>
      <c r="AH871" s="28">
        <v>4.8054025999999999</v>
      </c>
      <c r="AI871" s="28">
        <v>5.8349999999999999E-2</v>
      </c>
      <c r="AJ871" s="28">
        <v>1.9032</v>
      </c>
      <c r="AK871" s="28">
        <v>91.937939999999998</v>
      </c>
      <c r="AL871" s="28">
        <v>6.6524000000000001</v>
      </c>
      <c r="AM871" s="28">
        <v>0.95040000000000002</v>
      </c>
      <c r="AN871" s="28">
        <v>1.7596000000000001</v>
      </c>
      <c r="AO871" s="28">
        <v>40.58</v>
      </c>
      <c r="AP871" s="28">
        <v>2.0133999999999999</v>
      </c>
      <c r="AQ871" s="28">
        <v>1.59</v>
      </c>
      <c r="AR871" s="28">
        <v>7.4627999999999997</v>
      </c>
      <c r="AS871" s="28">
        <v>663.53200000000004</v>
      </c>
      <c r="AT871" s="28">
        <v>36.272734800000002</v>
      </c>
      <c r="AU871" s="28">
        <v>2700.2</v>
      </c>
      <c r="AV871" s="28">
        <v>5.8430200000000001</v>
      </c>
      <c r="AW871" s="28">
        <v>3.2850000000000001</v>
      </c>
      <c r="AX871" s="28">
        <v>4.9800000000000004</v>
      </c>
      <c r="AY871" s="28">
        <v>134.4</v>
      </c>
      <c r="AZ871" s="28">
        <v>2.7589999999999999</v>
      </c>
      <c r="BA871" s="28">
        <v>0.121734844751109</v>
      </c>
      <c r="BB871" s="28">
        <v>10.953799999999999</v>
      </c>
      <c r="BC871" s="28">
        <v>145.30000000000001</v>
      </c>
      <c r="BD871" s="28">
        <v>0.64249999999999996</v>
      </c>
      <c r="BE871" s="28">
        <v>1.91012</v>
      </c>
      <c r="BF871" s="28">
        <v>1.8628</v>
      </c>
      <c r="BG871" s="28">
        <v>2.1349999999999998</v>
      </c>
      <c r="BH871" s="28">
        <v>82.823999999999998</v>
      </c>
      <c r="BI871" s="28">
        <v>15.766</v>
      </c>
      <c r="BJ871" s="28">
        <v>4.9800000000000004</v>
      </c>
      <c r="BK871" s="28">
        <v>3.2906719999999998</v>
      </c>
      <c r="BL871" s="28">
        <v>3.2906719999999998</v>
      </c>
      <c r="BM871" s="28">
        <v>3.4019659999999998</v>
      </c>
      <c r="BN871" s="28">
        <v>0.17</v>
      </c>
      <c r="BO871" s="28">
        <v>1.0118909350018099</v>
      </c>
      <c r="BP871" s="28">
        <v>0.46490593342981201</v>
      </c>
    </row>
    <row r="872" spans="1:68">
      <c r="A872" s="28">
        <v>871</v>
      </c>
      <c r="B872" s="29" t="s">
        <v>430</v>
      </c>
      <c r="C872" s="28">
        <v>348</v>
      </c>
      <c r="D872" s="28">
        <v>1110</v>
      </c>
      <c r="E872" s="28">
        <v>0.478325</v>
      </c>
      <c r="F872" s="28">
        <v>37.708326249999999</v>
      </c>
      <c r="G872" s="28">
        <v>3.3308125</v>
      </c>
      <c r="H872" s="28">
        <v>1.2086125000000001</v>
      </c>
      <c r="I872" s="28">
        <v>4.1105</v>
      </c>
      <c r="J872" s="28">
        <v>17.557500000000001</v>
      </c>
      <c r="K872" s="28">
        <v>0.87493750000000003</v>
      </c>
      <c r="L872" s="28">
        <v>0.86924999999999997</v>
      </c>
      <c r="M872" s="28">
        <v>1.0749375000000001</v>
      </c>
      <c r="N872" s="28">
        <v>464.179125</v>
      </c>
      <c r="O872" s="28">
        <v>58.102787987500001</v>
      </c>
      <c r="P872" s="28">
        <v>383.49124999999998</v>
      </c>
      <c r="Q872" s="28">
        <v>1.34201875</v>
      </c>
      <c r="R872" s="28">
        <v>2.2878750000000001</v>
      </c>
      <c r="S872" s="28">
        <v>3.63625</v>
      </c>
      <c r="T872" s="28">
        <v>179.02500000000001</v>
      </c>
      <c r="U872" s="28">
        <v>3.1639262499999998</v>
      </c>
      <c r="V872" s="28">
        <v>6.2508899330770307E-2</v>
      </c>
      <c r="W872" s="28">
        <v>34.7404875</v>
      </c>
      <c r="X872" s="28">
        <v>200.27500000000001</v>
      </c>
      <c r="Y872" s="28">
        <v>1.5142</v>
      </c>
      <c r="Z872" s="28">
        <v>1.9819500000000001</v>
      </c>
      <c r="AA872" s="28">
        <v>2.6011375000000001</v>
      </c>
      <c r="AB872" s="28">
        <v>2.7865875</v>
      </c>
      <c r="AC872" s="28">
        <v>49.898499999999999</v>
      </c>
      <c r="AD872" s="28">
        <v>33.582187500000003</v>
      </c>
      <c r="AE872" s="28">
        <v>3.63625</v>
      </c>
      <c r="AF872" s="28">
        <v>4.8485787499999997</v>
      </c>
      <c r="AG872" s="28">
        <v>4.8409199999999997</v>
      </c>
      <c r="AH872" s="28">
        <v>4.8022412499999998</v>
      </c>
      <c r="AI872" s="28">
        <v>6.0437499999999998E-2</v>
      </c>
      <c r="AJ872" s="28">
        <v>1.8994</v>
      </c>
      <c r="AK872" s="28">
        <v>91.712744999999998</v>
      </c>
      <c r="AL872" s="28">
        <v>6.6429999999999998</v>
      </c>
      <c r="AM872" s="28">
        <v>0.95020000000000004</v>
      </c>
      <c r="AN872" s="28">
        <v>1.7599</v>
      </c>
      <c r="AO872" s="28">
        <v>40.484999999999999</v>
      </c>
      <c r="AP872" s="28">
        <v>2.0125500000000001</v>
      </c>
      <c r="AQ872" s="28">
        <v>1.5894999999999999</v>
      </c>
      <c r="AR872" s="28">
        <v>7.4492000000000003</v>
      </c>
      <c r="AS872" s="28">
        <v>663.50300000000004</v>
      </c>
      <c r="AT872" s="28">
        <v>36.244764799999999</v>
      </c>
      <c r="AU872" s="28">
        <v>2696.16</v>
      </c>
      <c r="AV872" s="28">
        <v>5.8162349999999998</v>
      </c>
      <c r="AW872" s="28">
        <v>3.2842500000000001</v>
      </c>
      <c r="AX872" s="28">
        <v>4.9749999999999996</v>
      </c>
      <c r="AY872" s="28">
        <v>134.38999999999999</v>
      </c>
      <c r="AZ872" s="28">
        <v>2.7581000000000002</v>
      </c>
      <c r="BA872" s="28">
        <v>0.12189699888847701</v>
      </c>
      <c r="BB872" s="28">
        <v>10.95285</v>
      </c>
      <c r="BC872" s="28">
        <v>145.27500000000001</v>
      </c>
      <c r="BD872" s="28">
        <v>0.64232500000000003</v>
      </c>
      <c r="BE872" s="28">
        <v>1.90964</v>
      </c>
      <c r="BF872" s="28">
        <v>1.8625</v>
      </c>
      <c r="BG872" s="28">
        <v>2.1350500000000001</v>
      </c>
      <c r="BH872" s="28">
        <v>82.430999999999997</v>
      </c>
      <c r="BI872" s="28">
        <v>15.7605</v>
      </c>
      <c r="BJ872" s="28">
        <v>4.9749999999999996</v>
      </c>
      <c r="BK872" s="28">
        <v>3.2889240000000002</v>
      </c>
      <c r="BL872" s="28">
        <v>3.2889240000000002</v>
      </c>
      <c r="BM872" s="28">
        <v>3.4088915000000002</v>
      </c>
      <c r="BN872" s="28">
        <v>0.1704</v>
      </c>
      <c r="BO872" s="28">
        <v>1.0116570509540099</v>
      </c>
      <c r="BP872" s="28">
        <v>0.46477930535455902</v>
      </c>
    </row>
    <row r="873" spans="1:68">
      <c r="A873" s="28">
        <v>872</v>
      </c>
      <c r="B873" s="29" t="s">
        <v>331</v>
      </c>
      <c r="C873" s="28">
        <v>270</v>
      </c>
      <c r="D873" s="28">
        <v>1110</v>
      </c>
      <c r="E873" s="28">
        <v>0.49451899999999999</v>
      </c>
      <c r="F873" s="28">
        <v>38.673720750000001</v>
      </c>
      <c r="G873" s="28">
        <v>3.3879375</v>
      </c>
      <c r="H873" s="28">
        <v>1.2101375000000001</v>
      </c>
      <c r="I873" s="28">
        <v>4.1017400000000004</v>
      </c>
      <c r="J873" s="28">
        <v>17.924499999999998</v>
      </c>
      <c r="K873" s="28">
        <v>0.88315250000000001</v>
      </c>
      <c r="L873" s="28">
        <v>0.87614999999999998</v>
      </c>
      <c r="M873" s="28">
        <v>1.0828325000000001</v>
      </c>
      <c r="N873" s="28">
        <v>466.20117499999998</v>
      </c>
      <c r="O873" s="28">
        <v>58.118886222500002</v>
      </c>
      <c r="P873" s="28">
        <v>384.98374999999999</v>
      </c>
      <c r="Q873" s="28">
        <v>1.36338625</v>
      </c>
      <c r="R873" s="28">
        <v>2.3126250000000002</v>
      </c>
      <c r="S873" s="28">
        <v>3.6507499999999999</v>
      </c>
      <c r="T873" s="28">
        <v>178.923</v>
      </c>
      <c r="U873" s="28">
        <v>3.1577847499999998</v>
      </c>
      <c r="V873" s="28">
        <v>6.25122039666378E-2</v>
      </c>
      <c r="W873" s="28">
        <v>34.639882499999999</v>
      </c>
      <c r="X873" s="28">
        <v>200.14500000000001</v>
      </c>
      <c r="Y873" s="28">
        <v>1.5123599999999999</v>
      </c>
      <c r="Z873" s="28">
        <v>1.98353</v>
      </c>
      <c r="AA873" s="28">
        <v>2.5998325000000002</v>
      </c>
      <c r="AB873" s="28">
        <v>2.7861824999999998</v>
      </c>
      <c r="AC873" s="28">
        <v>50.185099999999998</v>
      </c>
      <c r="AD873" s="28">
        <v>33.417942500000002</v>
      </c>
      <c r="AE873" s="28">
        <v>3.6507499999999999</v>
      </c>
      <c r="AF873" s="28">
        <v>4.8607910499999996</v>
      </c>
      <c r="AG873" s="28">
        <v>4.8500687999999998</v>
      </c>
      <c r="AH873" s="28">
        <v>4.7959185499999997</v>
      </c>
      <c r="AI873" s="28">
        <v>6.4612500000000003E-2</v>
      </c>
      <c r="AJ873" s="28">
        <v>1.8917999999999999</v>
      </c>
      <c r="AK873" s="28">
        <v>91.262354999999999</v>
      </c>
      <c r="AL873" s="28">
        <v>6.6242000000000001</v>
      </c>
      <c r="AM873" s="28">
        <v>0.94979999999999998</v>
      </c>
      <c r="AN873" s="28">
        <v>1.7605</v>
      </c>
      <c r="AO873" s="28">
        <v>40.295000000000002</v>
      </c>
      <c r="AP873" s="28">
        <v>2.01085</v>
      </c>
      <c r="AQ873" s="28">
        <v>1.5885</v>
      </c>
      <c r="AR873" s="28">
        <v>7.4219999999999997</v>
      </c>
      <c r="AS873" s="28">
        <v>663.44500000000005</v>
      </c>
      <c r="AT873" s="28">
        <v>36.188824799999999</v>
      </c>
      <c r="AU873" s="28">
        <v>2688.08</v>
      </c>
      <c r="AV873" s="28">
        <v>5.7626650000000001</v>
      </c>
      <c r="AW873" s="28">
        <v>3.2827500000000001</v>
      </c>
      <c r="AX873" s="28">
        <v>4.9649999999999999</v>
      </c>
      <c r="AY873" s="28">
        <v>134.37</v>
      </c>
      <c r="AZ873" s="28">
        <v>2.7563</v>
      </c>
      <c r="BA873" s="28">
        <v>0.122223600943045</v>
      </c>
      <c r="BB873" s="28">
        <v>10.950950000000001</v>
      </c>
      <c r="BC873" s="28">
        <v>145.22499999999999</v>
      </c>
      <c r="BD873" s="28">
        <v>0.64197499999999996</v>
      </c>
      <c r="BE873" s="28">
        <v>1.9086799999999999</v>
      </c>
      <c r="BF873" s="28">
        <v>1.8619000000000001</v>
      </c>
      <c r="BG873" s="28">
        <v>2.1351499999999999</v>
      </c>
      <c r="BH873" s="28">
        <v>81.644999999999996</v>
      </c>
      <c r="BI873" s="28">
        <v>15.749499999999999</v>
      </c>
      <c r="BJ873" s="28">
        <v>4.9649999999999999</v>
      </c>
      <c r="BK873" s="28">
        <v>3.285428</v>
      </c>
      <c r="BL873" s="28">
        <v>3.285428</v>
      </c>
      <c r="BM873" s="28">
        <v>3.4227425</v>
      </c>
      <c r="BN873" s="28">
        <v>0.17119999999999999</v>
      </c>
      <c r="BO873" s="28">
        <v>1.01118916152378</v>
      </c>
      <c r="BP873" s="28">
        <v>0.46452604920405199</v>
      </c>
    </row>
    <row r="874" spans="1:68">
      <c r="A874" s="28">
        <v>873</v>
      </c>
      <c r="B874" s="29" t="s">
        <v>383</v>
      </c>
      <c r="C874" s="28">
        <v>200</v>
      </c>
      <c r="D874" s="28">
        <v>1110</v>
      </c>
      <c r="E874" s="28">
        <v>0.50261599999999995</v>
      </c>
      <c r="F874" s="28">
        <v>39.156418000000002</v>
      </c>
      <c r="G874" s="28">
        <v>3.4165000000000001</v>
      </c>
      <c r="H874" s="28">
        <v>1.2109000000000001</v>
      </c>
      <c r="I874" s="28">
        <v>4.0973600000000001</v>
      </c>
      <c r="J874" s="28">
        <v>18.108000000000001</v>
      </c>
      <c r="K874" s="28">
        <v>0.88726000000000005</v>
      </c>
      <c r="L874" s="28">
        <v>0.87960000000000005</v>
      </c>
      <c r="M874" s="28">
        <v>1.0867800000000001</v>
      </c>
      <c r="N874" s="28">
        <v>467.2122</v>
      </c>
      <c r="O874" s="28">
        <v>58.126935340000003</v>
      </c>
      <c r="P874" s="28">
        <v>385.73</v>
      </c>
      <c r="Q874" s="28">
        <v>1.3740699999999999</v>
      </c>
      <c r="R874" s="28">
        <v>2.3250000000000002</v>
      </c>
      <c r="S874" s="28">
        <v>3.6579999999999999</v>
      </c>
      <c r="T874" s="28">
        <v>178.87200000000001</v>
      </c>
      <c r="U874" s="28">
        <v>3.1547139999999998</v>
      </c>
      <c r="V874" s="28">
        <v>6.2513806052573395E-2</v>
      </c>
      <c r="W874" s="28">
        <v>34.589579999999998</v>
      </c>
      <c r="X874" s="28">
        <v>200.08</v>
      </c>
      <c r="Y874" s="28">
        <v>1.5114399999999999</v>
      </c>
      <c r="Z874" s="28">
        <v>1.9843200000000001</v>
      </c>
      <c r="AA874" s="28">
        <v>2.59918</v>
      </c>
      <c r="AB874" s="28">
        <v>2.7859799999999999</v>
      </c>
      <c r="AC874" s="28">
        <v>50.328400000000002</v>
      </c>
      <c r="AD874" s="28">
        <v>33.335819999999998</v>
      </c>
      <c r="AE874" s="28">
        <v>3.6579999999999999</v>
      </c>
      <c r="AF874" s="28">
        <v>4.8668972000000004</v>
      </c>
      <c r="AG874" s="28">
        <v>4.8546431999999999</v>
      </c>
      <c r="AH874" s="28">
        <v>4.7927571999999996</v>
      </c>
      <c r="AI874" s="28">
        <v>6.6699999999999995E-2</v>
      </c>
      <c r="AJ874" s="28">
        <v>1.8879999999999999</v>
      </c>
      <c r="AK874" s="28">
        <v>91.03716</v>
      </c>
      <c r="AL874" s="28">
        <v>6.6147999999999998</v>
      </c>
      <c r="AM874" s="28">
        <v>0.9496</v>
      </c>
      <c r="AN874" s="28">
        <v>1.7607999999999999</v>
      </c>
      <c r="AO874" s="28">
        <v>40.200000000000003</v>
      </c>
      <c r="AP874" s="28">
        <v>2.0099999999999998</v>
      </c>
      <c r="AQ874" s="28">
        <v>1.5880000000000001</v>
      </c>
      <c r="AR874" s="28">
        <v>7.4084000000000003</v>
      </c>
      <c r="AS874" s="28">
        <v>663.41600000000005</v>
      </c>
      <c r="AT874" s="28">
        <v>36.160854800000003</v>
      </c>
      <c r="AU874" s="28">
        <v>2684.04</v>
      </c>
      <c r="AV874" s="28">
        <v>5.7358799999999999</v>
      </c>
      <c r="AW874" s="28">
        <v>3.282</v>
      </c>
      <c r="AX874" s="28">
        <v>4.96</v>
      </c>
      <c r="AY874" s="28">
        <v>134.36000000000001</v>
      </c>
      <c r="AZ874" s="28">
        <v>2.7553999999999998</v>
      </c>
      <c r="BA874" s="28">
        <v>0.122388059701493</v>
      </c>
      <c r="BB874" s="28">
        <v>10.95</v>
      </c>
      <c r="BC874" s="28">
        <v>145.19999999999999</v>
      </c>
      <c r="BD874" s="28">
        <v>0.64180000000000004</v>
      </c>
      <c r="BE874" s="28">
        <v>1.9081999999999999</v>
      </c>
      <c r="BF874" s="28">
        <v>1.8615999999999999</v>
      </c>
      <c r="BG874" s="28">
        <v>2.1352000000000002</v>
      </c>
      <c r="BH874" s="28">
        <v>81.251999999999995</v>
      </c>
      <c r="BI874" s="28">
        <v>15.744</v>
      </c>
      <c r="BJ874" s="28">
        <v>4.96</v>
      </c>
      <c r="BK874" s="28">
        <v>3.2836799999999999</v>
      </c>
      <c r="BL874" s="28">
        <v>3.2836799999999999</v>
      </c>
      <c r="BM874" s="28">
        <v>3.4296679999999999</v>
      </c>
      <c r="BN874" s="28">
        <v>0.1716</v>
      </c>
      <c r="BO874" s="28">
        <v>1.01095515612037</v>
      </c>
      <c r="BP874" s="28">
        <v>0.46439942112879901</v>
      </c>
    </row>
    <row r="875" spans="1:68">
      <c r="A875" s="28">
        <v>874</v>
      </c>
      <c r="B875" s="29" t="s">
        <v>431</v>
      </c>
      <c r="C875" s="28">
        <v>130</v>
      </c>
      <c r="D875" s="28">
        <v>1085</v>
      </c>
      <c r="E875" s="28">
        <v>0.33470240000000001</v>
      </c>
      <c r="F875" s="28">
        <v>29.294500800000002</v>
      </c>
      <c r="G875" s="28">
        <v>2.8828879999999999</v>
      </c>
      <c r="H875" s="28">
        <v>1.2236</v>
      </c>
      <c r="I875" s="28">
        <v>4.082344</v>
      </c>
      <c r="J875" s="28">
        <v>14.1296</v>
      </c>
      <c r="K875" s="28">
        <v>0.84999199999999997</v>
      </c>
      <c r="L875" s="28">
        <v>0.86087999999999998</v>
      </c>
      <c r="M875" s="28">
        <v>1.059984</v>
      </c>
      <c r="N875" s="28">
        <v>462.52159999999998</v>
      </c>
      <c r="O875" s="28">
        <v>55.756520023999997</v>
      </c>
      <c r="P875" s="28">
        <v>360.57920000000001</v>
      </c>
      <c r="Q875" s="28">
        <v>1.45496</v>
      </c>
      <c r="R875" s="28">
        <v>2.1459999999999999</v>
      </c>
      <c r="S875" s="28">
        <v>3.3912</v>
      </c>
      <c r="T875" s="28">
        <v>174.24879999999999</v>
      </c>
      <c r="U875" s="28">
        <v>3.056848</v>
      </c>
      <c r="V875" s="28">
        <v>7.0773411844638201E-2</v>
      </c>
      <c r="W875" s="28">
        <v>33.132992000000002</v>
      </c>
      <c r="X875" s="28">
        <v>195.94800000000001</v>
      </c>
      <c r="Y875" s="28">
        <v>1.4650000000000001</v>
      </c>
      <c r="Z875" s="28">
        <v>1.9288559999999999</v>
      </c>
      <c r="AA875" s="28">
        <v>2.547472</v>
      </c>
      <c r="AB875" s="28">
        <v>2.7442160000000002</v>
      </c>
      <c r="AC875" s="28">
        <v>51.271599999999999</v>
      </c>
      <c r="AD875" s="28">
        <v>32.826847999999998</v>
      </c>
      <c r="AE875" s="28">
        <v>3.3912</v>
      </c>
      <c r="AF875" s="28">
        <v>4.7118388800000002</v>
      </c>
      <c r="AG875" s="28">
        <v>4.7118388800000002</v>
      </c>
      <c r="AH875" s="28">
        <v>4.7118388800000002</v>
      </c>
      <c r="AI875" s="28">
        <v>0.05</v>
      </c>
      <c r="AJ875" s="28">
        <v>1.9523999999999999</v>
      </c>
      <c r="AK875" s="28">
        <v>95.547259999999994</v>
      </c>
      <c r="AL875" s="28">
        <v>6.7849000000000004</v>
      </c>
      <c r="AM875" s="28">
        <v>0.95</v>
      </c>
      <c r="AN875" s="28">
        <v>1.7484999999999999</v>
      </c>
      <c r="AO875" s="28">
        <v>41.96</v>
      </c>
      <c r="AP875" s="28">
        <v>2.0272999999999999</v>
      </c>
      <c r="AQ875" s="28">
        <v>1.597</v>
      </c>
      <c r="AR875" s="28">
        <v>7.5858999999999996</v>
      </c>
      <c r="AS875" s="28">
        <v>666.72500000000002</v>
      </c>
      <c r="AT875" s="28">
        <v>36.435079600000002</v>
      </c>
      <c r="AU875" s="28">
        <v>2756.96</v>
      </c>
      <c r="AV875" s="28">
        <v>6.0298800000000004</v>
      </c>
      <c r="AW875" s="28">
        <v>3.3</v>
      </c>
      <c r="AX875" s="28">
        <v>5.03</v>
      </c>
      <c r="AY875" s="28">
        <v>134</v>
      </c>
      <c r="AZ875" s="28">
        <v>2.7608999999999999</v>
      </c>
      <c r="BA875" s="28">
        <v>0.11916110581506199</v>
      </c>
      <c r="BB875" s="28">
        <v>10.8306</v>
      </c>
      <c r="BC875" s="28">
        <v>145</v>
      </c>
      <c r="BD875" s="28">
        <v>0.64</v>
      </c>
      <c r="BE875" s="28">
        <v>1.91127</v>
      </c>
      <c r="BF875" s="28">
        <v>1.8603000000000001</v>
      </c>
      <c r="BG875" s="28">
        <v>2.13</v>
      </c>
      <c r="BH875" s="28">
        <v>84.546999999999997</v>
      </c>
      <c r="BI875" s="28">
        <v>15.622</v>
      </c>
      <c r="BJ875" s="28">
        <v>5.03</v>
      </c>
      <c r="BK875" s="28">
        <v>3.300427</v>
      </c>
      <c r="BL875" s="28">
        <v>3.300427</v>
      </c>
      <c r="BM875" s="28">
        <v>3.300427</v>
      </c>
      <c r="BN875" s="28">
        <v>0.17</v>
      </c>
      <c r="BO875" s="28">
        <v>0.99561474086948598</v>
      </c>
      <c r="BP875" s="28">
        <v>0.46309696092619401</v>
      </c>
    </row>
    <row r="876" spans="1:68">
      <c r="A876" s="28">
        <v>875</v>
      </c>
      <c r="B876" s="29" t="s">
        <v>221</v>
      </c>
      <c r="C876" s="28">
        <v>140</v>
      </c>
      <c r="D876" s="28">
        <v>1085</v>
      </c>
      <c r="E876" s="28">
        <v>0.33199279999999998</v>
      </c>
      <c r="F876" s="28">
        <v>29.0566976</v>
      </c>
      <c r="G876" s="28">
        <v>2.8658359999999998</v>
      </c>
      <c r="H876" s="28">
        <v>1.2292000000000001</v>
      </c>
      <c r="I876" s="28">
        <v>4.0714680000000003</v>
      </c>
      <c r="J876" s="28">
        <v>14.011200000000001</v>
      </c>
      <c r="K876" s="28">
        <v>0.85052399999999995</v>
      </c>
      <c r="L876" s="28">
        <v>0.86236000000000002</v>
      </c>
      <c r="M876" s="28">
        <v>1.0660480000000001</v>
      </c>
      <c r="N876" s="28">
        <v>463.1352</v>
      </c>
      <c r="O876" s="28">
        <v>55.464013428000001</v>
      </c>
      <c r="P876" s="28">
        <v>361.56240000000003</v>
      </c>
      <c r="Q876" s="28">
        <v>1.4741200000000001</v>
      </c>
      <c r="R876" s="28">
        <v>2.137</v>
      </c>
      <c r="S876" s="28">
        <v>3.3763999999999998</v>
      </c>
      <c r="T876" s="28">
        <v>173.70359999999999</v>
      </c>
      <c r="U876" s="28">
        <v>3.0414560000000002</v>
      </c>
      <c r="V876" s="28">
        <v>7.1371474249172104E-2</v>
      </c>
      <c r="W876" s="28">
        <v>32.919024</v>
      </c>
      <c r="X876" s="28">
        <v>195.40600000000001</v>
      </c>
      <c r="Y876" s="28">
        <v>1.4575</v>
      </c>
      <c r="Z876" s="28">
        <v>1.923932</v>
      </c>
      <c r="AA876" s="28">
        <v>2.540584</v>
      </c>
      <c r="AB876" s="28">
        <v>2.7388520000000001</v>
      </c>
      <c r="AC876" s="28">
        <v>51.360199999999999</v>
      </c>
      <c r="AD876" s="28">
        <v>32.736455999999997</v>
      </c>
      <c r="AE876" s="28">
        <v>3.3763999999999998</v>
      </c>
      <c r="AF876" s="28">
        <v>4.6990533599999997</v>
      </c>
      <c r="AG876" s="28">
        <v>4.6990533599999997</v>
      </c>
      <c r="AH876" s="28">
        <v>4.6990533599999997</v>
      </c>
      <c r="AI876" s="28">
        <v>0.05</v>
      </c>
      <c r="AJ876" s="28">
        <v>1.9578</v>
      </c>
      <c r="AK876" s="28">
        <v>95.987470000000002</v>
      </c>
      <c r="AL876" s="28">
        <v>6.7990500000000003</v>
      </c>
      <c r="AM876" s="28">
        <v>0.95</v>
      </c>
      <c r="AN876" s="28">
        <v>1.7482500000000001</v>
      </c>
      <c r="AO876" s="28">
        <v>42.12</v>
      </c>
      <c r="AP876" s="28">
        <v>2.02685</v>
      </c>
      <c r="AQ876" s="28">
        <v>1.5965</v>
      </c>
      <c r="AR876" s="28">
        <v>7.5885499999999997</v>
      </c>
      <c r="AS876" s="28">
        <v>667.21249999999998</v>
      </c>
      <c r="AT876" s="28">
        <v>36.460926200000003</v>
      </c>
      <c r="AU876" s="28">
        <v>2759.62</v>
      </c>
      <c r="AV876" s="28">
        <v>6.0108600000000001</v>
      </c>
      <c r="AW876" s="28">
        <v>3.3</v>
      </c>
      <c r="AX876" s="28">
        <v>5.0350000000000001</v>
      </c>
      <c r="AY876" s="28">
        <v>134</v>
      </c>
      <c r="AZ876" s="28">
        <v>2.76105</v>
      </c>
      <c r="BA876" s="28">
        <v>0.118708452041785</v>
      </c>
      <c r="BB876" s="28">
        <v>10.8307</v>
      </c>
      <c r="BC876" s="28">
        <v>145</v>
      </c>
      <c r="BD876" s="28">
        <v>0.64</v>
      </c>
      <c r="BE876" s="28">
        <v>1.9113150000000001</v>
      </c>
      <c r="BF876" s="28">
        <v>1.8603499999999999</v>
      </c>
      <c r="BG876" s="28">
        <v>2.13</v>
      </c>
      <c r="BH876" s="28">
        <v>84.271500000000003</v>
      </c>
      <c r="BI876" s="28">
        <v>15.609</v>
      </c>
      <c r="BJ876" s="28">
        <v>5.0350000000000001</v>
      </c>
      <c r="BK876" s="28">
        <v>3.3004315000000002</v>
      </c>
      <c r="BL876" s="28">
        <v>3.3004315000000002</v>
      </c>
      <c r="BM876" s="28">
        <v>3.3004315000000002</v>
      </c>
      <c r="BN876" s="28">
        <v>0.17</v>
      </c>
      <c r="BO876" s="28">
        <v>0.99299194123600498</v>
      </c>
      <c r="BP876" s="28">
        <v>0.46309696092619401</v>
      </c>
    </row>
    <row r="877" spans="1:68">
      <c r="A877" s="28">
        <v>876</v>
      </c>
      <c r="B877" s="29" t="s">
        <v>215</v>
      </c>
      <c r="C877" s="28">
        <v>115</v>
      </c>
      <c r="D877" s="28">
        <v>1085</v>
      </c>
      <c r="E877" s="28">
        <v>0.3292832</v>
      </c>
      <c r="F877" s="28">
        <v>28.818894400000001</v>
      </c>
      <c r="G877" s="28">
        <v>2.8487840000000002</v>
      </c>
      <c r="H877" s="28">
        <v>1.2347999999999999</v>
      </c>
      <c r="I877" s="28">
        <v>4.0605919999999998</v>
      </c>
      <c r="J877" s="28">
        <v>13.892799999999999</v>
      </c>
      <c r="K877" s="28">
        <v>0.85105600000000003</v>
      </c>
      <c r="L877" s="28">
        <v>0.86384000000000005</v>
      </c>
      <c r="M877" s="28">
        <v>1.072112</v>
      </c>
      <c r="N877" s="28">
        <v>463.74880000000002</v>
      </c>
      <c r="O877" s="28">
        <v>55.171506831999999</v>
      </c>
      <c r="P877" s="28">
        <v>362.54559999999998</v>
      </c>
      <c r="Q877" s="28">
        <v>1.4932799999999999</v>
      </c>
      <c r="R877" s="28">
        <v>2.1280000000000001</v>
      </c>
      <c r="S877" s="28">
        <v>3.3616000000000001</v>
      </c>
      <c r="T877" s="28">
        <v>173.1584</v>
      </c>
      <c r="U877" s="28">
        <v>3.0260639999999999</v>
      </c>
      <c r="V877" s="28">
        <v>7.1979730507889E-2</v>
      </c>
      <c r="W877" s="28">
        <v>32.705055999999999</v>
      </c>
      <c r="X877" s="28">
        <v>194.864</v>
      </c>
      <c r="Y877" s="28">
        <v>1.45</v>
      </c>
      <c r="Z877" s="28">
        <v>1.919008</v>
      </c>
      <c r="AA877" s="28">
        <v>2.5336959999999999</v>
      </c>
      <c r="AB877" s="28">
        <v>2.7334879999999999</v>
      </c>
      <c r="AC877" s="28">
        <v>51.448799999999999</v>
      </c>
      <c r="AD877" s="28">
        <v>32.646064000000003</v>
      </c>
      <c r="AE877" s="28">
        <v>3.3616000000000001</v>
      </c>
      <c r="AF877" s="28">
        <v>4.6862678400000002</v>
      </c>
      <c r="AG877" s="28">
        <v>4.6862678400000002</v>
      </c>
      <c r="AH877" s="28">
        <v>4.6862678400000002</v>
      </c>
      <c r="AI877" s="28">
        <v>0.05</v>
      </c>
      <c r="AJ877" s="28">
        <v>1.9632000000000001</v>
      </c>
      <c r="AK877" s="28">
        <v>96.427679999999995</v>
      </c>
      <c r="AL877" s="28">
        <v>6.8132000000000001</v>
      </c>
      <c r="AM877" s="28">
        <v>0.95</v>
      </c>
      <c r="AN877" s="28">
        <v>1.748</v>
      </c>
      <c r="AO877" s="28">
        <v>42.28</v>
      </c>
      <c r="AP877" s="28">
        <v>2.0264000000000002</v>
      </c>
      <c r="AQ877" s="28">
        <v>1.5960000000000001</v>
      </c>
      <c r="AR877" s="28">
        <v>7.5911999999999997</v>
      </c>
      <c r="AS877" s="28">
        <v>667.7</v>
      </c>
      <c r="AT877" s="28">
        <v>36.486772799999997</v>
      </c>
      <c r="AU877" s="28">
        <v>2762.28</v>
      </c>
      <c r="AV877" s="28">
        <v>5.9918399999999998</v>
      </c>
      <c r="AW877" s="28">
        <v>3.3</v>
      </c>
      <c r="AX877" s="28">
        <v>5.04</v>
      </c>
      <c r="AY877" s="28">
        <v>134</v>
      </c>
      <c r="AZ877" s="28">
        <v>2.7612000000000001</v>
      </c>
      <c r="BA877" s="28">
        <v>0.11825922421948901</v>
      </c>
      <c r="BB877" s="28">
        <v>10.8308</v>
      </c>
      <c r="BC877" s="28">
        <v>145</v>
      </c>
      <c r="BD877" s="28">
        <v>0.64</v>
      </c>
      <c r="BE877" s="28">
        <v>1.9113599999999999</v>
      </c>
      <c r="BF877" s="28">
        <v>1.8604000000000001</v>
      </c>
      <c r="BG877" s="28">
        <v>2.13</v>
      </c>
      <c r="BH877" s="28">
        <v>83.995999999999995</v>
      </c>
      <c r="BI877" s="28">
        <v>15.596</v>
      </c>
      <c r="BJ877" s="28">
        <v>5.04</v>
      </c>
      <c r="BK877" s="28">
        <v>3.3004359999999999</v>
      </c>
      <c r="BL877" s="28">
        <v>3.3004359999999999</v>
      </c>
      <c r="BM877" s="28">
        <v>3.3004359999999999</v>
      </c>
      <c r="BN877" s="28">
        <v>0.17</v>
      </c>
      <c r="BO877" s="28">
        <v>0.99036914160252298</v>
      </c>
      <c r="BP877" s="28">
        <v>0.46309696092619401</v>
      </c>
    </row>
    <row r="878" spans="1:68">
      <c r="A878" s="28">
        <v>877</v>
      </c>
      <c r="B878" s="29" t="s">
        <v>432</v>
      </c>
      <c r="C878" s="28">
        <v>480</v>
      </c>
      <c r="D878" s="28">
        <v>1100</v>
      </c>
      <c r="E878" s="28">
        <v>0.42536000000000002</v>
      </c>
      <c r="F878" s="28">
        <v>35.079270000000001</v>
      </c>
      <c r="G878" s="28">
        <v>3.22295</v>
      </c>
      <c r="H878" s="28">
        <v>1.1984999999999999</v>
      </c>
      <c r="I878" s="28">
        <v>4.1157250000000003</v>
      </c>
      <c r="J878" s="28">
        <v>16.53</v>
      </c>
      <c r="K878" s="28">
        <v>0.87080000000000002</v>
      </c>
      <c r="L878" s="28">
        <v>0.86975000000000002</v>
      </c>
      <c r="M878" s="28">
        <v>1.050675</v>
      </c>
      <c r="N878" s="28">
        <v>462.73475000000002</v>
      </c>
      <c r="O878" s="28">
        <v>57.716398675000001</v>
      </c>
      <c r="P878" s="28">
        <v>364.0625</v>
      </c>
      <c r="Q878" s="28">
        <v>1.363615</v>
      </c>
      <c r="R878" s="28">
        <v>2.2782499999999999</v>
      </c>
      <c r="S878" s="28">
        <v>3.56</v>
      </c>
      <c r="T878" s="28">
        <v>177.80250000000001</v>
      </c>
      <c r="U878" s="28">
        <v>3.1426924999999999</v>
      </c>
      <c r="V878" s="28">
        <v>6.5335753176043607E-2</v>
      </c>
      <c r="W878" s="28">
        <v>34.461975000000002</v>
      </c>
      <c r="X878" s="28">
        <v>199.1</v>
      </c>
      <c r="Y878" s="28">
        <v>1.5052749999999999</v>
      </c>
      <c r="Z878" s="28">
        <v>1.967025</v>
      </c>
      <c r="AA878" s="28">
        <v>2.5886749999999998</v>
      </c>
      <c r="AB878" s="28">
        <v>2.7755000000000001</v>
      </c>
      <c r="AC878" s="28">
        <v>51.033749999999998</v>
      </c>
      <c r="AD878" s="28">
        <v>33.184449999999998</v>
      </c>
      <c r="AE878" s="28">
        <v>3.56</v>
      </c>
      <c r="AF878" s="28">
        <v>4.8350419999999996</v>
      </c>
      <c r="AG878" s="28">
        <v>4.8252945</v>
      </c>
      <c r="AH878" s="28">
        <v>4.7760670000000003</v>
      </c>
      <c r="AI878" s="28">
        <v>6.3125000000000001E-2</v>
      </c>
      <c r="AJ878" s="28">
        <v>1.9351700000000001</v>
      </c>
      <c r="AK878" s="28">
        <v>94.207010800000006</v>
      </c>
      <c r="AL878" s="28">
        <v>6.8409279999999999</v>
      </c>
      <c r="AM878" s="28">
        <v>0.96978399999999998</v>
      </c>
      <c r="AN878" s="28">
        <v>1.77813</v>
      </c>
      <c r="AO878" s="28">
        <v>41.436999999999998</v>
      </c>
      <c r="AP878" s="28">
        <v>2.0211519999999998</v>
      </c>
      <c r="AQ878" s="28">
        <v>1.60646</v>
      </c>
      <c r="AR878" s="28">
        <v>7.2953760000000001</v>
      </c>
      <c r="AS878" s="28">
        <v>670.60518000000002</v>
      </c>
      <c r="AT878" s="28">
        <v>36.884960602</v>
      </c>
      <c r="AU878" s="28">
        <v>2626.9065999999998</v>
      </c>
      <c r="AV878" s="28">
        <v>5.7955036</v>
      </c>
      <c r="AW878" s="28">
        <v>3.4276</v>
      </c>
      <c r="AX878" s="28">
        <v>5</v>
      </c>
      <c r="AY878" s="28">
        <v>134.7124</v>
      </c>
      <c r="AZ878" s="28">
        <v>2.7154660000000002</v>
      </c>
      <c r="BA878" s="28">
        <v>0.119579120110047</v>
      </c>
      <c r="BB878" s="28">
        <v>11.276256</v>
      </c>
      <c r="BC878" s="28">
        <v>145.35</v>
      </c>
      <c r="BD878" s="28">
        <v>0.64788400000000002</v>
      </c>
      <c r="BE878" s="28">
        <v>1.9142184</v>
      </c>
      <c r="BF878" s="28">
        <v>1.871294</v>
      </c>
      <c r="BG878" s="28">
        <v>2.14344</v>
      </c>
      <c r="BH878" s="28">
        <v>85.561260000000004</v>
      </c>
      <c r="BI878" s="28">
        <v>15.34938</v>
      </c>
      <c r="BJ878" s="28">
        <v>5</v>
      </c>
      <c r="BK878" s="28">
        <v>3.3617721199999999</v>
      </c>
      <c r="BL878" s="28">
        <v>3.3617721199999999</v>
      </c>
      <c r="BM878" s="28">
        <v>3.6683993199999998</v>
      </c>
      <c r="BN878" s="28">
        <v>0.195466</v>
      </c>
      <c r="BO878" s="28">
        <v>1.0057775378545699</v>
      </c>
      <c r="BP878" s="28">
        <v>0.46880173661360303</v>
      </c>
    </row>
    <row r="879" spans="1:68">
      <c r="A879" s="28">
        <v>878</v>
      </c>
      <c r="B879" s="29" t="s">
        <v>433</v>
      </c>
      <c r="C879" s="28">
        <v>450</v>
      </c>
      <c r="D879" s="28">
        <v>1080</v>
      </c>
      <c r="E879" s="28">
        <v>0.39700800000000003</v>
      </c>
      <c r="F879" s="28">
        <v>32.894675999999997</v>
      </c>
      <c r="G879" s="28">
        <v>3.10676</v>
      </c>
      <c r="H879" s="28">
        <v>1.1721999999999999</v>
      </c>
      <c r="I879" s="28">
        <v>4.0344800000000003</v>
      </c>
      <c r="J879" s="28">
        <v>15.512</v>
      </c>
      <c r="K879" s="28">
        <v>0.88044</v>
      </c>
      <c r="L879" s="28">
        <v>0.88160000000000005</v>
      </c>
      <c r="M879" s="28">
        <v>1.0622799999999999</v>
      </c>
      <c r="N879" s="28">
        <v>470.38200000000001</v>
      </c>
      <c r="O879" s="28">
        <v>56.348131879999997</v>
      </c>
      <c r="P879" s="28">
        <v>361.404</v>
      </c>
      <c r="Q879" s="28">
        <v>1.55166</v>
      </c>
      <c r="R879" s="28">
        <v>2.282</v>
      </c>
      <c r="S879" s="28">
        <v>3.444</v>
      </c>
      <c r="T879" s="28">
        <v>172.77600000000001</v>
      </c>
      <c r="U879" s="28">
        <v>3.0363000000000002</v>
      </c>
      <c r="V879" s="28">
        <v>6.9623517276946906E-2</v>
      </c>
      <c r="W879" s="28">
        <v>32.24004</v>
      </c>
      <c r="X879" s="28">
        <v>194.96</v>
      </c>
      <c r="Y879" s="28">
        <v>1.4787999999999999</v>
      </c>
      <c r="Z879" s="28">
        <v>1.9319200000000001</v>
      </c>
      <c r="AA879" s="28">
        <v>2.5320399999999998</v>
      </c>
      <c r="AB879" s="28">
        <v>2.7321200000000001</v>
      </c>
      <c r="AC879" s="28">
        <v>51.94</v>
      </c>
      <c r="AD879" s="28">
        <v>31.183160000000001</v>
      </c>
      <c r="AE879" s="28">
        <v>3.444</v>
      </c>
      <c r="AF879" s="28">
        <v>4.7366295999999997</v>
      </c>
      <c r="AG879" s="28">
        <v>4.7254896000000004</v>
      </c>
      <c r="AH879" s="28">
        <v>4.6692296000000004</v>
      </c>
      <c r="AI879" s="28">
        <v>6.5000000000000002E-2</v>
      </c>
      <c r="AJ879" s="28">
        <v>1.9335199999999999</v>
      </c>
      <c r="AK879" s="28">
        <v>94.084780800000004</v>
      </c>
      <c r="AL879" s="28">
        <v>6.832128</v>
      </c>
      <c r="AM879" s="28">
        <v>0.96718400000000004</v>
      </c>
      <c r="AN879" s="28">
        <v>1.7756799999999999</v>
      </c>
      <c r="AO879" s="28">
        <v>41.392000000000003</v>
      </c>
      <c r="AP879" s="28">
        <v>2.0215519999999998</v>
      </c>
      <c r="AQ879" s="28">
        <v>1.6049599999999999</v>
      </c>
      <c r="AR879" s="28">
        <v>7.3089760000000004</v>
      </c>
      <c r="AS879" s="28">
        <v>670.98767999999995</v>
      </c>
      <c r="AT879" s="28">
        <v>36.796736752000001</v>
      </c>
      <c r="AU879" s="28">
        <v>2637.0016000000001</v>
      </c>
      <c r="AV879" s="28">
        <v>5.8291136000000003</v>
      </c>
      <c r="AW879" s="28">
        <v>3.4176000000000002</v>
      </c>
      <c r="AX879" s="28">
        <v>5</v>
      </c>
      <c r="AY879" s="28">
        <v>134.7424</v>
      </c>
      <c r="AZ879" s="28">
        <v>2.7196159999999998</v>
      </c>
      <c r="BA879" s="28">
        <v>0.11982991882489399</v>
      </c>
      <c r="BB879" s="28">
        <v>11.274255999999999</v>
      </c>
      <c r="BC879" s="28">
        <v>145.4</v>
      </c>
      <c r="BD879" s="28">
        <v>0.64838399999999996</v>
      </c>
      <c r="BE879" s="28">
        <v>1.9147183999999999</v>
      </c>
      <c r="BF879" s="28">
        <v>1.8713439999999999</v>
      </c>
      <c r="BG879" s="28">
        <v>2.14344</v>
      </c>
      <c r="BH879" s="28">
        <v>85.121759999999995</v>
      </c>
      <c r="BI879" s="28">
        <v>15.394880000000001</v>
      </c>
      <c r="BJ879" s="28">
        <v>5</v>
      </c>
      <c r="BK879" s="28">
        <v>3.3411491199999999</v>
      </c>
      <c r="BL879" s="28">
        <v>3.3411491199999999</v>
      </c>
      <c r="BM879" s="28">
        <v>3.7186803199999998</v>
      </c>
      <c r="BN879" s="28">
        <v>0.19561600000000001</v>
      </c>
      <c r="BO879" s="28">
        <v>0.99630960430070103</v>
      </c>
      <c r="BP879" s="28">
        <v>0.46916353111432701</v>
      </c>
    </row>
    <row r="880" spans="1:68">
      <c r="A880" s="28">
        <v>879</v>
      </c>
      <c r="B880" s="29" t="s">
        <v>69</v>
      </c>
      <c r="C880" s="28">
        <v>505</v>
      </c>
      <c r="D880" s="28">
        <v>1080</v>
      </c>
      <c r="E880" s="28">
        <v>0.39832000000000001</v>
      </c>
      <c r="F880" s="28">
        <v>32.937361000000003</v>
      </c>
      <c r="G880" s="28">
        <v>3.1060699999999999</v>
      </c>
      <c r="H880" s="28">
        <v>1.1726300000000001</v>
      </c>
      <c r="I880" s="28">
        <v>4.0351999999999997</v>
      </c>
      <c r="J880" s="28">
        <v>15.53</v>
      </c>
      <c r="K880" s="28">
        <v>0.87956999999999996</v>
      </c>
      <c r="L880" s="28">
        <v>0.88060000000000005</v>
      </c>
      <c r="M880" s="28">
        <v>1.0627899999999999</v>
      </c>
      <c r="N880" s="28">
        <v>470.18869999999998</v>
      </c>
      <c r="O880" s="28">
        <v>56.369945110000003</v>
      </c>
      <c r="P880" s="28">
        <v>362.48500000000001</v>
      </c>
      <c r="Q880" s="28">
        <v>1.5472669999999999</v>
      </c>
      <c r="R880" s="28">
        <v>2.2791999999999999</v>
      </c>
      <c r="S880" s="28">
        <v>3.4470000000000001</v>
      </c>
      <c r="T880" s="28">
        <v>172.86600000000001</v>
      </c>
      <c r="U880" s="28">
        <v>3.0384570000000002</v>
      </c>
      <c r="V880" s="28">
        <v>6.9414037347070204E-2</v>
      </c>
      <c r="W880" s="28">
        <v>32.271270000000001</v>
      </c>
      <c r="X880" s="28">
        <v>195.05</v>
      </c>
      <c r="Y880" s="28">
        <v>1.4796</v>
      </c>
      <c r="Z880" s="28">
        <v>1.9326399999999999</v>
      </c>
      <c r="AA880" s="28">
        <v>2.5329700000000002</v>
      </c>
      <c r="AB880" s="28">
        <v>2.7328299999999999</v>
      </c>
      <c r="AC880" s="28">
        <v>51.823700000000002</v>
      </c>
      <c r="AD880" s="28">
        <v>31.23105</v>
      </c>
      <c r="AE880" s="28">
        <v>3.4470000000000001</v>
      </c>
      <c r="AF880" s="28">
        <v>4.7357209999999998</v>
      </c>
      <c r="AG880" s="28">
        <v>4.7251380000000003</v>
      </c>
      <c r="AH880" s="28">
        <v>4.671691</v>
      </c>
      <c r="AI880" s="28">
        <v>6.4250000000000002E-2</v>
      </c>
      <c r="AJ880" s="28">
        <v>1.9335199999999999</v>
      </c>
      <c r="AK880" s="28">
        <v>94.084780800000004</v>
      </c>
      <c r="AL880" s="28">
        <v>6.832128</v>
      </c>
      <c r="AM880" s="28">
        <v>0.96718400000000004</v>
      </c>
      <c r="AN880" s="28">
        <v>1.7756799999999999</v>
      </c>
      <c r="AO880" s="28">
        <v>41.392000000000003</v>
      </c>
      <c r="AP880" s="28">
        <v>2.0215519999999998</v>
      </c>
      <c r="AQ880" s="28">
        <v>1.6049599999999999</v>
      </c>
      <c r="AR880" s="28">
        <v>7.3089760000000004</v>
      </c>
      <c r="AS880" s="28">
        <v>670.98767999999995</v>
      </c>
      <c r="AT880" s="28">
        <v>36.796736752000001</v>
      </c>
      <c r="AU880" s="28">
        <v>2637.0016000000001</v>
      </c>
      <c r="AV880" s="28">
        <v>5.8291136000000003</v>
      </c>
      <c r="AW880" s="28">
        <v>3.4176000000000002</v>
      </c>
      <c r="AX880" s="28">
        <v>5</v>
      </c>
      <c r="AY880" s="28">
        <v>134.7424</v>
      </c>
      <c r="AZ880" s="28">
        <v>2.7196159999999998</v>
      </c>
      <c r="BA880" s="28">
        <v>0.11982991882489399</v>
      </c>
      <c r="BB880" s="28">
        <v>11.274255999999999</v>
      </c>
      <c r="BC880" s="28">
        <v>145.4</v>
      </c>
      <c r="BD880" s="28">
        <v>0.64838399999999996</v>
      </c>
      <c r="BE880" s="28">
        <v>1.9147183999999999</v>
      </c>
      <c r="BF880" s="28">
        <v>1.8713439999999999</v>
      </c>
      <c r="BG880" s="28">
        <v>2.14344</v>
      </c>
      <c r="BH880" s="28">
        <v>85.121759999999995</v>
      </c>
      <c r="BI880" s="28">
        <v>15.394880000000001</v>
      </c>
      <c r="BJ880" s="28">
        <v>5</v>
      </c>
      <c r="BK880" s="28">
        <v>3.3411491199999999</v>
      </c>
      <c r="BL880" s="28">
        <v>3.3411491199999999</v>
      </c>
      <c r="BM880" s="28">
        <v>3.7186803199999998</v>
      </c>
      <c r="BN880" s="28">
        <v>0.19561600000000001</v>
      </c>
      <c r="BO880" s="28">
        <v>0.99658821436901801</v>
      </c>
      <c r="BP880" s="28">
        <v>0.46916353111432701</v>
      </c>
    </row>
    <row r="881" spans="1:68">
      <c r="A881" s="28">
        <v>880</v>
      </c>
      <c r="B881" s="29" t="s">
        <v>70</v>
      </c>
      <c r="C881" s="28">
        <v>500</v>
      </c>
      <c r="D881" s="28">
        <v>1080</v>
      </c>
      <c r="E881" s="28">
        <v>0.39963199999999999</v>
      </c>
      <c r="F881" s="28">
        <v>32.980046000000002</v>
      </c>
      <c r="G881" s="28">
        <v>3.1053799999999998</v>
      </c>
      <c r="H881" s="28">
        <v>1.17306</v>
      </c>
      <c r="I881" s="28">
        <v>4.03592</v>
      </c>
      <c r="J881" s="28">
        <v>15.548</v>
      </c>
      <c r="K881" s="28">
        <v>0.87870000000000004</v>
      </c>
      <c r="L881" s="28">
        <v>0.87960000000000005</v>
      </c>
      <c r="M881" s="28">
        <v>1.0632999999999999</v>
      </c>
      <c r="N881" s="28">
        <v>469.99540000000002</v>
      </c>
      <c r="O881" s="28">
        <v>56.391758340000003</v>
      </c>
      <c r="P881" s="28">
        <v>363.56599999999997</v>
      </c>
      <c r="Q881" s="28">
        <v>1.5428740000000001</v>
      </c>
      <c r="R881" s="28">
        <v>2.2764000000000002</v>
      </c>
      <c r="S881" s="28">
        <v>3.45</v>
      </c>
      <c r="T881" s="28">
        <v>172.95599999999999</v>
      </c>
      <c r="U881" s="28">
        <v>3.0406140000000001</v>
      </c>
      <c r="V881" s="28">
        <v>6.9205042449189597E-2</v>
      </c>
      <c r="W881" s="28">
        <v>32.302500000000002</v>
      </c>
      <c r="X881" s="28">
        <v>195.14</v>
      </c>
      <c r="Y881" s="28">
        <v>1.4803999999999999</v>
      </c>
      <c r="Z881" s="28">
        <v>1.93336</v>
      </c>
      <c r="AA881" s="28">
        <v>2.5339</v>
      </c>
      <c r="AB881" s="28">
        <v>2.7335400000000001</v>
      </c>
      <c r="AC881" s="28">
        <v>51.7074</v>
      </c>
      <c r="AD881" s="28">
        <v>31.278939999999999</v>
      </c>
      <c r="AE881" s="28">
        <v>3.45</v>
      </c>
      <c r="AF881" s="28">
        <v>4.7348124</v>
      </c>
      <c r="AG881" s="28">
        <v>4.7247864000000002</v>
      </c>
      <c r="AH881" s="28">
        <v>4.6741523999999997</v>
      </c>
      <c r="AI881" s="28">
        <v>6.3500000000000001E-2</v>
      </c>
      <c r="AJ881" s="28">
        <v>1.9335199999999999</v>
      </c>
      <c r="AK881" s="28">
        <v>94.084780800000004</v>
      </c>
      <c r="AL881" s="28">
        <v>6.832128</v>
      </c>
      <c r="AM881" s="28">
        <v>0.96718400000000004</v>
      </c>
      <c r="AN881" s="28">
        <v>1.7756799999999999</v>
      </c>
      <c r="AO881" s="28">
        <v>41.392000000000003</v>
      </c>
      <c r="AP881" s="28">
        <v>2.0215519999999998</v>
      </c>
      <c r="AQ881" s="28">
        <v>1.6049599999999999</v>
      </c>
      <c r="AR881" s="28">
        <v>7.3089760000000004</v>
      </c>
      <c r="AS881" s="28">
        <v>670.98767999999995</v>
      </c>
      <c r="AT881" s="28">
        <v>36.796736752000001</v>
      </c>
      <c r="AU881" s="28">
        <v>2637.0016000000001</v>
      </c>
      <c r="AV881" s="28">
        <v>5.8291136000000003</v>
      </c>
      <c r="AW881" s="28">
        <v>3.4176000000000002</v>
      </c>
      <c r="AX881" s="28">
        <v>5</v>
      </c>
      <c r="AY881" s="28">
        <v>134.7424</v>
      </c>
      <c r="AZ881" s="28">
        <v>2.7196159999999998</v>
      </c>
      <c r="BA881" s="28">
        <v>0.11982991882489399</v>
      </c>
      <c r="BB881" s="28">
        <v>11.274255999999999</v>
      </c>
      <c r="BC881" s="28">
        <v>145.4</v>
      </c>
      <c r="BD881" s="28">
        <v>0.64838399999999996</v>
      </c>
      <c r="BE881" s="28">
        <v>1.9147183999999999</v>
      </c>
      <c r="BF881" s="28">
        <v>1.8713439999999999</v>
      </c>
      <c r="BG881" s="28">
        <v>2.14344</v>
      </c>
      <c r="BH881" s="28">
        <v>85.121759999999995</v>
      </c>
      <c r="BI881" s="28">
        <v>15.394880000000001</v>
      </c>
      <c r="BJ881" s="28">
        <v>5</v>
      </c>
      <c r="BK881" s="28">
        <v>3.3411491199999999</v>
      </c>
      <c r="BL881" s="28">
        <v>3.3411491199999999</v>
      </c>
      <c r="BM881" s="28">
        <v>3.7186803199999998</v>
      </c>
      <c r="BN881" s="28">
        <v>0.19561600000000001</v>
      </c>
      <c r="BO881" s="28">
        <v>0.99686682443733499</v>
      </c>
      <c r="BP881" s="28">
        <v>0.46916353111432701</v>
      </c>
    </row>
    <row r="882" spans="1:68">
      <c r="A882" s="28">
        <v>881</v>
      </c>
      <c r="B882" s="29" t="s">
        <v>72</v>
      </c>
      <c r="C882" s="28">
        <v>420</v>
      </c>
      <c r="D882" s="28">
        <v>1080</v>
      </c>
      <c r="E882" s="28">
        <v>0.402256</v>
      </c>
      <c r="F882" s="28">
        <v>33.065415999999999</v>
      </c>
      <c r="G882" s="28">
        <v>3.1040000000000001</v>
      </c>
      <c r="H882" s="28">
        <v>1.1739200000000001</v>
      </c>
      <c r="I882" s="28">
        <v>4.0373599999999996</v>
      </c>
      <c r="J882" s="28">
        <v>15.584</v>
      </c>
      <c r="K882" s="28">
        <v>0.87695999999999996</v>
      </c>
      <c r="L882" s="28">
        <v>0.87760000000000005</v>
      </c>
      <c r="M882" s="28">
        <v>1.0643199999999999</v>
      </c>
      <c r="N882" s="28">
        <v>469.60879999999997</v>
      </c>
      <c r="O882" s="28">
        <v>56.435384800000001</v>
      </c>
      <c r="P882" s="28">
        <v>365.72800000000001</v>
      </c>
      <c r="Q882" s="28">
        <v>1.5340879999999999</v>
      </c>
      <c r="R882" s="28">
        <v>2.2707999999999999</v>
      </c>
      <c r="S882" s="28">
        <v>3.456</v>
      </c>
      <c r="T882" s="28">
        <v>173.136</v>
      </c>
      <c r="U882" s="28">
        <v>3.0449280000000001</v>
      </c>
      <c r="V882" s="28">
        <v>6.8788501026694093E-2</v>
      </c>
      <c r="W882" s="28">
        <v>32.364960000000004</v>
      </c>
      <c r="X882" s="28">
        <v>195.32</v>
      </c>
      <c r="Y882" s="28">
        <v>1.482</v>
      </c>
      <c r="Z882" s="28">
        <v>1.9348000000000001</v>
      </c>
      <c r="AA882" s="28">
        <v>2.5357599999999998</v>
      </c>
      <c r="AB882" s="28">
        <v>2.7349600000000001</v>
      </c>
      <c r="AC882" s="28">
        <v>51.474800000000002</v>
      </c>
      <c r="AD882" s="28">
        <v>31.37472</v>
      </c>
      <c r="AE882" s="28">
        <v>3.456</v>
      </c>
      <c r="AF882" s="28">
        <v>4.7329952000000004</v>
      </c>
      <c r="AG882" s="28">
        <v>4.7240831999999999</v>
      </c>
      <c r="AH882" s="28">
        <v>4.6790751999999998</v>
      </c>
      <c r="AI882" s="28">
        <v>6.2E-2</v>
      </c>
      <c r="AJ882" s="28">
        <v>1.9335199999999999</v>
      </c>
      <c r="AK882" s="28">
        <v>94.084780800000004</v>
      </c>
      <c r="AL882" s="28">
        <v>6.832128</v>
      </c>
      <c r="AM882" s="28">
        <v>0.96718400000000004</v>
      </c>
      <c r="AN882" s="28">
        <v>1.7756799999999999</v>
      </c>
      <c r="AO882" s="28">
        <v>41.392000000000003</v>
      </c>
      <c r="AP882" s="28">
        <v>2.0215519999999998</v>
      </c>
      <c r="AQ882" s="28">
        <v>1.6049599999999999</v>
      </c>
      <c r="AR882" s="28">
        <v>7.3089760000000004</v>
      </c>
      <c r="AS882" s="28">
        <v>670.98767999999995</v>
      </c>
      <c r="AT882" s="28">
        <v>36.796736752000001</v>
      </c>
      <c r="AU882" s="28">
        <v>2637.0016000000001</v>
      </c>
      <c r="AV882" s="28">
        <v>5.8291136000000003</v>
      </c>
      <c r="AW882" s="28">
        <v>3.4176000000000002</v>
      </c>
      <c r="AX882" s="28">
        <v>5</v>
      </c>
      <c r="AY882" s="28">
        <v>134.7424</v>
      </c>
      <c r="AZ882" s="28">
        <v>2.7196159999999998</v>
      </c>
      <c r="BA882" s="28">
        <v>0.11982991882489399</v>
      </c>
      <c r="BB882" s="28">
        <v>11.274255999999999</v>
      </c>
      <c r="BC882" s="28">
        <v>145.4</v>
      </c>
      <c r="BD882" s="28">
        <v>0.64838399999999996</v>
      </c>
      <c r="BE882" s="28">
        <v>1.9147183999999999</v>
      </c>
      <c r="BF882" s="28">
        <v>1.8713439999999999</v>
      </c>
      <c r="BG882" s="28">
        <v>2.14344</v>
      </c>
      <c r="BH882" s="28">
        <v>85.121759999999995</v>
      </c>
      <c r="BI882" s="28">
        <v>15.394880000000001</v>
      </c>
      <c r="BJ882" s="28">
        <v>5</v>
      </c>
      <c r="BK882" s="28">
        <v>3.3411491199999999</v>
      </c>
      <c r="BL882" s="28">
        <v>3.3411491199999999</v>
      </c>
      <c r="BM882" s="28">
        <v>3.7186803199999998</v>
      </c>
      <c r="BN882" s="28">
        <v>0.19561600000000001</v>
      </c>
      <c r="BO882" s="28">
        <v>0.99742404457396805</v>
      </c>
      <c r="BP882" s="28">
        <v>0.46916353111432701</v>
      </c>
    </row>
    <row r="883" spans="1:68">
      <c r="A883" s="28">
        <v>882</v>
      </c>
      <c r="B883" s="29" t="s">
        <v>74</v>
      </c>
      <c r="C883" s="28">
        <v>330</v>
      </c>
      <c r="D883" s="28">
        <v>1080</v>
      </c>
      <c r="E883" s="28">
        <v>0.40750399999999998</v>
      </c>
      <c r="F883" s="28">
        <v>33.236156000000001</v>
      </c>
      <c r="G883" s="28">
        <v>3.1012400000000002</v>
      </c>
      <c r="H883" s="28">
        <v>1.17564</v>
      </c>
      <c r="I883" s="28">
        <v>4.0402399999999998</v>
      </c>
      <c r="J883" s="28">
        <v>15.656000000000001</v>
      </c>
      <c r="K883" s="28">
        <v>0.87348000000000003</v>
      </c>
      <c r="L883" s="28">
        <v>0.87360000000000004</v>
      </c>
      <c r="M883" s="28">
        <v>1.06636</v>
      </c>
      <c r="N883" s="28">
        <v>468.8356</v>
      </c>
      <c r="O883" s="28">
        <v>56.522637719999999</v>
      </c>
      <c r="P883" s="28">
        <v>370.05200000000002</v>
      </c>
      <c r="Q883" s="28">
        <v>1.516516</v>
      </c>
      <c r="R883" s="28">
        <v>2.2595999999999998</v>
      </c>
      <c r="S883" s="28">
        <v>3.468</v>
      </c>
      <c r="T883" s="28">
        <v>173.49600000000001</v>
      </c>
      <c r="U883" s="28">
        <v>3.0535559999999999</v>
      </c>
      <c r="V883" s="28">
        <v>6.7961165048543701E-2</v>
      </c>
      <c r="W883" s="28">
        <v>32.489879999999999</v>
      </c>
      <c r="X883" s="28">
        <v>195.68</v>
      </c>
      <c r="Y883" s="28">
        <v>1.4852000000000001</v>
      </c>
      <c r="Z883" s="28">
        <v>1.9376800000000001</v>
      </c>
      <c r="AA883" s="28">
        <v>2.5394800000000002</v>
      </c>
      <c r="AB883" s="28">
        <v>2.7378</v>
      </c>
      <c r="AC883" s="28">
        <v>51.009599999999999</v>
      </c>
      <c r="AD883" s="28">
        <v>31.566279999999999</v>
      </c>
      <c r="AE883" s="28">
        <v>3.468</v>
      </c>
      <c r="AF883" s="28">
        <v>4.7293608000000003</v>
      </c>
      <c r="AG883" s="28">
        <v>4.7226768000000003</v>
      </c>
      <c r="AH883" s="28">
        <v>4.6889208</v>
      </c>
      <c r="AI883" s="28">
        <v>5.8999999999999997E-2</v>
      </c>
      <c r="AJ883" s="28">
        <v>1.9335199999999999</v>
      </c>
      <c r="AK883" s="28">
        <v>94.084780800000004</v>
      </c>
      <c r="AL883" s="28">
        <v>6.832128</v>
      </c>
      <c r="AM883" s="28">
        <v>0.96718400000000004</v>
      </c>
      <c r="AN883" s="28">
        <v>1.7756799999999999</v>
      </c>
      <c r="AO883" s="28">
        <v>41.392000000000003</v>
      </c>
      <c r="AP883" s="28">
        <v>2.0215519999999998</v>
      </c>
      <c r="AQ883" s="28">
        <v>1.6049599999999999</v>
      </c>
      <c r="AR883" s="28">
        <v>7.3089760000000004</v>
      </c>
      <c r="AS883" s="28">
        <v>670.98767999999995</v>
      </c>
      <c r="AT883" s="28">
        <v>36.796736752000001</v>
      </c>
      <c r="AU883" s="28">
        <v>2637.0016000000001</v>
      </c>
      <c r="AV883" s="28">
        <v>5.8291136000000003</v>
      </c>
      <c r="AW883" s="28">
        <v>3.4176000000000002</v>
      </c>
      <c r="AX883" s="28">
        <v>5</v>
      </c>
      <c r="AY883" s="28">
        <v>134.7424</v>
      </c>
      <c r="AZ883" s="28">
        <v>2.7196159999999998</v>
      </c>
      <c r="BA883" s="28">
        <v>0.11982991882489399</v>
      </c>
      <c r="BB883" s="28">
        <v>11.274255999999999</v>
      </c>
      <c r="BC883" s="28">
        <v>145.4</v>
      </c>
      <c r="BD883" s="28">
        <v>0.64838399999999996</v>
      </c>
      <c r="BE883" s="28">
        <v>1.9147183999999999</v>
      </c>
      <c r="BF883" s="28">
        <v>1.8713439999999999</v>
      </c>
      <c r="BG883" s="28">
        <v>2.14344</v>
      </c>
      <c r="BH883" s="28">
        <v>85.121759999999995</v>
      </c>
      <c r="BI883" s="28">
        <v>15.394880000000001</v>
      </c>
      <c r="BJ883" s="28">
        <v>5</v>
      </c>
      <c r="BK883" s="28">
        <v>3.3411491199999999</v>
      </c>
      <c r="BL883" s="28">
        <v>3.3411491199999999</v>
      </c>
      <c r="BM883" s="28">
        <v>3.7186803199999998</v>
      </c>
      <c r="BN883" s="28">
        <v>0.19561600000000001</v>
      </c>
      <c r="BO883" s="28">
        <v>0.99853848484723495</v>
      </c>
      <c r="BP883" s="28">
        <v>0.46916353111432701</v>
      </c>
    </row>
    <row r="884" spans="1:68">
      <c r="A884" s="28">
        <v>883</v>
      </c>
      <c r="B884" s="29" t="s">
        <v>76</v>
      </c>
      <c r="C884" s="28">
        <v>300</v>
      </c>
      <c r="D884" s="28">
        <v>1080</v>
      </c>
      <c r="E884" s="28">
        <v>0.41275200000000001</v>
      </c>
      <c r="F884" s="28">
        <v>33.406896000000003</v>
      </c>
      <c r="G884" s="28">
        <v>3.0984799999999999</v>
      </c>
      <c r="H884" s="28">
        <v>1.17736</v>
      </c>
      <c r="I884" s="28">
        <v>4.04312</v>
      </c>
      <c r="J884" s="28">
        <v>15.728</v>
      </c>
      <c r="K884" s="28">
        <v>0.87</v>
      </c>
      <c r="L884" s="28">
        <v>0.86960000000000004</v>
      </c>
      <c r="M884" s="28">
        <v>1.0684</v>
      </c>
      <c r="N884" s="28">
        <v>468.06240000000003</v>
      </c>
      <c r="O884" s="28">
        <v>56.609890640000003</v>
      </c>
      <c r="P884" s="28">
        <v>374.37599999999998</v>
      </c>
      <c r="Q884" s="28">
        <v>1.4989440000000001</v>
      </c>
      <c r="R884" s="28">
        <v>2.2484000000000002</v>
      </c>
      <c r="S884" s="28">
        <v>3.48</v>
      </c>
      <c r="T884" s="28">
        <v>173.85599999999999</v>
      </c>
      <c r="U884" s="28">
        <v>3.0621839999999998</v>
      </c>
      <c r="V884" s="28">
        <v>6.7141403865717195E-2</v>
      </c>
      <c r="W884" s="28">
        <v>32.614800000000002</v>
      </c>
      <c r="X884" s="28">
        <v>196.04</v>
      </c>
      <c r="Y884" s="28">
        <v>1.4883999999999999</v>
      </c>
      <c r="Z884" s="28">
        <v>1.9405600000000001</v>
      </c>
      <c r="AA884" s="28">
        <v>2.5432000000000001</v>
      </c>
      <c r="AB884" s="28">
        <v>2.74064</v>
      </c>
      <c r="AC884" s="28">
        <v>50.544400000000003</v>
      </c>
      <c r="AD884" s="28">
        <v>31.757840000000002</v>
      </c>
      <c r="AE884" s="28">
        <v>3.48</v>
      </c>
      <c r="AF884" s="28">
        <v>4.7257264000000001</v>
      </c>
      <c r="AG884" s="28">
        <v>4.7212703999999999</v>
      </c>
      <c r="AH884" s="28">
        <v>4.6987664000000002</v>
      </c>
      <c r="AI884" s="28">
        <v>5.6000000000000001E-2</v>
      </c>
      <c r="AJ884" s="28">
        <v>1.9335199999999999</v>
      </c>
      <c r="AK884" s="28">
        <v>94.084780800000004</v>
      </c>
      <c r="AL884" s="28">
        <v>6.832128</v>
      </c>
      <c r="AM884" s="28">
        <v>0.96718400000000004</v>
      </c>
      <c r="AN884" s="28">
        <v>1.7756799999999999</v>
      </c>
      <c r="AO884" s="28">
        <v>41.392000000000003</v>
      </c>
      <c r="AP884" s="28">
        <v>2.0215519999999998</v>
      </c>
      <c r="AQ884" s="28">
        <v>1.6049599999999999</v>
      </c>
      <c r="AR884" s="28">
        <v>7.3089760000000004</v>
      </c>
      <c r="AS884" s="28">
        <v>670.98767999999995</v>
      </c>
      <c r="AT884" s="28">
        <v>36.796736752000001</v>
      </c>
      <c r="AU884" s="28">
        <v>2637.0016000000001</v>
      </c>
      <c r="AV884" s="28">
        <v>5.8291136000000003</v>
      </c>
      <c r="AW884" s="28">
        <v>3.4176000000000002</v>
      </c>
      <c r="AX884" s="28">
        <v>5</v>
      </c>
      <c r="AY884" s="28">
        <v>134.7424</v>
      </c>
      <c r="AZ884" s="28">
        <v>2.7196159999999998</v>
      </c>
      <c r="BA884" s="28">
        <v>0.11982991882489399</v>
      </c>
      <c r="BB884" s="28">
        <v>11.274255999999999</v>
      </c>
      <c r="BC884" s="28">
        <v>145.4</v>
      </c>
      <c r="BD884" s="28">
        <v>0.64838399999999996</v>
      </c>
      <c r="BE884" s="28">
        <v>1.9147183999999999</v>
      </c>
      <c r="BF884" s="28">
        <v>1.8713439999999999</v>
      </c>
      <c r="BG884" s="28">
        <v>2.14344</v>
      </c>
      <c r="BH884" s="28">
        <v>85.121759999999995</v>
      </c>
      <c r="BI884" s="28">
        <v>15.394880000000001</v>
      </c>
      <c r="BJ884" s="28">
        <v>5</v>
      </c>
      <c r="BK884" s="28">
        <v>3.3411491199999999</v>
      </c>
      <c r="BL884" s="28">
        <v>3.3411491199999999</v>
      </c>
      <c r="BM884" s="28">
        <v>3.7186803199999998</v>
      </c>
      <c r="BN884" s="28">
        <v>0.19561600000000001</v>
      </c>
      <c r="BO884" s="28">
        <v>0.99965292512050197</v>
      </c>
      <c r="BP884" s="28">
        <v>0.46916353111432701</v>
      </c>
    </row>
    <row r="885" spans="1:68">
      <c r="A885" s="28">
        <v>884</v>
      </c>
      <c r="B885" s="29" t="s">
        <v>434</v>
      </c>
      <c r="C885" s="28">
        <v>203</v>
      </c>
      <c r="D885" s="28">
        <v>1170</v>
      </c>
      <c r="E885" s="28">
        <v>0.48809999999999998</v>
      </c>
      <c r="F885" s="28">
        <v>38.735199999999999</v>
      </c>
      <c r="G885" s="28">
        <v>3.4355000000000002</v>
      </c>
      <c r="H885" s="28">
        <v>1.232</v>
      </c>
      <c r="I885" s="28">
        <v>4.0140000000000002</v>
      </c>
      <c r="J885" s="28">
        <v>17.8</v>
      </c>
      <c r="K885" s="28">
        <v>0.91249999999999998</v>
      </c>
      <c r="L885" s="28">
        <v>0.91</v>
      </c>
      <c r="M885" s="28">
        <v>1.1085</v>
      </c>
      <c r="N885" s="28">
        <v>472.745</v>
      </c>
      <c r="O885" s="28">
        <v>56.255938</v>
      </c>
      <c r="P885" s="28">
        <v>368.45</v>
      </c>
      <c r="Q885" s="28">
        <v>1.5379</v>
      </c>
      <c r="R885" s="28">
        <v>2.36</v>
      </c>
      <c r="S885" s="28">
        <v>3.55</v>
      </c>
      <c r="T885" s="28">
        <v>174.4</v>
      </c>
      <c r="U885" s="28">
        <v>3.03335</v>
      </c>
      <c r="V885" s="28">
        <v>6.7415730337078705E-2</v>
      </c>
      <c r="W885" s="28">
        <v>33.090499999999999</v>
      </c>
      <c r="X885" s="28">
        <v>195.25</v>
      </c>
      <c r="Y885" s="28">
        <v>1.4530000000000001</v>
      </c>
      <c r="Z885" s="28">
        <v>1.9448000000000001</v>
      </c>
      <c r="AA885" s="28">
        <v>2.5434999999999999</v>
      </c>
      <c r="AB885" s="28">
        <v>2.7395</v>
      </c>
      <c r="AC885" s="28">
        <v>53.13</v>
      </c>
      <c r="AD885" s="28">
        <v>31.966000000000001</v>
      </c>
      <c r="AE885" s="28">
        <v>3.55</v>
      </c>
      <c r="AF885" s="28">
        <v>4.8375700000000004</v>
      </c>
      <c r="AG885" s="28">
        <v>4.8097200000000004</v>
      </c>
      <c r="AH885" s="28">
        <v>4.6690699999999996</v>
      </c>
      <c r="AI885" s="28">
        <v>8.7499999999999994E-2</v>
      </c>
      <c r="AJ885" s="28">
        <v>1.8440000000000001</v>
      </c>
      <c r="AK885" s="28">
        <v>88.402100000000004</v>
      </c>
      <c r="AL885" s="28">
        <v>6.5119999999999996</v>
      </c>
      <c r="AM885" s="28">
        <v>0.94599999999999995</v>
      </c>
      <c r="AN885" s="28">
        <v>1.756</v>
      </c>
      <c r="AO885" s="28">
        <v>39.1</v>
      </c>
      <c r="AP885" s="28">
        <v>2.0129999999999999</v>
      </c>
      <c r="AQ885" s="28">
        <v>1.59</v>
      </c>
      <c r="AR885" s="28">
        <v>7.298</v>
      </c>
      <c r="AS885" s="28">
        <v>663.22</v>
      </c>
      <c r="AT885" s="28">
        <v>35.720599999999997</v>
      </c>
      <c r="AU885" s="28">
        <v>2660.2</v>
      </c>
      <c r="AV885" s="28">
        <v>5.6082999999999998</v>
      </c>
      <c r="AW885" s="28">
        <v>3.2850000000000001</v>
      </c>
      <c r="AX885" s="28">
        <v>4.9000000000000004</v>
      </c>
      <c r="AY885" s="28">
        <v>133.80000000000001</v>
      </c>
      <c r="AZ885" s="28">
        <v>2.742</v>
      </c>
      <c r="BA885" s="28">
        <v>0.12531969309462901</v>
      </c>
      <c r="BB885" s="28">
        <v>10.811</v>
      </c>
      <c r="BC885" s="28">
        <v>144.5</v>
      </c>
      <c r="BD885" s="28">
        <v>0.63649999999999995</v>
      </c>
      <c r="BE885" s="28">
        <v>1.9014</v>
      </c>
      <c r="BF885" s="28">
        <v>1.8540000000000001</v>
      </c>
      <c r="BG885" s="28">
        <v>2.1309999999999998</v>
      </c>
      <c r="BH885" s="28">
        <v>78.34</v>
      </c>
      <c r="BI885" s="28">
        <v>15.59</v>
      </c>
      <c r="BJ885" s="28">
        <v>4.9000000000000004</v>
      </c>
      <c r="BK885" s="28">
        <v>3.2654399999999999</v>
      </c>
      <c r="BL885" s="28">
        <v>3.2654399999999999</v>
      </c>
      <c r="BM885" s="28">
        <v>3.4389099999999999</v>
      </c>
      <c r="BN885" s="28">
        <v>0.17799999999999999</v>
      </c>
      <c r="BO885" s="28">
        <v>0.99313734191917902</v>
      </c>
      <c r="BP885" s="28">
        <v>0.46056439942112898</v>
      </c>
    </row>
    <row r="886" spans="1:68">
      <c r="A886" s="28">
        <v>885</v>
      </c>
      <c r="B886" s="29" t="s">
        <v>84</v>
      </c>
      <c r="C886" s="28">
        <v>212</v>
      </c>
      <c r="D886" s="28">
        <v>1170</v>
      </c>
      <c r="E886" s="28">
        <v>0.48809999999999998</v>
      </c>
      <c r="F886" s="28">
        <v>38.735199999999999</v>
      </c>
      <c r="G886" s="28">
        <v>3.4355000000000002</v>
      </c>
      <c r="H886" s="28">
        <v>1.232</v>
      </c>
      <c r="I886" s="28">
        <v>4.0140000000000002</v>
      </c>
      <c r="J886" s="28">
        <v>17.8</v>
      </c>
      <c r="K886" s="28">
        <v>0.91249999999999998</v>
      </c>
      <c r="L886" s="28">
        <v>0.91</v>
      </c>
      <c r="M886" s="28">
        <v>1.1085</v>
      </c>
      <c r="N886" s="28">
        <v>472.745</v>
      </c>
      <c r="O886" s="28">
        <v>56.255938</v>
      </c>
      <c r="P886" s="28">
        <v>368.45</v>
      </c>
      <c r="Q886" s="28">
        <v>1.5379</v>
      </c>
      <c r="R886" s="28">
        <v>2.36</v>
      </c>
      <c r="S886" s="28">
        <v>3.55</v>
      </c>
      <c r="T886" s="28">
        <v>174.4</v>
      </c>
      <c r="U886" s="28">
        <v>3.03335</v>
      </c>
      <c r="V886" s="28">
        <v>6.7415730337078705E-2</v>
      </c>
      <c r="W886" s="28">
        <v>33.090499999999999</v>
      </c>
      <c r="X886" s="28">
        <v>195.25</v>
      </c>
      <c r="Y886" s="28">
        <v>1.4530000000000001</v>
      </c>
      <c r="Z886" s="28">
        <v>1.9448000000000001</v>
      </c>
      <c r="AA886" s="28">
        <v>2.5434999999999999</v>
      </c>
      <c r="AB886" s="28">
        <v>2.7395</v>
      </c>
      <c r="AC886" s="28">
        <v>53.13</v>
      </c>
      <c r="AD886" s="28">
        <v>31.966000000000001</v>
      </c>
      <c r="AE886" s="28">
        <v>3.55</v>
      </c>
      <c r="AF886" s="28">
        <v>4.8375700000000004</v>
      </c>
      <c r="AG886" s="28">
        <v>4.8097200000000004</v>
      </c>
      <c r="AH886" s="28">
        <v>4.6690699999999996</v>
      </c>
      <c r="AI886" s="28">
        <v>8.7499999999999994E-2</v>
      </c>
      <c r="AJ886" s="28">
        <v>1.8706</v>
      </c>
      <c r="AK886" s="28">
        <v>89.519040000000004</v>
      </c>
      <c r="AL886" s="28">
        <v>6.6205999999999996</v>
      </c>
      <c r="AM886" s="28">
        <v>0.96060000000000001</v>
      </c>
      <c r="AN886" s="28">
        <v>1.7791999999999999</v>
      </c>
      <c r="AO886" s="28">
        <v>39.619999999999997</v>
      </c>
      <c r="AP886" s="28">
        <v>2.0464000000000002</v>
      </c>
      <c r="AQ886" s="28">
        <v>1.6259999999999999</v>
      </c>
      <c r="AR886" s="28">
        <v>7.3836000000000004</v>
      </c>
      <c r="AS886" s="28">
        <v>678.40599999999995</v>
      </c>
      <c r="AT886" s="28">
        <v>36.2640466</v>
      </c>
      <c r="AU886" s="28">
        <v>2696.36</v>
      </c>
      <c r="AV886" s="28">
        <v>5.6101000000000001</v>
      </c>
      <c r="AW886" s="28">
        <v>3.36</v>
      </c>
      <c r="AX886" s="28">
        <v>4.9800000000000004</v>
      </c>
      <c r="AY886" s="28">
        <v>136.12</v>
      </c>
      <c r="AZ886" s="28">
        <v>2.7841999999999998</v>
      </c>
      <c r="BA886" s="28">
        <v>0.12771327612316999</v>
      </c>
      <c r="BB886" s="28">
        <v>10.9528</v>
      </c>
      <c r="BC886" s="28">
        <v>147.30000000000001</v>
      </c>
      <c r="BD886" s="28">
        <v>0.64844999999999997</v>
      </c>
      <c r="BE886" s="28">
        <v>1.93658</v>
      </c>
      <c r="BF886" s="28">
        <v>1.887</v>
      </c>
      <c r="BG886" s="28">
        <v>2.1701999999999999</v>
      </c>
      <c r="BH886" s="28">
        <v>78.653999999999996</v>
      </c>
      <c r="BI886" s="28">
        <v>15.757999999999999</v>
      </c>
      <c r="BJ886" s="28">
        <v>4.9800000000000004</v>
      </c>
      <c r="BK886" s="28">
        <v>3.3227699999999998</v>
      </c>
      <c r="BL886" s="28">
        <v>3.3227699999999998</v>
      </c>
      <c r="BM886" s="28">
        <v>3.4962399999999998</v>
      </c>
      <c r="BN886" s="28">
        <v>0.18140000000000001</v>
      </c>
      <c r="BO886" s="28">
        <v>0.98729233650858805</v>
      </c>
      <c r="BP886" s="28">
        <v>0.46921128798842299</v>
      </c>
    </row>
    <row r="887" spans="1:68">
      <c r="A887" s="28">
        <v>886</v>
      </c>
      <c r="B887" s="29" t="s">
        <v>87</v>
      </c>
      <c r="C887" s="28">
        <v>230</v>
      </c>
      <c r="D887" s="28">
        <v>1170</v>
      </c>
      <c r="E887" s="28">
        <v>0.48809999999999998</v>
      </c>
      <c r="F887" s="28">
        <v>38.735199999999999</v>
      </c>
      <c r="G887" s="28">
        <v>3.4355000000000002</v>
      </c>
      <c r="H887" s="28">
        <v>1.232</v>
      </c>
      <c r="I887" s="28">
        <v>4.0140000000000002</v>
      </c>
      <c r="J887" s="28">
        <v>17.8</v>
      </c>
      <c r="K887" s="28">
        <v>0.91249999999999998</v>
      </c>
      <c r="L887" s="28">
        <v>0.91</v>
      </c>
      <c r="M887" s="28">
        <v>1.1085</v>
      </c>
      <c r="N887" s="28">
        <v>472.745</v>
      </c>
      <c r="O887" s="28">
        <v>56.255938</v>
      </c>
      <c r="P887" s="28">
        <v>368.45</v>
      </c>
      <c r="Q887" s="28">
        <v>1.5379</v>
      </c>
      <c r="R887" s="28">
        <v>2.36</v>
      </c>
      <c r="S887" s="28">
        <v>3.55</v>
      </c>
      <c r="T887" s="28">
        <v>174.4</v>
      </c>
      <c r="U887" s="28">
        <v>3.03335</v>
      </c>
      <c r="V887" s="28">
        <v>6.7415730337078705E-2</v>
      </c>
      <c r="W887" s="28">
        <v>33.090499999999999</v>
      </c>
      <c r="X887" s="28">
        <v>195.25</v>
      </c>
      <c r="Y887" s="28">
        <v>1.4530000000000001</v>
      </c>
      <c r="Z887" s="28">
        <v>1.9448000000000001</v>
      </c>
      <c r="AA887" s="28">
        <v>2.5434999999999999</v>
      </c>
      <c r="AB887" s="28">
        <v>2.7395</v>
      </c>
      <c r="AC887" s="28">
        <v>53.13</v>
      </c>
      <c r="AD887" s="28">
        <v>31.966000000000001</v>
      </c>
      <c r="AE887" s="28">
        <v>3.55</v>
      </c>
      <c r="AF887" s="28">
        <v>4.8375700000000004</v>
      </c>
      <c r="AG887" s="28">
        <v>4.8097200000000004</v>
      </c>
      <c r="AH887" s="28">
        <v>4.6690699999999996</v>
      </c>
      <c r="AI887" s="28">
        <v>8.7499999999999994E-2</v>
      </c>
      <c r="AJ887" s="28">
        <v>1.9238</v>
      </c>
      <c r="AK887" s="28">
        <v>91.752920000000003</v>
      </c>
      <c r="AL887" s="28">
        <v>6.8377999999999997</v>
      </c>
      <c r="AM887" s="28">
        <v>0.98980000000000001</v>
      </c>
      <c r="AN887" s="28">
        <v>1.8255999999999999</v>
      </c>
      <c r="AO887" s="28">
        <v>40.659999999999997</v>
      </c>
      <c r="AP887" s="28">
        <v>2.1132</v>
      </c>
      <c r="AQ887" s="28">
        <v>1.698</v>
      </c>
      <c r="AR887" s="28">
        <v>7.5548000000000002</v>
      </c>
      <c r="AS887" s="28">
        <v>708.77800000000002</v>
      </c>
      <c r="AT887" s="28">
        <v>37.350939799999999</v>
      </c>
      <c r="AU887" s="28">
        <v>2768.68</v>
      </c>
      <c r="AV887" s="28">
        <v>5.6136999999999997</v>
      </c>
      <c r="AW887" s="28">
        <v>3.51</v>
      </c>
      <c r="AX887" s="28">
        <v>5.14</v>
      </c>
      <c r="AY887" s="28">
        <v>140.76</v>
      </c>
      <c r="AZ887" s="28">
        <v>2.8685999999999998</v>
      </c>
      <c r="BA887" s="28">
        <v>0.132316773241515</v>
      </c>
      <c r="BB887" s="28">
        <v>11.2364</v>
      </c>
      <c r="BC887" s="28">
        <v>152.9</v>
      </c>
      <c r="BD887" s="28">
        <v>0.67235</v>
      </c>
      <c r="BE887" s="28">
        <v>2.0069400000000002</v>
      </c>
      <c r="BF887" s="28">
        <v>1.9530000000000001</v>
      </c>
      <c r="BG887" s="28">
        <v>2.2486000000000002</v>
      </c>
      <c r="BH887" s="28">
        <v>79.281999999999996</v>
      </c>
      <c r="BI887" s="28">
        <v>16.094000000000001</v>
      </c>
      <c r="BJ887" s="28">
        <v>5.14</v>
      </c>
      <c r="BK887" s="28">
        <v>3.43743</v>
      </c>
      <c r="BL887" s="28">
        <v>3.43743</v>
      </c>
      <c r="BM887" s="28">
        <v>3.6109</v>
      </c>
      <c r="BN887" s="28">
        <v>0.18820000000000001</v>
      </c>
      <c r="BO887" s="28">
        <v>0.97580632543814905</v>
      </c>
      <c r="BP887" s="28">
        <v>0.48650506512301001</v>
      </c>
    </row>
    <row r="888" spans="1:68">
      <c r="A888" s="28">
        <v>887</v>
      </c>
      <c r="B888" s="29" t="s">
        <v>215</v>
      </c>
      <c r="C888" s="28">
        <v>245</v>
      </c>
      <c r="D888" s="28">
        <v>1170</v>
      </c>
      <c r="E888" s="28">
        <v>0.48809999999999998</v>
      </c>
      <c r="F888" s="28">
        <v>38.735199999999999</v>
      </c>
      <c r="G888" s="28">
        <v>3.4355000000000002</v>
      </c>
      <c r="H888" s="28">
        <v>1.232</v>
      </c>
      <c r="I888" s="28">
        <v>4.0140000000000002</v>
      </c>
      <c r="J888" s="28">
        <v>17.8</v>
      </c>
      <c r="K888" s="28">
        <v>0.91249999999999998</v>
      </c>
      <c r="L888" s="28">
        <v>0.91</v>
      </c>
      <c r="M888" s="28">
        <v>1.1085</v>
      </c>
      <c r="N888" s="28">
        <v>472.745</v>
      </c>
      <c r="O888" s="28">
        <v>56.255938</v>
      </c>
      <c r="P888" s="28">
        <v>368.45</v>
      </c>
      <c r="Q888" s="28">
        <v>1.5379</v>
      </c>
      <c r="R888" s="28">
        <v>2.36</v>
      </c>
      <c r="S888" s="28">
        <v>3.55</v>
      </c>
      <c r="T888" s="28">
        <v>174.4</v>
      </c>
      <c r="U888" s="28">
        <v>3.03335</v>
      </c>
      <c r="V888" s="28">
        <v>6.7415730337078705E-2</v>
      </c>
      <c r="W888" s="28">
        <v>33.090499999999999</v>
      </c>
      <c r="X888" s="28">
        <v>195.25</v>
      </c>
      <c r="Y888" s="28">
        <v>1.4530000000000001</v>
      </c>
      <c r="Z888" s="28">
        <v>1.9448000000000001</v>
      </c>
      <c r="AA888" s="28">
        <v>2.5434999999999999</v>
      </c>
      <c r="AB888" s="28">
        <v>2.7395</v>
      </c>
      <c r="AC888" s="28">
        <v>53.13</v>
      </c>
      <c r="AD888" s="28">
        <v>31.966000000000001</v>
      </c>
      <c r="AE888" s="28">
        <v>3.55</v>
      </c>
      <c r="AF888" s="28">
        <v>4.8375700000000004</v>
      </c>
      <c r="AG888" s="28">
        <v>4.8097200000000004</v>
      </c>
      <c r="AH888" s="28">
        <v>4.6690699999999996</v>
      </c>
      <c r="AI888" s="28">
        <v>8.7499999999999994E-2</v>
      </c>
      <c r="AJ888" s="28">
        <v>1.9503999999999999</v>
      </c>
      <c r="AK888" s="28">
        <v>92.869860000000003</v>
      </c>
      <c r="AL888" s="28">
        <v>6.9463999999999997</v>
      </c>
      <c r="AM888" s="28">
        <v>1.0044</v>
      </c>
      <c r="AN888" s="28">
        <v>1.8488</v>
      </c>
      <c r="AO888" s="28">
        <v>41.18</v>
      </c>
      <c r="AP888" s="28">
        <v>2.1465999999999998</v>
      </c>
      <c r="AQ888" s="28">
        <v>1.734</v>
      </c>
      <c r="AR888" s="28">
        <v>7.6403999999999996</v>
      </c>
      <c r="AS888" s="28">
        <v>723.96400000000006</v>
      </c>
      <c r="AT888" s="28">
        <v>37.894386400000002</v>
      </c>
      <c r="AU888" s="28">
        <v>2804.84</v>
      </c>
      <c r="AV888" s="28">
        <v>5.6154999999999999</v>
      </c>
      <c r="AW888" s="28">
        <v>3.585</v>
      </c>
      <c r="AX888" s="28">
        <v>5.22</v>
      </c>
      <c r="AY888" s="28">
        <v>143.08000000000001</v>
      </c>
      <c r="AZ888" s="28">
        <v>2.9108000000000001</v>
      </c>
      <c r="BA888" s="28">
        <v>0.134531325886353</v>
      </c>
      <c r="BB888" s="28">
        <v>11.3782</v>
      </c>
      <c r="BC888" s="28">
        <v>155.69999999999999</v>
      </c>
      <c r="BD888" s="28">
        <v>0.68430000000000002</v>
      </c>
      <c r="BE888" s="28">
        <v>2.0421200000000002</v>
      </c>
      <c r="BF888" s="28">
        <v>1.986</v>
      </c>
      <c r="BG888" s="28">
        <v>2.2877999999999998</v>
      </c>
      <c r="BH888" s="28">
        <v>79.596000000000004</v>
      </c>
      <c r="BI888" s="28">
        <v>16.262</v>
      </c>
      <c r="BJ888" s="28">
        <v>5.22</v>
      </c>
      <c r="BK888" s="28">
        <v>3.4947599999999999</v>
      </c>
      <c r="BL888" s="28">
        <v>3.4947599999999999</v>
      </c>
      <c r="BM888" s="28">
        <v>3.6682299999999999</v>
      </c>
      <c r="BN888" s="28">
        <v>0.19159999999999999</v>
      </c>
      <c r="BO888" s="28">
        <v>0.97016296020125903</v>
      </c>
      <c r="BP888" s="28">
        <v>0.49515195369030401</v>
      </c>
    </row>
    <row r="889" spans="1:68">
      <c r="A889" s="28">
        <v>888</v>
      </c>
      <c r="B889" s="29" t="s">
        <v>70</v>
      </c>
      <c r="C889" s="28">
        <v>225</v>
      </c>
      <c r="D889" s="28">
        <v>1170</v>
      </c>
      <c r="E889" s="28">
        <v>0.48809999999999998</v>
      </c>
      <c r="F889" s="28">
        <v>38.735199999999999</v>
      </c>
      <c r="G889" s="28">
        <v>3.4355000000000002</v>
      </c>
      <c r="H889" s="28">
        <v>1.232</v>
      </c>
      <c r="I889" s="28">
        <v>4.0140000000000002</v>
      </c>
      <c r="J889" s="28">
        <v>17.8</v>
      </c>
      <c r="K889" s="28">
        <v>0.91249999999999998</v>
      </c>
      <c r="L889" s="28">
        <v>0.91</v>
      </c>
      <c r="M889" s="28">
        <v>1.1085</v>
      </c>
      <c r="N889" s="28">
        <v>472.745</v>
      </c>
      <c r="O889" s="28">
        <v>56.255938</v>
      </c>
      <c r="P889" s="28">
        <v>368.45</v>
      </c>
      <c r="Q889" s="28">
        <v>1.5379</v>
      </c>
      <c r="R889" s="28">
        <v>2.36</v>
      </c>
      <c r="S889" s="28">
        <v>3.55</v>
      </c>
      <c r="T889" s="28">
        <v>174.4</v>
      </c>
      <c r="U889" s="28">
        <v>3.03335</v>
      </c>
      <c r="V889" s="28">
        <v>6.7415730337078705E-2</v>
      </c>
      <c r="W889" s="28">
        <v>33.090499999999999</v>
      </c>
      <c r="X889" s="28">
        <v>195.25</v>
      </c>
      <c r="Y889" s="28">
        <v>1.4530000000000001</v>
      </c>
      <c r="Z889" s="28">
        <v>1.9448000000000001</v>
      </c>
      <c r="AA889" s="28">
        <v>2.5434999999999999</v>
      </c>
      <c r="AB889" s="28">
        <v>2.7395</v>
      </c>
      <c r="AC889" s="28">
        <v>53.13</v>
      </c>
      <c r="AD889" s="28">
        <v>31.966000000000001</v>
      </c>
      <c r="AE889" s="28">
        <v>3.55</v>
      </c>
      <c r="AF889" s="28">
        <v>4.8375700000000004</v>
      </c>
      <c r="AG889" s="28">
        <v>4.8097200000000004</v>
      </c>
      <c r="AH889" s="28">
        <v>4.6690699999999996</v>
      </c>
      <c r="AI889" s="28">
        <v>8.7499999999999994E-2</v>
      </c>
      <c r="AJ889" s="28">
        <v>1.9770000000000001</v>
      </c>
      <c r="AK889" s="28">
        <v>93.986800000000002</v>
      </c>
      <c r="AL889" s="28">
        <v>7.0549999999999997</v>
      </c>
      <c r="AM889" s="28">
        <v>1.0189999999999999</v>
      </c>
      <c r="AN889" s="28">
        <v>1.8720000000000001</v>
      </c>
      <c r="AO889" s="28">
        <v>41.7</v>
      </c>
      <c r="AP889" s="28">
        <v>2.1800000000000002</v>
      </c>
      <c r="AQ889" s="28">
        <v>1.77</v>
      </c>
      <c r="AR889" s="28">
        <v>7.726</v>
      </c>
      <c r="AS889" s="28">
        <v>739.15</v>
      </c>
      <c r="AT889" s="28">
        <v>38.437832999999998</v>
      </c>
      <c r="AU889" s="28">
        <v>2841</v>
      </c>
      <c r="AV889" s="28">
        <v>5.6173000000000002</v>
      </c>
      <c r="AW889" s="28">
        <v>3.66</v>
      </c>
      <c r="AX889" s="28">
        <v>5.3</v>
      </c>
      <c r="AY889" s="28">
        <v>145.4</v>
      </c>
      <c r="AZ889" s="28">
        <v>2.9529999999999998</v>
      </c>
      <c r="BA889" s="28">
        <v>0.13669064748201401</v>
      </c>
      <c r="BB889" s="28">
        <v>11.52</v>
      </c>
      <c r="BC889" s="28">
        <v>158.5</v>
      </c>
      <c r="BD889" s="28">
        <v>0.69625000000000004</v>
      </c>
      <c r="BE889" s="28">
        <v>2.0773000000000001</v>
      </c>
      <c r="BF889" s="28">
        <v>2.0190000000000001</v>
      </c>
      <c r="BG889" s="28">
        <v>2.327</v>
      </c>
      <c r="BH889" s="28">
        <v>79.91</v>
      </c>
      <c r="BI889" s="28">
        <v>16.43</v>
      </c>
      <c r="BJ889" s="28">
        <v>5.3</v>
      </c>
      <c r="BK889" s="28">
        <v>3.5520900000000002</v>
      </c>
      <c r="BL889" s="28">
        <v>3.5520900000000002</v>
      </c>
      <c r="BM889" s="28">
        <v>3.7255600000000002</v>
      </c>
      <c r="BN889" s="28">
        <v>0.19500000000000001</v>
      </c>
      <c r="BO889" s="28">
        <v>0.96458449400402402</v>
      </c>
      <c r="BP889" s="28">
        <v>0.50379884225759797</v>
      </c>
    </row>
    <row r="890" spans="1:68">
      <c r="A890" s="28">
        <v>889</v>
      </c>
      <c r="B890" s="29" t="s">
        <v>435</v>
      </c>
      <c r="C890" s="28">
        <v>184</v>
      </c>
      <c r="D890" s="28">
        <v>1170</v>
      </c>
      <c r="E890" s="28">
        <v>0.48809999999999998</v>
      </c>
      <c r="F890" s="28">
        <v>38.735199999999999</v>
      </c>
      <c r="G890" s="28">
        <v>3.4355000000000002</v>
      </c>
      <c r="H890" s="28">
        <v>1.232</v>
      </c>
      <c r="I890" s="28">
        <v>4.0140000000000002</v>
      </c>
      <c r="J890" s="28">
        <v>17.8</v>
      </c>
      <c r="K890" s="28">
        <v>0.91249999999999998</v>
      </c>
      <c r="L890" s="28">
        <v>0.91</v>
      </c>
      <c r="M890" s="28">
        <v>1.1085</v>
      </c>
      <c r="N890" s="28">
        <v>472.745</v>
      </c>
      <c r="O890" s="28">
        <v>56.255938</v>
      </c>
      <c r="P890" s="28">
        <v>368.45</v>
      </c>
      <c r="Q890" s="28">
        <v>1.5379</v>
      </c>
      <c r="R890" s="28">
        <v>2.36</v>
      </c>
      <c r="S890" s="28">
        <v>3.55</v>
      </c>
      <c r="T890" s="28">
        <v>174.4</v>
      </c>
      <c r="U890" s="28">
        <v>3.03335</v>
      </c>
      <c r="V890" s="28">
        <v>6.7415730337078705E-2</v>
      </c>
      <c r="W890" s="28">
        <v>33.090499999999999</v>
      </c>
      <c r="X890" s="28">
        <v>195.25</v>
      </c>
      <c r="Y890" s="28">
        <v>1.4530000000000001</v>
      </c>
      <c r="Z890" s="28">
        <v>1.9448000000000001</v>
      </c>
      <c r="AA890" s="28">
        <v>2.5434999999999999</v>
      </c>
      <c r="AB890" s="28">
        <v>2.7395</v>
      </c>
      <c r="AC890" s="28">
        <v>53.13</v>
      </c>
      <c r="AD890" s="28">
        <v>31.966000000000001</v>
      </c>
      <c r="AE890" s="28">
        <v>3.55</v>
      </c>
      <c r="AF890" s="28">
        <v>4.8375700000000004</v>
      </c>
      <c r="AG890" s="28">
        <v>4.8097200000000004</v>
      </c>
      <c r="AH890" s="28">
        <v>4.6690699999999996</v>
      </c>
      <c r="AI890" s="28">
        <v>8.7499999999999994E-2</v>
      </c>
      <c r="AJ890" s="28">
        <v>2.0301999999999998</v>
      </c>
      <c r="AK890" s="28">
        <v>96.220680000000002</v>
      </c>
      <c r="AL890" s="28">
        <v>7.2721999999999998</v>
      </c>
      <c r="AM890" s="28">
        <v>1.0482</v>
      </c>
      <c r="AN890" s="28">
        <v>1.9184000000000001</v>
      </c>
      <c r="AO890" s="28">
        <v>42.74</v>
      </c>
      <c r="AP890" s="28">
        <v>2.2467999999999999</v>
      </c>
      <c r="AQ890" s="28">
        <v>1.8420000000000001</v>
      </c>
      <c r="AR890" s="28">
        <v>7.8971999999999998</v>
      </c>
      <c r="AS890" s="28">
        <v>769.52200000000005</v>
      </c>
      <c r="AT890" s="28">
        <v>39.524726200000003</v>
      </c>
      <c r="AU890" s="28">
        <v>2913.32</v>
      </c>
      <c r="AV890" s="28">
        <v>5.6208999999999998</v>
      </c>
      <c r="AW890" s="28">
        <v>3.81</v>
      </c>
      <c r="AX890" s="28">
        <v>5.46</v>
      </c>
      <c r="AY890" s="28">
        <v>150.04</v>
      </c>
      <c r="AZ890" s="28">
        <v>3.0373999999999999</v>
      </c>
      <c r="BA890" s="28">
        <v>0.1408516612073</v>
      </c>
      <c r="BB890" s="28">
        <v>11.803599999999999</v>
      </c>
      <c r="BC890" s="28">
        <v>164.1</v>
      </c>
      <c r="BD890" s="28">
        <v>0.72014999999999996</v>
      </c>
      <c r="BE890" s="28">
        <v>2.1476600000000001</v>
      </c>
      <c r="BF890" s="28">
        <v>2.085</v>
      </c>
      <c r="BG890" s="28">
        <v>2.4054000000000002</v>
      </c>
      <c r="BH890" s="28">
        <v>80.537999999999997</v>
      </c>
      <c r="BI890" s="28">
        <v>16.765999999999998</v>
      </c>
      <c r="BJ890" s="28">
        <v>5.46</v>
      </c>
      <c r="BK890" s="28">
        <v>3.66675</v>
      </c>
      <c r="BL890" s="28">
        <v>3.66675</v>
      </c>
      <c r="BM890" s="28">
        <v>3.84022</v>
      </c>
      <c r="BN890" s="28">
        <v>0.20180000000000001</v>
      </c>
      <c r="BO890" s="28">
        <v>0.95361783158378899</v>
      </c>
      <c r="BP890" s="28">
        <v>0.52109261939218499</v>
      </c>
    </row>
    <row r="891" spans="1:68">
      <c r="A891" s="28">
        <v>890</v>
      </c>
      <c r="B891" s="29" t="s">
        <v>436</v>
      </c>
      <c r="C891" s="28">
        <v>105</v>
      </c>
      <c r="D891" s="28">
        <v>1125</v>
      </c>
      <c r="E891" s="28">
        <v>0.4572</v>
      </c>
      <c r="F891" s="28">
        <v>36.813099999999999</v>
      </c>
      <c r="G891" s="28">
        <v>3.3774000000000002</v>
      </c>
      <c r="H891" s="28">
        <v>1.2418</v>
      </c>
      <c r="I891" s="28">
        <v>4.2598000000000003</v>
      </c>
      <c r="J891" s="28">
        <v>17.399999999999999</v>
      </c>
      <c r="K891" s="28">
        <v>0.89300000000000002</v>
      </c>
      <c r="L891" s="28">
        <v>0.89200000000000002</v>
      </c>
      <c r="M891" s="28">
        <v>1.1559999999999999</v>
      </c>
      <c r="N891" s="28">
        <v>478.488</v>
      </c>
      <c r="O891" s="28">
        <v>60.708599999999997</v>
      </c>
      <c r="P891" s="28">
        <v>405.76</v>
      </c>
      <c r="Q891" s="28">
        <v>1.2535000000000001</v>
      </c>
      <c r="R891" s="28">
        <v>2.3140000000000001</v>
      </c>
      <c r="S891" s="28">
        <v>3.74</v>
      </c>
      <c r="T891" s="28">
        <v>185.06</v>
      </c>
      <c r="U891" s="28">
        <v>3.3296000000000001</v>
      </c>
      <c r="V891" s="28">
        <v>6.4367816091953994E-2</v>
      </c>
      <c r="W891" s="28">
        <v>35.683199999999999</v>
      </c>
      <c r="X891" s="28">
        <v>207.4</v>
      </c>
      <c r="Y891" s="28">
        <v>1.5658000000000001</v>
      </c>
      <c r="Z891" s="28">
        <v>2.0496799999999999</v>
      </c>
      <c r="AA891" s="28">
        <v>2.6832799999999999</v>
      </c>
      <c r="AB891" s="28">
        <v>2.8789199999999999</v>
      </c>
      <c r="AC891" s="28">
        <v>52.65</v>
      </c>
      <c r="AD891" s="28">
        <v>35.011000000000003</v>
      </c>
      <c r="AE891" s="28">
        <v>3.74</v>
      </c>
      <c r="AF891" s="28">
        <v>4.9556199999999997</v>
      </c>
      <c r="AG891" s="28">
        <v>4.9556199999999997</v>
      </c>
      <c r="AH891" s="28">
        <v>5.2812599999999996</v>
      </c>
      <c r="AI891" s="28">
        <v>5.1999999999999998E-2</v>
      </c>
      <c r="AJ891" s="28">
        <v>1.92</v>
      </c>
      <c r="AK891" s="28">
        <v>92.906000000000006</v>
      </c>
      <c r="AL891" s="28">
        <v>6.7</v>
      </c>
      <c r="AM891" s="28">
        <v>0.95</v>
      </c>
      <c r="AN891" s="28">
        <v>1.75</v>
      </c>
      <c r="AO891" s="28">
        <v>41</v>
      </c>
      <c r="AP891" s="28">
        <v>2.0299999999999998</v>
      </c>
      <c r="AQ891" s="28">
        <v>1.6</v>
      </c>
      <c r="AR891" s="28">
        <v>7.57</v>
      </c>
      <c r="AS891" s="28">
        <v>663.8</v>
      </c>
      <c r="AT891" s="28">
        <v>36.28</v>
      </c>
      <c r="AU891" s="28">
        <v>2741</v>
      </c>
      <c r="AV891" s="28">
        <v>6.1440000000000001</v>
      </c>
      <c r="AW891" s="28">
        <v>3.3</v>
      </c>
      <c r="AX891" s="28">
        <v>5</v>
      </c>
      <c r="AY891" s="28">
        <v>134</v>
      </c>
      <c r="AZ891" s="28">
        <v>2.76</v>
      </c>
      <c r="BA891" s="28">
        <v>0.12195121951219499</v>
      </c>
      <c r="BB891" s="28">
        <v>10.83</v>
      </c>
      <c r="BC891" s="28">
        <v>145</v>
      </c>
      <c r="BD891" s="28">
        <v>0.64</v>
      </c>
      <c r="BE891" s="28">
        <v>1.911</v>
      </c>
      <c r="BF891" s="28">
        <v>1.86</v>
      </c>
      <c r="BG891" s="28">
        <v>2.13</v>
      </c>
      <c r="BH891" s="28">
        <v>86.2</v>
      </c>
      <c r="BI891" s="28">
        <v>15.7</v>
      </c>
      <c r="BJ891" s="28">
        <v>5</v>
      </c>
      <c r="BK891" s="28">
        <v>3.3003999999999998</v>
      </c>
      <c r="BL891" s="28">
        <v>3.3003999999999998</v>
      </c>
      <c r="BM891" s="28">
        <v>3.3003999999999998</v>
      </c>
      <c r="BN891" s="28">
        <v>0.17</v>
      </c>
      <c r="BO891" s="28">
        <v>1.0308651679434699</v>
      </c>
      <c r="BP891" s="28">
        <v>0.46309696092619401</v>
      </c>
    </row>
    <row r="892" spans="1:68">
      <c r="A892" s="28">
        <v>891</v>
      </c>
      <c r="B892" s="29" t="s">
        <v>69</v>
      </c>
      <c r="C892" s="28">
        <v>121</v>
      </c>
      <c r="D892" s="28">
        <v>1125</v>
      </c>
      <c r="E892" s="28">
        <v>0.48299999999999998</v>
      </c>
      <c r="F892" s="28">
        <v>38.255499999999998</v>
      </c>
      <c r="G892" s="28">
        <v>3.4704999999999999</v>
      </c>
      <c r="H892" s="28">
        <v>1.2535000000000001</v>
      </c>
      <c r="I892" s="28">
        <v>4.2835000000000001</v>
      </c>
      <c r="J892" s="28">
        <v>18</v>
      </c>
      <c r="K892" s="28">
        <v>0.90500000000000003</v>
      </c>
      <c r="L892" s="28">
        <v>0.90249999999999997</v>
      </c>
      <c r="M892" s="28">
        <v>1.19</v>
      </c>
      <c r="N892" s="28">
        <v>483.78500000000003</v>
      </c>
      <c r="O892" s="28">
        <v>61.441290000000002</v>
      </c>
      <c r="P892" s="28">
        <v>418.7</v>
      </c>
      <c r="Q892" s="28">
        <v>1.2410000000000001</v>
      </c>
      <c r="R892" s="28">
        <v>2.3424999999999998</v>
      </c>
      <c r="S892" s="28">
        <v>3.8</v>
      </c>
      <c r="T892" s="28">
        <v>186.7</v>
      </c>
      <c r="U892" s="28">
        <v>3.3694999999999999</v>
      </c>
      <c r="V892" s="28">
        <v>6.3888888888888898E-2</v>
      </c>
      <c r="W892" s="28">
        <v>35.889000000000003</v>
      </c>
      <c r="X892" s="28">
        <v>209.25</v>
      </c>
      <c r="Y892" s="28">
        <v>1.5785</v>
      </c>
      <c r="Z892" s="28">
        <v>2.0708500000000001</v>
      </c>
      <c r="AA892" s="28">
        <v>2.7040999999999999</v>
      </c>
      <c r="AB892" s="28">
        <v>2.9024000000000001</v>
      </c>
      <c r="AC892" s="28">
        <v>53.15</v>
      </c>
      <c r="AD892" s="28">
        <v>35.325000000000003</v>
      </c>
      <c r="AE892" s="28">
        <v>3.8</v>
      </c>
      <c r="AF892" s="28">
        <v>4.9922000000000004</v>
      </c>
      <c r="AG892" s="28">
        <v>4.9922000000000004</v>
      </c>
      <c r="AH892" s="28">
        <v>5.3992500000000003</v>
      </c>
      <c r="AI892" s="28">
        <v>5.2499999999999998E-2</v>
      </c>
      <c r="AJ892" s="28">
        <v>1.92</v>
      </c>
      <c r="AK892" s="28">
        <v>92.906000000000006</v>
      </c>
      <c r="AL892" s="28">
        <v>6.7</v>
      </c>
      <c r="AM892" s="28">
        <v>0.95</v>
      </c>
      <c r="AN892" s="28">
        <v>1.75</v>
      </c>
      <c r="AO892" s="28">
        <v>41</v>
      </c>
      <c r="AP892" s="28">
        <v>2.0299999999999998</v>
      </c>
      <c r="AQ892" s="28">
        <v>1.6</v>
      </c>
      <c r="AR892" s="28">
        <v>7.57</v>
      </c>
      <c r="AS892" s="28">
        <v>663.8</v>
      </c>
      <c r="AT892" s="28">
        <v>36.28</v>
      </c>
      <c r="AU892" s="28">
        <v>2741</v>
      </c>
      <c r="AV892" s="28">
        <v>6.1440000000000001</v>
      </c>
      <c r="AW892" s="28">
        <v>3.3</v>
      </c>
      <c r="AX892" s="28">
        <v>5</v>
      </c>
      <c r="AY892" s="28">
        <v>134</v>
      </c>
      <c r="AZ892" s="28">
        <v>2.76</v>
      </c>
      <c r="BA892" s="28">
        <v>0.12195121951219499</v>
      </c>
      <c r="BB892" s="28">
        <v>10.83</v>
      </c>
      <c r="BC892" s="28">
        <v>145</v>
      </c>
      <c r="BD892" s="28">
        <v>0.64</v>
      </c>
      <c r="BE892" s="28">
        <v>1.911</v>
      </c>
      <c r="BF892" s="28">
        <v>1.86</v>
      </c>
      <c r="BG892" s="28">
        <v>2.13</v>
      </c>
      <c r="BH892" s="28">
        <v>86.2</v>
      </c>
      <c r="BI892" s="28">
        <v>15.7</v>
      </c>
      <c r="BJ892" s="28">
        <v>5</v>
      </c>
      <c r="BK892" s="28">
        <v>3.3003999999999998</v>
      </c>
      <c r="BL892" s="28">
        <v>3.3003999999999998</v>
      </c>
      <c r="BM892" s="28">
        <v>3.3003999999999998</v>
      </c>
      <c r="BN892" s="28">
        <v>0.17</v>
      </c>
      <c r="BO892" s="28">
        <v>1.0353064419894999</v>
      </c>
      <c r="BP892" s="28">
        <v>0.46309696092619401</v>
      </c>
    </row>
    <row r="893" spans="1:68">
      <c r="A893" s="28">
        <v>892</v>
      </c>
      <c r="B893" s="29" t="s">
        <v>87</v>
      </c>
      <c r="C893" s="28">
        <v>108</v>
      </c>
      <c r="D893" s="28">
        <v>1125</v>
      </c>
      <c r="E893" s="28">
        <v>0.50880000000000003</v>
      </c>
      <c r="F893" s="28">
        <v>39.697899999999997</v>
      </c>
      <c r="G893" s="28">
        <v>3.5636000000000001</v>
      </c>
      <c r="H893" s="28">
        <v>1.2652000000000001</v>
      </c>
      <c r="I893" s="28">
        <v>4.3071999999999999</v>
      </c>
      <c r="J893" s="28">
        <v>18.600000000000001</v>
      </c>
      <c r="K893" s="28">
        <v>0.91700000000000004</v>
      </c>
      <c r="L893" s="28">
        <v>0.91300000000000003</v>
      </c>
      <c r="M893" s="28">
        <v>1.224</v>
      </c>
      <c r="N893" s="28">
        <v>489.08199999999999</v>
      </c>
      <c r="O893" s="28">
        <v>62.17398</v>
      </c>
      <c r="P893" s="28">
        <v>431.64</v>
      </c>
      <c r="Q893" s="28">
        <v>1.2284999999999999</v>
      </c>
      <c r="R893" s="28">
        <v>2.371</v>
      </c>
      <c r="S893" s="28">
        <v>3.86</v>
      </c>
      <c r="T893" s="28">
        <v>188.34</v>
      </c>
      <c r="U893" s="28">
        <v>3.4094000000000002</v>
      </c>
      <c r="V893" s="28">
        <v>6.3440860215053796E-2</v>
      </c>
      <c r="W893" s="28">
        <v>36.094799999999999</v>
      </c>
      <c r="X893" s="28">
        <v>211.1</v>
      </c>
      <c r="Y893" s="28">
        <v>1.5911999999999999</v>
      </c>
      <c r="Z893" s="28">
        <v>2.0920200000000002</v>
      </c>
      <c r="AA893" s="28">
        <v>2.72492</v>
      </c>
      <c r="AB893" s="28">
        <v>2.9258799999999998</v>
      </c>
      <c r="AC893" s="28">
        <v>53.65</v>
      </c>
      <c r="AD893" s="28">
        <v>35.639000000000003</v>
      </c>
      <c r="AE893" s="28">
        <v>3.86</v>
      </c>
      <c r="AF893" s="28">
        <v>5.0287800000000002</v>
      </c>
      <c r="AG893" s="28">
        <v>5.0287800000000002</v>
      </c>
      <c r="AH893" s="28">
        <v>5.5172400000000001</v>
      </c>
      <c r="AI893" s="28">
        <v>5.2999999999999999E-2</v>
      </c>
      <c r="AJ893" s="28">
        <v>1.92</v>
      </c>
      <c r="AK893" s="28">
        <v>92.906000000000006</v>
      </c>
      <c r="AL893" s="28">
        <v>6.7</v>
      </c>
      <c r="AM893" s="28">
        <v>0.95</v>
      </c>
      <c r="AN893" s="28">
        <v>1.75</v>
      </c>
      <c r="AO893" s="28">
        <v>41</v>
      </c>
      <c r="AP893" s="28">
        <v>2.0299999999999998</v>
      </c>
      <c r="AQ893" s="28">
        <v>1.6</v>
      </c>
      <c r="AR893" s="28">
        <v>7.57</v>
      </c>
      <c r="AS893" s="28">
        <v>663.8</v>
      </c>
      <c r="AT893" s="28">
        <v>36.28</v>
      </c>
      <c r="AU893" s="28">
        <v>2741</v>
      </c>
      <c r="AV893" s="28">
        <v>6.1440000000000001</v>
      </c>
      <c r="AW893" s="28">
        <v>3.3</v>
      </c>
      <c r="AX893" s="28">
        <v>5</v>
      </c>
      <c r="AY893" s="28">
        <v>134</v>
      </c>
      <c r="AZ893" s="28">
        <v>2.76</v>
      </c>
      <c r="BA893" s="28">
        <v>0.12195121951219499</v>
      </c>
      <c r="BB893" s="28">
        <v>10.83</v>
      </c>
      <c r="BC893" s="28">
        <v>145</v>
      </c>
      <c r="BD893" s="28">
        <v>0.64</v>
      </c>
      <c r="BE893" s="28">
        <v>1.911</v>
      </c>
      <c r="BF893" s="28">
        <v>1.86</v>
      </c>
      <c r="BG893" s="28">
        <v>2.13</v>
      </c>
      <c r="BH893" s="28">
        <v>86.2</v>
      </c>
      <c r="BI893" s="28">
        <v>15.7</v>
      </c>
      <c r="BJ893" s="28">
        <v>5</v>
      </c>
      <c r="BK893" s="28">
        <v>3.3003999999999998</v>
      </c>
      <c r="BL893" s="28">
        <v>3.3003999999999998</v>
      </c>
      <c r="BM893" s="28">
        <v>3.3003999999999998</v>
      </c>
      <c r="BN893" s="28">
        <v>0.17</v>
      </c>
      <c r="BO893" s="28">
        <v>1.03974771603553</v>
      </c>
      <c r="BP893" s="28">
        <v>0.46309696092619401</v>
      </c>
    </row>
    <row r="894" spans="1:68">
      <c r="A894" s="28">
        <v>893</v>
      </c>
      <c r="B894" s="29" t="s">
        <v>437</v>
      </c>
      <c r="C894" s="28">
        <v>175</v>
      </c>
      <c r="D894" s="28">
        <v>1120</v>
      </c>
      <c r="E894" s="28">
        <v>0.3936656</v>
      </c>
      <c r="F894" s="28">
        <v>33.238620900000001</v>
      </c>
      <c r="G894" s="28">
        <v>3.1312310000000001</v>
      </c>
      <c r="H894" s="28">
        <v>1.1916770000000001</v>
      </c>
      <c r="I894" s="28">
        <v>4.1154250000000001</v>
      </c>
      <c r="J894" s="28">
        <v>15.795199999999999</v>
      </c>
      <c r="K894" s="28">
        <v>0.86565499999999995</v>
      </c>
      <c r="L894" s="28">
        <v>0.86709000000000003</v>
      </c>
      <c r="M894" s="28">
        <v>1.0445040000000001</v>
      </c>
      <c r="N894" s="28">
        <v>462.65516000000002</v>
      </c>
      <c r="O894" s="28">
        <v>57.441924704000002</v>
      </c>
      <c r="P894" s="28">
        <v>358.45159999999998</v>
      </c>
      <c r="Q894" s="28">
        <v>1.3871639</v>
      </c>
      <c r="R894" s="28">
        <v>2.2573599999999998</v>
      </c>
      <c r="S894" s="28">
        <v>3.5133000000000001</v>
      </c>
      <c r="T894" s="28">
        <v>176.93709999999999</v>
      </c>
      <c r="U894" s="28">
        <v>3.1285365999999999</v>
      </c>
      <c r="V894" s="28">
        <v>6.6957050243111799E-2</v>
      </c>
      <c r="W894" s="28">
        <v>34.121774000000002</v>
      </c>
      <c r="X894" s="28">
        <v>198.47399999999999</v>
      </c>
      <c r="Y894" s="28">
        <v>1.5020709999999999</v>
      </c>
      <c r="Z894" s="28">
        <v>1.9585733999999999</v>
      </c>
      <c r="AA894" s="28">
        <v>2.5801419999999999</v>
      </c>
      <c r="AB894" s="28">
        <v>2.7692269999999999</v>
      </c>
      <c r="AC894" s="28">
        <v>51.316690000000001</v>
      </c>
      <c r="AD894" s="28">
        <v>32.921297000000003</v>
      </c>
      <c r="AE894" s="28">
        <v>3.5133000000000001</v>
      </c>
      <c r="AF894" s="28">
        <v>4.8086830200000001</v>
      </c>
      <c r="AG894" s="28">
        <v>4.8009964199999997</v>
      </c>
      <c r="AH894" s="28">
        <v>4.7722234200000004</v>
      </c>
      <c r="AI894" s="28">
        <v>6.0350000000000001E-2</v>
      </c>
      <c r="AJ894" s="28">
        <v>1.9188000000000001</v>
      </c>
      <c r="AK894" s="28">
        <v>92.855540000000005</v>
      </c>
      <c r="AL894" s="28">
        <v>6.6924999999999999</v>
      </c>
      <c r="AM894" s="28">
        <v>0.95089999999999997</v>
      </c>
      <c r="AN894" s="28">
        <v>1.7563</v>
      </c>
      <c r="AO894" s="28">
        <v>40.97</v>
      </c>
      <c r="AP894" s="28">
        <v>2.0200999999999998</v>
      </c>
      <c r="AQ894" s="28">
        <v>1.5940000000000001</v>
      </c>
      <c r="AR894" s="28">
        <v>7.5304000000000002</v>
      </c>
      <c r="AS894" s="28">
        <v>663.68600000000004</v>
      </c>
      <c r="AT894" s="28">
        <v>36.3584611</v>
      </c>
      <c r="AU894" s="28">
        <v>2722.52</v>
      </c>
      <c r="AV894" s="28">
        <v>5.9986199999999998</v>
      </c>
      <c r="AW894" s="28">
        <v>3.2909999999999999</v>
      </c>
      <c r="AX894" s="28">
        <v>5</v>
      </c>
      <c r="AY894" s="28">
        <v>134.33000000000001</v>
      </c>
      <c r="AZ894" s="28">
        <v>2.7619500000000001</v>
      </c>
      <c r="BA894" s="28">
        <v>0.12130827434708299</v>
      </c>
      <c r="BB894" s="28">
        <v>10.925700000000001</v>
      </c>
      <c r="BC894" s="28">
        <v>145.30000000000001</v>
      </c>
      <c r="BD894" s="28">
        <v>0.64239999999999997</v>
      </c>
      <c r="BE894" s="28">
        <v>1.91178</v>
      </c>
      <c r="BF894" s="28">
        <v>1.863</v>
      </c>
      <c r="BG894" s="28">
        <v>2.1335999999999999</v>
      </c>
      <c r="BH894" s="28">
        <v>84.846999999999994</v>
      </c>
      <c r="BI894" s="28">
        <v>15.766</v>
      </c>
      <c r="BJ894" s="28">
        <v>5</v>
      </c>
      <c r="BK894" s="28">
        <v>3.2983479999999998</v>
      </c>
      <c r="BL894" s="28">
        <v>3.2983479999999998</v>
      </c>
      <c r="BM894" s="28">
        <v>3.3557980000000001</v>
      </c>
      <c r="BN894" s="28">
        <v>0.16880000000000001</v>
      </c>
      <c r="BO894" s="28">
        <v>1.0073830080633599</v>
      </c>
      <c r="BP894" s="28">
        <v>0.464833574529667</v>
      </c>
    </row>
    <row r="895" spans="1:68">
      <c r="A895" s="28">
        <v>894</v>
      </c>
      <c r="B895" s="29" t="s">
        <v>86</v>
      </c>
      <c r="C895" s="28">
        <v>315</v>
      </c>
      <c r="D895" s="28">
        <v>1120</v>
      </c>
      <c r="E895" s="28">
        <v>0.40790080000000001</v>
      </c>
      <c r="F895" s="28">
        <v>34.077721199999999</v>
      </c>
      <c r="G895" s="28">
        <v>3.1799080000000002</v>
      </c>
      <c r="H895" s="28">
        <v>1.1922360000000001</v>
      </c>
      <c r="I895" s="28">
        <v>4.1047000000000002</v>
      </c>
      <c r="J895" s="28">
        <v>16.113600000000002</v>
      </c>
      <c r="K895" s="28">
        <v>0.87194000000000005</v>
      </c>
      <c r="L895" s="28">
        <v>0.87212000000000001</v>
      </c>
      <c r="M895" s="28">
        <v>1.051472</v>
      </c>
      <c r="N895" s="28">
        <v>463.92687999999998</v>
      </c>
      <c r="O895" s="28">
        <v>57.418713072000003</v>
      </c>
      <c r="P895" s="28">
        <v>359.7088</v>
      </c>
      <c r="Q895" s="28">
        <v>1.4028852000000001</v>
      </c>
      <c r="R895" s="28">
        <v>2.2764799999999998</v>
      </c>
      <c r="S895" s="28">
        <v>3.5244</v>
      </c>
      <c r="T895" s="28">
        <v>176.74279999999999</v>
      </c>
      <c r="U895" s="28">
        <v>3.1216488</v>
      </c>
      <c r="V895" s="28">
        <v>6.6825538675404597E-2</v>
      </c>
      <c r="W895" s="28">
        <v>34.023432</v>
      </c>
      <c r="X895" s="28">
        <v>198.232</v>
      </c>
      <c r="Y895" s="28">
        <v>1.499428</v>
      </c>
      <c r="Z895" s="28">
        <v>1.9586311999999999</v>
      </c>
      <c r="AA895" s="28">
        <v>2.5772560000000002</v>
      </c>
      <c r="AB895" s="28">
        <v>2.7668360000000001</v>
      </c>
      <c r="AC895" s="28">
        <v>51.508920000000003</v>
      </c>
      <c r="AD895" s="28">
        <v>32.771996000000001</v>
      </c>
      <c r="AE895" s="28">
        <v>3.5244</v>
      </c>
      <c r="AF895" s="28">
        <v>4.8153933599999998</v>
      </c>
      <c r="AG895" s="28">
        <v>4.8051445599999996</v>
      </c>
      <c r="AH895" s="28">
        <v>4.7667805599999999</v>
      </c>
      <c r="AI895" s="28">
        <v>6.3799999999999996E-2</v>
      </c>
      <c r="AJ895" s="28">
        <v>1.9184000000000001</v>
      </c>
      <c r="AK895" s="28">
        <v>92.838719999999995</v>
      </c>
      <c r="AL895" s="28">
        <v>6.69</v>
      </c>
      <c r="AM895" s="28">
        <v>0.95120000000000005</v>
      </c>
      <c r="AN895" s="28">
        <v>1.7584</v>
      </c>
      <c r="AO895" s="28">
        <v>40.96</v>
      </c>
      <c r="AP895" s="28">
        <v>2.0167999999999999</v>
      </c>
      <c r="AQ895" s="28">
        <v>1.5920000000000001</v>
      </c>
      <c r="AR895" s="28">
        <v>7.5171999999999999</v>
      </c>
      <c r="AS895" s="28">
        <v>663.64800000000002</v>
      </c>
      <c r="AT895" s="28">
        <v>36.384614800000001</v>
      </c>
      <c r="AU895" s="28">
        <v>2716.36</v>
      </c>
      <c r="AV895" s="28">
        <v>5.9501600000000003</v>
      </c>
      <c r="AW895" s="28">
        <v>3.2879999999999998</v>
      </c>
      <c r="AX895" s="28">
        <v>5</v>
      </c>
      <c r="AY895" s="28">
        <v>134.44</v>
      </c>
      <c r="AZ895" s="28">
        <v>2.7625999999999999</v>
      </c>
      <c r="BA895" s="28">
        <v>0.12109375</v>
      </c>
      <c r="BB895" s="28">
        <v>10.957599999999999</v>
      </c>
      <c r="BC895" s="28">
        <v>145.4</v>
      </c>
      <c r="BD895" s="28">
        <v>0.64319999999999999</v>
      </c>
      <c r="BE895" s="28">
        <v>1.91204</v>
      </c>
      <c r="BF895" s="28">
        <v>1.8640000000000001</v>
      </c>
      <c r="BG895" s="28">
        <v>2.1347999999999998</v>
      </c>
      <c r="BH895" s="28">
        <v>84.396000000000001</v>
      </c>
      <c r="BI895" s="28">
        <v>15.788</v>
      </c>
      <c r="BJ895" s="28">
        <v>5</v>
      </c>
      <c r="BK895" s="28">
        <v>3.2976640000000002</v>
      </c>
      <c r="BL895" s="28">
        <v>3.2976640000000002</v>
      </c>
      <c r="BM895" s="28">
        <v>3.3742640000000002</v>
      </c>
      <c r="BN895" s="28">
        <v>0.16839999999999999</v>
      </c>
      <c r="BO895" s="28">
        <v>1.0060622547406599</v>
      </c>
      <c r="BP895" s="28">
        <v>0.46541244573082502</v>
      </c>
    </row>
    <row r="896" spans="1:68">
      <c r="A896" s="28">
        <v>895</v>
      </c>
      <c r="B896" s="29" t="s">
        <v>69</v>
      </c>
      <c r="C896" s="28">
        <v>370</v>
      </c>
      <c r="D896" s="28">
        <v>1120</v>
      </c>
      <c r="E896" s="28">
        <v>0.42213600000000001</v>
      </c>
      <c r="F896" s="28">
        <v>34.916821499999998</v>
      </c>
      <c r="G896" s="28">
        <v>3.2285849999999998</v>
      </c>
      <c r="H896" s="28">
        <v>1.192795</v>
      </c>
      <c r="I896" s="28">
        <v>4.0939750000000004</v>
      </c>
      <c r="J896" s="28">
        <v>16.431999999999999</v>
      </c>
      <c r="K896" s="28">
        <v>0.87822500000000003</v>
      </c>
      <c r="L896" s="28">
        <v>0.87714999999999999</v>
      </c>
      <c r="M896" s="28">
        <v>1.05844</v>
      </c>
      <c r="N896" s="28">
        <v>465.1986</v>
      </c>
      <c r="O896" s="28">
        <v>57.395501439999997</v>
      </c>
      <c r="P896" s="28">
        <v>360.96600000000001</v>
      </c>
      <c r="Q896" s="28">
        <v>1.4186065000000001</v>
      </c>
      <c r="R896" s="28">
        <v>2.2955999999999999</v>
      </c>
      <c r="S896" s="28">
        <v>3.5354999999999999</v>
      </c>
      <c r="T896" s="28">
        <v>176.54849999999999</v>
      </c>
      <c r="U896" s="28">
        <v>3.1147610000000001</v>
      </c>
      <c r="V896" s="28">
        <v>6.6699123661148996E-2</v>
      </c>
      <c r="W896" s="28">
        <v>33.925089999999997</v>
      </c>
      <c r="X896" s="28">
        <v>197.99</v>
      </c>
      <c r="Y896" s="28">
        <v>1.496785</v>
      </c>
      <c r="Z896" s="28">
        <v>1.9586889999999999</v>
      </c>
      <c r="AA896" s="28">
        <v>2.57437</v>
      </c>
      <c r="AB896" s="28">
        <v>2.7644449999999998</v>
      </c>
      <c r="AC896" s="28">
        <v>51.701149999999998</v>
      </c>
      <c r="AD896" s="28">
        <v>32.622695</v>
      </c>
      <c r="AE896" s="28">
        <v>3.5354999999999999</v>
      </c>
      <c r="AF896" s="28">
        <v>4.8221037000000004</v>
      </c>
      <c r="AG896" s="28">
        <v>4.8092927000000003</v>
      </c>
      <c r="AH896" s="28">
        <v>4.7613377000000003</v>
      </c>
      <c r="AI896" s="28">
        <v>6.7250000000000004E-2</v>
      </c>
      <c r="AJ896" s="28">
        <v>1.9179999999999999</v>
      </c>
      <c r="AK896" s="28">
        <v>92.821899999999999</v>
      </c>
      <c r="AL896" s="28">
        <v>6.6875</v>
      </c>
      <c r="AM896" s="28">
        <v>0.95150000000000001</v>
      </c>
      <c r="AN896" s="28">
        <v>1.7605</v>
      </c>
      <c r="AO896" s="28">
        <v>40.950000000000003</v>
      </c>
      <c r="AP896" s="28">
        <v>2.0135000000000001</v>
      </c>
      <c r="AQ896" s="28">
        <v>1.59</v>
      </c>
      <c r="AR896" s="28">
        <v>7.5039999999999996</v>
      </c>
      <c r="AS896" s="28">
        <v>663.61</v>
      </c>
      <c r="AT896" s="28">
        <v>36.410768500000003</v>
      </c>
      <c r="AU896" s="28">
        <v>2710.2</v>
      </c>
      <c r="AV896" s="28">
        <v>5.9016999999999999</v>
      </c>
      <c r="AW896" s="28">
        <v>3.2850000000000001</v>
      </c>
      <c r="AX896" s="28">
        <v>5</v>
      </c>
      <c r="AY896" s="28">
        <v>134.55000000000001</v>
      </c>
      <c r="AZ896" s="28">
        <v>2.7632500000000002</v>
      </c>
      <c r="BA896" s="28">
        <v>0.120879120879121</v>
      </c>
      <c r="BB896" s="28">
        <v>10.9895</v>
      </c>
      <c r="BC896" s="28">
        <v>145.5</v>
      </c>
      <c r="BD896" s="28">
        <v>0.64400000000000002</v>
      </c>
      <c r="BE896" s="28">
        <v>1.9123000000000001</v>
      </c>
      <c r="BF896" s="28">
        <v>1.865</v>
      </c>
      <c r="BG896" s="28">
        <v>2.1360000000000001</v>
      </c>
      <c r="BH896" s="28">
        <v>83.944999999999993</v>
      </c>
      <c r="BI896" s="28">
        <v>15.81</v>
      </c>
      <c r="BJ896" s="28">
        <v>5</v>
      </c>
      <c r="BK896" s="28">
        <v>3.29698</v>
      </c>
      <c r="BL896" s="28">
        <v>3.29698</v>
      </c>
      <c r="BM896" s="28">
        <v>3.3927299999999998</v>
      </c>
      <c r="BN896" s="28">
        <v>0.16800000000000001</v>
      </c>
      <c r="BO896" s="28">
        <v>1.00474254446106</v>
      </c>
      <c r="BP896" s="28">
        <v>0.46599131693198298</v>
      </c>
    </row>
    <row r="897" spans="1:68">
      <c r="A897" s="28">
        <v>896</v>
      </c>
      <c r="B897" s="29" t="s">
        <v>87</v>
      </c>
      <c r="C897" s="28">
        <v>160</v>
      </c>
      <c r="D897" s="28">
        <v>1120</v>
      </c>
      <c r="E897" s="28">
        <v>0.43637120000000001</v>
      </c>
      <c r="F897" s="28">
        <v>35.755921800000003</v>
      </c>
      <c r="G897" s="28">
        <v>3.2772619999999999</v>
      </c>
      <c r="H897" s="28">
        <v>1.193354</v>
      </c>
      <c r="I897" s="28">
        <v>4.0832499999999996</v>
      </c>
      <c r="J897" s="28">
        <v>16.750399999999999</v>
      </c>
      <c r="K897" s="28">
        <v>0.88451000000000002</v>
      </c>
      <c r="L897" s="28">
        <v>0.88217999999999996</v>
      </c>
      <c r="M897" s="28">
        <v>1.0654079999999999</v>
      </c>
      <c r="N897" s="28">
        <v>466.47032000000002</v>
      </c>
      <c r="O897" s="28">
        <v>57.372289807999998</v>
      </c>
      <c r="P897" s="28">
        <v>362.22320000000002</v>
      </c>
      <c r="Q897" s="28">
        <v>1.4343277999999999</v>
      </c>
      <c r="R897" s="28">
        <v>2.3147199999999999</v>
      </c>
      <c r="S897" s="28">
        <v>3.5466000000000002</v>
      </c>
      <c r="T897" s="28">
        <v>176.35419999999999</v>
      </c>
      <c r="U897" s="28">
        <v>3.1078731999999998</v>
      </c>
      <c r="V897" s="28">
        <v>6.6577514566816307E-2</v>
      </c>
      <c r="W897" s="28">
        <v>33.826748000000002</v>
      </c>
      <c r="X897" s="28">
        <v>197.74799999999999</v>
      </c>
      <c r="Y897" s="28">
        <v>1.4941420000000001</v>
      </c>
      <c r="Z897" s="28">
        <v>1.9587467999999999</v>
      </c>
      <c r="AA897" s="28">
        <v>2.5714839999999999</v>
      </c>
      <c r="AB897" s="28">
        <v>2.762054</v>
      </c>
      <c r="AC897" s="28">
        <v>51.893380000000001</v>
      </c>
      <c r="AD897" s="28">
        <v>32.473393999999999</v>
      </c>
      <c r="AE897" s="28">
        <v>3.5466000000000002</v>
      </c>
      <c r="AF897" s="28">
        <v>4.8288140400000001</v>
      </c>
      <c r="AG897" s="28">
        <v>4.8134408400000002</v>
      </c>
      <c r="AH897" s="28">
        <v>4.7558948399999998</v>
      </c>
      <c r="AI897" s="28">
        <v>7.0699999999999999E-2</v>
      </c>
      <c r="AJ897" s="28">
        <v>1.9176</v>
      </c>
      <c r="AK897" s="28">
        <v>92.805080000000004</v>
      </c>
      <c r="AL897" s="28">
        <v>6.6849999999999996</v>
      </c>
      <c r="AM897" s="28">
        <v>0.95179999999999998</v>
      </c>
      <c r="AN897" s="28">
        <v>1.7625999999999999</v>
      </c>
      <c r="AO897" s="28">
        <v>40.94</v>
      </c>
      <c r="AP897" s="28">
        <v>2.0102000000000002</v>
      </c>
      <c r="AQ897" s="28">
        <v>1.5880000000000001</v>
      </c>
      <c r="AR897" s="28">
        <v>7.4908000000000001</v>
      </c>
      <c r="AS897" s="28">
        <v>663.572</v>
      </c>
      <c r="AT897" s="28">
        <v>36.436922199999998</v>
      </c>
      <c r="AU897" s="28">
        <v>2704.04</v>
      </c>
      <c r="AV897" s="28">
        <v>5.8532400000000004</v>
      </c>
      <c r="AW897" s="28">
        <v>3.282</v>
      </c>
      <c r="AX897" s="28">
        <v>5</v>
      </c>
      <c r="AY897" s="28">
        <v>134.66</v>
      </c>
      <c r="AZ897" s="28">
        <v>2.7639</v>
      </c>
      <c r="BA897" s="28">
        <v>0.12066438690766999</v>
      </c>
      <c r="BB897" s="28">
        <v>11.0214</v>
      </c>
      <c r="BC897" s="28">
        <v>145.6</v>
      </c>
      <c r="BD897" s="28">
        <v>0.64480000000000004</v>
      </c>
      <c r="BE897" s="28">
        <v>1.91256</v>
      </c>
      <c r="BF897" s="28">
        <v>1.8660000000000001</v>
      </c>
      <c r="BG897" s="28">
        <v>2.1372</v>
      </c>
      <c r="BH897" s="28">
        <v>83.494</v>
      </c>
      <c r="BI897" s="28">
        <v>15.832000000000001</v>
      </c>
      <c r="BJ897" s="28">
        <v>5</v>
      </c>
      <c r="BK897" s="28">
        <v>3.2962959999999999</v>
      </c>
      <c r="BL897" s="28">
        <v>3.2962959999999999</v>
      </c>
      <c r="BM897" s="28">
        <v>3.4111959999999999</v>
      </c>
      <c r="BN897" s="28">
        <v>0.1676</v>
      </c>
      <c r="BO897" s="28">
        <v>1.00342387598946</v>
      </c>
      <c r="BP897" s="28">
        <v>0.46657018813314</v>
      </c>
    </row>
    <row r="898" spans="1:68">
      <c r="A898" s="28">
        <v>897</v>
      </c>
      <c r="B898" s="29" t="s">
        <v>438</v>
      </c>
      <c r="C898" s="28">
        <v>185</v>
      </c>
      <c r="D898" s="28">
        <v>1110</v>
      </c>
      <c r="E898" s="28">
        <v>0.41936000000000001</v>
      </c>
      <c r="F898" s="28">
        <v>33.596950399999997</v>
      </c>
      <c r="G898" s="28">
        <v>3.0707840000000002</v>
      </c>
      <c r="H898" s="28">
        <v>1.2275039999999999</v>
      </c>
      <c r="I898" s="28">
        <v>4.051088</v>
      </c>
      <c r="J898" s="28">
        <v>15.795199999999999</v>
      </c>
      <c r="K898" s="28">
        <v>0.85968</v>
      </c>
      <c r="L898" s="28">
        <v>0.86255999999999999</v>
      </c>
      <c r="M898" s="28">
        <v>1.09216</v>
      </c>
      <c r="N898" s="28">
        <v>464.47791999999998</v>
      </c>
      <c r="O898" s="28">
        <v>56.15255784</v>
      </c>
      <c r="P898" s="28">
        <v>385.88479999999998</v>
      </c>
      <c r="Q898" s="28">
        <v>1.439872</v>
      </c>
      <c r="R898" s="28">
        <v>2.17848</v>
      </c>
      <c r="S898" s="28">
        <v>3.4944000000000002</v>
      </c>
      <c r="T898" s="28">
        <v>175.05600000000001</v>
      </c>
      <c r="U898" s="28">
        <v>3.0694560000000002</v>
      </c>
      <c r="V898" s="28">
        <v>6.5842787682333898E-2</v>
      </c>
      <c r="W898" s="28">
        <v>33.253824000000002</v>
      </c>
      <c r="X898" s="28">
        <v>196.64</v>
      </c>
      <c r="Y898" s="28">
        <v>1.4723360000000001</v>
      </c>
      <c r="Z898" s="28">
        <v>1.9429407999999999</v>
      </c>
      <c r="AA898" s="28">
        <v>2.5526559999999998</v>
      </c>
      <c r="AB898" s="28">
        <v>2.7474720000000001</v>
      </c>
      <c r="AC898" s="28">
        <v>49.773359999999997</v>
      </c>
      <c r="AD898" s="28">
        <v>32.985903999999998</v>
      </c>
      <c r="AE898" s="28">
        <v>3.4944000000000002</v>
      </c>
      <c r="AF898" s="28">
        <v>4.7220576000000003</v>
      </c>
      <c r="AG898" s="28">
        <v>4.7220576000000003</v>
      </c>
      <c r="AH898" s="28">
        <v>4.7220576000000003</v>
      </c>
      <c r="AI898" s="28">
        <v>0.05</v>
      </c>
      <c r="AJ898" s="28">
        <v>1.9184000000000001</v>
      </c>
      <c r="AK898" s="28">
        <v>92.838719999999995</v>
      </c>
      <c r="AL898" s="28">
        <v>6.69</v>
      </c>
      <c r="AM898" s="28">
        <v>0.95120000000000005</v>
      </c>
      <c r="AN898" s="28">
        <v>1.7584</v>
      </c>
      <c r="AO898" s="28">
        <v>40.96</v>
      </c>
      <c r="AP898" s="28">
        <v>2.0167999999999999</v>
      </c>
      <c r="AQ898" s="28">
        <v>1.5920000000000001</v>
      </c>
      <c r="AR898" s="28">
        <v>7.5171999999999999</v>
      </c>
      <c r="AS898" s="28">
        <v>663.64800000000002</v>
      </c>
      <c r="AT898" s="28">
        <v>36.384614800000001</v>
      </c>
      <c r="AU898" s="28">
        <v>2716.36</v>
      </c>
      <c r="AV898" s="28">
        <v>5.9501600000000003</v>
      </c>
      <c r="AW898" s="28">
        <v>3.2879999999999998</v>
      </c>
      <c r="AX898" s="28">
        <v>5</v>
      </c>
      <c r="AY898" s="28">
        <v>134.44</v>
      </c>
      <c r="AZ898" s="28">
        <v>2.7625999999999999</v>
      </c>
      <c r="BA898" s="28">
        <v>0.12109375</v>
      </c>
      <c r="BB898" s="28">
        <v>10.957599999999999</v>
      </c>
      <c r="BC898" s="28">
        <v>145.4</v>
      </c>
      <c r="BD898" s="28">
        <v>0.64319999999999999</v>
      </c>
      <c r="BE898" s="28">
        <v>1.91204</v>
      </c>
      <c r="BF898" s="28">
        <v>1.8640000000000001</v>
      </c>
      <c r="BG898" s="28">
        <v>2.1347999999999998</v>
      </c>
      <c r="BH898" s="28">
        <v>84.396000000000001</v>
      </c>
      <c r="BI898" s="28">
        <v>15.788</v>
      </c>
      <c r="BJ898" s="28">
        <v>5</v>
      </c>
      <c r="BK898" s="28">
        <v>3.2976640000000002</v>
      </c>
      <c r="BL898" s="28">
        <v>3.2976640000000002</v>
      </c>
      <c r="BM898" s="28">
        <v>3.3742640000000002</v>
      </c>
      <c r="BN898" s="28">
        <v>0.16839999999999999</v>
      </c>
      <c r="BO898" s="28">
        <v>0.996602973229748</v>
      </c>
      <c r="BP898" s="28">
        <v>0.46541244573082502</v>
      </c>
    </row>
    <row r="899" spans="1:68">
      <c r="A899" s="28">
        <v>898</v>
      </c>
      <c r="B899" s="29" t="s">
        <v>87</v>
      </c>
      <c r="C899" s="28">
        <v>215</v>
      </c>
      <c r="D899" s="28">
        <v>1110</v>
      </c>
      <c r="E899" s="28">
        <v>0.46166499999999999</v>
      </c>
      <c r="F899" s="28">
        <v>35.7579931</v>
      </c>
      <c r="G899" s="28">
        <v>3.1647259999999999</v>
      </c>
      <c r="H899" s="28">
        <v>1.2319310000000001</v>
      </c>
      <c r="I899" s="28">
        <v>4.0364820000000003</v>
      </c>
      <c r="J899" s="28">
        <v>16.6328</v>
      </c>
      <c r="K899" s="28">
        <v>0.86426999999999998</v>
      </c>
      <c r="L899" s="28">
        <v>0.86334</v>
      </c>
      <c r="M899" s="28">
        <v>1.1089899999999999</v>
      </c>
      <c r="N899" s="28">
        <v>465.27838000000003</v>
      </c>
      <c r="O899" s="28">
        <v>56.334700384999998</v>
      </c>
      <c r="P899" s="28">
        <v>398.63720000000001</v>
      </c>
      <c r="Q899" s="28">
        <v>1.4292705000000001</v>
      </c>
      <c r="R899" s="28">
        <v>2.1924700000000001</v>
      </c>
      <c r="S899" s="28">
        <v>3.5466000000000002</v>
      </c>
      <c r="T899" s="28">
        <v>175.53399999999999</v>
      </c>
      <c r="U899" s="28">
        <v>3.076384</v>
      </c>
      <c r="V899" s="28">
        <v>6.3729498340628202E-2</v>
      </c>
      <c r="W899" s="28">
        <v>33.356036000000003</v>
      </c>
      <c r="X899" s="28">
        <v>197.02250000000001</v>
      </c>
      <c r="Y899" s="28">
        <v>1.475204</v>
      </c>
      <c r="Z899" s="28">
        <v>1.9501712</v>
      </c>
      <c r="AA899" s="28">
        <v>2.5559340000000002</v>
      </c>
      <c r="AB899" s="28">
        <v>2.7496079999999998</v>
      </c>
      <c r="AC899" s="28">
        <v>49.02704</v>
      </c>
      <c r="AD899" s="28">
        <v>33.125781000000003</v>
      </c>
      <c r="AE899" s="28">
        <v>3.5466000000000002</v>
      </c>
      <c r="AF899" s="28">
        <v>4.7284313999999998</v>
      </c>
      <c r="AG899" s="28">
        <v>4.7284313999999998</v>
      </c>
      <c r="AH899" s="28">
        <v>4.7284313999999998</v>
      </c>
      <c r="AI899" s="28">
        <v>0.05</v>
      </c>
      <c r="AJ899" s="28">
        <v>1.9176</v>
      </c>
      <c r="AK899" s="28">
        <v>92.805080000000004</v>
      </c>
      <c r="AL899" s="28">
        <v>6.6849999999999996</v>
      </c>
      <c r="AM899" s="28">
        <v>0.95179999999999998</v>
      </c>
      <c r="AN899" s="28">
        <v>1.7625999999999999</v>
      </c>
      <c r="AO899" s="28">
        <v>40.94</v>
      </c>
      <c r="AP899" s="28">
        <v>2.0102000000000002</v>
      </c>
      <c r="AQ899" s="28">
        <v>1.5880000000000001</v>
      </c>
      <c r="AR899" s="28">
        <v>7.4908000000000001</v>
      </c>
      <c r="AS899" s="28">
        <v>663.572</v>
      </c>
      <c r="AT899" s="28">
        <v>36.436922199999998</v>
      </c>
      <c r="AU899" s="28">
        <v>2704.04</v>
      </c>
      <c r="AV899" s="28">
        <v>5.8532400000000004</v>
      </c>
      <c r="AW899" s="28">
        <v>3.282</v>
      </c>
      <c r="AX899" s="28">
        <v>5</v>
      </c>
      <c r="AY899" s="28">
        <v>134.66</v>
      </c>
      <c r="AZ899" s="28">
        <v>2.7639</v>
      </c>
      <c r="BA899" s="28">
        <v>0.12066438690766999</v>
      </c>
      <c r="BB899" s="28">
        <v>11.0214</v>
      </c>
      <c r="BC899" s="28">
        <v>145.6</v>
      </c>
      <c r="BD899" s="28">
        <v>0.64480000000000004</v>
      </c>
      <c r="BE899" s="28">
        <v>1.91256</v>
      </c>
      <c r="BF899" s="28">
        <v>1.8660000000000001</v>
      </c>
      <c r="BG899" s="28">
        <v>2.1372</v>
      </c>
      <c r="BH899" s="28">
        <v>83.494</v>
      </c>
      <c r="BI899" s="28">
        <v>15.832000000000001</v>
      </c>
      <c r="BJ899" s="28">
        <v>5</v>
      </c>
      <c r="BK899" s="28">
        <v>3.2962959999999999</v>
      </c>
      <c r="BL899" s="28">
        <v>3.2962959999999999</v>
      </c>
      <c r="BM899" s="28">
        <v>3.4111959999999999</v>
      </c>
      <c r="BN899" s="28">
        <v>0.1676</v>
      </c>
      <c r="BO899" s="28">
        <v>0.99681681647588705</v>
      </c>
      <c r="BP899" s="28">
        <v>0.46657018813314</v>
      </c>
    </row>
    <row r="900" spans="1:68">
      <c r="A900" s="28">
        <v>899</v>
      </c>
      <c r="B900" s="29" t="s">
        <v>215</v>
      </c>
      <c r="C900" s="28">
        <v>320</v>
      </c>
      <c r="D900" s="28">
        <v>1110</v>
      </c>
      <c r="E900" s="28">
        <v>0.50397000000000003</v>
      </c>
      <c r="F900" s="28">
        <v>37.919035800000003</v>
      </c>
      <c r="G900" s="28">
        <v>3.2586680000000001</v>
      </c>
      <c r="H900" s="28">
        <v>1.2363580000000001</v>
      </c>
      <c r="I900" s="28">
        <v>4.0218759999999998</v>
      </c>
      <c r="J900" s="28">
        <v>17.470400000000001</v>
      </c>
      <c r="K900" s="28">
        <v>0.86885999999999997</v>
      </c>
      <c r="L900" s="28">
        <v>0.86412</v>
      </c>
      <c r="M900" s="28">
        <v>1.12582</v>
      </c>
      <c r="N900" s="28">
        <v>466.07884000000001</v>
      </c>
      <c r="O900" s="28">
        <v>56.516842930000003</v>
      </c>
      <c r="P900" s="28">
        <v>411.38959999999997</v>
      </c>
      <c r="Q900" s="28">
        <v>1.418669</v>
      </c>
      <c r="R900" s="28">
        <v>2.2064599999999999</v>
      </c>
      <c r="S900" s="28">
        <v>3.5988000000000002</v>
      </c>
      <c r="T900" s="28">
        <v>176.012</v>
      </c>
      <c r="U900" s="28">
        <v>3.0833119999999998</v>
      </c>
      <c r="V900" s="28">
        <v>6.1818847879842501E-2</v>
      </c>
      <c r="W900" s="28">
        <v>33.458247999999998</v>
      </c>
      <c r="X900" s="28">
        <v>197.405</v>
      </c>
      <c r="Y900" s="28">
        <v>1.4780720000000001</v>
      </c>
      <c r="Z900" s="28">
        <v>1.9574016000000001</v>
      </c>
      <c r="AA900" s="28">
        <v>2.559212</v>
      </c>
      <c r="AB900" s="28">
        <v>2.751744</v>
      </c>
      <c r="AC900" s="28">
        <v>48.280720000000002</v>
      </c>
      <c r="AD900" s="28">
        <v>33.265658000000002</v>
      </c>
      <c r="AE900" s="28">
        <v>3.5988000000000002</v>
      </c>
      <c r="AF900" s="28">
        <v>4.7348052000000003</v>
      </c>
      <c r="AG900" s="28">
        <v>4.7348052000000003</v>
      </c>
      <c r="AH900" s="28">
        <v>4.7348052000000003</v>
      </c>
      <c r="AI900" s="28">
        <v>0.05</v>
      </c>
      <c r="AJ900" s="28">
        <v>1.9168000000000001</v>
      </c>
      <c r="AK900" s="28">
        <v>92.771439999999998</v>
      </c>
      <c r="AL900" s="28">
        <v>6.68</v>
      </c>
      <c r="AM900" s="28">
        <v>0.95240000000000002</v>
      </c>
      <c r="AN900" s="28">
        <v>1.7667999999999999</v>
      </c>
      <c r="AO900" s="28">
        <v>40.92</v>
      </c>
      <c r="AP900" s="28">
        <v>2.0036</v>
      </c>
      <c r="AQ900" s="28">
        <v>1.5840000000000001</v>
      </c>
      <c r="AR900" s="28">
        <v>7.4644000000000004</v>
      </c>
      <c r="AS900" s="28">
        <v>663.49599999999998</v>
      </c>
      <c r="AT900" s="28">
        <v>36.489229600000002</v>
      </c>
      <c r="AU900" s="28">
        <v>2691.72</v>
      </c>
      <c r="AV900" s="28">
        <v>5.7563199999999997</v>
      </c>
      <c r="AW900" s="28">
        <v>3.2759999999999998</v>
      </c>
      <c r="AX900" s="28">
        <v>5</v>
      </c>
      <c r="AY900" s="28">
        <v>134.88</v>
      </c>
      <c r="AZ900" s="28">
        <v>2.7652000000000001</v>
      </c>
      <c r="BA900" s="28">
        <v>0.120234604105572</v>
      </c>
      <c r="BB900" s="28">
        <v>11.0852</v>
      </c>
      <c r="BC900" s="28">
        <v>145.80000000000001</v>
      </c>
      <c r="BD900" s="28">
        <v>0.64639999999999997</v>
      </c>
      <c r="BE900" s="28">
        <v>1.9130799999999999</v>
      </c>
      <c r="BF900" s="28">
        <v>1.8680000000000001</v>
      </c>
      <c r="BG900" s="28">
        <v>2.1396000000000002</v>
      </c>
      <c r="BH900" s="28">
        <v>82.591999999999999</v>
      </c>
      <c r="BI900" s="28">
        <v>15.875999999999999</v>
      </c>
      <c r="BJ900" s="28">
        <v>5</v>
      </c>
      <c r="BK900" s="28">
        <v>3.2949280000000001</v>
      </c>
      <c r="BL900" s="28">
        <v>3.2949280000000001</v>
      </c>
      <c r="BM900" s="28">
        <v>3.4481280000000001</v>
      </c>
      <c r="BN900" s="28">
        <v>0.1668</v>
      </c>
      <c r="BO900" s="28">
        <v>0.997030322363326</v>
      </c>
      <c r="BP900" s="28">
        <v>0.46772793053545603</v>
      </c>
    </row>
    <row r="901" spans="1:68">
      <c r="A901" s="28">
        <v>900</v>
      </c>
      <c r="B901" s="29" t="s">
        <v>70</v>
      </c>
      <c r="C901" s="28">
        <v>150</v>
      </c>
      <c r="D901" s="28">
        <v>1110</v>
      </c>
      <c r="E901" s="28">
        <v>0.54627499999999996</v>
      </c>
      <c r="F901" s="28">
        <v>40.080078499999999</v>
      </c>
      <c r="G901" s="28">
        <v>3.3526099999999999</v>
      </c>
      <c r="H901" s="28">
        <v>1.240785</v>
      </c>
      <c r="I901" s="28">
        <v>4.0072700000000001</v>
      </c>
      <c r="J901" s="28">
        <v>18.308</v>
      </c>
      <c r="K901" s="28">
        <v>0.87344999999999995</v>
      </c>
      <c r="L901" s="28">
        <v>0.8649</v>
      </c>
      <c r="M901" s="28">
        <v>1.1426499999999999</v>
      </c>
      <c r="N901" s="28">
        <v>466.8793</v>
      </c>
      <c r="O901" s="28">
        <v>56.698985475000001</v>
      </c>
      <c r="P901" s="28">
        <v>424.142</v>
      </c>
      <c r="Q901" s="28">
        <v>1.4080675</v>
      </c>
      <c r="R901" s="28">
        <v>2.22045</v>
      </c>
      <c r="S901" s="28">
        <v>3.6509999999999998</v>
      </c>
      <c r="T901" s="28">
        <v>176.49</v>
      </c>
      <c r="U901" s="28">
        <v>3.0902400000000001</v>
      </c>
      <c r="V901" s="28">
        <v>6.00830238147258E-2</v>
      </c>
      <c r="W901" s="28">
        <v>33.560459999999999</v>
      </c>
      <c r="X901" s="28">
        <v>197.78749999999999</v>
      </c>
      <c r="Y901" s="28">
        <v>1.4809399999999999</v>
      </c>
      <c r="Z901" s="28">
        <v>1.9646319999999999</v>
      </c>
      <c r="AA901" s="28">
        <v>2.5624899999999999</v>
      </c>
      <c r="AB901" s="28">
        <v>2.7538800000000001</v>
      </c>
      <c r="AC901" s="28">
        <v>47.534399999999998</v>
      </c>
      <c r="AD901" s="28">
        <v>33.405535</v>
      </c>
      <c r="AE901" s="28">
        <v>3.6509999999999998</v>
      </c>
      <c r="AF901" s="28">
        <v>4.7411789999999998</v>
      </c>
      <c r="AG901" s="28">
        <v>4.7411789999999998</v>
      </c>
      <c r="AH901" s="28">
        <v>4.7411789999999998</v>
      </c>
      <c r="AI901" s="28">
        <v>0.05</v>
      </c>
      <c r="AJ901" s="28">
        <v>1.9159999999999999</v>
      </c>
      <c r="AK901" s="28">
        <v>92.737799999999993</v>
      </c>
      <c r="AL901" s="28">
        <v>6.6749999999999998</v>
      </c>
      <c r="AM901" s="28">
        <v>0.95299999999999996</v>
      </c>
      <c r="AN901" s="28">
        <v>1.7709999999999999</v>
      </c>
      <c r="AO901" s="28">
        <v>40.9</v>
      </c>
      <c r="AP901" s="28">
        <v>1.9970000000000001</v>
      </c>
      <c r="AQ901" s="28">
        <v>1.58</v>
      </c>
      <c r="AR901" s="28">
        <v>7.4379999999999997</v>
      </c>
      <c r="AS901" s="28">
        <v>663.42</v>
      </c>
      <c r="AT901" s="28">
        <v>36.541536999999998</v>
      </c>
      <c r="AU901" s="28">
        <v>2679.4</v>
      </c>
      <c r="AV901" s="28">
        <v>5.6593999999999998</v>
      </c>
      <c r="AW901" s="28">
        <v>3.27</v>
      </c>
      <c r="AX901" s="28">
        <v>5</v>
      </c>
      <c r="AY901" s="28">
        <v>135.1</v>
      </c>
      <c r="AZ901" s="28">
        <v>2.7665000000000002</v>
      </c>
      <c r="BA901" s="28">
        <v>0.119804400977995</v>
      </c>
      <c r="BB901" s="28">
        <v>11.148999999999999</v>
      </c>
      <c r="BC901" s="28">
        <v>146</v>
      </c>
      <c r="BD901" s="28">
        <v>0.64800000000000002</v>
      </c>
      <c r="BE901" s="28">
        <v>1.9136</v>
      </c>
      <c r="BF901" s="28">
        <v>1.87</v>
      </c>
      <c r="BG901" s="28">
        <v>2.1419999999999999</v>
      </c>
      <c r="BH901" s="28">
        <v>81.69</v>
      </c>
      <c r="BI901" s="28">
        <v>15.92</v>
      </c>
      <c r="BJ901" s="28">
        <v>5</v>
      </c>
      <c r="BK901" s="28">
        <v>3.2935599999999998</v>
      </c>
      <c r="BL901" s="28">
        <v>3.2935599999999998</v>
      </c>
      <c r="BM901" s="28">
        <v>3.4850599999999998</v>
      </c>
      <c r="BN901" s="28">
        <v>0.16600000000000001</v>
      </c>
      <c r="BO901" s="28">
        <v>0.99724349168976101</v>
      </c>
      <c r="BP901" s="28">
        <v>0.468885672937771</v>
      </c>
    </row>
    <row r="902" spans="1:68">
      <c r="A902" s="28">
        <v>901</v>
      </c>
      <c r="B902" s="29" t="s">
        <v>439</v>
      </c>
      <c r="C902" s="28">
        <v>230</v>
      </c>
      <c r="D902" s="28">
        <v>1145</v>
      </c>
      <c r="E902" s="28">
        <v>0.48243900000000001</v>
      </c>
      <c r="F902" s="28">
        <v>38.912702199999998</v>
      </c>
      <c r="G902" s="28">
        <v>3.4931779999999999</v>
      </c>
      <c r="H902" s="28">
        <v>1.2269319999999999</v>
      </c>
      <c r="I902" s="28">
        <v>4.161886</v>
      </c>
      <c r="J902" s="28">
        <v>18.055499999999999</v>
      </c>
      <c r="K902" s="28">
        <v>0.92149999999999999</v>
      </c>
      <c r="L902" s="28">
        <v>0.91605999999999999</v>
      </c>
      <c r="M902" s="28">
        <v>1.101531</v>
      </c>
      <c r="N902" s="28">
        <v>479.07297999999997</v>
      </c>
      <c r="O902" s="28">
        <v>58.783965615</v>
      </c>
      <c r="P902" s="28">
        <v>372.29790000000003</v>
      </c>
      <c r="Q902" s="28">
        <v>1.4750175000000001</v>
      </c>
      <c r="R902" s="28">
        <v>2.4239199999999999</v>
      </c>
      <c r="S902" s="28">
        <v>3.6692</v>
      </c>
      <c r="T902" s="28">
        <v>180.67529999999999</v>
      </c>
      <c r="U902" s="28">
        <v>3.1756807999999999</v>
      </c>
      <c r="V902" s="28">
        <v>6.6201434465952197E-2</v>
      </c>
      <c r="W902" s="28">
        <v>34.744584000000003</v>
      </c>
      <c r="X902" s="28">
        <v>202.124</v>
      </c>
      <c r="Y902" s="28">
        <v>1.5226679999999999</v>
      </c>
      <c r="Z902" s="28">
        <v>2.0083025999999999</v>
      </c>
      <c r="AA902" s="28">
        <v>2.631338</v>
      </c>
      <c r="AB902" s="28">
        <v>2.8252839999999999</v>
      </c>
      <c r="AC902" s="28">
        <v>53.49418</v>
      </c>
      <c r="AD902" s="28">
        <v>33.109340000000003</v>
      </c>
      <c r="AE902" s="28">
        <v>3.6692</v>
      </c>
      <c r="AF902" s="28">
        <v>4.9803018000000003</v>
      </c>
      <c r="AG902" s="28">
        <v>4.9572419999999999</v>
      </c>
      <c r="AH902" s="28">
        <v>4.8407837999999996</v>
      </c>
      <c r="AI902" s="28">
        <v>8.2282999999999995E-2</v>
      </c>
      <c r="AJ902" s="28">
        <v>1.92989875</v>
      </c>
      <c r="AK902" s="28">
        <v>93.794420700000003</v>
      </c>
      <c r="AL902" s="28">
        <v>6.7987182500000003</v>
      </c>
      <c r="AM902" s="28">
        <v>0.96371724999999997</v>
      </c>
      <c r="AN902" s="28">
        <v>1.7728200000000001</v>
      </c>
      <c r="AO902" s="28">
        <v>41.289250000000003</v>
      </c>
      <c r="AP902" s="28">
        <v>2.0188267500000001</v>
      </c>
      <c r="AQ902" s="28">
        <v>1.6010275</v>
      </c>
      <c r="AR902" s="28">
        <v>7.3494915000000001</v>
      </c>
      <c r="AS902" s="28">
        <v>669.30790750000006</v>
      </c>
      <c r="AT902" s="28">
        <v>36.716561470499997</v>
      </c>
      <c r="AU902" s="28">
        <v>2651.878275</v>
      </c>
      <c r="AV902" s="28">
        <v>5.8322731499999998</v>
      </c>
      <c r="AW902" s="28">
        <v>3.3867750000000001</v>
      </c>
      <c r="AX902" s="28">
        <v>5</v>
      </c>
      <c r="AY902" s="28">
        <v>134.72897499999999</v>
      </c>
      <c r="AZ902" s="28">
        <v>2.7296671250000002</v>
      </c>
      <c r="BA902" s="28">
        <v>0.12000702361995</v>
      </c>
      <c r="BB902" s="28">
        <v>11.21855525</v>
      </c>
      <c r="BC902" s="28">
        <v>145.44999999999999</v>
      </c>
      <c r="BD902" s="28">
        <v>0.64761100000000005</v>
      </c>
      <c r="BE902" s="28">
        <v>1.9142423500000001</v>
      </c>
      <c r="BF902" s="28">
        <v>1.87018225</v>
      </c>
      <c r="BG902" s="28">
        <v>2.1420849999999998</v>
      </c>
      <c r="BH902" s="28">
        <v>84.732039999999998</v>
      </c>
      <c r="BI902" s="28">
        <v>15.494832499999999</v>
      </c>
      <c r="BJ902" s="28">
        <v>5</v>
      </c>
      <c r="BK902" s="28">
        <v>3.3309676050000001</v>
      </c>
      <c r="BL902" s="28">
        <v>3.3309676050000001</v>
      </c>
      <c r="BM902" s="28">
        <v>3.6499811549999999</v>
      </c>
      <c r="BN902" s="28">
        <v>0.18925775</v>
      </c>
      <c r="BO902" s="28">
        <v>1.0119724616665799</v>
      </c>
      <c r="BP902" s="28">
        <v>0.46860419681620802</v>
      </c>
    </row>
    <row r="903" spans="1:68">
      <c r="A903" s="28">
        <v>902</v>
      </c>
      <c r="B903" s="29" t="s">
        <v>70</v>
      </c>
      <c r="C903" s="28">
        <v>570</v>
      </c>
      <c r="D903" s="28">
        <v>1145</v>
      </c>
      <c r="E903" s="28">
        <v>0.47972999999999999</v>
      </c>
      <c r="F903" s="28">
        <v>38.748904000000003</v>
      </c>
      <c r="G903" s="28">
        <v>3.4848349999999999</v>
      </c>
      <c r="H903" s="28">
        <v>1.226815</v>
      </c>
      <c r="I903" s="28">
        <v>4.16167</v>
      </c>
      <c r="J903" s="28">
        <v>17.9925</v>
      </c>
      <c r="K903" s="28">
        <v>0.92105000000000004</v>
      </c>
      <c r="L903" s="28">
        <v>0.91569999999999996</v>
      </c>
      <c r="M903" s="28">
        <v>1.1026199999999999</v>
      </c>
      <c r="N903" s="28">
        <v>478.95985000000002</v>
      </c>
      <c r="O903" s="28">
        <v>58.758304725000002</v>
      </c>
      <c r="P903" s="28">
        <v>372.64800000000002</v>
      </c>
      <c r="Q903" s="28">
        <v>1.4746575</v>
      </c>
      <c r="R903" s="28">
        <v>2.4214000000000002</v>
      </c>
      <c r="S903" s="28">
        <v>3.6665000000000001</v>
      </c>
      <c r="T903" s="28">
        <v>180.65100000000001</v>
      </c>
      <c r="U903" s="28">
        <v>3.1753909999999999</v>
      </c>
      <c r="V903" s="28">
        <v>6.6333194386549998E-2</v>
      </c>
      <c r="W903" s="28">
        <v>34.734405000000002</v>
      </c>
      <c r="X903" s="28">
        <v>202.0925</v>
      </c>
      <c r="Y903" s="28">
        <v>1.5222225</v>
      </c>
      <c r="Z903" s="28">
        <v>2.0079345000000002</v>
      </c>
      <c r="AA903" s="28">
        <v>2.63096</v>
      </c>
      <c r="AB903" s="28">
        <v>2.825005</v>
      </c>
      <c r="AC903" s="28">
        <v>53.45035</v>
      </c>
      <c r="AD903" s="28">
        <v>33.108800000000002</v>
      </c>
      <c r="AE903" s="28">
        <v>3.6665000000000001</v>
      </c>
      <c r="AF903" s="28">
        <v>4.97793975</v>
      </c>
      <c r="AG903" s="28">
        <v>4.9553812500000003</v>
      </c>
      <c r="AH903" s="28">
        <v>4.8414547499999996</v>
      </c>
      <c r="AI903" s="28">
        <v>8.1634999999999999E-2</v>
      </c>
      <c r="AJ903" s="28">
        <v>1.92989875</v>
      </c>
      <c r="AK903" s="28">
        <v>93.794420700000003</v>
      </c>
      <c r="AL903" s="28">
        <v>6.7987182500000003</v>
      </c>
      <c r="AM903" s="28">
        <v>0.96371724999999997</v>
      </c>
      <c r="AN903" s="28">
        <v>1.7728200000000001</v>
      </c>
      <c r="AO903" s="28">
        <v>41.289250000000003</v>
      </c>
      <c r="AP903" s="28">
        <v>2.0188267500000001</v>
      </c>
      <c r="AQ903" s="28">
        <v>1.6010275</v>
      </c>
      <c r="AR903" s="28">
        <v>7.3494915000000001</v>
      </c>
      <c r="AS903" s="28">
        <v>669.30790750000006</v>
      </c>
      <c r="AT903" s="28">
        <v>36.716561470499997</v>
      </c>
      <c r="AU903" s="28">
        <v>2651.878275</v>
      </c>
      <c r="AV903" s="28">
        <v>5.8322731499999998</v>
      </c>
      <c r="AW903" s="28">
        <v>3.3867750000000001</v>
      </c>
      <c r="AX903" s="28">
        <v>5</v>
      </c>
      <c r="AY903" s="28">
        <v>134.72897499999999</v>
      </c>
      <c r="AZ903" s="28">
        <v>2.7296671250000002</v>
      </c>
      <c r="BA903" s="28">
        <v>0.12000702361995</v>
      </c>
      <c r="BB903" s="28">
        <v>11.21855525</v>
      </c>
      <c r="BC903" s="28">
        <v>145.44999999999999</v>
      </c>
      <c r="BD903" s="28">
        <v>0.64761100000000005</v>
      </c>
      <c r="BE903" s="28">
        <v>1.9142423500000001</v>
      </c>
      <c r="BF903" s="28">
        <v>1.87018225</v>
      </c>
      <c r="BG903" s="28">
        <v>2.1420849999999998</v>
      </c>
      <c r="BH903" s="28">
        <v>84.732039999999998</v>
      </c>
      <c r="BI903" s="28">
        <v>15.494832499999999</v>
      </c>
      <c r="BJ903" s="28">
        <v>5</v>
      </c>
      <c r="BK903" s="28">
        <v>3.3309676050000001</v>
      </c>
      <c r="BL903" s="28">
        <v>3.3309676050000001</v>
      </c>
      <c r="BM903" s="28">
        <v>3.6499811549999999</v>
      </c>
      <c r="BN903" s="28">
        <v>0.18925775</v>
      </c>
      <c r="BO903" s="28">
        <v>1.0118172515938</v>
      </c>
      <c r="BP903" s="28">
        <v>0.46860419681620802</v>
      </c>
    </row>
    <row r="904" spans="1:68">
      <c r="A904" s="28">
        <v>903</v>
      </c>
      <c r="B904" s="29" t="s">
        <v>293</v>
      </c>
      <c r="C904" s="28">
        <v>270</v>
      </c>
      <c r="D904" s="28">
        <v>1145</v>
      </c>
      <c r="E904" s="28">
        <v>0.47702099999999997</v>
      </c>
      <c r="F904" s="28">
        <v>38.585105800000001</v>
      </c>
      <c r="G904" s="28">
        <v>3.4764919999999999</v>
      </c>
      <c r="H904" s="28">
        <v>1.2266980000000001</v>
      </c>
      <c r="I904" s="28">
        <v>4.161454</v>
      </c>
      <c r="J904" s="28">
        <v>17.929500000000001</v>
      </c>
      <c r="K904" s="28">
        <v>0.92059999999999997</v>
      </c>
      <c r="L904" s="28">
        <v>0.91534000000000004</v>
      </c>
      <c r="M904" s="28">
        <v>1.1037090000000001</v>
      </c>
      <c r="N904" s="28">
        <v>478.84672</v>
      </c>
      <c r="O904" s="28">
        <v>58.732643834999998</v>
      </c>
      <c r="P904" s="28">
        <v>372.99810000000002</v>
      </c>
      <c r="Q904" s="28">
        <v>1.4742975</v>
      </c>
      <c r="R904" s="28">
        <v>2.4188800000000001</v>
      </c>
      <c r="S904" s="28">
        <v>3.6638000000000002</v>
      </c>
      <c r="T904" s="28">
        <v>180.6267</v>
      </c>
      <c r="U904" s="28">
        <v>3.1751011999999998</v>
      </c>
      <c r="V904" s="28">
        <v>6.6465880253213996E-2</v>
      </c>
      <c r="W904" s="28">
        <v>34.724226000000002</v>
      </c>
      <c r="X904" s="28">
        <v>202.06100000000001</v>
      </c>
      <c r="Y904" s="28">
        <v>1.5217769999999999</v>
      </c>
      <c r="Z904" s="28">
        <v>2.0075664</v>
      </c>
      <c r="AA904" s="28">
        <v>2.630582</v>
      </c>
      <c r="AB904" s="28">
        <v>2.8247260000000001</v>
      </c>
      <c r="AC904" s="28">
        <v>53.40652</v>
      </c>
      <c r="AD904" s="28">
        <v>33.108260000000001</v>
      </c>
      <c r="AE904" s="28">
        <v>3.6638000000000002</v>
      </c>
      <c r="AF904" s="28">
        <v>4.9755776999999997</v>
      </c>
      <c r="AG904" s="28">
        <v>4.9535204999999998</v>
      </c>
      <c r="AH904" s="28">
        <v>4.8421257000000004</v>
      </c>
      <c r="AI904" s="28">
        <v>8.0987000000000003E-2</v>
      </c>
      <c r="AJ904" s="28">
        <v>1.92989875</v>
      </c>
      <c r="AK904" s="28">
        <v>93.794420700000003</v>
      </c>
      <c r="AL904" s="28">
        <v>6.7987182500000003</v>
      </c>
      <c r="AM904" s="28">
        <v>0.96371724999999997</v>
      </c>
      <c r="AN904" s="28">
        <v>1.7728200000000001</v>
      </c>
      <c r="AO904" s="28">
        <v>41.289250000000003</v>
      </c>
      <c r="AP904" s="28">
        <v>2.0188267500000001</v>
      </c>
      <c r="AQ904" s="28">
        <v>1.6010275</v>
      </c>
      <c r="AR904" s="28">
        <v>7.3494915000000001</v>
      </c>
      <c r="AS904" s="28">
        <v>669.30790750000006</v>
      </c>
      <c r="AT904" s="28">
        <v>36.716561470499997</v>
      </c>
      <c r="AU904" s="28">
        <v>2651.878275</v>
      </c>
      <c r="AV904" s="28">
        <v>5.8322731499999998</v>
      </c>
      <c r="AW904" s="28">
        <v>3.3867750000000001</v>
      </c>
      <c r="AX904" s="28">
        <v>5</v>
      </c>
      <c r="AY904" s="28">
        <v>134.72897499999999</v>
      </c>
      <c r="AZ904" s="28">
        <v>2.7296671250000002</v>
      </c>
      <c r="BA904" s="28">
        <v>0.12000702361995</v>
      </c>
      <c r="BB904" s="28">
        <v>11.21855525</v>
      </c>
      <c r="BC904" s="28">
        <v>145.44999999999999</v>
      </c>
      <c r="BD904" s="28">
        <v>0.64761100000000005</v>
      </c>
      <c r="BE904" s="28">
        <v>1.9142423500000001</v>
      </c>
      <c r="BF904" s="28">
        <v>1.87018225</v>
      </c>
      <c r="BG904" s="28">
        <v>2.1420849999999998</v>
      </c>
      <c r="BH904" s="28">
        <v>84.732039999999998</v>
      </c>
      <c r="BI904" s="28">
        <v>15.494832499999999</v>
      </c>
      <c r="BJ904" s="28">
        <v>5</v>
      </c>
      <c r="BK904" s="28">
        <v>3.3309676050000001</v>
      </c>
      <c r="BL904" s="28">
        <v>3.3309676050000001</v>
      </c>
      <c r="BM904" s="28">
        <v>3.6499811549999999</v>
      </c>
      <c r="BN904" s="28">
        <v>0.18925775</v>
      </c>
      <c r="BO904" s="28">
        <v>1.01166204152103</v>
      </c>
      <c r="BP904" s="28">
        <v>0.46860419681620802</v>
      </c>
    </row>
    <row r="905" spans="1:68">
      <c r="A905" s="28">
        <v>904</v>
      </c>
      <c r="B905" s="29" t="s">
        <v>440</v>
      </c>
      <c r="C905" s="28">
        <v>225</v>
      </c>
      <c r="D905" s="28">
        <v>1145</v>
      </c>
      <c r="E905" s="28">
        <v>0.47160299999999999</v>
      </c>
      <c r="F905" s="28">
        <v>38.257509400000004</v>
      </c>
      <c r="G905" s="28">
        <v>3.4598059999999999</v>
      </c>
      <c r="H905" s="28">
        <v>1.226464</v>
      </c>
      <c r="I905" s="28">
        <v>4.161022</v>
      </c>
      <c r="J905" s="28">
        <v>17.8035</v>
      </c>
      <c r="K905" s="28">
        <v>0.91969999999999996</v>
      </c>
      <c r="L905" s="28">
        <v>0.91461999999999999</v>
      </c>
      <c r="M905" s="28">
        <v>1.1058870000000001</v>
      </c>
      <c r="N905" s="28">
        <v>478.62045999999998</v>
      </c>
      <c r="O905" s="28">
        <v>58.681322055000003</v>
      </c>
      <c r="P905" s="28">
        <v>373.69830000000002</v>
      </c>
      <c r="Q905" s="28">
        <v>1.4735775</v>
      </c>
      <c r="R905" s="28">
        <v>2.41384</v>
      </c>
      <c r="S905" s="28">
        <v>3.6583999999999999</v>
      </c>
      <c r="T905" s="28">
        <v>180.57810000000001</v>
      </c>
      <c r="U905" s="28">
        <v>3.1745215999999998</v>
      </c>
      <c r="V905" s="28">
        <v>6.6734069143707705E-2</v>
      </c>
      <c r="W905" s="28">
        <v>34.703868</v>
      </c>
      <c r="X905" s="28">
        <v>201.99799999999999</v>
      </c>
      <c r="Y905" s="28">
        <v>1.520886</v>
      </c>
      <c r="Z905" s="28">
        <v>2.0068302</v>
      </c>
      <c r="AA905" s="28">
        <v>2.629826</v>
      </c>
      <c r="AB905" s="28">
        <v>2.8241679999999998</v>
      </c>
      <c r="AC905" s="28">
        <v>53.318860000000001</v>
      </c>
      <c r="AD905" s="28">
        <v>33.10718</v>
      </c>
      <c r="AE905" s="28">
        <v>3.6583999999999999</v>
      </c>
      <c r="AF905" s="28">
        <v>4.9708535999999999</v>
      </c>
      <c r="AG905" s="28">
        <v>4.9497989999999996</v>
      </c>
      <c r="AH905" s="28">
        <v>4.8434676000000003</v>
      </c>
      <c r="AI905" s="28">
        <v>7.9690999999999998E-2</v>
      </c>
      <c r="AJ905" s="28">
        <v>1.92989875</v>
      </c>
      <c r="AK905" s="28">
        <v>93.794420700000003</v>
      </c>
      <c r="AL905" s="28">
        <v>6.7987182500000003</v>
      </c>
      <c r="AM905" s="28">
        <v>0.96371724999999997</v>
      </c>
      <c r="AN905" s="28">
        <v>1.7728200000000001</v>
      </c>
      <c r="AO905" s="28">
        <v>41.289250000000003</v>
      </c>
      <c r="AP905" s="28">
        <v>2.0188267500000001</v>
      </c>
      <c r="AQ905" s="28">
        <v>1.6010275</v>
      </c>
      <c r="AR905" s="28">
        <v>7.3494915000000001</v>
      </c>
      <c r="AS905" s="28">
        <v>669.30790750000006</v>
      </c>
      <c r="AT905" s="28">
        <v>36.716561470499997</v>
      </c>
      <c r="AU905" s="28">
        <v>2651.878275</v>
      </c>
      <c r="AV905" s="28">
        <v>5.8322731499999998</v>
      </c>
      <c r="AW905" s="28">
        <v>3.3867750000000001</v>
      </c>
      <c r="AX905" s="28">
        <v>5</v>
      </c>
      <c r="AY905" s="28">
        <v>134.72897499999999</v>
      </c>
      <c r="AZ905" s="28">
        <v>2.7296671250000002</v>
      </c>
      <c r="BA905" s="28">
        <v>0.12000702361995</v>
      </c>
      <c r="BB905" s="28">
        <v>11.21855525</v>
      </c>
      <c r="BC905" s="28">
        <v>145.44999999999999</v>
      </c>
      <c r="BD905" s="28">
        <v>0.64761100000000005</v>
      </c>
      <c r="BE905" s="28">
        <v>1.9142423500000001</v>
      </c>
      <c r="BF905" s="28">
        <v>1.87018225</v>
      </c>
      <c r="BG905" s="28">
        <v>2.1420849999999998</v>
      </c>
      <c r="BH905" s="28">
        <v>84.732039999999998</v>
      </c>
      <c r="BI905" s="28">
        <v>15.494832499999999</v>
      </c>
      <c r="BJ905" s="28">
        <v>5</v>
      </c>
      <c r="BK905" s="28">
        <v>3.3309676050000001</v>
      </c>
      <c r="BL905" s="28">
        <v>3.3309676050000001</v>
      </c>
      <c r="BM905" s="28">
        <v>3.6499811549999999</v>
      </c>
      <c r="BN905" s="28">
        <v>0.18925775</v>
      </c>
      <c r="BO905" s="28">
        <v>1.0113516213754701</v>
      </c>
      <c r="BP905" s="28">
        <v>0.46860419681620802</v>
      </c>
    </row>
    <row r="906" spans="1:68">
      <c r="A906" s="28">
        <v>905</v>
      </c>
      <c r="B906" s="29" t="s">
        <v>441</v>
      </c>
      <c r="C906" s="28">
        <v>124</v>
      </c>
      <c r="D906" s="28">
        <v>1275</v>
      </c>
      <c r="E906" s="28">
        <v>0.45522000000000001</v>
      </c>
      <c r="F906" s="28">
        <v>35.003855000000001</v>
      </c>
      <c r="G906" s="28">
        <v>3.2195499999999999</v>
      </c>
      <c r="H906" s="28">
        <v>1.20865</v>
      </c>
      <c r="I906" s="28">
        <v>4.0778499999999998</v>
      </c>
      <c r="J906" s="28">
        <v>16.61</v>
      </c>
      <c r="K906" s="28">
        <v>0.86495</v>
      </c>
      <c r="L906" s="28">
        <v>0.86050000000000004</v>
      </c>
      <c r="M906" s="28">
        <v>1.069</v>
      </c>
      <c r="N906" s="28">
        <v>463.75400000000002</v>
      </c>
      <c r="O906" s="28">
        <v>57.396841199999997</v>
      </c>
      <c r="P906" s="28">
        <v>402.23</v>
      </c>
      <c r="Q906" s="28">
        <v>1.2884850000000001</v>
      </c>
      <c r="R906" s="28">
        <v>2.2454999999999998</v>
      </c>
      <c r="S906" s="28">
        <v>3.605</v>
      </c>
      <c r="T906" s="28">
        <v>179.44499999999999</v>
      </c>
      <c r="U906" s="28">
        <v>3.1728000000000001</v>
      </c>
      <c r="V906" s="28">
        <v>6.4419024683925394E-2</v>
      </c>
      <c r="W906" s="28">
        <v>34.7956</v>
      </c>
      <c r="X906" s="28">
        <v>200</v>
      </c>
      <c r="Y906" s="28">
        <v>1.5097499999999999</v>
      </c>
      <c r="Z906" s="28">
        <v>1.9757100000000001</v>
      </c>
      <c r="AA906" s="28">
        <v>2.6021000000000001</v>
      </c>
      <c r="AB906" s="28">
        <v>2.7846500000000001</v>
      </c>
      <c r="AC906" s="28">
        <v>47.456600000000002</v>
      </c>
      <c r="AD906" s="28">
        <v>33.177149999999997</v>
      </c>
      <c r="AE906" s="28">
        <v>3.605</v>
      </c>
      <c r="AF906" s="28">
        <v>4.8985919999999998</v>
      </c>
      <c r="AG906" s="28">
        <v>4.8985919999999998</v>
      </c>
      <c r="AH906" s="28">
        <v>4.8985919999999998</v>
      </c>
      <c r="AI906" s="28">
        <v>0.05</v>
      </c>
      <c r="AJ906" s="28">
        <v>1.9172</v>
      </c>
      <c r="AK906" s="28">
        <v>92.788259999999994</v>
      </c>
      <c r="AL906" s="28">
        <v>6.6825000000000001</v>
      </c>
      <c r="AM906" s="28">
        <v>0.95209999999999995</v>
      </c>
      <c r="AN906" s="28">
        <v>1.7646999999999999</v>
      </c>
      <c r="AO906" s="28">
        <v>40.93</v>
      </c>
      <c r="AP906" s="28">
        <v>2.0068999999999999</v>
      </c>
      <c r="AQ906" s="28">
        <v>1.5860000000000001</v>
      </c>
      <c r="AR906" s="28">
        <v>7.4775999999999998</v>
      </c>
      <c r="AS906" s="28">
        <v>663.53399999999999</v>
      </c>
      <c r="AT906" s="28">
        <v>36.4630759</v>
      </c>
      <c r="AU906" s="28">
        <v>2697.88</v>
      </c>
      <c r="AV906" s="28">
        <v>5.8047800000000001</v>
      </c>
      <c r="AW906" s="28">
        <v>3.2789999999999999</v>
      </c>
      <c r="AX906" s="28">
        <v>5</v>
      </c>
      <c r="AY906" s="28">
        <v>134.77000000000001</v>
      </c>
      <c r="AZ906" s="28">
        <v>2.7645499999999998</v>
      </c>
      <c r="BA906" s="28">
        <v>0.120449548008796</v>
      </c>
      <c r="BB906" s="28">
        <v>11.0533</v>
      </c>
      <c r="BC906" s="28">
        <v>145.69999999999999</v>
      </c>
      <c r="BD906" s="28">
        <v>0.64559999999999995</v>
      </c>
      <c r="BE906" s="28">
        <v>1.91282</v>
      </c>
      <c r="BF906" s="28">
        <v>1.867</v>
      </c>
      <c r="BG906" s="28">
        <v>2.1383999999999999</v>
      </c>
      <c r="BH906" s="28">
        <v>83.043000000000006</v>
      </c>
      <c r="BI906" s="28">
        <v>15.853999999999999</v>
      </c>
      <c r="BJ906" s="28">
        <v>5</v>
      </c>
      <c r="BK906" s="28">
        <v>3.2956120000000002</v>
      </c>
      <c r="BL906" s="28">
        <v>3.2956120000000002</v>
      </c>
      <c r="BM906" s="28">
        <v>3.429662</v>
      </c>
      <c r="BN906" s="28">
        <v>0.16719999999999999</v>
      </c>
      <c r="BO906" s="28">
        <v>1.00847111584938</v>
      </c>
      <c r="BP906" s="28">
        <v>0.46714905933429801</v>
      </c>
    </row>
    <row r="907" spans="1:68">
      <c r="A907" s="28">
        <v>906</v>
      </c>
      <c r="B907" s="29" t="s">
        <v>85</v>
      </c>
      <c r="C907" s="28">
        <v>152</v>
      </c>
      <c r="D907" s="28">
        <v>1275</v>
      </c>
      <c r="E907" s="28">
        <v>0.45762000000000003</v>
      </c>
      <c r="F907" s="28">
        <v>35.212085000000002</v>
      </c>
      <c r="G907" s="28">
        <v>3.2579500000000001</v>
      </c>
      <c r="H907" s="28">
        <v>1.26115</v>
      </c>
      <c r="I907" s="28">
        <v>4.1696499999999999</v>
      </c>
      <c r="J907" s="28">
        <v>16.7</v>
      </c>
      <c r="K907" s="28">
        <v>0.89195000000000002</v>
      </c>
      <c r="L907" s="28">
        <v>0.89049999999999996</v>
      </c>
      <c r="M907" s="28">
        <v>1.1178999999999999</v>
      </c>
      <c r="N907" s="28">
        <v>479.36</v>
      </c>
      <c r="O907" s="28">
        <v>58.2446682</v>
      </c>
      <c r="P907" s="28">
        <v>415.82</v>
      </c>
      <c r="Q907" s="28">
        <v>1.3861650000000001</v>
      </c>
      <c r="R907" s="28">
        <v>2.2845</v>
      </c>
      <c r="S907" s="28">
        <v>3.665</v>
      </c>
      <c r="T907" s="28">
        <v>183.13499999999999</v>
      </c>
      <c r="U907" s="28">
        <v>3.2210999999999999</v>
      </c>
      <c r="V907" s="28">
        <v>6.5868263473053898E-2</v>
      </c>
      <c r="W907" s="28">
        <v>35.186199999999999</v>
      </c>
      <c r="X907" s="28">
        <v>204.35</v>
      </c>
      <c r="Y907" s="28">
        <v>1.5325500000000001</v>
      </c>
      <c r="Z907" s="28">
        <v>2.0196900000000002</v>
      </c>
      <c r="AA907" s="28">
        <v>2.6591</v>
      </c>
      <c r="AB907" s="28">
        <v>2.8518500000000002</v>
      </c>
      <c r="AC907" s="28">
        <v>49.244599999999998</v>
      </c>
      <c r="AD907" s="28">
        <v>33.907049999999998</v>
      </c>
      <c r="AE907" s="28">
        <v>3.665</v>
      </c>
      <c r="AF907" s="28">
        <v>5.0038919999999996</v>
      </c>
      <c r="AG907" s="28">
        <v>5.0038919999999996</v>
      </c>
      <c r="AH907" s="28">
        <v>5.0038919999999996</v>
      </c>
      <c r="AI907" s="28">
        <v>5.1499999999999997E-2</v>
      </c>
      <c r="AJ907" s="28">
        <v>1.9172</v>
      </c>
      <c r="AK907" s="28">
        <v>92.788259999999994</v>
      </c>
      <c r="AL907" s="28">
        <v>6.6825000000000001</v>
      </c>
      <c r="AM907" s="28">
        <v>0.95209999999999995</v>
      </c>
      <c r="AN907" s="28">
        <v>1.7646999999999999</v>
      </c>
      <c r="AO907" s="28">
        <v>40.93</v>
      </c>
      <c r="AP907" s="28">
        <v>2.0068999999999999</v>
      </c>
      <c r="AQ907" s="28">
        <v>1.5860000000000001</v>
      </c>
      <c r="AR907" s="28">
        <v>7.4775999999999998</v>
      </c>
      <c r="AS907" s="28">
        <v>663.53399999999999</v>
      </c>
      <c r="AT907" s="28">
        <v>36.4630759</v>
      </c>
      <c r="AU907" s="28">
        <v>2697.88</v>
      </c>
      <c r="AV907" s="28">
        <v>5.8047800000000001</v>
      </c>
      <c r="AW907" s="28">
        <v>3.2789999999999999</v>
      </c>
      <c r="AX907" s="28">
        <v>5</v>
      </c>
      <c r="AY907" s="28">
        <v>134.77000000000001</v>
      </c>
      <c r="AZ907" s="28">
        <v>2.7645499999999998</v>
      </c>
      <c r="BA907" s="28">
        <v>0.120449548008796</v>
      </c>
      <c r="BB907" s="28">
        <v>11.0533</v>
      </c>
      <c r="BC907" s="28">
        <v>145.69999999999999</v>
      </c>
      <c r="BD907" s="28">
        <v>0.64559999999999995</v>
      </c>
      <c r="BE907" s="28">
        <v>1.91282</v>
      </c>
      <c r="BF907" s="28">
        <v>1.867</v>
      </c>
      <c r="BG907" s="28">
        <v>2.1383999999999999</v>
      </c>
      <c r="BH907" s="28">
        <v>83.043000000000006</v>
      </c>
      <c r="BI907" s="28">
        <v>15.853999999999999</v>
      </c>
      <c r="BJ907" s="28">
        <v>5</v>
      </c>
      <c r="BK907" s="28">
        <v>3.2956120000000002</v>
      </c>
      <c r="BL907" s="28">
        <v>3.2956120000000002</v>
      </c>
      <c r="BM907" s="28">
        <v>3.429662</v>
      </c>
      <c r="BN907" s="28">
        <v>0.16719999999999999</v>
      </c>
      <c r="BO907" s="28">
        <v>1.01642240535966</v>
      </c>
      <c r="BP907" s="28">
        <v>0.46714905933429801</v>
      </c>
    </row>
    <row r="908" spans="1:68">
      <c r="A908" s="28">
        <v>907</v>
      </c>
      <c r="B908" s="29" t="s">
        <v>221</v>
      </c>
      <c r="C908" s="28">
        <v>120</v>
      </c>
      <c r="D908" s="28">
        <v>1275</v>
      </c>
      <c r="E908" s="28">
        <v>0.46082000000000001</v>
      </c>
      <c r="F908" s="28">
        <v>35.489725</v>
      </c>
      <c r="G908" s="28">
        <v>3.3091499999999998</v>
      </c>
      <c r="H908" s="28">
        <v>1.3311500000000001</v>
      </c>
      <c r="I908" s="28">
        <v>4.2920499999999997</v>
      </c>
      <c r="J908" s="28">
        <v>16.82</v>
      </c>
      <c r="K908" s="28">
        <v>0.92795000000000005</v>
      </c>
      <c r="L908" s="28">
        <v>0.93049999999999999</v>
      </c>
      <c r="M908" s="28">
        <v>1.1831</v>
      </c>
      <c r="N908" s="28">
        <v>500.16800000000001</v>
      </c>
      <c r="O908" s="28">
        <v>59.375104200000003</v>
      </c>
      <c r="P908" s="28">
        <v>433.94</v>
      </c>
      <c r="Q908" s="28">
        <v>1.516405</v>
      </c>
      <c r="R908" s="28">
        <v>2.3365</v>
      </c>
      <c r="S908" s="28">
        <v>3.7450000000000001</v>
      </c>
      <c r="T908" s="28">
        <v>188.05500000000001</v>
      </c>
      <c r="U908" s="28">
        <v>3.2854999999999999</v>
      </c>
      <c r="V908" s="28">
        <v>6.7776456599286605E-2</v>
      </c>
      <c r="W908" s="28">
        <v>35.707000000000001</v>
      </c>
      <c r="X908" s="28">
        <v>210.15</v>
      </c>
      <c r="Y908" s="28">
        <v>1.5629500000000001</v>
      </c>
      <c r="Z908" s="28">
        <v>2.0783299999999998</v>
      </c>
      <c r="AA908" s="28">
        <v>2.7351000000000001</v>
      </c>
      <c r="AB908" s="28">
        <v>2.9414500000000001</v>
      </c>
      <c r="AC908" s="28">
        <v>51.628599999999999</v>
      </c>
      <c r="AD908" s="28">
        <v>34.880249999999997</v>
      </c>
      <c r="AE908" s="28">
        <v>3.7450000000000001</v>
      </c>
      <c r="AF908" s="28">
        <v>5.1442920000000001</v>
      </c>
      <c r="AG908" s="28">
        <v>5.1442920000000001</v>
      </c>
      <c r="AH908" s="28">
        <v>5.1442920000000001</v>
      </c>
      <c r="AI908" s="28">
        <v>5.3499999999999999E-2</v>
      </c>
      <c r="AJ908" s="28">
        <v>1.9172</v>
      </c>
      <c r="AK908" s="28">
        <v>92.788259999999994</v>
      </c>
      <c r="AL908" s="28">
        <v>6.6825000000000001</v>
      </c>
      <c r="AM908" s="28">
        <v>0.95209999999999995</v>
      </c>
      <c r="AN908" s="28">
        <v>1.7646999999999999</v>
      </c>
      <c r="AO908" s="28">
        <v>40.93</v>
      </c>
      <c r="AP908" s="28">
        <v>2.0068999999999999</v>
      </c>
      <c r="AQ908" s="28">
        <v>1.5860000000000001</v>
      </c>
      <c r="AR908" s="28">
        <v>7.4775999999999998</v>
      </c>
      <c r="AS908" s="28">
        <v>663.53399999999999</v>
      </c>
      <c r="AT908" s="28">
        <v>36.4630759</v>
      </c>
      <c r="AU908" s="28">
        <v>2697.88</v>
      </c>
      <c r="AV908" s="28">
        <v>5.8047800000000001</v>
      </c>
      <c r="AW908" s="28">
        <v>3.2789999999999999</v>
      </c>
      <c r="AX908" s="28">
        <v>5</v>
      </c>
      <c r="AY908" s="28">
        <v>134.77000000000001</v>
      </c>
      <c r="AZ908" s="28">
        <v>2.7645499999999998</v>
      </c>
      <c r="BA908" s="28">
        <v>0.120449548008796</v>
      </c>
      <c r="BB908" s="28">
        <v>11.0533</v>
      </c>
      <c r="BC908" s="28">
        <v>145.69999999999999</v>
      </c>
      <c r="BD908" s="28">
        <v>0.64559999999999995</v>
      </c>
      <c r="BE908" s="28">
        <v>1.91282</v>
      </c>
      <c r="BF908" s="28">
        <v>1.867</v>
      </c>
      <c r="BG908" s="28">
        <v>2.1383999999999999</v>
      </c>
      <c r="BH908" s="28">
        <v>83.043000000000006</v>
      </c>
      <c r="BI908" s="28">
        <v>15.853999999999999</v>
      </c>
      <c r="BJ908" s="28">
        <v>5</v>
      </c>
      <c r="BK908" s="28">
        <v>3.2956120000000002</v>
      </c>
      <c r="BL908" s="28">
        <v>3.2956120000000002</v>
      </c>
      <c r="BM908" s="28">
        <v>3.429662</v>
      </c>
      <c r="BN908" s="28">
        <v>0.16719999999999999</v>
      </c>
      <c r="BO908" s="28">
        <v>1.02702412470671</v>
      </c>
      <c r="BP908" s="28">
        <v>0.46714905933429801</v>
      </c>
    </row>
    <row r="909" spans="1:68">
      <c r="A909" s="28">
        <v>908</v>
      </c>
      <c r="B909" s="29" t="s">
        <v>70</v>
      </c>
      <c r="C909" s="28">
        <v>110</v>
      </c>
      <c r="D909" s="28">
        <v>1275</v>
      </c>
      <c r="E909" s="28">
        <v>0.46322000000000002</v>
      </c>
      <c r="F909" s="28">
        <v>35.697955</v>
      </c>
      <c r="G909" s="28">
        <v>3.34755</v>
      </c>
      <c r="H909" s="28">
        <v>1.38365</v>
      </c>
      <c r="I909" s="28">
        <v>4.3838499999999998</v>
      </c>
      <c r="J909" s="28">
        <v>16.91</v>
      </c>
      <c r="K909" s="28">
        <v>0.95494999999999997</v>
      </c>
      <c r="L909" s="28">
        <v>0.96050000000000002</v>
      </c>
      <c r="M909" s="28">
        <v>1.232</v>
      </c>
      <c r="N909" s="28">
        <v>515.774</v>
      </c>
      <c r="O909" s="28">
        <v>60.222931199999998</v>
      </c>
      <c r="P909" s="28">
        <v>447.53</v>
      </c>
      <c r="Q909" s="28">
        <v>1.614085</v>
      </c>
      <c r="R909" s="28">
        <v>2.3755000000000002</v>
      </c>
      <c r="S909" s="28">
        <v>3.8050000000000002</v>
      </c>
      <c r="T909" s="28">
        <v>191.745</v>
      </c>
      <c r="U909" s="28">
        <v>3.3338000000000001</v>
      </c>
      <c r="V909" s="28">
        <v>6.9189828503843906E-2</v>
      </c>
      <c r="W909" s="28">
        <v>36.0976</v>
      </c>
      <c r="X909" s="28">
        <v>214.5</v>
      </c>
      <c r="Y909" s="28">
        <v>1.58575</v>
      </c>
      <c r="Z909" s="28">
        <v>2.1223100000000001</v>
      </c>
      <c r="AA909" s="28">
        <v>2.7921</v>
      </c>
      <c r="AB909" s="28">
        <v>3.0086499999999998</v>
      </c>
      <c r="AC909" s="28">
        <v>53.416600000000003</v>
      </c>
      <c r="AD909" s="28">
        <v>35.610149999999997</v>
      </c>
      <c r="AE909" s="28">
        <v>3.8050000000000002</v>
      </c>
      <c r="AF909" s="28">
        <v>5.2495919999999998</v>
      </c>
      <c r="AG909" s="28">
        <v>5.2495919999999998</v>
      </c>
      <c r="AH909" s="28">
        <v>5.2495919999999998</v>
      </c>
      <c r="AI909" s="28">
        <v>5.5E-2</v>
      </c>
      <c r="AJ909" s="28">
        <v>1.9172</v>
      </c>
      <c r="AK909" s="28">
        <v>92.788259999999994</v>
      </c>
      <c r="AL909" s="28">
        <v>6.6825000000000001</v>
      </c>
      <c r="AM909" s="28">
        <v>0.95209999999999995</v>
      </c>
      <c r="AN909" s="28">
        <v>1.7646999999999999</v>
      </c>
      <c r="AO909" s="28">
        <v>40.93</v>
      </c>
      <c r="AP909" s="28">
        <v>2.0068999999999999</v>
      </c>
      <c r="AQ909" s="28">
        <v>1.5860000000000001</v>
      </c>
      <c r="AR909" s="28">
        <v>7.4775999999999998</v>
      </c>
      <c r="AS909" s="28">
        <v>663.53399999999999</v>
      </c>
      <c r="AT909" s="28">
        <v>36.4630759</v>
      </c>
      <c r="AU909" s="28">
        <v>2697.88</v>
      </c>
      <c r="AV909" s="28">
        <v>5.8047800000000001</v>
      </c>
      <c r="AW909" s="28">
        <v>3.2789999999999999</v>
      </c>
      <c r="AX909" s="28">
        <v>5</v>
      </c>
      <c r="AY909" s="28">
        <v>134.77000000000001</v>
      </c>
      <c r="AZ909" s="28">
        <v>2.7645499999999998</v>
      </c>
      <c r="BA909" s="28">
        <v>0.120449548008796</v>
      </c>
      <c r="BB909" s="28">
        <v>11.0533</v>
      </c>
      <c r="BC909" s="28">
        <v>145.69999999999999</v>
      </c>
      <c r="BD909" s="28">
        <v>0.64559999999999995</v>
      </c>
      <c r="BE909" s="28">
        <v>1.91282</v>
      </c>
      <c r="BF909" s="28">
        <v>1.867</v>
      </c>
      <c r="BG909" s="28">
        <v>2.1383999999999999</v>
      </c>
      <c r="BH909" s="28">
        <v>83.043000000000006</v>
      </c>
      <c r="BI909" s="28">
        <v>15.853999999999999</v>
      </c>
      <c r="BJ909" s="28">
        <v>5</v>
      </c>
      <c r="BK909" s="28">
        <v>3.2956120000000002</v>
      </c>
      <c r="BL909" s="28">
        <v>3.2956120000000002</v>
      </c>
      <c r="BM909" s="28">
        <v>3.429662</v>
      </c>
      <c r="BN909" s="28">
        <v>0.16719999999999999</v>
      </c>
      <c r="BO909" s="28">
        <v>1.03497541421699</v>
      </c>
      <c r="BP909" s="28">
        <v>0.46714905933429801</v>
      </c>
    </row>
    <row r="910" spans="1:68">
      <c r="A910" s="28">
        <v>909</v>
      </c>
      <c r="B910" s="29" t="s">
        <v>442</v>
      </c>
      <c r="C910" s="28">
        <v>490</v>
      </c>
      <c r="D910" s="28">
        <v>1080</v>
      </c>
      <c r="E910" s="28">
        <v>0.43057728000000001</v>
      </c>
      <c r="F910" s="28">
        <v>35.115599760000002</v>
      </c>
      <c r="G910" s="28">
        <v>3.2468935999999999</v>
      </c>
      <c r="H910" s="28">
        <v>1.1936199999999999</v>
      </c>
      <c r="I910" s="28">
        <v>4.0894567999999998</v>
      </c>
      <c r="J910" s="28">
        <v>16.541119999999999</v>
      </c>
      <c r="K910" s="28">
        <v>0.87588239999999995</v>
      </c>
      <c r="L910" s="28">
        <v>0.88613600000000003</v>
      </c>
      <c r="M910" s="28">
        <v>1.0709248</v>
      </c>
      <c r="N910" s="28">
        <v>467.45711999999997</v>
      </c>
      <c r="O910" s="28">
        <v>57.2382123728</v>
      </c>
      <c r="P910" s="28">
        <v>369.22224</v>
      </c>
      <c r="Q910" s="28">
        <v>1.387494</v>
      </c>
      <c r="R910" s="28">
        <v>2.306</v>
      </c>
      <c r="S910" s="28">
        <v>3.54264</v>
      </c>
      <c r="T910" s="28">
        <v>176.19336000000001</v>
      </c>
      <c r="U910" s="28">
        <v>3.1106256000000001</v>
      </c>
      <c r="V910" s="28">
        <v>7.2546478110309398E-2</v>
      </c>
      <c r="W910" s="28">
        <v>33.731942400000001</v>
      </c>
      <c r="X910" s="28">
        <v>197.7056</v>
      </c>
      <c r="Y910" s="28">
        <v>1.49458</v>
      </c>
      <c r="Z910" s="28">
        <v>1.9566112</v>
      </c>
      <c r="AA910" s="28">
        <v>2.5672383999999999</v>
      </c>
      <c r="AB910" s="28">
        <v>2.7589351999999998</v>
      </c>
      <c r="AC910" s="28">
        <v>52.476520000000001</v>
      </c>
      <c r="AD910" s="28">
        <v>32.420045600000002</v>
      </c>
      <c r="AE910" s="28">
        <v>3.54264</v>
      </c>
      <c r="AF910" s="28">
        <v>4.8115975359999998</v>
      </c>
      <c r="AG910" s="28">
        <v>4.8004575359999997</v>
      </c>
      <c r="AH910" s="28">
        <v>4.7441975359999997</v>
      </c>
      <c r="AI910" s="28">
        <v>6.8599999999999994E-2</v>
      </c>
      <c r="AJ910" s="28">
        <v>1.94451</v>
      </c>
      <c r="AK910" s="28">
        <v>94.775441599999994</v>
      </c>
      <c r="AL910" s="28">
        <v>6.907146</v>
      </c>
      <c r="AM910" s="28">
        <v>0.97609800000000002</v>
      </c>
      <c r="AN910" s="28">
        <v>1.7867999999999999</v>
      </c>
      <c r="AO910" s="28">
        <v>41.658000000000001</v>
      </c>
      <c r="AP910" s="28">
        <v>2.030014</v>
      </c>
      <c r="AQ910" s="28">
        <v>1.6170199999999999</v>
      </c>
      <c r="AR910" s="28">
        <v>7.2480120000000001</v>
      </c>
      <c r="AS910" s="28">
        <v>676.77725999999996</v>
      </c>
      <c r="AT910" s="28">
        <v>37.059971804</v>
      </c>
      <c r="AU910" s="28">
        <v>2614.4742000000001</v>
      </c>
      <c r="AV910" s="28">
        <v>5.7840812000000001</v>
      </c>
      <c r="AW910" s="28">
        <v>3.4811999999999999</v>
      </c>
      <c r="AX910" s="28">
        <v>5.016</v>
      </c>
      <c r="AY910" s="28">
        <v>135.31979999999999</v>
      </c>
      <c r="AZ910" s="28">
        <v>2.7119369999999998</v>
      </c>
      <c r="BA910" s="28">
        <v>0.119832925248452</v>
      </c>
      <c r="BB910" s="28">
        <v>11.421362</v>
      </c>
      <c r="BC910" s="28">
        <v>145.96</v>
      </c>
      <c r="BD910" s="28">
        <v>0.65271800000000002</v>
      </c>
      <c r="BE910" s="28">
        <v>1.9227588</v>
      </c>
      <c r="BF910" s="28">
        <v>1.880698</v>
      </c>
      <c r="BG910" s="28">
        <v>2.1545200000000002</v>
      </c>
      <c r="BH910" s="28">
        <v>85.456720000000004</v>
      </c>
      <c r="BI910" s="28">
        <v>15.28106</v>
      </c>
      <c r="BJ910" s="28">
        <v>5.016</v>
      </c>
      <c r="BK910" s="28">
        <v>3.3689220400000002</v>
      </c>
      <c r="BL910" s="28">
        <v>3.3689220400000002</v>
      </c>
      <c r="BM910" s="28">
        <v>3.85930244</v>
      </c>
      <c r="BN910" s="28">
        <v>0.20650199999999999</v>
      </c>
      <c r="BO910" s="28">
        <v>0.99967131790528196</v>
      </c>
      <c r="BP910" s="28">
        <v>0.47229956584659899</v>
      </c>
    </row>
    <row r="911" spans="1:68">
      <c r="A911" s="28">
        <v>910</v>
      </c>
      <c r="B911" s="29" t="s">
        <v>90</v>
      </c>
      <c r="C911" s="28">
        <v>620</v>
      </c>
      <c r="D911" s="28">
        <v>1080</v>
      </c>
      <c r="E911" s="28">
        <v>0.43591439999999998</v>
      </c>
      <c r="F911" s="28">
        <v>35.347039799999997</v>
      </c>
      <c r="G911" s="28">
        <v>3.2620279999999999</v>
      </c>
      <c r="H911" s="28">
        <v>1.1939500000000001</v>
      </c>
      <c r="I911" s="28">
        <v>4.0857140000000003</v>
      </c>
      <c r="J911" s="28">
        <v>16.637599999999999</v>
      </c>
      <c r="K911" s="28">
        <v>0.876552</v>
      </c>
      <c r="L911" s="28">
        <v>0.88927999999999996</v>
      </c>
      <c r="M911" s="28">
        <v>1.0767040000000001</v>
      </c>
      <c r="N911" s="28">
        <v>468.27359999999999</v>
      </c>
      <c r="O911" s="28">
        <v>57.193120694000001</v>
      </c>
      <c r="P911" s="28">
        <v>371.86020000000002</v>
      </c>
      <c r="Q911" s="28">
        <v>1.383135</v>
      </c>
      <c r="R911" s="28">
        <v>2.3119999999999998</v>
      </c>
      <c r="S911" s="28">
        <v>3.5472000000000001</v>
      </c>
      <c r="T911" s="28">
        <v>176.06280000000001</v>
      </c>
      <c r="U911" s="28">
        <v>3.1083029999999998</v>
      </c>
      <c r="V911" s="28">
        <v>7.3928932057508306E-2</v>
      </c>
      <c r="W911" s="28">
        <v>33.659502000000003</v>
      </c>
      <c r="X911" s="28">
        <v>197.58799999999999</v>
      </c>
      <c r="Y911" s="28">
        <v>1.4935</v>
      </c>
      <c r="Z911" s="28">
        <v>1.956151</v>
      </c>
      <c r="AA911" s="28">
        <v>2.5647820000000001</v>
      </c>
      <c r="AB911" s="28">
        <v>2.756996</v>
      </c>
      <c r="AC911" s="28">
        <v>52.701099999999997</v>
      </c>
      <c r="AD911" s="28">
        <v>32.341538</v>
      </c>
      <c r="AE911" s="28">
        <v>3.5472000000000001</v>
      </c>
      <c r="AF911" s="28">
        <v>4.8094877800000004</v>
      </c>
      <c r="AG911" s="28">
        <v>4.7983477800000003</v>
      </c>
      <c r="AH911" s="28">
        <v>4.7420877800000003</v>
      </c>
      <c r="AI911" s="28">
        <v>6.9500000000000006E-2</v>
      </c>
      <c r="AJ911" s="28">
        <v>1.9455074999999999</v>
      </c>
      <c r="AK911" s="28">
        <v>94.857647</v>
      </c>
      <c r="AL911" s="28">
        <v>6.9165225000000001</v>
      </c>
      <c r="AM911" s="28">
        <v>0.97715249999999998</v>
      </c>
      <c r="AN911" s="28">
        <v>1.7879400000000001</v>
      </c>
      <c r="AO911" s="28">
        <v>41.686500000000002</v>
      </c>
      <c r="AP911" s="28">
        <v>2.0303274999999998</v>
      </c>
      <c r="AQ911" s="28">
        <v>1.617875</v>
      </c>
      <c r="AR911" s="28">
        <v>7.2342750000000002</v>
      </c>
      <c r="AS911" s="28">
        <v>677.26147500000002</v>
      </c>
      <c r="AT911" s="28">
        <v>37.087160404999999</v>
      </c>
      <c r="AU911" s="28">
        <v>2609.23875</v>
      </c>
      <c r="AV911" s="28">
        <v>5.7760955000000003</v>
      </c>
      <c r="AW911" s="28">
        <v>3.4897499999999999</v>
      </c>
      <c r="AX911" s="28">
        <v>5.016</v>
      </c>
      <c r="AY911" s="28">
        <v>135.33975000000001</v>
      </c>
      <c r="AZ911" s="28">
        <v>2.7091012499999998</v>
      </c>
      <c r="BA911" s="28">
        <v>0.119750998524702</v>
      </c>
      <c r="BB911" s="28">
        <v>11.4422525</v>
      </c>
      <c r="BC911" s="28">
        <v>145.96</v>
      </c>
      <c r="BD911" s="28">
        <v>0.65305999999999997</v>
      </c>
      <c r="BE911" s="28">
        <v>1.9229354999999999</v>
      </c>
      <c r="BF911" s="28">
        <v>1.8811825</v>
      </c>
      <c r="BG911" s="28">
        <v>2.15509</v>
      </c>
      <c r="BH911" s="28">
        <v>85.504599999999996</v>
      </c>
      <c r="BI911" s="28">
        <v>15.255125</v>
      </c>
      <c r="BJ911" s="28">
        <v>5.016</v>
      </c>
      <c r="BK911" s="28">
        <v>3.37179085</v>
      </c>
      <c r="BL911" s="28">
        <v>3.37179085</v>
      </c>
      <c r="BM911" s="28">
        <v>3.88202435</v>
      </c>
      <c r="BN911" s="28">
        <v>0.2082975</v>
      </c>
      <c r="BO911" s="28">
        <v>0.99912805976330799</v>
      </c>
      <c r="BP911" s="28">
        <v>0.47254703328509401</v>
      </c>
    </row>
    <row r="912" spans="1:68">
      <c r="A912" s="28">
        <v>911</v>
      </c>
      <c r="B912" s="29" t="s">
        <v>233</v>
      </c>
      <c r="C912" s="28">
        <v>670</v>
      </c>
      <c r="D912" s="28">
        <v>1080</v>
      </c>
      <c r="E912" s="28">
        <v>0.43769343999999999</v>
      </c>
      <c r="F912" s="28">
        <v>35.424186480000003</v>
      </c>
      <c r="G912" s="28">
        <v>3.2670728000000002</v>
      </c>
      <c r="H912" s="28">
        <v>1.1940599999999999</v>
      </c>
      <c r="I912" s="28">
        <v>4.0844664000000002</v>
      </c>
      <c r="J912" s="28">
        <v>16.66976</v>
      </c>
      <c r="K912" s="28">
        <v>0.87677519999999998</v>
      </c>
      <c r="L912" s="28">
        <v>0.89032800000000001</v>
      </c>
      <c r="M912" s="28">
        <v>1.0786304</v>
      </c>
      <c r="N912" s="28">
        <v>468.54575999999997</v>
      </c>
      <c r="O912" s="28">
        <v>57.178090134400001</v>
      </c>
      <c r="P912" s="28">
        <v>372.73952000000003</v>
      </c>
      <c r="Q912" s="28">
        <v>1.3816820000000001</v>
      </c>
      <c r="R912" s="28">
        <v>2.3140000000000001</v>
      </c>
      <c r="S912" s="28">
        <v>3.5487199999999999</v>
      </c>
      <c r="T912" s="28">
        <v>176.01928000000001</v>
      </c>
      <c r="U912" s="28">
        <v>3.1075287999999999</v>
      </c>
      <c r="V912" s="28">
        <v>7.4386193922408E-2</v>
      </c>
      <c r="W912" s="28">
        <v>33.635355199999999</v>
      </c>
      <c r="X912" s="28">
        <v>197.5488</v>
      </c>
      <c r="Y912" s="28">
        <v>1.4931399999999999</v>
      </c>
      <c r="Z912" s="28">
        <v>1.9559975999999999</v>
      </c>
      <c r="AA912" s="28">
        <v>2.5639631999999999</v>
      </c>
      <c r="AB912" s="28">
        <v>2.7563496000000001</v>
      </c>
      <c r="AC912" s="28">
        <v>52.775959999999998</v>
      </c>
      <c r="AD912" s="28">
        <v>32.315368800000002</v>
      </c>
      <c r="AE912" s="28">
        <v>3.5487199999999999</v>
      </c>
      <c r="AF912" s="28">
        <v>4.8087845280000003</v>
      </c>
      <c r="AG912" s="28">
        <v>4.7976445280000002</v>
      </c>
      <c r="AH912" s="28">
        <v>4.7413845280000002</v>
      </c>
      <c r="AI912" s="28">
        <v>6.9800000000000001E-2</v>
      </c>
      <c r="AJ912" s="28">
        <v>1.94584</v>
      </c>
      <c r="AK912" s="28">
        <v>94.885048800000007</v>
      </c>
      <c r="AL912" s="28">
        <v>6.9196479999999996</v>
      </c>
      <c r="AM912" s="28">
        <v>0.97750400000000004</v>
      </c>
      <c r="AN912" s="28">
        <v>1.7883199999999999</v>
      </c>
      <c r="AO912" s="28">
        <v>41.695999999999998</v>
      </c>
      <c r="AP912" s="28">
        <v>2.0304319999999998</v>
      </c>
      <c r="AQ912" s="28">
        <v>1.61816</v>
      </c>
      <c r="AR912" s="28">
        <v>7.2296959999999997</v>
      </c>
      <c r="AS912" s="28">
        <v>677.42287999999996</v>
      </c>
      <c r="AT912" s="28">
        <v>37.096223272000003</v>
      </c>
      <c r="AU912" s="28">
        <v>2607.4935999999998</v>
      </c>
      <c r="AV912" s="28">
        <v>5.7734335999999997</v>
      </c>
      <c r="AW912" s="28">
        <v>3.4925999999999999</v>
      </c>
      <c r="AX912" s="28">
        <v>5.016</v>
      </c>
      <c r="AY912" s="28">
        <v>135.34639999999999</v>
      </c>
      <c r="AZ912" s="28">
        <v>2.7081559999999998</v>
      </c>
      <c r="BA912" s="28">
        <v>0.119723714504989</v>
      </c>
      <c r="BB912" s="28">
        <v>11.449216</v>
      </c>
      <c r="BC912" s="28">
        <v>145.96</v>
      </c>
      <c r="BD912" s="28">
        <v>0.65317400000000003</v>
      </c>
      <c r="BE912" s="28">
        <v>1.9229944000000001</v>
      </c>
      <c r="BF912" s="28">
        <v>1.8813439999999999</v>
      </c>
      <c r="BG912" s="28">
        <v>2.1552799999999999</v>
      </c>
      <c r="BH912" s="28">
        <v>85.520560000000003</v>
      </c>
      <c r="BI912" s="28">
        <v>15.24648</v>
      </c>
      <c r="BJ912" s="28">
        <v>5.016</v>
      </c>
      <c r="BK912" s="28">
        <v>3.3727471200000001</v>
      </c>
      <c r="BL912" s="28">
        <v>3.3727471200000001</v>
      </c>
      <c r="BM912" s="28">
        <v>3.8895983200000002</v>
      </c>
      <c r="BN912" s="28">
        <v>0.208896</v>
      </c>
      <c r="BO912" s="28">
        <v>0.99894701429002597</v>
      </c>
      <c r="BP912" s="28">
        <v>0.472629522431259</v>
      </c>
    </row>
    <row r="913" spans="1:68">
      <c r="A913" s="28">
        <v>912</v>
      </c>
      <c r="B913" s="29" t="s">
        <v>84</v>
      </c>
      <c r="C913" s="28">
        <v>640</v>
      </c>
      <c r="D913" s="28">
        <v>1080</v>
      </c>
      <c r="E913" s="28">
        <v>0.44480960000000003</v>
      </c>
      <c r="F913" s="28">
        <v>35.732773199999997</v>
      </c>
      <c r="G913" s="28">
        <v>3.2872520000000001</v>
      </c>
      <c r="H913" s="28">
        <v>1.1944999999999999</v>
      </c>
      <c r="I913" s="28">
        <v>4.0794759999999997</v>
      </c>
      <c r="J913" s="28">
        <v>16.798400000000001</v>
      </c>
      <c r="K913" s="28">
        <v>0.877668</v>
      </c>
      <c r="L913" s="28">
        <v>0.89451999999999998</v>
      </c>
      <c r="M913" s="28">
        <v>1.086336</v>
      </c>
      <c r="N913" s="28">
        <v>469.63440000000003</v>
      </c>
      <c r="O913" s="28">
        <v>57.117967896000003</v>
      </c>
      <c r="P913" s="28">
        <v>376.2568</v>
      </c>
      <c r="Q913" s="28">
        <v>1.3758699999999999</v>
      </c>
      <c r="R913" s="28">
        <v>2.3220000000000001</v>
      </c>
      <c r="S913" s="28">
        <v>3.5548000000000002</v>
      </c>
      <c r="T913" s="28">
        <v>175.84520000000001</v>
      </c>
      <c r="U913" s="28">
        <v>3.1044320000000001</v>
      </c>
      <c r="V913" s="28">
        <v>7.6197733117439798E-2</v>
      </c>
      <c r="W913" s="28">
        <v>33.538767999999997</v>
      </c>
      <c r="X913" s="28">
        <v>197.392</v>
      </c>
      <c r="Y913" s="28">
        <v>1.4917</v>
      </c>
      <c r="Z913" s="28">
        <v>1.955384</v>
      </c>
      <c r="AA913" s="28">
        <v>2.5606879999999999</v>
      </c>
      <c r="AB913" s="28">
        <v>2.7537639999999999</v>
      </c>
      <c r="AC913" s="28">
        <v>53.075400000000002</v>
      </c>
      <c r="AD913" s="28">
        <v>32.210692000000002</v>
      </c>
      <c r="AE913" s="28">
        <v>3.5548000000000002</v>
      </c>
      <c r="AF913" s="28">
        <v>4.8059715199999999</v>
      </c>
      <c r="AG913" s="28">
        <v>4.7948315199999998</v>
      </c>
      <c r="AH913" s="28">
        <v>4.7385715199999998</v>
      </c>
      <c r="AI913" s="28">
        <v>7.0999999999999994E-2</v>
      </c>
      <c r="AJ913" s="28">
        <v>1.9471700000000001</v>
      </c>
      <c r="AK913" s="28">
        <v>94.994656000000006</v>
      </c>
      <c r="AL913" s="28">
        <v>6.93215</v>
      </c>
      <c r="AM913" s="28">
        <v>0.97890999999999995</v>
      </c>
      <c r="AN913" s="28">
        <v>1.7898400000000001</v>
      </c>
      <c r="AO913" s="28">
        <v>41.734000000000002</v>
      </c>
      <c r="AP913" s="28">
        <v>2.03085</v>
      </c>
      <c r="AQ913" s="28">
        <v>1.6193</v>
      </c>
      <c r="AR913" s="28">
        <v>7.2113800000000001</v>
      </c>
      <c r="AS913" s="28">
        <v>678.06849999999997</v>
      </c>
      <c r="AT913" s="28">
        <v>37.132474739999999</v>
      </c>
      <c r="AU913" s="28">
        <v>2600.5129999999999</v>
      </c>
      <c r="AV913" s="28">
        <v>5.7627860000000002</v>
      </c>
      <c r="AW913" s="28">
        <v>3.504</v>
      </c>
      <c r="AX913" s="28">
        <v>5.016</v>
      </c>
      <c r="AY913" s="28">
        <v>135.37299999999999</v>
      </c>
      <c r="AZ913" s="28">
        <v>2.7043750000000002</v>
      </c>
      <c r="BA913" s="28">
        <v>0.119614702640533</v>
      </c>
      <c r="BB913" s="28">
        <v>11.477069999999999</v>
      </c>
      <c r="BC913" s="28">
        <v>145.96</v>
      </c>
      <c r="BD913" s="28">
        <v>0.65363000000000004</v>
      </c>
      <c r="BE913" s="28">
        <v>1.92323</v>
      </c>
      <c r="BF913" s="28">
        <v>1.8819900000000001</v>
      </c>
      <c r="BG913" s="28">
        <v>2.15604</v>
      </c>
      <c r="BH913" s="28">
        <v>85.584400000000002</v>
      </c>
      <c r="BI913" s="28">
        <v>15.2119</v>
      </c>
      <c r="BJ913" s="28">
        <v>5.016</v>
      </c>
      <c r="BK913" s="28">
        <v>3.3765722</v>
      </c>
      <c r="BL913" s="28">
        <v>3.3765722</v>
      </c>
      <c r="BM913" s="28">
        <v>3.9198941999999999</v>
      </c>
      <c r="BN913" s="28">
        <v>0.21129000000000001</v>
      </c>
      <c r="BO913" s="28">
        <v>0.99822303517622601</v>
      </c>
      <c r="BP913" s="28">
        <v>0.472959479015919</v>
      </c>
    </row>
    <row r="914" spans="1:68">
      <c r="A914" s="28">
        <v>913</v>
      </c>
      <c r="B914" s="29" t="s">
        <v>85</v>
      </c>
      <c r="C914" s="28">
        <v>450</v>
      </c>
      <c r="D914" s="28">
        <v>1080</v>
      </c>
      <c r="E914" s="28">
        <v>0.46260000000000001</v>
      </c>
      <c r="F914" s="28">
        <v>36.504240000000003</v>
      </c>
      <c r="G914" s="28">
        <v>3.3376999999999999</v>
      </c>
      <c r="H914" s="28">
        <v>1.1956</v>
      </c>
      <c r="I914" s="28">
        <v>4.0670000000000002</v>
      </c>
      <c r="J914" s="28">
        <v>17.12</v>
      </c>
      <c r="K914" s="28">
        <v>0.87990000000000002</v>
      </c>
      <c r="L914" s="28">
        <v>0.90500000000000003</v>
      </c>
      <c r="M914" s="28">
        <v>1.1055999999999999</v>
      </c>
      <c r="N914" s="28">
        <v>472.35599999999999</v>
      </c>
      <c r="O914" s="28">
        <v>56.967662300000001</v>
      </c>
      <c r="P914" s="28">
        <v>385.05</v>
      </c>
      <c r="Q914" s="28">
        <v>1.36134</v>
      </c>
      <c r="R914" s="28">
        <v>2.3420000000000001</v>
      </c>
      <c r="S914" s="28">
        <v>3.57</v>
      </c>
      <c r="T914" s="28">
        <v>175.41</v>
      </c>
      <c r="U914" s="28">
        <v>3.0966900000000002</v>
      </c>
      <c r="V914" s="28">
        <v>8.0607476635514E-2</v>
      </c>
      <c r="W914" s="28">
        <v>33.2973</v>
      </c>
      <c r="X914" s="28">
        <v>197</v>
      </c>
      <c r="Y914" s="28">
        <v>1.4881</v>
      </c>
      <c r="Z914" s="28">
        <v>1.9538500000000001</v>
      </c>
      <c r="AA914" s="28">
        <v>2.5525000000000002</v>
      </c>
      <c r="AB914" s="28">
        <v>2.7473000000000001</v>
      </c>
      <c r="AC914" s="28">
        <v>53.823999999999998</v>
      </c>
      <c r="AD914" s="28">
        <v>31.949000000000002</v>
      </c>
      <c r="AE914" s="28">
        <v>3.57</v>
      </c>
      <c r="AF914" s="28">
        <v>4.7989389999999998</v>
      </c>
      <c r="AG914" s="28">
        <v>4.7877989999999997</v>
      </c>
      <c r="AH914" s="28">
        <v>4.7315389999999997</v>
      </c>
      <c r="AI914" s="28">
        <v>7.3999999999999996E-2</v>
      </c>
      <c r="AJ914" s="28">
        <v>1.9504950000000001</v>
      </c>
      <c r="AK914" s="28">
        <v>95.268674000000004</v>
      </c>
      <c r="AL914" s="28">
        <v>6.9634049999999998</v>
      </c>
      <c r="AM914" s="28">
        <v>0.98242499999999999</v>
      </c>
      <c r="AN914" s="28">
        <v>1.7936399999999999</v>
      </c>
      <c r="AO914" s="28">
        <v>41.829000000000001</v>
      </c>
      <c r="AP914" s="28">
        <v>2.031895</v>
      </c>
      <c r="AQ914" s="28">
        <v>1.62215</v>
      </c>
      <c r="AR914" s="28">
        <v>7.1655899999999999</v>
      </c>
      <c r="AS914" s="28">
        <v>679.68254999999999</v>
      </c>
      <c r="AT914" s="28">
        <v>37.22310341</v>
      </c>
      <c r="AU914" s="28">
        <v>2583.0614999999998</v>
      </c>
      <c r="AV914" s="28">
        <v>5.736167</v>
      </c>
      <c r="AW914" s="28">
        <v>3.5325000000000002</v>
      </c>
      <c r="AX914" s="28">
        <v>5.016</v>
      </c>
      <c r="AY914" s="28">
        <v>135.43950000000001</v>
      </c>
      <c r="AZ914" s="28">
        <v>2.6949225000000001</v>
      </c>
      <c r="BA914" s="28">
        <v>0.119343039518038</v>
      </c>
      <c r="BB914" s="28">
        <v>11.546704999999999</v>
      </c>
      <c r="BC914" s="28">
        <v>145.96</v>
      </c>
      <c r="BD914" s="28">
        <v>0.65476999999999996</v>
      </c>
      <c r="BE914" s="28">
        <v>1.9238189999999999</v>
      </c>
      <c r="BF914" s="28">
        <v>1.883605</v>
      </c>
      <c r="BG914" s="28">
        <v>2.15794</v>
      </c>
      <c r="BH914" s="28">
        <v>85.744</v>
      </c>
      <c r="BI914" s="28">
        <v>15.125450000000001</v>
      </c>
      <c r="BJ914" s="28">
        <v>5.016</v>
      </c>
      <c r="BK914" s="28">
        <v>3.3861349000000001</v>
      </c>
      <c r="BL914" s="28">
        <v>3.3861349000000001</v>
      </c>
      <c r="BM914" s="28">
        <v>3.9956339000000001</v>
      </c>
      <c r="BN914" s="28">
        <v>0.217275</v>
      </c>
      <c r="BO914" s="28">
        <v>0.996414505655283</v>
      </c>
      <c r="BP914" s="28">
        <v>0.47378437047756899</v>
      </c>
    </row>
    <row r="915" spans="1:68">
      <c r="A915" s="28">
        <v>914</v>
      </c>
      <c r="B915" s="29" t="s">
        <v>443</v>
      </c>
      <c r="C915" s="28">
        <v>63</v>
      </c>
      <c r="D915" s="28">
        <v>1150</v>
      </c>
      <c r="E915" s="28">
        <v>0.35342400000000002</v>
      </c>
      <c r="F915" s="28">
        <v>29.645508</v>
      </c>
      <c r="G915" s="28">
        <v>2.93588</v>
      </c>
      <c r="H915" s="28">
        <v>1.1716</v>
      </c>
      <c r="I915" s="28">
        <v>4.05044</v>
      </c>
      <c r="J915" s="28">
        <v>14.316000000000001</v>
      </c>
      <c r="K915" s="28">
        <v>0.86031999999999997</v>
      </c>
      <c r="L915" s="28">
        <v>0.86280000000000001</v>
      </c>
      <c r="M915" s="28">
        <v>1.0540400000000001</v>
      </c>
      <c r="N915" s="28">
        <v>467.49599999999998</v>
      </c>
      <c r="O915" s="28">
        <v>56.150682439999997</v>
      </c>
      <c r="P915" s="28">
        <v>372.47199999999998</v>
      </c>
      <c r="Q915" s="28">
        <v>1.42998</v>
      </c>
      <c r="R915" s="28">
        <v>2.2130000000000001</v>
      </c>
      <c r="S915" s="28">
        <v>3.4119999999999999</v>
      </c>
      <c r="T915" s="28">
        <v>173.608</v>
      </c>
      <c r="U915" s="28">
        <v>3.0646800000000001</v>
      </c>
      <c r="V915" s="28">
        <v>7.1248952221290907E-2</v>
      </c>
      <c r="W915" s="28">
        <v>32.515120000000003</v>
      </c>
      <c r="X915" s="28">
        <v>195.68</v>
      </c>
      <c r="Y915" s="28">
        <v>1.4870000000000001</v>
      </c>
      <c r="Z915" s="28">
        <v>1.9327000000000001</v>
      </c>
      <c r="AA915" s="28">
        <v>2.5413199999999998</v>
      </c>
      <c r="AB915" s="28">
        <v>2.73936</v>
      </c>
      <c r="AC915" s="28">
        <v>50.125399999999999</v>
      </c>
      <c r="AD915" s="28">
        <v>31.704080000000001</v>
      </c>
      <c r="AE915" s="28">
        <v>3.4119999999999999</v>
      </c>
      <c r="AF915" s="28">
        <v>4.7232168000000003</v>
      </c>
      <c r="AG915" s="28">
        <v>4.7232168000000003</v>
      </c>
      <c r="AH915" s="28">
        <v>4.7232168000000003</v>
      </c>
      <c r="AI915" s="28">
        <v>0.05</v>
      </c>
      <c r="AJ915" s="28">
        <v>1.9192</v>
      </c>
      <c r="AK915" s="28">
        <v>92.87236</v>
      </c>
      <c r="AL915" s="28">
        <v>6.6950000000000003</v>
      </c>
      <c r="AM915" s="28">
        <v>0.9506</v>
      </c>
      <c r="AN915" s="28">
        <v>1.7542</v>
      </c>
      <c r="AO915" s="28">
        <v>40.98</v>
      </c>
      <c r="AP915" s="28">
        <v>2.0234000000000001</v>
      </c>
      <c r="AQ915" s="28">
        <v>1.5960000000000001</v>
      </c>
      <c r="AR915" s="28">
        <v>7.5435999999999996</v>
      </c>
      <c r="AS915" s="28">
        <v>663.72400000000005</v>
      </c>
      <c r="AT915" s="28">
        <v>36.332307399999998</v>
      </c>
      <c r="AU915" s="28">
        <v>2728.68</v>
      </c>
      <c r="AV915" s="28">
        <v>6.0470800000000002</v>
      </c>
      <c r="AW915" s="28">
        <v>3.294</v>
      </c>
      <c r="AX915" s="28">
        <v>5</v>
      </c>
      <c r="AY915" s="28">
        <v>134.22</v>
      </c>
      <c r="AZ915" s="28">
        <v>2.7612999999999999</v>
      </c>
      <c r="BA915" s="28">
        <v>0.121522693997072</v>
      </c>
      <c r="BB915" s="28">
        <v>10.893800000000001</v>
      </c>
      <c r="BC915" s="28">
        <v>145.19999999999999</v>
      </c>
      <c r="BD915" s="28">
        <v>0.64159999999999995</v>
      </c>
      <c r="BE915" s="28">
        <v>1.9115200000000001</v>
      </c>
      <c r="BF915" s="28">
        <v>1.8620000000000001</v>
      </c>
      <c r="BG915" s="28">
        <v>2.1324000000000001</v>
      </c>
      <c r="BH915" s="28">
        <v>85.298000000000002</v>
      </c>
      <c r="BI915" s="28">
        <v>15.744</v>
      </c>
      <c r="BJ915" s="28">
        <v>5</v>
      </c>
      <c r="BK915" s="28">
        <v>3.299032</v>
      </c>
      <c r="BL915" s="28">
        <v>3.299032</v>
      </c>
      <c r="BM915" s="28">
        <v>3.337332</v>
      </c>
      <c r="BN915" s="28">
        <v>0.16919999999999999</v>
      </c>
      <c r="BO915" s="28">
        <v>1.0025150006049599</v>
      </c>
      <c r="BP915" s="28">
        <v>0.46425470332850899</v>
      </c>
    </row>
    <row r="916" spans="1:68">
      <c r="A916" s="28">
        <v>915</v>
      </c>
      <c r="B916" s="29" t="s">
        <v>84</v>
      </c>
      <c r="C916" s="28">
        <v>75</v>
      </c>
      <c r="D916" s="28">
        <v>1110</v>
      </c>
      <c r="E916" s="28">
        <v>0.38252799999999998</v>
      </c>
      <c r="F916" s="28">
        <v>31.376546000000001</v>
      </c>
      <c r="G916" s="28">
        <v>3.03626</v>
      </c>
      <c r="H916" s="28">
        <v>1.1727000000000001</v>
      </c>
      <c r="I916" s="28">
        <v>4.0286799999999996</v>
      </c>
      <c r="J916" s="28">
        <v>14.972</v>
      </c>
      <c r="K916" s="28">
        <v>0.87353999999999998</v>
      </c>
      <c r="L916" s="28">
        <v>0.87360000000000004</v>
      </c>
      <c r="M916" s="28">
        <v>1.0661799999999999</v>
      </c>
      <c r="N916" s="28">
        <v>470.18700000000001</v>
      </c>
      <c r="O916" s="28">
        <v>56.101529380000002</v>
      </c>
      <c r="P916" s="28">
        <v>374.47399999999999</v>
      </c>
      <c r="Q916" s="28">
        <v>1.4628099999999999</v>
      </c>
      <c r="R916" s="28">
        <v>2.254</v>
      </c>
      <c r="S916" s="28">
        <v>3.4340000000000002</v>
      </c>
      <c r="T916" s="28">
        <v>173.196</v>
      </c>
      <c r="U916" s="28">
        <v>3.04983</v>
      </c>
      <c r="V916" s="28">
        <v>7.0798824472348407E-2</v>
      </c>
      <c r="W916" s="28">
        <v>32.313139999999997</v>
      </c>
      <c r="X916" s="28">
        <v>195.16</v>
      </c>
      <c r="Y916" s="28">
        <v>1.4814000000000001</v>
      </c>
      <c r="Z916" s="28">
        <v>1.93266</v>
      </c>
      <c r="AA916" s="28">
        <v>2.5353400000000001</v>
      </c>
      <c r="AB916" s="28">
        <v>2.7344200000000001</v>
      </c>
      <c r="AC916" s="28">
        <v>50.545400000000001</v>
      </c>
      <c r="AD916" s="28">
        <v>31.382660000000001</v>
      </c>
      <c r="AE916" s="28">
        <v>3.4340000000000002</v>
      </c>
      <c r="AF916" s="28">
        <v>4.7387515999999996</v>
      </c>
      <c r="AG916" s="28">
        <v>4.7331816</v>
      </c>
      <c r="AH916" s="28">
        <v>4.7050516</v>
      </c>
      <c r="AI916" s="28">
        <v>5.7500000000000002E-2</v>
      </c>
      <c r="AJ916" s="28">
        <v>1.9401999999999999</v>
      </c>
      <c r="AK916" s="28">
        <v>94.584040000000002</v>
      </c>
      <c r="AL916" s="28">
        <v>6.7442000000000002</v>
      </c>
      <c r="AM916" s="28">
        <v>0.95099999999999996</v>
      </c>
      <c r="AN916" s="28">
        <v>1.7567999999999999</v>
      </c>
      <c r="AO916" s="28">
        <v>41.6</v>
      </c>
      <c r="AP916" s="28">
        <v>2.0173999999999999</v>
      </c>
      <c r="AQ916" s="28">
        <v>1.59</v>
      </c>
      <c r="AR916" s="28">
        <v>7.5209999999999999</v>
      </c>
      <c r="AS916" s="28">
        <v>663.95600000000002</v>
      </c>
      <c r="AT916" s="28">
        <v>36.5202654</v>
      </c>
      <c r="AU916" s="28">
        <v>2723.76</v>
      </c>
      <c r="AV916" s="28">
        <v>5.9363999999999999</v>
      </c>
      <c r="AW916" s="28">
        <v>3.2909999999999999</v>
      </c>
      <c r="AX916" s="28">
        <v>5.0199999999999996</v>
      </c>
      <c r="AY916" s="28">
        <v>134.41999999999999</v>
      </c>
      <c r="AZ916" s="28">
        <v>2.7643</v>
      </c>
      <c r="BA916" s="28">
        <v>0.119230769230769</v>
      </c>
      <c r="BB916" s="28">
        <v>10.946</v>
      </c>
      <c r="BC916" s="28">
        <v>145.4</v>
      </c>
      <c r="BD916" s="28">
        <v>0.64300000000000002</v>
      </c>
      <c r="BE916" s="28">
        <v>1.9117599999999999</v>
      </c>
      <c r="BF916" s="28">
        <v>1.8635999999999999</v>
      </c>
      <c r="BG916" s="28">
        <v>2.1345999999999998</v>
      </c>
      <c r="BH916" s="28">
        <v>83.573999999999998</v>
      </c>
      <c r="BI916" s="28">
        <v>15.754</v>
      </c>
      <c r="BJ916" s="28">
        <v>5.0199999999999996</v>
      </c>
      <c r="BK916" s="28">
        <v>3.2969520000000001</v>
      </c>
      <c r="BL916" s="28">
        <v>3.2969520000000001</v>
      </c>
      <c r="BM916" s="28">
        <v>3.3723459999999998</v>
      </c>
      <c r="BN916" s="28">
        <v>0.16839999999999999</v>
      </c>
      <c r="BO916" s="28">
        <v>0.999866448024474</v>
      </c>
      <c r="BP916" s="28">
        <v>0.465267727930535</v>
      </c>
    </row>
    <row r="917" spans="1:68">
      <c r="A917" s="28">
        <v>916</v>
      </c>
      <c r="B917" s="29" t="s">
        <v>85</v>
      </c>
      <c r="C917" s="28">
        <v>125</v>
      </c>
      <c r="D917" s="28">
        <v>1110</v>
      </c>
      <c r="E917" s="28">
        <v>0.39707999999999999</v>
      </c>
      <c r="F917" s="28">
        <v>32.242064999999997</v>
      </c>
      <c r="G917" s="28">
        <v>3.0864500000000001</v>
      </c>
      <c r="H917" s="28">
        <v>1.1732499999999999</v>
      </c>
      <c r="I917" s="28">
        <v>4.0178000000000003</v>
      </c>
      <c r="J917" s="28">
        <v>15.3</v>
      </c>
      <c r="K917" s="28">
        <v>0.88014999999999999</v>
      </c>
      <c r="L917" s="28">
        <v>0.879</v>
      </c>
      <c r="M917" s="28">
        <v>1.0722499999999999</v>
      </c>
      <c r="N917" s="28">
        <v>471.53250000000003</v>
      </c>
      <c r="O917" s="28">
        <v>56.076952849999998</v>
      </c>
      <c r="P917" s="28">
        <v>375.47500000000002</v>
      </c>
      <c r="Q917" s="28">
        <v>1.479225</v>
      </c>
      <c r="R917" s="28">
        <v>2.2745000000000002</v>
      </c>
      <c r="S917" s="28">
        <v>3.4449999999999998</v>
      </c>
      <c r="T917" s="28">
        <v>172.99</v>
      </c>
      <c r="U917" s="28">
        <v>3.042405</v>
      </c>
      <c r="V917" s="28">
        <v>7.0588235294117702E-2</v>
      </c>
      <c r="W917" s="28">
        <v>32.212150000000001</v>
      </c>
      <c r="X917" s="28">
        <v>194.9</v>
      </c>
      <c r="Y917" s="28">
        <v>1.4785999999999999</v>
      </c>
      <c r="Z917" s="28">
        <v>1.9326399999999999</v>
      </c>
      <c r="AA917" s="28">
        <v>2.5323500000000001</v>
      </c>
      <c r="AB917" s="28">
        <v>2.7319499999999999</v>
      </c>
      <c r="AC917" s="28">
        <v>50.755400000000002</v>
      </c>
      <c r="AD917" s="28">
        <v>31.22195</v>
      </c>
      <c r="AE917" s="28">
        <v>3.4449999999999998</v>
      </c>
      <c r="AF917" s="28">
        <v>4.7465190000000002</v>
      </c>
      <c r="AG917" s="28">
        <v>4.7381640000000003</v>
      </c>
      <c r="AH917" s="28">
        <v>4.6959689999999998</v>
      </c>
      <c r="AI917" s="28">
        <v>6.1249999999999999E-2</v>
      </c>
      <c r="AJ917" s="28">
        <v>1.9507000000000001</v>
      </c>
      <c r="AK917" s="28">
        <v>95.439880000000002</v>
      </c>
      <c r="AL917" s="28">
        <v>6.7687999999999997</v>
      </c>
      <c r="AM917" s="28">
        <v>0.95120000000000005</v>
      </c>
      <c r="AN917" s="28">
        <v>1.7581</v>
      </c>
      <c r="AO917" s="28">
        <v>41.91</v>
      </c>
      <c r="AP917" s="28">
        <v>2.0144000000000002</v>
      </c>
      <c r="AQ917" s="28">
        <v>1.587</v>
      </c>
      <c r="AR917" s="28">
        <v>7.5096999999999996</v>
      </c>
      <c r="AS917" s="28">
        <v>664.072</v>
      </c>
      <c r="AT917" s="28">
        <v>36.614244399999997</v>
      </c>
      <c r="AU917" s="28">
        <v>2721.3</v>
      </c>
      <c r="AV917" s="28">
        <v>5.8810599999999997</v>
      </c>
      <c r="AW917" s="28">
        <v>3.2894999999999999</v>
      </c>
      <c r="AX917" s="28">
        <v>5.03</v>
      </c>
      <c r="AY917" s="28">
        <v>134.52000000000001</v>
      </c>
      <c r="AZ917" s="28">
        <v>2.7658</v>
      </c>
      <c r="BA917" s="28">
        <v>0.118110236220472</v>
      </c>
      <c r="BB917" s="28">
        <v>10.972099999999999</v>
      </c>
      <c r="BC917" s="28">
        <v>145.5</v>
      </c>
      <c r="BD917" s="28">
        <v>0.64370000000000005</v>
      </c>
      <c r="BE917" s="28">
        <v>1.91188</v>
      </c>
      <c r="BF917" s="28">
        <v>1.8644000000000001</v>
      </c>
      <c r="BG917" s="28">
        <v>2.1356999999999999</v>
      </c>
      <c r="BH917" s="28">
        <v>82.712000000000003</v>
      </c>
      <c r="BI917" s="28">
        <v>15.759</v>
      </c>
      <c r="BJ917" s="28">
        <v>5.03</v>
      </c>
      <c r="BK917" s="28">
        <v>3.295912</v>
      </c>
      <c r="BL917" s="28">
        <v>3.295912</v>
      </c>
      <c r="BM917" s="28">
        <v>3.389853</v>
      </c>
      <c r="BN917" s="28">
        <v>0.16800000000000001</v>
      </c>
      <c r="BO917" s="28">
        <v>0.99854354458322503</v>
      </c>
      <c r="BP917" s="28">
        <v>0.46577424023154801</v>
      </c>
    </row>
    <row r="918" spans="1:68">
      <c r="A918" s="28">
        <v>917</v>
      </c>
      <c r="B918" s="29" t="s">
        <v>306</v>
      </c>
      <c r="C918" s="28">
        <v>320</v>
      </c>
      <c r="D918" s="28">
        <v>1110</v>
      </c>
      <c r="E918" s="28">
        <v>0.418908</v>
      </c>
      <c r="F918" s="28">
        <v>33.540343499999999</v>
      </c>
      <c r="G918" s="28">
        <v>3.1617350000000002</v>
      </c>
      <c r="H918" s="28">
        <v>1.174075</v>
      </c>
      <c r="I918" s="28">
        <v>4.0014799999999999</v>
      </c>
      <c r="J918" s="28">
        <v>15.792</v>
      </c>
      <c r="K918" s="28">
        <v>0.890065</v>
      </c>
      <c r="L918" s="28">
        <v>0.8871</v>
      </c>
      <c r="M918" s="28">
        <v>1.0813550000000001</v>
      </c>
      <c r="N918" s="28">
        <v>473.55074999999999</v>
      </c>
      <c r="O918" s="28">
        <v>56.040088054999998</v>
      </c>
      <c r="P918" s="28">
        <v>376.97649999999999</v>
      </c>
      <c r="Q918" s="28">
        <v>1.5038475</v>
      </c>
      <c r="R918" s="28">
        <v>2.30525</v>
      </c>
      <c r="S918" s="28">
        <v>3.4615</v>
      </c>
      <c r="T918" s="28">
        <v>172.68100000000001</v>
      </c>
      <c r="U918" s="28">
        <v>3.0312674999999998</v>
      </c>
      <c r="V918" s="28">
        <v>7.0288753799392104E-2</v>
      </c>
      <c r="W918" s="28">
        <v>32.060665</v>
      </c>
      <c r="X918" s="28">
        <v>194.51</v>
      </c>
      <c r="Y918" s="28">
        <v>1.4743999999999999</v>
      </c>
      <c r="Z918" s="28">
        <v>1.9326099999999999</v>
      </c>
      <c r="AA918" s="28">
        <v>2.5278649999999998</v>
      </c>
      <c r="AB918" s="28">
        <v>2.7282449999999998</v>
      </c>
      <c r="AC918" s="28">
        <v>51.070399999999999</v>
      </c>
      <c r="AD918" s="28">
        <v>30.980885000000001</v>
      </c>
      <c r="AE918" s="28">
        <v>3.4615</v>
      </c>
      <c r="AF918" s="28">
        <v>4.7581701000000001</v>
      </c>
      <c r="AG918" s="28">
        <v>4.7456376000000002</v>
      </c>
      <c r="AH918" s="28">
        <v>4.6823451</v>
      </c>
      <c r="AI918" s="28">
        <v>6.6875000000000004E-2</v>
      </c>
      <c r="AJ918" s="28">
        <v>1.96645</v>
      </c>
      <c r="AK918" s="28">
        <v>96.723640000000003</v>
      </c>
      <c r="AL918" s="28">
        <v>6.8056999999999999</v>
      </c>
      <c r="AM918" s="28">
        <v>0.95150000000000001</v>
      </c>
      <c r="AN918" s="28">
        <v>1.7600499999999999</v>
      </c>
      <c r="AO918" s="28">
        <v>42.375</v>
      </c>
      <c r="AP918" s="28">
        <v>2.0099</v>
      </c>
      <c r="AQ918" s="28">
        <v>1.5825</v>
      </c>
      <c r="AR918" s="28">
        <v>7.49275</v>
      </c>
      <c r="AS918" s="28">
        <v>664.24599999999998</v>
      </c>
      <c r="AT918" s="28">
        <v>36.755212899999997</v>
      </c>
      <c r="AU918" s="28">
        <v>2717.61</v>
      </c>
      <c r="AV918" s="28">
        <v>5.7980499999999999</v>
      </c>
      <c r="AW918" s="28">
        <v>3.2872499999999998</v>
      </c>
      <c r="AX918" s="28">
        <v>5.0449999999999999</v>
      </c>
      <c r="AY918" s="28">
        <v>134.66999999999999</v>
      </c>
      <c r="AZ918" s="28">
        <v>2.7680500000000001</v>
      </c>
      <c r="BA918" s="28">
        <v>0.11646017699114999</v>
      </c>
      <c r="BB918" s="28">
        <v>11.01125</v>
      </c>
      <c r="BC918" s="28">
        <v>145.65</v>
      </c>
      <c r="BD918" s="28">
        <v>0.64475000000000005</v>
      </c>
      <c r="BE918" s="28">
        <v>1.9120600000000001</v>
      </c>
      <c r="BF918" s="28">
        <v>1.8655999999999999</v>
      </c>
      <c r="BG918" s="28">
        <v>2.1373500000000001</v>
      </c>
      <c r="BH918" s="28">
        <v>81.418999999999997</v>
      </c>
      <c r="BI918" s="28">
        <v>15.766500000000001</v>
      </c>
      <c r="BJ918" s="28">
        <v>5.0449999999999999</v>
      </c>
      <c r="BK918" s="28">
        <v>3.2943519999999999</v>
      </c>
      <c r="BL918" s="28">
        <v>3.2943519999999999</v>
      </c>
      <c r="BM918" s="28">
        <v>3.4161134999999998</v>
      </c>
      <c r="BN918" s="28">
        <v>0.16739999999999999</v>
      </c>
      <c r="BO918" s="28">
        <v>0.99656090281547005</v>
      </c>
      <c r="BP918" s="28">
        <v>0.46653400868306799</v>
      </c>
    </row>
    <row r="919" spans="1:68">
      <c r="A919" s="28">
        <v>918</v>
      </c>
      <c r="B919" s="29" t="s">
        <v>221</v>
      </c>
      <c r="C919" s="28">
        <v>25</v>
      </c>
      <c r="D919" s="28">
        <v>1110</v>
      </c>
      <c r="E919" s="28">
        <v>0.45528800000000003</v>
      </c>
      <c r="F919" s="28">
        <v>35.704141</v>
      </c>
      <c r="G919" s="28">
        <v>3.28721</v>
      </c>
      <c r="H919" s="28">
        <v>1.1754500000000001</v>
      </c>
      <c r="I919" s="28">
        <v>3.9742799999999998</v>
      </c>
      <c r="J919" s="28">
        <v>16.611999999999998</v>
      </c>
      <c r="K919" s="28">
        <v>0.90659000000000001</v>
      </c>
      <c r="L919" s="28">
        <v>0.90059999999999996</v>
      </c>
      <c r="M919" s="28">
        <v>1.09653</v>
      </c>
      <c r="N919" s="28">
        <v>476.91449999999998</v>
      </c>
      <c r="O919" s="28">
        <v>55.978646730000001</v>
      </c>
      <c r="P919" s="28">
        <v>379.47899999999998</v>
      </c>
      <c r="Q919" s="28">
        <v>1.5448850000000001</v>
      </c>
      <c r="R919" s="28">
        <v>2.3565</v>
      </c>
      <c r="S919" s="28">
        <v>3.4889999999999999</v>
      </c>
      <c r="T919" s="28">
        <v>172.166</v>
      </c>
      <c r="U919" s="28">
        <v>3.012705</v>
      </c>
      <c r="V919" s="28">
        <v>6.9829039248735902E-2</v>
      </c>
      <c r="W919" s="28">
        <v>31.80819</v>
      </c>
      <c r="X919" s="28">
        <v>193.86</v>
      </c>
      <c r="Y919" s="28">
        <v>1.4674</v>
      </c>
      <c r="Z919" s="28">
        <v>1.9325600000000001</v>
      </c>
      <c r="AA919" s="28">
        <v>2.5203899999999999</v>
      </c>
      <c r="AB919" s="28">
        <v>2.72207</v>
      </c>
      <c r="AC919" s="28">
        <v>51.595399999999998</v>
      </c>
      <c r="AD919" s="28">
        <v>30.57911</v>
      </c>
      <c r="AE919" s="28">
        <v>3.4889999999999999</v>
      </c>
      <c r="AF919" s="28">
        <v>4.7775885999999996</v>
      </c>
      <c r="AG919" s="28">
        <v>4.7580935999999996</v>
      </c>
      <c r="AH919" s="28">
        <v>4.6596386000000001</v>
      </c>
      <c r="AI919" s="28">
        <v>7.6249999999999998E-2</v>
      </c>
      <c r="AJ919" s="28">
        <v>1.9926999999999999</v>
      </c>
      <c r="AK919" s="28">
        <v>98.863240000000005</v>
      </c>
      <c r="AL919" s="28">
        <v>6.8672000000000004</v>
      </c>
      <c r="AM919" s="28">
        <v>0.95199999999999996</v>
      </c>
      <c r="AN919" s="28">
        <v>1.7633000000000001</v>
      </c>
      <c r="AO919" s="28">
        <v>43.15</v>
      </c>
      <c r="AP919" s="28">
        <v>2.0024000000000002</v>
      </c>
      <c r="AQ919" s="28">
        <v>1.575</v>
      </c>
      <c r="AR919" s="28">
        <v>7.4645000000000001</v>
      </c>
      <c r="AS919" s="28">
        <v>664.53599999999994</v>
      </c>
      <c r="AT919" s="28">
        <v>36.990160400000001</v>
      </c>
      <c r="AU919" s="28">
        <v>2711.46</v>
      </c>
      <c r="AV919" s="28">
        <v>5.6597</v>
      </c>
      <c r="AW919" s="28">
        <v>3.2835000000000001</v>
      </c>
      <c r="AX919" s="28">
        <v>5.07</v>
      </c>
      <c r="AY919" s="28">
        <v>134.91999999999999</v>
      </c>
      <c r="AZ919" s="28">
        <v>2.7717999999999998</v>
      </c>
      <c r="BA919" s="28">
        <v>0.11378910776361501</v>
      </c>
      <c r="BB919" s="28">
        <v>11.076499999999999</v>
      </c>
      <c r="BC919" s="28">
        <v>145.9</v>
      </c>
      <c r="BD919" s="28">
        <v>0.64649999999999996</v>
      </c>
      <c r="BE919" s="28">
        <v>1.9123600000000001</v>
      </c>
      <c r="BF919" s="28">
        <v>1.8675999999999999</v>
      </c>
      <c r="BG919" s="28">
        <v>2.1400999999999999</v>
      </c>
      <c r="BH919" s="28">
        <v>79.263999999999996</v>
      </c>
      <c r="BI919" s="28">
        <v>15.779</v>
      </c>
      <c r="BJ919" s="28">
        <v>5.07</v>
      </c>
      <c r="BK919" s="28">
        <v>3.2917519999999998</v>
      </c>
      <c r="BL919" s="28">
        <v>3.2917519999999998</v>
      </c>
      <c r="BM919" s="28">
        <v>3.4598810000000002</v>
      </c>
      <c r="BN919" s="28">
        <v>0.16639999999999999</v>
      </c>
      <c r="BO919" s="28">
        <v>0.99326106103670098</v>
      </c>
      <c r="BP919" s="28">
        <v>0.46780028943559998</v>
      </c>
    </row>
    <row r="920" spans="1:68">
      <c r="A920" s="28">
        <v>919</v>
      </c>
      <c r="B920" s="29" t="s">
        <v>444</v>
      </c>
      <c r="C920" s="28">
        <v>310</v>
      </c>
      <c r="D920" s="28">
        <v>1160</v>
      </c>
      <c r="E920" s="28">
        <v>0.43342000000000003</v>
      </c>
      <c r="F920" s="28">
        <v>35.761479999999999</v>
      </c>
      <c r="G920" s="28">
        <v>3.3462000000000001</v>
      </c>
      <c r="H920" s="28">
        <v>1.2515000000000001</v>
      </c>
      <c r="I920" s="28">
        <v>4.2942</v>
      </c>
      <c r="J920" s="28">
        <v>16.920000000000002</v>
      </c>
      <c r="K920" s="28">
        <v>0.91910000000000003</v>
      </c>
      <c r="L920" s="28">
        <v>0.91800000000000004</v>
      </c>
      <c r="M920" s="28">
        <v>1.1077999999999999</v>
      </c>
      <c r="N920" s="28">
        <v>488.72</v>
      </c>
      <c r="O920" s="28">
        <v>60.087697599999998</v>
      </c>
      <c r="P920" s="28">
        <v>384.09</v>
      </c>
      <c r="Q920" s="28">
        <v>1.4519500000000001</v>
      </c>
      <c r="R920" s="28">
        <v>2.3984999999999999</v>
      </c>
      <c r="S920" s="28">
        <v>3.7</v>
      </c>
      <c r="T920" s="28">
        <v>185.38</v>
      </c>
      <c r="U920" s="28">
        <v>3.2721399999999998</v>
      </c>
      <c r="V920" s="28">
        <v>6.7375886524822695E-2</v>
      </c>
      <c r="W920" s="28">
        <v>35.580599999999997</v>
      </c>
      <c r="X920" s="28">
        <v>207.8</v>
      </c>
      <c r="Y920" s="28">
        <v>1.5718000000000001</v>
      </c>
      <c r="Z920" s="28">
        <v>2.0552700000000002</v>
      </c>
      <c r="AA920" s="28">
        <v>2.7027000000000001</v>
      </c>
      <c r="AB920" s="28">
        <v>2.9022999999999999</v>
      </c>
      <c r="AC920" s="28">
        <v>53.6477</v>
      </c>
      <c r="AD920" s="28">
        <v>34.256700000000002</v>
      </c>
      <c r="AE920" s="28">
        <v>3.7</v>
      </c>
      <c r="AF920" s="28">
        <v>5.0637280000000002</v>
      </c>
      <c r="AG920" s="28">
        <v>5.0525880000000001</v>
      </c>
      <c r="AH920" s="28">
        <v>4.9963280000000001</v>
      </c>
      <c r="AI920" s="28">
        <v>6.7500000000000004E-2</v>
      </c>
      <c r="AJ920" s="28">
        <v>2.0139999999999998</v>
      </c>
      <c r="AK920" s="28">
        <v>97.467200000000005</v>
      </c>
      <c r="AL920" s="28">
        <v>7.0225</v>
      </c>
      <c r="AM920" s="28">
        <v>0.999</v>
      </c>
      <c r="AN920" s="28">
        <v>1.8480000000000001</v>
      </c>
      <c r="AO920" s="28">
        <v>43</v>
      </c>
      <c r="AP920" s="28">
        <v>2.1150000000000002</v>
      </c>
      <c r="AQ920" s="28">
        <v>1.67</v>
      </c>
      <c r="AR920" s="28">
        <v>7.8825000000000003</v>
      </c>
      <c r="AS920" s="28">
        <v>696.8</v>
      </c>
      <c r="AT920" s="28">
        <v>38.224768500000003</v>
      </c>
      <c r="AU920" s="28">
        <v>2847.25</v>
      </c>
      <c r="AV920" s="28">
        <v>6.2088999999999999</v>
      </c>
      <c r="AW920" s="28">
        <v>3.45</v>
      </c>
      <c r="AX920" s="28">
        <v>5.25</v>
      </c>
      <c r="AY920" s="28">
        <v>141.25</v>
      </c>
      <c r="AZ920" s="28">
        <v>2.9012500000000001</v>
      </c>
      <c r="BA920" s="28">
        <v>0.12093023255814001</v>
      </c>
      <c r="BB920" s="28">
        <v>11.531000000000001</v>
      </c>
      <c r="BC920" s="28">
        <v>152.75</v>
      </c>
      <c r="BD920" s="28">
        <v>0.67600000000000005</v>
      </c>
      <c r="BE920" s="28">
        <v>2.0078499999999999</v>
      </c>
      <c r="BF920" s="28">
        <v>1.958</v>
      </c>
      <c r="BG920" s="28">
        <v>2.2425000000000002</v>
      </c>
      <c r="BH920" s="28">
        <v>88.254999999999995</v>
      </c>
      <c r="BI920" s="28">
        <v>16.594999999999999</v>
      </c>
      <c r="BJ920" s="28">
        <v>5.25</v>
      </c>
      <c r="BK920" s="28">
        <v>3.4620000000000002</v>
      </c>
      <c r="BL920" s="28">
        <v>3.4620000000000002</v>
      </c>
      <c r="BM920" s="28">
        <v>3.55775</v>
      </c>
      <c r="BN920" s="28">
        <v>0.17649999999999999</v>
      </c>
      <c r="BO920" s="28">
        <v>1.0148940769041901</v>
      </c>
      <c r="BP920" s="28">
        <v>0.489146164978292</v>
      </c>
    </row>
    <row r="921" spans="1:68">
      <c r="A921" s="28">
        <v>920</v>
      </c>
      <c r="B921" s="29" t="s">
        <v>84</v>
      </c>
      <c r="C921" s="28">
        <v>375</v>
      </c>
      <c r="D921" s="28">
        <v>1160</v>
      </c>
      <c r="E921" s="28">
        <v>0.43342000000000003</v>
      </c>
      <c r="F921" s="28">
        <v>35.761479999999999</v>
      </c>
      <c r="G921" s="28">
        <v>3.3462000000000001</v>
      </c>
      <c r="H921" s="28">
        <v>1.2515000000000001</v>
      </c>
      <c r="I921" s="28">
        <v>4.2942</v>
      </c>
      <c r="J921" s="28">
        <v>16.920000000000002</v>
      </c>
      <c r="K921" s="28">
        <v>0.91910000000000003</v>
      </c>
      <c r="L921" s="28">
        <v>0.91800000000000004</v>
      </c>
      <c r="M921" s="28">
        <v>1.1077999999999999</v>
      </c>
      <c r="N921" s="28">
        <v>488.72</v>
      </c>
      <c r="O921" s="28">
        <v>60.087697599999998</v>
      </c>
      <c r="P921" s="28">
        <v>384.09</v>
      </c>
      <c r="Q921" s="28">
        <v>1.4519500000000001</v>
      </c>
      <c r="R921" s="28">
        <v>2.3984999999999999</v>
      </c>
      <c r="S921" s="28">
        <v>3.7</v>
      </c>
      <c r="T921" s="28">
        <v>185.38</v>
      </c>
      <c r="U921" s="28">
        <v>3.2721399999999998</v>
      </c>
      <c r="V921" s="28">
        <v>6.7375886524822695E-2</v>
      </c>
      <c r="W921" s="28">
        <v>35.580599999999997</v>
      </c>
      <c r="X921" s="28">
        <v>207.8</v>
      </c>
      <c r="Y921" s="28">
        <v>1.5718000000000001</v>
      </c>
      <c r="Z921" s="28">
        <v>2.0552700000000002</v>
      </c>
      <c r="AA921" s="28">
        <v>2.7027000000000001</v>
      </c>
      <c r="AB921" s="28">
        <v>2.9022999999999999</v>
      </c>
      <c r="AC921" s="28">
        <v>53.6477</v>
      </c>
      <c r="AD921" s="28">
        <v>34.256700000000002</v>
      </c>
      <c r="AE921" s="28">
        <v>3.7</v>
      </c>
      <c r="AF921" s="28">
        <v>5.0637280000000002</v>
      </c>
      <c r="AG921" s="28">
        <v>5.0525880000000001</v>
      </c>
      <c r="AH921" s="28">
        <v>4.9963280000000001</v>
      </c>
      <c r="AI921" s="28">
        <v>6.7500000000000004E-2</v>
      </c>
      <c r="AJ921" s="28">
        <v>2.0209999999999999</v>
      </c>
      <c r="AK921" s="28">
        <v>98.044079999999994</v>
      </c>
      <c r="AL921" s="28">
        <v>7.0883000000000003</v>
      </c>
      <c r="AM921" s="28">
        <v>1.0064</v>
      </c>
      <c r="AN921" s="28">
        <v>1.8560000000000001</v>
      </c>
      <c r="AO921" s="28">
        <v>43.2</v>
      </c>
      <c r="AP921" s="28">
        <v>2.1172</v>
      </c>
      <c r="AQ921" s="28">
        <v>1.6759999999999999</v>
      </c>
      <c r="AR921" s="28">
        <v>7.7861000000000002</v>
      </c>
      <c r="AS921" s="28">
        <v>700.19799999999998</v>
      </c>
      <c r="AT921" s="28">
        <v>38.415565700000002</v>
      </c>
      <c r="AU921" s="28">
        <v>2810.51</v>
      </c>
      <c r="AV921" s="28">
        <v>6.1528600000000004</v>
      </c>
      <c r="AW921" s="28">
        <v>3.51</v>
      </c>
      <c r="AX921" s="28">
        <v>5.25</v>
      </c>
      <c r="AY921" s="28">
        <v>141.38999999999999</v>
      </c>
      <c r="AZ921" s="28">
        <v>2.8813499999999999</v>
      </c>
      <c r="BA921" s="28">
        <v>0.12037037037037</v>
      </c>
      <c r="BB921" s="28">
        <v>11.6776</v>
      </c>
      <c r="BC921" s="28">
        <v>152.75</v>
      </c>
      <c r="BD921" s="28">
        <v>0.6784</v>
      </c>
      <c r="BE921" s="28">
        <v>2.00909</v>
      </c>
      <c r="BF921" s="28">
        <v>1.9614</v>
      </c>
      <c r="BG921" s="28">
        <v>2.2465000000000002</v>
      </c>
      <c r="BH921" s="28">
        <v>88.590999999999994</v>
      </c>
      <c r="BI921" s="28">
        <v>16.413</v>
      </c>
      <c r="BJ921" s="28">
        <v>5.25</v>
      </c>
      <c r="BK921" s="28">
        <v>3.482132</v>
      </c>
      <c r="BL921" s="28">
        <v>3.482132</v>
      </c>
      <c r="BM921" s="28">
        <v>3.7172019999999999</v>
      </c>
      <c r="BN921" s="28">
        <v>0.18909999999999999</v>
      </c>
      <c r="BO921" s="28">
        <v>1.01371190558572</v>
      </c>
      <c r="BP921" s="28">
        <v>0.49088277858176599</v>
      </c>
    </row>
    <row r="922" spans="1:68">
      <c r="A922" s="28">
        <v>921</v>
      </c>
      <c r="B922" s="29" t="s">
        <v>85</v>
      </c>
      <c r="C922" s="28">
        <v>460</v>
      </c>
      <c r="D922" s="28">
        <v>1160</v>
      </c>
      <c r="E922" s="28">
        <v>0.43342000000000003</v>
      </c>
      <c r="F922" s="28">
        <v>35.761479999999999</v>
      </c>
      <c r="G922" s="28">
        <v>3.3462000000000001</v>
      </c>
      <c r="H922" s="28">
        <v>1.2515000000000001</v>
      </c>
      <c r="I922" s="28">
        <v>4.2942</v>
      </c>
      <c r="J922" s="28">
        <v>16.920000000000002</v>
      </c>
      <c r="K922" s="28">
        <v>0.91910000000000003</v>
      </c>
      <c r="L922" s="28">
        <v>0.91800000000000004</v>
      </c>
      <c r="M922" s="28">
        <v>1.1077999999999999</v>
      </c>
      <c r="N922" s="28">
        <v>488.72</v>
      </c>
      <c r="O922" s="28">
        <v>60.087697599999998</v>
      </c>
      <c r="P922" s="28">
        <v>384.09</v>
      </c>
      <c r="Q922" s="28">
        <v>1.4519500000000001</v>
      </c>
      <c r="R922" s="28">
        <v>2.3984999999999999</v>
      </c>
      <c r="S922" s="28">
        <v>3.7</v>
      </c>
      <c r="T922" s="28">
        <v>185.38</v>
      </c>
      <c r="U922" s="28">
        <v>3.2721399999999998</v>
      </c>
      <c r="V922" s="28">
        <v>6.7375886524822695E-2</v>
      </c>
      <c r="W922" s="28">
        <v>35.580599999999997</v>
      </c>
      <c r="X922" s="28">
        <v>207.8</v>
      </c>
      <c r="Y922" s="28">
        <v>1.5718000000000001</v>
      </c>
      <c r="Z922" s="28">
        <v>2.0552700000000002</v>
      </c>
      <c r="AA922" s="28">
        <v>2.7027000000000001</v>
      </c>
      <c r="AB922" s="28">
        <v>2.9022999999999999</v>
      </c>
      <c r="AC922" s="28">
        <v>53.6477</v>
      </c>
      <c r="AD922" s="28">
        <v>34.256700000000002</v>
      </c>
      <c r="AE922" s="28">
        <v>3.7</v>
      </c>
      <c r="AF922" s="28">
        <v>5.0637280000000002</v>
      </c>
      <c r="AG922" s="28">
        <v>5.0525880000000001</v>
      </c>
      <c r="AH922" s="28">
        <v>4.9963280000000001</v>
      </c>
      <c r="AI922" s="28">
        <v>6.7500000000000004E-2</v>
      </c>
      <c r="AJ922" s="28">
        <v>2.0245000000000002</v>
      </c>
      <c r="AK922" s="28">
        <v>98.332520000000002</v>
      </c>
      <c r="AL922" s="28">
        <v>7.1212</v>
      </c>
      <c r="AM922" s="28">
        <v>1.0101</v>
      </c>
      <c r="AN922" s="28">
        <v>1.86</v>
      </c>
      <c r="AO922" s="28">
        <v>43.3</v>
      </c>
      <c r="AP922" s="28">
        <v>2.1183000000000001</v>
      </c>
      <c r="AQ922" s="28">
        <v>1.679</v>
      </c>
      <c r="AR922" s="28">
        <v>7.7378999999999998</v>
      </c>
      <c r="AS922" s="28">
        <v>701.89700000000005</v>
      </c>
      <c r="AT922" s="28">
        <v>38.510964299999998</v>
      </c>
      <c r="AU922" s="28">
        <v>2792.14</v>
      </c>
      <c r="AV922" s="28">
        <v>6.1248399999999998</v>
      </c>
      <c r="AW922" s="28">
        <v>3.54</v>
      </c>
      <c r="AX922" s="28">
        <v>5.25</v>
      </c>
      <c r="AY922" s="28">
        <v>141.46</v>
      </c>
      <c r="AZ922" s="28">
        <v>2.8714</v>
      </c>
      <c r="BA922" s="28">
        <v>0.120092378752887</v>
      </c>
      <c r="BB922" s="28">
        <v>11.7509</v>
      </c>
      <c r="BC922" s="28">
        <v>152.75</v>
      </c>
      <c r="BD922" s="28">
        <v>0.67959999999999998</v>
      </c>
      <c r="BE922" s="28">
        <v>2.0097100000000001</v>
      </c>
      <c r="BF922" s="28">
        <v>1.9631000000000001</v>
      </c>
      <c r="BG922" s="28">
        <v>2.2484999999999999</v>
      </c>
      <c r="BH922" s="28">
        <v>88.759</v>
      </c>
      <c r="BI922" s="28">
        <v>16.321999999999999</v>
      </c>
      <c r="BJ922" s="28">
        <v>5.25</v>
      </c>
      <c r="BK922" s="28">
        <v>3.4921980000000001</v>
      </c>
      <c r="BL922" s="28">
        <v>3.4921980000000001</v>
      </c>
      <c r="BM922" s="28">
        <v>3.7969279999999999</v>
      </c>
      <c r="BN922" s="28">
        <v>0.19539999999999999</v>
      </c>
      <c r="BO922" s="28">
        <v>1.01312185209004</v>
      </c>
      <c r="BP922" s="28">
        <v>0.49175108538350198</v>
      </c>
    </row>
    <row r="923" spans="1:68">
      <c r="A923" s="28">
        <v>922</v>
      </c>
      <c r="B923" s="29" t="s">
        <v>86</v>
      </c>
      <c r="C923" s="28">
        <v>175</v>
      </c>
      <c r="D923" s="28">
        <v>1160</v>
      </c>
      <c r="E923" s="28">
        <v>0.43342000000000003</v>
      </c>
      <c r="F923" s="28">
        <v>35.761479999999999</v>
      </c>
      <c r="G923" s="28">
        <v>3.3462000000000001</v>
      </c>
      <c r="H923" s="28">
        <v>1.2515000000000001</v>
      </c>
      <c r="I923" s="28">
        <v>4.2942</v>
      </c>
      <c r="J923" s="28">
        <v>16.920000000000002</v>
      </c>
      <c r="K923" s="28">
        <v>0.91910000000000003</v>
      </c>
      <c r="L923" s="28">
        <v>0.91800000000000004</v>
      </c>
      <c r="M923" s="28">
        <v>1.1077999999999999</v>
      </c>
      <c r="N923" s="28">
        <v>488.72</v>
      </c>
      <c r="O923" s="28">
        <v>60.087697599999998</v>
      </c>
      <c r="P923" s="28">
        <v>384.09</v>
      </c>
      <c r="Q923" s="28">
        <v>1.4519500000000001</v>
      </c>
      <c r="R923" s="28">
        <v>2.3984999999999999</v>
      </c>
      <c r="S923" s="28">
        <v>3.7</v>
      </c>
      <c r="T923" s="28">
        <v>185.38</v>
      </c>
      <c r="U923" s="28">
        <v>3.2721399999999998</v>
      </c>
      <c r="V923" s="28">
        <v>6.7375886524822695E-2</v>
      </c>
      <c r="W923" s="28">
        <v>35.580599999999997</v>
      </c>
      <c r="X923" s="28">
        <v>207.8</v>
      </c>
      <c r="Y923" s="28">
        <v>1.5718000000000001</v>
      </c>
      <c r="Z923" s="28">
        <v>2.0552700000000002</v>
      </c>
      <c r="AA923" s="28">
        <v>2.7027000000000001</v>
      </c>
      <c r="AB923" s="28">
        <v>2.9022999999999999</v>
      </c>
      <c r="AC923" s="28">
        <v>53.6477</v>
      </c>
      <c r="AD923" s="28">
        <v>34.256700000000002</v>
      </c>
      <c r="AE923" s="28">
        <v>3.7</v>
      </c>
      <c r="AF923" s="28">
        <v>5.0637280000000002</v>
      </c>
      <c r="AG923" s="28">
        <v>5.0525880000000001</v>
      </c>
      <c r="AH923" s="28">
        <v>4.9963280000000001</v>
      </c>
      <c r="AI923" s="28">
        <v>6.7500000000000004E-2</v>
      </c>
      <c r="AJ923" s="28">
        <v>2.028</v>
      </c>
      <c r="AK923" s="28">
        <v>98.620959999999997</v>
      </c>
      <c r="AL923" s="28">
        <v>7.1540999999999997</v>
      </c>
      <c r="AM923" s="28">
        <v>1.0138</v>
      </c>
      <c r="AN923" s="28">
        <v>1.8640000000000001</v>
      </c>
      <c r="AO923" s="28">
        <v>43.4</v>
      </c>
      <c r="AP923" s="28">
        <v>2.1194000000000002</v>
      </c>
      <c r="AQ923" s="28">
        <v>1.6819999999999999</v>
      </c>
      <c r="AR923" s="28">
        <v>7.6897000000000002</v>
      </c>
      <c r="AS923" s="28">
        <v>703.596</v>
      </c>
      <c r="AT923" s="28">
        <v>38.606362900000001</v>
      </c>
      <c r="AU923" s="28">
        <v>2773.77</v>
      </c>
      <c r="AV923" s="28">
        <v>6.0968200000000001</v>
      </c>
      <c r="AW923" s="28">
        <v>3.57</v>
      </c>
      <c r="AX923" s="28">
        <v>5.25</v>
      </c>
      <c r="AY923" s="28">
        <v>141.53</v>
      </c>
      <c r="AZ923" s="28">
        <v>2.86145</v>
      </c>
      <c r="BA923" s="28">
        <v>0.119815668202765</v>
      </c>
      <c r="BB923" s="28">
        <v>11.824199999999999</v>
      </c>
      <c r="BC923" s="28">
        <v>152.75</v>
      </c>
      <c r="BD923" s="28">
        <v>0.68079999999999996</v>
      </c>
      <c r="BE923" s="28">
        <v>2.0103300000000002</v>
      </c>
      <c r="BF923" s="28">
        <v>1.9648000000000001</v>
      </c>
      <c r="BG923" s="28">
        <v>2.2505000000000002</v>
      </c>
      <c r="BH923" s="28">
        <v>88.927000000000007</v>
      </c>
      <c r="BI923" s="28">
        <v>16.231000000000002</v>
      </c>
      <c r="BJ923" s="28">
        <v>5.25</v>
      </c>
      <c r="BK923" s="28">
        <v>3.5022639999999998</v>
      </c>
      <c r="BL923" s="28">
        <v>3.5022639999999998</v>
      </c>
      <c r="BM923" s="28">
        <v>3.8766539999999998</v>
      </c>
      <c r="BN923" s="28">
        <v>0.20169999999999999</v>
      </c>
      <c r="BO923" s="28">
        <v>1.0125324851022</v>
      </c>
      <c r="BP923" s="28">
        <v>0.49261939218523898</v>
      </c>
    </row>
    <row r="924" spans="1:68">
      <c r="A924" s="28">
        <v>923</v>
      </c>
      <c r="B924" s="29" t="s">
        <v>445</v>
      </c>
      <c r="C924" s="28">
        <v>150</v>
      </c>
      <c r="D924" s="28">
        <v>1115</v>
      </c>
      <c r="E924" s="28">
        <v>0.33879999999999999</v>
      </c>
      <c r="F924" s="28">
        <v>29.432600000000001</v>
      </c>
      <c r="G924" s="28">
        <v>2.9060000000000001</v>
      </c>
      <c r="H924" s="28">
        <v>1.17</v>
      </c>
      <c r="I924" s="28">
        <v>4.0780000000000003</v>
      </c>
      <c r="J924" s="28">
        <v>14.2</v>
      </c>
      <c r="K924" s="28">
        <v>0.85399999999999998</v>
      </c>
      <c r="L924" s="28">
        <v>0.86</v>
      </c>
      <c r="M924" s="28">
        <v>1.038</v>
      </c>
      <c r="N924" s="28">
        <v>465</v>
      </c>
      <c r="O924" s="28">
        <v>56.446438000000001</v>
      </c>
      <c r="P924" s="28">
        <v>357.4</v>
      </c>
      <c r="Q924" s="28">
        <v>1.486</v>
      </c>
      <c r="R924" s="28">
        <v>2.2000000000000002</v>
      </c>
      <c r="S924" s="28">
        <v>3.4</v>
      </c>
      <c r="T924" s="28">
        <v>173.6</v>
      </c>
      <c r="U924" s="28">
        <v>3.0659999999999998</v>
      </c>
      <c r="V924" s="28">
        <v>7.0422535211267595E-2</v>
      </c>
      <c r="W924" s="28">
        <v>32.643999999999998</v>
      </c>
      <c r="X924" s="28">
        <v>196</v>
      </c>
      <c r="Y924" s="28">
        <v>1.49</v>
      </c>
      <c r="Z924" s="28">
        <v>1.9319999999999999</v>
      </c>
      <c r="AA924" s="28">
        <v>2.544</v>
      </c>
      <c r="AB924" s="28">
        <v>2.742</v>
      </c>
      <c r="AC924" s="28">
        <v>51.1</v>
      </c>
      <c r="AD924" s="28">
        <v>31.826000000000001</v>
      </c>
      <c r="AE924" s="28">
        <v>3.4</v>
      </c>
      <c r="AF924" s="28">
        <v>4.7055600000000002</v>
      </c>
      <c r="AG924" s="28">
        <v>4.7055600000000002</v>
      </c>
      <c r="AH924" s="28">
        <v>4.7055600000000002</v>
      </c>
      <c r="AI924" s="28">
        <v>0.05</v>
      </c>
      <c r="AJ924" s="28">
        <v>1.9339999999999999</v>
      </c>
      <c r="AK924" s="28">
        <v>94.059759999999997</v>
      </c>
      <c r="AL924" s="28">
        <v>6.8315999999999999</v>
      </c>
      <c r="AM924" s="28">
        <v>0.96479999999999999</v>
      </c>
      <c r="AN924" s="28">
        <v>1.766</v>
      </c>
      <c r="AO924" s="28">
        <v>41.4</v>
      </c>
      <c r="AP924" s="28">
        <v>2.0344000000000002</v>
      </c>
      <c r="AQ924" s="28">
        <v>1.6120000000000001</v>
      </c>
      <c r="AR924" s="28">
        <v>7.3772000000000002</v>
      </c>
      <c r="AS924" s="28">
        <v>670.596</v>
      </c>
      <c r="AT924" s="28">
        <v>36.661594399999998</v>
      </c>
      <c r="AU924" s="28">
        <v>2667.52</v>
      </c>
      <c r="AV924" s="28">
        <v>6.0319200000000004</v>
      </c>
      <c r="AW924" s="28">
        <v>3.42</v>
      </c>
      <c r="AX924" s="28">
        <v>5</v>
      </c>
      <c r="AY924" s="28">
        <v>134.28</v>
      </c>
      <c r="AZ924" s="28">
        <v>2.7202000000000002</v>
      </c>
      <c r="BA924" s="28">
        <v>0.120772946859903</v>
      </c>
      <c r="BB924" s="28">
        <v>11.123200000000001</v>
      </c>
      <c r="BC924" s="28">
        <v>145</v>
      </c>
      <c r="BD924" s="28">
        <v>0.64480000000000004</v>
      </c>
      <c r="BE924" s="28">
        <v>1.9134800000000001</v>
      </c>
      <c r="BF924" s="28">
        <v>1.8668</v>
      </c>
      <c r="BG924" s="28">
        <v>2.1379999999999999</v>
      </c>
      <c r="BH924" s="28">
        <v>86.872</v>
      </c>
      <c r="BI924" s="28">
        <v>15.336</v>
      </c>
      <c r="BJ924" s="28">
        <v>5</v>
      </c>
      <c r="BK924" s="28">
        <v>3.3406639999999999</v>
      </c>
      <c r="BL924" s="28">
        <v>3.3406639999999999</v>
      </c>
      <c r="BM924" s="28">
        <v>3.6193040000000001</v>
      </c>
      <c r="BN924" s="28">
        <v>0.19520000000000001</v>
      </c>
      <c r="BO924" s="28">
        <v>1.00197882157478</v>
      </c>
      <c r="BP924" s="28">
        <v>0.46657018813314</v>
      </c>
    </row>
    <row r="925" spans="1:68">
      <c r="A925" s="28">
        <v>924</v>
      </c>
      <c r="B925" s="29" t="s">
        <v>84</v>
      </c>
      <c r="C925" s="28">
        <v>250</v>
      </c>
      <c r="D925" s="28">
        <v>1115</v>
      </c>
      <c r="E925" s="28">
        <v>0.36942399999999997</v>
      </c>
      <c r="F925" s="28">
        <v>31.324728</v>
      </c>
      <c r="G925" s="28">
        <v>3.0162800000000001</v>
      </c>
      <c r="H925" s="28">
        <v>1.1736</v>
      </c>
      <c r="I925" s="28">
        <v>4.06494</v>
      </c>
      <c r="J925" s="28">
        <v>14.936</v>
      </c>
      <c r="K925" s="28">
        <v>0.86631999999999998</v>
      </c>
      <c r="L925" s="28">
        <v>0.86980000000000002</v>
      </c>
      <c r="M925" s="28">
        <v>1.04834</v>
      </c>
      <c r="N925" s="28">
        <v>466.92099999999999</v>
      </c>
      <c r="O925" s="28">
        <v>56.530425139999998</v>
      </c>
      <c r="P925" s="28">
        <v>359.06200000000001</v>
      </c>
      <c r="Q925" s="28">
        <v>1.50058</v>
      </c>
      <c r="R925" s="28">
        <v>2.2410000000000001</v>
      </c>
      <c r="S925" s="28">
        <v>3.4319999999999999</v>
      </c>
      <c r="T925" s="28">
        <v>173.678</v>
      </c>
      <c r="U925" s="28">
        <v>3.06155</v>
      </c>
      <c r="V925" s="28">
        <v>6.9630423138725195E-2</v>
      </c>
      <c r="W925" s="28">
        <v>32.663620000000002</v>
      </c>
      <c r="X925" s="28">
        <v>195.88</v>
      </c>
      <c r="Y925" s="28">
        <v>1.4869000000000001</v>
      </c>
      <c r="Z925" s="28">
        <v>1.93526</v>
      </c>
      <c r="AA925" s="28">
        <v>2.5436200000000002</v>
      </c>
      <c r="AB925" s="28">
        <v>2.7413599999999998</v>
      </c>
      <c r="AC925" s="28">
        <v>51.475000000000001</v>
      </c>
      <c r="AD925" s="28">
        <v>31.697479999999999</v>
      </c>
      <c r="AE925" s="28">
        <v>3.4319999999999999</v>
      </c>
      <c r="AF925" s="28">
        <v>4.7314688</v>
      </c>
      <c r="AG925" s="28">
        <v>4.7258988000000004</v>
      </c>
      <c r="AH925" s="28">
        <v>4.6977688000000004</v>
      </c>
      <c r="AI925" s="28">
        <v>5.7500000000000002E-2</v>
      </c>
      <c r="AJ925" s="28">
        <v>1.9351</v>
      </c>
      <c r="AK925" s="28">
        <v>94.177576799999997</v>
      </c>
      <c r="AL925" s="28">
        <v>6.8293879999999998</v>
      </c>
      <c r="AM925" s="28">
        <v>0.96508400000000005</v>
      </c>
      <c r="AN925" s="28">
        <v>1.76972</v>
      </c>
      <c r="AO925" s="28">
        <v>41.436</v>
      </c>
      <c r="AP925" s="28">
        <v>2.0277720000000001</v>
      </c>
      <c r="AQ925" s="28">
        <v>1.6075600000000001</v>
      </c>
      <c r="AR925" s="28">
        <v>7.3550360000000001</v>
      </c>
      <c r="AS925" s="28">
        <v>670.41488000000004</v>
      </c>
      <c r="AT925" s="28">
        <v>36.719834972000001</v>
      </c>
      <c r="AU925" s="28">
        <v>2657.4096</v>
      </c>
      <c r="AV925" s="28">
        <v>5.9358655999999996</v>
      </c>
      <c r="AW925" s="28">
        <v>3.4119000000000002</v>
      </c>
      <c r="AX925" s="28">
        <v>5.0019999999999998</v>
      </c>
      <c r="AY925" s="28">
        <v>134.4924</v>
      </c>
      <c r="AZ925" s="28">
        <v>2.7224659999999998</v>
      </c>
      <c r="BA925" s="28">
        <v>0.120185346075876</v>
      </c>
      <c r="BB925" s="28">
        <v>11.179976</v>
      </c>
      <c r="BC925" s="28">
        <v>145.19999999999999</v>
      </c>
      <c r="BD925" s="28">
        <v>0.64628399999999997</v>
      </c>
      <c r="BE925" s="28">
        <v>1.9139223999999999</v>
      </c>
      <c r="BF925" s="28">
        <v>1.8686240000000001</v>
      </c>
      <c r="BG925" s="28">
        <v>2.1402199999999998</v>
      </c>
      <c r="BH925" s="28">
        <v>85.874359999999996</v>
      </c>
      <c r="BI925" s="28">
        <v>15.38388</v>
      </c>
      <c r="BJ925" s="28">
        <v>5.0019999999999998</v>
      </c>
      <c r="BK925" s="28">
        <v>3.33841952</v>
      </c>
      <c r="BL925" s="28">
        <v>3.33841952</v>
      </c>
      <c r="BM925" s="28">
        <v>3.64966612</v>
      </c>
      <c r="BN925" s="28">
        <v>0.19389600000000001</v>
      </c>
      <c r="BO925" s="28">
        <v>1.0001649889986199</v>
      </c>
      <c r="BP925" s="28">
        <v>0.46764399421128799</v>
      </c>
    </row>
    <row r="926" spans="1:68">
      <c r="A926" s="28">
        <v>925</v>
      </c>
      <c r="B926" s="29" t="s">
        <v>314</v>
      </c>
      <c r="C926" s="28">
        <v>375</v>
      </c>
      <c r="D926" s="28">
        <v>1115</v>
      </c>
      <c r="E926" s="28">
        <v>0.39239200000000002</v>
      </c>
      <c r="F926" s="28">
        <v>32.743823999999996</v>
      </c>
      <c r="G926" s="28">
        <v>3.0989900000000001</v>
      </c>
      <c r="H926" s="28">
        <v>1.1762999999999999</v>
      </c>
      <c r="I926" s="28">
        <v>4.0551450000000004</v>
      </c>
      <c r="J926" s="28">
        <v>15.488</v>
      </c>
      <c r="K926" s="28">
        <v>0.87556</v>
      </c>
      <c r="L926" s="28">
        <v>0.87714999999999999</v>
      </c>
      <c r="M926" s="28">
        <v>1.056095</v>
      </c>
      <c r="N926" s="28">
        <v>468.36174999999997</v>
      </c>
      <c r="O926" s="28">
        <v>56.593415495000002</v>
      </c>
      <c r="P926" s="28">
        <v>360.30849999999998</v>
      </c>
      <c r="Q926" s="28">
        <v>1.5115149999999999</v>
      </c>
      <c r="R926" s="28">
        <v>2.2717499999999999</v>
      </c>
      <c r="S926" s="28">
        <v>3.456</v>
      </c>
      <c r="T926" s="28">
        <v>173.73650000000001</v>
      </c>
      <c r="U926" s="28">
        <v>3.0582124999999998</v>
      </c>
      <c r="V926" s="28">
        <v>6.9085743801652902E-2</v>
      </c>
      <c r="W926" s="28">
        <v>32.678334999999997</v>
      </c>
      <c r="X926" s="28">
        <v>195.79</v>
      </c>
      <c r="Y926" s="28">
        <v>1.484575</v>
      </c>
      <c r="Z926" s="28">
        <v>1.937705</v>
      </c>
      <c r="AA926" s="28">
        <v>2.5433349999999999</v>
      </c>
      <c r="AB926" s="28">
        <v>2.7408800000000002</v>
      </c>
      <c r="AC926" s="28">
        <v>51.756250000000001</v>
      </c>
      <c r="AD926" s="28">
        <v>31.601089999999999</v>
      </c>
      <c r="AE926" s="28">
        <v>3.456</v>
      </c>
      <c r="AF926" s="28">
        <v>4.7509003999999999</v>
      </c>
      <c r="AG926" s="28">
        <v>4.7411529000000003</v>
      </c>
      <c r="AH926" s="28">
        <v>4.6919253999999997</v>
      </c>
      <c r="AI926" s="28">
        <v>6.3125000000000001E-2</v>
      </c>
      <c r="AJ926" s="28">
        <v>1.9359249999999999</v>
      </c>
      <c r="AK926" s="28">
        <v>94.265939399999993</v>
      </c>
      <c r="AL926" s="28">
        <v>6.8277289999999997</v>
      </c>
      <c r="AM926" s="28">
        <v>0.96529699999999996</v>
      </c>
      <c r="AN926" s="28">
        <v>1.77251</v>
      </c>
      <c r="AO926" s="28">
        <v>41.463000000000001</v>
      </c>
      <c r="AP926" s="28">
        <v>2.0228009999999998</v>
      </c>
      <c r="AQ926" s="28">
        <v>1.60423</v>
      </c>
      <c r="AR926" s="28">
        <v>7.3384130000000001</v>
      </c>
      <c r="AS926" s="28">
        <v>670.27904000000001</v>
      </c>
      <c r="AT926" s="28">
        <v>36.763515400999999</v>
      </c>
      <c r="AU926" s="28">
        <v>2649.8267999999998</v>
      </c>
      <c r="AV926" s="28">
        <v>5.8638247999999997</v>
      </c>
      <c r="AW926" s="28">
        <v>3.4058250000000001</v>
      </c>
      <c r="AX926" s="28">
        <v>5.0034999999999998</v>
      </c>
      <c r="AY926" s="28">
        <v>134.65170000000001</v>
      </c>
      <c r="AZ926" s="28">
        <v>2.7241654999999998</v>
      </c>
      <c r="BA926" s="28">
        <v>0.11974531510021</v>
      </c>
      <c r="BB926" s="28">
        <v>11.222557999999999</v>
      </c>
      <c r="BC926" s="28">
        <v>145.35</v>
      </c>
      <c r="BD926" s="28">
        <v>0.647397</v>
      </c>
      <c r="BE926" s="28">
        <v>1.9142542</v>
      </c>
      <c r="BF926" s="28">
        <v>1.8699920000000001</v>
      </c>
      <c r="BG926" s="28">
        <v>2.1418849999999998</v>
      </c>
      <c r="BH926" s="28">
        <v>85.126130000000003</v>
      </c>
      <c r="BI926" s="28">
        <v>15.419790000000001</v>
      </c>
      <c r="BJ926" s="28">
        <v>5.0034999999999998</v>
      </c>
      <c r="BK926" s="28">
        <v>3.3367361600000001</v>
      </c>
      <c r="BL926" s="28">
        <v>3.3367361600000001</v>
      </c>
      <c r="BM926" s="28">
        <v>3.6724377100000001</v>
      </c>
      <c r="BN926" s="28">
        <v>0.19291800000000001</v>
      </c>
      <c r="BO926" s="28">
        <v>0.99880635542470397</v>
      </c>
      <c r="BP926" s="28">
        <v>0.46844934876989902</v>
      </c>
    </row>
    <row r="927" spans="1:68">
      <c r="A927" s="28">
        <v>926</v>
      </c>
      <c r="B927" s="29" t="s">
        <v>86</v>
      </c>
      <c r="C927" s="28">
        <v>440</v>
      </c>
      <c r="D927" s="28">
        <v>1115</v>
      </c>
      <c r="E927" s="28">
        <v>0.40004800000000001</v>
      </c>
      <c r="F927" s="28">
        <v>33.216856</v>
      </c>
      <c r="G927" s="28">
        <v>3.12656</v>
      </c>
      <c r="H927" s="28">
        <v>1.1772</v>
      </c>
      <c r="I927" s="28">
        <v>4.0518799999999997</v>
      </c>
      <c r="J927" s="28">
        <v>15.672000000000001</v>
      </c>
      <c r="K927" s="28">
        <v>0.87863999999999998</v>
      </c>
      <c r="L927" s="28">
        <v>0.87960000000000005</v>
      </c>
      <c r="M927" s="28">
        <v>1.0586800000000001</v>
      </c>
      <c r="N927" s="28">
        <v>468.84199999999998</v>
      </c>
      <c r="O927" s="28">
        <v>56.614412280000003</v>
      </c>
      <c r="P927" s="28">
        <v>360.72399999999999</v>
      </c>
      <c r="Q927" s="28">
        <v>1.5151600000000001</v>
      </c>
      <c r="R927" s="28">
        <v>2.282</v>
      </c>
      <c r="S927" s="28">
        <v>3.464</v>
      </c>
      <c r="T927" s="28">
        <v>173.756</v>
      </c>
      <c r="U927" s="28">
        <v>3.0571000000000002</v>
      </c>
      <c r="V927" s="28">
        <v>6.8912710566615604E-2</v>
      </c>
      <c r="W927" s="28">
        <v>32.683239999999998</v>
      </c>
      <c r="X927" s="28">
        <v>195.76</v>
      </c>
      <c r="Y927" s="28">
        <v>1.4838</v>
      </c>
      <c r="Z927" s="28">
        <v>1.93852</v>
      </c>
      <c r="AA927" s="28">
        <v>2.5432399999999999</v>
      </c>
      <c r="AB927" s="28">
        <v>2.74072</v>
      </c>
      <c r="AC927" s="28">
        <v>51.85</v>
      </c>
      <c r="AD927" s="28">
        <v>31.568960000000001</v>
      </c>
      <c r="AE927" s="28">
        <v>3.464</v>
      </c>
      <c r="AF927" s="28">
        <v>4.7573775999999999</v>
      </c>
      <c r="AG927" s="28">
        <v>4.7462375999999997</v>
      </c>
      <c r="AH927" s="28">
        <v>4.6899775999999997</v>
      </c>
      <c r="AI927" s="28">
        <v>6.5000000000000002E-2</v>
      </c>
      <c r="AJ927" s="28">
        <v>1.9361999999999999</v>
      </c>
      <c r="AK927" s="28">
        <v>94.295393599999997</v>
      </c>
      <c r="AL927" s="28">
        <v>6.8271759999999997</v>
      </c>
      <c r="AM927" s="28">
        <v>0.965368</v>
      </c>
      <c r="AN927" s="28">
        <v>1.7734399999999999</v>
      </c>
      <c r="AO927" s="28">
        <v>41.472000000000001</v>
      </c>
      <c r="AP927" s="28">
        <v>2.0211440000000001</v>
      </c>
      <c r="AQ927" s="28">
        <v>1.6031200000000001</v>
      </c>
      <c r="AR927" s="28">
        <v>7.3328720000000001</v>
      </c>
      <c r="AS927" s="28">
        <v>670.23375999999996</v>
      </c>
      <c r="AT927" s="28">
        <v>36.778075543999996</v>
      </c>
      <c r="AU927" s="28">
        <v>2647.2991999999999</v>
      </c>
      <c r="AV927" s="28">
        <v>5.8398111999999998</v>
      </c>
      <c r="AW927" s="28">
        <v>3.4037999999999999</v>
      </c>
      <c r="AX927" s="28">
        <v>5.0039999999999996</v>
      </c>
      <c r="AY927" s="28">
        <v>134.70480000000001</v>
      </c>
      <c r="AZ927" s="28">
        <v>2.7247319999999999</v>
      </c>
      <c r="BA927" s="28">
        <v>0.11959876543209901</v>
      </c>
      <c r="BB927" s="28">
        <v>11.236751999999999</v>
      </c>
      <c r="BC927" s="28">
        <v>145.4</v>
      </c>
      <c r="BD927" s="28">
        <v>0.64776800000000001</v>
      </c>
      <c r="BE927" s="28">
        <v>1.9143648</v>
      </c>
      <c r="BF927" s="28">
        <v>1.8704480000000001</v>
      </c>
      <c r="BG927" s="28">
        <v>2.1424400000000001</v>
      </c>
      <c r="BH927" s="28">
        <v>84.876720000000006</v>
      </c>
      <c r="BI927" s="28">
        <v>15.431760000000001</v>
      </c>
      <c r="BJ927" s="28">
        <v>5.0039999999999996</v>
      </c>
      <c r="BK927" s="28">
        <v>3.3361750400000001</v>
      </c>
      <c r="BL927" s="28">
        <v>3.3361750400000001</v>
      </c>
      <c r="BM927" s="28">
        <v>3.68002824</v>
      </c>
      <c r="BN927" s="28">
        <v>0.19259200000000001</v>
      </c>
      <c r="BO927" s="28">
        <v>0.998353808673902</v>
      </c>
      <c r="BP927" s="28">
        <v>0.46871780028943599</v>
      </c>
    </row>
    <row r="928" spans="1:68">
      <c r="A928" s="28">
        <v>927</v>
      </c>
      <c r="B928" s="29" t="s">
        <v>306</v>
      </c>
      <c r="C928" s="28">
        <v>400</v>
      </c>
      <c r="D928" s="28">
        <v>1115</v>
      </c>
      <c r="E928" s="28">
        <v>0.40770400000000001</v>
      </c>
      <c r="F928" s="28">
        <v>33.689888000000003</v>
      </c>
      <c r="G928" s="28">
        <v>3.1541299999999999</v>
      </c>
      <c r="H928" s="28">
        <v>1.1780999999999999</v>
      </c>
      <c r="I928" s="28">
        <v>4.0486149999999999</v>
      </c>
      <c r="J928" s="28">
        <v>15.856</v>
      </c>
      <c r="K928" s="28">
        <v>0.88171999999999995</v>
      </c>
      <c r="L928" s="28">
        <v>0.88205</v>
      </c>
      <c r="M928" s="28">
        <v>1.0612649999999999</v>
      </c>
      <c r="N928" s="28">
        <v>469.32225</v>
      </c>
      <c r="O928" s="28">
        <v>56.635409064999997</v>
      </c>
      <c r="P928" s="28">
        <v>361.1395</v>
      </c>
      <c r="Q928" s="28">
        <v>1.518805</v>
      </c>
      <c r="R928" s="28">
        <v>2.2922500000000001</v>
      </c>
      <c r="S928" s="28">
        <v>3.472</v>
      </c>
      <c r="T928" s="28">
        <v>173.77549999999999</v>
      </c>
      <c r="U928" s="28">
        <v>3.0559875000000001</v>
      </c>
      <c r="V928" s="28">
        <v>6.8743693239152401E-2</v>
      </c>
      <c r="W928" s="28">
        <v>32.688144999999999</v>
      </c>
      <c r="X928" s="28">
        <v>195.73</v>
      </c>
      <c r="Y928" s="28">
        <v>1.483025</v>
      </c>
      <c r="Z928" s="28">
        <v>1.939335</v>
      </c>
      <c r="AA928" s="28">
        <v>2.543145</v>
      </c>
      <c r="AB928" s="28">
        <v>2.7405599999999999</v>
      </c>
      <c r="AC928" s="28">
        <v>51.943750000000001</v>
      </c>
      <c r="AD928" s="28">
        <v>31.536829999999998</v>
      </c>
      <c r="AE928" s="28">
        <v>3.472</v>
      </c>
      <c r="AF928" s="28">
        <v>4.7638547999999998</v>
      </c>
      <c r="AG928" s="28">
        <v>4.7513223</v>
      </c>
      <c r="AH928" s="28">
        <v>4.6880297999999998</v>
      </c>
      <c r="AI928" s="28">
        <v>6.6875000000000004E-2</v>
      </c>
      <c r="AJ928" s="28">
        <v>1.9364749999999999</v>
      </c>
      <c r="AK928" s="28">
        <v>94.324847800000001</v>
      </c>
      <c r="AL928" s="28">
        <v>6.8266229999999997</v>
      </c>
      <c r="AM928" s="28">
        <v>0.96543900000000005</v>
      </c>
      <c r="AN928" s="28">
        <v>1.77437</v>
      </c>
      <c r="AO928" s="28">
        <v>41.481000000000002</v>
      </c>
      <c r="AP928" s="28">
        <v>2.0194869999999998</v>
      </c>
      <c r="AQ928" s="28">
        <v>1.6020099999999999</v>
      </c>
      <c r="AR928" s="28">
        <v>7.327331</v>
      </c>
      <c r="AS928" s="28">
        <v>670.18848000000003</v>
      </c>
      <c r="AT928" s="28">
        <v>36.792635687000001</v>
      </c>
      <c r="AU928" s="28">
        <v>2644.7716</v>
      </c>
      <c r="AV928" s="28">
        <v>5.8157975999999998</v>
      </c>
      <c r="AW928" s="28">
        <v>3.4017750000000002</v>
      </c>
      <c r="AX928" s="28">
        <v>5.0045000000000002</v>
      </c>
      <c r="AY928" s="28">
        <v>134.75790000000001</v>
      </c>
      <c r="AZ928" s="28">
        <v>2.7252985000000001</v>
      </c>
      <c r="BA928" s="28">
        <v>0.119452279356814</v>
      </c>
      <c r="BB928" s="28">
        <v>11.250946000000001</v>
      </c>
      <c r="BC928" s="28">
        <v>145.44999999999999</v>
      </c>
      <c r="BD928" s="28">
        <v>0.64813900000000002</v>
      </c>
      <c r="BE928" s="28">
        <v>1.9144753999999999</v>
      </c>
      <c r="BF928" s="28">
        <v>1.8709039999999999</v>
      </c>
      <c r="BG928" s="28">
        <v>2.142995</v>
      </c>
      <c r="BH928" s="28">
        <v>84.627309999999994</v>
      </c>
      <c r="BI928" s="28">
        <v>15.44373</v>
      </c>
      <c r="BJ928" s="28">
        <v>5.0045000000000002</v>
      </c>
      <c r="BK928" s="28">
        <v>3.3356139200000001</v>
      </c>
      <c r="BL928" s="28">
        <v>3.3356139200000001</v>
      </c>
      <c r="BM928" s="28">
        <v>3.6876187699999998</v>
      </c>
      <c r="BN928" s="28">
        <v>0.19226599999999999</v>
      </c>
      <c r="BO928" s="28">
        <v>0.99790142732541398</v>
      </c>
      <c r="BP928" s="28">
        <v>0.46898625180897202</v>
      </c>
    </row>
    <row r="929" spans="1:68">
      <c r="A929" s="28">
        <v>928</v>
      </c>
      <c r="B929" s="29" t="s">
        <v>69</v>
      </c>
      <c r="C929" s="28">
        <v>40</v>
      </c>
      <c r="D929" s="28">
        <v>1115</v>
      </c>
      <c r="E929" s="28">
        <v>0.41536000000000001</v>
      </c>
      <c r="F929" s="28">
        <v>34.16292</v>
      </c>
      <c r="G929" s="28">
        <v>3.1817000000000002</v>
      </c>
      <c r="H929" s="28">
        <v>1.179</v>
      </c>
      <c r="I929" s="28">
        <v>4.04535</v>
      </c>
      <c r="J929" s="28">
        <v>16.04</v>
      </c>
      <c r="K929" s="28">
        <v>0.88480000000000003</v>
      </c>
      <c r="L929" s="28">
        <v>0.88449999999999995</v>
      </c>
      <c r="M929" s="28">
        <v>1.06385</v>
      </c>
      <c r="N929" s="28">
        <v>469.80250000000001</v>
      </c>
      <c r="O929" s="28">
        <v>56.656405849999999</v>
      </c>
      <c r="P929" s="28">
        <v>361.55500000000001</v>
      </c>
      <c r="Q929" s="28">
        <v>1.5224500000000001</v>
      </c>
      <c r="R929" s="28">
        <v>2.3025000000000002</v>
      </c>
      <c r="S929" s="28">
        <v>3.48</v>
      </c>
      <c r="T929" s="28">
        <v>173.79499999999999</v>
      </c>
      <c r="U929" s="28">
        <v>3.054875</v>
      </c>
      <c r="V929" s="28">
        <v>6.8578553615960103E-2</v>
      </c>
      <c r="W929" s="28">
        <v>32.693049999999999</v>
      </c>
      <c r="X929" s="28">
        <v>195.7</v>
      </c>
      <c r="Y929" s="28">
        <v>1.4822500000000001</v>
      </c>
      <c r="Z929" s="28">
        <v>1.94015</v>
      </c>
      <c r="AA929" s="28">
        <v>2.54305</v>
      </c>
      <c r="AB929" s="28">
        <v>2.7404000000000002</v>
      </c>
      <c r="AC929" s="28">
        <v>52.037500000000001</v>
      </c>
      <c r="AD929" s="28">
        <v>31.5047</v>
      </c>
      <c r="AE929" s="28">
        <v>3.48</v>
      </c>
      <c r="AF929" s="28">
        <v>4.7703319999999998</v>
      </c>
      <c r="AG929" s="28">
        <v>4.7564070000000003</v>
      </c>
      <c r="AH929" s="28">
        <v>4.6860819999999999</v>
      </c>
      <c r="AI929" s="28">
        <v>6.8750000000000006E-2</v>
      </c>
      <c r="AJ929" s="28">
        <v>1.93675</v>
      </c>
      <c r="AK929" s="28">
        <v>94.354302000000004</v>
      </c>
      <c r="AL929" s="28">
        <v>6.8260699999999996</v>
      </c>
      <c r="AM929" s="28">
        <v>0.96550999999999998</v>
      </c>
      <c r="AN929" s="28">
        <v>1.7753000000000001</v>
      </c>
      <c r="AO929" s="28">
        <v>41.49</v>
      </c>
      <c r="AP929" s="28">
        <v>2.01783</v>
      </c>
      <c r="AQ929" s="28">
        <v>1.6009</v>
      </c>
      <c r="AR929" s="28">
        <v>7.32179</v>
      </c>
      <c r="AS929" s="28">
        <v>670.14319999999998</v>
      </c>
      <c r="AT929" s="28">
        <v>36.807195829999998</v>
      </c>
      <c r="AU929" s="28">
        <v>2642.2440000000001</v>
      </c>
      <c r="AV929" s="28">
        <v>5.7917839999999998</v>
      </c>
      <c r="AW929" s="28">
        <v>3.39975</v>
      </c>
      <c r="AX929" s="28">
        <v>5.0049999999999999</v>
      </c>
      <c r="AY929" s="28">
        <v>134.81100000000001</v>
      </c>
      <c r="AZ929" s="28">
        <v>2.7258650000000002</v>
      </c>
      <c r="BA929" s="28">
        <v>0.119305856832972</v>
      </c>
      <c r="BB929" s="28">
        <v>11.265140000000001</v>
      </c>
      <c r="BC929" s="28">
        <v>145.5</v>
      </c>
      <c r="BD929" s="28">
        <v>0.64851000000000003</v>
      </c>
      <c r="BE929" s="28">
        <v>1.9145859999999999</v>
      </c>
      <c r="BF929" s="28">
        <v>1.8713599999999999</v>
      </c>
      <c r="BG929" s="28">
        <v>2.1435499999999998</v>
      </c>
      <c r="BH929" s="28">
        <v>84.377899999999997</v>
      </c>
      <c r="BI929" s="28">
        <v>15.4557</v>
      </c>
      <c r="BJ929" s="28">
        <v>5.0049999999999999</v>
      </c>
      <c r="BK929" s="28">
        <v>3.3350528000000002</v>
      </c>
      <c r="BL929" s="28">
        <v>3.3350528000000002</v>
      </c>
      <c r="BM929" s="28">
        <v>3.6952093000000001</v>
      </c>
      <c r="BN929" s="28">
        <v>0.19194</v>
      </c>
      <c r="BO929" s="28">
        <v>0.997449211288577</v>
      </c>
      <c r="BP929" s="28">
        <v>0.46925470332850899</v>
      </c>
    </row>
    <row r="930" spans="1:68">
      <c r="A930" s="28">
        <v>929</v>
      </c>
      <c r="B930" s="29" t="s">
        <v>446</v>
      </c>
      <c r="C930" s="28">
        <v>216</v>
      </c>
      <c r="D930" s="28">
        <v>1090</v>
      </c>
      <c r="E930" s="28">
        <v>0.33470240000000001</v>
      </c>
      <c r="F930" s="28">
        <v>29.294500800000002</v>
      </c>
      <c r="G930" s="28">
        <v>2.8828879999999999</v>
      </c>
      <c r="H930" s="28">
        <v>1.2236</v>
      </c>
      <c r="I930" s="28">
        <v>4.082344</v>
      </c>
      <c r="J930" s="28">
        <v>14.1296</v>
      </c>
      <c r="K930" s="28">
        <v>0.84999199999999997</v>
      </c>
      <c r="L930" s="28">
        <v>0.86087999999999998</v>
      </c>
      <c r="M930" s="28">
        <v>1.059984</v>
      </c>
      <c r="N930" s="28">
        <v>462.52159999999998</v>
      </c>
      <c r="O930" s="28">
        <v>55.756520023999997</v>
      </c>
      <c r="P930" s="28">
        <v>360.57920000000001</v>
      </c>
      <c r="Q930" s="28">
        <v>1.45496</v>
      </c>
      <c r="R930" s="28">
        <v>2.1459999999999999</v>
      </c>
      <c r="S930" s="28">
        <v>3.3912</v>
      </c>
      <c r="T930" s="28">
        <v>174.24879999999999</v>
      </c>
      <c r="U930" s="28">
        <v>3.056848</v>
      </c>
      <c r="V930" s="28">
        <v>7.0773411844638201E-2</v>
      </c>
      <c r="W930" s="28">
        <v>33.132992000000002</v>
      </c>
      <c r="X930" s="28">
        <v>195.94800000000001</v>
      </c>
      <c r="Y930" s="28">
        <v>1.4650000000000001</v>
      </c>
      <c r="Z930" s="28">
        <v>1.9288559999999999</v>
      </c>
      <c r="AA930" s="28">
        <v>2.547472</v>
      </c>
      <c r="AB930" s="28">
        <v>2.7442160000000002</v>
      </c>
      <c r="AC930" s="28">
        <v>51.271599999999999</v>
      </c>
      <c r="AD930" s="28">
        <v>32.826847999999998</v>
      </c>
      <c r="AE930" s="28">
        <v>3.3912</v>
      </c>
      <c r="AF930" s="28">
        <v>4.7118388800000002</v>
      </c>
      <c r="AG930" s="28">
        <v>4.7118388800000002</v>
      </c>
      <c r="AH930" s="28">
        <v>4.7118388800000002</v>
      </c>
      <c r="AI930" s="28">
        <v>0.05</v>
      </c>
      <c r="AJ930" s="28">
        <v>1.9410000000000001</v>
      </c>
      <c r="AK930" s="28">
        <v>94.63664</v>
      </c>
      <c r="AL930" s="28">
        <v>6.8974000000000002</v>
      </c>
      <c r="AM930" s="28">
        <v>0.97219999999999995</v>
      </c>
      <c r="AN930" s="28">
        <v>1.774</v>
      </c>
      <c r="AO930" s="28">
        <v>41.6</v>
      </c>
      <c r="AP930" s="28">
        <v>2.0366</v>
      </c>
      <c r="AQ930" s="28">
        <v>1.6180000000000001</v>
      </c>
      <c r="AR930" s="28">
        <v>7.2808000000000002</v>
      </c>
      <c r="AS930" s="28">
        <v>673.99400000000003</v>
      </c>
      <c r="AT930" s="28">
        <v>36.852391599999997</v>
      </c>
      <c r="AU930" s="28">
        <v>2630.78</v>
      </c>
      <c r="AV930" s="28">
        <v>5.9758800000000001</v>
      </c>
      <c r="AW930" s="28">
        <v>3.48</v>
      </c>
      <c r="AX930" s="28">
        <v>5</v>
      </c>
      <c r="AY930" s="28">
        <v>134.41999999999999</v>
      </c>
      <c r="AZ930" s="28">
        <v>2.7002999999999999</v>
      </c>
      <c r="BA930" s="28">
        <v>0.120192307692308</v>
      </c>
      <c r="BB930" s="28">
        <v>11.2698</v>
      </c>
      <c r="BC930" s="28">
        <v>145</v>
      </c>
      <c r="BD930" s="28">
        <v>0.6472</v>
      </c>
      <c r="BE930" s="28">
        <v>1.91472</v>
      </c>
      <c r="BF930" s="28">
        <v>1.8702000000000001</v>
      </c>
      <c r="BG930" s="28">
        <v>2.1419999999999999</v>
      </c>
      <c r="BH930" s="28">
        <v>87.207999999999998</v>
      </c>
      <c r="BI930" s="28">
        <v>15.154</v>
      </c>
      <c r="BJ930" s="28">
        <v>5</v>
      </c>
      <c r="BK930" s="28">
        <v>3.3607960000000001</v>
      </c>
      <c r="BL930" s="28">
        <v>3.3607960000000001</v>
      </c>
      <c r="BM930" s="28">
        <v>3.778756</v>
      </c>
      <c r="BN930" s="28">
        <v>0.20780000000000001</v>
      </c>
      <c r="BO930" s="28">
        <v>0.99208210429632404</v>
      </c>
      <c r="BP930" s="28">
        <v>0.46830680173661399</v>
      </c>
    </row>
    <row r="931" spans="1:68">
      <c r="A931" s="28">
        <v>930</v>
      </c>
      <c r="B931" s="29" t="s">
        <v>415</v>
      </c>
      <c r="C931" s="28">
        <v>276</v>
      </c>
      <c r="D931" s="28">
        <v>1090</v>
      </c>
      <c r="E931" s="28">
        <v>0.33766143999999998</v>
      </c>
      <c r="F931" s="28">
        <v>29.472759480000001</v>
      </c>
      <c r="G931" s="28">
        <v>2.8932427999999999</v>
      </c>
      <c r="H931" s="28">
        <v>1.2237899999999999</v>
      </c>
      <c r="I931" s="28">
        <v>4.0804463999999996</v>
      </c>
      <c r="J931" s="28">
        <v>14.197760000000001</v>
      </c>
      <c r="K931" s="28">
        <v>0.85128519999999996</v>
      </c>
      <c r="L931" s="28">
        <v>0.86192800000000003</v>
      </c>
      <c r="M931" s="28">
        <v>1.0611404</v>
      </c>
      <c r="N931" s="28">
        <v>462.76605999999998</v>
      </c>
      <c r="O931" s="28">
        <v>55.755865204400003</v>
      </c>
      <c r="P931" s="28">
        <v>360.76852000000002</v>
      </c>
      <c r="Q931" s="28">
        <v>1.457659</v>
      </c>
      <c r="R931" s="28">
        <v>2.1501000000000001</v>
      </c>
      <c r="S931" s="28">
        <v>3.3937200000000001</v>
      </c>
      <c r="T931" s="28">
        <v>174.22327999999999</v>
      </c>
      <c r="U931" s="28">
        <v>3.0556958000000001</v>
      </c>
      <c r="V931" s="28">
        <v>7.0715380454381499E-2</v>
      </c>
      <c r="W931" s="28">
        <v>33.119885199999999</v>
      </c>
      <c r="X931" s="28">
        <v>195.90880000000001</v>
      </c>
      <c r="Y931" s="28">
        <v>1.46452</v>
      </c>
      <c r="Z931" s="28">
        <v>1.9289575999999999</v>
      </c>
      <c r="AA931" s="28">
        <v>2.5470532000000001</v>
      </c>
      <c r="AB931" s="28">
        <v>2.7438596</v>
      </c>
      <c r="AC931" s="28">
        <v>51.312159999999999</v>
      </c>
      <c r="AD931" s="28">
        <v>32.8008788</v>
      </c>
      <c r="AE931" s="28">
        <v>3.3937200000000001</v>
      </c>
      <c r="AF931" s="28">
        <v>4.7137243279999996</v>
      </c>
      <c r="AG931" s="28">
        <v>4.7131673279999999</v>
      </c>
      <c r="AH931" s="28">
        <v>4.7103543280000002</v>
      </c>
      <c r="AI931" s="28">
        <v>5.0750000000000003E-2</v>
      </c>
      <c r="AJ931" s="28">
        <v>1.94041</v>
      </c>
      <c r="AK931" s="28">
        <v>94.599581000000001</v>
      </c>
      <c r="AL931" s="28">
        <v>6.8961300000000003</v>
      </c>
      <c r="AM931" s="28">
        <v>0.97197999999999996</v>
      </c>
      <c r="AN931" s="28">
        <v>1.7734099999999999</v>
      </c>
      <c r="AO931" s="28">
        <v>41.585000000000001</v>
      </c>
      <c r="AP931" s="28">
        <v>2.0362399999999998</v>
      </c>
      <c r="AQ931" s="28">
        <v>1.6182000000000001</v>
      </c>
      <c r="AR931" s="28">
        <v>7.2775100000000004</v>
      </c>
      <c r="AS931" s="28">
        <v>674.08950000000004</v>
      </c>
      <c r="AT931" s="28">
        <v>36.843283929999998</v>
      </c>
      <c r="AU931" s="28">
        <v>2629.8470000000002</v>
      </c>
      <c r="AV931" s="28">
        <v>5.9698260000000003</v>
      </c>
      <c r="AW931" s="28">
        <v>3.4804499999999998</v>
      </c>
      <c r="AX931" s="28">
        <v>4.9989999999999997</v>
      </c>
      <c r="AY931" s="28">
        <v>134.40199999999999</v>
      </c>
      <c r="AZ931" s="28">
        <v>2.6996500000000001</v>
      </c>
      <c r="BA931" s="28">
        <v>0.12030780329445701</v>
      </c>
      <c r="BB931" s="28">
        <v>11.26606</v>
      </c>
      <c r="BC931" s="28">
        <v>144.995</v>
      </c>
      <c r="BD931" s="28">
        <v>0.64715750000000005</v>
      </c>
      <c r="BE931" s="28">
        <v>1.914568</v>
      </c>
      <c r="BF931" s="28">
        <v>1.86999</v>
      </c>
      <c r="BG931" s="28">
        <v>2.1418300000000001</v>
      </c>
      <c r="BH931" s="28">
        <v>87.137500000000003</v>
      </c>
      <c r="BI931" s="28">
        <v>15.146699999999999</v>
      </c>
      <c r="BJ931" s="28">
        <v>4.9989999999999997</v>
      </c>
      <c r="BK931" s="28">
        <v>3.3603621000000001</v>
      </c>
      <c r="BL931" s="28">
        <v>3.3603621000000001</v>
      </c>
      <c r="BM931" s="28">
        <v>3.7783221</v>
      </c>
      <c r="BN931" s="28">
        <v>0.20780000000000001</v>
      </c>
      <c r="BO931" s="28">
        <v>0.99193561602937697</v>
      </c>
      <c r="BP931" s="28">
        <v>0.46827604920405203</v>
      </c>
    </row>
    <row r="932" spans="1:68">
      <c r="A932" s="28">
        <v>931</v>
      </c>
      <c r="B932" s="29" t="s">
        <v>269</v>
      </c>
      <c r="C932" s="28">
        <v>285</v>
      </c>
      <c r="D932" s="28">
        <v>1090</v>
      </c>
      <c r="E932" s="28">
        <v>0.34357952000000003</v>
      </c>
      <c r="F932" s="28">
        <v>29.829276839999999</v>
      </c>
      <c r="G932" s="28">
        <v>2.9139523999999999</v>
      </c>
      <c r="H932" s="28">
        <v>1.22417</v>
      </c>
      <c r="I932" s="28">
        <v>4.0766511999999997</v>
      </c>
      <c r="J932" s="28">
        <v>14.33408</v>
      </c>
      <c r="K932" s="28">
        <v>0.85387159999999995</v>
      </c>
      <c r="L932" s="28">
        <v>0.86402400000000001</v>
      </c>
      <c r="M932" s="28">
        <v>1.0634532000000001</v>
      </c>
      <c r="N932" s="28">
        <v>463.25497999999999</v>
      </c>
      <c r="O932" s="28">
        <v>55.7545555652</v>
      </c>
      <c r="P932" s="28">
        <v>361.14715999999999</v>
      </c>
      <c r="Q932" s="28">
        <v>1.4630570000000001</v>
      </c>
      <c r="R932" s="28">
        <v>2.1583000000000001</v>
      </c>
      <c r="S932" s="28">
        <v>3.3987599999999998</v>
      </c>
      <c r="T932" s="28">
        <v>174.17223999999999</v>
      </c>
      <c r="U932" s="28">
        <v>3.0533914000000002</v>
      </c>
      <c r="V932" s="28">
        <v>7.0600973344644394E-2</v>
      </c>
      <c r="W932" s="28">
        <v>33.0936716</v>
      </c>
      <c r="X932" s="28">
        <v>195.8304</v>
      </c>
      <c r="Y932" s="28">
        <v>1.46356</v>
      </c>
      <c r="Z932" s="28">
        <v>1.9291608</v>
      </c>
      <c r="AA932" s="28">
        <v>2.5462156</v>
      </c>
      <c r="AB932" s="28">
        <v>2.7431467999999999</v>
      </c>
      <c r="AC932" s="28">
        <v>51.393279999999997</v>
      </c>
      <c r="AD932" s="28">
        <v>32.748940400000002</v>
      </c>
      <c r="AE932" s="28">
        <v>3.3987599999999998</v>
      </c>
      <c r="AF932" s="28">
        <v>4.7174952240000003</v>
      </c>
      <c r="AG932" s="28">
        <v>4.7158242240000003</v>
      </c>
      <c r="AH932" s="28">
        <v>4.7073852240000003</v>
      </c>
      <c r="AI932" s="28">
        <v>5.2249999999999998E-2</v>
      </c>
      <c r="AJ932" s="28">
        <v>1.93923</v>
      </c>
      <c r="AK932" s="28">
        <v>94.525463000000002</v>
      </c>
      <c r="AL932" s="28">
        <v>6.8935899999999997</v>
      </c>
      <c r="AM932" s="28">
        <v>0.97153999999999996</v>
      </c>
      <c r="AN932" s="28">
        <v>1.77223</v>
      </c>
      <c r="AO932" s="28">
        <v>41.555</v>
      </c>
      <c r="AP932" s="28">
        <v>2.03552</v>
      </c>
      <c r="AQ932" s="28">
        <v>1.6186</v>
      </c>
      <c r="AR932" s="28">
        <v>7.2709299999999999</v>
      </c>
      <c r="AS932" s="28">
        <v>674.28049999999996</v>
      </c>
      <c r="AT932" s="28">
        <v>36.825068590000001</v>
      </c>
      <c r="AU932" s="28">
        <v>2627.9810000000002</v>
      </c>
      <c r="AV932" s="28">
        <v>5.9577179999999998</v>
      </c>
      <c r="AW932" s="28">
        <v>3.4813499999999999</v>
      </c>
      <c r="AX932" s="28">
        <v>4.9969999999999999</v>
      </c>
      <c r="AY932" s="28">
        <v>134.36600000000001</v>
      </c>
      <c r="AZ932" s="28">
        <v>2.69835</v>
      </c>
      <c r="BA932" s="28">
        <v>0.120539044639634</v>
      </c>
      <c r="BB932" s="28">
        <v>11.25858</v>
      </c>
      <c r="BC932" s="28">
        <v>144.98500000000001</v>
      </c>
      <c r="BD932" s="28">
        <v>0.64707250000000005</v>
      </c>
      <c r="BE932" s="28">
        <v>1.914264</v>
      </c>
      <c r="BF932" s="28">
        <v>1.86957</v>
      </c>
      <c r="BG932" s="28">
        <v>2.1414900000000001</v>
      </c>
      <c r="BH932" s="28">
        <v>86.996499999999997</v>
      </c>
      <c r="BI932" s="28">
        <v>15.132099999999999</v>
      </c>
      <c r="BJ932" s="28">
        <v>4.9969999999999999</v>
      </c>
      <c r="BK932" s="28">
        <v>3.3594943000000002</v>
      </c>
      <c r="BL932" s="28">
        <v>3.3594943000000002</v>
      </c>
      <c r="BM932" s="28">
        <v>3.7774543</v>
      </c>
      <c r="BN932" s="28">
        <v>0.20780000000000001</v>
      </c>
      <c r="BO932" s="28">
        <v>0.99164262108583701</v>
      </c>
      <c r="BP932" s="28">
        <v>0.46821454413892899</v>
      </c>
    </row>
    <row r="933" spans="1:68">
      <c r="A933" s="28">
        <v>932</v>
      </c>
      <c r="B933" s="29" t="s">
        <v>89</v>
      </c>
      <c r="C933" s="28">
        <v>252</v>
      </c>
      <c r="D933" s="28">
        <v>1090</v>
      </c>
      <c r="E933" s="28">
        <v>0.34949760000000002</v>
      </c>
      <c r="F933" s="28">
        <v>30.1857942</v>
      </c>
      <c r="G933" s="28">
        <v>2.9346619999999999</v>
      </c>
      <c r="H933" s="28">
        <v>1.22455</v>
      </c>
      <c r="I933" s="28">
        <v>4.0728559999999998</v>
      </c>
      <c r="J933" s="28">
        <v>14.4704</v>
      </c>
      <c r="K933" s="28">
        <v>0.85645800000000005</v>
      </c>
      <c r="L933" s="28">
        <v>0.86612</v>
      </c>
      <c r="M933" s="28">
        <v>1.065766</v>
      </c>
      <c r="N933" s="28">
        <v>463.7439</v>
      </c>
      <c r="O933" s="28">
        <v>55.753245925999998</v>
      </c>
      <c r="P933" s="28">
        <v>361.5258</v>
      </c>
      <c r="Q933" s="28">
        <v>1.4684550000000001</v>
      </c>
      <c r="R933" s="28">
        <v>2.1665000000000001</v>
      </c>
      <c r="S933" s="28">
        <v>3.4037999999999999</v>
      </c>
      <c r="T933" s="28">
        <v>174.12119999999999</v>
      </c>
      <c r="U933" s="28">
        <v>3.0510869999999999</v>
      </c>
      <c r="V933" s="28">
        <v>7.0488721804511295E-2</v>
      </c>
      <c r="W933" s="28">
        <v>33.067458000000002</v>
      </c>
      <c r="X933" s="28">
        <v>195.75200000000001</v>
      </c>
      <c r="Y933" s="28">
        <v>1.4625999999999999</v>
      </c>
      <c r="Z933" s="28">
        <v>1.9293640000000001</v>
      </c>
      <c r="AA933" s="28">
        <v>2.5453779999999999</v>
      </c>
      <c r="AB933" s="28">
        <v>2.7424339999999998</v>
      </c>
      <c r="AC933" s="28">
        <v>51.474400000000003</v>
      </c>
      <c r="AD933" s="28">
        <v>32.697001999999998</v>
      </c>
      <c r="AE933" s="28">
        <v>3.4037999999999999</v>
      </c>
      <c r="AF933" s="28">
        <v>4.7212661200000001</v>
      </c>
      <c r="AG933" s="28">
        <v>4.7184811199999999</v>
      </c>
      <c r="AH933" s="28">
        <v>4.7044161200000003</v>
      </c>
      <c r="AI933" s="28">
        <v>5.3749999999999999E-2</v>
      </c>
      <c r="AJ933" s="28">
        <v>1.9380500000000001</v>
      </c>
      <c r="AK933" s="28">
        <v>94.451345000000003</v>
      </c>
      <c r="AL933" s="28">
        <v>6.8910499999999999</v>
      </c>
      <c r="AM933" s="28">
        <v>0.97109999999999996</v>
      </c>
      <c r="AN933" s="28">
        <v>1.77105</v>
      </c>
      <c r="AO933" s="28">
        <v>41.524999999999999</v>
      </c>
      <c r="AP933" s="28">
        <v>2.0348000000000002</v>
      </c>
      <c r="AQ933" s="28">
        <v>1.619</v>
      </c>
      <c r="AR933" s="28">
        <v>7.2643500000000003</v>
      </c>
      <c r="AS933" s="28">
        <v>674.47149999999999</v>
      </c>
      <c r="AT933" s="28">
        <v>36.806853250000003</v>
      </c>
      <c r="AU933" s="28">
        <v>2626.1149999999998</v>
      </c>
      <c r="AV933" s="28">
        <v>5.9456100000000003</v>
      </c>
      <c r="AW933" s="28">
        <v>3.4822500000000001</v>
      </c>
      <c r="AX933" s="28">
        <v>4.9950000000000001</v>
      </c>
      <c r="AY933" s="28">
        <v>134.33000000000001</v>
      </c>
      <c r="AZ933" s="28">
        <v>2.6970499999999999</v>
      </c>
      <c r="BA933" s="28">
        <v>0.120770620108368</v>
      </c>
      <c r="BB933" s="28">
        <v>11.251099999999999</v>
      </c>
      <c r="BC933" s="28">
        <v>144.97499999999999</v>
      </c>
      <c r="BD933" s="28">
        <v>0.64698750000000005</v>
      </c>
      <c r="BE933" s="28">
        <v>1.9139600000000001</v>
      </c>
      <c r="BF933" s="28">
        <v>1.8691500000000001</v>
      </c>
      <c r="BG933" s="28">
        <v>2.1411500000000001</v>
      </c>
      <c r="BH933" s="28">
        <v>86.855500000000006</v>
      </c>
      <c r="BI933" s="28">
        <v>15.1175</v>
      </c>
      <c r="BJ933" s="28">
        <v>4.9950000000000001</v>
      </c>
      <c r="BK933" s="28">
        <v>3.3586265000000002</v>
      </c>
      <c r="BL933" s="28">
        <v>3.3586265000000002</v>
      </c>
      <c r="BM933" s="28">
        <v>3.7765865000000001</v>
      </c>
      <c r="BN933" s="28">
        <v>0.20780000000000001</v>
      </c>
      <c r="BO933" s="28">
        <v>0.99134960159353003</v>
      </c>
      <c r="BP933" s="28">
        <v>0.46815303907380601</v>
      </c>
    </row>
    <row r="934" spans="1:68">
      <c r="A934" s="28">
        <v>933</v>
      </c>
      <c r="B934" s="29" t="s">
        <v>447</v>
      </c>
      <c r="C934" s="28">
        <v>267</v>
      </c>
      <c r="D934" s="28">
        <v>1010</v>
      </c>
      <c r="E934" s="28">
        <v>0.34623939999999997</v>
      </c>
      <c r="F934" s="28">
        <v>30.196658249999999</v>
      </c>
      <c r="G934" s="28">
        <v>2.9395924999999998</v>
      </c>
      <c r="H934" s="28">
        <v>1.2230645</v>
      </c>
      <c r="I934" s="28">
        <v>4.1060305000000001</v>
      </c>
      <c r="J934" s="28">
        <v>14.5372</v>
      </c>
      <c r="K934" s="28">
        <v>0.85033449999999999</v>
      </c>
      <c r="L934" s="28">
        <v>0.85958500000000004</v>
      </c>
      <c r="M934" s="28">
        <v>1.052759</v>
      </c>
      <c r="N934" s="28">
        <v>460.93070999999998</v>
      </c>
      <c r="O934" s="28">
        <v>56.303102494000001</v>
      </c>
      <c r="P934" s="28">
        <v>359.32010000000002</v>
      </c>
      <c r="Q934" s="28">
        <v>1.40640075</v>
      </c>
      <c r="R934" s="28">
        <v>2.1632899999999999</v>
      </c>
      <c r="S934" s="28">
        <v>3.4301499999999998</v>
      </c>
      <c r="T934" s="28">
        <v>175.67755</v>
      </c>
      <c r="U934" s="28">
        <v>3.0898099999999999</v>
      </c>
      <c r="V934" s="28">
        <v>6.9339350081171106E-2</v>
      </c>
      <c r="W934" s="28">
        <v>33.743084000000003</v>
      </c>
      <c r="X934" s="28">
        <v>197.1755</v>
      </c>
      <c r="Y934" s="28">
        <v>1.4763554999999999</v>
      </c>
      <c r="Z934" s="28">
        <v>1.9402899</v>
      </c>
      <c r="AA934" s="28">
        <v>2.5642100000000001</v>
      </c>
      <c r="AB934" s="28">
        <v>2.7570744999999999</v>
      </c>
      <c r="AC934" s="28">
        <v>51.177905000000003</v>
      </c>
      <c r="AD934" s="28">
        <v>33.231982500000001</v>
      </c>
      <c r="AE934" s="28">
        <v>3.4301499999999998</v>
      </c>
      <c r="AF934" s="28">
        <v>4.7481943299999996</v>
      </c>
      <c r="AG934" s="28">
        <v>4.7470803300000002</v>
      </c>
      <c r="AH934" s="28">
        <v>4.7414543299999998</v>
      </c>
      <c r="AI934" s="28">
        <v>5.1499999999999997E-2</v>
      </c>
      <c r="AJ934" s="28">
        <v>1.936301</v>
      </c>
      <c r="AK934" s="28">
        <v>94.272431999999995</v>
      </c>
      <c r="AL934" s="28">
        <v>6.8616910000000004</v>
      </c>
      <c r="AM934" s="28">
        <v>0.96801499999999996</v>
      </c>
      <c r="AN934" s="28">
        <v>1.768772</v>
      </c>
      <c r="AO934" s="28">
        <v>41.4694</v>
      </c>
      <c r="AP934" s="28">
        <v>2.034789</v>
      </c>
      <c r="AQ934" s="28">
        <v>1.61541</v>
      </c>
      <c r="AR934" s="28">
        <v>7.322946</v>
      </c>
      <c r="AS934" s="28">
        <v>672.46865000000003</v>
      </c>
      <c r="AT934" s="28">
        <v>36.738979229999998</v>
      </c>
      <c r="AU934" s="28">
        <v>2647.4517000000001</v>
      </c>
      <c r="AV934" s="28">
        <v>5.9938918000000001</v>
      </c>
      <c r="AW934" s="28">
        <v>3.4506600000000001</v>
      </c>
      <c r="AX934" s="28">
        <v>4.9980000000000002</v>
      </c>
      <c r="AY934" s="28">
        <v>134.3133</v>
      </c>
      <c r="AZ934" s="28">
        <v>2.7090135000000002</v>
      </c>
      <c r="BA934" s="28">
        <v>0.1207251612032</v>
      </c>
      <c r="BB934" s="28">
        <v>11.188119</v>
      </c>
      <c r="BC934" s="28">
        <v>144.988</v>
      </c>
      <c r="BD934" s="28">
        <v>0.645895</v>
      </c>
      <c r="BE934" s="28">
        <v>1.9137662</v>
      </c>
      <c r="BF934" s="28">
        <v>1.8680589999999999</v>
      </c>
      <c r="BG934" s="28">
        <v>2.1396359999999999</v>
      </c>
      <c r="BH934" s="28">
        <v>86.916560000000004</v>
      </c>
      <c r="BI934" s="28">
        <v>15.23095</v>
      </c>
      <c r="BJ934" s="28">
        <v>4.9980000000000002</v>
      </c>
      <c r="BK934" s="28">
        <v>3.34961778</v>
      </c>
      <c r="BL934" s="28">
        <v>3.34961778</v>
      </c>
      <c r="BM934" s="28">
        <v>3.6978461399999998</v>
      </c>
      <c r="BN934" s="28">
        <v>0.20141700000000001</v>
      </c>
      <c r="BO934" s="28">
        <v>0.99668008308707501</v>
      </c>
      <c r="BP934" s="28">
        <v>0.46736251808972501</v>
      </c>
    </row>
    <row r="935" spans="1:68">
      <c r="A935" s="28">
        <v>934</v>
      </c>
      <c r="B935" s="29" t="s">
        <v>447</v>
      </c>
      <c r="C935" s="28">
        <v>282</v>
      </c>
      <c r="D935" s="28">
        <v>1020</v>
      </c>
      <c r="E935" s="28">
        <v>0.34623939999999997</v>
      </c>
      <c r="F935" s="28">
        <v>30.196658249999999</v>
      </c>
      <c r="G935" s="28">
        <v>2.9395924999999998</v>
      </c>
      <c r="H935" s="28">
        <v>1.2230645</v>
      </c>
      <c r="I935" s="28">
        <v>4.1060305000000001</v>
      </c>
      <c r="J935" s="28">
        <v>14.5372</v>
      </c>
      <c r="K935" s="28">
        <v>0.85033449999999999</v>
      </c>
      <c r="L935" s="28">
        <v>0.85958500000000004</v>
      </c>
      <c r="M935" s="28">
        <v>1.052759</v>
      </c>
      <c r="N935" s="28">
        <v>460.93070999999998</v>
      </c>
      <c r="O935" s="28">
        <v>56.303102494000001</v>
      </c>
      <c r="P935" s="28">
        <v>359.32010000000002</v>
      </c>
      <c r="Q935" s="28">
        <v>1.40640075</v>
      </c>
      <c r="R935" s="28">
        <v>2.1632899999999999</v>
      </c>
      <c r="S935" s="28">
        <v>3.4301499999999998</v>
      </c>
      <c r="T935" s="28">
        <v>175.67755</v>
      </c>
      <c r="U935" s="28">
        <v>3.0898099999999999</v>
      </c>
      <c r="V935" s="28">
        <v>6.9339350081171106E-2</v>
      </c>
      <c r="W935" s="28">
        <v>33.743084000000003</v>
      </c>
      <c r="X935" s="28">
        <v>197.1755</v>
      </c>
      <c r="Y935" s="28">
        <v>1.4763554999999999</v>
      </c>
      <c r="Z935" s="28">
        <v>1.9402899</v>
      </c>
      <c r="AA935" s="28">
        <v>2.5642100000000001</v>
      </c>
      <c r="AB935" s="28">
        <v>2.7570744999999999</v>
      </c>
      <c r="AC935" s="28">
        <v>51.177905000000003</v>
      </c>
      <c r="AD935" s="28">
        <v>33.231982500000001</v>
      </c>
      <c r="AE935" s="28">
        <v>3.4301499999999998</v>
      </c>
      <c r="AF935" s="28">
        <v>4.7481943299999996</v>
      </c>
      <c r="AG935" s="28">
        <v>4.7470803300000002</v>
      </c>
      <c r="AH935" s="28">
        <v>4.7414543299999998</v>
      </c>
      <c r="AI935" s="28">
        <v>5.1499999999999997E-2</v>
      </c>
      <c r="AJ935" s="28">
        <v>1.936301</v>
      </c>
      <c r="AK935" s="28">
        <v>94.272431999999995</v>
      </c>
      <c r="AL935" s="28">
        <v>6.8616910000000004</v>
      </c>
      <c r="AM935" s="28">
        <v>0.96801499999999996</v>
      </c>
      <c r="AN935" s="28">
        <v>1.768772</v>
      </c>
      <c r="AO935" s="28">
        <v>41.4694</v>
      </c>
      <c r="AP935" s="28">
        <v>2.034789</v>
      </c>
      <c r="AQ935" s="28">
        <v>1.61541</v>
      </c>
      <c r="AR935" s="28">
        <v>7.322946</v>
      </c>
      <c r="AS935" s="28">
        <v>672.46865000000003</v>
      </c>
      <c r="AT935" s="28">
        <v>36.738979229999998</v>
      </c>
      <c r="AU935" s="28">
        <v>2647.4517000000001</v>
      </c>
      <c r="AV935" s="28">
        <v>5.9938918000000001</v>
      </c>
      <c r="AW935" s="28">
        <v>3.4506600000000001</v>
      </c>
      <c r="AX935" s="28">
        <v>4.9980000000000002</v>
      </c>
      <c r="AY935" s="28">
        <v>134.3133</v>
      </c>
      <c r="AZ935" s="28">
        <v>2.7090135000000002</v>
      </c>
      <c r="BA935" s="28">
        <v>0.1207251612032</v>
      </c>
      <c r="BB935" s="28">
        <v>11.188119</v>
      </c>
      <c r="BC935" s="28">
        <v>144.988</v>
      </c>
      <c r="BD935" s="28">
        <v>0.645895</v>
      </c>
      <c r="BE935" s="28">
        <v>1.9137662</v>
      </c>
      <c r="BF935" s="28">
        <v>1.8680589999999999</v>
      </c>
      <c r="BG935" s="28">
        <v>2.1396359999999999</v>
      </c>
      <c r="BH935" s="28">
        <v>86.916560000000004</v>
      </c>
      <c r="BI935" s="28">
        <v>15.23095</v>
      </c>
      <c r="BJ935" s="28">
        <v>4.9980000000000002</v>
      </c>
      <c r="BK935" s="28">
        <v>3.34961778</v>
      </c>
      <c r="BL935" s="28">
        <v>3.34961778</v>
      </c>
      <c r="BM935" s="28">
        <v>3.6978461399999998</v>
      </c>
      <c r="BN935" s="28">
        <v>0.20141700000000001</v>
      </c>
      <c r="BO935" s="28">
        <v>0.99668008308707501</v>
      </c>
      <c r="BP935" s="28">
        <v>0.46736251808972501</v>
      </c>
    </row>
    <row r="936" spans="1:68">
      <c r="A936" s="28">
        <v>935</v>
      </c>
      <c r="B936" s="29" t="s">
        <v>447</v>
      </c>
      <c r="C936" s="28">
        <v>276</v>
      </c>
      <c r="D936" s="28">
        <v>1030</v>
      </c>
      <c r="E936" s="28">
        <v>0.34623939999999997</v>
      </c>
      <c r="F936" s="28">
        <v>30.196658249999999</v>
      </c>
      <c r="G936" s="28">
        <v>2.9395924999999998</v>
      </c>
      <c r="H936" s="28">
        <v>1.2230645</v>
      </c>
      <c r="I936" s="28">
        <v>4.1060305000000001</v>
      </c>
      <c r="J936" s="28">
        <v>14.5372</v>
      </c>
      <c r="K936" s="28">
        <v>0.85033449999999999</v>
      </c>
      <c r="L936" s="28">
        <v>0.85958500000000004</v>
      </c>
      <c r="M936" s="28">
        <v>1.052759</v>
      </c>
      <c r="N936" s="28">
        <v>460.93070999999998</v>
      </c>
      <c r="O936" s="28">
        <v>56.303102494000001</v>
      </c>
      <c r="P936" s="28">
        <v>359.32010000000002</v>
      </c>
      <c r="Q936" s="28">
        <v>1.40640075</v>
      </c>
      <c r="R936" s="28">
        <v>2.1632899999999999</v>
      </c>
      <c r="S936" s="28">
        <v>3.4301499999999998</v>
      </c>
      <c r="T936" s="28">
        <v>175.67755</v>
      </c>
      <c r="U936" s="28">
        <v>3.0898099999999999</v>
      </c>
      <c r="V936" s="28">
        <v>6.9339350081171106E-2</v>
      </c>
      <c r="W936" s="28">
        <v>33.743084000000003</v>
      </c>
      <c r="X936" s="28">
        <v>197.1755</v>
      </c>
      <c r="Y936" s="28">
        <v>1.4763554999999999</v>
      </c>
      <c r="Z936" s="28">
        <v>1.9402899</v>
      </c>
      <c r="AA936" s="28">
        <v>2.5642100000000001</v>
      </c>
      <c r="AB936" s="28">
        <v>2.7570744999999999</v>
      </c>
      <c r="AC936" s="28">
        <v>51.177905000000003</v>
      </c>
      <c r="AD936" s="28">
        <v>33.231982500000001</v>
      </c>
      <c r="AE936" s="28">
        <v>3.4301499999999998</v>
      </c>
      <c r="AF936" s="28">
        <v>4.7481943299999996</v>
      </c>
      <c r="AG936" s="28">
        <v>4.7470803300000002</v>
      </c>
      <c r="AH936" s="28">
        <v>4.7414543299999998</v>
      </c>
      <c r="AI936" s="28">
        <v>5.1499999999999997E-2</v>
      </c>
      <c r="AJ936" s="28">
        <v>1.936301</v>
      </c>
      <c r="AK936" s="28">
        <v>94.272431999999995</v>
      </c>
      <c r="AL936" s="28">
        <v>6.8616910000000004</v>
      </c>
      <c r="AM936" s="28">
        <v>0.96801499999999996</v>
      </c>
      <c r="AN936" s="28">
        <v>1.768772</v>
      </c>
      <c r="AO936" s="28">
        <v>41.4694</v>
      </c>
      <c r="AP936" s="28">
        <v>2.034789</v>
      </c>
      <c r="AQ936" s="28">
        <v>1.61541</v>
      </c>
      <c r="AR936" s="28">
        <v>7.322946</v>
      </c>
      <c r="AS936" s="28">
        <v>672.46865000000003</v>
      </c>
      <c r="AT936" s="28">
        <v>36.738979229999998</v>
      </c>
      <c r="AU936" s="28">
        <v>2647.4517000000001</v>
      </c>
      <c r="AV936" s="28">
        <v>5.9938918000000001</v>
      </c>
      <c r="AW936" s="28">
        <v>3.4506600000000001</v>
      </c>
      <c r="AX936" s="28">
        <v>4.9980000000000002</v>
      </c>
      <c r="AY936" s="28">
        <v>134.3133</v>
      </c>
      <c r="AZ936" s="28">
        <v>2.7090135000000002</v>
      </c>
      <c r="BA936" s="28">
        <v>0.1207251612032</v>
      </c>
      <c r="BB936" s="28">
        <v>11.188119</v>
      </c>
      <c r="BC936" s="28">
        <v>144.988</v>
      </c>
      <c r="BD936" s="28">
        <v>0.645895</v>
      </c>
      <c r="BE936" s="28">
        <v>1.9137662</v>
      </c>
      <c r="BF936" s="28">
        <v>1.8680589999999999</v>
      </c>
      <c r="BG936" s="28">
        <v>2.1396359999999999</v>
      </c>
      <c r="BH936" s="28">
        <v>86.916560000000004</v>
      </c>
      <c r="BI936" s="28">
        <v>15.23095</v>
      </c>
      <c r="BJ936" s="28">
        <v>4.9980000000000002</v>
      </c>
      <c r="BK936" s="28">
        <v>3.34961778</v>
      </c>
      <c r="BL936" s="28">
        <v>3.34961778</v>
      </c>
      <c r="BM936" s="28">
        <v>3.6978461399999998</v>
      </c>
      <c r="BN936" s="28">
        <v>0.20141700000000001</v>
      </c>
      <c r="BO936" s="28">
        <v>0.99668008308707501</v>
      </c>
      <c r="BP936" s="28">
        <v>0.46736251808972501</v>
      </c>
    </row>
    <row r="937" spans="1:68">
      <c r="A937" s="28">
        <v>936</v>
      </c>
      <c r="B937" s="29" t="s">
        <v>447</v>
      </c>
      <c r="C937" s="28">
        <v>265</v>
      </c>
      <c r="D937" s="28">
        <v>1040</v>
      </c>
      <c r="E937" s="28">
        <v>0.34623939999999997</v>
      </c>
      <c r="F937" s="28">
        <v>30.196658249999999</v>
      </c>
      <c r="G937" s="28">
        <v>2.9395924999999998</v>
      </c>
      <c r="H937" s="28">
        <v>1.2230645</v>
      </c>
      <c r="I937" s="28">
        <v>4.1060305000000001</v>
      </c>
      <c r="J937" s="28">
        <v>14.5372</v>
      </c>
      <c r="K937" s="28">
        <v>0.85033449999999999</v>
      </c>
      <c r="L937" s="28">
        <v>0.85958500000000004</v>
      </c>
      <c r="M937" s="28">
        <v>1.052759</v>
      </c>
      <c r="N937" s="28">
        <v>460.93070999999998</v>
      </c>
      <c r="O937" s="28">
        <v>56.303102494000001</v>
      </c>
      <c r="P937" s="28">
        <v>359.32010000000002</v>
      </c>
      <c r="Q937" s="28">
        <v>1.40640075</v>
      </c>
      <c r="R937" s="28">
        <v>2.1632899999999999</v>
      </c>
      <c r="S937" s="28">
        <v>3.4301499999999998</v>
      </c>
      <c r="T937" s="28">
        <v>175.67755</v>
      </c>
      <c r="U937" s="28">
        <v>3.0898099999999999</v>
      </c>
      <c r="V937" s="28">
        <v>6.9339350081171106E-2</v>
      </c>
      <c r="W937" s="28">
        <v>33.743084000000003</v>
      </c>
      <c r="X937" s="28">
        <v>197.1755</v>
      </c>
      <c r="Y937" s="28">
        <v>1.4763554999999999</v>
      </c>
      <c r="Z937" s="28">
        <v>1.9402899</v>
      </c>
      <c r="AA937" s="28">
        <v>2.5642100000000001</v>
      </c>
      <c r="AB937" s="28">
        <v>2.7570744999999999</v>
      </c>
      <c r="AC937" s="28">
        <v>51.177905000000003</v>
      </c>
      <c r="AD937" s="28">
        <v>33.231982500000001</v>
      </c>
      <c r="AE937" s="28">
        <v>3.4301499999999998</v>
      </c>
      <c r="AF937" s="28">
        <v>4.7481943299999996</v>
      </c>
      <c r="AG937" s="28">
        <v>4.7470803300000002</v>
      </c>
      <c r="AH937" s="28">
        <v>4.7414543299999998</v>
      </c>
      <c r="AI937" s="28">
        <v>5.1499999999999997E-2</v>
      </c>
      <c r="AJ937" s="28">
        <v>1.936301</v>
      </c>
      <c r="AK937" s="28">
        <v>94.272431999999995</v>
      </c>
      <c r="AL937" s="28">
        <v>6.8616910000000004</v>
      </c>
      <c r="AM937" s="28">
        <v>0.96801499999999996</v>
      </c>
      <c r="AN937" s="28">
        <v>1.768772</v>
      </c>
      <c r="AO937" s="28">
        <v>41.4694</v>
      </c>
      <c r="AP937" s="28">
        <v>2.034789</v>
      </c>
      <c r="AQ937" s="28">
        <v>1.61541</v>
      </c>
      <c r="AR937" s="28">
        <v>7.322946</v>
      </c>
      <c r="AS937" s="28">
        <v>672.46865000000003</v>
      </c>
      <c r="AT937" s="28">
        <v>36.738979229999998</v>
      </c>
      <c r="AU937" s="28">
        <v>2647.4517000000001</v>
      </c>
      <c r="AV937" s="28">
        <v>5.9938918000000001</v>
      </c>
      <c r="AW937" s="28">
        <v>3.4506600000000001</v>
      </c>
      <c r="AX937" s="28">
        <v>4.9980000000000002</v>
      </c>
      <c r="AY937" s="28">
        <v>134.3133</v>
      </c>
      <c r="AZ937" s="28">
        <v>2.7090135000000002</v>
      </c>
      <c r="BA937" s="28">
        <v>0.1207251612032</v>
      </c>
      <c r="BB937" s="28">
        <v>11.188119</v>
      </c>
      <c r="BC937" s="28">
        <v>144.988</v>
      </c>
      <c r="BD937" s="28">
        <v>0.645895</v>
      </c>
      <c r="BE937" s="28">
        <v>1.9137662</v>
      </c>
      <c r="BF937" s="28">
        <v>1.8680589999999999</v>
      </c>
      <c r="BG937" s="28">
        <v>2.1396359999999999</v>
      </c>
      <c r="BH937" s="28">
        <v>86.916560000000004</v>
      </c>
      <c r="BI937" s="28">
        <v>15.23095</v>
      </c>
      <c r="BJ937" s="28">
        <v>4.9980000000000002</v>
      </c>
      <c r="BK937" s="28">
        <v>3.34961778</v>
      </c>
      <c r="BL937" s="28">
        <v>3.34961778</v>
      </c>
      <c r="BM937" s="28">
        <v>3.6978461399999998</v>
      </c>
      <c r="BN937" s="28">
        <v>0.20141700000000001</v>
      </c>
      <c r="BO937" s="28">
        <v>0.99668008308707501</v>
      </c>
      <c r="BP937" s="28">
        <v>0.46736251808972501</v>
      </c>
    </row>
    <row r="938" spans="1:68">
      <c r="A938" s="28">
        <v>937</v>
      </c>
      <c r="B938" s="29" t="s">
        <v>447</v>
      </c>
      <c r="C938" s="28">
        <v>248</v>
      </c>
      <c r="D938" s="28">
        <v>1050</v>
      </c>
      <c r="E938" s="28">
        <v>0.34623939999999997</v>
      </c>
      <c r="F938" s="28">
        <v>30.196658249999999</v>
      </c>
      <c r="G938" s="28">
        <v>2.9395924999999998</v>
      </c>
      <c r="H938" s="28">
        <v>1.2230645</v>
      </c>
      <c r="I938" s="28">
        <v>4.1060305000000001</v>
      </c>
      <c r="J938" s="28">
        <v>14.5372</v>
      </c>
      <c r="K938" s="28">
        <v>0.85033449999999999</v>
      </c>
      <c r="L938" s="28">
        <v>0.85958500000000004</v>
      </c>
      <c r="M938" s="28">
        <v>1.052759</v>
      </c>
      <c r="N938" s="28">
        <v>460.93070999999998</v>
      </c>
      <c r="O938" s="28">
        <v>56.303102494000001</v>
      </c>
      <c r="P938" s="28">
        <v>359.32010000000002</v>
      </c>
      <c r="Q938" s="28">
        <v>1.40640075</v>
      </c>
      <c r="R938" s="28">
        <v>2.1632899999999999</v>
      </c>
      <c r="S938" s="28">
        <v>3.4301499999999998</v>
      </c>
      <c r="T938" s="28">
        <v>175.67755</v>
      </c>
      <c r="U938" s="28">
        <v>3.0898099999999999</v>
      </c>
      <c r="V938" s="28">
        <v>6.9339350081171106E-2</v>
      </c>
      <c r="W938" s="28">
        <v>33.743084000000003</v>
      </c>
      <c r="X938" s="28">
        <v>197.1755</v>
      </c>
      <c r="Y938" s="28">
        <v>1.4763554999999999</v>
      </c>
      <c r="Z938" s="28">
        <v>1.9402899</v>
      </c>
      <c r="AA938" s="28">
        <v>2.5642100000000001</v>
      </c>
      <c r="AB938" s="28">
        <v>2.7570744999999999</v>
      </c>
      <c r="AC938" s="28">
        <v>51.177905000000003</v>
      </c>
      <c r="AD938" s="28">
        <v>33.231982500000001</v>
      </c>
      <c r="AE938" s="28">
        <v>3.4301499999999998</v>
      </c>
      <c r="AF938" s="28">
        <v>4.7481943299999996</v>
      </c>
      <c r="AG938" s="28">
        <v>4.7470803300000002</v>
      </c>
      <c r="AH938" s="28">
        <v>4.7414543299999998</v>
      </c>
      <c r="AI938" s="28">
        <v>5.1499999999999997E-2</v>
      </c>
      <c r="AJ938" s="28">
        <v>1.936301</v>
      </c>
      <c r="AK938" s="28">
        <v>94.272431999999995</v>
      </c>
      <c r="AL938" s="28">
        <v>6.8616910000000004</v>
      </c>
      <c r="AM938" s="28">
        <v>0.96801499999999996</v>
      </c>
      <c r="AN938" s="28">
        <v>1.768772</v>
      </c>
      <c r="AO938" s="28">
        <v>41.4694</v>
      </c>
      <c r="AP938" s="28">
        <v>2.034789</v>
      </c>
      <c r="AQ938" s="28">
        <v>1.61541</v>
      </c>
      <c r="AR938" s="28">
        <v>7.322946</v>
      </c>
      <c r="AS938" s="28">
        <v>672.46865000000003</v>
      </c>
      <c r="AT938" s="28">
        <v>36.738979229999998</v>
      </c>
      <c r="AU938" s="28">
        <v>2647.4517000000001</v>
      </c>
      <c r="AV938" s="28">
        <v>5.9938918000000001</v>
      </c>
      <c r="AW938" s="28">
        <v>3.4506600000000001</v>
      </c>
      <c r="AX938" s="28">
        <v>4.9980000000000002</v>
      </c>
      <c r="AY938" s="28">
        <v>134.3133</v>
      </c>
      <c r="AZ938" s="28">
        <v>2.7090135000000002</v>
      </c>
      <c r="BA938" s="28">
        <v>0.1207251612032</v>
      </c>
      <c r="BB938" s="28">
        <v>11.188119</v>
      </c>
      <c r="BC938" s="28">
        <v>144.988</v>
      </c>
      <c r="BD938" s="28">
        <v>0.645895</v>
      </c>
      <c r="BE938" s="28">
        <v>1.9137662</v>
      </c>
      <c r="BF938" s="28">
        <v>1.8680589999999999</v>
      </c>
      <c r="BG938" s="28">
        <v>2.1396359999999999</v>
      </c>
      <c r="BH938" s="28">
        <v>86.916560000000004</v>
      </c>
      <c r="BI938" s="28">
        <v>15.23095</v>
      </c>
      <c r="BJ938" s="28">
        <v>4.9980000000000002</v>
      </c>
      <c r="BK938" s="28">
        <v>3.34961778</v>
      </c>
      <c r="BL938" s="28">
        <v>3.34961778</v>
      </c>
      <c r="BM938" s="28">
        <v>3.6978461399999998</v>
      </c>
      <c r="BN938" s="28">
        <v>0.20141700000000001</v>
      </c>
      <c r="BO938" s="28">
        <v>0.99668008308707501</v>
      </c>
      <c r="BP938" s="28">
        <v>0.46736251808972501</v>
      </c>
    </row>
    <row r="939" spans="1:68">
      <c r="A939" s="28">
        <v>938</v>
      </c>
      <c r="B939" s="29" t="s">
        <v>447</v>
      </c>
      <c r="C939" s="28">
        <v>182</v>
      </c>
      <c r="D939" s="28">
        <v>1060</v>
      </c>
      <c r="E939" s="28">
        <v>0.34623939999999997</v>
      </c>
      <c r="F939" s="28">
        <v>30.196658249999999</v>
      </c>
      <c r="G939" s="28">
        <v>2.9395924999999998</v>
      </c>
      <c r="H939" s="28">
        <v>1.2230645</v>
      </c>
      <c r="I939" s="28">
        <v>4.1060305000000001</v>
      </c>
      <c r="J939" s="28">
        <v>14.5372</v>
      </c>
      <c r="K939" s="28">
        <v>0.85033449999999999</v>
      </c>
      <c r="L939" s="28">
        <v>0.85958500000000004</v>
      </c>
      <c r="M939" s="28">
        <v>1.052759</v>
      </c>
      <c r="N939" s="28">
        <v>460.93070999999998</v>
      </c>
      <c r="O939" s="28">
        <v>56.303102494000001</v>
      </c>
      <c r="P939" s="28">
        <v>359.32010000000002</v>
      </c>
      <c r="Q939" s="28">
        <v>1.40640075</v>
      </c>
      <c r="R939" s="28">
        <v>2.1632899999999999</v>
      </c>
      <c r="S939" s="28">
        <v>3.4301499999999998</v>
      </c>
      <c r="T939" s="28">
        <v>175.67755</v>
      </c>
      <c r="U939" s="28">
        <v>3.0898099999999999</v>
      </c>
      <c r="V939" s="28">
        <v>6.9339350081171106E-2</v>
      </c>
      <c r="W939" s="28">
        <v>33.743084000000003</v>
      </c>
      <c r="X939" s="28">
        <v>197.1755</v>
      </c>
      <c r="Y939" s="28">
        <v>1.4763554999999999</v>
      </c>
      <c r="Z939" s="28">
        <v>1.9402899</v>
      </c>
      <c r="AA939" s="28">
        <v>2.5642100000000001</v>
      </c>
      <c r="AB939" s="28">
        <v>2.7570744999999999</v>
      </c>
      <c r="AC939" s="28">
        <v>51.177905000000003</v>
      </c>
      <c r="AD939" s="28">
        <v>33.231982500000001</v>
      </c>
      <c r="AE939" s="28">
        <v>3.4301499999999998</v>
      </c>
      <c r="AF939" s="28">
        <v>4.7481943299999996</v>
      </c>
      <c r="AG939" s="28">
        <v>4.7470803300000002</v>
      </c>
      <c r="AH939" s="28">
        <v>4.7414543299999998</v>
      </c>
      <c r="AI939" s="28">
        <v>5.1499999999999997E-2</v>
      </c>
      <c r="AJ939" s="28">
        <v>1.936301</v>
      </c>
      <c r="AK939" s="28">
        <v>94.272431999999995</v>
      </c>
      <c r="AL939" s="28">
        <v>6.8616910000000004</v>
      </c>
      <c r="AM939" s="28">
        <v>0.96801499999999996</v>
      </c>
      <c r="AN939" s="28">
        <v>1.768772</v>
      </c>
      <c r="AO939" s="28">
        <v>41.4694</v>
      </c>
      <c r="AP939" s="28">
        <v>2.034789</v>
      </c>
      <c r="AQ939" s="28">
        <v>1.61541</v>
      </c>
      <c r="AR939" s="28">
        <v>7.322946</v>
      </c>
      <c r="AS939" s="28">
        <v>672.46865000000003</v>
      </c>
      <c r="AT939" s="28">
        <v>36.738979229999998</v>
      </c>
      <c r="AU939" s="28">
        <v>2647.4517000000001</v>
      </c>
      <c r="AV939" s="28">
        <v>5.9938918000000001</v>
      </c>
      <c r="AW939" s="28">
        <v>3.4506600000000001</v>
      </c>
      <c r="AX939" s="28">
        <v>4.9980000000000002</v>
      </c>
      <c r="AY939" s="28">
        <v>134.3133</v>
      </c>
      <c r="AZ939" s="28">
        <v>2.7090135000000002</v>
      </c>
      <c r="BA939" s="28">
        <v>0.1207251612032</v>
      </c>
      <c r="BB939" s="28">
        <v>11.188119</v>
      </c>
      <c r="BC939" s="28">
        <v>144.988</v>
      </c>
      <c r="BD939" s="28">
        <v>0.645895</v>
      </c>
      <c r="BE939" s="28">
        <v>1.9137662</v>
      </c>
      <c r="BF939" s="28">
        <v>1.8680589999999999</v>
      </c>
      <c r="BG939" s="28">
        <v>2.1396359999999999</v>
      </c>
      <c r="BH939" s="28">
        <v>86.916560000000004</v>
      </c>
      <c r="BI939" s="28">
        <v>15.23095</v>
      </c>
      <c r="BJ939" s="28">
        <v>4.9980000000000002</v>
      </c>
      <c r="BK939" s="28">
        <v>3.34961778</v>
      </c>
      <c r="BL939" s="28">
        <v>3.34961778</v>
      </c>
      <c r="BM939" s="28">
        <v>3.6978461399999998</v>
      </c>
      <c r="BN939" s="28">
        <v>0.20141700000000001</v>
      </c>
      <c r="BO939" s="28">
        <v>0.99668008308707501</v>
      </c>
      <c r="BP939" s="28">
        <v>0.46736251808972501</v>
      </c>
    </row>
    <row r="940" spans="1:68">
      <c r="A940" s="28">
        <v>939</v>
      </c>
      <c r="B940" s="29" t="s">
        <v>448</v>
      </c>
      <c r="C940" s="28">
        <v>105</v>
      </c>
      <c r="D940" s="28">
        <v>1107</v>
      </c>
      <c r="E940" s="28">
        <v>0.36566767500000003</v>
      </c>
      <c r="F940" s="28">
        <v>31.5773291</v>
      </c>
      <c r="G940" s="28">
        <v>3.033668375</v>
      </c>
      <c r="H940" s="28">
        <v>1.1908785</v>
      </c>
      <c r="I940" s="28">
        <v>4.1358463749999999</v>
      </c>
      <c r="J940" s="28">
        <v>15.1623</v>
      </c>
      <c r="K940" s="28">
        <v>0.85322687500000005</v>
      </c>
      <c r="L940" s="28">
        <v>0.85723875000000005</v>
      </c>
      <c r="M940" s="28">
        <v>1.0302724999999999</v>
      </c>
      <c r="N940" s="28">
        <v>460.20344499999999</v>
      </c>
      <c r="O940" s="28">
        <v>57.469445614125</v>
      </c>
      <c r="P940" s="28">
        <v>356.08067499999999</v>
      </c>
      <c r="Q940" s="28">
        <v>1.3571681</v>
      </c>
      <c r="R940" s="28">
        <v>2.2191312500000002</v>
      </c>
      <c r="S940" s="28">
        <v>3.4905124999999999</v>
      </c>
      <c r="T940" s="28">
        <v>177.28358750000001</v>
      </c>
      <c r="U940" s="28">
        <v>3.1409791</v>
      </c>
      <c r="V940" s="28">
        <v>6.7232543875269599E-2</v>
      </c>
      <c r="W940" s="28">
        <v>34.301129500000002</v>
      </c>
      <c r="X940" s="28">
        <v>198.91443749999999</v>
      </c>
      <c r="Y940" s="28">
        <v>1.506869875</v>
      </c>
      <c r="Z940" s="28">
        <v>1.9581357749999999</v>
      </c>
      <c r="AA940" s="28">
        <v>2.5853942499999998</v>
      </c>
      <c r="AB940" s="28">
        <v>2.773605125</v>
      </c>
      <c r="AC940" s="28">
        <v>50.92264625</v>
      </c>
      <c r="AD940" s="28">
        <v>33.207554250000001</v>
      </c>
      <c r="AE940" s="28">
        <v>3.4905124999999999</v>
      </c>
      <c r="AF940" s="28">
        <v>4.7947582974999996</v>
      </c>
      <c r="AG940" s="28">
        <v>4.7921403974999999</v>
      </c>
      <c r="AH940" s="28">
        <v>4.7789192974999999</v>
      </c>
      <c r="AI940" s="28">
        <v>5.3525000000000003E-2</v>
      </c>
      <c r="AJ940" s="28">
        <v>1.9196</v>
      </c>
      <c r="AK940" s="28">
        <v>92.889179999999996</v>
      </c>
      <c r="AL940" s="28">
        <v>6.6974999999999998</v>
      </c>
      <c r="AM940" s="28">
        <v>0.95030000000000003</v>
      </c>
      <c r="AN940" s="28">
        <v>1.7521</v>
      </c>
      <c r="AO940" s="28">
        <v>40.99</v>
      </c>
      <c r="AP940" s="28">
        <v>2.0266999999999999</v>
      </c>
      <c r="AQ940" s="28">
        <v>1.5980000000000001</v>
      </c>
      <c r="AR940" s="28">
        <v>7.5568</v>
      </c>
      <c r="AS940" s="28">
        <v>663.76199999999994</v>
      </c>
      <c r="AT940" s="28">
        <v>36.306153700000003</v>
      </c>
      <c r="AU940" s="28">
        <v>2734.84</v>
      </c>
      <c r="AV940" s="28">
        <v>6.0955399999999997</v>
      </c>
      <c r="AW940" s="28">
        <v>3.2970000000000002</v>
      </c>
      <c r="AX940" s="28">
        <v>5</v>
      </c>
      <c r="AY940" s="28">
        <v>134.11000000000001</v>
      </c>
      <c r="AZ940" s="28">
        <v>2.76065</v>
      </c>
      <c r="BA940" s="28">
        <v>0.121737009026592</v>
      </c>
      <c r="BB940" s="28">
        <v>10.8619</v>
      </c>
      <c r="BC940" s="28">
        <v>145.1</v>
      </c>
      <c r="BD940" s="28">
        <v>0.64080000000000004</v>
      </c>
      <c r="BE940" s="28">
        <v>1.91126</v>
      </c>
      <c r="BF940" s="28">
        <v>1.861</v>
      </c>
      <c r="BG940" s="28">
        <v>2.1312000000000002</v>
      </c>
      <c r="BH940" s="28">
        <v>85.748999999999995</v>
      </c>
      <c r="BI940" s="28">
        <v>15.722</v>
      </c>
      <c r="BJ940" s="28">
        <v>5</v>
      </c>
      <c r="BK940" s="28">
        <v>3.2997160000000001</v>
      </c>
      <c r="BL940" s="28">
        <v>3.2997160000000001</v>
      </c>
      <c r="BM940" s="28">
        <v>3.3188659999999999</v>
      </c>
      <c r="BN940" s="28">
        <v>0.1696</v>
      </c>
      <c r="BO940" s="28">
        <v>1.0098573653243199</v>
      </c>
      <c r="BP940" s="28">
        <v>0.46367583212735197</v>
      </c>
    </row>
    <row r="941" spans="1:68">
      <c r="A941" s="28">
        <v>940</v>
      </c>
      <c r="B941" s="29" t="s">
        <v>85</v>
      </c>
      <c r="C941" s="28">
        <v>195</v>
      </c>
      <c r="D941" s="28">
        <v>1107</v>
      </c>
      <c r="E941" s="28">
        <v>0.39508302499999998</v>
      </c>
      <c r="F941" s="28">
        <v>33.289347300000003</v>
      </c>
      <c r="G941" s="28">
        <v>3.1306051250000002</v>
      </c>
      <c r="H941" s="28">
        <v>1.1926355</v>
      </c>
      <c r="I941" s="28">
        <v>4.1123391250000001</v>
      </c>
      <c r="J941" s="28">
        <v>15.806900000000001</v>
      </c>
      <c r="K941" s="28">
        <v>0.86608062500000005</v>
      </c>
      <c r="L941" s="28">
        <v>0.86771624999999997</v>
      </c>
      <c r="M941" s="28">
        <v>1.0436175000000001</v>
      </c>
      <c r="N941" s="28">
        <v>462.93033500000001</v>
      </c>
      <c r="O941" s="28">
        <v>57.385217642374997</v>
      </c>
      <c r="P941" s="28">
        <v>358.882025</v>
      </c>
      <c r="Q941" s="28">
        <v>1.3915043</v>
      </c>
      <c r="R941" s="28">
        <v>2.2573937499999999</v>
      </c>
      <c r="S941" s="28">
        <v>3.5115375000000002</v>
      </c>
      <c r="T941" s="28">
        <v>176.81076250000001</v>
      </c>
      <c r="U941" s="28">
        <v>3.1245373000000001</v>
      </c>
      <c r="V941" s="28">
        <v>6.6945447874029701E-2</v>
      </c>
      <c r="W941" s="28">
        <v>34.069788500000001</v>
      </c>
      <c r="X941" s="28">
        <v>198.3433125</v>
      </c>
      <c r="Y941" s="28">
        <v>1.5006096250000001</v>
      </c>
      <c r="Z941" s="28">
        <v>1.9576073249999999</v>
      </c>
      <c r="AA941" s="28">
        <v>2.5785827499999998</v>
      </c>
      <c r="AB941" s="28">
        <v>2.7680153750000001</v>
      </c>
      <c r="AC941" s="28">
        <v>51.287938750000002</v>
      </c>
      <c r="AD941" s="28">
        <v>32.884262749999998</v>
      </c>
      <c r="AE941" s="28">
        <v>3.5115375000000002</v>
      </c>
      <c r="AF941" s="28">
        <v>4.8071708925000003</v>
      </c>
      <c r="AG941" s="28">
        <v>4.7993171925000002</v>
      </c>
      <c r="AH941" s="28">
        <v>4.7596538925000003</v>
      </c>
      <c r="AI941" s="28">
        <v>6.0574999999999997E-2</v>
      </c>
      <c r="AJ941" s="28">
        <v>1.9188000000000001</v>
      </c>
      <c r="AK941" s="28">
        <v>92.855540000000005</v>
      </c>
      <c r="AL941" s="28">
        <v>6.6924999999999999</v>
      </c>
      <c r="AM941" s="28">
        <v>0.95089999999999997</v>
      </c>
      <c r="AN941" s="28">
        <v>1.7563</v>
      </c>
      <c r="AO941" s="28">
        <v>40.97</v>
      </c>
      <c r="AP941" s="28">
        <v>2.0200999999999998</v>
      </c>
      <c r="AQ941" s="28">
        <v>1.5940000000000001</v>
      </c>
      <c r="AR941" s="28">
        <v>7.5304000000000002</v>
      </c>
      <c r="AS941" s="28">
        <v>663.68600000000004</v>
      </c>
      <c r="AT941" s="28">
        <v>36.3584611</v>
      </c>
      <c r="AU941" s="28">
        <v>2722.52</v>
      </c>
      <c r="AV941" s="28">
        <v>5.9986199999999998</v>
      </c>
      <c r="AW941" s="28">
        <v>3.2909999999999999</v>
      </c>
      <c r="AX941" s="28">
        <v>5</v>
      </c>
      <c r="AY941" s="28">
        <v>134.33000000000001</v>
      </c>
      <c r="AZ941" s="28">
        <v>2.7619500000000001</v>
      </c>
      <c r="BA941" s="28">
        <v>0.12130827434708299</v>
      </c>
      <c r="BB941" s="28">
        <v>10.925700000000001</v>
      </c>
      <c r="BC941" s="28">
        <v>145.30000000000001</v>
      </c>
      <c r="BD941" s="28">
        <v>0.64239999999999997</v>
      </c>
      <c r="BE941" s="28">
        <v>1.91178</v>
      </c>
      <c r="BF941" s="28">
        <v>1.863</v>
      </c>
      <c r="BG941" s="28">
        <v>2.1335999999999999</v>
      </c>
      <c r="BH941" s="28">
        <v>84.846999999999994</v>
      </c>
      <c r="BI941" s="28">
        <v>15.766</v>
      </c>
      <c r="BJ941" s="28">
        <v>5</v>
      </c>
      <c r="BK941" s="28">
        <v>3.2983479999999998</v>
      </c>
      <c r="BL941" s="28">
        <v>3.2983479999999998</v>
      </c>
      <c r="BM941" s="28">
        <v>3.3557980000000001</v>
      </c>
      <c r="BN941" s="28">
        <v>0.16880000000000001</v>
      </c>
      <c r="BO941" s="28">
        <v>1.00687256142616</v>
      </c>
      <c r="BP941" s="28">
        <v>0.464833574529667</v>
      </c>
    </row>
    <row r="942" spans="1:68">
      <c r="A942" s="28">
        <v>941</v>
      </c>
      <c r="B942" s="29" t="s">
        <v>86</v>
      </c>
      <c r="C942" s="28">
        <v>225</v>
      </c>
      <c r="D942" s="28">
        <v>1107</v>
      </c>
      <c r="E942" s="28">
        <v>0.40979070000000001</v>
      </c>
      <c r="F942" s="28">
        <v>34.145356399999997</v>
      </c>
      <c r="G942" s="28">
        <v>3.1790734999999999</v>
      </c>
      <c r="H942" s="28">
        <v>1.193514</v>
      </c>
      <c r="I942" s="28">
        <v>4.1005855000000002</v>
      </c>
      <c r="J942" s="28">
        <v>16.129200000000001</v>
      </c>
      <c r="K942" s="28">
        <v>0.87250749999999999</v>
      </c>
      <c r="L942" s="28">
        <v>0.87295500000000004</v>
      </c>
      <c r="M942" s="28">
        <v>1.0502899999999999</v>
      </c>
      <c r="N942" s="28">
        <v>464.29378000000003</v>
      </c>
      <c r="O942" s="28">
        <v>57.343103656499999</v>
      </c>
      <c r="P942" s="28">
        <v>360.28269999999998</v>
      </c>
      <c r="Q942" s="28">
        <v>1.4086723999999999</v>
      </c>
      <c r="R942" s="28">
        <v>2.2765249999999999</v>
      </c>
      <c r="S942" s="28">
        <v>3.5220500000000001</v>
      </c>
      <c r="T942" s="28">
        <v>176.57435000000001</v>
      </c>
      <c r="U942" s="28">
        <v>3.1163164000000001</v>
      </c>
      <c r="V942" s="28">
        <v>6.6810505170746201E-2</v>
      </c>
      <c r="W942" s="28">
        <v>33.954118000000001</v>
      </c>
      <c r="X942" s="28">
        <v>198.05775</v>
      </c>
      <c r="Y942" s="28">
        <v>1.4974795000000001</v>
      </c>
      <c r="Z942" s="28">
        <v>1.9573430999999999</v>
      </c>
      <c r="AA942" s="28">
        <v>2.575177</v>
      </c>
      <c r="AB942" s="28">
        <v>2.7652204999999999</v>
      </c>
      <c r="AC942" s="28">
        <v>51.470585</v>
      </c>
      <c r="AD942" s="28">
        <v>32.722617</v>
      </c>
      <c r="AE942" s="28">
        <v>3.5220500000000001</v>
      </c>
      <c r="AF942" s="28">
        <v>4.8133771899999998</v>
      </c>
      <c r="AG942" s="28">
        <v>4.8029055899999999</v>
      </c>
      <c r="AH942" s="28">
        <v>4.75002119</v>
      </c>
      <c r="AI942" s="28">
        <v>6.4100000000000004E-2</v>
      </c>
      <c r="AJ942" s="28">
        <v>1.9184000000000001</v>
      </c>
      <c r="AK942" s="28">
        <v>92.838719999999995</v>
      </c>
      <c r="AL942" s="28">
        <v>6.69</v>
      </c>
      <c r="AM942" s="28">
        <v>0.95120000000000005</v>
      </c>
      <c r="AN942" s="28">
        <v>1.7584</v>
      </c>
      <c r="AO942" s="28">
        <v>40.96</v>
      </c>
      <c r="AP942" s="28">
        <v>2.0167999999999999</v>
      </c>
      <c r="AQ942" s="28">
        <v>1.5920000000000001</v>
      </c>
      <c r="AR942" s="28">
        <v>7.5171999999999999</v>
      </c>
      <c r="AS942" s="28">
        <v>663.64800000000002</v>
      </c>
      <c r="AT942" s="28">
        <v>36.384614800000001</v>
      </c>
      <c r="AU942" s="28">
        <v>2716.36</v>
      </c>
      <c r="AV942" s="28">
        <v>5.9501600000000003</v>
      </c>
      <c r="AW942" s="28">
        <v>3.2879999999999998</v>
      </c>
      <c r="AX942" s="28">
        <v>5</v>
      </c>
      <c r="AY942" s="28">
        <v>134.44</v>
      </c>
      <c r="AZ942" s="28">
        <v>2.7625999999999999</v>
      </c>
      <c r="BA942" s="28">
        <v>0.12109375</v>
      </c>
      <c r="BB942" s="28">
        <v>10.957599999999999</v>
      </c>
      <c r="BC942" s="28">
        <v>145.4</v>
      </c>
      <c r="BD942" s="28">
        <v>0.64319999999999999</v>
      </c>
      <c r="BE942" s="28">
        <v>1.91204</v>
      </c>
      <c r="BF942" s="28">
        <v>1.8640000000000001</v>
      </c>
      <c r="BG942" s="28">
        <v>2.1347999999999998</v>
      </c>
      <c r="BH942" s="28">
        <v>84.396000000000001</v>
      </c>
      <c r="BI942" s="28">
        <v>15.788</v>
      </c>
      <c r="BJ942" s="28">
        <v>5</v>
      </c>
      <c r="BK942" s="28">
        <v>3.2976640000000002</v>
      </c>
      <c r="BL942" s="28">
        <v>3.2976640000000002</v>
      </c>
      <c r="BM942" s="28">
        <v>3.3742640000000002</v>
      </c>
      <c r="BN942" s="28">
        <v>0.16839999999999999</v>
      </c>
      <c r="BO942" s="28">
        <v>1.00538192807508</v>
      </c>
      <c r="BP942" s="28">
        <v>0.46541244573082502</v>
      </c>
    </row>
    <row r="943" spans="1:68">
      <c r="A943" s="28">
        <v>942</v>
      </c>
      <c r="B943" s="29" t="s">
        <v>69</v>
      </c>
      <c r="C943" s="28">
        <v>193</v>
      </c>
      <c r="D943" s="28">
        <v>1107</v>
      </c>
      <c r="E943" s="28">
        <v>0.42449837499999998</v>
      </c>
      <c r="F943" s="28">
        <v>35.001365499999999</v>
      </c>
      <c r="G943" s="28">
        <v>3.227541875</v>
      </c>
      <c r="H943" s="28">
        <v>1.1943925</v>
      </c>
      <c r="I943" s="28">
        <v>4.0888318750000003</v>
      </c>
      <c r="J943" s="28">
        <v>16.451499999999999</v>
      </c>
      <c r="K943" s="28">
        <v>0.87893437500000005</v>
      </c>
      <c r="L943" s="28">
        <v>0.87819375</v>
      </c>
      <c r="M943" s="28">
        <v>1.0569625</v>
      </c>
      <c r="N943" s="28">
        <v>465.65722499999998</v>
      </c>
      <c r="O943" s="28">
        <v>57.300989670625</v>
      </c>
      <c r="P943" s="28">
        <v>361.68337500000001</v>
      </c>
      <c r="Q943" s="28">
        <v>1.4258405000000001</v>
      </c>
      <c r="R943" s="28">
        <v>2.29565625</v>
      </c>
      <c r="S943" s="28">
        <v>3.5325625</v>
      </c>
      <c r="T943" s="28">
        <v>176.33793750000001</v>
      </c>
      <c r="U943" s="28">
        <v>3.1080955000000001</v>
      </c>
      <c r="V943" s="28">
        <v>6.6680849770537606E-2</v>
      </c>
      <c r="W943" s="28">
        <v>33.838447500000001</v>
      </c>
      <c r="X943" s="28">
        <v>197.7721875</v>
      </c>
      <c r="Y943" s="28">
        <v>1.4943493750000001</v>
      </c>
      <c r="Z943" s="28">
        <v>1.9570788750000001</v>
      </c>
      <c r="AA943" s="28">
        <v>2.5717712499999998</v>
      </c>
      <c r="AB943" s="28">
        <v>2.7624256250000001</v>
      </c>
      <c r="AC943" s="28">
        <v>51.653231249999997</v>
      </c>
      <c r="AD943" s="28">
        <v>32.560971250000001</v>
      </c>
      <c r="AE943" s="28">
        <v>3.5325625</v>
      </c>
      <c r="AF943" s="28">
        <v>4.8195834875000001</v>
      </c>
      <c r="AG943" s="28">
        <v>4.8064939874999997</v>
      </c>
      <c r="AH943" s="28">
        <v>4.7403884874999997</v>
      </c>
      <c r="AI943" s="28">
        <v>6.7625000000000005E-2</v>
      </c>
      <c r="AJ943" s="28">
        <v>1.9179999999999999</v>
      </c>
      <c r="AK943" s="28">
        <v>92.821899999999999</v>
      </c>
      <c r="AL943" s="28">
        <v>6.6875</v>
      </c>
      <c r="AM943" s="28">
        <v>0.95150000000000001</v>
      </c>
      <c r="AN943" s="28">
        <v>1.7605</v>
      </c>
      <c r="AO943" s="28">
        <v>40.950000000000003</v>
      </c>
      <c r="AP943" s="28">
        <v>2.0135000000000001</v>
      </c>
      <c r="AQ943" s="28">
        <v>1.59</v>
      </c>
      <c r="AR943" s="28">
        <v>7.5039999999999996</v>
      </c>
      <c r="AS943" s="28">
        <v>663.61</v>
      </c>
      <c r="AT943" s="28">
        <v>36.410768500000003</v>
      </c>
      <c r="AU943" s="28">
        <v>2710.2</v>
      </c>
      <c r="AV943" s="28">
        <v>5.9016999999999999</v>
      </c>
      <c r="AW943" s="28">
        <v>3.2850000000000001</v>
      </c>
      <c r="AX943" s="28">
        <v>5</v>
      </c>
      <c r="AY943" s="28">
        <v>134.55000000000001</v>
      </c>
      <c r="AZ943" s="28">
        <v>2.7632500000000002</v>
      </c>
      <c r="BA943" s="28">
        <v>0.120879120879121</v>
      </c>
      <c r="BB943" s="28">
        <v>10.9895</v>
      </c>
      <c r="BC943" s="28">
        <v>145.5</v>
      </c>
      <c r="BD943" s="28">
        <v>0.64400000000000002</v>
      </c>
      <c r="BE943" s="28">
        <v>1.9123000000000001</v>
      </c>
      <c r="BF943" s="28">
        <v>1.865</v>
      </c>
      <c r="BG943" s="28">
        <v>2.1360000000000001</v>
      </c>
      <c r="BH943" s="28">
        <v>83.944999999999993</v>
      </c>
      <c r="BI943" s="28">
        <v>15.81</v>
      </c>
      <c r="BJ943" s="28">
        <v>5</v>
      </c>
      <c r="BK943" s="28">
        <v>3.29698</v>
      </c>
      <c r="BL943" s="28">
        <v>3.29698</v>
      </c>
      <c r="BM943" s="28">
        <v>3.3927299999999998</v>
      </c>
      <c r="BN943" s="28">
        <v>0.16800000000000001</v>
      </c>
      <c r="BO943" s="28">
        <v>1.0038924719270399</v>
      </c>
      <c r="BP943" s="28">
        <v>0.46599131693198298</v>
      </c>
    </row>
    <row r="944" spans="1:68" ht="31.2">
      <c r="A944" s="28">
        <v>943</v>
      </c>
      <c r="B944" s="33" t="s">
        <v>449</v>
      </c>
      <c r="C944" s="28">
        <v>441</v>
      </c>
      <c r="D944" s="28">
        <v>1105</v>
      </c>
      <c r="E944" s="28">
        <v>0.40456959999999997</v>
      </c>
      <c r="F944" s="28">
        <v>33.787359199999997</v>
      </c>
      <c r="G944" s="28">
        <v>3.1617519999999999</v>
      </c>
      <c r="H944" s="28">
        <v>1.1939599999999999</v>
      </c>
      <c r="I944" s="28">
        <v>4.0992959999999998</v>
      </c>
      <c r="J944" s="28">
        <v>15.990399999999999</v>
      </c>
      <c r="K944" s="28">
        <v>0.87040799999999996</v>
      </c>
      <c r="L944" s="28">
        <v>0.87072000000000005</v>
      </c>
      <c r="M944" s="28">
        <v>1.059696</v>
      </c>
      <c r="N944" s="28">
        <v>463.90519999999998</v>
      </c>
      <c r="O944" s="28">
        <v>57.279543855999997</v>
      </c>
      <c r="P944" s="28">
        <v>361.71679999999998</v>
      </c>
      <c r="Q944" s="28">
        <v>1.4105479999999999</v>
      </c>
      <c r="R944" s="28">
        <v>2.2646000000000002</v>
      </c>
      <c r="S944" s="28">
        <v>3.5167999999999999</v>
      </c>
      <c r="T944" s="28">
        <v>176.48320000000001</v>
      </c>
      <c r="U944" s="28">
        <v>3.1163439999999998</v>
      </c>
      <c r="V944" s="28">
        <v>6.70402241344807E-2</v>
      </c>
      <c r="W944" s="28">
        <v>33.903207999999999</v>
      </c>
      <c r="X944" s="28">
        <v>198.03200000000001</v>
      </c>
      <c r="Y944" s="28">
        <v>1.4967999999999999</v>
      </c>
      <c r="Z944" s="28">
        <v>1.9563759999999999</v>
      </c>
      <c r="AA944" s="28">
        <v>2.5738479999999999</v>
      </c>
      <c r="AB944" s="28">
        <v>2.7641840000000002</v>
      </c>
      <c r="AC944" s="28">
        <v>51.448</v>
      </c>
      <c r="AD944" s="28">
        <v>32.760311999999999</v>
      </c>
      <c r="AE944" s="28">
        <v>3.5167999999999999</v>
      </c>
      <c r="AF944" s="28">
        <v>4.8015715200000004</v>
      </c>
      <c r="AG944" s="28">
        <v>4.79265952</v>
      </c>
      <c r="AH944" s="28">
        <v>4.78113952</v>
      </c>
      <c r="AI944" s="28">
        <v>6.2E-2</v>
      </c>
      <c r="AJ944" s="28">
        <v>1.9352</v>
      </c>
      <c r="AK944" s="28">
        <v>94.223231999999996</v>
      </c>
      <c r="AL944" s="28">
        <v>6.8479200000000002</v>
      </c>
      <c r="AM944" s="28">
        <v>0.96896000000000004</v>
      </c>
      <c r="AN944" s="28">
        <v>1.7776000000000001</v>
      </c>
      <c r="AO944" s="28">
        <v>41.44</v>
      </c>
      <c r="AP944" s="28">
        <v>2.0220799999999999</v>
      </c>
      <c r="AQ944" s="28">
        <v>1.6064000000000001</v>
      </c>
      <c r="AR944" s="28">
        <v>7.2858400000000003</v>
      </c>
      <c r="AS944" s="28">
        <v>671.80319999999995</v>
      </c>
      <c r="AT944" s="28">
        <v>36.842528080000001</v>
      </c>
      <c r="AU944" s="28">
        <v>2628.1840000000002</v>
      </c>
      <c r="AV944" s="28">
        <v>5.8156639999999999</v>
      </c>
      <c r="AW944" s="28">
        <v>3.4319999999999999</v>
      </c>
      <c r="AX944" s="28">
        <v>5</v>
      </c>
      <c r="AY944" s="28">
        <v>134.77600000000001</v>
      </c>
      <c r="AZ944" s="28">
        <v>2.7148400000000001</v>
      </c>
      <c r="BA944" s="28">
        <v>0.11969111969111999</v>
      </c>
      <c r="BB944" s="28">
        <v>11.30944</v>
      </c>
      <c r="BC944" s="28">
        <v>145.4</v>
      </c>
      <c r="BD944" s="28">
        <v>0.64895999999999998</v>
      </c>
      <c r="BE944" s="28">
        <v>1.9150160000000001</v>
      </c>
      <c r="BF944" s="28">
        <v>1.87216</v>
      </c>
      <c r="BG944" s="28">
        <v>2.1444000000000001</v>
      </c>
      <c r="BH944" s="28">
        <v>85.202399999999997</v>
      </c>
      <c r="BI944" s="28">
        <v>15.3512</v>
      </c>
      <c r="BJ944" s="28">
        <v>5</v>
      </c>
      <c r="BK944" s="28">
        <v>3.3459808</v>
      </c>
      <c r="BL944" s="28">
        <v>3.3459808</v>
      </c>
      <c r="BM944" s="28">
        <v>3.7569488</v>
      </c>
      <c r="BN944" s="28">
        <v>0.19864000000000001</v>
      </c>
      <c r="BO944" s="28">
        <v>1.0022939898766301</v>
      </c>
      <c r="BP944" s="28">
        <v>0.46958031837916098</v>
      </c>
    </row>
    <row r="945" spans="1:68">
      <c r="A945" s="28">
        <v>944</v>
      </c>
      <c r="B945" s="29" t="s">
        <v>375</v>
      </c>
      <c r="C945" s="28">
        <v>470</v>
      </c>
      <c r="D945" s="28">
        <v>1105</v>
      </c>
      <c r="E945" s="28">
        <v>0.40563712000000002</v>
      </c>
      <c r="F945" s="28">
        <v>33.875636960000001</v>
      </c>
      <c r="G945" s="28">
        <v>3.1713903999999999</v>
      </c>
      <c r="H945" s="28">
        <v>1.1980687999999999</v>
      </c>
      <c r="I945" s="28">
        <v>4.1136191999999996</v>
      </c>
      <c r="J945" s="28">
        <v>16.032640000000001</v>
      </c>
      <c r="K945" s="28">
        <v>0.87382559999999998</v>
      </c>
      <c r="L945" s="28">
        <v>0.87417599999999995</v>
      </c>
      <c r="M945" s="28">
        <v>1.0639584</v>
      </c>
      <c r="N945" s="28">
        <v>465.80907200000001</v>
      </c>
      <c r="O945" s="28">
        <v>57.4758478432</v>
      </c>
      <c r="P945" s="28">
        <v>363.14143999999999</v>
      </c>
      <c r="Q945" s="28">
        <v>1.41905744</v>
      </c>
      <c r="R945" s="28">
        <v>2.2730480000000002</v>
      </c>
      <c r="S945" s="28">
        <v>3.5283199999999999</v>
      </c>
      <c r="T945" s="28">
        <v>177.07455999999999</v>
      </c>
      <c r="U945" s="28">
        <v>3.1265200000000002</v>
      </c>
      <c r="V945" s="28">
        <v>6.7103109656301105E-2</v>
      </c>
      <c r="W945" s="28">
        <v>33.994523200000003</v>
      </c>
      <c r="X945" s="28">
        <v>198.72319999999999</v>
      </c>
      <c r="Y945" s="28">
        <v>1.5021376</v>
      </c>
      <c r="Z945" s="28">
        <v>1.9632879999999999</v>
      </c>
      <c r="AA945" s="28">
        <v>2.5827567999999999</v>
      </c>
      <c r="AB945" s="28">
        <v>2.7740528000000002</v>
      </c>
      <c r="AC945" s="28">
        <v>51.651136000000001</v>
      </c>
      <c r="AD945" s="28">
        <v>32.852894399999997</v>
      </c>
      <c r="AE945" s="28">
        <v>3.5283199999999999</v>
      </c>
      <c r="AF945" s="28">
        <v>4.8180474240000004</v>
      </c>
      <c r="AG945" s="28">
        <v>4.8091354239999999</v>
      </c>
      <c r="AH945" s="28">
        <v>4.797615424</v>
      </c>
      <c r="AI945" s="28">
        <v>6.2191999999999997E-2</v>
      </c>
      <c r="AJ945" s="28">
        <v>1.9352</v>
      </c>
      <c r="AK945" s="28">
        <v>94.223231999999996</v>
      </c>
      <c r="AL945" s="28">
        <v>6.8479200000000002</v>
      </c>
      <c r="AM945" s="28">
        <v>0.96896000000000004</v>
      </c>
      <c r="AN945" s="28">
        <v>1.7776000000000001</v>
      </c>
      <c r="AO945" s="28">
        <v>41.44</v>
      </c>
      <c r="AP945" s="28">
        <v>2.0220799999999999</v>
      </c>
      <c r="AQ945" s="28">
        <v>1.6064000000000001</v>
      </c>
      <c r="AR945" s="28">
        <v>7.2858400000000003</v>
      </c>
      <c r="AS945" s="28">
        <v>671.80319999999995</v>
      </c>
      <c r="AT945" s="28">
        <v>36.842528080000001</v>
      </c>
      <c r="AU945" s="28">
        <v>2628.1840000000002</v>
      </c>
      <c r="AV945" s="28">
        <v>5.8156639999999999</v>
      </c>
      <c r="AW945" s="28">
        <v>3.4319999999999999</v>
      </c>
      <c r="AX945" s="28">
        <v>5</v>
      </c>
      <c r="AY945" s="28">
        <v>134.77600000000001</v>
      </c>
      <c r="AZ945" s="28">
        <v>2.7148400000000001</v>
      </c>
      <c r="BA945" s="28">
        <v>0.11969111969111999</v>
      </c>
      <c r="BB945" s="28">
        <v>11.30944</v>
      </c>
      <c r="BC945" s="28">
        <v>145.4</v>
      </c>
      <c r="BD945" s="28">
        <v>0.64895999999999998</v>
      </c>
      <c r="BE945" s="28">
        <v>1.9150160000000001</v>
      </c>
      <c r="BF945" s="28">
        <v>1.87216</v>
      </c>
      <c r="BG945" s="28">
        <v>2.1444000000000001</v>
      </c>
      <c r="BH945" s="28">
        <v>85.202399999999997</v>
      </c>
      <c r="BI945" s="28">
        <v>15.3512</v>
      </c>
      <c r="BJ945" s="28">
        <v>5</v>
      </c>
      <c r="BK945" s="28">
        <v>3.3459808</v>
      </c>
      <c r="BL945" s="28">
        <v>3.3459808</v>
      </c>
      <c r="BM945" s="28">
        <v>3.7569488</v>
      </c>
      <c r="BN945" s="28">
        <v>0.19864000000000001</v>
      </c>
      <c r="BO945" s="28">
        <v>1.0041523490541899</v>
      </c>
      <c r="BP945" s="28">
        <v>0.46958031837916098</v>
      </c>
    </row>
    <row r="946" spans="1:68">
      <c r="A946" s="28">
        <v>945</v>
      </c>
      <c r="B946" s="29" t="s">
        <v>367</v>
      </c>
      <c r="C946" s="28">
        <v>250</v>
      </c>
      <c r="D946" s="28">
        <v>1105</v>
      </c>
      <c r="E946" s="28">
        <v>0.40777215999999999</v>
      </c>
      <c r="F946" s="28">
        <v>34.052192480000002</v>
      </c>
      <c r="G946" s="28">
        <v>3.1906672</v>
      </c>
      <c r="H946" s="28">
        <v>1.2062864</v>
      </c>
      <c r="I946" s="28">
        <v>4.1422656</v>
      </c>
      <c r="J946" s="28">
        <v>16.11712</v>
      </c>
      <c r="K946" s="28">
        <v>0.88066080000000002</v>
      </c>
      <c r="L946" s="28">
        <v>0.88108799999999998</v>
      </c>
      <c r="M946" s="28">
        <v>1.0724832</v>
      </c>
      <c r="N946" s="28">
        <v>469.61681599999997</v>
      </c>
      <c r="O946" s="28">
        <v>57.868455817600001</v>
      </c>
      <c r="P946" s="28">
        <v>365.99072000000001</v>
      </c>
      <c r="Q946" s="28">
        <v>1.43607632</v>
      </c>
      <c r="R946" s="28">
        <v>2.2899440000000002</v>
      </c>
      <c r="S946" s="28">
        <v>3.5513599999999999</v>
      </c>
      <c r="T946" s="28">
        <v>178.25728000000001</v>
      </c>
      <c r="U946" s="28">
        <v>3.1468720000000001</v>
      </c>
      <c r="V946" s="28">
        <v>6.72278918317913E-2</v>
      </c>
      <c r="W946" s="28">
        <v>34.177153599999997</v>
      </c>
      <c r="X946" s="28">
        <v>200.10560000000001</v>
      </c>
      <c r="Y946" s="28">
        <v>1.5128128000000001</v>
      </c>
      <c r="Z946" s="28">
        <v>1.977112</v>
      </c>
      <c r="AA946" s="28">
        <v>2.6005744000000002</v>
      </c>
      <c r="AB946" s="28">
        <v>2.7937903999999998</v>
      </c>
      <c r="AC946" s="28">
        <v>52.057408000000002</v>
      </c>
      <c r="AD946" s="28">
        <v>33.038059199999999</v>
      </c>
      <c r="AE946" s="28">
        <v>3.5513599999999999</v>
      </c>
      <c r="AF946" s="28">
        <v>4.8509992320000004</v>
      </c>
      <c r="AG946" s="28">
        <v>4.8420872319999999</v>
      </c>
      <c r="AH946" s="28">
        <v>4.8305672319999999</v>
      </c>
      <c r="AI946" s="28">
        <v>6.2576000000000007E-2</v>
      </c>
      <c r="AJ946" s="28">
        <v>1.9352</v>
      </c>
      <c r="AK946" s="28">
        <v>94.223231999999996</v>
      </c>
      <c r="AL946" s="28">
        <v>6.8479200000000002</v>
      </c>
      <c r="AM946" s="28">
        <v>0.96896000000000004</v>
      </c>
      <c r="AN946" s="28">
        <v>1.7776000000000001</v>
      </c>
      <c r="AO946" s="28">
        <v>41.44</v>
      </c>
      <c r="AP946" s="28">
        <v>2.0220799999999999</v>
      </c>
      <c r="AQ946" s="28">
        <v>1.6064000000000001</v>
      </c>
      <c r="AR946" s="28">
        <v>7.2858400000000003</v>
      </c>
      <c r="AS946" s="28">
        <v>671.80319999999995</v>
      </c>
      <c r="AT946" s="28">
        <v>36.842528080000001</v>
      </c>
      <c r="AU946" s="28">
        <v>2628.1840000000002</v>
      </c>
      <c r="AV946" s="28">
        <v>5.8156639999999999</v>
      </c>
      <c r="AW946" s="28">
        <v>3.4319999999999999</v>
      </c>
      <c r="AX946" s="28">
        <v>5</v>
      </c>
      <c r="AY946" s="28">
        <v>134.77600000000001</v>
      </c>
      <c r="AZ946" s="28">
        <v>2.7148400000000001</v>
      </c>
      <c r="BA946" s="28">
        <v>0.11969111969111999</v>
      </c>
      <c r="BB946" s="28">
        <v>11.30944</v>
      </c>
      <c r="BC946" s="28">
        <v>145.4</v>
      </c>
      <c r="BD946" s="28">
        <v>0.64895999999999998</v>
      </c>
      <c r="BE946" s="28">
        <v>1.9150160000000001</v>
      </c>
      <c r="BF946" s="28">
        <v>1.87216</v>
      </c>
      <c r="BG946" s="28">
        <v>2.1444000000000001</v>
      </c>
      <c r="BH946" s="28">
        <v>85.202399999999997</v>
      </c>
      <c r="BI946" s="28">
        <v>15.3512</v>
      </c>
      <c r="BJ946" s="28">
        <v>5</v>
      </c>
      <c r="BK946" s="28">
        <v>3.3459808</v>
      </c>
      <c r="BL946" s="28">
        <v>3.3459808</v>
      </c>
      <c r="BM946" s="28">
        <v>3.7569488</v>
      </c>
      <c r="BN946" s="28">
        <v>0.19864000000000001</v>
      </c>
      <c r="BO946" s="28">
        <v>1.00786906740931</v>
      </c>
      <c r="BP946" s="28">
        <v>0.46958031837916098</v>
      </c>
    </row>
    <row r="947" spans="1:68" ht="31.2">
      <c r="A947" s="28">
        <v>946</v>
      </c>
      <c r="B947" s="33" t="s">
        <v>450</v>
      </c>
      <c r="C947" s="28">
        <v>195</v>
      </c>
      <c r="D947" s="28">
        <v>1105</v>
      </c>
      <c r="E947" s="28">
        <v>0.35095999999999999</v>
      </c>
      <c r="F947" s="28">
        <v>30.721319999999999</v>
      </c>
      <c r="G947" s="28">
        <v>2.9851999999999999</v>
      </c>
      <c r="H947" s="28">
        <v>1.19</v>
      </c>
      <c r="I947" s="28">
        <v>4.1475999999999997</v>
      </c>
      <c r="J947" s="28">
        <v>14.84</v>
      </c>
      <c r="K947" s="28">
        <v>0.8468</v>
      </c>
      <c r="L947" s="28">
        <v>0.85199999999999998</v>
      </c>
      <c r="M947" s="28">
        <v>1.0236000000000001</v>
      </c>
      <c r="N947" s="28">
        <v>458.84</v>
      </c>
      <c r="O947" s="28">
        <v>57.511559599999998</v>
      </c>
      <c r="P947" s="28">
        <v>354.68</v>
      </c>
      <c r="Q947" s="28">
        <v>1.34</v>
      </c>
      <c r="R947" s="28">
        <v>2.2000000000000002</v>
      </c>
      <c r="S947" s="28">
        <v>3.48</v>
      </c>
      <c r="T947" s="28">
        <v>177.52</v>
      </c>
      <c r="U947" s="28">
        <v>3.1492</v>
      </c>
      <c r="V947" s="28">
        <v>6.7385444743935305E-2</v>
      </c>
      <c r="W947" s="28">
        <v>34.416800000000002</v>
      </c>
      <c r="X947" s="28">
        <v>199.2</v>
      </c>
      <c r="Y947" s="28">
        <v>1.51</v>
      </c>
      <c r="Z947" s="28">
        <v>1.9583999999999999</v>
      </c>
      <c r="AA947" s="28">
        <v>2.5888</v>
      </c>
      <c r="AB947" s="28">
        <v>2.7764000000000002</v>
      </c>
      <c r="AC947" s="28">
        <v>50.74</v>
      </c>
      <c r="AD947" s="28">
        <v>33.369199999999999</v>
      </c>
      <c r="AE947" s="28">
        <v>3.48</v>
      </c>
      <c r="AF947" s="28">
        <v>4.7885520000000001</v>
      </c>
      <c r="AG947" s="28">
        <v>4.7885520000000001</v>
      </c>
      <c r="AH947" s="28">
        <v>4.7885520000000001</v>
      </c>
      <c r="AI947" s="28">
        <v>0.05</v>
      </c>
      <c r="AJ947" s="28">
        <v>1.9375</v>
      </c>
      <c r="AK947" s="28">
        <v>94.348200000000006</v>
      </c>
      <c r="AL947" s="28">
        <v>6.8644999999999996</v>
      </c>
      <c r="AM947" s="28">
        <v>0.96850000000000003</v>
      </c>
      <c r="AN947" s="28">
        <v>1.77</v>
      </c>
      <c r="AO947" s="28">
        <v>41.5</v>
      </c>
      <c r="AP947" s="28">
        <v>2.0354999999999999</v>
      </c>
      <c r="AQ947" s="28">
        <v>1.615</v>
      </c>
      <c r="AR947" s="28">
        <v>7.3289999999999997</v>
      </c>
      <c r="AS947" s="28">
        <v>672.29499999999996</v>
      </c>
      <c r="AT947" s="28">
        <v>36.756993000000001</v>
      </c>
      <c r="AU947" s="28">
        <v>2649.15</v>
      </c>
      <c r="AV947" s="28">
        <v>6.0038999999999998</v>
      </c>
      <c r="AW947" s="28">
        <v>3.45</v>
      </c>
      <c r="AX947" s="28">
        <v>5</v>
      </c>
      <c r="AY947" s="28">
        <v>134.35</v>
      </c>
      <c r="AZ947" s="28">
        <v>2.7102499999999998</v>
      </c>
      <c r="BA947" s="28">
        <v>0.120481927710843</v>
      </c>
      <c r="BB947" s="28">
        <v>11.1965</v>
      </c>
      <c r="BC947" s="28">
        <v>145</v>
      </c>
      <c r="BD947" s="28">
        <v>0.64600000000000002</v>
      </c>
      <c r="BE947" s="28">
        <v>1.9140999999999999</v>
      </c>
      <c r="BF947" s="28">
        <v>1.8685</v>
      </c>
      <c r="BG947" s="28">
        <v>2.14</v>
      </c>
      <c r="BH947" s="28">
        <v>87.04</v>
      </c>
      <c r="BI947" s="28">
        <v>15.244999999999999</v>
      </c>
      <c r="BJ947" s="28">
        <v>5</v>
      </c>
      <c r="BK947" s="28">
        <v>3.35073</v>
      </c>
      <c r="BL947" s="28">
        <v>3.35073</v>
      </c>
      <c r="BM947" s="28">
        <v>3.69903</v>
      </c>
      <c r="BN947" s="28">
        <v>0.20150000000000001</v>
      </c>
      <c r="BO947" s="28">
        <v>1.0083593743547801</v>
      </c>
      <c r="BP947" s="28">
        <v>0.46743849493487699</v>
      </c>
    </row>
    <row r="948" spans="1:68">
      <c r="A948" s="28">
        <v>947</v>
      </c>
      <c r="B948" s="29" t="s">
        <v>85</v>
      </c>
      <c r="C948" s="28">
        <v>400</v>
      </c>
      <c r="D948" s="28">
        <v>1105</v>
      </c>
      <c r="E948" s="28">
        <v>0.39116719999999999</v>
      </c>
      <c r="F948" s="28">
        <v>33.020849400000003</v>
      </c>
      <c r="G948" s="28">
        <v>3.1176140000000001</v>
      </c>
      <c r="H948" s="28">
        <v>1.1929700000000001</v>
      </c>
      <c r="I948" s="28">
        <v>4.1113720000000002</v>
      </c>
      <c r="J948" s="28">
        <v>15.7028</v>
      </c>
      <c r="K948" s="28">
        <v>0.864506</v>
      </c>
      <c r="L948" s="28">
        <v>0.86604000000000003</v>
      </c>
      <c r="M948" s="28">
        <v>1.0506720000000001</v>
      </c>
      <c r="N948" s="28">
        <v>462.63889999999998</v>
      </c>
      <c r="O948" s="28">
        <v>57.337547792000002</v>
      </c>
      <c r="P948" s="28">
        <v>359.95760000000001</v>
      </c>
      <c r="Q948" s="28">
        <v>1.392911</v>
      </c>
      <c r="R948" s="28">
        <v>2.2484500000000001</v>
      </c>
      <c r="S948" s="28">
        <v>3.5076000000000001</v>
      </c>
      <c r="T948" s="28">
        <v>176.7424</v>
      </c>
      <c r="U948" s="28">
        <v>3.1245579999999999</v>
      </c>
      <c r="V948" s="28">
        <v>6.7121787197187796E-2</v>
      </c>
      <c r="W948" s="28">
        <v>34.031605999999996</v>
      </c>
      <c r="X948" s="28">
        <v>198.32400000000001</v>
      </c>
      <c r="Y948" s="28">
        <v>1.5001</v>
      </c>
      <c r="Z948" s="28">
        <v>1.956882</v>
      </c>
      <c r="AA948" s="28">
        <v>2.5775860000000002</v>
      </c>
      <c r="AB948" s="28">
        <v>2.7672379999999999</v>
      </c>
      <c r="AC948" s="28">
        <v>51.271000000000001</v>
      </c>
      <c r="AD948" s="28">
        <v>32.912534000000001</v>
      </c>
      <c r="AE948" s="28">
        <v>3.5076000000000001</v>
      </c>
      <c r="AF948" s="28">
        <v>4.7983166400000004</v>
      </c>
      <c r="AG948" s="28">
        <v>4.7916326400000004</v>
      </c>
      <c r="AH948" s="28">
        <v>4.7829926399999998</v>
      </c>
      <c r="AI948" s="28">
        <v>5.8999999999999997E-2</v>
      </c>
      <c r="AJ948" s="28">
        <v>1.935775</v>
      </c>
      <c r="AK948" s="28">
        <v>94.254474000000002</v>
      </c>
      <c r="AL948" s="28">
        <v>6.8520649999999996</v>
      </c>
      <c r="AM948" s="28">
        <v>0.96884499999999996</v>
      </c>
      <c r="AN948" s="28">
        <v>1.7757000000000001</v>
      </c>
      <c r="AO948" s="28">
        <v>41.454999999999998</v>
      </c>
      <c r="AP948" s="28">
        <v>2.0254349999999999</v>
      </c>
      <c r="AQ948" s="28">
        <v>1.6085499999999999</v>
      </c>
      <c r="AR948" s="28">
        <v>7.2966300000000004</v>
      </c>
      <c r="AS948" s="28">
        <v>671.92615000000001</v>
      </c>
      <c r="AT948" s="28">
        <v>36.821144310000001</v>
      </c>
      <c r="AU948" s="28">
        <v>2633.4254999999998</v>
      </c>
      <c r="AV948" s="28">
        <v>5.8627229999999999</v>
      </c>
      <c r="AW948" s="28">
        <v>3.4365000000000001</v>
      </c>
      <c r="AX948" s="28">
        <v>5</v>
      </c>
      <c r="AY948" s="28">
        <v>134.6695</v>
      </c>
      <c r="AZ948" s="28">
        <v>2.7136925000000001</v>
      </c>
      <c r="BA948" s="28">
        <v>0.119889036304426</v>
      </c>
      <c r="BB948" s="28">
        <v>11.281205</v>
      </c>
      <c r="BC948" s="28">
        <v>145.30000000000001</v>
      </c>
      <c r="BD948" s="28">
        <v>0.64822000000000002</v>
      </c>
      <c r="BE948" s="28">
        <v>1.914787</v>
      </c>
      <c r="BF948" s="28">
        <v>1.871245</v>
      </c>
      <c r="BG948" s="28">
        <v>2.1433</v>
      </c>
      <c r="BH948" s="28">
        <v>85.661799999999999</v>
      </c>
      <c r="BI948" s="28">
        <v>15.32465</v>
      </c>
      <c r="BJ948" s="28">
        <v>5</v>
      </c>
      <c r="BK948" s="28">
        <v>3.3471681000000002</v>
      </c>
      <c r="BL948" s="28">
        <v>3.3471681000000002</v>
      </c>
      <c r="BM948" s="28">
        <v>3.7424691000000001</v>
      </c>
      <c r="BN948" s="28">
        <v>0.199355</v>
      </c>
      <c r="BO948" s="28">
        <v>1.00380867790572</v>
      </c>
      <c r="BP948" s="28">
        <v>0.46904486251809002</v>
      </c>
    </row>
    <row r="949" spans="1:68">
      <c r="A949" s="28">
        <v>948</v>
      </c>
      <c r="B949" s="29" t="s">
        <v>69</v>
      </c>
      <c r="C949" s="28">
        <v>350</v>
      </c>
      <c r="D949" s="28">
        <v>1105</v>
      </c>
      <c r="E949" s="28">
        <v>0.41797200000000001</v>
      </c>
      <c r="F949" s="28">
        <v>34.553868999999999</v>
      </c>
      <c r="G949" s="28">
        <v>3.2058900000000001</v>
      </c>
      <c r="H949" s="28">
        <v>1.19495</v>
      </c>
      <c r="I949" s="28">
        <v>4.0872200000000003</v>
      </c>
      <c r="J949" s="28">
        <v>16.277999999999999</v>
      </c>
      <c r="K949" s="28">
        <v>0.87631000000000003</v>
      </c>
      <c r="L949" s="28">
        <v>0.87539999999999996</v>
      </c>
      <c r="M949" s="28">
        <v>1.0687199999999999</v>
      </c>
      <c r="N949" s="28">
        <v>465.17149999999998</v>
      </c>
      <c r="O949" s="28">
        <v>57.221539919999998</v>
      </c>
      <c r="P949" s="28">
        <v>363.476</v>
      </c>
      <c r="Q949" s="28">
        <v>1.428185</v>
      </c>
      <c r="R949" s="28">
        <v>2.2807499999999998</v>
      </c>
      <c r="S949" s="28">
        <v>3.5259999999999998</v>
      </c>
      <c r="T949" s="28">
        <v>176.22399999999999</v>
      </c>
      <c r="U949" s="28">
        <v>3.1081300000000001</v>
      </c>
      <c r="V949" s="28">
        <v>6.6961543187123704E-2</v>
      </c>
      <c r="W949" s="28">
        <v>33.774810000000002</v>
      </c>
      <c r="X949" s="28">
        <v>197.74</v>
      </c>
      <c r="Y949" s="28">
        <v>1.4935</v>
      </c>
      <c r="Z949" s="28">
        <v>1.95587</v>
      </c>
      <c r="AA949" s="28">
        <v>2.5701100000000001</v>
      </c>
      <c r="AB949" s="28">
        <v>2.7611300000000001</v>
      </c>
      <c r="AC949" s="28">
        <v>51.625</v>
      </c>
      <c r="AD949" s="28">
        <v>32.608089999999997</v>
      </c>
      <c r="AE949" s="28">
        <v>3.5259999999999998</v>
      </c>
      <c r="AF949" s="28">
        <v>4.8048263999999996</v>
      </c>
      <c r="AG949" s="28">
        <v>4.7936864000000003</v>
      </c>
      <c r="AH949" s="28">
        <v>4.7792864000000002</v>
      </c>
      <c r="AI949" s="28">
        <v>6.5000000000000002E-2</v>
      </c>
      <c r="AJ949" s="28">
        <v>1.934625</v>
      </c>
      <c r="AK949" s="28">
        <v>94.191990000000004</v>
      </c>
      <c r="AL949" s="28">
        <v>6.8437749999999999</v>
      </c>
      <c r="AM949" s="28">
        <v>0.96907500000000002</v>
      </c>
      <c r="AN949" s="28">
        <v>1.7795000000000001</v>
      </c>
      <c r="AO949" s="28">
        <v>41.424999999999997</v>
      </c>
      <c r="AP949" s="28">
        <v>2.0187249999999999</v>
      </c>
      <c r="AQ949" s="28">
        <v>1.60425</v>
      </c>
      <c r="AR949" s="28">
        <v>7.2750500000000002</v>
      </c>
      <c r="AS949" s="28">
        <v>671.68025</v>
      </c>
      <c r="AT949" s="28">
        <v>36.863911850000001</v>
      </c>
      <c r="AU949" s="28">
        <v>2622.9425000000001</v>
      </c>
      <c r="AV949" s="28">
        <v>5.768605</v>
      </c>
      <c r="AW949" s="28">
        <v>3.4275000000000002</v>
      </c>
      <c r="AX949" s="28">
        <v>5</v>
      </c>
      <c r="AY949" s="28">
        <v>134.88249999999999</v>
      </c>
      <c r="AZ949" s="28">
        <v>2.7159875000000002</v>
      </c>
      <c r="BA949" s="28">
        <v>0.11949305974653</v>
      </c>
      <c r="BB949" s="28">
        <v>11.337675000000001</v>
      </c>
      <c r="BC949" s="28">
        <v>145.5</v>
      </c>
      <c r="BD949" s="28">
        <v>0.64970000000000006</v>
      </c>
      <c r="BE949" s="28">
        <v>1.9152450000000001</v>
      </c>
      <c r="BF949" s="28">
        <v>1.873075</v>
      </c>
      <c r="BG949" s="28">
        <v>2.1455000000000002</v>
      </c>
      <c r="BH949" s="28">
        <v>84.742999999999995</v>
      </c>
      <c r="BI949" s="28">
        <v>15.377750000000001</v>
      </c>
      <c r="BJ949" s="28">
        <v>5</v>
      </c>
      <c r="BK949" s="28">
        <v>3.3447935000000002</v>
      </c>
      <c r="BL949" s="28">
        <v>3.3447935000000002</v>
      </c>
      <c r="BM949" s="28">
        <v>3.7714284999999999</v>
      </c>
      <c r="BN949" s="28">
        <v>0.19792499999999999</v>
      </c>
      <c r="BO949" s="28">
        <v>1.00078040522809</v>
      </c>
      <c r="BP949" s="28">
        <v>0.47011577424023199</v>
      </c>
    </row>
    <row r="950" spans="1:68">
      <c r="A950" s="28">
        <v>949</v>
      </c>
      <c r="B950" s="29" t="s">
        <v>451</v>
      </c>
      <c r="C950" s="28">
        <v>130</v>
      </c>
      <c r="D950" s="28">
        <v>1060</v>
      </c>
      <c r="E950" s="28">
        <v>0.3657552</v>
      </c>
      <c r="F950" s="28">
        <v>31.612613400000001</v>
      </c>
      <c r="G950" s="28">
        <v>3.0369739999999998</v>
      </c>
      <c r="H950" s="28">
        <v>1.19095</v>
      </c>
      <c r="I950" s="28">
        <v>4.1381119999999996</v>
      </c>
      <c r="J950" s="28">
        <v>15.1808</v>
      </c>
      <c r="K950" s="28">
        <v>0.85326599999999997</v>
      </c>
      <c r="L950" s="28">
        <v>0.85724</v>
      </c>
      <c r="M950" s="28">
        <v>1.029382</v>
      </c>
      <c r="N950" s="28">
        <v>460.06229999999999</v>
      </c>
      <c r="O950" s="28">
        <v>57.508285502</v>
      </c>
      <c r="P950" s="28">
        <v>355.6266</v>
      </c>
      <c r="Q950" s="28">
        <v>1.3534949999999999</v>
      </c>
      <c r="R950" s="28">
        <v>2.2204999999999999</v>
      </c>
      <c r="S950" s="28">
        <v>3.4925999999999999</v>
      </c>
      <c r="T950" s="28">
        <v>177.39240000000001</v>
      </c>
      <c r="U950" s="28">
        <v>3.1434389999999999</v>
      </c>
      <c r="V950" s="28">
        <v>6.71901349072513E-2</v>
      </c>
      <c r="W950" s="28">
        <v>34.351266000000003</v>
      </c>
      <c r="X950" s="28">
        <v>199.00399999999999</v>
      </c>
      <c r="Y950" s="28">
        <v>1.5076000000000001</v>
      </c>
      <c r="Z950" s="28">
        <v>1.9589080000000001</v>
      </c>
      <c r="AA950" s="28">
        <v>2.5867059999999999</v>
      </c>
      <c r="AB950" s="28">
        <v>2.7746179999999998</v>
      </c>
      <c r="AC950" s="28">
        <v>50.942799999999998</v>
      </c>
      <c r="AD950" s="28">
        <v>33.239353999999999</v>
      </c>
      <c r="AE950" s="28">
        <v>3.4925999999999999</v>
      </c>
      <c r="AF950" s="28">
        <v>4.7979792400000001</v>
      </c>
      <c r="AG950" s="28">
        <v>4.7951942399999998</v>
      </c>
      <c r="AH950" s="28">
        <v>4.7811292400000003</v>
      </c>
      <c r="AI950" s="28">
        <v>5.3749999999999999E-2</v>
      </c>
      <c r="AJ950" s="28">
        <v>1.9118999999999999</v>
      </c>
      <c r="AK950" s="28">
        <v>92.57638</v>
      </c>
      <c r="AL950" s="28">
        <v>6.6868499999999997</v>
      </c>
      <c r="AM950" s="28">
        <v>0.95150000000000001</v>
      </c>
      <c r="AN950" s="28">
        <v>1.7513000000000001</v>
      </c>
      <c r="AO950" s="28">
        <v>40.86</v>
      </c>
      <c r="AP950" s="28">
        <v>2.0280499999999999</v>
      </c>
      <c r="AQ950" s="28">
        <v>1.5994999999999999</v>
      </c>
      <c r="AR950" s="28">
        <v>7.5491000000000001</v>
      </c>
      <c r="AS950" s="28">
        <v>663.36900000000003</v>
      </c>
      <c r="AT950" s="28">
        <v>36.240323199999999</v>
      </c>
      <c r="AU950" s="28">
        <v>2731.96</v>
      </c>
      <c r="AV950" s="28">
        <v>6.131475</v>
      </c>
      <c r="AW950" s="28">
        <v>3.3010000000000002</v>
      </c>
      <c r="AX950" s="28">
        <v>4.99</v>
      </c>
      <c r="AY950" s="28">
        <v>133.95500000000001</v>
      </c>
      <c r="AZ950" s="28">
        <v>2.754575</v>
      </c>
      <c r="BA950" s="28">
        <v>0.122124326970142</v>
      </c>
      <c r="BB950" s="28">
        <v>10.825850000000001</v>
      </c>
      <c r="BC950" s="28">
        <v>144.9</v>
      </c>
      <c r="BD950" s="28">
        <v>0.63947500000000002</v>
      </c>
      <c r="BE950" s="28">
        <v>1.9097</v>
      </c>
      <c r="BF950" s="28">
        <v>1.85945</v>
      </c>
      <c r="BG950" s="28">
        <v>2.1299000000000001</v>
      </c>
      <c r="BH950" s="28">
        <v>85.981999999999999</v>
      </c>
      <c r="BI950" s="28">
        <v>15.6555</v>
      </c>
      <c r="BJ950" s="28">
        <v>4.99</v>
      </c>
      <c r="BK950" s="28">
        <v>3.3041455000000002</v>
      </c>
      <c r="BL950" s="28">
        <v>3.3041455000000002</v>
      </c>
      <c r="BM950" s="28">
        <v>3.3041455000000002</v>
      </c>
      <c r="BN950" s="28">
        <v>0.16955000000000001</v>
      </c>
      <c r="BO950" s="28">
        <v>1.0107746842858001</v>
      </c>
      <c r="BP950" s="28">
        <v>0.46271707670043399</v>
      </c>
    </row>
    <row r="951" spans="1:68">
      <c r="A951" s="28">
        <v>950</v>
      </c>
      <c r="B951" s="29" t="s">
        <v>85</v>
      </c>
      <c r="C951" s="28">
        <v>175</v>
      </c>
      <c r="D951" s="28">
        <v>1060</v>
      </c>
      <c r="E951" s="28">
        <v>0.35762640000000001</v>
      </c>
      <c r="F951" s="28">
        <v>30.899203799999999</v>
      </c>
      <c r="G951" s="28">
        <v>2.9858180000000001</v>
      </c>
      <c r="H951" s="28">
        <v>1.2077500000000001</v>
      </c>
      <c r="I951" s="28">
        <v>4.1054839999999997</v>
      </c>
      <c r="J951" s="28">
        <v>14.8256</v>
      </c>
      <c r="K951" s="28">
        <v>0.85486200000000001</v>
      </c>
      <c r="L951" s="28">
        <v>0.86168</v>
      </c>
      <c r="M951" s="28">
        <v>1.047574</v>
      </c>
      <c r="N951" s="28">
        <v>461.90309999999999</v>
      </c>
      <c r="O951" s="28">
        <v>56.630765713999999</v>
      </c>
      <c r="P951" s="28">
        <v>358.57619999999997</v>
      </c>
      <c r="Q951" s="28">
        <v>1.4109750000000001</v>
      </c>
      <c r="R951" s="28">
        <v>2.1934999999999998</v>
      </c>
      <c r="S951" s="28">
        <v>3.4481999999999999</v>
      </c>
      <c r="T951" s="28">
        <v>175.7568</v>
      </c>
      <c r="U951" s="28">
        <v>3.0972629999999999</v>
      </c>
      <c r="V951" s="28">
        <v>6.8799913662853499E-2</v>
      </c>
      <c r="W951" s="28">
        <v>33.709361999999999</v>
      </c>
      <c r="X951" s="28">
        <v>197.37799999999999</v>
      </c>
      <c r="Y951" s="28">
        <v>1.4851000000000001</v>
      </c>
      <c r="Z951" s="28">
        <v>1.9441360000000001</v>
      </c>
      <c r="AA951" s="28">
        <v>2.5660419999999999</v>
      </c>
      <c r="AB951" s="28">
        <v>2.7585259999999998</v>
      </c>
      <c r="AC951" s="28">
        <v>51.208599999999997</v>
      </c>
      <c r="AD951" s="28">
        <v>32.968178000000002</v>
      </c>
      <c r="AE951" s="28">
        <v>3.4481999999999999</v>
      </c>
      <c r="AF951" s="28">
        <v>4.7596226799999997</v>
      </c>
      <c r="AG951" s="28">
        <v>4.7568376800000003</v>
      </c>
      <c r="AH951" s="28">
        <v>4.7427726799999999</v>
      </c>
      <c r="AI951" s="28">
        <v>5.3749999999999999E-2</v>
      </c>
      <c r="AJ951" s="28">
        <v>1.9118999999999999</v>
      </c>
      <c r="AK951" s="28">
        <v>92.57638</v>
      </c>
      <c r="AL951" s="28">
        <v>6.6868499999999997</v>
      </c>
      <c r="AM951" s="28">
        <v>0.95150000000000001</v>
      </c>
      <c r="AN951" s="28">
        <v>1.7513000000000001</v>
      </c>
      <c r="AO951" s="28">
        <v>40.86</v>
      </c>
      <c r="AP951" s="28">
        <v>2.0280499999999999</v>
      </c>
      <c r="AQ951" s="28">
        <v>1.5994999999999999</v>
      </c>
      <c r="AR951" s="28">
        <v>7.5491000000000001</v>
      </c>
      <c r="AS951" s="28">
        <v>663.36900000000003</v>
      </c>
      <c r="AT951" s="28">
        <v>36.240323199999999</v>
      </c>
      <c r="AU951" s="28">
        <v>2731.96</v>
      </c>
      <c r="AV951" s="28">
        <v>6.131475</v>
      </c>
      <c r="AW951" s="28">
        <v>3.3010000000000002</v>
      </c>
      <c r="AX951" s="28">
        <v>4.99</v>
      </c>
      <c r="AY951" s="28">
        <v>133.95500000000001</v>
      </c>
      <c r="AZ951" s="28">
        <v>2.754575</v>
      </c>
      <c r="BA951" s="28">
        <v>0.122124326970142</v>
      </c>
      <c r="BB951" s="28">
        <v>10.825850000000001</v>
      </c>
      <c r="BC951" s="28">
        <v>144.9</v>
      </c>
      <c r="BD951" s="28">
        <v>0.63947500000000002</v>
      </c>
      <c r="BE951" s="28">
        <v>1.9097</v>
      </c>
      <c r="BF951" s="28">
        <v>1.85945</v>
      </c>
      <c r="BG951" s="28">
        <v>2.1299000000000001</v>
      </c>
      <c r="BH951" s="28">
        <v>85.981999999999999</v>
      </c>
      <c r="BI951" s="28">
        <v>15.6555</v>
      </c>
      <c r="BJ951" s="28">
        <v>4.99</v>
      </c>
      <c r="BK951" s="28">
        <v>3.3041455000000002</v>
      </c>
      <c r="BL951" s="28">
        <v>3.3041455000000002</v>
      </c>
      <c r="BM951" s="28">
        <v>3.3041455000000002</v>
      </c>
      <c r="BN951" s="28">
        <v>0.16955000000000001</v>
      </c>
      <c r="BO951" s="28">
        <v>1.00290424187287</v>
      </c>
      <c r="BP951" s="28">
        <v>0.46271707670043399</v>
      </c>
    </row>
    <row r="952" spans="1:68">
      <c r="A952" s="28">
        <v>951</v>
      </c>
      <c r="B952" s="29" t="s">
        <v>86</v>
      </c>
      <c r="C952" s="28">
        <v>250</v>
      </c>
      <c r="D952" s="28">
        <v>1060</v>
      </c>
      <c r="E952" s="28">
        <v>0.35491679999999998</v>
      </c>
      <c r="F952" s="28">
        <v>30.6614006</v>
      </c>
      <c r="G952" s="28">
        <v>2.968766</v>
      </c>
      <c r="H952" s="28">
        <v>1.2133499999999999</v>
      </c>
      <c r="I952" s="28">
        <v>4.094608</v>
      </c>
      <c r="J952" s="28">
        <v>14.7072</v>
      </c>
      <c r="K952" s="28">
        <v>0.85539399999999999</v>
      </c>
      <c r="L952" s="28">
        <v>0.86316000000000004</v>
      </c>
      <c r="M952" s="28">
        <v>1.0536380000000001</v>
      </c>
      <c r="N952" s="28">
        <v>462.51670000000001</v>
      </c>
      <c r="O952" s="28">
        <v>56.338259118000003</v>
      </c>
      <c r="P952" s="28">
        <v>359.55939999999998</v>
      </c>
      <c r="Q952" s="28">
        <v>1.4301349999999999</v>
      </c>
      <c r="R952" s="28">
        <v>2.1844999999999999</v>
      </c>
      <c r="S952" s="28">
        <v>3.4333999999999998</v>
      </c>
      <c r="T952" s="28">
        <v>175.2116</v>
      </c>
      <c r="U952" s="28">
        <v>3.081871</v>
      </c>
      <c r="V952" s="28">
        <v>6.9353785900783296E-2</v>
      </c>
      <c r="W952" s="28">
        <v>33.495393999999997</v>
      </c>
      <c r="X952" s="28">
        <v>196.83600000000001</v>
      </c>
      <c r="Y952" s="28">
        <v>1.4776</v>
      </c>
      <c r="Z952" s="28">
        <v>1.9392119999999999</v>
      </c>
      <c r="AA952" s="28">
        <v>2.5591539999999999</v>
      </c>
      <c r="AB952" s="28">
        <v>2.7531620000000001</v>
      </c>
      <c r="AC952" s="28">
        <v>51.297199999999997</v>
      </c>
      <c r="AD952" s="28">
        <v>32.877786</v>
      </c>
      <c r="AE952" s="28">
        <v>3.4333999999999998</v>
      </c>
      <c r="AF952" s="28">
        <v>4.7468371600000001</v>
      </c>
      <c r="AG952" s="28">
        <v>4.7440521599999999</v>
      </c>
      <c r="AH952" s="28">
        <v>4.7299871600000003</v>
      </c>
      <c r="AI952" s="28">
        <v>5.3749999999999999E-2</v>
      </c>
      <c r="AJ952" s="28">
        <v>1.9118999999999999</v>
      </c>
      <c r="AK952" s="28">
        <v>92.57638</v>
      </c>
      <c r="AL952" s="28">
        <v>6.6868499999999997</v>
      </c>
      <c r="AM952" s="28">
        <v>0.95150000000000001</v>
      </c>
      <c r="AN952" s="28">
        <v>1.7513000000000001</v>
      </c>
      <c r="AO952" s="28">
        <v>40.86</v>
      </c>
      <c r="AP952" s="28">
        <v>2.0280499999999999</v>
      </c>
      <c r="AQ952" s="28">
        <v>1.5994999999999999</v>
      </c>
      <c r="AR952" s="28">
        <v>7.5491000000000001</v>
      </c>
      <c r="AS952" s="28">
        <v>663.36900000000003</v>
      </c>
      <c r="AT952" s="28">
        <v>36.240323199999999</v>
      </c>
      <c r="AU952" s="28">
        <v>2731.96</v>
      </c>
      <c r="AV952" s="28">
        <v>6.131475</v>
      </c>
      <c r="AW952" s="28">
        <v>3.3010000000000002</v>
      </c>
      <c r="AX952" s="28">
        <v>4.99</v>
      </c>
      <c r="AY952" s="28">
        <v>133.95500000000001</v>
      </c>
      <c r="AZ952" s="28">
        <v>2.754575</v>
      </c>
      <c r="BA952" s="28">
        <v>0.122124326970142</v>
      </c>
      <c r="BB952" s="28">
        <v>10.825850000000001</v>
      </c>
      <c r="BC952" s="28">
        <v>144.9</v>
      </c>
      <c r="BD952" s="28">
        <v>0.63947500000000002</v>
      </c>
      <c r="BE952" s="28">
        <v>1.9097</v>
      </c>
      <c r="BF952" s="28">
        <v>1.85945</v>
      </c>
      <c r="BG952" s="28">
        <v>2.1299000000000001</v>
      </c>
      <c r="BH952" s="28">
        <v>85.981999999999999</v>
      </c>
      <c r="BI952" s="28">
        <v>15.6555</v>
      </c>
      <c r="BJ952" s="28">
        <v>4.99</v>
      </c>
      <c r="BK952" s="28">
        <v>3.3041455000000002</v>
      </c>
      <c r="BL952" s="28">
        <v>3.3041455000000002</v>
      </c>
      <c r="BM952" s="28">
        <v>3.3041455000000002</v>
      </c>
      <c r="BN952" s="28">
        <v>0.16955000000000001</v>
      </c>
      <c r="BO952" s="28">
        <v>1.00028076106855</v>
      </c>
      <c r="BP952" s="28">
        <v>0.46271707670043399</v>
      </c>
    </row>
    <row r="953" spans="1:68">
      <c r="A953" s="28">
        <v>952</v>
      </c>
      <c r="B953" s="29" t="s">
        <v>306</v>
      </c>
      <c r="C953" s="28">
        <v>287</v>
      </c>
      <c r="D953" s="28">
        <v>1060</v>
      </c>
      <c r="E953" s="28">
        <v>0.35356199999999999</v>
      </c>
      <c r="F953" s="28">
        <v>30.542498999999999</v>
      </c>
      <c r="G953" s="28">
        <v>2.9602400000000002</v>
      </c>
      <c r="H953" s="28">
        <v>1.2161500000000001</v>
      </c>
      <c r="I953" s="28">
        <v>4.0891700000000002</v>
      </c>
      <c r="J953" s="28">
        <v>14.648</v>
      </c>
      <c r="K953" s="28">
        <v>0.85565999999999998</v>
      </c>
      <c r="L953" s="28">
        <v>0.8639</v>
      </c>
      <c r="M953" s="28">
        <v>1.05667</v>
      </c>
      <c r="N953" s="28">
        <v>462.82350000000002</v>
      </c>
      <c r="O953" s="28">
        <v>56.192005819999999</v>
      </c>
      <c r="P953" s="28">
        <v>360.05099999999999</v>
      </c>
      <c r="Q953" s="28">
        <v>1.4397150000000001</v>
      </c>
      <c r="R953" s="28">
        <v>2.1800000000000002</v>
      </c>
      <c r="S953" s="28">
        <v>3.4260000000000002</v>
      </c>
      <c r="T953" s="28">
        <v>174.93899999999999</v>
      </c>
      <c r="U953" s="28">
        <v>3.0741749999999999</v>
      </c>
      <c r="V953" s="28">
        <v>6.9634079737848201E-2</v>
      </c>
      <c r="W953" s="28">
        <v>33.38841</v>
      </c>
      <c r="X953" s="28">
        <v>196.565</v>
      </c>
      <c r="Y953" s="28">
        <v>1.4738500000000001</v>
      </c>
      <c r="Z953" s="28">
        <v>1.93675</v>
      </c>
      <c r="AA953" s="28">
        <v>2.5557099999999999</v>
      </c>
      <c r="AB953" s="28">
        <v>2.75048</v>
      </c>
      <c r="AC953" s="28">
        <v>51.341500000000003</v>
      </c>
      <c r="AD953" s="28">
        <v>32.832590000000003</v>
      </c>
      <c r="AE953" s="28">
        <v>3.4260000000000002</v>
      </c>
      <c r="AF953" s="28">
        <v>4.7404444000000003</v>
      </c>
      <c r="AG953" s="28">
        <v>4.7376594000000001</v>
      </c>
      <c r="AH953" s="28">
        <v>4.7235943999999996</v>
      </c>
      <c r="AI953" s="28">
        <v>5.3749999999999999E-2</v>
      </c>
      <c r="AJ953" s="28">
        <v>1.9118999999999999</v>
      </c>
      <c r="AK953" s="28">
        <v>92.57638</v>
      </c>
      <c r="AL953" s="28">
        <v>6.6868499999999997</v>
      </c>
      <c r="AM953" s="28">
        <v>0.95150000000000001</v>
      </c>
      <c r="AN953" s="28">
        <v>1.7513000000000001</v>
      </c>
      <c r="AO953" s="28">
        <v>40.86</v>
      </c>
      <c r="AP953" s="28">
        <v>2.0280499999999999</v>
      </c>
      <c r="AQ953" s="28">
        <v>1.5994999999999999</v>
      </c>
      <c r="AR953" s="28">
        <v>7.5491000000000001</v>
      </c>
      <c r="AS953" s="28">
        <v>663.36900000000003</v>
      </c>
      <c r="AT953" s="28">
        <v>36.240323199999999</v>
      </c>
      <c r="AU953" s="28">
        <v>2731.96</v>
      </c>
      <c r="AV953" s="28">
        <v>6.131475</v>
      </c>
      <c r="AW953" s="28">
        <v>3.3010000000000002</v>
      </c>
      <c r="AX953" s="28">
        <v>4.99</v>
      </c>
      <c r="AY953" s="28">
        <v>133.95500000000001</v>
      </c>
      <c r="AZ953" s="28">
        <v>2.754575</v>
      </c>
      <c r="BA953" s="28">
        <v>0.122124326970142</v>
      </c>
      <c r="BB953" s="28">
        <v>10.825850000000001</v>
      </c>
      <c r="BC953" s="28">
        <v>144.9</v>
      </c>
      <c r="BD953" s="28">
        <v>0.63947500000000002</v>
      </c>
      <c r="BE953" s="28">
        <v>1.9097</v>
      </c>
      <c r="BF953" s="28">
        <v>1.85945</v>
      </c>
      <c r="BG953" s="28">
        <v>2.1299000000000001</v>
      </c>
      <c r="BH953" s="28">
        <v>85.981999999999999</v>
      </c>
      <c r="BI953" s="28">
        <v>15.6555</v>
      </c>
      <c r="BJ953" s="28">
        <v>4.99</v>
      </c>
      <c r="BK953" s="28">
        <v>3.3041455000000002</v>
      </c>
      <c r="BL953" s="28">
        <v>3.3041455000000002</v>
      </c>
      <c r="BM953" s="28">
        <v>3.3041455000000002</v>
      </c>
      <c r="BN953" s="28">
        <v>0.16955000000000001</v>
      </c>
      <c r="BO953" s="28">
        <v>0.99896902066639504</v>
      </c>
      <c r="BP953" s="28">
        <v>0.46271707670043399</v>
      </c>
    </row>
    <row r="954" spans="1:68">
      <c r="A954" s="28">
        <v>953</v>
      </c>
      <c r="B954" s="29" t="s">
        <v>69</v>
      </c>
      <c r="C954" s="28">
        <v>225</v>
      </c>
      <c r="D954" s="28">
        <v>1060</v>
      </c>
      <c r="E954" s="28">
        <v>0.3522072</v>
      </c>
      <c r="F954" s="28">
        <v>30.423597399999998</v>
      </c>
      <c r="G954" s="28">
        <v>2.9517139999999999</v>
      </c>
      <c r="H954" s="28">
        <v>1.21895</v>
      </c>
      <c r="I954" s="28">
        <v>4.0837320000000004</v>
      </c>
      <c r="J954" s="28">
        <v>14.588800000000001</v>
      </c>
      <c r="K954" s="28">
        <v>0.85592599999999996</v>
      </c>
      <c r="L954" s="28">
        <v>0.86463999999999996</v>
      </c>
      <c r="M954" s="28">
        <v>1.0597019999999999</v>
      </c>
      <c r="N954" s="28">
        <v>463.13029999999998</v>
      </c>
      <c r="O954" s="28">
        <v>56.045752522000001</v>
      </c>
      <c r="P954" s="28">
        <v>360.54259999999999</v>
      </c>
      <c r="Q954" s="28">
        <v>1.449295</v>
      </c>
      <c r="R954" s="28">
        <v>2.1755</v>
      </c>
      <c r="S954" s="28">
        <v>3.4186000000000001</v>
      </c>
      <c r="T954" s="28">
        <v>174.66640000000001</v>
      </c>
      <c r="U954" s="28">
        <v>3.0664790000000002</v>
      </c>
      <c r="V954" s="28">
        <v>6.99166483878043E-2</v>
      </c>
      <c r="W954" s="28">
        <v>33.281426000000003</v>
      </c>
      <c r="X954" s="28">
        <v>196.29400000000001</v>
      </c>
      <c r="Y954" s="28">
        <v>1.4701</v>
      </c>
      <c r="Z954" s="28">
        <v>1.934288</v>
      </c>
      <c r="AA954" s="28">
        <v>2.5522659999999999</v>
      </c>
      <c r="AB954" s="28">
        <v>2.747798</v>
      </c>
      <c r="AC954" s="28">
        <v>51.385800000000003</v>
      </c>
      <c r="AD954" s="28">
        <v>32.787393999999999</v>
      </c>
      <c r="AE954" s="28">
        <v>3.4186000000000001</v>
      </c>
      <c r="AF954" s="28">
        <v>4.7340516399999997</v>
      </c>
      <c r="AG954" s="28">
        <v>4.7312666400000003</v>
      </c>
      <c r="AH954" s="28">
        <v>4.7172016399999999</v>
      </c>
      <c r="AI954" s="28">
        <v>5.3749999999999999E-2</v>
      </c>
      <c r="AJ954" s="28">
        <v>1.9118999999999999</v>
      </c>
      <c r="AK954" s="28">
        <v>92.57638</v>
      </c>
      <c r="AL954" s="28">
        <v>6.6868499999999997</v>
      </c>
      <c r="AM954" s="28">
        <v>0.95150000000000001</v>
      </c>
      <c r="AN954" s="28">
        <v>1.7513000000000001</v>
      </c>
      <c r="AO954" s="28">
        <v>40.86</v>
      </c>
      <c r="AP954" s="28">
        <v>2.0280499999999999</v>
      </c>
      <c r="AQ954" s="28">
        <v>1.5994999999999999</v>
      </c>
      <c r="AR954" s="28">
        <v>7.5491000000000001</v>
      </c>
      <c r="AS954" s="28">
        <v>663.36900000000003</v>
      </c>
      <c r="AT954" s="28">
        <v>36.240323199999999</v>
      </c>
      <c r="AU954" s="28">
        <v>2731.96</v>
      </c>
      <c r="AV954" s="28">
        <v>6.131475</v>
      </c>
      <c r="AW954" s="28">
        <v>3.3010000000000002</v>
      </c>
      <c r="AX954" s="28">
        <v>4.99</v>
      </c>
      <c r="AY954" s="28">
        <v>133.95500000000001</v>
      </c>
      <c r="AZ954" s="28">
        <v>2.754575</v>
      </c>
      <c r="BA954" s="28">
        <v>0.122124326970142</v>
      </c>
      <c r="BB954" s="28">
        <v>10.825850000000001</v>
      </c>
      <c r="BC954" s="28">
        <v>144.9</v>
      </c>
      <c r="BD954" s="28">
        <v>0.63947500000000002</v>
      </c>
      <c r="BE954" s="28">
        <v>1.9097</v>
      </c>
      <c r="BF954" s="28">
        <v>1.85945</v>
      </c>
      <c r="BG954" s="28">
        <v>2.1299000000000001</v>
      </c>
      <c r="BH954" s="28">
        <v>85.981999999999999</v>
      </c>
      <c r="BI954" s="28">
        <v>15.6555</v>
      </c>
      <c r="BJ954" s="28">
        <v>4.99</v>
      </c>
      <c r="BK954" s="28">
        <v>3.3041455000000002</v>
      </c>
      <c r="BL954" s="28">
        <v>3.3041455000000002</v>
      </c>
      <c r="BM954" s="28">
        <v>3.3041455000000002</v>
      </c>
      <c r="BN954" s="28">
        <v>0.16955000000000001</v>
      </c>
      <c r="BO954" s="28">
        <v>0.99765728026423905</v>
      </c>
      <c r="BP954" s="28">
        <v>0.46271707670043399</v>
      </c>
    </row>
    <row r="955" spans="1:68">
      <c r="A955" s="28">
        <v>954</v>
      </c>
      <c r="B955" s="29" t="s">
        <v>87</v>
      </c>
      <c r="C955" s="28">
        <v>160</v>
      </c>
      <c r="D955" s="28">
        <v>1060</v>
      </c>
      <c r="E955" s="28">
        <v>0.34949760000000002</v>
      </c>
      <c r="F955" s="28">
        <v>30.1857942</v>
      </c>
      <c r="G955" s="28">
        <v>2.9346619999999999</v>
      </c>
      <c r="H955" s="28">
        <v>1.22455</v>
      </c>
      <c r="I955" s="28">
        <v>4.0728559999999998</v>
      </c>
      <c r="J955" s="28">
        <v>14.4704</v>
      </c>
      <c r="K955" s="28">
        <v>0.85645800000000005</v>
      </c>
      <c r="L955" s="28">
        <v>0.86612</v>
      </c>
      <c r="M955" s="28">
        <v>1.065766</v>
      </c>
      <c r="N955" s="28">
        <v>463.7439</v>
      </c>
      <c r="O955" s="28">
        <v>55.753245925999998</v>
      </c>
      <c r="P955" s="28">
        <v>361.5258</v>
      </c>
      <c r="Q955" s="28">
        <v>1.4684550000000001</v>
      </c>
      <c r="R955" s="28">
        <v>2.1665000000000001</v>
      </c>
      <c r="S955" s="28">
        <v>3.4037999999999999</v>
      </c>
      <c r="T955" s="28">
        <v>174.12119999999999</v>
      </c>
      <c r="U955" s="28">
        <v>3.0510869999999999</v>
      </c>
      <c r="V955" s="28">
        <v>7.0488721804511295E-2</v>
      </c>
      <c r="W955" s="28">
        <v>33.067458000000002</v>
      </c>
      <c r="X955" s="28">
        <v>195.75200000000001</v>
      </c>
      <c r="Y955" s="28">
        <v>1.4625999999999999</v>
      </c>
      <c r="Z955" s="28">
        <v>1.9293640000000001</v>
      </c>
      <c r="AA955" s="28">
        <v>2.5453779999999999</v>
      </c>
      <c r="AB955" s="28">
        <v>2.7424339999999998</v>
      </c>
      <c r="AC955" s="28">
        <v>51.474400000000003</v>
      </c>
      <c r="AD955" s="28">
        <v>32.697001999999998</v>
      </c>
      <c r="AE955" s="28">
        <v>3.4037999999999999</v>
      </c>
      <c r="AF955" s="28">
        <v>4.7212661200000001</v>
      </c>
      <c r="AG955" s="28">
        <v>4.7184811199999999</v>
      </c>
      <c r="AH955" s="28">
        <v>4.7044161200000003</v>
      </c>
      <c r="AI955" s="28">
        <v>5.3749999999999999E-2</v>
      </c>
      <c r="AJ955" s="28">
        <v>1.9118999999999999</v>
      </c>
      <c r="AK955" s="28">
        <v>92.57638</v>
      </c>
      <c r="AL955" s="28">
        <v>6.6868499999999997</v>
      </c>
      <c r="AM955" s="28">
        <v>0.95150000000000001</v>
      </c>
      <c r="AN955" s="28">
        <v>1.7513000000000001</v>
      </c>
      <c r="AO955" s="28">
        <v>40.86</v>
      </c>
      <c r="AP955" s="28">
        <v>2.0280499999999999</v>
      </c>
      <c r="AQ955" s="28">
        <v>1.5994999999999999</v>
      </c>
      <c r="AR955" s="28">
        <v>7.5491000000000001</v>
      </c>
      <c r="AS955" s="28">
        <v>663.36900000000003</v>
      </c>
      <c r="AT955" s="28">
        <v>36.240323199999999</v>
      </c>
      <c r="AU955" s="28">
        <v>2731.96</v>
      </c>
      <c r="AV955" s="28">
        <v>6.131475</v>
      </c>
      <c r="AW955" s="28">
        <v>3.3010000000000002</v>
      </c>
      <c r="AX955" s="28">
        <v>4.99</v>
      </c>
      <c r="AY955" s="28">
        <v>133.95500000000001</v>
      </c>
      <c r="AZ955" s="28">
        <v>2.754575</v>
      </c>
      <c r="BA955" s="28">
        <v>0.122124326970142</v>
      </c>
      <c r="BB955" s="28">
        <v>10.825850000000001</v>
      </c>
      <c r="BC955" s="28">
        <v>144.9</v>
      </c>
      <c r="BD955" s="28">
        <v>0.63947500000000002</v>
      </c>
      <c r="BE955" s="28">
        <v>1.9097</v>
      </c>
      <c r="BF955" s="28">
        <v>1.85945</v>
      </c>
      <c r="BG955" s="28">
        <v>2.1299000000000001</v>
      </c>
      <c r="BH955" s="28">
        <v>85.981999999999999</v>
      </c>
      <c r="BI955" s="28">
        <v>15.6555</v>
      </c>
      <c r="BJ955" s="28">
        <v>4.99</v>
      </c>
      <c r="BK955" s="28">
        <v>3.3041455000000002</v>
      </c>
      <c r="BL955" s="28">
        <v>3.3041455000000002</v>
      </c>
      <c r="BM955" s="28">
        <v>3.3041455000000002</v>
      </c>
      <c r="BN955" s="28">
        <v>0.16955000000000001</v>
      </c>
      <c r="BO955" s="28">
        <v>0.99503379945992598</v>
      </c>
      <c r="BP955" s="28">
        <v>0.46271707670043399</v>
      </c>
    </row>
    <row r="956" spans="1:68">
      <c r="A956" s="28">
        <v>955</v>
      </c>
      <c r="B956" s="29" t="s">
        <v>452</v>
      </c>
      <c r="C956" s="28">
        <v>120</v>
      </c>
      <c r="D956" s="28">
        <v>1095</v>
      </c>
      <c r="E956" s="28">
        <v>0.39</v>
      </c>
      <c r="F956" s="28">
        <v>33.167025000000002</v>
      </c>
      <c r="G956" s="28">
        <v>3.1280000000000001</v>
      </c>
      <c r="H956" s="28">
        <v>1.1957500000000001</v>
      </c>
      <c r="I956" s="28">
        <v>4.1356250000000001</v>
      </c>
      <c r="J956" s="28">
        <v>15.8</v>
      </c>
      <c r="K956" s="28">
        <v>0.86175000000000002</v>
      </c>
      <c r="L956" s="28">
        <v>0.86375000000000002</v>
      </c>
      <c r="M956" s="28">
        <v>1.035625</v>
      </c>
      <c r="N956" s="28">
        <v>460.85624999999999</v>
      </c>
      <c r="O956" s="28">
        <v>57.683113624999997</v>
      </c>
      <c r="P956" s="28">
        <v>356.58749999999998</v>
      </c>
      <c r="Q956" s="28">
        <v>1.3491</v>
      </c>
      <c r="R956" s="28">
        <v>2.2512500000000002</v>
      </c>
      <c r="S956" s="28">
        <v>3.5249999999999999</v>
      </c>
      <c r="T956" s="28">
        <v>177.86250000000001</v>
      </c>
      <c r="U956" s="28">
        <v>3.1488375</v>
      </c>
      <c r="V956" s="28">
        <v>6.6455696202531597E-2</v>
      </c>
      <c r="W956" s="28">
        <v>34.552124999999997</v>
      </c>
      <c r="X956" s="28">
        <v>199.25</v>
      </c>
      <c r="Y956" s="28">
        <v>1.5073749999999999</v>
      </c>
      <c r="Z956" s="28">
        <v>1.9641249999999999</v>
      </c>
      <c r="AA956" s="28">
        <v>2.5911249999999999</v>
      </c>
      <c r="AB956" s="28">
        <v>2.7777500000000002</v>
      </c>
      <c r="AC956" s="28">
        <v>51.186250000000001</v>
      </c>
      <c r="AD956" s="28">
        <v>33.305</v>
      </c>
      <c r="AE956" s="28">
        <v>3.5249999999999999</v>
      </c>
      <c r="AF956" s="28">
        <v>4.8261250000000002</v>
      </c>
      <c r="AG956" s="28">
        <v>4.8191625</v>
      </c>
      <c r="AH956" s="28">
        <v>4.7839999999999998</v>
      </c>
      <c r="AI956" s="28">
        <v>5.9374999999999997E-2</v>
      </c>
      <c r="AJ956" s="28">
        <v>1.901</v>
      </c>
      <c r="AK956" s="28">
        <v>91.780024999999995</v>
      </c>
      <c r="AL956" s="28">
        <v>6.6529999999999996</v>
      </c>
      <c r="AM956" s="28">
        <v>0.94899999999999995</v>
      </c>
      <c r="AN956" s="28">
        <v>1.7515000000000001</v>
      </c>
      <c r="AO956" s="28">
        <v>40.524999999999999</v>
      </c>
      <c r="AP956" s="28">
        <v>2.0257499999999999</v>
      </c>
      <c r="AQ956" s="28">
        <v>1.5974999999999999</v>
      </c>
      <c r="AR956" s="28">
        <v>7.5019999999999998</v>
      </c>
      <c r="AS956" s="28">
        <v>663.65499999999997</v>
      </c>
      <c r="AT956" s="28">
        <v>36.140149999999998</v>
      </c>
      <c r="AU956" s="28">
        <v>2720.8</v>
      </c>
      <c r="AV956" s="28">
        <v>6.0100749999999996</v>
      </c>
      <c r="AW956" s="28">
        <v>3.2962500000000001</v>
      </c>
      <c r="AX956" s="28">
        <v>4.9749999999999996</v>
      </c>
      <c r="AY956" s="28">
        <v>133.94999999999999</v>
      </c>
      <c r="AZ956" s="28">
        <v>2.7555000000000001</v>
      </c>
      <c r="BA956" s="28">
        <v>0.122763726095003</v>
      </c>
      <c r="BB956" s="28">
        <v>10.82525</v>
      </c>
      <c r="BC956" s="28">
        <v>144.875</v>
      </c>
      <c r="BD956" s="28">
        <v>0.63912500000000005</v>
      </c>
      <c r="BE956" s="28">
        <v>1.9086000000000001</v>
      </c>
      <c r="BF956" s="28">
        <v>1.8585</v>
      </c>
      <c r="BG956" s="28">
        <v>2.1302500000000002</v>
      </c>
      <c r="BH956" s="28">
        <v>84.234999999999999</v>
      </c>
      <c r="BI956" s="28">
        <v>15.672499999999999</v>
      </c>
      <c r="BJ956" s="28">
        <v>4.9749999999999996</v>
      </c>
      <c r="BK956" s="28">
        <v>3.2916599999999998</v>
      </c>
      <c r="BL956" s="28">
        <v>3.2916599999999998</v>
      </c>
      <c r="BM956" s="28">
        <v>3.3350274999999998</v>
      </c>
      <c r="BN956" s="28">
        <v>0.17199999999999999</v>
      </c>
      <c r="BO956" s="28">
        <v>1.0108710029765</v>
      </c>
      <c r="BP956" s="28">
        <v>0.46246382054992802</v>
      </c>
    </row>
    <row r="957" spans="1:68">
      <c r="A957" s="28">
        <v>956</v>
      </c>
      <c r="B957" s="29" t="s">
        <v>83</v>
      </c>
      <c r="C957" s="28">
        <v>190</v>
      </c>
      <c r="D957" s="28">
        <v>1095</v>
      </c>
      <c r="E957" s="28">
        <v>0.385905</v>
      </c>
      <c r="F957" s="28">
        <v>32.798650500000001</v>
      </c>
      <c r="G957" s="28">
        <v>3.1016750000000002</v>
      </c>
      <c r="H957" s="28">
        <v>1.1830750000000001</v>
      </c>
      <c r="I957" s="28">
        <v>4.0768325000000001</v>
      </c>
      <c r="J957" s="28">
        <v>15.624499999999999</v>
      </c>
      <c r="K957" s="28">
        <v>0.85804499999999995</v>
      </c>
      <c r="L957" s="28">
        <v>0.85887500000000006</v>
      </c>
      <c r="M957" s="28">
        <v>1.0304575</v>
      </c>
      <c r="N957" s="28">
        <v>459.13147500000002</v>
      </c>
      <c r="O957" s="28">
        <v>56.875260117499998</v>
      </c>
      <c r="P957" s="28">
        <v>358.67399999999998</v>
      </c>
      <c r="Q957" s="28">
        <v>1.3320179999999999</v>
      </c>
      <c r="R957" s="28">
        <v>2.2361374999999999</v>
      </c>
      <c r="S957" s="28">
        <v>3.4860000000000002</v>
      </c>
      <c r="T957" s="28">
        <v>175.70775</v>
      </c>
      <c r="U957" s="28">
        <v>3.1068150000000001</v>
      </c>
      <c r="V957" s="28">
        <v>6.7202150468815003E-2</v>
      </c>
      <c r="W957" s="28">
        <v>34.008854999999997</v>
      </c>
      <c r="X957" s="28">
        <v>196.8125</v>
      </c>
      <c r="Y957" s="28">
        <v>1.4848524999999999</v>
      </c>
      <c r="Z957" s="28">
        <v>1.9423142499999999</v>
      </c>
      <c r="AA957" s="28">
        <v>2.5595349999999999</v>
      </c>
      <c r="AB957" s="28">
        <v>2.7455750000000001</v>
      </c>
      <c r="AC957" s="28">
        <v>50.198574999999998</v>
      </c>
      <c r="AD957" s="28">
        <v>32.750127499999998</v>
      </c>
      <c r="AE957" s="28">
        <v>3.4860000000000002</v>
      </c>
      <c r="AF957" s="28">
        <v>4.7636352999999998</v>
      </c>
      <c r="AG957" s="28">
        <v>4.7566727999999996</v>
      </c>
      <c r="AH957" s="28">
        <v>4.7410239499999998</v>
      </c>
      <c r="AI957" s="28">
        <v>5.9180000000000003E-2</v>
      </c>
      <c r="AJ957" s="28">
        <v>1.901</v>
      </c>
      <c r="AK957" s="28">
        <v>91.780024999999995</v>
      </c>
      <c r="AL957" s="28">
        <v>6.6529999999999996</v>
      </c>
      <c r="AM957" s="28">
        <v>0.94899999999999995</v>
      </c>
      <c r="AN957" s="28">
        <v>1.7515000000000001</v>
      </c>
      <c r="AO957" s="28">
        <v>40.524999999999999</v>
      </c>
      <c r="AP957" s="28">
        <v>2.0257499999999999</v>
      </c>
      <c r="AQ957" s="28">
        <v>1.5974999999999999</v>
      </c>
      <c r="AR957" s="28">
        <v>7.5019999999999998</v>
      </c>
      <c r="AS957" s="28">
        <v>663.65499999999997</v>
      </c>
      <c r="AT957" s="28">
        <v>36.140149999999998</v>
      </c>
      <c r="AU957" s="28">
        <v>2720.8</v>
      </c>
      <c r="AV957" s="28">
        <v>6.0100749999999996</v>
      </c>
      <c r="AW957" s="28">
        <v>3.2962500000000001</v>
      </c>
      <c r="AX957" s="28">
        <v>4.9749999999999996</v>
      </c>
      <c r="AY957" s="28">
        <v>133.94999999999999</v>
      </c>
      <c r="AZ957" s="28">
        <v>2.7555000000000001</v>
      </c>
      <c r="BA957" s="28">
        <v>0.122763726095003</v>
      </c>
      <c r="BB957" s="28">
        <v>10.82525</v>
      </c>
      <c r="BC957" s="28">
        <v>144.875</v>
      </c>
      <c r="BD957" s="28">
        <v>0.63912500000000005</v>
      </c>
      <c r="BE957" s="28">
        <v>1.9086000000000001</v>
      </c>
      <c r="BF957" s="28">
        <v>1.8585</v>
      </c>
      <c r="BG957" s="28">
        <v>2.1302500000000002</v>
      </c>
      <c r="BH957" s="28">
        <v>84.234999999999999</v>
      </c>
      <c r="BI957" s="28">
        <v>15.672499999999999</v>
      </c>
      <c r="BJ957" s="28">
        <v>4.9749999999999996</v>
      </c>
      <c r="BK957" s="28">
        <v>3.2916599999999998</v>
      </c>
      <c r="BL957" s="28">
        <v>3.2916599999999998</v>
      </c>
      <c r="BM957" s="28">
        <v>3.3350274999999998</v>
      </c>
      <c r="BN957" s="28">
        <v>0.17199999999999999</v>
      </c>
      <c r="BO957" s="28">
        <v>1.00299132582676</v>
      </c>
      <c r="BP957" s="28">
        <v>0.46246382054992802</v>
      </c>
    </row>
    <row r="958" spans="1:68">
      <c r="A958" s="28">
        <v>957</v>
      </c>
      <c r="B958" s="29" t="s">
        <v>84</v>
      </c>
      <c r="C958" s="28">
        <v>208</v>
      </c>
      <c r="D958" s="28">
        <v>1095</v>
      </c>
      <c r="E958" s="28">
        <v>0.38180999999999998</v>
      </c>
      <c r="F958" s="28">
        <v>32.430275999999999</v>
      </c>
      <c r="G958" s="28">
        <v>3.0753499999999998</v>
      </c>
      <c r="H958" s="28">
        <v>1.1704000000000001</v>
      </c>
      <c r="I958" s="28">
        <v>4.0180400000000001</v>
      </c>
      <c r="J958" s="28">
        <v>15.449</v>
      </c>
      <c r="K958" s="28">
        <v>0.85433999999999999</v>
      </c>
      <c r="L958" s="28">
        <v>0.85399999999999998</v>
      </c>
      <c r="M958" s="28">
        <v>1.02529</v>
      </c>
      <c r="N958" s="28">
        <v>457.4067</v>
      </c>
      <c r="O958" s="28">
        <v>56.067406609999999</v>
      </c>
      <c r="P958" s="28">
        <v>360.76049999999998</v>
      </c>
      <c r="Q958" s="28">
        <v>1.3149360000000001</v>
      </c>
      <c r="R958" s="28">
        <v>2.221025</v>
      </c>
      <c r="S958" s="28">
        <v>3.4470000000000001</v>
      </c>
      <c r="T958" s="28">
        <v>173.553</v>
      </c>
      <c r="U958" s="28">
        <v>3.0647924999999998</v>
      </c>
      <c r="V958" s="28">
        <v>6.7965564114182198E-2</v>
      </c>
      <c r="W958" s="28">
        <v>33.465584999999997</v>
      </c>
      <c r="X958" s="28">
        <v>194.375</v>
      </c>
      <c r="Y958" s="28">
        <v>1.4623299999999999</v>
      </c>
      <c r="Z958" s="28">
        <v>1.9205034999999999</v>
      </c>
      <c r="AA958" s="28">
        <v>2.5279449999999999</v>
      </c>
      <c r="AB958" s="28">
        <v>2.7134</v>
      </c>
      <c r="AC958" s="28">
        <v>49.210900000000002</v>
      </c>
      <c r="AD958" s="28">
        <v>32.195255000000003</v>
      </c>
      <c r="AE958" s="28">
        <v>3.4470000000000001</v>
      </c>
      <c r="AF958" s="28">
        <v>4.7011456000000003</v>
      </c>
      <c r="AG958" s="28">
        <v>4.6941831000000001</v>
      </c>
      <c r="AH958" s="28">
        <v>4.6980478999999997</v>
      </c>
      <c r="AI958" s="28">
        <v>5.8985000000000003E-2</v>
      </c>
      <c r="AJ958" s="28">
        <v>1.901</v>
      </c>
      <c r="AK958" s="28">
        <v>91.780024999999995</v>
      </c>
      <c r="AL958" s="28">
        <v>6.6529999999999996</v>
      </c>
      <c r="AM958" s="28">
        <v>0.94899999999999995</v>
      </c>
      <c r="AN958" s="28">
        <v>1.7515000000000001</v>
      </c>
      <c r="AO958" s="28">
        <v>40.524999999999999</v>
      </c>
      <c r="AP958" s="28">
        <v>2.0257499999999999</v>
      </c>
      <c r="AQ958" s="28">
        <v>1.5974999999999999</v>
      </c>
      <c r="AR958" s="28">
        <v>7.5019999999999998</v>
      </c>
      <c r="AS958" s="28">
        <v>663.65499999999997</v>
      </c>
      <c r="AT958" s="28">
        <v>36.140149999999998</v>
      </c>
      <c r="AU958" s="28">
        <v>2720.8</v>
      </c>
      <c r="AV958" s="28">
        <v>6.0100749999999996</v>
      </c>
      <c r="AW958" s="28">
        <v>3.2962500000000001</v>
      </c>
      <c r="AX958" s="28">
        <v>4.9749999999999996</v>
      </c>
      <c r="AY958" s="28">
        <v>133.94999999999999</v>
      </c>
      <c r="AZ958" s="28">
        <v>2.7555000000000001</v>
      </c>
      <c r="BA958" s="28">
        <v>0.122763726095003</v>
      </c>
      <c r="BB958" s="28">
        <v>10.82525</v>
      </c>
      <c r="BC958" s="28">
        <v>144.875</v>
      </c>
      <c r="BD958" s="28">
        <v>0.63912500000000005</v>
      </c>
      <c r="BE958" s="28">
        <v>1.9086000000000001</v>
      </c>
      <c r="BF958" s="28">
        <v>1.8585</v>
      </c>
      <c r="BG958" s="28">
        <v>2.1302500000000002</v>
      </c>
      <c r="BH958" s="28">
        <v>84.234999999999999</v>
      </c>
      <c r="BI958" s="28">
        <v>15.672499999999999</v>
      </c>
      <c r="BJ958" s="28">
        <v>4.9749999999999996</v>
      </c>
      <c r="BK958" s="28">
        <v>3.2916599999999998</v>
      </c>
      <c r="BL958" s="28">
        <v>3.2916599999999998</v>
      </c>
      <c r="BM958" s="28">
        <v>3.3350274999999998</v>
      </c>
      <c r="BN958" s="28">
        <v>0.17199999999999999</v>
      </c>
      <c r="BO958" s="28">
        <v>0.99511164867701496</v>
      </c>
      <c r="BP958" s="28">
        <v>0.46246382054992802</v>
      </c>
    </row>
    <row r="959" spans="1:68">
      <c r="A959" s="28">
        <v>958</v>
      </c>
      <c r="B959" s="29" t="s">
        <v>86</v>
      </c>
      <c r="C959" s="28">
        <v>165</v>
      </c>
      <c r="D959" s="28">
        <v>1095</v>
      </c>
      <c r="E959" s="28">
        <v>0.37362000000000001</v>
      </c>
      <c r="F959" s="28">
        <v>31.693527</v>
      </c>
      <c r="G959" s="28">
        <v>3.0226999999999999</v>
      </c>
      <c r="H959" s="28">
        <v>1.1450499999999999</v>
      </c>
      <c r="I959" s="28">
        <v>3.900455</v>
      </c>
      <c r="J959" s="28">
        <v>15.098000000000001</v>
      </c>
      <c r="K959" s="28">
        <v>0.84692999999999996</v>
      </c>
      <c r="L959" s="28">
        <v>0.84424999999999994</v>
      </c>
      <c r="M959" s="28">
        <v>1.0149550000000001</v>
      </c>
      <c r="N959" s="28">
        <v>453.95715000000001</v>
      </c>
      <c r="O959" s="28">
        <v>54.451699595000001</v>
      </c>
      <c r="P959" s="28">
        <v>364.93349999999998</v>
      </c>
      <c r="Q959" s="28">
        <v>1.280772</v>
      </c>
      <c r="R959" s="28">
        <v>2.1907999999999999</v>
      </c>
      <c r="S959" s="28">
        <v>3.3690000000000002</v>
      </c>
      <c r="T959" s="28">
        <v>169.24350000000001</v>
      </c>
      <c r="U959" s="28">
        <v>2.9807475000000001</v>
      </c>
      <c r="V959" s="28">
        <v>6.9545635183467999E-2</v>
      </c>
      <c r="W959" s="28">
        <v>32.379044999999998</v>
      </c>
      <c r="X959" s="28">
        <v>189.5</v>
      </c>
      <c r="Y959" s="28">
        <v>1.4172849999999999</v>
      </c>
      <c r="Z959" s="28">
        <v>1.8768819999999999</v>
      </c>
      <c r="AA959" s="28">
        <v>2.4647649999999999</v>
      </c>
      <c r="AB959" s="28">
        <v>2.6490499999999999</v>
      </c>
      <c r="AC959" s="28">
        <v>47.235550000000003</v>
      </c>
      <c r="AD959" s="28">
        <v>31.085509999999999</v>
      </c>
      <c r="AE959" s="28">
        <v>3.3690000000000002</v>
      </c>
      <c r="AF959" s="28">
        <v>4.5761662000000003</v>
      </c>
      <c r="AG959" s="28">
        <v>4.5692037000000001</v>
      </c>
      <c r="AH959" s="28">
        <v>4.6120957999999996</v>
      </c>
      <c r="AI959" s="28">
        <v>5.8595000000000001E-2</v>
      </c>
      <c r="AJ959" s="28">
        <v>1.901</v>
      </c>
      <c r="AK959" s="28">
        <v>91.780024999999995</v>
      </c>
      <c r="AL959" s="28">
        <v>6.6529999999999996</v>
      </c>
      <c r="AM959" s="28">
        <v>0.94899999999999995</v>
      </c>
      <c r="AN959" s="28">
        <v>1.7515000000000001</v>
      </c>
      <c r="AO959" s="28">
        <v>40.524999999999999</v>
      </c>
      <c r="AP959" s="28">
        <v>2.0257499999999999</v>
      </c>
      <c r="AQ959" s="28">
        <v>1.5974999999999999</v>
      </c>
      <c r="AR959" s="28">
        <v>7.5019999999999998</v>
      </c>
      <c r="AS959" s="28">
        <v>663.65499999999997</v>
      </c>
      <c r="AT959" s="28">
        <v>36.140149999999998</v>
      </c>
      <c r="AU959" s="28">
        <v>2720.8</v>
      </c>
      <c r="AV959" s="28">
        <v>6.0100749999999996</v>
      </c>
      <c r="AW959" s="28">
        <v>3.2962500000000001</v>
      </c>
      <c r="AX959" s="28">
        <v>4.9749999999999996</v>
      </c>
      <c r="AY959" s="28">
        <v>133.94999999999999</v>
      </c>
      <c r="AZ959" s="28">
        <v>2.7555000000000001</v>
      </c>
      <c r="BA959" s="28">
        <v>0.122763726095003</v>
      </c>
      <c r="BB959" s="28">
        <v>10.82525</v>
      </c>
      <c r="BC959" s="28">
        <v>144.875</v>
      </c>
      <c r="BD959" s="28">
        <v>0.63912500000000005</v>
      </c>
      <c r="BE959" s="28">
        <v>1.9086000000000001</v>
      </c>
      <c r="BF959" s="28">
        <v>1.8585</v>
      </c>
      <c r="BG959" s="28">
        <v>2.1302500000000002</v>
      </c>
      <c r="BH959" s="28">
        <v>84.234999999999999</v>
      </c>
      <c r="BI959" s="28">
        <v>15.672499999999999</v>
      </c>
      <c r="BJ959" s="28">
        <v>4.9749999999999996</v>
      </c>
      <c r="BK959" s="28">
        <v>3.2916599999999998</v>
      </c>
      <c r="BL959" s="28">
        <v>3.2916599999999998</v>
      </c>
      <c r="BM959" s="28">
        <v>3.3350274999999998</v>
      </c>
      <c r="BN959" s="28">
        <v>0.17199999999999999</v>
      </c>
      <c r="BO959" s="28">
        <v>0.97935229437753002</v>
      </c>
      <c r="BP959" s="28">
        <v>0.46246382054992802</v>
      </c>
    </row>
    <row r="960" spans="1:68">
      <c r="A960" s="28">
        <v>959</v>
      </c>
      <c r="B960" s="29" t="s">
        <v>69</v>
      </c>
      <c r="C960" s="28">
        <v>170</v>
      </c>
      <c r="D960" s="28">
        <v>1095</v>
      </c>
      <c r="E960" s="28">
        <v>0.36952499999999999</v>
      </c>
      <c r="F960" s="28">
        <v>31.325152500000002</v>
      </c>
      <c r="G960" s="28">
        <v>2.996375</v>
      </c>
      <c r="H960" s="28">
        <v>1.1323749999999999</v>
      </c>
      <c r="I960" s="28">
        <v>3.8416625</v>
      </c>
      <c r="J960" s="28">
        <v>14.922499999999999</v>
      </c>
      <c r="K960" s="28">
        <v>0.843225</v>
      </c>
      <c r="L960" s="28">
        <v>0.83937499999999998</v>
      </c>
      <c r="M960" s="28">
        <v>1.0097875000000001</v>
      </c>
      <c r="N960" s="28">
        <v>452.23237499999999</v>
      </c>
      <c r="O960" s="28">
        <v>53.643846087500002</v>
      </c>
      <c r="P960" s="28">
        <v>367.02</v>
      </c>
      <c r="Q960" s="28">
        <v>1.26369</v>
      </c>
      <c r="R960" s="28">
        <v>2.1756875</v>
      </c>
      <c r="S960" s="28">
        <v>3.33</v>
      </c>
      <c r="T960" s="28">
        <v>167.08875</v>
      </c>
      <c r="U960" s="28">
        <v>2.9387249999999998</v>
      </c>
      <c r="V960" s="28">
        <v>7.0363544982409099E-2</v>
      </c>
      <c r="W960" s="28">
        <v>31.835775000000002</v>
      </c>
      <c r="X960" s="28">
        <v>187.0625</v>
      </c>
      <c r="Y960" s="28">
        <v>1.3947624999999999</v>
      </c>
      <c r="Z960" s="28">
        <v>1.8550712499999999</v>
      </c>
      <c r="AA960" s="28">
        <v>2.4331749999999999</v>
      </c>
      <c r="AB960" s="28">
        <v>2.6168749999999998</v>
      </c>
      <c r="AC960" s="28">
        <v>46.247875000000001</v>
      </c>
      <c r="AD960" s="28">
        <v>30.530637500000001</v>
      </c>
      <c r="AE960" s="28">
        <v>3.33</v>
      </c>
      <c r="AF960" s="28">
        <v>4.5136764999999999</v>
      </c>
      <c r="AG960" s="28">
        <v>4.5067139999999997</v>
      </c>
      <c r="AH960" s="28">
        <v>4.5691197499999996</v>
      </c>
      <c r="AI960" s="28">
        <v>5.8400000000000001E-2</v>
      </c>
      <c r="AJ960" s="28">
        <v>1.901</v>
      </c>
      <c r="AK960" s="28">
        <v>91.780024999999995</v>
      </c>
      <c r="AL960" s="28">
        <v>6.6529999999999996</v>
      </c>
      <c r="AM960" s="28">
        <v>0.94899999999999995</v>
      </c>
      <c r="AN960" s="28">
        <v>1.7515000000000001</v>
      </c>
      <c r="AO960" s="28">
        <v>40.524999999999999</v>
      </c>
      <c r="AP960" s="28">
        <v>2.0257499999999999</v>
      </c>
      <c r="AQ960" s="28">
        <v>1.5974999999999999</v>
      </c>
      <c r="AR960" s="28">
        <v>7.5019999999999998</v>
      </c>
      <c r="AS960" s="28">
        <v>663.65499999999997</v>
      </c>
      <c r="AT960" s="28">
        <v>36.140149999999998</v>
      </c>
      <c r="AU960" s="28">
        <v>2720.8</v>
      </c>
      <c r="AV960" s="28">
        <v>6.0100749999999996</v>
      </c>
      <c r="AW960" s="28">
        <v>3.2962500000000001</v>
      </c>
      <c r="AX960" s="28">
        <v>4.9749999999999996</v>
      </c>
      <c r="AY960" s="28">
        <v>133.94999999999999</v>
      </c>
      <c r="AZ960" s="28">
        <v>2.7555000000000001</v>
      </c>
      <c r="BA960" s="28">
        <v>0.122763726095003</v>
      </c>
      <c r="BB960" s="28">
        <v>10.82525</v>
      </c>
      <c r="BC960" s="28">
        <v>144.875</v>
      </c>
      <c r="BD960" s="28">
        <v>0.63912500000000005</v>
      </c>
      <c r="BE960" s="28">
        <v>1.9086000000000001</v>
      </c>
      <c r="BF960" s="28">
        <v>1.8585</v>
      </c>
      <c r="BG960" s="28">
        <v>2.1302500000000002</v>
      </c>
      <c r="BH960" s="28">
        <v>84.234999999999999</v>
      </c>
      <c r="BI960" s="28">
        <v>15.672499999999999</v>
      </c>
      <c r="BJ960" s="28">
        <v>4.9749999999999996</v>
      </c>
      <c r="BK960" s="28">
        <v>3.2916599999999998</v>
      </c>
      <c r="BL960" s="28">
        <v>3.2916599999999998</v>
      </c>
      <c r="BM960" s="28">
        <v>3.3350274999999998</v>
      </c>
      <c r="BN960" s="28">
        <v>0.17199999999999999</v>
      </c>
      <c r="BO960" s="28">
        <v>0.97147261722778699</v>
      </c>
      <c r="BP960" s="28">
        <v>0.46246382054992802</v>
      </c>
    </row>
    <row r="961" spans="1:68">
      <c r="A961" s="28">
        <v>960</v>
      </c>
      <c r="B961" s="29" t="s">
        <v>453</v>
      </c>
      <c r="C961" s="28">
        <v>140</v>
      </c>
      <c r="D961" s="28">
        <v>1120</v>
      </c>
      <c r="E961" s="28">
        <v>0.39341599999999999</v>
      </c>
      <c r="F961" s="28">
        <v>33.461382999999998</v>
      </c>
      <c r="G961" s="28">
        <v>3.1457899999999999</v>
      </c>
      <c r="H961" s="28">
        <v>1.19903</v>
      </c>
      <c r="I961" s="28">
        <v>4.1457600000000001</v>
      </c>
      <c r="J961" s="28">
        <v>15.936</v>
      </c>
      <c r="K961" s="28">
        <v>0.86124999999999996</v>
      </c>
      <c r="L961" s="28">
        <v>0.86299999999999999</v>
      </c>
      <c r="M961" s="28">
        <v>1.0339100000000001</v>
      </c>
      <c r="N961" s="28">
        <v>459.9975</v>
      </c>
      <c r="O961" s="28">
        <v>57.85240683</v>
      </c>
      <c r="P961" s="28">
        <v>356.24900000000002</v>
      </c>
      <c r="Q961" s="28">
        <v>1.327199</v>
      </c>
      <c r="R961" s="28">
        <v>2.2532999999999999</v>
      </c>
      <c r="S961" s="28">
        <v>3.5390000000000001</v>
      </c>
      <c r="T961" s="28">
        <v>178.47399999999999</v>
      </c>
      <c r="U961" s="28">
        <v>3.161511</v>
      </c>
      <c r="V961" s="28">
        <v>6.60140562248996E-2</v>
      </c>
      <c r="W961" s="28">
        <v>34.827889999999996</v>
      </c>
      <c r="X961" s="28">
        <v>199.74</v>
      </c>
      <c r="Y961" s="28">
        <v>1.5103200000000001</v>
      </c>
      <c r="Z961" s="28">
        <v>1.96838</v>
      </c>
      <c r="AA961" s="28">
        <v>2.5980500000000002</v>
      </c>
      <c r="AB961" s="28">
        <v>2.7830499999999998</v>
      </c>
      <c r="AC961" s="28">
        <v>51.1492</v>
      </c>
      <c r="AD961" s="28">
        <v>33.537770000000002</v>
      </c>
      <c r="AE961" s="28">
        <v>3.5390000000000001</v>
      </c>
      <c r="AF961" s="28">
        <v>4.8402842000000001</v>
      </c>
      <c r="AG961" s="28">
        <v>4.8330431999999997</v>
      </c>
      <c r="AH961" s="28">
        <v>4.7964741999999996</v>
      </c>
      <c r="AI961" s="28">
        <v>5.9749999999999998E-2</v>
      </c>
      <c r="AJ961" s="28">
        <v>1.9002399999999999</v>
      </c>
      <c r="AK961" s="28">
        <v>91.734986000000006</v>
      </c>
      <c r="AL961" s="28">
        <v>6.6511199999999997</v>
      </c>
      <c r="AM961" s="28">
        <v>0.94896000000000003</v>
      </c>
      <c r="AN961" s="28">
        <v>1.75156</v>
      </c>
      <c r="AO961" s="28">
        <v>40.506</v>
      </c>
      <c r="AP961" s="28">
        <v>2.0255800000000002</v>
      </c>
      <c r="AQ961" s="28">
        <v>1.5973999999999999</v>
      </c>
      <c r="AR961" s="28">
        <v>7.4992799999999997</v>
      </c>
      <c r="AS961" s="28">
        <v>663.64919999999995</v>
      </c>
      <c r="AT961" s="28">
        <v>36.134556000000003</v>
      </c>
      <c r="AU961" s="28">
        <v>2719.9920000000002</v>
      </c>
      <c r="AV961" s="28">
        <v>6.0047180000000004</v>
      </c>
      <c r="AW961" s="28">
        <v>3.2961</v>
      </c>
      <c r="AX961" s="28">
        <v>4.9740000000000002</v>
      </c>
      <c r="AY961" s="28">
        <v>133.94800000000001</v>
      </c>
      <c r="AZ961" s="28">
        <v>2.7553200000000002</v>
      </c>
      <c r="BA961" s="28">
        <v>0.12279662272256001</v>
      </c>
      <c r="BB961" s="28">
        <v>10.825060000000001</v>
      </c>
      <c r="BC961" s="28">
        <v>144.87</v>
      </c>
      <c r="BD961" s="28">
        <v>0.63909000000000005</v>
      </c>
      <c r="BE961" s="28">
        <v>1.908504</v>
      </c>
      <c r="BF961" s="28">
        <v>1.8584400000000001</v>
      </c>
      <c r="BG961" s="28">
        <v>2.1302599999999998</v>
      </c>
      <c r="BH961" s="28">
        <v>84.156400000000005</v>
      </c>
      <c r="BI961" s="28">
        <v>15.6714</v>
      </c>
      <c r="BJ961" s="28">
        <v>4.9740000000000002</v>
      </c>
      <c r="BK961" s="28">
        <v>3.2913104</v>
      </c>
      <c r="BL961" s="28">
        <v>3.2913104</v>
      </c>
      <c r="BM961" s="28">
        <v>3.3364126000000001</v>
      </c>
      <c r="BN961" s="28">
        <v>0.17208000000000001</v>
      </c>
      <c r="BO961" s="28">
        <v>1.01191885831976</v>
      </c>
      <c r="BP961" s="28">
        <v>0.46243849493487699</v>
      </c>
    </row>
    <row r="962" spans="1:68">
      <c r="A962" s="28">
        <v>961</v>
      </c>
      <c r="B962" s="29" t="s">
        <v>84</v>
      </c>
      <c r="C962" s="28">
        <v>205</v>
      </c>
      <c r="D962" s="28">
        <v>1120</v>
      </c>
      <c r="E962" s="28">
        <v>0.42233599999999999</v>
      </c>
      <c r="F962" s="28">
        <v>34.592913000000003</v>
      </c>
      <c r="G962" s="28">
        <v>3.20709</v>
      </c>
      <c r="H962" s="28">
        <v>1.2029300000000001</v>
      </c>
      <c r="I962" s="28">
        <v>4.1208600000000004</v>
      </c>
      <c r="J962" s="28">
        <v>16.396000000000001</v>
      </c>
      <c r="K962" s="28">
        <v>0.86695</v>
      </c>
      <c r="L962" s="28">
        <v>0.86599999999999999</v>
      </c>
      <c r="M962" s="28">
        <v>1.0479099999999999</v>
      </c>
      <c r="N962" s="28">
        <v>461.8415</v>
      </c>
      <c r="O962" s="28">
        <v>57.743550030000002</v>
      </c>
      <c r="P962" s="28">
        <v>370.029</v>
      </c>
      <c r="Q962" s="28">
        <v>1.3229089999999999</v>
      </c>
      <c r="R962" s="28">
        <v>2.2663000000000002</v>
      </c>
      <c r="S962" s="28">
        <v>3.569</v>
      </c>
      <c r="T962" s="28">
        <v>178.744</v>
      </c>
      <c r="U962" s="28">
        <v>3.1623109999999999</v>
      </c>
      <c r="V962" s="28">
        <v>6.5381800439131499E-2</v>
      </c>
      <c r="W962" s="28">
        <v>34.809489999999997</v>
      </c>
      <c r="X962" s="28">
        <v>199.74</v>
      </c>
      <c r="Y962" s="28">
        <v>1.5088200000000001</v>
      </c>
      <c r="Z962" s="28">
        <v>1.9714400000000001</v>
      </c>
      <c r="AA962" s="28">
        <v>2.5986500000000001</v>
      </c>
      <c r="AB962" s="28">
        <v>2.78295</v>
      </c>
      <c r="AC962" s="28">
        <v>50.236800000000002</v>
      </c>
      <c r="AD962" s="28">
        <v>33.372669999999999</v>
      </c>
      <c r="AE962" s="28">
        <v>3.569</v>
      </c>
      <c r="AF962" s="28">
        <v>4.8657962000000001</v>
      </c>
      <c r="AG962" s="28">
        <v>4.8585551999999996</v>
      </c>
      <c r="AH962" s="28">
        <v>4.8219861999999996</v>
      </c>
      <c r="AI962" s="28">
        <v>5.9749999999999998E-2</v>
      </c>
      <c r="AJ962" s="28">
        <v>1.89944</v>
      </c>
      <c r="AK962" s="28">
        <v>91.701346000000001</v>
      </c>
      <c r="AL962" s="28">
        <v>6.6461199999999998</v>
      </c>
      <c r="AM962" s="28">
        <v>0.94955999999999996</v>
      </c>
      <c r="AN962" s="28">
        <v>1.75576</v>
      </c>
      <c r="AO962" s="28">
        <v>40.485999999999997</v>
      </c>
      <c r="AP962" s="28">
        <v>2.01898</v>
      </c>
      <c r="AQ962" s="28">
        <v>1.5933999999999999</v>
      </c>
      <c r="AR962" s="28">
        <v>7.47288</v>
      </c>
      <c r="AS962" s="28">
        <v>663.57320000000004</v>
      </c>
      <c r="AT962" s="28">
        <v>36.1868634</v>
      </c>
      <c r="AU962" s="28">
        <v>2707.672</v>
      </c>
      <c r="AV962" s="28">
        <v>5.9077979999999997</v>
      </c>
      <c r="AW962" s="28">
        <v>3.2900999999999998</v>
      </c>
      <c r="AX962" s="28">
        <v>4.9740000000000002</v>
      </c>
      <c r="AY962" s="28">
        <v>134.16800000000001</v>
      </c>
      <c r="AZ962" s="28">
        <v>2.7566199999999998</v>
      </c>
      <c r="BA962" s="28">
        <v>0.122363286074198</v>
      </c>
      <c r="BB962" s="28">
        <v>10.888859999999999</v>
      </c>
      <c r="BC962" s="28">
        <v>145.07</v>
      </c>
      <c r="BD962" s="28">
        <v>0.64068999999999998</v>
      </c>
      <c r="BE962" s="28">
        <v>1.9090240000000001</v>
      </c>
      <c r="BF962" s="28">
        <v>1.8604400000000001</v>
      </c>
      <c r="BG962" s="28">
        <v>2.13266</v>
      </c>
      <c r="BH962" s="28">
        <v>83.254400000000004</v>
      </c>
      <c r="BI962" s="28">
        <v>15.715400000000001</v>
      </c>
      <c r="BJ962" s="28">
        <v>4.9740000000000002</v>
      </c>
      <c r="BK962" s="28">
        <v>3.2899424000000002</v>
      </c>
      <c r="BL962" s="28">
        <v>3.2899424000000002</v>
      </c>
      <c r="BM962" s="28">
        <v>3.3733445999999998</v>
      </c>
      <c r="BN962" s="28">
        <v>0.17127999999999999</v>
      </c>
      <c r="BO962" s="28">
        <v>1.01059402339938</v>
      </c>
      <c r="BP962" s="28">
        <v>0.46359623733719302</v>
      </c>
    </row>
    <row r="963" spans="1:68">
      <c r="A963" s="28">
        <v>962</v>
      </c>
      <c r="B963" s="29" t="s">
        <v>86</v>
      </c>
      <c r="C963" s="28">
        <v>300</v>
      </c>
      <c r="D963" s="28">
        <v>1120</v>
      </c>
      <c r="E963" s="28">
        <v>0.45125599999999999</v>
      </c>
      <c r="F963" s="28">
        <v>35.724443000000001</v>
      </c>
      <c r="G963" s="28">
        <v>3.2683900000000001</v>
      </c>
      <c r="H963" s="28">
        <v>1.2068300000000001</v>
      </c>
      <c r="I963" s="28">
        <v>4.0959599999999998</v>
      </c>
      <c r="J963" s="28">
        <v>16.856000000000002</v>
      </c>
      <c r="K963" s="28">
        <v>0.87265000000000004</v>
      </c>
      <c r="L963" s="28">
        <v>0.86899999999999999</v>
      </c>
      <c r="M963" s="28">
        <v>1.0619099999999999</v>
      </c>
      <c r="N963" s="28">
        <v>463.68549999999999</v>
      </c>
      <c r="O963" s="28">
        <v>57.634693230000003</v>
      </c>
      <c r="P963" s="28">
        <v>383.80900000000003</v>
      </c>
      <c r="Q963" s="28">
        <v>1.318619</v>
      </c>
      <c r="R963" s="28">
        <v>2.2793000000000001</v>
      </c>
      <c r="S963" s="28">
        <v>3.5990000000000002</v>
      </c>
      <c r="T963" s="28">
        <v>179.01400000000001</v>
      </c>
      <c r="U963" s="28">
        <v>3.1631109999999998</v>
      </c>
      <c r="V963" s="28">
        <v>6.4784053156146201E-2</v>
      </c>
      <c r="W963" s="28">
        <v>34.791089999999997</v>
      </c>
      <c r="X963" s="28">
        <v>199.74</v>
      </c>
      <c r="Y963" s="28">
        <v>1.50732</v>
      </c>
      <c r="Z963" s="28">
        <v>1.9744999999999999</v>
      </c>
      <c r="AA963" s="28">
        <v>2.5992500000000001</v>
      </c>
      <c r="AB963" s="28">
        <v>2.7828499999999998</v>
      </c>
      <c r="AC963" s="28">
        <v>49.324399999999997</v>
      </c>
      <c r="AD963" s="28">
        <v>33.207569999999997</v>
      </c>
      <c r="AE963" s="28">
        <v>3.5990000000000002</v>
      </c>
      <c r="AF963" s="28">
        <v>4.8913082000000001</v>
      </c>
      <c r="AG963" s="28">
        <v>4.8840671999999996</v>
      </c>
      <c r="AH963" s="28">
        <v>4.8474982000000004</v>
      </c>
      <c r="AI963" s="28">
        <v>5.9749999999999998E-2</v>
      </c>
      <c r="AJ963" s="28">
        <v>1.8986400000000001</v>
      </c>
      <c r="AK963" s="28">
        <v>91.667705999999995</v>
      </c>
      <c r="AL963" s="28">
        <v>6.6411199999999999</v>
      </c>
      <c r="AM963" s="28">
        <v>0.95016</v>
      </c>
      <c r="AN963" s="28">
        <v>1.75996</v>
      </c>
      <c r="AO963" s="28">
        <v>40.466000000000001</v>
      </c>
      <c r="AP963" s="28">
        <v>2.0123799999999998</v>
      </c>
      <c r="AQ963" s="28">
        <v>1.5893999999999999</v>
      </c>
      <c r="AR963" s="28">
        <v>7.4464800000000002</v>
      </c>
      <c r="AS963" s="28">
        <v>663.49720000000002</v>
      </c>
      <c r="AT963" s="28">
        <v>36.239170799999997</v>
      </c>
      <c r="AU963" s="28">
        <v>2695.3519999999999</v>
      </c>
      <c r="AV963" s="28">
        <v>5.8108779999999998</v>
      </c>
      <c r="AW963" s="28">
        <v>3.2841</v>
      </c>
      <c r="AX963" s="28">
        <v>4.9740000000000002</v>
      </c>
      <c r="AY963" s="28">
        <v>134.38800000000001</v>
      </c>
      <c r="AZ963" s="28">
        <v>2.7579199999999999</v>
      </c>
      <c r="BA963" s="28">
        <v>0.12192952107942499</v>
      </c>
      <c r="BB963" s="28">
        <v>10.95266</v>
      </c>
      <c r="BC963" s="28">
        <v>145.27000000000001</v>
      </c>
      <c r="BD963" s="28">
        <v>0.64229000000000003</v>
      </c>
      <c r="BE963" s="28">
        <v>1.9095439999999999</v>
      </c>
      <c r="BF963" s="28">
        <v>1.8624400000000001</v>
      </c>
      <c r="BG963" s="28">
        <v>2.1350600000000002</v>
      </c>
      <c r="BH963" s="28">
        <v>82.352400000000003</v>
      </c>
      <c r="BI963" s="28">
        <v>15.759399999999999</v>
      </c>
      <c r="BJ963" s="28">
        <v>4.9740000000000002</v>
      </c>
      <c r="BK963" s="28">
        <v>3.2885743999999999</v>
      </c>
      <c r="BL963" s="28">
        <v>3.2885743999999999</v>
      </c>
      <c r="BM963" s="28">
        <v>3.4102766</v>
      </c>
      <c r="BN963" s="28">
        <v>0.17047999999999999</v>
      </c>
      <c r="BO963" s="28">
        <v>1.0092712827796</v>
      </c>
      <c r="BP963" s="28">
        <v>0.46475397973950799</v>
      </c>
    </row>
    <row r="964" spans="1:68">
      <c r="A964" s="28">
        <v>963</v>
      </c>
      <c r="B964" s="29" t="s">
        <v>69</v>
      </c>
      <c r="C964" s="28">
        <v>325</v>
      </c>
      <c r="D964" s="28">
        <v>1120</v>
      </c>
      <c r="E964" s="28">
        <v>0.46571600000000002</v>
      </c>
      <c r="F964" s="28">
        <v>36.290208</v>
      </c>
      <c r="G964" s="28">
        <v>3.2990400000000002</v>
      </c>
      <c r="H964" s="28">
        <v>1.20878</v>
      </c>
      <c r="I964" s="28">
        <v>4.0835100000000004</v>
      </c>
      <c r="J964" s="28">
        <v>17.085999999999999</v>
      </c>
      <c r="K964" s="28">
        <v>0.87549999999999994</v>
      </c>
      <c r="L964" s="28">
        <v>0.87050000000000005</v>
      </c>
      <c r="M964" s="28">
        <v>1.06891</v>
      </c>
      <c r="N964" s="28">
        <v>464.60750000000002</v>
      </c>
      <c r="O964" s="28">
        <v>57.580264829999997</v>
      </c>
      <c r="P964" s="28">
        <v>390.69900000000001</v>
      </c>
      <c r="Q964" s="28">
        <v>1.3164739999999999</v>
      </c>
      <c r="R964" s="28">
        <v>2.2858000000000001</v>
      </c>
      <c r="S964" s="28">
        <v>3.6139999999999999</v>
      </c>
      <c r="T964" s="28">
        <v>179.149</v>
      </c>
      <c r="U964" s="28">
        <v>3.1635110000000002</v>
      </c>
      <c r="V964" s="28">
        <v>6.4497249209879398E-2</v>
      </c>
      <c r="W964" s="28">
        <v>34.781889999999997</v>
      </c>
      <c r="X964" s="28">
        <v>199.74</v>
      </c>
      <c r="Y964" s="28">
        <v>1.50657</v>
      </c>
      <c r="Z964" s="28">
        <v>1.97603</v>
      </c>
      <c r="AA964" s="28">
        <v>2.5995499999999998</v>
      </c>
      <c r="AB964" s="28">
        <v>2.7827999999999999</v>
      </c>
      <c r="AC964" s="28">
        <v>48.868200000000002</v>
      </c>
      <c r="AD964" s="28">
        <v>33.125019999999999</v>
      </c>
      <c r="AE964" s="28">
        <v>3.6139999999999999</v>
      </c>
      <c r="AF964" s="28">
        <v>4.9040641999999997</v>
      </c>
      <c r="AG964" s="28">
        <v>4.8968232</v>
      </c>
      <c r="AH964" s="28">
        <v>4.8602542</v>
      </c>
      <c r="AI964" s="28">
        <v>5.9749999999999998E-2</v>
      </c>
      <c r="AJ964" s="28">
        <v>1.8982399999999999</v>
      </c>
      <c r="AK964" s="28">
        <v>91.650886</v>
      </c>
      <c r="AL964" s="28">
        <v>6.6386200000000004</v>
      </c>
      <c r="AM964" s="28">
        <v>0.95045999999999997</v>
      </c>
      <c r="AN964" s="28">
        <v>1.76206</v>
      </c>
      <c r="AO964" s="28">
        <v>40.456000000000003</v>
      </c>
      <c r="AP964" s="28">
        <v>2.00908</v>
      </c>
      <c r="AQ964" s="28">
        <v>1.5873999999999999</v>
      </c>
      <c r="AR964" s="28">
        <v>7.4332799999999999</v>
      </c>
      <c r="AS964" s="28">
        <v>663.45920000000001</v>
      </c>
      <c r="AT964" s="28">
        <v>36.265324499999998</v>
      </c>
      <c r="AU964" s="28">
        <v>2689.192</v>
      </c>
      <c r="AV964" s="28">
        <v>5.7624180000000003</v>
      </c>
      <c r="AW964" s="28">
        <v>3.2810999999999999</v>
      </c>
      <c r="AX964" s="28">
        <v>4.9740000000000002</v>
      </c>
      <c r="AY964" s="28">
        <v>134.49799999999999</v>
      </c>
      <c r="AZ964" s="28">
        <v>2.7585700000000002</v>
      </c>
      <c r="BA964" s="28">
        <v>0.12171247775360899</v>
      </c>
      <c r="BB964" s="28">
        <v>10.98456</v>
      </c>
      <c r="BC964" s="28">
        <v>145.37</v>
      </c>
      <c r="BD964" s="28">
        <v>0.64309000000000005</v>
      </c>
      <c r="BE964" s="28">
        <v>1.9098040000000001</v>
      </c>
      <c r="BF964" s="28">
        <v>1.86344</v>
      </c>
      <c r="BG964" s="28">
        <v>2.13626</v>
      </c>
      <c r="BH964" s="28">
        <v>81.901399999999995</v>
      </c>
      <c r="BI964" s="28">
        <v>15.7814</v>
      </c>
      <c r="BJ964" s="28">
        <v>4.9740000000000002</v>
      </c>
      <c r="BK964" s="28">
        <v>3.2878904000000002</v>
      </c>
      <c r="BL964" s="28">
        <v>3.2878904000000002</v>
      </c>
      <c r="BM964" s="28">
        <v>3.4287426000000001</v>
      </c>
      <c r="BN964" s="28">
        <v>0.17008000000000001</v>
      </c>
      <c r="BO964" s="28">
        <v>1.0086106962811701</v>
      </c>
      <c r="BP964" s="28">
        <v>0.46533285094066601</v>
      </c>
    </row>
    <row r="965" spans="1:68">
      <c r="A965" s="28">
        <v>964</v>
      </c>
      <c r="B965" s="29" t="s">
        <v>87</v>
      </c>
      <c r="C965" s="28">
        <v>175</v>
      </c>
      <c r="D965" s="28">
        <v>1120</v>
      </c>
      <c r="E965" s="28">
        <v>0.48017599999999999</v>
      </c>
      <c r="F965" s="28">
        <v>36.855972999999999</v>
      </c>
      <c r="G965" s="28">
        <v>3.3296899999999998</v>
      </c>
      <c r="H965" s="28">
        <v>1.2107300000000001</v>
      </c>
      <c r="I965" s="28">
        <v>4.0710600000000001</v>
      </c>
      <c r="J965" s="28">
        <v>17.315999999999999</v>
      </c>
      <c r="K965" s="28">
        <v>0.87834999999999996</v>
      </c>
      <c r="L965" s="28">
        <v>0.872</v>
      </c>
      <c r="M965" s="28">
        <v>1.0759099999999999</v>
      </c>
      <c r="N965" s="28">
        <v>465.52949999999998</v>
      </c>
      <c r="O965" s="28">
        <v>57.525836429999998</v>
      </c>
      <c r="P965" s="28">
        <v>397.589</v>
      </c>
      <c r="Q965" s="28">
        <v>1.3143290000000001</v>
      </c>
      <c r="R965" s="28">
        <v>2.2923</v>
      </c>
      <c r="S965" s="28">
        <v>3.629</v>
      </c>
      <c r="T965" s="28">
        <v>179.28399999999999</v>
      </c>
      <c r="U965" s="28">
        <v>3.1639110000000001</v>
      </c>
      <c r="V965" s="28">
        <v>6.4218064218064197E-2</v>
      </c>
      <c r="W965" s="28">
        <v>34.772689999999997</v>
      </c>
      <c r="X965" s="28">
        <v>199.74</v>
      </c>
      <c r="Y965" s="28">
        <v>1.5058199999999999</v>
      </c>
      <c r="Z965" s="28">
        <v>1.97756</v>
      </c>
      <c r="AA965" s="28">
        <v>2.59985</v>
      </c>
      <c r="AB965" s="28">
        <v>2.7827500000000001</v>
      </c>
      <c r="AC965" s="28">
        <v>48.411999999999999</v>
      </c>
      <c r="AD965" s="28">
        <v>33.042470000000002</v>
      </c>
      <c r="AE965" s="28">
        <v>3.629</v>
      </c>
      <c r="AF965" s="28">
        <v>4.9168202000000001</v>
      </c>
      <c r="AG965" s="28">
        <v>4.9095791999999996</v>
      </c>
      <c r="AH965" s="28">
        <v>4.8730102000000004</v>
      </c>
      <c r="AI965" s="28">
        <v>5.9749999999999998E-2</v>
      </c>
      <c r="AJ965" s="28">
        <v>1.89784</v>
      </c>
      <c r="AK965" s="28">
        <v>91.634066000000004</v>
      </c>
      <c r="AL965" s="28">
        <v>6.63612</v>
      </c>
      <c r="AM965" s="28">
        <v>0.95076000000000005</v>
      </c>
      <c r="AN965" s="28">
        <v>1.76416</v>
      </c>
      <c r="AO965" s="28">
        <v>40.445999999999998</v>
      </c>
      <c r="AP965" s="28">
        <v>2.0057800000000001</v>
      </c>
      <c r="AQ965" s="28">
        <v>1.5853999999999999</v>
      </c>
      <c r="AR965" s="28">
        <v>7.4200799999999996</v>
      </c>
      <c r="AS965" s="28">
        <v>663.4212</v>
      </c>
      <c r="AT965" s="28">
        <v>36.2914782</v>
      </c>
      <c r="AU965" s="28">
        <v>2683.0320000000002</v>
      </c>
      <c r="AV965" s="28">
        <v>5.7139579999999999</v>
      </c>
      <c r="AW965" s="28">
        <v>3.2780999999999998</v>
      </c>
      <c r="AX965" s="28">
        <v>4.9740000000000002</v>
      </c>
      <c r="AY965" s="28">
        <v>134.608</v>
      </c>
      <c r="AZ965" s="28">
        <v>2.75922</v>
      </c>
      <c r="BA965" s="28">
        <v>0.121495327102804</v>
      </c>
      <c r="BB965" s="28">
        <v>11.01646</v>
      </c>
      <c r="BC965" s="28">
        <v>145.47</v>
      </c>
      <c r="BD965" s="28">
        <v>0.64388999999999996</v>
      </c>
      <c r="BE965" s="28">
        <v>1.910064</v>
      </c>
      <c r="BF965" s="28">
        <v>1.8644400000000001</v>
      </c>
      <c r="BG965" s="28">
        <v>2.1374599999999999</v>
      </c>
      <c r="BH965" s="28">
        <v>81.450400000000002</v>
      </c>
      <c r="BI965" s="28">
        <v>15.8034</v>
      </c>
      <c r="BJ965" s="28">
        <v>4.9740000000000002</v>
      </c>
      <c r="BK965" s="28">
        <v>3.2872064000000001</v>
      </c>
      <c r="BL965" s="28">
        <v>3.2872064000000001</v>
      </c>
      <c r="BM965" s="28">
        <v>3.4472086000000002</v>
      </c>
      <c r="BN965" s="28">
        <v>0.16968</v>
      </c>
      <c r="BO965" s="28">
        <v>1.00795063149832</v>
      </c>
      <c r="BP965" s="28">
        <v>0.46591172214182303</v>
      </c>
    </row>
    <row r="966" spans="1:68">
      <c r="A966" s="28">
        <v>965</v>
      </c>
      <c r="B966" s="29" t="s">
        <v>454</v>
      </c>
      <c r="C966" s="28">
        <v>190</v>
      </c>
      <c r="D966" s="28">
        <v>1130</v>
      </c>
      <c r="E966" s="28">
        <v>0.33470240000000001</v>
      </c>
      <c r="F966" s="28">
        <v>29.294500800000002</v>
      </c>
      <c r="G966" s="28">
        <v>2.8828879999999999</v>
      </c>
      <c r="H966" s="28">
        <v>1.2236</v>
      </c>
      <c r="I966" s="28">
        <v>4.082344</v>
      </c>
      <c r="J966" s="28">
        <v>14.1296</v>
      </c>
      <c r="K966" s="28">
        <v>0.84999199999999997</v>
      </c>
      <c r="L966" s="28">
        <v>0.86087999999999998</v>
      </c>
      <c r="M966" s="28">
        <v>1.059984</v>
      </c>
      <c r="N966" s="28">
        <v>462.52159999999998</v>
      </c>
      <c r="O966" s="28">
        <v>55.756520023999997</v>
      </c>
      <c r="P966" s="28">
        <v>360.57920000000001</v>
      </c>
      <c r="Q966" s="28">
        <v>1.45496</v>
      </c>
      <c r="R966" s="28">
        <v>2.1459999999999999</v>
      </c>
      <c r="S966" s="28">
        <v>3.3912</v>
      </c>
      <c r="T966" s="28">
        <v>174.24879999999999</v>
      </c>
      <c r="U966" s="28">
        <v>3.056848</v>
      </c>
      <c r="V966" s="28">
        <v>7.0773411844638201E-2</v>
      </c>
      <c r="W966" s="28">
        <v>33.132992000000002</v>
      </c>
      <c r="X966" s="28">
        <v>195.94800000000001</v>
      </c>
      <c r="Y966" s="28">
        <v>1.4650000000000001</v>
      </c>
      <c r="Z966" s="28">
        <v>1.9288559999999999</v>
      </c>
      <c r="AA966" s="28">
        <v>2.547472</v>
      </c>
      <c r="AB966" s="28">
        <v>2.7442160000000002</v>
      </c>
      <c r="AC966" s="28">
        <v>51.271599999999999</v>
      </c>
      <c r="AD966" s="28">
        <v>32.826847999999998</v>
      </c>
      <c r="AE966" s="28">
        <v>3.3912</v>
      </c>
      <c r="AF966" s="28">
        <v>4.7118388800000002</v>
      </c>
      <c r="AG966" s="28">
        <v>4.7118388800000002</v>
      </c>
      <c r="AH966" s="28">
        <v>4.7118388800000002</v>
      </c>
      <c r="AI966" s="28">
        <v>0.05</v>
      </c>
      <c r="AJ966" s="28">
        <v>1.9410000000000001</v>
      </c>
      <c r="AK966" s="28">
        <v>94.63664</v>
      </c>
      <c r="AL966" s="28">
        <v>6.8974000000000002</v>
      </c>
      <c r="AM966" s="28">
        <v>0.97219999999999995</v>
      </c>
      <c r="AN966" s="28">
        <v>1.774</v>
      </c>
      <c r="AO966" s="28">
        <v>41.6</v>
      </c>
      <c r="AP966" s="28">
        <v>2.0366</v>
      </c>
      <c r="AQ966" s="28">
        <v>1.6180000000000001</v>
      </c>
      <c r="AR966" s="28">
        <v>7.2808000000000002</v>
      </c>
      <c r="AS966" s="28">
        <v>673.99400000000003</v>
      </c>
      <c r="AT966" s="28">
        <v>36.852391599999997</v>
      </c>
      <c r="AU966" s="28">
        <v>2630.78</v>
      </c>
      <c r="AV966" s="28">
        <v>5.9758800000000001</v>
      </c>
      <c r="AW966" s="28">
        <v>3.48</v>
      </c>
      <c r="AX966" s="28">
        <v>5</v>
      </c>
      <c r="AY966" s="28">
        <v>134.41999999999999</v>
      </c>
      <c r="AZ966" s="28">
        <v>2.7002999999999999</v>
      </c>
      <c r="BA966" s="28">
        <v>0.120192307692308</v>
      </c>
      <c r="BB966" s="28">
        <v>11.2698</v>
      </c>
      <c r="BC966" s="28">
        <v>145</v>
      </c>
      <c r="BD966" s="28">
        <v>0.6472</v>
      </c>
      <c r="BE966" s="28">
        <v>1.91472</v>
      </c>
      <c r="BF966" s="28">
        <v>1.8702000000000001</v>
      </c>
      <c r="BG966" s="28">
        <v>2.1419999999999999</v>
      </c>
      <c r="BH966" s="28">
        <v>87.207999999999998</v>
      </c>
      <c r="BI966" s="28">
        <v>15.154</v>
      </c>
      <c r="BJ966" s="28">
        <v>5</v>
      </c>
      <c r="BK966" s="28">
        <v>3.3607960000000001</v>
      </c>
      <c r="BL966" s="28">
        <v>3.3607960000000001</v>
      </c>
      <c r="BM966" s="28">
        <v>3.778756</v>
      </c>
      <c r="BN966" s="28">
        <v>0.20780000000000001</v>
      </c>
      <c r="BO966" s="28">
        <v>0.99208210429632404</v>
      </c>
      <c r="BP966" s="28">
        <v>0.46830680173661399</v>
      </c>
    </row>
    <row r="967" spans="1:68">
      <c r="A967" s="28">
        <v>966</v>
      </c>
      <c r="B967" s="29" t="s">
        <v>84</v>
      </c>
      <c r="C967" s="28">
        <v>230</v>
      </c>
      <c r="D967" s="28">
        <v>1130</v>
      </c>
      <c r="E967" s="28">
        <v>0.36898239999999999</v>
      </c>
      <c r="F967" s="28">
        <v>31.4753708</v>
      </c>
      <c r="G967" s="28">
        <v>3.0157880000000001</v>
      </c>
      <c r="H967" s="28">
        <v>1.2131000000000001</v>
      </c>
      <c r="I967" s="28">
        <v>4.0809439999999997</v>
      </c>
      <c r="J967" s="28">
        <v>15.009600000000001</v>
      </c>
      <c r="K967" s="28">
        <v>0.86229199999999995</v>
      </c>
      <c r="L967" s="28">
        <v>0.86887999999999999</v>
      </c>
      <c r="M967" s="28">
        <v>1.060284</v>
      </c>
      <c r="N967" s="28">
        <v>464.10860000000002</v>
      </c>
      <c r="O967" s="28">
        <v>56.271077724000001</v>
      </c>
      <c r="P967" s="28">
        <v>360.66919999999999</v>
      </c>
      <c r="Q967" s="28">
        <v>1.4523900000000001</v>
      </c>
      <c r="R967" s="28">
        <v>2.2050000000000001</v>
      </c>
      <c r="S967" s="28">
        <v>3.4411999999999998</v>
      </c>
      <c r="T967" s="28">
        <v>174.84880000000001</v>
      </c>
      <c r="U967" s="28">
        <v>3.0711179999999998</v>
      </c>
      <c r="V967" s="28">
        <v>6.9288988380769703E-2</v>
      </c>
      <c r="W967" s="28">
        <v>33.323492000000002</v>
      </c>
      <c r="X967" s="28">
        <v>196.44800000000001</v>
      </c>
      <c r="Y967" s="28">
        <v>1.474</v>
      </c>
      <c r="Z967" s="28">
        <v>1.9381360000000001</v>
      </c>
      <c r="AA967" s="28">
        <v>2.5543719999999999</v>
      </c>
      <c r="AB967" s="28">
        <v>2.7493159999999999</v>
      </c>
      <c r="AC967" s="28">
        <v>51.521599999999999</v>
      </c>
      <c r="AD967" s="28">
        <v>32.655347999999996</v>
      </c>
      <c r="AE967" s="28">
        <v>3.4411999999999998</v>
      </c>
      <c r="AF967" s="28">
        <v>4.75128488</v>
      </c>
      <c r="AG967" s="28">
        <v>4.7457148800000004</v>
      </c>
      <c r="AH967" s="28">
        <v>4.7175848800000004</v>
      </c>
      <c r="AI967" s="28">
        <v>5.7500000000000002E-2</v>
      </c>
      <c r="AJ967" s="28">
        <v>1.9332</v>
      </c>
      <c r="AK967" s="28">
        <v>94.026120000000006</v>
      </c>
      <c r="AL967" s="28">
        <v>6.8266</v>
      </c>
      <c r="AM967" s="28">
        <v>0.96540000000000004</v>
      </c>
      <c r="AN967" s="28">
        <v>1.7702</v>
      </c>
      <c r="AO967" s="28">
        <v>41.38</v>
      </c>
      <c r="AP967" s="28">
        <v>2.0278</v>
      </c>
      <c r="AQ967" s="28">
        <v>1.6080000000000001</v>
      </c>
      <c r="AR967" s="28">
        <v>7.3507999999999996</v>
      </c>
      <c r="AS967" s="28">
        <v>670.52</v>
      </c>
      <c r="AT967" s="28">
        <v>36.713901800000002</v>
      </c>
      <c r="AU967" s="28">
        <v>2655.2</v>
      </c>
      <c r="AV967" s="28">
        <v>5.9349999999999996</v>
      </c>
      <c r="AW967" s="28">
        <v>3.4140000000000001</v>
      </c>
      <c r="AX967" s="28">
        <v>5</v>
      </c>
      <c r="AY967" s="28">
        <v>134.5</v>
      </c>
      <c r="AZ967" s="28">
        <v>2.7214999999999998</v>
      </c>
      <c r="BA967" s="28">
        <v>0.12034799420009699</v>
      </c>
      <c r="BB967" s="28">
        <v>11.186999999999999</v>
      </c>
      <c r="BC967" s="28">
        <v>145.19999999999999</v>
      </c>
      <c r="BD967" s="28">
        <v>0.64639999999999997</v>
      </c>
      <c r="BE967" s="28">
        <v>1.9139999999999999</v>
      </c>
      <c r="BF967" s="28">
        <v>1.8688</v>
      </c>
      <c r="BG967" s="28">
        <v>2.1404000000000001</v>
      </c>
      <c r="BH967" s="28">
        <v>85.97</v>
      </c>
      <c r="BI967" s="28">
        <v>15.38</v>
      </c>
      <c r="BJ967" s="28">
        <v>5</v>
      </c>
      <c r="BK967" s="28">
        <v>3.339296</v>
      </c>
      <c r="BL967" s="28">
        <v>3.339296</v>
      </c>
      <c r="BM967" s="28">
        <v>3.6562359999999998</v>
      </c>
      <c r="BN967" s="28">
        <v>0.19439999999999999</v>
      </c>
      <c r="BO967" s="28">
        <v>0.99561081003193597</v>
      </c>
      <c r="BP967" s="28">
        <v>0.46772793053545603</v>
      </c>
    </row>
    <row r="968" spans="1:68">
      <c r="A968" s="28">
        <v>967</v>
      </c>
      <c r="B968" s="29" t="s">
        <v>86</v>
      </c>
      <c r="C968" s="28">
        <v>285</v>
      </c>
      <c r="D968" s="28">
        <v>1130</v>
      </c>
      <c r="E968" s="28">
        <v>0.40326240000000002</v>
      </c>
      <c r="F968" s="28">
        <v>33.656240799999999</v>
      </c>
      <c r="G968" s="28">
        <v>3.1486879999999999</v>
      </c>
      <c r="H968" s="28">
        <v>1.2025999999999999</v>
      </c>
      <c r="I968" s="28">
        <v>4.0795440000000003</v>
      </c>
      <c r="J968" s="28">
        <v>15.8896</v>
      </c>
      <c r="K968" s="28">
        <v>0.87459200000000004</v>
      </c>
      <c r="L968" s="28">
        <v>0.87687999999999999</v>
      </c>
      <c r="M968" s="28">
        <v>1.060584</v>
      </c>
      <c r="N968" s="28">
        <v>465.69560000000001</v>
      </c>
      <c r="O968" s="28">
        <v>56.785635423999999</v>
      </c>
      <c r="P968" s="28">
        <v>360.75920000000002</v>
      </c>
      <c r="Q968" s="28">
        <v>1.4498200000000001</v>
      </c>
      <c r="R968" s="28">
        <v>2.2639999999999998</v>
      </c>
      <c r="S968" s="28">
        <v>3.4912000000000001</v>
      </c>
      <c r="T968" s="28">
        <v>175.44880000000001</v>
      </c>
      <c r="U968" s="28">
        <v>3.085388</v>
      </c>
      <c r="V968" s="28">
        <v>6.7968986003423604E-2</v>
      </c>
      <c r="W968" s="28">
        <v>33.513992000000002</v>
      </c>
      <c r="X968" s="28">
        <v>196.94800000000001</v>
      </c>
      <c r="Y968" s="28">
        <v>1.4830000000000001</v>
      </c>
      <c r="Z968" s="28">
        <v>1.947416</v>
      </c>
      <c r="AA968" s="28">
        <v>2.5612720000000002</v>
      </c>
      <c r="AB968" s="28">
        <v>2.754416</v>
      </c>
      <c r="AC968" s="28">
        <v>51.771599999999999</v>
      </c>
      <c r="AD968" s="28">
        <v>32.483848000000002</v>
      </c>
      <c r="AE968" s="28">
        <v>3.4912000000000001</v>
      </c>
      <c r="AF968" s="28">
        <v>4.7907308799999999</v>
      </c>
      <c r="AG968" s="28">
        <v>4.7795908799999998</v>
      </c>
      <c r="AH968" s="28">
        <v>4.7233308799999998</v>
      </c>
      <c r="AI968" s="28">
        <v>6.5000000000000002E-2</v>
      </c>
      <c r="AJ968" s="28">
        <v>1.9254</v>
      </c>
      <c r="AK968" s="28">
        <v>93.415599999999998</v>
      </c>
      <c r="AL968" s="28">
        <v>6.7557999999999998</v>
      </c>
      <c r="AM968" s="28">
        <v>0.95860000000000001</v>
      </c>
      <c r="AN968" s="28">
        <v>1.7664</v>
      </c>
      <c r="AO968" s="28">
        <v>41.16</v>
      </c>
      <c r="AP968" s="28">
        <v>2.0190000000000001</v>
      </c>
      <c r="AQ968" s="28">
        <v>1.5980000000000001</v>
      </c>
      <c r="AR968" s="28">
        <v>7.4207999999999998</v>
      </c>
      <c r="AS968" s="28">
        <v>667.04600000000005</v>
      </c>
      <c r="AT968" s="28">
        <v>36.575412</v>
      </c>
      <c r="AU968" s="28">
        <v>2679.62</v>
      </c>
      <c r="AV968" s="28">
        <v>5.89412</v>
      </c>
      <c r="AW968" s="28">
        <v>3.3479999999999999</v>
      </c>
      <c r="AX968" s="28">
        <v>5</v>
      </c>
      <c r="AY968" s="28">
        <v>134.58000000000001</v>
      </c>
      <c r="AZ968" s="28">
        <v>2.7427000000000001</v>
      </c>
      <c r="BA968" s="28">
        <v>0.120505344995141</v>
      </c>
      <c r="BB968" s="28">
        <v>11.104200000000001</v>
      </c>
      <c r="BC968" s="28">
        <v>145.4</v>
      </c>
      <c r="BD968" s="28">
        <v>0.64559999999999995</v>
      </c>
      <c r="BE968" s="28">
        <v>1.9132800000000001</v>
      </c>
      <c r="BF968" s="28">
        <v>1.8673999999999999</v>
      </c>
      <c r="BG968" s="28">
        <v>2.1387999999999998</v>
      </c>
      <c r="BH968" s="28">
        <v>84.731999999999999</v>
      </c>
      <c r="BI968" s="28">
        <v>15.606</v>
      </c>
      <c r="BJ968" s="28">
        <v>5</v>
      </c>
      <c r="BK968" s="28">
        <v>3.317796</v>
      </c>
      <c r="BL968" s="28">
        <v>3.317796</v>
      </c>
      <c r="BM968" s="28">
        <v>3.5337160000000001</v>
      </c>
      <c r="BN968" s="28">
        <v>0.18099999999999999</v>
      </c>
      <c r="BO968" s="28">
        <v>0.99914230030551299</v>
      </c>
      <c r="BP968" s="28">
        <v>0.46714905933429801</v>
      </c>
    </row>
    <row r="969" spans="1:68">
      <c r="A969" s="28">
        <v>968</v>
      </c>
      <c r="B969" s="29" t="s">
        <v>69</v>
      </c>
      <c r="C969" s="28">
        <v>195</v>
      </c>
      <c r="D969" s="28">
        <v>1130</v>
      </c>
      <c r="E969" s="28">
        <v>0.42040240000000001</v>
      </c>
      <c r="F969" s="28">
        <v>34.746675799999998</v>
      </c>
      <c r="G969" s="28">
        <v>3.2151380000000001</v>
      </c>
      <c r="H969" s="28">
        <v>1.1973499999999999</v>
      </c>
      <c r="I969" s="28">
        <v>4.0788440000000001</v>
      </c>
      <c r="J969" s="28">
        <v>16.329599999999999</v>
      </c>
      <c r="K969" s="28">
        <v>0.88074200000000002</v>
      </c>
      <c r="L969" s="28">
        <v>0.88088</v>
      </c>
      <c r="M969" s="28">
        <v>1.0607340000000001</v>
      </c>
      <c r="N969" s="28">
        <v>466.48910000000001</v>
      </c>
      <c r="O969" s="28">
        <v>57.042914273999997</v>
      </c>
      <c r="P969" s="28">
        <v>360.80419999999998</v>
      </c>
      <c r="Q969" s="28">
        <v>1.4485349999999999</v>
      </c>
      <c r="R969" s="28">
        <v>2.2934999999999999</v>
      </c>
      <c r="S969" s="28">
        <v>3.5162</v>
      </c>
      <c r="T969" s="28">
        <v>175.74879999999999</v>
      </c>
      <c r="U969" s="28">
        <v>3.0925229999999999</v>
      </c>
      <c r="V969" s="28">
        <v>6.7362335880854399E-2</v>
      </c>
      <c r="W969" s="28">
        <v>33.609242000000002</v>
      </c>
      <c r="X969" s="28">
        <v>197.19800000000001</v>
      </c>
      <c r="Y969" s="28">
        <v>1.4875</v>
      </c>
      <c r="Z969" s="28">
        <v>1.952056</v>
      </c>
      <c r="AA969" s="28">
        <v>2.5647220000000002</v>
      </c>
      <c r="AB969" s="28">
        <v>2.7569659999999998</v>
      </c>
      <c r="AC969" s="28">
        <v>51.896599999999999</v>
      </c>
      <c r="AD969" s="28">
        <v>32.398097999999997</v>
      </c>
      <c r="AE969" s="28">
        <v>3.5162</v>
      </c>
      <c r="AF969" s="28">
        <v>4.8104538799999998</v>
      </c>
      <c r="AG969" s="28">
        <v>4.7965288800000003</v>
      </c>
      <c r="AH969" s="28">
        <v>4.7262038799999999</v>
      </c>
      <c r="AI969" s="28">
        <v>6.8750000000000006E-2</v>
      </c>
      <c r="AJ969" s="28">
        <v>1.9215</v>
      </c>
      <c r="AK969" s="28">
        <v>93.110339999999994</v>
      </c>
      <c r="AL969" s="28">
        <v>6.7203999999999997</v>
      </c>
      <c r="AM969" s="28">
        <v>0.95520000000000005</v>
      </c>
      <c r="AN969" s="28">
        <v>1.7645</v>
      </c>
      <c r="AO969" s="28">
        <v>41.05</v>
      </c>
      <c r="AP969" s="28">
        <v>2.0146000000000002</v>
      </c>
      <c r="AQ969" s="28">
        <v>1.593</v>
      </c>
      <c r="AR969" s="28">
        <v>7.4558</v>
      </c>
      <c r="AS969" s="28">
        <v>665.30899999999997</v>
      </c>
      <c r="AT969" s="28">
        <v>36.506167099999999</v>
      </c>
      <c r="AU969" s="28">
        <v>2691.83</v>
      </c>
      <c r="AV969" s="28">
        <v>5.8736800000000002</v>
      </c>
      <c r="AW969" s="28">
        <v>3.3149999999999999</v>
      </c>
      <c r="AX969" s="28">
        <v>5</v>
      </c>
      <c r="AY969" s="28">
        <v>134.62</v>
      </c>
      <c r="AZ969" s="28">
        <v>2.7532999999999999</v>
      </c>
      <c r="BA969" s="28">
        <v>0.120584652862363</v>
      </c>
      <c r="BB969" s="28">
        <v>11.062799999999999</v>
      </c>
      <c r="BC969" s="28">
        <v>145.5</v>
      </c>
      <c r="BD969" s="28">
        <v>0.6452</v>
      </c>
      <c r="BE969" s="28">
        <v>1.91292</v>
      </c>
      <c r="BF969" s="28">
        <v>1.8667</v>
      </c>
      <c r="BG969" s="28">
        <v>2.1379999999999999</v>
      </c>
      <c r="BH969" s="28">
        <v>84.113</v>
      </c>
      <c r="BI969" s="28">
        <v>15.718999999999999</v>
      </c>
      <c r="BJ969" s="28">
        <v>5</v>
      </c>
      <c r="BK969" s="28">
        <v>3.3070460000000002</v>
      </c>
      <c r="BL969" s="28">
        <v>3.3070460000000002</v>
      </c>
      <c r="BM969" s="28">
        <v>3.4724560000000002</v>
      </c>
      <c r="BN969" s="28">
        <v>0.17430000000000001</v>
      </c>
      <c r="BO969" s="28">
        <v>1.00090909067423</v>
      </c>
      <c r="BP969" s="28">
        <v>0.46685962373371898</v>
      </c>
    </row>
    <row r="970" spans="1:68">
      <c r="A970" s="28">
        <v>969</v>
      </c>
      <c r="B970" s="29" t="s">
        <v>455</v>
      </c>
      <c r="C970" s="28">
        <v>252</v>
      </c>
      <c r="D970" s="28">
        <v>1000</v>
      </c>
      <c r="E970" s="28">
        <v>0.49902999999999997</v>
      </c>
      <c r="F970" s="28">
        <v>38.665185000000001</v>
      </c>
      <c r="G970" s="28">
        <v>3.3628999999999998</v>
      </c>
      <c r="H970" s="28">
        <v>1.21835</v>
      </c>
      <c r="I970" s="28">
        <v>4.0789499999999999</v>
      </c>
      <c r="J970" s="28">
        <v>17.89</v>
      </c>
      <c r="K970" s="28">
        <v>0.877</v>
      </c>
      <c r="L970" s="28">
        <v>0.87050000000000005</v>
      </c>
      <c r="M970" s="28">
        <v>1.0905499999999999</v>
      </c>
      <c r="N970" s="28">
        <v>464.21350000000001</v>
      </c>
      <c r="O970" s="28">
        <v>57.677147400000003</v>
      </c>
      <c r="P970" s="28">
        <v>390.53500000000003</v>
      </c>
      <c r="Q970" s="28">
        <v>1.3551949999999999</v>
      </c>
      <c r="R970" s="28">
        <v>2.2805</v>
      </c>
      <c r="S970" s="28">
        <v>3.64</v>
      </c>
      <c r="T970" s="28">
        <v>178.245</v>
      </c>
      <c r="U970" s="28">
        <v>3.1406049999999999</v>
      </c>
      <c r="V970" s="28">
        <v>6.2045835662381199E-2</v>
      </c>
      <c r="W970" s="28">
        <v>34.494149999999998</v>
      </c>
      <c r="X970" s="28">
        <v>199.32499999999999</v>
      </c>
      <c r="Y970" s="28">
        <v>1.50115</v>
      </c>
      <c r="Z970" s="28">
        <v>1.97519</v>
      </c>
      <c r="AA970" s="28">
        <v>2.5885500000000001</v>
      </c>
      <c r="AB970" s="28">
        <v>2.7746</v>
      </c>
      <c r="AC970" s="28">
        <v>49.558999999999997</v>
      </c>
      <c r="AD970" s="28">
        <v>33.515549999999998</v>
      </c>
      <c r="AE970" s="28">
        <v>3.64</v>
      </c>
      <c r="AF970" s="28">
        <v>4.828716</v>
      </c>
      <c r="AG970" s="28">
        <v>4.8203610000000001</v>
      </c>
      <c r="AH970" s="28">
        <v>4.7781659999999997</v>
      </c>
      <c r="AI970" s="28">
        <v>6.1249999999999999E-2</v>
      </c>
      <c r="AJ970" s="28">
        <v>1.8952</v>
      </c>
      <c r="AK970" s="28">
        <v>91.470730000000003</v>
      </c>
      <c r="AL970" s="28">
        <v>6.6311</v>
      </c>
      <c r="AM970" s="28">
        <v>0.95030000000000003</v>
      </c>
      <c r="AN970" s="28">
        <v>1.7623</v>
      </c>
      <c r="AO970" s="28">
        <v>40.380000000000003</v>
      </c>
      <c r="AP970" s="28">
        <v>2.0084</v>
      </c>
      <c r="AQ970" s="28">
        <v>1.587</v>
      </c>
      <c r="AR970" s="28">
        <v>7.4223999999999997</v>
      </c>
      <c r="AS970" s="28">
        <v>663.43600000000004</v>
      </c>
      <c r="AT970" s="28">
        <v>36.242948499999997</v>
      </c>
      <c r="AU970" s="28">
        <v>2685.96</v>
      </c>
      <c r="AV970" s="28">
        <v>5.74099</v>
      </c>
      <c r="AW970" s="28">
        <v>3.2805</v>
      </c>
      <c r="AX970" s="28">
        <v>4.97</v>
      </c>
      <c r="AY970" s="28">
        <v>134.49</v>
      </c>
      <c r="AZ970" s="28">
        <v>2.7578499999999999</v>
      </c>
      <c r="BA970" s="28">
        <v>0.12184249628528999</v>
      </c>
      <c r="BB970" s="28">
        <v>10.9838</v>
      </c>
      <c r="BC970" s="28">
        <v>145.35</v>
      </c>
      <c r="BD970" s="28">
        <v>0.64295000000000002</v>
      </c>
      <c r="BE970" s="28">
        <v>1.9094199999999999</v>
      </c>
      <c r="BF970" s="28">
        <v>1.8632</v>
      </c>
      <c r="BG970" s="28">
        <v>2.1362999999999999</v>
      </c>
      <c r="BH970" s="28">
        <v>81.587000000000003</v>
      </c>
      <c r="BI970" s="28">
        <v>15.776999999999999</v>
      </c>
      <c r="BJ970" s="28">
        <v>4.97</v>
      </c>
      <c r="BK970" s="28">
        <v>3.286492</v>
      </c>
      <c r="BL970" s="28">
        <v>3.286492</v>
      </c>
      <c r="BM970" s="28">
        <v>3.4342830000000002</v>
      </c>
      <c r="BN970" s="28">
        <v>0.1704</v>
      </c>
      <c r="BO970" s="28">
        <v>1.0067877805269201</v>
      </c>
      <c r="BP970" s="28">
        <v>0.465231548480463</v>
      </c>
    </row>
    <row r="971" spans="1:68">
      <c r="A971" s="28">
        <v>970</v>
      </c>
      <c r="B971" s="29" t="s">
        <v>456</v>
      </c>
      <c r="C971" s="28">
        <v>348</v>
      </c>
      <c r="D971" s="28">
        <v>1000</v>
      </c>
      <c r="E971" s="28">
        <v>0.50658000000000003</v>
      </c>
      <c r="F971" s="28">
        <v>38.958849999999998</v>
      </c>
      <c r="G971" s="28">
        <v>3.3656000000000001</v>
      </c>
      <c r="H971" s="28">
        <v>1.2171000000000001</v>
      </c>
      <c r="I971" s="28">
        <v>4.0858999999999996</v>
      </c>
      <c r="J971" s="28">
        <v>18.02</v>
      </c>
      <c r="K971" s="28">
        <v>0.87260000000000004</v>
      </c>
      <c r="L971" s="28">
        <v>0.86499999999999999</v>
      </c>
      <c r="M971" s="28">
        <v>1.0905</v>
      </c>
      <c r="N971" s="28">
        <v>463.125</v>
      </c>
      <c r="O971" s="28">
        <v>57.900513199999999</v>
      </c>
      <c r="P971" s="28">
        <v>395.53</v>
      </c>
      <c r="Q971" s="28">
        <v>1.32803</v>
      </c>
      <c r="R971" s="28">
        <v>2.2709999999999999</v>
      </c>
      <c r="S971" s="28">
        <v>3.66</v>
      </c>
      <c r="T971" s="28">
        <v>178.85</v>
      </c>
      <c r="U971" s="28">
        <v>3.15659</v>
      </c>
      <c r="V971" s="28">
        <v>6.1043285238623797E-2</v>
      </c>
      <c r="W971" s="28">
        <v>34.704099999999997</v>
      </c>
      <c r="X971" s="28">
        <v>199.95</v>
      </c>
      <c r="Y971" s="28">
        <v>1.5083</v>
      </c>
      <c r="Z971" s="28">
        <v>1.9804600000000001</v>
      </c>
      <c r="AA971" s="28">
        <v>2.5952999999999999</v>
      </c>
      <c r="AB971" s="28">
        <v>2.7797999999999998</v>
      </c>
      <c r="AC971" s="28">
        <v>48.944000000000003</v>
      </c>
      <c r="AD971" s="28">
        <v>33.753900000000002</v>
      </c>
      <c r="AE971" s="28">
        <v>3.66</v>
      </c>
      <c r="AF971" s="28">
        <v>4.8280760000000003</v>
      </c>
      <c r="AG971" s="28">
        <v>4.8225059999999997</v>
      </c>
      <c r="AH971" s="28">
        <v>4.7943759999999997</v>
      </c>
      <c r="AI971" s="28">
        <v>5.7500000000000002E-2</v>
      </c>
      <c r="AJ971" s="28">
        <v>1.9024000000000001</v>
      </c>
      <c r="AK971" s="28">
        <v>91.904300000000006</v>
      </c>
      <c r="AL971" s="28">
        <v>6.6474000000000002</v>
      </c>
      <c r="AM971" s="28">
        <v>0.95099999999999996</v>
      </c>
      <c r="AN971" s="28">
        <v>1.7638</v>
      </c>
      <c r="AO971" s="28">
        <v>40.56</v>
      </c>
      <c r="AP971" s="28">
        <v>2.0068000000000001</v>
      </c>
      <c r="AQ971" s="28">
        <v>1.5860000000000001</v>
      </c>
      <c r="AR971" s="28">
        <v>7.4363999999999999</v>
      </c>
      <c r="AS971" s="28">
        <v>663.45600000000002</v>
      </c>
      <c r="AT971" s="28">
        <v>36.325042199999999</v>
      </c>
      <c r="AU971" s="28">
        <v>2687.88</v>
      </c>
      <c r="AV971" s="28">
        <v>5.7461000000000002</v>
      </c>
      <c r="AW971" s="28">
        <v>3.2789999999999999</v>
      </c>
      <c r="AX971" s="28">
        <v>4.9800000000000004</v>
      </c>
      <c r="AY971" s="28">
        <v>134.62</v>
      </c>
      <c r="AZ971" s="28">
        <v>2.7603</v>
      </c>
      <c r="BA971" s="28">
        <v>0.121301775147929</v>
      </c>
      <c r="BB971" s="28">
        <v>11.0176</v>
      </c>
      <c r="BC971" s="28">
        <v>145.5</v>
      </c>
      <c r="BD971" s="28">
        <v>0.64410000000000001</v>
      </c>
      <c r="BE971" s="28">
        <v>1.9106399999999999</v>
      </c>
      <c r="BF971" s="28">
        <v>1.8648</v>
      </c>
      <c r="BG971" s="28">
        <v>2.1374</v>
      </c>
      <c r="BH971" s="28">
        <v>81.921999999999997</v>
      </c>
      <c r="BI971" s="28">
        <v>15.81</v>
      </c>
      <c r="BJ971" s="28">
        <v>4.9800000000000004</v>
      </c>
      <c r="BK971" s="28">
        <v>3.289304</v>
      </c>
      <c r="BL971" s="28">
        <v>3.289304</v>
      </c>
      <c r="BM971" s="28">
        <v>3.438898</v>
      </c>
      <c r="BN971" s="28">
        <v>0.16919999999999999</v>
      </c>
      <c r="BO971" s="28">
        <v>1.00871167744113</v>
      </c>
      <c r="BP971" s="28">
        <v>0.46606367583212699</v>
      </c>
    </row>
    <row r="972" spans="1:68">
      <c r="A972" s="28">
        <v>971</v>
      </c>
      <c r="B972" s="29" t="s">
        <v>457</v>
      </c>
      <c r="C972" s="28">
        <v>130</v>
      </c>
      <c r="D972" s="28">
        <v>1105</v>
      </c>
      <c r="E972" s="28">
        <v>0.34322999999999998</v>
      </c>
      <c r="F972" s="28">
        <v>29.869724999999999</v>
      </c>
      <c r="G972" s="28">
        <v>2.9383499999999998</v>
      </c>
      <c r="H972" s="28">
        <v>1.18035</v>
      </c>
      <c r="I972" s="28">
        <v>4.1140499999999998</v>
      </c>
      <c r="J972" s="28">
        <v>14.414999999999999</v>
      </c>
      <c r="K972" s="28">
        <v>0.85665000000000002</v>
      </c>
      <c r="L972" s="28">
        <v>0.86250000000000004</v>
      </c>
      <c r="M972" s="28">
        <v>1.0399499999999999</v>
      </c>
      <c r="N972" s="28">
        <v>465.93900000000002</v>
      </c>
      <c r="O972" s="28">
        <v>56.968322550000003</v>
      </c>
      <c r="P972" s="28">
        <v>358.57499999999999</v>
      </c>
      <c r="Q972" s="28">
        <v>1.46058</v>
      </c>
      <c r="R972" s="28">
        <v>2.2109999999999999</v>
      </c>
      <c r="S972" s="28">
        <v>3.4350000000000001</v>
      </c>
      <c r="T972" s="28">
        <v>175.35</v>
      </c>
      <c r="U972" s="28">
        <v>3.10005</v>
      </c>
      <c r="V972" s="28">
        <v>6.9719042663891798E-2</v>
      </c>
      <c r="W972" s="28">
        <v>33.206099999999999</v>
      </c>
      <c r="X972" s="28">
        <v>197.7</v>
      </c>
      <c r="Y972" s="28">
        <v>1.5019499999999999</v>
      </c>
      <c r="Z972" s="28">
        <v>1.9476</v>
      </c>
      <c r="AA972" s="28">
        <v>2.5668000000000002</v>
      </c>
      <c r="AB972" s="28">
        <v>2.7634500000000002</v>
      </c>
      <c r="AC972" s="28">
        <v>51.274500000000003</v>
      </c>
      <c r="AD972" s="28">
        <v>32.332349999999998</v>
      </c>
      <c r="AE972" s="28">
        <v>3.4350000000000001</v>
      </c>
      <c r="AF972" s="28">
        <v>4.7477609999999997</v>
      </c>
      <c r="AG972" s="28">
        <v>4.7477609999999997</v>
      </c>
      <c r="AH972" s="28">
        <v>4.7477609999999997</v>
      </c>
      <c r="AI972" s="28">
        <v>5.0250000000000003E-2</v>
      </c>
      <c r="AJ972" s="28">
        <v>1.9333</v>
      </c>
      <c r="AK972" s="28">
        <v>94.002071999999998</v>
      </c>
      <c r="AL972" s="28">
        <v>6.8250200000000003</v>
      </c>
      <c r="AM972" s="28">
        <v>0.96406000000000003</v>
      </c>
      <c r="AN972" s="28">
        <v>1.7652000000000001</v>
      </c>
      <c r="AO972" s="28">
        <v>41.38</v>
      </c>
      <c r="AP972" s="28">
        <v>2.0341800000000001</v>
      </c>
      <c r="AQ972" s="28">
        <v>1.6113999999999999</v>
      </c>
      <c r="AR972" s="28">
        <v>7.3868400000000003</v>
      </c>
      <c r="AS972" s="28">
        <v>670.25620000000004</v>
      </c>
      <c r="AT972" s="28">
        <v>36.642514679999998</v>
      </c>
      <c r="AU972" s="28">
        <v>2671.194</v>
      </c>
      <c r="AV972" s="28">
        <v>6.0375240000000003</v>
      </c>
      <c r="AW972" s="28">
        <v>3.4140000000000001</v>
      </c>
      <c r="AX972" s="28">
        <v>5</v>
      </c>
      <c r="AY972" s="28">
        <v>134.26599999999999</v>
      </c>
      <c r="AZ972" s="28">
        <v>2.7221899999999999</v>
      </c>
      <c r="BA972" s="28">
        <v>0.120831319478009</v>
      </c>
      <c r="BB972" s="28">
        <v>11.10854</v>
      </c>
      <c r="BC972" s="28">
        <v>145</v>
      </c>
      <c r="BD972" s="28">
        <v>0.64456000000000002</v>
      </c>
      <c r="BE972" s="28">
        <v>1.9133560000000001</v>
      </c>
      <c r="BF972" s="28">
        <v>1.86646</v>
      </c>
      <c r="BG972" s="28">
        <v>2.1375999999999999</v>
      </c>
      <c r="BH972" s="28">
        <v>86.838399999999993</v>
      </c>
      <c r="BI972" s="28">
        <v>15.354200000000001</v>
      </c>
      <c r="BJ972" s="28">
        <v>5</v>
      </c>
      <c r="BK972" s="28">
        <v>3.3386507999999999</v>
      </c>
      <c r="BL972" s="28">
        <v>3.3386507999999999</v>
      </c>
      <c r="BM972" s="28">
        <v>3.6033588000000001</v>
      </c>
      <c r="BN972" s="28">
        <v>0.19394</v>
      </c>
      <c r="BO972" s="28">
        <v>1.00626707405798</v>
      </c>
      <c r="BP972" s="28">
        <v>0.46639652677279297</v>
      </c>
    </row>
    <row r="973" spans="1:68">
      <c r="A973" s="28">
        <v>972</v>
      </c>
      <c r="B973" s="29" t="s">
        <v>84</v>
      </c>
      <c r="C973" s="28">
        <v>200</v>
      </c>
      <c r="D973" s="28">
        <v>1105</v>
      </c>
      <c r="E973" s="28">
        <v>0.37376540000000003</v>
      </c>
      <c r="F973" s="28">
        <v>31.753110499999998</v>
      </c>
      <c r="G973" s="28">
        <v>3.0479829999999999</v>
      </c>
      <c r="H973" s="28">
        <v>1.183743</v>
      </c>
      <c r="I973" s="28">
        <v>4.1002689999999999</v>
      </c>
      <c r="J973" s="28">
        <v>15.146699999999999</v>
      </c>
      <c r="K973" s="28">
        <v>0.86891700000000005</v>
      </c>
      <c r="L973" s="28">
        <v>0.87224999999999997</v>
      </c>
      <c r="M973" s="28">
        <v>1.050251</v>
      </c>
      <c r="N973" s="28">
        <v>467.84122000000002</v>
      </c>
      <c r="O973" s="28">
        <v>57.041871999000001</v>
      </c>
      <c r="P973" s="28">
        <v>360.21350000000001</v>
      </c>
      <c r="Q973" s="28">
        <v>1.4756684</v>
      </c>
      <c r="R973" s="28">
        <v>2.2517800000000001</v>
      </c>
      <c r="S973" s="28">
        <v>3.4662999999999999</v>
      </c>
      <c r="T973" s="28">
        <v>175.393</v>
      </c>
      <c r="U973" s="28">
        <v>3.094919</v>
      </c>
      <c r="V973" s="28">
        <v>6.8985323535819695E-2</v>
      </c>
      <c r="W973" s="28">
        <v>33.214478</v>
      </c>
      <c r="X973" s="28">
        <v>197.54599999999999</v>
      </c>
      <c r="Y973" s="28">
        <v>1.4986109999999999</v>
      </c>
      <c r="Z973" s="28">
        <v>1.9505479999999999</v>
      </c>
      <c r="AA973" s="28">
        <v>2.5659640000000001</v>
      </c>
      <c r="AB973" s="28">
        <v>2.762381</v>
      </c>
      <c r="AC973" s="28">
        <v>51.646009999999997</v>
      </c>
      <c r="AD973" s="28">
        <v>32.193702999999999</v>
      </c>
      <c r="AE973" s="28">
        <v>3.4662999999999999</v>
      </c>
      <c r="AF973" s="28">
        <v>4.7728257799999998</v>
      </c>
      <c r="AG973" s="28">
        <v>4.7672557800000002</v>
      </c>
      <c r="AH973" s="28">
        <v>4.7391257800000002</v>
      </c>
      <c r="AI973" s="28">
        <v>5.7744999999999998E-2</v>
      </c>
      <c r="AJ973" s="28">
        <v>1.932234</v>
      </c>
      <c r="AK973" s="28">
        <v>93.946510559999993</v>
      </c>
      <c r="AL973" s="28">
        <v>6.8175195999999998</v>
      </c>
      <c r="AM973" s="28">
        <v>0.96437879999999998</v>
      </c>
      <c r="AN973" s="28">
        <v>1.769096</v>
      </c>
      <c r="AO973" s="28">
        <v>41.352400000000003</v>
      </c>
      <c r="AP973" s="28">
        <v>2.0274964</v>
      </c>
      <c r="AQ973" s="28">
        <v>1.607172</v>
      </c>
      <c r="AR973" s="28">
        <v>7.3641031999999997</v>
      </c>
      <c r="AS973" s="28">
        <v>670.05107599999997</v>
      </c>
      <c r="AT973" s="28">
        <v>36.687571786399999</v>
      </c>
      <c r="AU973" s="28">
        <v>2660.2701200000001</v>
      </c>
      <c r="AV973" s="28">
        <v>5.94273352</v>
      </c>
      <c r="AW973" s="28">
        <v>3.4057200000000001</v>
      </c>
      <c r="AX973" s="28">
        <v>5</v>
      </c>
      <c r="AY973" s="28">
        <v>134.48068000000001</v>
      </c>
      <c r="AZ973" s="28">
        <v>2.7242462000000001</v>
      </c>
      <c r="BA973" s="28">
        <v>0.12042831854982999</v>
      </c>
      <c r="BB973" s="28">
        <v>11.166769199999999</v>
      </c>
      <c r="BC973" s="28">
        <v>145.19999999999999</v>
      </c>
      <c r="BD973" s="28">
        <v>0.6460688</v>
      </c>
      <c r="BE973" s="28">
        <v>1.9138288800000001</v>
      </c>
      <c r="BF973" s="28">
        <v>1.8683308000000001</v>
      </c>
      <c r="BG973" s="28">
        <v>2.1398480000000002</v>
      </c>
      <c r="BH973" s="28">
        <v>85.923631999999998</v>
      </c>
      <c r="BI973" s="28">
        <v>15.405116</v>
      </c>
      <c r="BJ973" s="28">
        <v>5</v>
      </c>
      <c r="BK973" s="28">
        <v>3.3365177840000002</v>
      </c>
      <c r="BL973" s="28">
        <v>3.3365177840000002</v>
      </c>
      <c r="BM973" s="28">
        <v>3.6342316239999999</v>
      </c>
      <c r="BN973" s="28">
        <v>0.1926612</v>
      </c>
      <c r="BO973" s="28">
        <v>1.0043542763739399</v>
      </c>
      <c r="BP973" s="28">
        <v>0.46748827785817698</v>
      </c>
    </row>
    <row r="974" spans="1:68">
      <c r="A974" s="28">
        <v>973</v>
      </c>
      <c r="B974" s="29" t="s">
        <v>85</v>
      </c>
      <c r="C974" s="28">
        <v>300</v>
      </c>
      <c r="D974" s="28">
        <v>1105</v>
      </c>
      <c r="E974" s="28">
        <v>0.38903310000000002</v>
      </c>
      <c r="F974" s="28">
        <v>32.69480325</v>
      </c>
      <c r="G974" s="28">
        <v>3.1027995000000002</v>
      </c>
      <c r="H974" s="28">
        <v>1.1854395</v>
      </c>
      <c r="I974" s="28">
        <v>4.0933785</v>
      </c>
      <c r="J974" s="28">
        <v>15.512549999999999</v>
      </c>
      <c r="K974" s="28">
        <v>0.87505049999999995</v>
      </c>
      <c r="L974" s="28">
        <v>0.87712500000000004</v>
      </c>
      <c r="M974" s="28">
        <v>1.0554015000000001</v>
      </c>
      <c r="N974" s="28">
        <v>468.79232999999999</v>
      </c>
      <c r="O974" s="28">
        <v>57.0786467235</v>
      </c>
      <c r="P974" s="28">
        <v>361.03275000000002</v>
      </c>
      <c r="Q974" s="28">
        <v>1.4832126000000001</v>
      </c>
      <c r="R974" s="28">
        <v>2.27217</v>
      </c>
      <c r="S974" s="28">
        <v>3.4819499999999999</v>
      </c>
      <c r="T974" s="28">
        <v>175.4145</v>
      </c>
      <c r="U974" s="28">
        <v>3.0923535000000002</v>
      </c>
      <c r="V974" s="28">
        <v>6.8644420163029296E-2</v>
      </c>
      <c r="W974" s="28">
        <v>33.218667000000003</v>
      </c>
      <c r="X974" s="28">
        <v>197.46899999999999</v>
      </c>
      <c r="Y974" s="28">
        <v>1.4969414999999999</v>
      </c>
      <c r="Z974" s="28">
        <v>1.9520219999999999</v>
      </c>
      <c r="AA974" s="28">
        <v>2.5655459999999999</v>
      </c>
      <c r="AB974" s="28">
        <v>2.7618464999999999</v>
      </c>
      <c r="AC974" s="28">
        <v>51.831764999999997</v>
      </c>
      <c r="AD974" s="28">
        <v>32.124379500000003</v>
      </c>
      <c r="AE974" s="28">
        <v>3.4819499999999999</v>
      </c>
      <c r="AF974" s="28">
        <v>4.7853581700000003</v>
      </c>
      <c r="AG974" s="28">
        <v>4.7770031700000004</v>
      </c>
      <c r="AH974" s="28">
        <v>4.73480817</v>
      </c>
      <c r="AI974" s="28">
        <v>6.1492499999999999E-2</v>
      </c>
      <c r="AJ974" s="28">
        <v>1.9317009999999999</v>
      </c>
      <c r="AK974" s="28">
        <v>93.918729839999997</v>
      </c>
      <c r="AL974" s="28">
        <v>6.8137694</v>
      </c>
      <c r="AM974" s="28">
        <v>0.96453820000000001</v>
      </c>
      <c r="AN974" s="28">
        <v>1.7710440000000001</v>
      </c>
      <c r="AO974" s="28">
        <v>41.3386</v>
      </c>
      <c r="AP974" s="28">
        <v>2.0241546000000001</v>
      </c>
      <c r="AQ974" s="28">
        <v>1.6050580000000001</v>
      </c>
      <c r="AR974" s="28">
        <v>7.3527348000000003</v>
      </c>
      <c r="AS974" s="28">
        <v>669.94851400000005</v>
      </c>
      <c r="AT974" s="28">
        <v>36.710100339599997</v>
      </c>
      <c r="AU974" s="28">
        <v>2654.80818</v>
      </c>
      <c r="AV974" s="28">
        <v>5.8953382799999998</v>
      </c>
      <c r="AW974" s="28">
        <v>3.40158</v>
      </c>
      <c r="AX974" s="28">
        <v>5</v>
      </c>
      <c r="AY974" s="28">
        <v>134.58802</v>
      </c>
      <c r="AZ974" s="28">
        <v>2.7252743000000001</v>
      </c>
      <c r="BA974" s="28">
        <v>0.120226616285989</v>
      </c>
      <c r="BB974" s="28">
        <v>11.195883800000001</v>
      </c>
      <c r="BC974" s="28">
        <v>145.30000000000001</v>
      </c>
      <c r="BD974" s="28">
        <v>0.64682320000000004</v>
      </c>
      <c r="BE974" s="28">
        <v>1.91406532</v>
      </c>
      <c r="BF974" s="28">
        <v>1.8692662</v>
      </c>
      <c r="BG974" s="28">
        <v>2.1409720000000001</v>
      </c>
      <c r="BH974" s="28">
        <v>85.466247999999993</v>
      </c>
      <c r="BI974" s="28">
        <v>15.430574</v>
      </c>
      <c r="BJ974" s="28">
        <v>5</v>
      </c>
      <c r="BK974" s="28">
        <v>3.3354512760000001</v>
      </c>
      <c r="BL974" s="28">
        <v>3.3354512760000001</v>
      </c>
      <c r="BM974" s="28">
        <v>3.649668036</v>
      </c>
      <c r="BN974" s="28">
        <v>0.19202179999999999</v>
      </c>
      <c r="BO974" s="28">
        <v>1.0033989444173199</v>
      </c>
      <c r="BP974" s="28">
        <v>0.46803415340086801</v>
      </c>
    </row>
    <row r="975" spans="1:68">
      <c r="A975" s="28">
        <v>974</v>
      </c>
      <c r="B975" s="29" t="s">
        <v>86</v>
      </c>
      <c r="C975" s="28">
        <v>400</v>
      </c>
      <c r="D975" s="28">
        <v>1105</v>
      </c>
      <c r="E975" s="28">
        <v>0.40430080000000002</v>
      </c>
      <c r="F975" s="28">
        <v>33.636496000000001</v>
      </c>
      <c r="G975" s="28">
        <v>3.157616</v>
      </c>
      <c r="H975" s="28">
        <v>1.187136</v>
      </c>
      <c r="I975" s="28">
        <v>4.0864880000000001</v>
      </c>
      <c r="J975" s="28">
        <v>15.878399999999999</v>
      </c>
      <c r="K975" s="28">
        <v>0.88118399999999997</v>
      </c>
      <c r="L975" s="28">
        <v>0.88200000000000001</v>
      </c>
      <c r="M975" s="28">
        <v>1.0605519999999999</v>
      </c>
      <c r="N975" s="28">
        <v>469.74344000000002</v>
      </c>
      <c r="O975" s="28">
        <v>57.115421447999999</v>
      </c>
      <c r="P975" s="28">
        <v>361.85199999999998</v>
      </c>
      <c r="Q975" s="28">
        <v>1.4907568</v>
      </c>
      <c r="R975" s="28">
        <v>2.2925599999999999</v>
      </c>
      <c r="S975" s="28">
        <v>3.4975999999999998</v>
      </c>
      <c r="T975" s="28">
        <v>175.43600000000001</v>
      </c>
      <c r="U975" s="28">
        <v>3.089788</v>
      </c>
      <c r="V975" s="28">
        <v>6.8319226118500595E-2</v>
      </c>
      <c r="W975" s="28">
        <v>33.222856</v>
      </c>
      <c r="X975" s="28">
        <v>197.392</v>
      </c>
      <c r="Y975" s="28">
        <v>1.4952719999999999</v>
      </c>
      <c r="Z975" s="28">
        <v>1.9534959999999999</v>
      </c>
      <c r="AA975" s="28">
        <v>2.5651280000000001</v>
      </c>
      <c r="AB975" s="28">
        <v>2.7613120000000002</v>
      </c>
      <c r="AC975" s="28">
        <v>52.017519999999998</v>
      </c>
      <c r="AD975" s="28">
        <v>32.055056</v>
      </c>
      <c r="AE975" s="28">
        <v>3.4975999999999998</v>
      </c>
      <c r="AF975" s="28">
        <v>4.7978905599999999</v>
      </c>
      <c r="AG975" s="28">
        <v>4.7867505599999998</v>
      </c>
      <c r="AH975" s="28">
        <v>4.7304905599999998</v>
      </c>
      <c r="AI975" s="28">
        <v>6.5240000000000006E-2</v>
      </c>
      <c r="AJ975" s="28">
        <v>1.931168</v>
      </c>
      <c r="AK975" s="28">
        <v>93.890949120000002</v>
      </c>
      <c r="AL975" s="28">
        <v>6.8100192000000002</v>
      </c>
      <c r="AM975" s="28">
        <v>0.96469760000000004</v>
      </c>
      <c r="AN975" s="28">
        <v>1.7729919999999999</v>
      </c>
      <c r="AO975" s="28">
        <v>41.324800000000003</v>
      </c>
      <c r="AP975" s="28">
        <v>2.0208127999999999</v>
      </c>
      <c r="AQ975" s="28">
        <v>1.6029439999999999</v>
      </c>
      <c r="AR975" s="28">
        <v>7.3413664000000001</v>
      </c>
      <c r="AS975" s="28">
        <v>669.84595200000001</v>
      </c>
      <c r="AT975" s="28">
        <v>36.732628892800001</v>
      </c>
      <c r="AU975" s="28">
        <v>2649.3462399999999</v>
      </c>
      <c r="AV975" s="28">
        <v>5.8479430399999996</v>
      </c>
      <c r="AW975" s="28">
        <v>3.39744</v>
      </c>
      <c r="AX975" s="28">
        <v>5</v>
      </c>
      <c r="AY975" s="28">
        <v>134.69535999999999</v>
      </c>
      <c r="AZ975" s="28">
        <v>2.7263023999999998</v>
      </c>
      <c r="BA975" s="28">
        <v>0.120024779309277</v>
      </c>
      <c r="BB975" s="28">
        <v>11.2249984</v>
      </c>
      <c r="BC975" s="28">
        <v>145.4</v>
      </c>
      <c r="BD975" s="28">
        <v>0.64757759999999998</v>
      </c>
      <c r="BE975" s="28">
        <v>1.9143017600000001</v>
      </c>
      <c r="BF975" s="28">
        <v>1.8702015999999999</v>
      </c>
      <c r="BG975" s="28">
        <v>2.142096</v>
      </c>
      <c r="BH975" s="28">
        <v>85.008864000000003</v>
      </c>
      <c r="BI975" s="28">
        <v>15.456032</v>
      </c>
      <c r="BJ975" s="28">
        <v>5</v>
      </c>
      <c r="BK975" s="28">
        <v>3.3343847680000001</v>
      </c>
      <c r="BL975" s="28">
        <v>3.3343847680000001</v>
      </c>
      <c r="BM975" s="28">
        <v>3.6651044480000001</v>
      </c>
      <c r="BN975" s="28">
        <v>0.19138240000000001</v>
      </c>
      <c r="BO975" s="28">
        <v>1.0024443226601301</v>
      </c>
      <c r="BP975" s="28">
        <v>0.46858002894355999</v>
      </c>
    </row>
    <row r="976" spans="1:68">
      <c r="A976" s="28">
        <v>975</v>
      </c>
      <c r="B976" s="29" t="s">
        <v>69</v>
      </c>
      <c r="C976" s="28">
        <v>330</v>
      </c>
      <c r="D976" s="28">
        <v>1105</v>
      </c>
      <c r="E976" s="28">
        <v>0.41956850000000001</v>
      </c>
      <c r="F976" s="28">
        <v>34.578188750000002</v>
      </c>
      <c r="G976" s="28">
        <v>3.2124324999999998</v>
      </c>
      <c r="H976" s="28">
        <v>1.1888325</v>
      </c>
      <c r="I976" s="28">
        <v>4.0795975000000002</v>
      </c>
      <c r="J976" s="28">
        <v>16.244250000000001</v>
      </c>
      <c r="K976" s="28">
        <v>0.88731749999999998</v>
      </c>
      <c r="L976" s="28">
        <v>0.88687499999999997</v>
      </c>
      <c r="M976" s="28">
        <v>1.0657025</v>
      </c>
      <c r="N976" s="28">
        <v>470.69454999999999</v>
      </c>
      <c r="O976" s="28">
        <v>57.152196172499998</v>
      </c>
      <c r="P976" s="28">
        <v>362.67124999999999</v>
      </c>
      <c r="Q976" s="28">
        <v>1.4983010000000001</v>
      </c>
      <c r="R976" s="28">
        <v>2.3129499999999998</v>
      </c>
      <c r="S976" s="28">
        <v>3.5132500000000002</v>
      </c>
      <c r="T976" s="28">
        <v>175.45750000000001</v>
      </c>
      <c r="U976" s="28">
        <v>3.0872225000000002</v>
      </c>
      <c r="V976" s="28">
        <v>6.80086799944596E-2</v>
      </c>
      <c r="W976" s="28">
        <v>33.227044999999997</v>
      </c>
      <c r="X976" s="28">
        <v>197.315</v>
      </c>
      <c r="Y976" s="28">
        <v>1.4936024999999999</v>
      </c>
      <c r="Z976" s="28">
        <v>1.9549700000000001</v>
      </c>
      <c r="AA976" s="28">
        <v>2.5647099999999998</v>
      </c>
      <c r="AB976" s="28">
        <v>2.7607775000000001</v>
      </c>
      <c r="AC976" s="28">
        <v>52.203274999999998</v>
      </c>
      <c r="AD976" s="28">
        <v>31.985732500000001</v>
      </c>
      <c r="AE976" s="28">
        <v>3.5132500000000002</v>
      </c>
      <c r="AF976" s="28">
        <v>4.8104229500000004</v>
      </c>
      <c r="AG976" s="28">
        <v>4.79649795</v>
      </c>
      <c r="AH976" s="28">
        <v>4.7261729499999996</v>
      </c>
      <c r="AI976" s="28">
        <v>6.8987499999999993E-2</v>
      </c>
      <c r="AJ976" s="28">
        <v>1.9306350000000001</v>
      </c>
      <c r="AK976" s="28">
        <v>93.863168400000006</v>
      </c>
      <c r="AL976" s="28">
        <v>6.8062690000000003</v>
      </c>
      <c r="AM976" s="28">
        <v>0.96485699999999996</v>
      </c>
      <c r="AN976" s="28">
        <v>1.77494</v>
      </c>
      <c r="AO976" s="28">
        <v>41.311</v>
      </c>
      <c r="AP976" s="28">
        <v>2.017471</v>
      </c>
      <c r="AQ976" s="28">
        <v>1.60083</v>
      </c>
      <c r="AR976" s="28">
        <v>7.3299979999999998</v>
      </c>
      <c r="AS976" s="28">
        <v>669.74338999999998</v>
      </c>
      <c r="AT976" s="28">
        <v>36.755157445999998</v>
      </c>
      <c r="AU976" s="28">
        <v>2643.8843000000002</v>
      </c>
      <c r="AV976" s="28">
        <v>5.8005478000000004</v>
      </c>
      <c r="AW976" s="28">
        <v>3.3933</v>
      </c>
      <c r="AX976" s="28">
        <v>5</v>
      </c>
      <c r="AY976" s="28">
        <v>134.80269999999999</v>
      </c>
      <c r="AZ976" s="28">
        <v>2.7273304999999999</v>
      </c>
      <c r="BA976" s="28">
        <v>0.119822807484689</v>
      </c>
      <c r="BB976" s="28">
        <v>11.254113</v>
      </c>
      <c r="BC976" s="28">
        <v>145.5</v>
      </c>
      <c r="BD976" s="28">
        <v>0.64833200000000002</v>
      </c>
      <c r="BE976" s="28">
        <v>1.9145382</v>
      </c>
      <c r="BF976" s="28">
        <v>1.8711370000000001</v>
      </c>
      <c r="BG976" s="28">
        <v>2.1432199999999999</v>
      </c>
      <c r="BH976" s="28">
        <v>84.551479999999998</v>
      </c>
      <c r="BI976" s="28">
        <v>15.481490000000001</v>
      </c>
      <c r="BJ976" s="28">
        <v>5</v>
      </c>
      <c r="BK976" s="28">
        <v>3.33331826</v>
      </c>
      <c r="BL976" s="28">
        <v>3.33331826</v>
      </c>
      <c r="BM976" s="28">
        <v>3.6805408599999998</v>
      </c>
      <c r="BN976" s="28">
        <v>0.190743</v>
      </c>
      <c r="BO976" s="28">
        <v>1.0014904103107201</v>
      </c>
      <c r="BP976" s="28">
        <v>0.46912590448625202</v>
      </c>
    </row>
    <row r="977" spans="1:68">
      <c r="A977" s="28">
        <v>976</v>
      </c>
      <c r="B977" s="29" t="s">
        <v>458</v>
      </c>
      <c r="C977" s="28">
        <v>250</v>
      </c>
      <c r="D977" s="28">
        <v>1105</v>
      </c>
      <c r="E977" s="28">
        <v>0.40430080000000002</v>
      </c>
      <c r="F977" s="28">
        <v>33.636496000000001</v>
      </c>
      <c r="G977" s="28">
        <v>3.157616</v>
      </c>
      <c r="H977" s="28">
        <v>1.187136</v>
      </c>
      <c r="I977" s="28">
        <v>4.0864880000000001</v>
      </c>
      <c r="J977" s="28">
        <v>15.878399999999999</v>
      </c>
      <c r="K977" s="28">
        <v>0.88118399999999997</v>
      </c>
      <c r="L977" s="28">
        <v>0.88200000000000001</v>
      </c>
      <c r="M977" s="28">
        <v>1.0605519999999999</v>
      </c>
      <c r="N977" s="28">
        <v>469.74344000000002</v>
      </c>
      <c r="O977" s="28">
        <v>57.115421447999999</v>
      </c>
      <c r="P977" s="28">
        <v>361.85199999999998</v>
      </c>
      <c r="Q977" s="28">
        <v>1.4907568</v>
      </c>
      <c r="R977" s="28">
        <v>2.2925599999999999</v>
      </c>
      <c r="S977" s="28">
        <v>3.4975999999999998</v>
      </c>
      <c r="T977" s="28">
        <v>175.43600000000001</v>
      </c>
      <c r="U977" s="28">
        <v>3.089788</v>
      </c>
      <c r="V977" s="28">
        <v>6.8319226118500595E-2</v>
      </c>
      <c r="W977" s="28">
        <v>33.222856</v>
      </c>
      <c r="X977" s="28">
        <v>197.392</v>
      </c>
      <c r="Y977" s="28">
        <v>1.4952719999999999</v>
      </c>
      <c r="Z977" s="28">
        <v>1.9534959999999999</v>
      </c>
      <c r="AA977" s="28">
        <v>2.5651280000000001</v>
      </c>
      <c r="AB977" s="28">
        <v>2.7613120000000002</v>
      </c>
      <c r="AC977" s="28">
        <v>52.017519999999998</v>
      </c>
      <c r="AD977" s="28">
        <v>32.055056</v>
      </c>
      <c r="AE977" s="28">
        <v>3.4975999999999998</v>
      </c>
      <c r="AF977" s="28">
        <v>4.7978905599999999</v>
      </c>
      <c r="AG977" s="28">
        <v>4.7867505599999998</v>
      </c>
      <c r="AH977" s="28">
        <v>4.7304905599999998</v>
      </c>
      <c r="AI977" s="28">
        <v>6.5240000000000006E-2</v>
      </c>
      <c r="AJ977" s="28">
        <v>1.9184000000000001</v>
      </c>
      <c r="AK977" s="28">
        <v>92.838719999999995</v>
      </c>
      <c r="AL977" s="28">
        <v>6.69</v>
      </c>
      <c r="AM977" s="28">
        <v>0.95120000000000005</v>
      </c>
      <c r="AN977" s="28">
        <v>1.7584</v>
      </c>
      <c r="AO977" s="28">
        <v>40.96</v>
      </c>
      <c r="AP977" s="28">
        <v>2.0167999999999999</v>
      </c>
      <c r="AQ977" s="28">
        <v>1.5920000000000001</v>
      </c>
      <c r="AR977" s="28">
        <v>7.5171999999999999</v>
      </c>
      <c r="AS977" s="28">
        <v>663.64800000000002</v>
      </c>
      <c r="AT977" s="28">
        <v>36.384614800000001</v>
      </c>
      <c r="AU977" s="28">
        <v>2716.36</v>
      </c>
      <c r="AV977" s="28">
        <v>5.9501600000000003</v>
      </c>
      <c r="AW977" s="28">
        <v>3.2879999999999998</v>
      </c>
      <c r="AX977" s="28">
        <v>5</v>
      </c>
      <c r="AY977" s="28">
        <v>134.44</v>
      </c>
      <c r="AZ977" s="28">
        <v>2.7625999999999999</v>
      </c>
      <c r="BA977" s="28">
        <v>0.12109375</v>
      </c>
      <c r="BB977" s="28">
        <v>10.957599999999999</v>
      </c>
      <c r="BC977" s="28">
        <v>145.4</v>
      </c>
      <c r="BD977" s="28">
        <v>0.64319999999999999</v>
      </c>
      <c r="BE977" s="28">
        <v>1.91204</v>
      </c>
      <c r="BF977" s="28">
        <v>1.8640000000000001</v>
      </c>
      <c r="BG977" s="28">
        <v>2.1347999999999998</v>
      </c>
      <c r="BH977" s="28">
        <v>84.396000000000001</v>
      </c>
      <c r="BI977" s="28">
        <v>15.788</v>
      </c>
      <c r="BJ977" s="28">
        <v>5</v>
      </c>
      <c r="BK977" s="28">
        <v>3.2976640000000002</v>
      </c>
      <c r="BL977" s="28">
        <v>3.2976640000000002</v>
      </c>
      <c r="BM977" s="28">
        <v>3.3742640000000002</v>
      </c>
      <c r="BN977" s="28">
        <v>0.16839999999999999</v>
      </c>
      <c r="BO977" s="28">
        <v>1.00461117051066</v>
      </c>
      <c r="BP977" s="28">
        <v>0.46541244573082502</v>
      </c>
    </row>
    <row r="978" spans="1:68">
      <c r="A978" s="28">
        <v>977</v>
      </c>
      <c r="B978" s="29" t="s">
        <v>251</v>
      </c>
      <c r="C978" s="28">
        <v>360</v>
      </c>
      <c r="D978" s="28">
        <v>1105</v>
      </c>
      <c r="E978" s="28">
        <v>0.40430080000000002</v>
      </c>
      <c r="F978" s="28">
        <v>33.636496000000001</v>
      </c>
      <c r="G978" s="28">
        <v>3.157616</v>
      </c>
      <c r="H978" s="28">
        <v>1.187136</v>
      </c>
      <c r="I978" s="28">
        <v>4.0864880000000001</v>
      </c>
      <c r="J978" s="28">
        <v>15.878399999999999</v>
      </c>
      <c r="K978" s="28">
        <v>0.88118399999999997</v>
      </c>
      <c r="L978" s="28">
        <v>0.88200000000000001</v>
      </c>
      <c r="M978" s="28">
        <v>1.0605519999999999</v>
      </c>
      <c r="N978" s="28">
        <v>469.74344000000002</v>
      </c>
      <c r="O978" s="28">
        <v>57.115421447999999</v>
      </c>
      <c r="P978" s="28">
        <v>361.85199999999998</v>
      </c>
      <c r="Q978" s="28">
        <v>1.4907568</v>
      </c>
      <c r="R978" s="28">
        <v>2.2925599999999999</v>
      </c>
      <c r="S978" s="28">
        <v>3.4975999999999998</v>
      </c>
      <c r="T978" s="28">
        <v>175.43600000000001</v>
      </c>
      <c r="U978" s="28">
        <v>3.089788</v>
      </c>
      <c r="V978" s="28">
        <v>6.8319226118500595E-2</v>
      </c>
      <c r="W978" s="28">
        <v>33.222856</v>
      </c>
      <c r="X978" s="28">
        <v>197.392</v>
      </c>
      <c r="Y978" s="28">
        <v>1.4952719999999999</v>
      </c>
      <c r="Z978" s="28">
        <v>1.9534959999999999</v>
      </c>
      <c r="AA978" s="28">
        <v>2.5651280000000001</v>
      </c>
      <c r="AB978" s="28">
        <v>2.7613120000000002</v>
      </c>
      <c r="AC978" s="28">
        <v>52.017519999999998</v>
      </c>
      <c r="AD978" s="28">
        <v>32.055056</v>
      </c>
      <c r="AE978" s="28">
        <v>3.4975999999999998</v>
      </c>
      <c r="AF978" s="28">
        <v>4.7978905599999999</v>
      </c>
      <c r="AG978" s="28">
        <v>4.7867505599999998</v>
      </c>
      <c r="AH978" s="28">
        <v>4.7304905599999998</v>
      </c>
      <c r="AI978" s="28">
        <v>6.5240000000000006E-2</v>
      </c>
      <c r="AJ978" s="28">
        <v>1.9251199999999999</v>
      </c>
      <c r="AK978" s="28">
        <v>93.392524800000004</v>
      </c>
      <c r="AL978" s="28">
        <v>6.7531679999999996</v>
      </c>
      <c r="AM978" s="28">
        <v>0.95830400000000004</v>
      </c>
      <c r="AN978" s="28">
        <v>1.7660800000000001</v>
      </c>
      <c r="AO978" s="28">
        <v>41.152000000000001</v>
      </c>
      <c r="AP978" s="28">
        <v>2.0189119999999998</v>
      </c>
      <c r="AQ978" s="28">
        <v>1.5977600000000001</v>
      </c>
      <c r="AR978" s="28">
        <v>7.4246559999999997</v>
      </c>
      <c r="AS978" s="28">
        <v>666.91007999999999</v>
      </c>
      <c r="AT978" s="28">
        <v>36.567780112000001</v>
      </c>
      <c r="AU978" s="28">
        <v>2681.0895999999998</v>
      </c>
      <c r="AV978" s="28">
        <v>5.8963615999999996</v>
      </c>
      <c r="AW978" s="28">
        <v>3.3456000000000001</v>
      </c>
      <c r="AX978" s="28">
        <v>5</v>
      </c>
      <c r="AY978" s="28">
        <v>134.5744</v>
      </c>
      <c r="AZ978" s="28">
        <v>2.7434959999999999</v>
      </c>
      <c r="BA978" s="28">
        <v>0.12052877138413701</v>
      </c>
      <c r="BB978" s="28">
        <v>11.098336</v>
      </c>
      <c r="BC978" s="28">
        <v>145.4</v>
      </c>
      <c r="BD978" s="28">
        <v>0.64550399999999997</v>
      </c>
      <c r="BE978" s="28">
        <v>1.9132304</v>
      </c>
      <c r="BF978" s="28">
        <v>1.867264</v>
      </c>
      <c r="BG978" s="28">
        <v>2.1386400000000001</v>
      </c>
      <c r="BH978" s="28">
        <v>84.718559999999997</v>
      </c>
      <c r="BI978" s="28">
        <v>15.61328</v>
      </c>
      <c r="BJ978" s="28">
        <v>5</v>
      </c>
      <c r="BK978" s="28">
        <v>3.3169907200000002</v>
      </c>
      <c r="BL978" s="28">
        <v>3.3169907200000002</v>
      </c>
      <c r="BM978" s="28">
        <v>3.5273379199999999</v>
      </c>
      <c r="BN978" s="28">
        <v>0.18049599999999999</v>
      </c>
      <c r="BO978" s="28">
        <v>1.0034695578988599</v>
      </c>
      <c r="BP978" s="28">
        <v>0.46707959479015898</v>
      </c>
    </row>
    <row r="979" spans="1:68">
      <c r="A979" s="28">
        <v>978</v>
      </c>
      <c r="B979" s="29" t="s">
        <v>383</v>
      </c>
      <c r="C979" s="28">
        <v>400</v>
      </c>
      <c r="D979" s="28">
        <v>1105</v>
      </c>
      <c r="E979" s="28">
        <v>0.40430080000000002</v>
      </c>
      <c r="F979" s="28">
        <v>33.636496000000001</v>
      </c>
      <c r="G979" s="28">
        <v>3.157616</v>
      </c>
      <c r="H979" s="28">
        <v>1.187136</v>
      </c>
      <c r="I979" s="28">
        <v>4.0864880000000001</v>
      </c>
      <c r="J979" s="28">
        <v>15.878399999999999</v>
      </c>
      <c r="K979" s="28">
        <v>0.88118399999999997</v>
      </c>
      <c r="L979" s="28">
        <v>0.88200000000000001</v>
      </c>
      <c r="M979" s="28">
        <v>1.0605519999999999</v>
      </c>
      <c r="N979" s="28">
        <v>469.74344000000002</v>
      </c>
      <c r="O979" s="28">
        <v>57.115421447999999</v>
      </c>
      <c r="P979" s="28">
        <v>361.85199999999998</v>
      </c>
      <c r="Q979" s="28">
        <v>1.4907568</v>
      </c>
      <c r="R979" s="28">
        <v>2.2925599999999999</v>
      </c>
      <c r="S979" s="28">
        <v>3.4975999999999998</v>
      </c>
      <c r="T979" s="28">
        <v>175.43600000000001</v>
      </c>
      <c r="U979" s="28">
        <v>3.089788</v>
      </c>
      <c r="V979" s="28">
        <v>6.8319226118500595E-2</v>
      </c>
      <c r="W979" s="28">
        <v>33.222856</v>
      </c>
      <c r="X979" s="28">
        <v>197.392</v>
      </c>
      <c r="Y979" s="28">
        <v>1.4952719999999999</v>
      </c>
      <c r="Z979" s="28">
        <v>1.9534959999999999</v>
      </c>
      <c r="AA979" s="28">
        <v>2.5651280000000001</v>
      </c>
      <c r="AB979" s="28">
        <v>2.7613120000000002</v>
      </c>
      <c r="AC979" s="28">
        <v>52.017519999999998</v>
      </c>
      <c r="AD979" s="28">
        <v>32.055056</v>
      </c>
      <c r="AE979" s="28">
        <v>3.4975999999999998</v>
      </c>
      <c r="AF979" s="28">
        <v>4.7978905599999999</v>
      </c>
      <c r="AG979" s="28">
        <v>4.7867505599999998</v>
      </c>
      <c r="AH979" s="28">
        <v>4.7304905599999998</v>
      </c>
      <c r="AI979" s="28">
        <v>6.5240000000000006E-2</v>
      </c>
      <c r="AJ979" s="28">
        <v>1.93184</v>
      </c>
      <c r="AK979" s="28">
        <v>93.946329599999999</v>
      </c>
      <c r="AL979" s="28">
        <v>6.8163359999999997</v>
      </c>
      <c r="AM979" s="28">
        <v>0.96540800000000004</v>
      </c>
      <c r="AN979" s="28">
        <v>1.77376</v>
      </c>
      <c r="AO979" s="28">
        <v>41.344000000000001</v>
      </c>
      <c r="AP979" s="28">
        <v>2.0210240000000002</v>
      </c>
      <c r="AQ979" s="28">
        <v>1.6035200000000001</v>
      </c>
      <c r="AR979" s="28">
        <v>7.3321120000000004</v>
      </c>
      <c r="AS979" s="28">
        <v>670.17215999999996</v>
      </c>
      <c r="AT979" s="28">
        <v>36.750945424000001</v>
      </c>
      <c r="AU979" s="28">
        <v>2645.8191999999999</v>
      </c>
      <c r="AV979" s="28">
        <v>5.8425631999999998</v>
      </c>
      <c r="AW979" s="28">
        <v>3.4032</v>
      </c>
      <c r="AX979" s="28">
        <v>5</v>
      </c>
      <c r="AY979" s="28">
        <v>134.7088</v>
      </c>
      <c r="AZ979" s="28">
        <v>2.7243919999999999</v>
      </c>
      <c r="BA979" s="28">
        <v>0.119969040247678</v>
      </c>
      <c r="BB979" s="28">
        <v>11.239072</v>
      </c>
      <c r="BC979" s="28">
        <v>145.4</v>
      </c>
      <c r="BD979" s="28">
        <v>0.64780800000000005</v>
      </c>
      <c r="BE979" s="28">
        <v>1.9144208</v>
      </c>
      <c r="BF979" s="28">
        <v>1.870528</v>
      </c>
      <c r="BG979" s="28">
        <v>2.1424799999999999</v>
      </c>
      <c r="BH979" s="28">
        <v>85.041120000000006</v>
      </c>
      <c r="BI979" s="28">
        <v>15.438560000000001</v>
      </c>
      <c r="BJ979" s="28">
        <v>5</v>
      </c>
      <c r="BK979" s="28">
        <v>3.3363174400000002</v>
      </c>
      <c r="BL979" s="28">
        <v>3.3363174400000002</v>
      </c>
      <c r="BM979" s="28">
        <v>3.6804118400000001</v>
      </c>
      <c r="BN979" s="28">
        <v>0.19259200000000001</v>
      </c>
      <c r="BO979" s="28">
        <v>1.00233053693659</v>
      </c>
      <c r="BP979" s="28">
        <v>0.468746743849493</v>
      </c>
    </row>
    <row r="980" spans="1:68">
      <c r="A980" s="28">
        <v>979</v>
      </c>
      <c r="B980" s="29" t="s">
        <v>217</v>
      </c>
      <c r="C980" s="28">
        <v>350</v>
      </c>
      <c r="D980" s="28">
        <v>1105</v>
      </c>
      <c r="E980" s="28">
        <v>0.40430080000000002</v>
      </c>
      <c r="F980" s="28">
        <v>33.636496000000001</v>
      </c>
      <c r="G980" s="28">
        <v>3.157616</v>
      </c>
      <c r="H980" s="28">
        <v>1.187136</v>
      </c>
      <c r="I980" s="28">
        <v>4.0864880000000001</v>
      </c>
      <c r="J980" s="28">
        <v>15.878399999999999</v>
      </c>
      <c r="K980" s="28">
        <v>0.88118399999999997</v>
      </c>
      <c r="L980" s="28">
        <v>0.88200000000000001</v>
      </c>
      <c r="M980" s="28">
        <v>1.0605519999999999</v>
      </c>
      <c r="N980" s="28">
        <v>469.74344000000002</v>
      </c>
      <c r="O980" s="28">
        <v>57.115421447999999</v>
      </c>
      <c r="P980" s="28">
        <v>361.85199999999998</v>
      </c>
      <c r="Q980" s="28">
        <v>1.4907568</v>
      </c>
      <c r="R980" s="28">
        <v>2.2925599999999999</v>
      </c>
      <c r="S980" s="28">
        <v>3.4975999999999998</v>
      </c>
      <c r="T980" s="28">
        <v>175.43600000000001</v>
      </c>
      <c r="U980" s="28">
        <v>3.089788</v>
      </c>
      <c r="V980" s="28">
        <v>6.8319226118500595E-2</v>
      </c>
      <c r="W980" s="28">
        <v>33.222856</v>
      </c>
      <c r="X980" s="28">
        <v>197.392</v>
      </c>
      <c r="Y980" s="28">
        <v>1.4952719999999999</v>
      </c>
      <c r="Z980" s="28">
        <v>1.9534959999999999</v>
      </c>
      <c r="AA980" s="28">
        <v>2.5651280000000001</v>
      </c>
      <c r="AB980" s="28">
        <v>2.7613120000000002</v>
      </c>
      <c r="AC980" s="28">
        <v>52.017519999999998</v>
      </c>
      <c r="AD980" s="28">
        <v>32.055056</v>
      </c>
      <c r="AE980" s="28">
        <v>3.4975999999999998</v>
      </c>
      <c r="AF980" s="28">
        <v>4.7978905599999999</v>
      </c>
      <c r="AG980" s="28">
        <v>4.7867505599999998</v>
      </c>
      <c r="AH980" s="28">
        <v>4.7304905599999998</v>
      </c>
      <c r="AI980" s="28">
        <v>6.5240000000000006E-2</v>
      </c>
      <c r="AJ980" s="28">
        <v>1.9385600000000001</v>
      </c>
      <c r="AK980" s="28">
        <v>94.500134399999993</v>
      </c>
      <c r="AL980" s="28">
        <v>6.8795039999999998</v>
      </c>
      <c r="AM980" s="28">
        <v>0.97251200000000004</v>
      </c>
      <c r="AN980" s="28">
        <v>1.7814399999999999</v>
      </c>
      <c r="AO980" s="28">
        <v>41.536000000000001</v>
      </c>
      <c r="AP980" s="28">
        <v>2.023136</v>
      </c>
      <c r="AQ980" s="28">
        <v>1.60928</v>
      </c>
      <c r="AR980" s="28">
        <v>7.2395680000000002</v>
      </c>
      <c r="AS980" s="28">
        <v>673.43424000000005</v>
      </c>
      <c r="AT980" s="28">
        <v>36.934110736000001</v>
      </c>
      <c r="AU980" s="28">
        <v>2610.5488</v>
      </c>
      <c r="AV980" s="28">
        <v>5.7887648</v>
      </c>
      <c r="AW980" s="28">
        <v>3.4607999999999999</v>
      </c>
      <c r="AX980" s="28">
        <v>5</v>
      </c>
      <c r="AY980" s="28">
        <v>134.8432</v>
      </c>
      <c r="AZ980" s="28">
        <v>2.7052879999999999</v>
      </c>
      <c r="BA980" s="28">
        <v>0.119414483821263</v>
      </c>
      <c r="BB980" s="28">
        <v>11.379808000000001</v>
      </c>
      <c r="BC980" s="28">
        <v>145.4</v>
      </c>
      <c r="BD980" s="28">
        <v>0.65011200000000002</v>
      </c>
      <c r="BE980" s="28">
        <v>1.9156112000000001</v>
      </c>
      <c r="BF980" s="28">
        <v>1.8737919999999999</v>
      </c>
      <c r="BG980" s="28">
        <v>2.1463199999999998</v>
      </c>
      <c r="BH980" s="28">
        <v>85.363680000000002</v>
      </c>
      <c r="BI980" s="28">
        <v>15.26384</v>
      </c>
      <c r="BJ980" s="28">
        <v>5</v>
      </c>
      <c r="BK980" s="28">
        <v>3.3556441600000002</v>
      </c>
      <c r="BL980" s="28">
        <v>3.3556441600000002</v>
      </c>
      <c r="BM980" s="28">
        <v>3.8334857599999999</v>
      </c>
      <c r="BN980" s="28">
        <v>0.20468800000000001</v>
      </c>
      <c r="BO980" s="28">
        <v>1.0011940988086201</v>
      </c>
      <c r="BP980" s="28">
        <v>0.47041389290882801</v>
      </c>
    </row>
    <row r="981" spans="1:68">
      <c r="A981" s="28">
        <v>980</v>
      </c>
      <c r="B981" s="29" t="s">
        <v>219</v>
      </c>
      <c r="C981" s="28">
        <v>40</v>
      </c>
      <c r="D981" s="28">
        <v>1105</v>
      </c>
      <c r="E981" s="28">
        <v>0.40430080000000002</v>
      </c>
      <c r="F981" s="28">
        <v>33.636496000000001</v>
      </c>
      <c r="G981" s="28">
        <v>3.157616</v>
      </c>
      <c r="H981" s="28">
        <v>1.187136</v>
      </c>
      <c r="I981" s="28">
        <v>4.0864880000000001</v>
      </c>
      <c r="J981" s="28">
        <v>15.878399999999999</v>
      </c>
      <c r="K981" s="28">
        <v>0.88118399999999997</v>
      </c>
      <c r="L981" s="28">
        <v>0.88200000000000001</v>
      </c>
      <c r="M981" s="28">
        <v>1.0605519999999999</v>
      </c>
      <c r="N981" s="28">
        <v>469.74344000000002</v>
      </c>
      <c r="O981" s="28">
        <v>57.115421447999999</v>
      </c>
      <c r="P981" s="28">
        <v>361.85199999999998</v>
      </c>
      <c r="Q981" s="28">
        <v>1.4907568</v>
      </c>
      <c r="R981" s="28">
        <v>2.2925599999999999</v>
      </c>
      <c r="S981" s="28">
        <v>3.4975999999999998</v>
      </c>
      <c r="T981" s="28">
        <v>175.43600000000001</v>
      </c>
      <c r="U981" s="28">
        <v>3.089788</v>
      </c>
      <c r="V981" s="28">
        <v>6.8319226118500595E-2</v>
      </c>
      <c r="W981" s="28">
        <v>33.222856</v>
      </c>
      <c r="X981" s="28">
        <v>197.392</v>
      </c>
      <c r="Y981" s="28">
        <v>1.4952719999999999</v>
      </c>
      <c r="Z981" s="28">
        <v>1.9534959999999999</v>
      </c>
      <c r="AA981" s="28">
        <v>2.5651280000000001</v>
      </c>
      <c r="AB981" s="28">
        <v>2.7613120000000002</v>
      </c>
      <c r="AC981" s="28">
        <v>52.017519999999998</v>
      </c>
      <c r="AD981" s="28">
        <v>32.055056</v>
      </c>
      <c r="AE981" s="28">
        <v>3.4975999999999998</v>
      </c>
      <c r="AF981" s="28">
        <v>4.7978905599999999</v>
      </c>
      <c r="AG981" s="28">
        <v>4.7867505599999998</v>
      </c>
      <c r="AH981" s="28">
        <v>4.7304905599999998</v>
      </c>
      <c r="AI981" s="28">
        <v>6.5240000000000006E-2</v>
      </c>
      <c r="AJ981" s="28">
        <v>1.9452799999999999</v>
      </c>
      <c r="AK981" s="28">
        <v>95.053939200000002</v>
      </c>
      <c r="AL981" s="28">
        <v>6.942672</v>
      </c>
      <c r="AM981" s="28">
        <v>0.97961600000000004</v>
      </c>
      <c r="AN981" s="28">
        <v>1.78912</v>
      </c>
      <c r="AO981" s="28">
        <v>41.728000000000002</v>
      </c>
      <c r="AP981" s="28">
        <v>2.0252479999999999</v>
      </c>
      <c r="AQ981" s="28">
        <v>1.61504</v>
      </c>
      <c r="AR981" s="28">
        <v>7.147024</v>
      </c>
      <c r="AS981" s="28">
        <v>676.69632000000001</v>
      </c>
      <c r="AT981" s="28">
        <v>37.117276048000001</v>
      </c>
      <c r="AU981" s="28">
        <v>2575.2784000000001</v>
      </c>
      <c r="AV981" s="28">
        <v>5.7349664000000002</v>
      </c>
      <c r="AW981" s="28">
        <v>3.5184000000000002</v>
      </c>
      <c r="AX981" s="28">
        <v>5</v>
      </c>
      <c r="AY981" s="28">
        <v>134.9776</v>
      </c>
      <c r="AZ981" s="28">
        <v>2.6861839999999999</v>
      </c>
      <c r="BA981" s="28">
        <v>0.11886503067484699</v>
      </c>
      <c r="BB981" s="28">
        <v>11.520543999999999</v>
      </c>
      <c r="BC981" s="28">
        <v>145.4</v>
      </c>
      <c r="BD981" s="28">
        <v>0.652416</v>
      </c>
      <c r="BE981" s="28">
        <v>1.9168016000000001</v>
      </c>
      <c r="BF981" s="28">
        <v>1.8770560000000001</v>
      </c>
      <c r="BG981" s="28">
        <v>2.1501600000000001</v>
      </c>
      <c r="BH981" s="28">
        <v>85.686239999999998</v>
      </c>
      <c r="BI981" s="28">
        <v>15.089119999999999</v>
      </c>
      <c r="BJ981" s="28">
        <v>5</v>
      </c>
      <c r="BK981" s="28">
        <v>3.3749708799999998</v>
      </c>
      <c r="BL981" s="28">
        <v>3.3749708799999998</v>
      </c>
      <c r="BM981" s="28">
        <v>3.98655968</v>
      </c>
      <c r="BN981" s="28">
        <v>0.216784</v>
      </c>
      <c r="BO981" s="28">
        <v>1.0000602347396901</v>
      </c>
      <c r="BP981" s="28">
        <v>0.47208104196816197</v>
      </c>
    </row>
    <row r="982" spans="1:68">
      <c r="A982" s="28">
        <v>981</v>
      </c>
      <c r="B982" s="29" t="s">
        <v>459</v>
      </c>
      <c r="C982" s="28">
        <v>60</v>
      </c>
      <c r="D982" s="28">
        <v>1095</v>
      </c>
      <c r="E982" s="28">
        <v>0.3653904</v>
      </c>
      <c r="F982" s="28">
        <v>31.5739518</v>
      </c>
      <c r="G982" s="28">
        <v>3.0345979999999999</v>
      </c>
      <c r="H982" s="28">
        <v>1.19035</v>
      </c>
      <c r="I982" s="28">
        <v>4.1360239999999999</v>
      </c>
      <c r="J982" s="28">
        <v>15.1616</v>
      </c>
      <c r="K982" s="28">
        <v>0.85348199999999996</v>
      </c>
      <c r="L982" s="28">
        <v>0.85748000000000002</v>
      </c>
      <c r="M982" s="28">
        <v>1.029814</v>
      </c>
      <c r="N982" s="28">
        <v>460.24709999999999</v>
      </c>
      <c r="O982" s="28">
        <v>57.476331854000001</v>
      </c>
      <c r="P982" s="28">
        <v>355.70819999999998</v>
      </c>
      <c r="Q982" s="28">
        <v>1.3578749999999999</v>
      </c>
      <c r="R982" s="28">
        <v>2.2204999999999999</v>
      </c>
      <c r="S982" s="28">
        <v>3.4902000000000002</v>
      </c>
      <c r="T982" s="28">
        <v>177.2748</v>
      </c>
      <c r="U982" s="28">
        <v>3.140943</v>
      </c>
      <c r="V982" s="28">
        <v>6.7275221612494704E-2</v>
      </c>
      <c r="W982" s="28">
        <v>34.298082000000001</v>
      </c>
      <c r="X982" s="28">
        <v>198.90799999999999</v>
      </c>
      <c r="Y982" s="28">
        <v>1.5069999999999999</v>
      </c>
      <c r="Z982" s="28">
        <v>1.958116</v>
      </c>
      <c r="AA982" s="28">
        <v>2.5853619999999999</v>
      </c>
      <c r="AB982" s="28">
        <v>2.7735859999999999</v>
      </c>
      <c r="AC982" s="28">
        <v>50.953600000000002</v>
      </c>
      <c r="AD982" s="28">
        <v>33.193058000000001</v>
      </c>
      <c r="AE982" s="28">
        <v>3.4902000000000002</v>
      </c>
      <c r="AF982" s="28">
        <v>4.7954894799999996</v>
      </c>
      <c r="AG982" s="28">
        <v>4.7927044800000003</v>
      </c>
      <c r="AH982" s="28">
        <v>4.7786394799999998</v>
      </c>
      <c r="AI982" s="28">
        <v>5.3749999999999999E-2</v>
      </c>
      <c r="AJ982" s="28">
        <v>1.9124000000000001</v>
      </c>
      <c r="AK982" s="28">
        <v>92.455609999999993</v>
      </c>
      <c r="AL982" s="28">
        <v>6.6811999999999996</v>
      </c>
      <c r="AM982" s="28">
        <v>0.9496</v>
      </c>
      <c r="AN982" s="28">
        <v>1.7505999999999999</v>
      </c>
      <c r="AO982" s="28">
        <v>40.81</v>
      </c>
      <c r="AP982" s="28">
        <v>2.0283000000000002</v>
      </c>
      <c r="AQ982" s="28">
        <v>1.599</v>
      </c>
      <c r="AR982" s="28">
        <v>7.5427999999999997</v>
      </c>
      <c r="AS982" s="28">
        <v>663.74199999999996</v>
      </c>
      <c r="AT982" s="28">
        <v>36.224060000000001</v>
      </c>
      <c r="AU982" s="28">
        <v>2732.92</v>
      </c>
      <c r="AV982" s="28">
        <v>6.0904299999999996</v>
      </c>
      <c r="AW982" s="28">
        <v>3.2985000000000002</v>
      </c>
      <c r="AX982" s="28">
        <v>4.99</v>
      </c>
      <c r="AY982" s="28">
        <v>133.97999999999999</v>
      </c>
      <c r="AZ982" s="28">
        <v>2.7582</v>
      </c>
      <c r="BA982" s="28">
        <v>0.12227395246263199</v>
      </c>
      <c r="BB982" s="28">
        <v>10.828099999999999</v>
      </c>
      <c r="BC982" s="28">
        <v>144.94999999999999</v>
      </c>
      <c r="BD982" s="28">
        <v>0.63965000000000005</v>
      </c>
      <c r="BE982" s="28">
        <v>1.91004</v>
      </c>
      <c r="BF982" s="28">
        <v>1.8593999999999999</v>
      </c>
      <c r="BG982" s="28">
        <v>2.1301000000000001</v>
      </c>
      <c r="BH982" s="28">
        <v>85.414000000000001</v>
      </c>
      <c r="BI982" s="28">
        <v>15.689</v>
      </c>
      <c r="BJ982" s="28">
        <v>4.99</v>
      </c>
      <c r="BK982" s="28">
        <v>3.2969040000000001</v>
      </c>
      <c r="BL982" s="28">
        <v>3.2969040000000001</v>
      </c>
      <c r="BM982" s="28">
        <v>3.3142510000000001</v>
      </c>
      <c r="BN982" s="28">
        <v>0.17080000000000001</v>
      </c>
      <c r="BO982" s="28">
        <v>1.01047732834464</v>
      </c>
      <c r="BP982" s="28">
        <v>0.46284370477568698</v>
      </c>
    </row>
    <row r="983" spans="1:68">
      <c r="A983" s="28">
        <v>982</v>
      </c>
      <c r="B983" s="29" t="s">
        <v>84</v>
      </c>
      <c r="C983" s="28">
        <v>145</v>
      </c>
      <c r="D983" s="28">
        <v>1100</v>
      </c>
      <c r="E983" s="28">
        <v>0.39435720000000002</v>
      </c>
      <c r="F983" s="28">
        <v>33.295385400000001</v>
      </c>
      <c r="G983" s="28">
        <v>3.134144</v>
      </c>
      <c r="H983" s="28">
        <v>1.1922299999999999</v>
      </c>
      <c r="I983" s="28">
        <v>4.1139419999999998</v>
      </c>
      <c r="J983" s="28">
        <v>15.812799999999999</v>
      </c>
      <c r="K983" s="28">
        <v>0.866676</v>
      </c>
      <c r="L983" s="28">
        <v>0.86834</v>
      </c>
      <c r="M983" s="28">
        <v>1.0424020000000001</v>
      </c>
      <c r="N983" s="28">
        <v>462.93169999999998</v>
      </c>
      <c r="O983" s="28">
        <v>57.409644471999997</v>
      </c>
      <c r="P983" s="28">
        <v>357.77859999999998</v>
      </c>
      <c r="Q983" s="28">
        <v>1.3910149999999999</v>
      </c>
      <c r="R983" s="28">
        <v>2.2606000000000002</v>
      </c>
      <c r="S983" s="28">
        <v>3.5116000000000001</v>
      </c>
      <c r="T983" s="28">
        <v>176.85140000000001</v>
      </c>
      <c r="U983" s="28">
        <v>3.1254689999999998</v>
      </c>
      <c r="V983" s="28">
        <v>6.7034301325508402E-2</v>
      </c>
      <c r="W983" s="28">
        <v>34.094206</v>
      </c>
      <c r="X983" s="28">
        <v>198.369</v>
      </c>
      <c r="Y983" s="28">
        <v>1.5008699999999999</v>
      </c>
      <c r="Z983" s="28">
        <v>1.9578739999999999</v>
      </c>
      <c r="AA983" s="28">
        <v>2.579186</v>
      </c>
      <c r="AB983" s="28">
        <v>2.7684880000000001</v>
      </c>
      <c r="AC983" s="28">
        <v>51.378500000000003</v>
      </c>
      <c r="AD983" s="28">
        <v>32.879573999999998</v>
      </c>
      <c r="AE983" s="28">
        <v>3.5116000000000001</v>
      </c>
      <c r="AF983" s="28">
        <v>4.8106586399999998</v>
      </c>
      <c r="AG983" s="28">
        <v>4.8023036399999999</v>
      </c>
      <c r="AH983" s="28">
        <v>4.7601086400000003</v>
      </c>
      <c r="AI983" s="28">
        <v>6.1249999999999999E-2</v>
      </c>
      <c r="AJ983" s="28">
        <v>1.9116</v>
      </c>
      <c r="AK983" s="28">
        <v>92.421970000000002</v>
      </c>
      <c r="AL983" s="28">
        <v>6.6761999999999997</v>
      </c>
      <c r="AM983" s="28">
        <v>0.95020000000000004</v>
      </c>
      <c r="AN983" s="28">
        <v>1.7547999999999999</v>
      </c>
      <c r="AO983" s="28">
        <v>40.79</v>
      </c>
      <c r="AP983" s="28">
        <v>2.0217000000000001</v>
      </c>
      <c r="AQ983" s="28">
        <v>1.595</v>
      </c>
      <c r="AR983" s="28">
        <v>7.5164</v>
      </c>
      <c r="AS983" s="28">
        <v>663.66600000000005</v>
      </c>
      <c r="AT983" s="28">
        <v>36.276367399999998</v>
      </c>
      <c r="AU983" s="28">
        <v>2720.6</v>
      </c>
      <c r="AV983" s="28">
        <v>5.9935099999999997</v>
      </c>
      <c r="AW983" s="28">
        <v>3.2925</v>
      </c>
      <c r="AX983" s="28">
        <v>4.99</v>
      </c>
      <c r="AY983" s="28">
        <v>134.19999999999999</v>
      </c>
      <c r="AZ983" s="28">
        <v>2.7595000000000001</v>
      </c>
      <c r="BA983" s="28">
        <v>0.121843589114979</v>
      </c>
      <c r="BB983" s="28">
        <v>10.8919</v>
      </c>
      <c r="BC983" s="28">
        <v>145.15</v>
      </c>
      <c r="BD983" s="28">
        <v>0.64124999999999999</v>
      </c>
      <c r="BE983" s="28">
        <v>1.91056</v>
      </c>
      <c r="BF983" s="28">
        <v>1.8613999999999999</v>
      </c>
      <c r="BG983" s="28">
        <v>2.1324999999999998</v>
      </c>
      <c r="BH983" s="28">
        <v>84.512</v>
      </c>
      <c r="BI983" s="28">
        <v>15.733000000000001</v>
      </c>
      <c r="BJ983" s="28">
        <v>4.99</v>
      </c>
      <c r="BK983" s="28">
        <v>3.2955359999999998</v>
      </c>
      <c r="BL983" s="28">
        <v>3.2955359999999998</v>
      </c>
      <c r="BM983" s="28">
        <v>3.3511829999999998</v>
      </c>
      <c r="BN983" s="28">
        <v>0.17</v>
      </c>
      <c r="BO983" s="28">
        <v>1.0075358587812999</v>
      </c>
      <c r="BP983" s="28">
        <v>0.46400144717800301</v>
      </c>
    </row>
    <row r="984" spans="1:68">
      <c r="A984" s="28">
        <v>983</v>
      </c>
      <c r="B984" s="29" t="s">
        <v>85</v>
      </c>
      <c r="C984" s="28">
        <v>275</v>
      </c>
      <c r="D984" s="28">
        <v>1105</v>
      </c>
      <c r="E984" s="28">
        <v>0.4088406</v>
      </c>
      <c r="F984" s="28">
        <v>34.156102199999999</v>
      </c>
      <c r="G984" s="28">
        <v>3.1839170000000001</v>
      </c>
      <c r="H984" s="28">
        <v>1.1931700000000001</v>
      </c>
      <c r="I984" s="28">
        <v>4.1029010000000001</v>
      </c>
      <c r="J984" s="28">
        <v>16.138400000000001</v>
      </c>
      <c r="K984" s="28">
        <v>0.87327299999999997</v>
      </c>
      <c r="L984" s="28">
        <v>0.87377000000000005</v>
      </c>
      <c r="M984" s="28">
        <v>1.0486960000000001</v>
      </c>
      <c r="N984" s="28">
        <v>464.274</v>
      </c>
      <c r="O984" s="28">
        <v>57.376300780999998</v>
      </c>
      <c r="P984" s="28">
        <v>358.81380000000001</v>
      </c>
      <c r="Q984" s="28">
        <v>1.4075850000000001</v>
      </c>
      <c r="R984" s="28">
        <v>2.2806500000000001</v>
      </c>
      <c r="S984" s="28">
        <v>3.5223</v>
      </c>
      <c r="T984" s="28">
        <v>176.6397</v>
      </c>
      <c r="U984" s="28">
        <v>3.1177320000000002</v>
      </c>
      <c r="V984" s="28">
        <v>6.6921132206414505E-2</v>
      </c>
      <c r="W984" s="28">
        <v>33.992268000000003</v>
      </c>
      <c r="X984" s="28">
        <v>198.09950000000001</v>
      </c>
      <c r="Y984" s="28">
        <v>1.4978050000000001</v>
      </c>
      <c r="Z984" s="28">
        <v>1.9577530000000001</v>
      </c>
      <c r="AA984" s="28">
        <v>2.576098</v>
      </c>
      <c r="AB984" s="28">
        <v>2.7659389999999999</v>
      </c>
      <c r="AC984" s="28">
        <v>51.590949999999999</v>
      </c>
      <c r="AD984" s="28">
        <v>32.722831999999997</v>
      </c>
      <c r="AE984" s="28">
        <v>3.5223</v>
      </c>
      <c r="AF984" s="28">
        <v>4.8182432200000003</v>
      </c>
      <c r="AG984" s="28">
        <v>4.8071032200000001</v>
      </c>
      <c r="AH984" s="28">
        <v>4.7508432200000001</v>
      </c>
      <c r="AI984" s="28">
        <v>6.5000000000000002E-2</v>
      </c>
      <c r="AJ984" s="28">
        <v>1.9112</v>
      </c>
      <c r="AK984" s="28">
        <v>92.405150000000006</v>
      </c>
      <c r="AL984" s="28">
        <v>6.6737000000000002</v>
      </c>
      <c r="AM984" s="28">
        <v>0.95050000000000001</v>
      </c>
      <c r="AN984" s="28">
        <v>1.7568999999999999</v>
      </c>
      <c r="AO984" s="28">
        <v>40.78</v>
      </c>
      <c r="AP984" s="28">
        <v>2.0184000000000002</v>
      </c>
      <c r="AQ984" s="28">
        <v>1.593</v>
      </c>
      <c r="AR984" s="28">
        <v>7.5031999999999996</v>
      </c>
      <c r="AS984" s="28">
        <v>663.62800000000004</v>
      </c>
      <c r="AT984" s="28">
        <v>36.3025211</v>
      </c>
      <c r="AU984" s="28">
        <v>2714.44</v>
      </c>
      <c r="AV984" s="28">
        <v>5.9450500000000002</v>
      </c>
      <c r="AW984" s="28">
        <v>3.2894999999999999</v>
      </c>
      <c r="AX984" s="28">
        <v>4.99</v>
      </c>
      <c r="AY984" s="28">
        <v>134.31</v>
      </c>
      <c r="AZ984" s="28">
        <v>2.7601499999999999</v>
      </c>
      <c r="BA984" s="28">
        <v>0.12162824914173601</v>
      </c>
      <c r="BB984" s="28">
        <v>10.9238</v>
      </c>
      <c r="BC984" s="28">
        <v>145.25</v>
      </c>
      <c r="BD984" s="28">
        <v>0.64205000000000001</v>
      </c>
      <c r="BE984" s="28">
        <v>1.91082</v>
      </c>
      <c r="BF984" s="28">
        <v>1.8624000000000001</v>
      </c>
      <c r="BG984" s="28">
        <v>2.1337000000000002</v>
      </c>
      <c r="BH984" s="28">
        <v>84.061000000000007</v>
      </c>
      <c r="BI984" s="28">
        <v>15.755000000000001</v>
      </c>
      <c r="BJ984" s="28">
        <v>4.99</v>
      </c>
      <c r="BK984" s="28">
        <v>3.2948520000000001</v>
      </c>
      <c r="BL984" s="28">
        <v>3.2948520000000001</v>
      </c>
      <c r="BM984" s="28">
        <v>3.3696489999999999</v>
      </c>
      <c r="BN984" s="28">
        <v>0.1696</v>
      </c>
      <c r="BO984" s="28">
        <v>1.00606686791083</v>
      </c>
      <c r="BP984" s="28">
        <v>0.46458031837916097</v>
      </c>
    </row>
    <row r="985" spans="1:68">
      <c r="A985" s="28">
        <v>984</v>
      </c>
      <c r="B985" s="29" t="s">
        <v>314</v>
      </c>
      <c r="C985" s="28">
        <v>310</v>
      </c>
      <c r="D985" s="28">
        <v>1110</v>
      </c>
      <c r="E985" s="28">
        <v>0.41608230000000002</v>
      </c>
      <c r="F985" s="28">
        <v>34.586460600000002</v>
      </c>
      <c r="G985" s="28">
        <v>3.2088035000000001</v>
      </c>
      <c r="H985" s="28">
        <v>1.19364</v>
      </c>
      <c r="I985" s="28">
        <v>4.0973804999999999</v>
      </c>
      <c r="J985" s="28">
        <v>16.301200000000001</v>
      </c>
      <c r="K985" s="28">
        <v>0.87657149999999995</v>
      </c>
      <c r="L985" s="28">
        <v>0.87648499999999996</v>
      </c>
      <c r="M985" s="28">
        <v>1.0518430000000001</v>
      </c>
      <c r="N985" s="28">
        <v>464.94515000000001</v>
      </c>
      <c r="O985" s="28">
        <v>57.359628935499998</v>
      </c>
      <c r="P985" s="28">
        <v>359.33139999999997</v>
      </c>
      <c r="Q985" s="28">
        <v>1.41587</v>
      </c>
      <c r="R985" s="28">
        <v>2.2906749999999998</v>
      </c>
      <c r="S985" s="28">
        <v>3.52765</v>
      </c>
      <c r="T985" s="28">
        <v>176.53385</v>
      </c>
      <c r="U985" s="28">
        <v>3.1138634999999999</v>
      </c>
      <c r="V985" s="28">
        <v>6.6866242975977194E-2</v>
      </c>
      <c r="W985" s="28">
        <v>33.941299000000001</v>
      </c>
      <c r="X985" s="28">
        <v>197.96475000000001</v>
      </c>
      <c r="Y985" s="28">
        <v>1.4962724999999999</v>
      </c>
      <c r="Z985" s="28">
        <v>1.9576925000000001</v>
      </c>
      <c r="AA985" s="28">
        <v>2.574554</v>
      </c>
      <c r="AB985" s="28">
        <v>2.7646644999999999</v>
      </c>
      <c r="AC985" s="28">
        <v>51.697175000000001</v>
      </c>
      <c r="AD985" s="28">
        <v>32.644461</v>
      </c>
      <c r="AE985" s="28">
        <v>3.52765</v>
      </c>
      <c r="AF985" s="28">
        <v>4.8220355100000001</v>
      </c>
      <c r="AG985" s="28">
        <v>4.8095030100000002</v>
      </c>
      <c r="AH985" s="28">
        <v>4.74621051</v>
      </c>
      <c r="AI985" s="28">
        <v>6.6875000000000004E-2</v>
      </c>
      <c r="AJ985" s="28">
        <v>1.911</v>
      </c>
      <c r="AK985" s="28">
        <v>92.396739999999994</v>
      </c>
      <c r="AL985" s="28">
        <v>6.6724500000000004</v>
      </c>
      <c r="AM985" s="28">
        <v>0.95065</v>
      </c>
      <c r="AN985" s="28">
        <v>1.7579499999999999</v>
      </c>
      <c r="AO985" s="28">
        <v>40.774999999999999</v>
      </c>
      <c r="AP985" s="28">
        <v>2.01675</v>
      </c>
      <c r="AQ985" s="28">
        <v>1.5920000000000001</v>
      </c>
      <c r="AR985" s="28">
        <v>7.4965999999999999</v>
      </c>
      <c r="AS985" s="28">
        <v>663.60900000000004</v>
      </c>
      <c r="AT985" s="28">
        <v>36.315597949999997</v>
      </c>
      <c r="AU985" s="28">
        <v>2711.36</v>
      </c>
      <c r="AV985" s="28">
        <v>5.92082</v>
      </c>
      <c r="AW985" s="28">
        <v>3.2879999999999998</v>
      </c>
      <c r="AX985" s="28">
        <v>4.99</v>
      </c>
      <c r="AY985" s="28">
        <v>134.36500000000001</v>
      </c>
      <c r="AZ985" s="28">
        <v>2.760475</v>
      </c>
      <c r="BA985" s="28">
        <v>0.121520539546291</v>
      </c>
      <c r="BB985" s="28">
        <v>10.93975</v>
      </c>
      <c r="BC985" s="28">
        <v>145.30000000000001</v>
      </c>
      <c r="BD985" s="28">
        <v>0.64244999999999997</v>
      </c>
      <c r="BE985" s="28">
        <v>1.9109499999999999</v>
      </c>
      <c r="BF985" s="28">
        <v>1.8629</v>
      </c>
      <c r="BG985" s="28">
        <v>2.1343000000000001</v>
      </c>
      <c r="BH985" s="28">
        <v>83.835499999999996</v>
      </c>
      <c r="BI985" s="28">
        <v>15.766</v>
      </c>
      <c r="BJ985" s="28">
        <v>4.99</v>
      </c>
      <c r="BK985" s="28">
        <v>3.2945099999999998</v>
      </c>
      <c r="BL985" s="28">
        <v>3.2945099999999998</v>
      </c>
      <c r="BM985" s="28">
        <v>3.3788819999999999</v>
      </c>
      <c r="BN985" s="28">
        <v>0.1694</v>
      </c>
      <c r="BO985" s="28">
        <v>1.00533280785041</v>
      </c>
      <c r="BP985" s="28">
        <v>0.46486975397974001</v>
      </c>
    </row>
    <row r="986" spans="1:68">
      <c r="A986" s="28">
        <v>985</v>
      </c>
      <c r="B986" s="29" t="s">
        <v>86</v>
      </c>
      <c r="C986" s="28">
        <v>260</v>
      </c>
      <c r="D986" s="28">
        <v>1120</v>
      </c>
      <c r="E986" s="28">
        <v>0.42332399999999998</v>
      </c>
      <c r="F986" s="28">
        <v>35.016818999999998</v>
      </c>
      <c r="G986" s="28">
        <v>3.2336900000000002</v>
      </c>
      <c r="H986" s="28">
        <v>1.19411</v>
      </c>
      <c r="I986" s="28">
        <v>4.0918599999999996</v>
      </c>
      <c r="J986" s="28">
        <v>16.463999999999999</v>
      </c>
      <c r="K986" s="28">
        <v>0.87987000000000004</v>
      </c>
      <c r="L986" s="28">
        <v>0.87919999999999998</v>
      </c>
      <c r="M986" s="28">
        <v>1.0549900000000001</v>
      </c>
      <c r="N986" s="28">
        <v>465.61630000000002</v>
      </c>
      <c r="O986" s="28">
        <v>57.342957089999999</v>
      </c>
      <c r="P986" s="28">
        <v>359.84899999999999</v>
      </c>
      <c r="Q986" s="28">
        <v>1.4241550000000001</v>
      </c>
      <c r="R986" s="28">
        <v>2.3007</v>
      </c>
      <c r="S986" s="28">
        <v>3.5329999999999999</v>
      </c>
      <c r="T986" s="28">
        <v>176.428</v>
      </c>
      <c r="U986" s="28">
        <v>3.1099950000000001</v>
      </c>
      <c r="V986" s="28">
        <v>6.6812439261418902E-2</v>
      </c>
      <c r="W986" s="28">
        <v>33.890329999999999</v>
      </c>
      <c r="X986" s="28">
        <v>197.83</v>
      </c>
      <c r="Y986" s="28">
        <v>1.49474</v>
      </c>
      <c r="Z986" s="28">
        <v>1.957632</v>
      </c>
      <c r="AA986" s="28">
        <v>2.57301</v>
      </c>
      <c r="AB986" s="28">
        <v>2.7633899999999998</v>
      </c>
      <c r="AC986" s="28">
        <v>51.803400000000003</v>
      </c>
      <c r="AD986" s="28">
        <v>32.566090000000003</v>
      </c>
      <c r="AE986" s="28">
        <v>3.5329999999999999</v>
      </c>
      <c r="AF986" s="28">
        <v>4.8258277999999999</v>
      </c>
      <c r="AG986" s="28">
        <v>4.8119028000000004</v>
      </c>
      <c r="AH986" s="28">
        <v>4.7415778</v>
      </c>
      <c r="AI986" s="28">
        <v>6.8750000000000006E-2</v>
      </c>
      <c r="AJ986" s="28">
        <v>1.9108000000000001</v>
      </c>
      <c r="AK986" s="28">
        <v>92.388329999999996</v>
      </c>
      <c r="AL986" s="28">
        <v>6.6711999999999998</v>
      </c>
      <c r="AM986" s="28">
        <v>0.95079999999999998</v>
      </c>
      <c r="AN986" s="28">
        <v>1.7589999999999999</v>
      </c>
      <c r="AO986" s="28">
        <v>40.770000000000003</v>
      </c>
      <c r="AP986" s="28">
        <v>2.0150999999999999</v>
      </c>
      <c r="AQ986" s="28">
        <v>1.591</v>
      </c>
      <c r="AR986" s="28">
        <v>7.49</v>
      </c>
      <c r="AS986" s="28">
        <v>663.59</v>
      </c>
      <c r="AT986" s="28">
        <v>36.328674800000002</v>
      </c>
      <c r="AU986" s="28">
        <v>2708.28</v>
      </c>
      <c r="AV986" s="28">
        <v>5.8965899999999998</v>
      </c>
      <c r="AW986" s="28">
        <v>3.2865000000000002</v>
      </c>
      <c r="AX986" s="28">
        <v>4.99</v>
      </c>
      <c r="AY986" s="28">
        <v>134.41999999999999</v>
      </c>
      <c r="AZ986" s="28">
        <v>2.7608000000000001</v>
      </c>
      <c r="BA986" s="28">
        <v>0.12141280353200901</v>
      </c>
      <c r="BB986" s="28">
        <v>10.9557</v>
      </c>
      <c r="BC986" s="28">
        <v>145.35</v>
      </c>
      <c r="BD986" s="28">
        <v>0.64285000000000003</v>
      </c>
      <c r="BE986" s="28">
        <v>1.9110799999999999</v>
      </c>
      <c r="BF986" s="28">
        <v>1.8633999999999999</v>
      </c>
      <c r="BG986" s="28">
        <v>2.1349</v>
      </c>
      <c r="BH986" s="28">
        <v>83.61</v>
      </c>
      <c r="BI986" s="28">
        <v>15.776999999999999</v>
      </c>
      <c r="BJ986" s="28">
        <v>4.99</v>
      </c>
      <c r="BK986" s="28">
        <v>3.294168</v>
      </c>
      <c r="BL986" s="28">
        <v>3.294168</v>
      </c>
      <c r="BM986" s="28">
        <v>3.388115</v>
      </c>
      <c r="BN986" s="28">
        <v>0.16919999999999999</v>
      </c>
      <c r="BO986" s="28">
        <v>1.0045990378105001</v>
      </c>
      <c r="BP986" s="28">
        <v>0.46515918958031799</v>
      </c>
    </row>
    <row r="987" spans="1:68">
      <c r="A987" s="28">
        <v>986</v>
      </c>
      <c r="B987" s="29" t="s">
        <v>87</v>
      </c>
      <c r="C987" s="28">
        <v>70</v>
      </c>
      <c r="D987" s="28">
        <v>1145</v>
      </c>
      <c r="E987" s="28">
        <v>0.45229079999999999</v>
      </c>
      <c r="F987" s="28">
        <v>36.738252600000003</v>
      </c>
      <c r="G987" s="28">
        <v>3.3332359999999999</v>
      </c>
      <c r="H987" s="28">
        <v>1.1959900000000001</v>
      </c>
      <c r="I987" s="28">
        <v>4.0697780000000003</v>
      </c>
      <c r="J987" s="28">
        <v>17.115200000000002</v>
      </c>
      <c r="K987" s="28">
        <v>0.89306399999999997</v>
      </c>
      <c r="L987" s="28">
        <v>0.89005999999999996</v>
      </c>
      <c r="M987" s="28">
        <v>1.0675779999999999</v>
      </c>
      <c r="N987" s="28">
        <v>468.30090000000001</v>
      </c>
      <c r="O987" s="28">
        <v>57.276269708000001</v>
      </c>
      <c r="P987" s="28">
        <v>361.9194</v>
      </c>
      <c r="Q987" s="28">
        <v>1.457295</v>
      </c>
      <c r="R987" s="28">
        <v>2.3408000000000002</v>
      </c>
      <c r="S987" s="28">
        <v>3.5543999999999998</v>
      </c>
      <c r="T987" s="28">
        <v>176.00460000000001</v>
      </c>
      <c r="U987" s="28">
        <v>3.0945209999999999</v>
      </c>
      <c r="V987" s="28">
        <v>6.6607460035523994E-2</v>
      </c>
      <c r="W987" s="28">
        <v>33.686453999999998</v>
      </c>
      <c r="X987" s="28">
        <v>197.291</v>
      </c>
      <c r="Y987" s="28">
        <v>1.48861</v>
      </c>
      <c r="Z987" s="28">
        <v>1.95739</v>
      </c>
      <c r="AA987" s="28">
        <v>2.5668340000000001</v>
      </c>
      <c r="AB987" s="28">
        <v>2.758292</v>
      </c>
      <c r="AC987" s="28">
        <v>52.228299999999997</v>
      </c>
      <c r="AD987" s="28">
        <v>32.252606</v>
      </c>
      <c r="AE987" s="28">
        <v>3.5543999999999998</v>
      </c>
      <c r="AF987" s="28">
        <v>4.84099696</v>
      </c>
      <c r="AG987" s="28">
        <v>4.82150196</v>
      </c>
      <c r="AH987" s="28">
        <v>4.7230469599999996</v>
      </c>
      <c r="AI987" s="28">
        <v>7.6249999999999998E-2</v>
      </c>
      <c r="AJ987" s="28">
        <v>1.91</v>
      </c>
      <c r="AK987" s="28">
        <v>92.354690000000005</v>
      </c>
      <c r="AL987" s="28">
        <v>6.6661999999999999</v>
      </c>
      <c r="AM987" s="28">
        <v>0.95140000000000002</v>
      </c>
      <c r="AN987" s="28">
        <v>1.7632000000000001</v>
      </c>
      <c r="AO987" s="28">
        <v>40.75</v>
      </c>
      <c r="AP987" s="28">
        <v>2.0085000000000002</v>
      </c>
      <c r="AQ987" s="28">
        <v>1.587</v>
      </c>
      <c r="AR987" s="28">
        <v>7.4635999999999996</v>
      </c>
      <c r="AS987" s="28">
        <v>663.51400000000001</v>
      </c>
      <c r="AT987" s="28">
        <v>36.380982199999998</v>
      </c>
      <c r="AU987" s="28">
        <v>2695.96</v>
      </c>
      <c r="AV987" s="28">
        <v>5.7996699999999999</v>
      </c>
      <c r="AW987" s="28">
        <v>3.2805</v>
      </c>
      <c r="AX987" s="28">
        <v>4.99</v>
      </c>
      <c r="AY987" s="28">
        <v>134.63999999999999</v>
      </c>
      <c r="AZ987" s="28">
        <v>2.7621000000000002</v>
      </c>
      <c r="BA987" s="28">
        <v>0.120981595092025</v>
      </c>
      <c r="BB987" s="28">
        <v>11.019500000000001</v>
      </c>
      <c r="BC987" s="28">
        <v>145.55000000000001</v>
      </c>
      <c r="BD987" s="28">
        <v>0.64444999999999997</v>
      </c>
      <c r="BE987" s="28">
        <v>1.9116</v>
      </c>
      <c r="BF987" s="28">
        <v>1.8653999999999999</v>
      </c>
      <c r="BG987" s="28">
        <v>2.1373000000000002</v>
      </c>
      <c r="BH987" s="28">
        <v>82.707999999999998</v>
      </c>
      <c r="BI987" s="28">
        <v>15.821</v>
      </c>
      <c r="BJ987" s="28">
        <v>4.99</v>
      </c>
      <c r="BK987" s="28">
        <v>3.2928000000000002</v>
      </c>
      <c r="BL987" s="28">
        <v>3.2928000000000002</v>
      </c>
      <c r="BM987" s="28">
        <v>3.4250470000000002</v>
      </c>
      <c r="BN987" s="28">
        <v>0.16839999999999999</v>
      </c>
      <c r="BO987" s="28">
        <v>1.0016668544212399</v>
      </c>
      <c r="BP987" s="28">
        <v>0.46631693198263402</v>
      </c>
    </row>
    <row r="988" spans="1:68">
      <c r="A988" s="28">
        <v>987</v>
      </c>
      <c r="B988" s="29" t="s">
        <v>460</v>
      </c>
      <c r="C988" s="28">
        <v>321</v>
      </c>
      <c r="D988" s="28">
        <v>1200</v>
      </c>
      <c r="E988" s="28">
        <v>0.50658000000000003</v>
      </c>
      <c r="F988" s="28">
        <v>38.958849999999998</v>
      </c>
      <c r="G988" s="28">
        <v>3.3656000000000001</v>
      </c>
      <c r="H988" s="28">
        <v>1.2171000000000001</v>
      </c>
      <c r="I988" s="28">
        <v>4.0858999999999996</v>
      </c>
      <c r="J988" s="28">
        <v>18.02</v>
      </c>
      <c r="K988" s="28">
        <v>0.87260000000000004</v>
      </c>
      <c r="L988" s="28">
        <v>0.86499999999999999</v>
      </c>
      <c r="M988" s="28">
        <v>1.0905</v>
      </c>
      <c r="N988" s="28">
        <v>463.125</v>
      </c>
      <c r="O988" s="28">
        <v>57.900513199999999</v>
      </c>
      <c r="P988" s="28">
        <v>395.53</v>
      </c>
      <c r="Q988" s="28">
        <v>1.32803</v>
      </c>
      <c r="R988" s="28">
        <v>2.2709999999999999</v>
      </c>
      <c r="S988" s="28">
        <v>3.66</v>
      </c>
      <c r="T988" s="28">
        <v>178.85</v>
      </c>
      <c r="U988" s="28">
        <v>3.15659</v>
      </c>
      <c r="V988" s="28">
        <v>6.1043285238623797E-2</v>
      </c>
      <c r="W988" s="28">
        <v>34.704099999999997</v>
      </c>
      <c r="X988" s="28">
        <v>199.95</v>
      </c>
      <c r="Y988" s="28">
        <v>1.5083</v>
      </c>
      <c r="Z988" s="28">
        <v>1.9804600000000001</v>
      </c>
      <c r="AA988" s="28">
        <v>2.5952999999999999</v>
      </c>
      <c r="AB988" s="28">
        <v>2.7797999999999998</v>
      </c>
      <c r="AC988" s="28">
        <v>48.944000000000003</v>
      </c>
      <c r="AD988" s="28">
        <v>33.753900000000002</v>
      </c>
      <c r="AE988" s="28">
        <v>3.66</v>
      </c>
      <c r="AF988" s="28">
        <v>4.8280760000000003</v>
      </c>
      <c r="AG988" s="28">
        <v>4.8225059999999997</v>
      </c>
      <c r="AH988" s="28">
        <v>4.7943759999999997</v>
      </c>
      <c r="AI988" s="28">
        <v>5.7500000000000002E-2</v>
      </c>
      <c r="AJ988" s="28">
        <v>1.9024000000000001</v>
      </c>
      <c r="AK988" s="28">
        <v>91.904300000000006</v>
      </c>
      <c r="AL988" s="28">
        <v>6.6474000000000002</v>
      </c>
      <c r="AM988" s="28">
        <v>0.95099999999999996</v>
      </c>
      <c r="AN988" s="28">
        <v>1.7638</v>
      </c>
      <c r="AO988" s="28">
        <v>40.56</v>
      </c>
      <c r="AP988" s="28">
        <v>2.0068000000000001</v>
      </c>
      <c r="AQ988" s="28">
        <v>1.5860000000000001</v>
      </c>
      <c r="AR988" s="28">
        <v>7.4363999999999999</v>
      </c>
      <c r="AS988" s="28">
        <v>663.45600000000002</v>
      </c>
      <c r="AT988" s="28">
        <v>36.325042199999999</v>
      </c>
      <c r="AU988" s="28">
        <v>2687.88</v>
      </c>
      <c r="AV988" s="28">
        <v>5.7461000000000002</v>
      </c>
      <c r="AW988" s="28">
        <v>3.2789999999999999</v>
      </c>
      <c r="AX988" s="28">
        <v>4.9800000000000004</v>
      </c>
      <c r="AY988" s="28">
        <v>134.62</v>
      </c>
      <c r="AZ988" s="28">
        <v>2.7603</v>
      </c>
      <c r="BA988" s="28">
        <v>0.121301775147929</v>
      </c>
      <c r="BB988" s="28">
        <v>11.0176</v>
      </c>
      <c r="BC988" s="28">
        <v>145.5</v>
      </c>
      <c r="BD988" s="28">
        <v>0.64410000000000001</v>
      </c>
      <c r="BE988" s="28">
        <v>1.9106399999999999</v>
      </c>
      <c r="BF988" s="28">
        <v>1.8648</v>
      </c>
      <c r="BG988" s="28">
        <v>2.1374</v>
      </c>
      <c r="BH988" s="28">
        <v>81.921999999999997</v>
      </c>
      <c r="BI988" s="28">
        <v>15.81</v>
      </c>
      <c r="BJ988" s="28">
        <v>4.9800000000000004</v>
      </c>
      <c r="BK988" s="28">
        <v>3.289304</v>
      </c>
      <c r="BL988" s="28">
        <v>3.289304</v>
      </c>
      <c r="BM988" s="28">
        <v>3.438898</v>
      </c>
      <c r="BN988" s="28">
        <v>0.16919999999999999</v>
      </c>
      <c r="BO988" s="28">
        <v>1.00871167744113</v>
      </c>
      <c r="BP988" s="28">
        <v>0.46606367583212699</v>
      </c>
    </row>
    <row r="989" spans="1:68">
      <c r="A989" s="28">
        <v>988</v>
      </c>
      <c r="B989" s="29" t="s">
        <v>461</v>
      </c>
      <c r="C989" s="28">
        <v>335</v>
      </c>
      <c r="D989" s="28">
        <v>1065</v>
      </c>
      <c r="E989" s="28">
        <v>0.40472160000000001</v>
      </c>
      <c r="F989" s="28">
        <v>33.810887200000003</v>
      </c>
      <c r="G989" s="28">
        <v>3.1581920000000001</v>
      </c>
      <c r="H989" s="28">
        <v>1.2050000000000001</v>
      </c>
      <c r="I989" s="28">
        <v>4.0878959999999998</v>
      </c>
      <c r="J989" s="28">
        <v>15.9664</v>
      </c>
      <c r="K989" s="28">
        <v>0.87372799999999995</v>
      </c>
      <c r="L989" s="28">
        <v>0.87592000000000003</v>
      </c>
      <c r="M989" s="28">
        <v>1.058856</v>
      </c>
      <c r="N989" s="28">
        <v>464.95639999999997</v>
      </c>
      <c r="O989" s="28">
        <v>56.913450015999999</v>
      </c>
      <c r="P989" s="28">
        <v>360.43279999999999</v>
      </c>
      <c r="Q989" s="28">
        <v>1.4322999999999999</v>
      </c>
      <c r="R989" s="28">
        <v>2.2639999999999998</v>
      </c>
      <c r="S989" s="28">
        <v>3.5007999999999999</v>
      </c>
      <c r="T989" s="28">
        <v>175.91919999999999</v>
      </c>
      <c r="U989" s="28">
        <v>3.0953719999999998</v>
      </c>
      <c r="V989" s="28">
        <v>6.7642048301433E-2</v>
      </c>
      <c r="W989" s="28">
        <v>33.726728000000001</v>
      </c>
      <c r="X989" s="28">
        <v>197.33199999999999</v>
      </c>
      <c r="Y989" s="28">
        <v>1.4854000000000001</v>
      </c>
      <c r="Z989" s="28">
        <v>1.9505840000000001</v>
      </c>
      <c r="AA989" s="28">
        <v>2.5666479999999998</v>
      </c>
      <c r="AB989" s="28">
        <v>2.7585440000000001</v>
      </c>
      <c r="AC989" s="28">
        <v>51.728400000000001</v>
      </c>
      <c r="AD989" s="28">
        <v>32.669032000000001</v>
      </c>
      <c r="AE989" s="28">
        <v>3.5007999999999999</v>
      </c>
      <c r="AF989" s="28">
        <v>4.8006899199999999</v>
      </c>
      <c r="AG989" s="28">
        <v>4.7895499199999998</v>
      </c>
      <c r="AH989" s="28">
        <v>4.7332899199999998</v>
      </c>
      <c r="AI989" s="28">
        <v>6.5000000000000002E-2</v>
      </c>
      <c r="AJ989" s="28">
        <v>1.9352</v>
      </c>
      <c r="AK989" s="28">
        <v>94.223231999999996</v>
      </c>
      <c r="AL989" s="28">
        <v>6.8479200000000002</v>
      </c>
      <c r="AM989" s="28">
        <v>0.96896000000000004</v>
      </c>
      <c r="AN989" s="28">
        <v>1.7776000000000001</v>
      </c>
      <c r="AO989" s="28">
        <v>41.44</v>
      </c>
      <c r="AP989" s="28">
        <v>2.0220799999999999</v>
      </c>
      <c r="AQ989" s="28">
        <v>1.6064000000000001</v>
      </c>
      <c r="AR989" s="28">
        <v>7.2858400000000003</v>
      </c>
      <c r="AS989" s="28">
        <v>671.80319999999995</v>
      </c>
      <c r="AT989" s="28">
        <v>36.842528080000001</v>
      </c>
      <c r="AU989" s="28">
        <v>2628.1840000000002</v>
      </c>
      <c r="AV989" s="28">
        <v>5.8156639999999999</v>
      </c>
      <c r="AW989" s="28">
        <v>3.4319999999999999</v>
      </c>
      <c r="AX989" s="28">
        <v>5</v>
      </c>
      <c r="AY989" s="28">
        <v>134.77600000000001</v>
      </c>
      <c r="AZ989" s="28">
        <v>2.7148400000000001</v>
      </c>
      <c r="BA989" s="28">
        <v>0.11969111969111999</v>
      </c>
      <c r="BB989" s="28">
        <v>11.30944</v>
      </c>
      <c r="BC989" s="28">
        <v>145.4</v>
      </c>
      <c r="BD989" s="28">
        <v>0.64895999999999998</v>
      </c>
      <c r="BE989" s="28">
        <v>1.9150160000000001</v>
      </c>
      <c r="BF989" s="28">
        <v>1.87216</v>
      </c>
      <c r="BG989" s="28">
        <v>2.1444000000000001</v>
      </c>
      <c r="BH989" s="28">
        <v>85.202399999999997</v>
      </c>
      <c r="BI989" s="28">
        <v>15.3512</v>
      </c>
      <c r="BJ989" s="28">
        <v>5</v>
      </c>
      <c r="BK989" s="28">
        <v>3.3459808</v>
      </c>
      <c r="BL989" s="28">
        <v>3.3459808</v>
      </c>
      <c r="BM989" s="28">
        <v>3.7569488</v>
      </c>
      <c r="BN989" s="28">
        <v>0.19864000000000001</v>
      </c>
      <c r="BO989" s="28">
        <v>0.99832492238857795</v>
      </c>
      <c r="BP989" s="28">
        <v>0.46958031837916098</v>
      </c>
    </row>
    <row r="990" spans="1:68">
      <c r="A990" s="28">
        <v>989</v>
      </c>
      <c r="B990" s="29" t="s">
        <v>462</v>
      </c>
      <c r="C990" s="28">
        <v>380</v>
      </c>
      <c r="D990" s="28">
        <v>1065</v>
      </c>
      <c r="E990" s="28">
        <v>0.4067016</v>
      </c>
      <c r="F990" s="28">
        <v>33.971367200000003</v>
      </c>
      <c r="G990" s="28">
        <v>3.1704919999999999</v>
      </c>
      <c r="H990" s="28">
        <v>1.1981999999999999</v>
      </c>
      <c r="I990" s="28">
        <v>4.0945960000000001</v>
      </c>
      <c r="J990" s="28">
        <v>16.046399999999998</v>
      </c>
      <c r="K990" s="28">
        <v>0.87362799999999996</v>
      </c>
      <c r="L990" s="28">
        <v>0.87492000000000003</v>
      </c>
      <c r="M990" s="28">
        <v>1.0536559999999999</v>
      </c>
      <c r="N990" s="28">
        <v>464.7124</v>
      </c>
      <c r="O990" s="28">
        <v>57.142049315999998</v>
      </c>
      <c r="P990" s="28">
        <v>359.61279999999999</v>
      </c>
      <c r="Q990" s="28">
        <v>1.4218999999999999</v>
      </c>
      <c r="R990" s="28">
        <v>2.2730000000000001</v>
      </c>
      <c r="S990" s="28">
        <v>3.5108000000000001</v>
      </c>
      <c r="T990" s="28">
        <v>176.22919999999999</v>
      </c>
      <c r="U990" s="28">
        <v>3.105772</v>
      </c>
      <c r="V990" s="28">
        <v>6.7304816033502898E-2</v>
      </c>
      <c r="W990" s="28">
        <v>33.834327999999999</v>
      </c>
      <c r="X990" s="28">
        <v>197.68199999999999</v>
      </c>
      <c r="Y990" s="28">
        <v>1.4917</v>
      </c>
      <c r="Z990" s="28">
        <v>1.953924</v>
      </c>
      <c r="AA990" s="28">
        <v>2.5708479999999998</v>
      </c>
      <c r="AB990" s="28">
        <v>2.761844</v>
      </c>
      <c r="AC990" s="28">
        <v>51.6614</v>
      </c>
      <c r="AD990" s="28">
        <v>32.666831999999999</v>
      </c>
      <c r="AE990" s="28">
        <v>3.5108000000000001</v>
      </c>
      <c r="AF990" s="28">
        <v>4.8084959200000004</v>
      </c>
      <c r="AG990" s="28">
        <v>4.7973559200000002</v>
      </c>
      <c r="AH990" s="28">
        <v>4.7410959200000002</v>
      </c>
      <c r="AI990" s="28">
        <v>6.5000000000000002E-2</v>
      </c>
      <c r="AJ990" s="28">
        <v>1.9352</v>
      </c>
      <c r="AK990" s="28">
        <v>94.223231999999996</v>
      </c>
      <c r="AL990" s="28">
        <v>6.8479200000000002</v>
      </c>
      <c r="AM990" s="28">
        <v>0.96896000000000004</v>
      </c>
      <c r="AN990" s="28">
        <v>1.7776000000000001</v>
      </c>
      <c r="AO990" s="28">
        <v>41.44</v>
      </c>
      <c r="AP990" s="28">
        <v>2.0220799999999999</v>
      </c>
      <c r="AQ990" s="28">
        <v>1.6064000000000001</v>
      </c>
      <c r="AR990" s="28">
        <v>7.2858400000000003</v>
      </c>
      <c r="AS990" s="28">
        <v>671.80319999999995</v>
      </c>
      <c r="AT990" s="28">
        <v>36.842528080000001</v>
      </c>
      <c r="AU990" s="28">
        <v>2628.1840000000002</v>
      </c>
      <c r="AV990" s="28">
        <v>5.8156639999999999</v>
      </c>
      <c r="AW990" s="28">
        <v>3.4319999999999999</v>
      </c>
      <c r="AX990" s="28">
        <v>5</v>
      </c>
      <c r="AY990" s="28">
        <v>134.77600000000001</v>
      </c>
      <c r="AZ990" s="28">
        <v>2.7148400000000001</v>
      </c>
      <c r="BA990" s="28">
        <v>0.11969111969111999</v>
      </c>
      <c r="BB990" s="28">
        <v>11.30944</v>
      </c>
      <c r="BC990" s="28">
        <v>145.4</v>
      </c>
      <c r="BD990" s="28">
        <v>0.64895999999999998</v>
      </c>
      <c r="BE990" s="28">
        <v>1.9150160000000001</v>
      </c>
      <c r="BF990" s="28">
        <v>1.87216</v>
      </c>
      <c r="BG990" s="28">
        <v>2.1444000000000001</v>
      </c>
      <c r="BH990" s="28">
        <v>85.202399999999997</v>
      </c>
      <c r="BI990" s="28">
        <v>15.3512</v>
      </c>
      <c r="BJ990" s="28">
        <v>5</v>
      </c>
      <c r="BK990" s="28">
        <v>3.3459808</v>
      </c>
      <c r="BL990" s="28">
        <v>3.3459808</v>
      </c>
      <c r="BM990" s="28">
        <v>3.7569488</v>
      </c>
      <c r="BN990" s="28">
        <v>0.19864000000000001</v>
      </c>
      <c r="BO990" s="28">
        <v>1.00051835442145</v>
      </c>
      <c r="BP990" s="28">
        <v>0.46958031837916098</v>
      </c>
    </row>
    <row r="991" spans="1:68">
      <c r="A991" s="28">
        <v>990</v>
      </c>
      <c r="B991" s="29" t="s">
        <v>463</v>
      </c>
      <c r="C991" s="28">
        <v>375</v>
      </c>
      <c r="D991" s="28">
        <v>1065</v>
      </c>
      <c r="E991" s="28">
        <v>0.40822160000000002</v>
      </c>
      <c r="F991" s="28">
        <v>34.132457199999997</v>
      </c>
      <c r="G991" s="28">
        <v>3.1803919999999999</v>
      </c>
      <c r="H991" s="28">
        <v>1.2007000000000001</v>
      </c>
      <c r="I991" s="28">
        <v>4.1032960000000003</v>
      </c>
      <c r="J991" s="28">
        <v>16.1264</v>
      </c>
      <c r="K991" s="28">
        <v>0.87272799999999995</v>
      </c>
      <c r="L991" s="28">
        <v>0.87392000000000003</v>
      </c>
      <c r="M991" s="28">
        <v>1.0518559999999999</v>
      </c>
      <c r="N991" s="28">
        <v>463.94240000000002</v>
      </c>
      <c r="O991" s="28">
        <v>57.275189515999998</v>
      </c>
      <c r="P991" s="28">
        <v>359.27280000000002</v>
      </c>
      <c r="Q991" s="28">
        <v>1.4036500000000001</v>
      </c>
      <c r="R991" s="28">
        <v>2.2730000000000001</v>
      </c>
      <c r="S991" s="28">
        <v>3.5207999999999999</v>
      </c>
      <c r="T991" s="28">
        <v>176.7192</v>
      </c>
      <c r="U991" s="28">
        <v>3.1161720000000002</v>
      </c>
      <c r="V991" s="28">
        <v>6.6970929655719796E-2</v>
      </c>
      <c r="W991" s="28">
        <v>34.055928000000002</v>
      </c>
      <c r="X991" s="28">
        <v>198.08199999999999</v>
      </c>
      <c r="Y991" s="28">
        <v>1.4942</v>
      </c>
      <c r="Z991" s="28">
        <v>1.9572240000000001</v>
      </c>
      <c r="AA991" s="28">
        <v>2.5764480000000001</v>
      </c>
      <c r="AB991" s="28">
        <v>2.7661440000000002</v>
      </c>
      <c r="AC991" s="28">
        <v>51.616399999999999</v>
      </c>
      <c r="AD991" s="28">
        <v>32.859732000000001</v>
      </c>
      <c r="AE991" s="28">
        <v>3.5207999999999999</v>
      </c>
      <c r="AF991" s="28">
        <v>4.81886992</v>
      </c>
      <c r="AG991" s="28">
        <v>4.8077299199999999</v>
      </c>
      <c r="AH991" s="28">
        <v>4.7514699199999999</v>
      </c>
      <c r="AI991" s="28">
        <v>6.5000000000000002E-2</v>
      </c>
      <c r="AJ991" s="28">
        <v>1.9352</v>
      </c>
      <c r="AK991" s="28">
        <v>94.223231999999996</v>
      </c>
      <c r="AL991" s="28">
        <v>6.8479200000000002</v>
      </c>
      <c r="AM991" s="28">
        <v>0.96896000000000004</v>
      </c>
      <c r="AN991" s="28">
        <v>1.7776000000000001</v>
      </c>
      <c r="AO991" s="28">
        <v>41.44</v>
      </c>
      <c r="AP991" s="28">
        <v>2.0220799999999999</v>
      </c>
      <c r="AQ991" s="28">
        <v>1.6064000000000001</v>
      </c>
      <c r="AR991" s="28">
        <v>7.2858400000000003</v>
      </c>
      <c r="AS991" s="28">
        <v>671.80319999999995</v>
      </c>
      <c r="AT991" s="28">
        <v>36.842528080000001</v>
      </c>
      <c r="AU991" s="28">
        <v>2628.1840000000002</v>
      </c>
      <c r="AV991" s="28">
        <v>5.8156639999999999</v>
      </c>
      <c r="AW991" s="28">
        <v>3.4319999999999999</v>
      </c>
      <c r="AX991" s="28">
        <v>5</v>
      </c>
      <c r="AY991" s="28">
        <v>134.77600000000001</v>
      </c>
      <c r="AZ991" s="28">
        <v>2.7148400000000001</v>
      </c>
      <c r="BA991" s="28">
        <v>0.11969111969111999</v>
      </c>
      <c r="BB991" s="28">
        <v>11.30944</v>
      </c>
      <c r="BC991" s="28">
        <v>145.4</v>
      </c>
      <c r="BD991" s="28">
        <v>0.64895999999999998</v>
      </c>
      <c r="BE991" s="28">
        <v>1.9150160000000001</v>
      </c>
      <c r="BF991" s="28">
        <v>1.87216</v>
      </c>
      <c r="BG991" s="28">
        <v>2.1444000000000001</v>
      </c>
      <c r="BH991" s="28">
        <v>85.202399999999997</v>
      </c>
      <c r="BI991" s="28">
        <v>15.3512</v>
      </c>
      <c r="BJ991" s="28">
        <v>5</v>
      </c>
      <c r="BK991" s="28">
        <v>3.3459808</v>
      </c>
      <c r="BL991" s="28">
        <v>3.3459808</v>
      </c>
      <c r="BM991" s="28">
        <v>3.7569488</v>
      </c>
      <c r="BN991" s="28">
        <v>0.19864000000000001</v>
      </c>
      <c r="BO991" s="28">
        <v>1.0013887639582999</v>
      </c>
      <c r="BP991" s="28">
        <v>0.46958031837916098</v>
      </c>
    </row>
    <row r="992" spans="1:68">
      <c r="A992" s="28">
        <v>991</v>
      </c>
      <c r="B992" s="29" t="s">
        <v>464</v>
      </c>
      <c r="C992" s="28">
        <v>385</v>
      </c>
      <c r="D992" s="28">
        <v>1065</v>
      </c>
      <c r="E992" s="28">
        <v>0.40697519999999998</v>
      </c>
      <c r="F992" s="28">
        <v>34.000363399999998</v>
      </c>
      <c r="G992" s="28">
        <v>3.1722739999999998</v>
      </c>
      <c r="H992" s="28">
        <v>1.19865</v>
      </c>
      <c r="I992" s="28">
        <v>4.0961619999999996</v>
      </c>
      <c r="J992" s="28">
        <v>16.0608</v>
      </c>
      <c r="K992" s="28">
        <v>0.87346599999999996</v>
      </c>
      <c r="L992" s="28">
        <v>0.87473999999999996</v>
      </c>
      <c r="M992" s="28">
        <v>1.0533319999999999</v>
      </c>
      <c r="N992" s="28">
        <v>464.57380000000001</v>
      </c>
      <c r="O992" s="28">
        <v>57.166014552</v>
      </c>
      <c r="P992" s="28">
        <v>359.55160000000001</v>
      </c>
      <c r="Q992" s="28">
        <v>1.418615</v>
      </c>
      <c r="R992" s="28">
        <v>2.2730000000000001</v>
      </c>
      <c r="S992" s="28">
        <v>3.5125999999999999</v>
      </c>
      <c r="T992" s="28">
        <v>176.31739999999999</v>
      </c>
      <c r="U992" s="28">
        <v>3.1076440000000001</v>
      </c>
      <c r="V992" s="28">
        <v>6.72444710101614E-2</v>
      </c>
      <c r="W992" s="28">
        <v>33.874215999999997</v>
      </c>
      <c r="X992" s="28">
        <v>197.75399999999999</v>
      </c>
      <c r="Y992" s="28">
        <v>1.4921500000000001</v>
      </c>
      <c r="Z992" s="28">
        <v>1.954518</v>
      </c>
      <c r="AA992" s="28">
        <v>2.5718559999999999</v>
      </c>
      <c r="AB992" s="28">
        <v>2.7626179999999998</v>
      </c>
      <c r="AC992" s="28">
        <v>51.653300000000002</v>
      </c>
      <c r="AD992" s="28">
        <v>32.701554000000002</v>
      </c>
      <c r="AE992" s="28">
        <v>3.5125999999999999</v>
      </c>
      <c r="AF992" s="28">
        <v>4.81036324</v>
      </c>
      <c r="AG992" s="28">
        <v>4.7992232399999999</v>
      </c>
      <c r="AH992" s="28">
        <v>4.7429632399999999</v>
      </c>
      <c r="AI992" s="28">
        <v>6.5000000000000002E-2</v>
      </c>
      <c r="AJ992" s="28">
        <v>1.9352</v>
      </c>
      <c r="AK992" s="28">
        <v>94.223231999999996</v>
      </c>
      <c r="AL992" s="28">
        <v>6.8479200000000002</v>
      </c>
      <c r="AM992" s="28">
        <v>0.96896000000000004</v>
      </c>
      <c r="AN992" s="28">
        <v>1.7776000000000001</v>
      </c>
      <c r="AO992" s="28">
        <v>41.44</v>
      </c>
      <c r="AP992" s="28">
        <v>2.0220799999999999</v>
      </c>
      <c r="AQ992" s="28">
        <v>1.6064000000000001</v>
      </c>
      <c r="AR992" s="28">
        <v>7.2858400000000003</v>
      </c>
      <c r="AS992" s="28">
        <v>671.80319999999995</v>
      </c>
      <c r="AT992" s="28">
        <v>36.842528080000001</v>
      </c>
      <c r="AU992" s="28">
        <v>2628.1840000000002</v>
      </c>
      <c r="AV992" s="28">
        <v>5.8156639999999999</v>
      </c>
      <c r="AW992" s="28">
        <v>3.4319999999999999</v>
      </c>
      <c r="AX992" s="28">
        <v>5</v>
      </c>
      <c r="AY992" s="28">
        <v>134.77600000000001</v>
      </c>
      <c r="AZ992" s="28">
        <v>2.7148400000000001</v>
      </c>
      <c r="BA992" s="28">
        <v>0.11969111969111999</v>
      </c>
      <c r="BB992" s="28">
        <v>11.30944</v>
      </c>
      <c r="BC992" s="28">
        <v>145.4</v>
      </c>
      <c r="BD992" s="28">
        <v>0.64895999999999998</v>
      </c>
      <c r="BE992" s="28">
        <v>1.9150160000000001</v>
      </c>
      <c r="BF992" s="28">
        <v>1.87216</v>
      </c>
      <c r="BG992" s="28">
        <v>2.1444000000000001</v>
      </c>
      <c r="BH992" s="28">
        <v>85.202399999999997</v>
      </c>
      <c r="BI992" s="28">
        <v>15.3512</v>
      </c>
      <c r="BJ992" s="28">
        <v>5</v>
      </c>
      <c r="BK992" s="28">
        <v>3.3459808</v>
      </c>
      <c r="BL992" s="28">
        <v>3.3459808</v>
      </c>
      <c r="BM992" s="28">
        <v>3.7569488</v>
      </c>
      <c r="BN992" s="28">
        <v>0.19864000000000001</v>
      </c>
      <c r="BO992" s="28">
        <v>1.0006750281380801</v>
      </c>
      <c r="BP992" s="28">
        <v>0.46958031837916098</v>
      </c>
    </row>
    <row r="993" spans="1:68">
      <c r="A993" s="28">
        <v>992</v>
      </c>
      <c r="B993" s="29" t="s">
        <v>465</v>
      </c>
      <c r="C993" s="28">
        <v>390</v>
      </c>
      <c r="D993" s="28">
        <v>1065</v>
      </c>
      <c r="E993" s="28">
        <v>0.42522159999999998</v>
      </c>
      <c r="F993" s="28">
        <v>34.820157199999997</v>
      </c>
      <c r="G993" s="28">
        <v>3.225692</v>
      </c>
      <c r="H993" s="28">
        <v>1.2004999999999999</v>
      </c>
      <c r="I993" s="28">
        <v>4.0862959999999999</v>
      </c>
      <c r="J993" s="28">
        <v>16.406400000000001</v>
      </c>
      <c r="K993" s="28">
        <v>0.87542799999999998</v>
      </c>
      <c r="L993" s="28">
        <v>0.88492000000000004</v>
      </c>
      <c r="M993" s="28">
        <v>1.0720559999999999</v>
      </c>
      <c r="N993" s="28">
        <v>467.06439999999998</v>
      </c>
      <c r="O993" s="28">
        <v>57.055651015999999</v>
      </c>
      <c r="P993" s="28">
        <v>368.24279999999999</v>
      </c>
      <c r="Q993" s="28">
        <v>1.3986099999999999</v>
      </c>
      <c r="R993" s="28">
        <v>2.2930000000000001</v>
      </c>
      <c r="S993" s="28">
        <v>3.5308000000000002</v>
      </c>
      <c r="T993" s="28">
        <v>176.0292</v>
      </c>
      <c r="U993" s="28">
        <v>3.1030220000000002</v>
      </c>
      <c r="V993" s="28">
        <v>7.1923151940706101E-2</v>
      </c>
      <c r="W993" s="28">
        <v>33.699227999999998</v>
      </c>
      <c r="X993" s="28">
        <v>197.482</v>
      </c>
      <c r="Y993" s="28">
        <v>1.4893000000000001</v>
      </c>
      <c r="Z993" s="28">
        <v>1.9539740000000001</v>
      </c>
      <c r="AA993" s="28">
        <v>2.5653480000000002</v>
      </c>
      <c r="AB993" s="28">
        <v>2.757444</v>
      </c>
      <c r="AC993" s="28">
        <v>52.388399999999997</v>
      </c>
      <c r="AD993" s="28">
        <v>32.497731999999999</v>
      </c>
      <c r="AE993" s="28">
        <v>3.5308000000000002</v>
      </c>
      <c r="AF993" s="28">
        <v>4.8064429200000003</v>
      </c>
      <c r="AG993" s="28">
        <v>4.7953029200000001</v>
      </c>
      <c r="AH993" s="28">
        <v>4.7390429200000002</v>
      </c>
      <c r="AI993" s="28">
        <v>6.8000000000000005E-2</v>
      </c>
      <c r="AJ993" s="28">
        <v>1.9352</v>
      </c>
      <c r="AK993" s="28">
        <v>94.223231999999996</v>
      </c>
      <c r="AL993" s="28">
        <v>6.8479200000000002</v>
      </c>
      <c r="AM993" s="28">
        <v>0.96896000000000004</v>
      </c>
      <c r="AN993" s="28">
        <v>1.7776000000000001</v>
      </c>
      <c r="AO993" s="28">
        <v>41.44</v>
      </c>
      <c r="AP993" s="28">
        <v>2.0220799999999999</v>
      </c>
      <c r="AQ993" s="28">
        <v>1.6064000000000001</v>
      </c>
      <c r="AR993" s="28">
        <v>7.2858400000000003</v>
      </c>
      <c r="AS993" s="28">
        <v>671.80319999999995</v>
      </c>
      <c r="AT993" s="28">
        <v>36.842528080000001</v>
      </c>
      <c r="AU993" s="28">
        <v>2628.1840000000002</v>
      </c>
      <c r="AV993" s="28">
        <v>5.8156639999999999</v>
      </c>
      <c r="AW993" s="28">
        <v>3.4319999999999999</v>
      </c>
      <c r="AX993" s="28">
        <v>5</v>
      </c>
      <c r="AY993" s="28">
        <v>134.77600000000001</v>
      </c>
      <c r="AZ993" s="28">
        <v>2.7148400000000001</v>
      </c>
      <c r="BA993" s="28">
        <v>0.11969111969111999</v>
      </c>
      <c r="BB993" s="28">
        <v>11.30944</v>
      </c>
      <c r="BC993" s="28">
        <v>145.4</v>
      </c>
      <c r="BD993" s="28">
        <v>0.64895999999999998</v>
      </c>
      <c r="BE993" s="28">
        <v>1.9150160000000001</v>
      </c>
      <c r="BF993" s="28">
        <v>1.87216</v>
      </c>
      <c r="BG993" s="28">
        <v>2.1444000000000001</v>
      </c>
      <c r="BH993" s="28">
        <v>85.202399999999997</v>
      </c>
      <c r="BI993" s="28">
        <v>15.3512</v>
      </c>
      <c r="BJ993" s="28">
        <v>5</v>
      </c>
      <c r="BK993" s="28">
        <v>3.3459808</v>
      </c>
      <c r="BL993" s="28">
        <v>3.3459808</v>
      </c>
      <c r="BM993" s="28">
        <v>3.7569488</v>
      </c>
      <c r="BN993" s="28">
        <v>0.19864000000000001</v>
      </c>
      <c r="BO993" s="28">
        <v>0.99968276126606803</v>
      </c>
      <c r="BP993" s="28">
        <v>0.46958031837916098</v>
      </c>
    </row>
    <row r="994" spans="1:68">
      <c r="A994" s="28">
        <v>993</v>
      </c>
      <c r="B994" s="29" t="s">
        <v>466</v>
      </c>
      <c r="C994" s="28">
        <v>485</v>
      </c>
      <c r="D994" s="28">
        <v>1065</v>
      </c>
      <c r="E994" s="28">
        <v>0.42720160000000001</v>
      </c>
      <c r="F994" s="28">
        <v>34.980637199999997</v>
      </c>
      <c r="G994" s="28">
        <v>3.2379920000000002</v>
      </c>
      <c r="H994" s="28">
        <v>1.1937</v>
      </c>
      <c r="I994" s="28">
        <v>4.0929960000000003</v>
      </c>
      <c r="J994" s="28">
        <v>16.4864</v>
      </c>
      <c r="K994" s="28">
        <v>0.87532799999999999</v>
      </c>
      <c r="L994" s="28">
        <v>0.88392000000000004</v>
      </c>
      <c r="M994" s="28">
        <v>1.066856</v>
      </c>
      <c r="N994" s="28">
        <v>466.82040000000001</v>
      </c>
      <c r="O994" s="28">
        <v>57.284250315999998</v>
      </c>
      <c r="P994" s="28">
        <v>367.4228</v>
      </c>
      <c r="Q994" s="28">
        <v>1.3882099999999999</v>
      </c>
      <c r="R994" s="28">
        <v>2.302</v>
      </c>
      <c r="S994" s="28">
        <v>3.5407999999999999</v>
      </c>
      <c r="T994" s="28">
        <v>176.33920000000001</v>
      </c>
      <c r="U994" s="28">
        <v>3.1134219999999999</v>
      </c>
      <c r="V994" s="28">
        <v>7.1574145962732899E-2</v>
      </c>
      <c r="W994" s="28">
        <v>33.806828000000003</v>
      </c>
      <c r="X994" s="28">
        <v>197.83199999999999</v>
      </c>
      <c r="Y994" s="28">
        <v>1.4956</v>
      </c>
      <c r="Z994" s="28">
        <v>1.957314</v>
      </c>
      <c r="AA994" s="28">
        <v>2.5695480000000002</v>
      </c>
      <c r="AB994" s="28">
        <v>2.7607439999999999</v>
      </c>
      <c r="AC994" s="28">
        <v>52.321399999999997</v>
      </c>
      <c r="AD994" s="28">
        <v>32.495531999999997</v>
      </c>
      <c r="AE994" s="28">
        <v>3.5407999999999999</v>
      </c>
      <c r="AF994" s="28">
        <v>4.8142489199999998</v>
      </c>
      <c r="AG994" s="28">
        <v>4.8031089199999997</v>
      </c>
      <c r="AH994" s="28">
        <v>4.7468489199999997</v>
      </c>
      <c r="AI994" s="28">
        <v>6.8000000000000005E-2</v>
      </c>
      <c r="AJ994" s="28">
        <v>1.9352</v>
      </c>
      <c r="AK994" s="28">
        <v>94.223231999999996</v>
      </c>
      <c r="AL994" s="28">
        <v>6.8479200000000002</v>
      </c>
      <c r="AM994" s="28">
        <v>0.96896000000000004</v>
      </c>
      <c r="AN994" s="28">
        <v>1.7776000000000001</v>
      </c>
      <c r="AO994" s="28">
        <v>41.44</v>
      </c>
      <c r="AP994" s="28">
        <v>2.0220799999999999</v>
      </c>
      <c r="AQ994" s="28">
        <v>1.6064000000000001</v>
      </c>
      <c r="AR994" s="28">
        <v>7.2858400000000003</v>
      </c>
      <c r="AS994" s="28">
        <v>671.80319999999995</v>
      </c>
      <c r="AT994" s="28">
        <v>36.842528080000001</v>
      </c>
      <c r="AU994" s="28">
        <v>2628.1840000000002</v>
      </c>
      <c r="AV994" s="28">
        <v>5.8156639999999999</v>
      </c>
      <c r="AW994" s="28">
        <v>3.4319999999999999</v>
      </c>
      <c r="AX994" s="28">
        <v>5</v>
      </c>
      <c r="AY994" s="28">
        <v>134.77600000000001</v>
      </c>
      <c r="AZ994" s="28">
        <v>2.7148400000000001</v>
      </c>
      <c r="BA994" s="28">
        <v>0.11969111969111999</v>
      </c>
      <c r="BB994" s="28">
        <v>11.30944</v>
      </c>
      <c r="BC994" s="28">
        <v>145.4</v>
      </c>
      <c r="BD994" s="28">
        <v>0.64895999999999998</v>
      </c>
      <c r="BE994" s="28">
        <v>1.9150160000000001</v>
      </c>
      <c r="BF994" s="28">
        <v>1.87216</v>
      </c>
      <c r="BG994" s="28">
        <v>2.1444000000000001</v>
      </c>
      <c r="BH994" s="28">
        <v>85.202399999999997</v>
      </c>
      <c r="BI994" s="28">
        <v>15.3512</v>
      </c>
      <c r="BJ994" s="28">
        <v>5</v>
      </c>
      <c r="BK994" s="28">
        <v>3.3459808</v>
      </c>
      <c r="BL994" s="28">
        <v>3.3459808</v>
      </c>
      <c r="BM994" s="28">
        <v>3.7569488</v>
      </c>
      <c r="BN994" s="28">
        <v>0.19864000000000001</v>
      </c>
      <c r="BO994" s="28">
        <v>1.00187619329894</v>
      </c>
      <c r="BP994" s="28">
        <v>0.46958031837916098</v>
      </c>
    </row>
    <row r="995" spans="1:68">
      <c r="A995" s="28">
        <v>994</v>
      </c>
      <c r="B995" s="29" t="s">
        <v>467</v>
      </c>
      <c r="C995" s="28">
        <v>480</v>
      </c>
      <c r="D995" s="28">
        <v>1065</v>
      </c>
      <c r="E995" s="28">
        <v>0.42872159999999998</v>
      </c>
      <c r="F995" s="28">
        <v>35.141727199999998</v>
      </c>
      <c r="G995" s="28">
        <v>3.2478919999999998</v>
      </c>
      <c r="H995" s="28">
        <v>1.1961999999999999</v>
      </c>
      <c r="I995" s="28">
        <v>4.1016959999999996</v>
      </c>
      <c r="J995" s="28">
        <v>16.566400000000002</v>
      </c>
      <c r="K995" s="28">
        <v>0.87442799999999998</v>
      </c>
      <c r="L995" s="28">
        <v>0.88292000000000004</v>
      </c>
      <c r="M995" s="28">
        <v>1.065056</v>
      </c>
      <c r="N995" s="28">
        <v>466.05040000000002</v>
      </c>
      <c r="O995" s="28">
        <v>57.417390515999998</v>
      </c>
      <c r="P995" s="28">
        <v>367.08280000000002</v>
      </c>
      <c r="Q995" s="28">
        <v>1.3699600000000001</v>
      </c>
      <c r="R995" s="28">
        <v>2.302</v>
      </c>
      <c r="S995" s="28">
        <v>3.5508000000000002</v>
      </c>
      <c r="T995" s="28">
        <v>176.82919999999999</v>
      </c>
      <c r="U995" s="28">
        <v>3.1238220000000001</v>
      </c>
      <c r="V995" s="28">
        <v>7.1228510720494506E-2</v>
      </c>
      <c r="W995" s="28">
        <v>34.028427999999998</v>
      </c>
      <c r="X995" s="28">
        <v>198.232</v>
      </c>
      <c r="Y995" s="28">
        <v>1.4981</v>
      </c>
      <c r="Z995" s="28">
        <v>1.9606140000000001</v>
      </c>
      <c r="AA995" s="28">
        <v>2.575148</v>
      </c>
      <c r="AB995" s="28">
        <v>2.7650440000000001</v>
      </c>
      <c r="AC995" s="28">
        <v>52.276400000000002</v>
      </c>
      <c r="AD995" s="28">
        <v>32.688431999999999</v>
      </c>
      <c r="AE995" s="28">
        <v>3.5508000000000002</v>
      </c>
      <c r="AF995" s="28">
        <v>4.8246229200000004</v>
      </c>
      <c r="AG995" s="28">
        <v>4.8134829200000002</v>
      </c>
      <c r="AH995" s="28">
        <v>4.7572229200000002</v>
      </c>
      <c r="AI995" s="28">
        <v>6.8000000000000005E-2</v>
      </c>
      <c r="AJ995" s="28">
        <v>1.9352</v>
      </c>
      <c r="AK995" s="28">
        <v>94.223231999999996</v>
      </c>
      <c r="AL995" s="28">
        <v>6.8479200000000002</v>
      </c>
      <c r="AM995" s="28">
        <v>0.96896000000000004</v>
      </c>
      <c r="AN995" s="28">
        <v>1.7776000000000001</v>
      </c>
      <c r="AO995" s="28">
        <v>41.44</v>
      </c>
      <c r="AP995" s="28">
        <v>2.0220799999999999</v>
      </c>
      <c r="AQ995" s="28">
        <v>1.6064000000000001</v>
      </c>
      <c r="AR995" s="28">
        <v>7.2858400000000003</v>
      </c>
      <c r="AS995" s="28">
        <v>671.80319999999995</v>
      </c>
      <c r="AT995" s="28">
        <v>36.842528080000001</v>
      </c>
      <c r="AU995" s="28">
        <v>2628.1840000000002</v>
      </c>
      <c r="AV995" s="28">
        <v>5.8156639999999999</v>
      </c>
      <c r="AW995" s="28">
        <v>3.4319999999999999</v>
      </c>
      <c r="AX995" s="28">
        <v>5</v>
      </c>
      <c r="AY995" s="28">
        <v>134.77600000000001</v>
      </c>
      <c r="AZ995" s="28">
        <v>2.7148400000000001</v>
      </c>
      <c r="BA995" s="28">
        <v>0.11969111969111999</v>
      </c>
      <c r="BB995" s="28">
        <v>11.30944</v>
      </c>
      <c r="BC995" s="28">
        <v>145.4</v>
      </c>
      <c r="BD995" s="28">
        <v>0.64895999999999998</v>
      </c>
      <c r="BE995" s="28">
        <v>1.9150160000000001</v>
      </c>
      <c r="BF995" s="28">
        <v>1.87216</v>
      </c>
      <c r="BG995" s="28">
        <v>2.1444000000000001</v>
      </c>
      <c r="BH995" s="28">
        <v>85.202399999999997</v>
      </c>
      <c r="BI995" s="28">
        <v>15.3512</v>
      </c>
      <c r="BJ995" s="28">
        <v>5</v>
      </c>
      <c r="BK995" s="28">
        <v>3.3459808</v>
      </c>
      <c r="BL995" s="28">
        <v>3.3459808</v>
      </c>
      <c r="BM995" s="28">
        <v>3.7569488</v>
      </c>
      <c r="BN995" s="28">
        <v>0.19864000000000001</v>
      </c>
      <c r="BO995" s="28">
        <v>1.0027466028357901</v>
      </c>
      <c r="BP995" s="28">
        <v>0.46958031837916098</v>
      </c>
    </row>
    <row r="996" spans="1:68">
      <c r="A996" s="28">
        <v>995</v>
      </c>
      <c r="B996" s="29" t="s">
        <v>468</v>
      </c>
      <c r="C996" s="28">
        <v>450</v>
      </c>
      <c r="D996" s="28">
        <v>1065</v>
      </c>
      <c r="E996" s="28">
        <v>0.4274752</v>
      </c>
      <c r="F996" s="28">
        <v>35.009633399999998</v>
      </c>
      <c r="G996" s="28">
        <v>3.2397740000000002</v>
      </c>
      <c r="H996" s="28">
        <v>1.19415</v>
      </c>
      <c r="I996" s="28">
        <v>4.0945619999999998</v>
      </c>
      <c r="J996" s="28">
        <v>16.500800000000002</v>
      </c>
      <c r="K996" s="28">
        <v>0.875166</v>
      </c>
      <c r="L996" s="28">
        <v>0.88373999999999997</v>
      </c>
      <c r="M996" s="28">
        <v>1.066532</v>
      </c>
      <c r="N996" s="28">
        <v>466.68180000000001</v>
      </c>
      <c r="O996" s="28">
        <v>57.308215552</v>
      </c>
      <c r="P996" s="28">
        <v>367.36160000000001</v>
      </c>
      <c r="Q996" s="28">
        <v>1.384925</v>
      </c>
      <c r="R996" s="28">
        <v>2.302</v>
      </c>
      <c r="S996" s="28">
        <v>3.5426000000000002</v>
      </c>
      <c r="T996" s="28">
        <v>176.42740000000001</v>
      </c>
      <c r="U996" s="28">
        <v>3.115294</v>
      </c>
      <c r="V996" s="28">
        <v>7.15116842819742E-2</v>
      </c>
      <c r="W996" s="28">
        <v>33.846716000000001</v>
      </c>
      <c r="X996" s="28">
        <v>197.904</v>
      </c>
      <c r="Y996" s="28">
        <v>1.4960500000000001</v>
      </c>
      <c r="Z996" s="28">
        <v>1.957908</v>
      </c>
      <c r="AA996" s="28">
        <v>2.5705559999999998</v>
      </c>
      <c r="AB996" s="28">
        <v>2.7615180000000001</v>
      </c>
      <c r="AC996" s="28">
        <v>52.313299999999998</v>
      </c>
      <c r="AD996" s="28">
        <v>32.530253999999999</v>
      </c>
      <c r="AE996" s="28">
        <v>3.5426000000000002</v>
      </c>
      <c r="AF996" s="28">
        <v>4.8161162400000004</v>
      </c>
      <c r="AG996" s="28">
        <v>4.8049762400000002</v>
      </c>
      <c r="AH996" s="28">
        <v>4.7487162400000003</v>
      </c>
      <c r="AI996" s="28">
        <v>6.8000000000000005E-2</v>
      </c>
      <c r="AJ996" s="28">
        <v>1.9352</v>
      </c>
      <c r="AK996" s="28">
        <v>94.223231999999996</v>
      </c>
      <c r="AL996" s="28">
        <v>6.8479200000000002</v>
      </c>
      <c r="AM996" s="28">
        <v>0.96896000000000004</v>
      </c>
      <c r="AN996" s="28">
        <v>1.7776000000000001</v>
      </c>
      <c r="AO996" s="28">
        <v>41.44</v>
      </c>
      <c r="AP996" s="28">
        <v>2.0220799999999999</v>
      </c>
      <c r="AQ996" s="28">
        <v>1.6064000000000001</v>
      </c>
      <c r="AR996" s="28">
        <v>7.2858400000000003</v>
      </c>
      <c r="AS996" s="28">
        <v>671.80319999999995</v>
      </c>
      <c r="AT996" s="28">
        <v>36.842528080000001</v>
      </c>
      <c r="AU996" s="28">
        <v>2628.1840000000002</v>
      </c>
      <c r="AV996" s="28">
        <v>5.8156639999999999</v>
      </c>
      <c r="AW996" s="28">
        <v>3.4319999999999999</v>
      </c>
      <c r="AX996" s="28">
        <v>5</v>
      </c>
      <c r="AY996" s="28">
        <v>134.77600000000001</v>
      </c>
      <c r="AZ996" s="28">
        <v>2.7148400000000001</v>
      </c>
      <c r="BA996" s="28">
        <v>0.11969111969111999</v>
      </c>
      <c r="BB996" s="28">
        <v>11.30944</v>
      </c>
      <c r="BC996" s="28">
        <v>145.4</v>
      </c>
      <c r="BD996" s="28">
        <v>0.64895999999999998</v>
      </c>
      <c r="BE996" s="28">
        <v>1.9150160000000001</v>
      </c>
      <c r="BF996" s="28">
        <v>1.87216</v>
      </c>
      <c r="BG996" s="28">
        <v>2.1444000000000001</v>
      </c>
      <c r="BH996" s="28">
        <v>85.202399999999997</v>
      </c>
      <c r="BI996" s="28">
        <v>15.3512</v>
      </c>
      <c r="BJ996" s="28">
        <v>5</v>
      </c>
      <c r="BK996" s="28">
        <v>3.3459808</v>
      </c>
      <c r="BL996" s="28">
        <v>3.3459808</v>
      </c>
      <c r="BM996" s="28">
        <v>3.7569488</v>
      </c>
      <c r="BN996" s="28">
        <v>0.19864000000000001</v>
      </c>
      <c r="BO996" s="28">
        <v>1.00203286701557</v>
      </c>
      <c r="BP996" s="28">
        <v>0.46958031837916098</v>
      </c>
    </row>
    <row r="997" spans="1:68">
      <c r="A997" s="28">
        <v>996</v>
      </c>
      <c r="B997" s="29" t="s">
        <v>469</v>
      </c>
      <c r="C997" s="28">
        <v>490</v>
      </c>
      <c r="D997" s="28">
        <v>1085</v>
      </c>
      <c r="E997" s="28">
        <v>0.40617520000000001</v>
      </c>
      <c r="F997" s="28">
        <v>33.9309534</v>
      </c>
      <c r="G997" s="28">
        <v>3.1594739999999999</v>
      </c>
      <c r="H997" s="28">
        <v>1.1811499999999999</v>
      </c>
      <c r="I997" s="28">
        <v>4.0655619999999999</v>
      </c>
      <c r="J997" s="28">
        <v>16.030799999999999</v>
      </c>
      <c r="K997" s="28">
        <v>0.86446599999999996</v>
      </c>
      <c r="L997" s="28">
        <v>0.86473999999999995</v>
      </c>
      <c r="M997" s="28">
        <v>1.037032</v>
      </c>
      <c r="N997" s="28">
        <v>459.37180000000001</v>
      </c>
      <c r="O997" s="28">
        <v>56.883405551999999</v>
      </c>
      <c r="P997" s="28">
        <v>355.02159999999998</v>
      </c>
      <c r="Q997" s="28">
        <v>1.386055</v>
      </c>
      <c r="R997" s="28">
        <v>2.2599999999999998</v>
      </c>
      <c r="S997" s="28">
        <v>3.4925999999999999</v>
      </c>
      <c r="T997" s="28">
        <v>175.0874</v>
      </c>
      <c r="U997" s="28">
        <v>3.0915439999999998</v>
      </c>
      <c r="V997" s="28">
        <v>6.6746512962547105E-2</v>
      </c>
      <c r="W997" s="28">
        <v>33.744016000000002</v>
      </c>
      <c r="X997" s="28">
        <v>196.304</v>
      </c>
      <c r="Y997" s="28">
        <v>1.48455</v>
      </c>
      <c r="Z997" s="28">
        <v>1.9398580000000001</v>
      </c>
      <c r="AA997" s="28">
        <v>2.5528559999999998</v>
      </c>
      <c r="AB997" s="28">
        <v>2.740218</v>
      </c>
      <c r="AC997" s="28">
        <v>51.057299999999998</v>
      </c>
      <c r="AD997" s="28">
        <v>32.458253999999997</v>
      </c>
      <c r="AE997" s="28">
        <v>3.4925999999999999</v>
      </c>
      <c r="AF997" s="28">
        <v>4.7752632400000001</v>
      </c>
      <c r="AG997" s="28">
        <v>4.76412324</v>
      </c>
      <c r="AH997" s="28">
        <v>4.70786324</v>
      </c>
      <c r="AI997" s="28">
        <v>6.4500000000000002E-2</v>
      </c>
      <c r="AJ997" s="28">
        <v>1.9352</v>
      </c>
      <c r="AK997" s="28">
        <v>94.223231999999996</v>
      </c>
      <c r="AL997" s="28">
        <v>6.8479200000000002</v>
      </c>
      <c r="AM997" s="28">
        <v>0.96896000000000004</v>
      </c>
      <c r="AN997" s="28">
        <v>1.7776000000000001</v>
      </c>
      <c r="AO997" s="28">
        <v>41.44</v>
      </c>
      <c r="AP997" s="28">
        <v>2.0220799999999999</v>
      </c>
      <c r="AQ997" s="28">
        <v>1.6064000000000001</v>
      </c>
      <c r="AR997" s="28">
        <v>7.2858400000000003</v>
      </c>
      <c r="AS997" s="28">
        <v>671.80319999999995</v>
      </c>
      <c r="AT997" s="28">
        <v>36.842528080000001</v>
      </c>
      <c r="AU997" s="28">
        <v>2628.1840000000002</v>
      </c>
      <c r="AV997" s="28">
        <v>5.8156639999999999</v>
      </c>
      <c r="AW997" s="28">
        <v>3.4319999999999999</v>
      </c>
      <c r="AX997" s="28">
        <v>5</v>
      </c>
      <c r="AY997" s="28">
        <v>134.77600000000001</v>
      </c>
      <c r="AZ997" s="28">
        <v>2.7148400000000001</v>
      </c>
      <c r="BA997" s="28">
        <v>0.11969111969111999</v>
      </c>
      <c r="BB997" s="28">
        <v>11.30944</v>
      </c>
      <c r="BC997" s="28">
        <v>145.4</v>
      </c>
      <c r="BD997" s="28">
        <v>0.64895999999999998</v>
      </c>
      <c r="BE997" s="28">
        <v>1.9150160000000001</v>
      </c>
      <c r="BF997" s="28">
        <v>1.87216</v>
      </c>
      <c r="BG997" s="28">
        <v>2.1444000000000001</v>
      </c>
      <c r="BH997" s="28">
        <v>85.202399999999997</v>
      </c>
      <c r="BI997" s="28">
        <v>15.3512</v>
      </c>
      <c r="BJ997" s="28">
        <v>5</v>
      </c>
      <c r="BK997" s="28">
        <v>3.3459808</v>
      </c>
      <c r="BL997" s="28">
        <v>3.3459808</v>
      </c>
      <c r="BM997" s="28">
        <v>3.7569488</v>
      </c>
      <c r="BN997" s="28">
        <v>0.19864000000000001</v>
      </c>
      <c r="BO997" s="28">
        <v>0.99802898314604804</v>
      </c>
      <c r="BP997" s="28">
        <v>0.46958031837916098</v>
      </c>
    </row>
    <row r="998" spans="1:68">
      <c r="A998" s="28">
        <v>997</v>
      </c>
      <c r="B998" s="29" t="s">
        <v>470</v>
      </c>
      <c r="C998" s="28">
        <v>450</v>
      </c>
      <c r="D998" s="28">
        <v>1085</v>
      </c>
      <c r="E998" s="28">
        <v>0.4457216</v>
      </c>
      <c r="F998" s="28">
        <v>35.829427199999998</v>
      </c>
      <c r="G998" s="28">
        <v>3.2931919999999999</v>
      </c>
      <c r="H998" s="28">
        <v>1.196</v>
      </c>
      <c r="I998" s="28">
        <v>4.0846960000000001</v>
      </c>
      <c r="J998" s="28">
        <v>16.846399999999999</v>
      </c>
      <c r="K998" s="28">
        <v>0.87712800000000002</v>
      </c>
      <c r="L998" s="28">
        <v>0.89392000000000005</v>
      </c>
      <c r="M998" s="28">
        <v>1.085256</v>
      </c>
      <c r="N998" s="28">
        <v>469.17239999999998</v>
      </c>
      <c r="O998" s="28">
        <v>57.197852015999999</v>
      </c>
      <c r="P998" s="28">
        <v>376.05279999999999</v>
      </c>
      <c r="Q998" s="28">
        <v>1.3649199999999999</v>
      </c>
      <c r="R998" s="28">
        <v>2.3220000000000001</v>
      </c>
      <c r="S998" s="28">
        <v>3.5608</v>
      </c>
      <c r="T998" s="28">
        <v>176.13919999999999</v>
      </c>
      <c r="U998" s="28">
        <v>3.1106720000000001</v>
      </c>
      <c r="V998" s="28">
        <v>7.5980624940640104E-2</v>
      </c>
      <c r="W998" s="28">
        <v>33.671728000000002</v>
      </c>
      <c r="X998" s="28">
        <v>197.63200000000001</v>
      </c>
      <c r="Y998" s="28">
        <v>1.4932000000000001</v>
      </c>
      <c r="Z998" s="28">
        <v>1.9573640000000001</v>
      </c>
      <c r="AA998" s="28">
        <v>2.5640480000000001</v>
      </c>
      <c r="AB998" s="28">
        <v>2.7563439999999999</v>
      </c>
      <c r="AC998" s="28">
        <v>53.048400000000001</v>
      </c>
      <c r="AD998" s="28">
        <v>32.326431999999997</v>
      </c>
      <c r="AE998" s="28">
        <v>3.5608</v>
      </c>
      <c r="AF998" s="28">
        <v>4.8121959199999997</v>
      </c>
      <c r="AG998" s="28">
        <v>4.8010559199999996</v>
      </c>
      <c r="AH998" s="28">
        <v>4.7447959199999996</v>
      </c>
      <c r="AI998" s="28">
        <v>7.0999999999999994E-2</v>
      </c>
      <c r="AJ998" s="28">
        <v>1.9352</v>
      </c>
      <c r="AK998" s="28">
        <v>94.223231999999996</v>
      </c>
      <c r="AL998" s="28">
        <v>6.8479200000000002</v>
      </c>
      <c r="AM998" s="28">
        <v>0.96896000000000004</v>
      </c>
      <c r="AN998" s="28">
        <v>1.7776000000000001</v>
      </c>
      <c r="AO998" s="28">
        <v>41.44</v>
      </c>
      <c r="AP998" s="28">
        <v>2.0220799999999999</v>
      </c>
      <c r="AQ998" s="28">
        <v>1.6064000000000001</v>
      </c>
      <c r="AR998" s="28">
        <v>7.2858400000000003</v>
      </c>
      <c r="AS998" s="28">
        <v>671.80319999999995</v>
      </c>
      <c r="AT998" s="28">
        <v>36.842528080000001</v>
      </c>
      <c r="AU998" s="28">
        <v>2628.1840000000002</v>
      </c>
      <c r="AV998" s="28">
        <v>5.8156639999999999</v>
      </c>
      <c r="AW998" s="28">
        <v>3.4319999999999999</v>
      </c>
      <c r="AX998" s="28">
        <v>5</v>
      </c>
      <c r="AY998" s="28">
        <v>134.77600000000001</v>
      </c>
      <c r="AZ998" s="28">
        <v>2.7148400000000001</v>
      </c>
      <c r="BA998" s="28">
        <v>0.11969111969111999</v>
      </c>
      <c r="BB998" s="28">
        <v>11.30944</v>
      </c>
      <c r="BC998" s="28">
        <v>145.4</v>
      </c>
      <c r="BD998" s="28">
        <v>0.64895999999999998</v>
      </c>
      <c r="BE998" s="28">
        <v>1.9150160000000001</v>
      </c>
      <c r="BF998" s="28">
        <v>1.87216</v>
      </c>
      <c r="BG998" s="28">
        <v>2.1444000000000001</v>
      </c>
      <c r="BH998" s="28">
        <v>85.202399999999997</v>
      </c>
      <c r="BI998" s="28">
        <v>15.3512</v>
      </c>
      <c r="BJ998" s="28">
        <v>5</v>
      </c>
      <c r="BK998" s="28">
        <v>3.3459808</v>
      </c>
      <c r="BL998" s="28">
        <v>3.3459808</v>
      </c>
      <c r="BM998" s="28">
        <v>3.7569488</v>
      </c>
      <c r="BN998" s="28">
        <v>0.19864000000000001</v>
      </c>
      <c r="BO998" s="28">
        <v>1.0010406001435601</v>
      </c>
      <c r="BP998" s="28">
        <v>0.46958031837916098</v>
      </c>
    </row>
    <row r="999" spans="1:68">
      <c r="A999" s="28">
        <v>998</v>
      </c>
      <c r="B999" s="29" t="s">
        <v>471</v>
      </c>
      <c r="C999" s="28">
        <v>480</v>
      </c>
      <c r="D999" s="28">
        <v>1085</v>
      </c>
      <c r="E999" s="28">
        <v>0.41172160000000002</v>
      </c>
      <c r="F999" s="28">
        <v>34.454027199999999</v>
      </c>
      <c r="G999" s="28">
        <v>3.2025920000000001</v>
      </c>
      <c r="H999" s="28">
        <v>1.1963999999999999</v>
      </c>
      <c r="I999" s="28">
        <v>4.1186959999999999</v>
      </c>
      <c r="J999" s="28">
        <v>16.2864</v>
      </c>
      <c r="K999" s="28">
        <v>0.87172799999999995</v>
      </c>
      <c r="L999" s="28">
        <v>0.87192000000000003</v>
      </c>
      <c r="M999" s="28">
        <v>1.044856</v>
      </c>
      <c r="N999" s="28">
        <v>462.92840000000001</v>
      </c>
      <c r="O999" s="28">
        <v>57.636929016000003</v>
      </c>
      <c r="P999" s="28">
        <v>358.11279999999999</v>
      </c>
      <c r="Q999" s="28">
        <v>1.375</v>
      </c>
      <c r="R999" s="28">
        <v>2.282</v>
      </c>
      <c r="S999" s="28">
        <v>3.5407999999999999</v>
      </c>
      <c r="T999" s="28">
        <v>177.51920000000001</v>
      </c>
      <c r="U999" s="28">
        <v>3.1369720000000001</v>
      </c>
      <c r="V999" s="28">
        <v>6.6312997347480099E-2</v>
      </c>
      <c r="W999" s="28">
        <v>34.385128000000002</v>
      </c>
      <c r="X999" s="28">
        <v>198.83199999999999</v>
      </c>
      <c r="Y999" s="28">
        <v>1.5029999999999999</v>
      </c>
      <c r="Z999" s="28">
        <v>1.9638640000000001</v>
      </c>
      <c r="AA999" s="28">
        <v>2.5862479999999999</v>
      </c>
      <c r="AB999" s="28">
        <v>2.7737440000000002</v>
      </c>
      <c r="AC999" s="28">
        <v>51.504399999999997</v>
      </c>
      <c r="AD999" s="28">
        <v>33.050432000000001</v>
      </c>
      <c r="AE999" s="28">
        <v>3.5407999999999999</v>
      </c>
      <c r="AF999" s="28">
        <v>4.8370499200000001</v>
      </c>
      <c r="AG999" s="28">
        <v>4.82590992</v>
      </c>
      <c r="AH999" s="28">
        <v>4.76964992</v>
      </c>
      <c r="AI999" s="28">
        <v>6.5000000000000002E-2</v>
      </c>
      <c r="AJ999" s="28">
        <v>1.9352</v>
      </c>
      <c r="AK999" s="28">
        <v>94.223231999999996</v>
      </c>
      <c r="AL999" s="28">
        <v>6.8479200000000002</v>
      </c>
      <c r="AM999" s="28">
        <v>0.96896000000000004</v>
      </c>
      <c r="AN999" s="28">
        <v>1.7776000000000001</v>
      </c>
      <c r="AO999" s="28">
        <v>41.44</v>
      </c>
      <c r="AP999" s="28">
        <v>2.0220799999999999</v>
      </c>
      <c r="AQ999" s="28">
        <v>1.6064000000000001</v>
      </c>
      <c r="AR999" s="28">
        <v>7.2858400000000003</v>
      </c>
      <c r="AS999" s="28">
        <v>671.80319999999995</v>
      </c>
      <c r="AT999" s="28">
        <v>36.842528080000001</v>
      </c>
      <c r="AU999" s="28">
        <v>2628.1840000000002</v>
      </c>
      <c r="AV999" s="28">
        <v>5.8156639999999999</v>
      </c>
      <c r="AW999" s="28">
        <v>3.4319999999999999</v>
      </c>
      <c r="AX999" s="28">
        <v>5</v>
      </c>
      <c r="AY999" s="28">
        <v>134.77600000000001</v>
      </c>
      <c r="AZ999" s="28">
        <v>2.7148400000000001</v>
      </c>
      <c r="BA999" s="28">
        <v>0.11969111969111999</v>
      </c>
      <c r="BB999" s="28">
        <v>11.30944</v>
      </c>
      <c r="BC999" s="28">
        <v>145.4</v>
      </c>
      <c r="BD999" s="28">
        <v>0.64895999999999998</v>
      </c>
      <c r="BE999" s="28">
        <v>1.9150160000000001</v>
      </c>
      <c r="BF999" s="28">
        <v>1.87216</v>
      </c>
      <c r="BG999" s="28">
        <v>2.1444000000000001</v>
      </c>
      <c r="BH999" s="28">
        <v>85.202399999999997</v>
      </c>
      <c r="BI999" s="28">
        <v>15.3512</v>
      </c>
      <c r="BJ999" s="28">
        <v>5</v>
      </c>
      <c r="BK999" s="28">
        <v>3.3459808</v>
      </c>
      <c r="BL999" s="28">
        <v>3.3459808</v>
      </c>
      <c r="BM999" s="28">
        <v>3.7569488</v>
      </c>
      <c r="BN999" s="28">
        <v>0.19864000000000001</v>
      </c>
      <c r="BO999" s="28">
        <v>1.0044526055280201</v>
      </c>
      <c r="BP999" s="28">
        <v>0.46958031837916098</v>
      </c>
    </row>
    <row r="1000" spans="1:68">
      <c r="A1000" s="28">
        <v>999</v>
      </c>
      <c r="B1000" s="29" t="s">
        <v>472</v>
      </c>
      <c r="C1000" s="28">
        <v>484</v>
      </c>
      <c r="D1000" s="28">
        <v>1085</v>
      </c>
      <c r="E1000" s="28">
        <v>0.40868159999999998</v>
      </c>
      <c r="F1000" s="28">
        <v>34.131847200000003</v>
      </c>
      <c r="G1000" s="28">
        <v>3.1827920000000001</v>
      </c>
      <c r="H1000" s="28">
        <v>1.1914</v>
      </c>
      <c r="I1000" s="28">
        <v>4.1012959999999996</v>
      </c>
      <c r="J1000" s="28">
        <v>16.1264</v>
      </c>
      <c r="K1000" s="28">
        <v>0.87352799999999997</v>
      </c>
      <c r="L1000" s="28">
        <v>0.87392000000000003</v>
      </c>
      <c r="M1000" s="28">
        <v>1.0484560000000001</v>
      </c>
      <c r="N1000" s="28">
        <v>464.46839999999997</v>
      </c>
      <c r="O1000" s="28">
        <v>57.370648615999997</v>
      </c>
      <c r="P1000" s="28">
        <v>358.7928</v>
      </c>
      <c r="Q1000" s="28">
        <v>1.4115</v>
      </c>
      <c r="R1000" s="28">
        <v>2.282</v>
      </c>
      <c r="S1000" s="28">
        <v>3.5207999999999999</v>
      </c>
      <c r="T1000" s="28">
        <v>176.53919999999999</v>
      </c>
      <c r="U1000" s="28">
        <v>3.1161720000000002</v>
      </c>
      <c r="V1000" s="28">
        <v>6.6970929655719796E-2</v>
      </c>
      <c r="W1000" s="28">
        <v>33.941927999999997</v>
      </c>
      <c r="X1000" s="28">
        <v>198.03200000000001</v>
      </c>
      <c r="Y1000" s="28">
        <v>1.498</v>
      </c>
      <c r="Z1000" s="28">
        <v>1.9572639999999999</v>
      </c>
      <c r="AA1000" s="28">
        <v>2.5750479999999998</v>
      </c>
      <c r="AB1000" s="28">
        <v>2.7651439999999998</v>
      </c>
      <c r="AC1000" s="28">
        <v>51.5944</v>
      </c>
      <c r="AD1000" s="28">
        <v>32.664631999999997</v>
      </c>
      <c r="AE1000" s="28">
        <v>3.5207999999999999</v>
      </c>
      <c r="AF1000" s="28">
        <v>4.8163019199999999</v>
      </c>
      <c r="AG1000" s="28">
        <v>4.8051619199999998</v>
      </c>
      <c r="AH1000" s="28">
        <v>4.7489019199999998</v>
      </c>
      <c r="AI1000" s="28">
        <v>6.5000000000000002E-2</v>
      </c>
      <c r="AJ1000" s="28">
        <v>1.9352</v>
      </c>
      <c r="AK1000" s="28">
        <v>94.223231999999996</v>
      </c>
      <c r="AL1000" s="28">
        <v>6.8479200000000002</v>
      </c>
      <c r="AM1000" s="28">
        <v>0.96896000000000004</v>
      </c>
      <c r="AN1000" s="28">
        <v>1.7776000000000001</v>
      </c>
      <c r="AO1000" s="28">
        <v>41.44</v>
      </c>
      <c r="AP1000" s="28">
        <v>2.0220799999999999</v>
      </c>
      <c r="AQ1000" s="28">
        <v>1.6064000000000001</v>
      </c>
      <c r="AR1000" s="28">
        <v>7.2858400000000003</v>
      </c>
      <c r="AS1000" s="28">
        <v>671.80319999999995</v>
      </c>
      <c r="AT1000" s="28">
        <v>36.842528080000001</v>
      </c>
      <c r="AU1000" s="28">
        <v>2628.1840000000002</v>
      </c>
      <c r="AV1000" s="28">
        <v>5.8156639999999999</v>
      </c>
      <c r="AW1000" s="28">
        <v>3.4319999999999999</v>
      </c>
      <c r="AX1000" s="28">
        <v>5</v>
      </c>
      <c r="AY1000" s="28">
        <v>134.77600000000001</v>
      </c>
      <c r="AZ1000" s="28">
        <v>2.7148400000000001</v>
      </c>
      <c r="BA1000" s="28">
        <v>0.11969111969111999</v>
      </c>
      <c r="BB1000" s="28">
        <v>11.30944</v>
      </c>
      <c r="BC1000" s="28">
        <v>145.4</v>
      </c>
      <c r="BD1000" s="28">
        <v>0.64895999999999998</v>
      </c>
      <c r="BE1000" s="28">
        <v>1.9150160000000001</v>
      </c>
      <c r="BF1000" s="28">
        <v>1.87216</v>
      </c>
      <c r="BG1000" s="28">
        <v>2.1444000000000001</v>
      </c>
      <c r="BH1000" s="28">
        <v>85.202399999999997</v>
      </c>
      <c r="BI1000" s="28">
        <v>15.3512</v>
      </c>
      <c r="BJ1000" s="28">
        <v>5</v>
      </c>
      <c r="BK1000" s="28">
        <v>3.3459808</v>
      </c>
      <c r="BL1000" s="28">
        <v>3.3459808</v>
      </c>
      <c r="BM1000" s="28">
        <v>3.7569488</v>
      </c>
      <c r="BN1000" s="28">
        <v>0.19864000000000001</v>
      </c>
      <c r="BO1000" s="28">
        <v>1.00271178645432</v>
      </c>
      <c r="BP1000" s="28">
        <v>0.46958031837916098</v>
      </c>
    </row>
    <row r="1001" spans="1:68">
      <c r="A1001" s="28">
        <v>1000</v>
      </c>
      <c r="B1001" s="29" t="s">
        <v>473</v>
      </c>
      <c r="C1001" s="28">
        <v>175</v>
      </c>
      <c r="D1001" s="28">
        <v>1090</v>
      </c>
      <c r="E1001" s="28">
        <v>0.33879999999999999</v>
      </c>
      <c r="F1001" s="28">
        <v>29.432600000000001</v>
      </c>
      <c r="G1001" s="28">
        <v>2.9060000000000001</v>
      </c>
      <c r="H1001" s="28">
        <v>1.17</v>
      </c>
      <c r="I1001" s="28">
        <v>4.0780000000000003</v>
      </c>
      <c r="J1001" s="28">
        <v>14.2</v>
      </c>
      <c r="K1001" s="28">
        <v>0.85399999999999998</v>
      </c>
      <c r="L1001" s="28">
        <v>0.86</v>
      </c>
      <c r="M1001" s="28">
        <v>1.038</v>
      </c>
      <c r="N1001" s="28">
        <v>465</v>
      </c>
      <c r="O1001" s="28">
        <v>56.446438000000001</v>
      </c>
      <c r="P1001" s="28">
        <v>357.4</v>
      </c>
      <c r="Q1001" s="28">
        <v>1.486</v>
      </c>
      <c r="R1001" s="28">
        <v>2.2000000000000002</v>
      </c>
      <c r="S1001" s="28">
        <v>3.4</v>
      </c>
      <c r="T1001" s="28">
        <v>173.6</v>
      </c>
      <c r="U1001" s="28">
        <v>3.0659999999999998</v>
      </c>
      <c r="V1001" s="28">
        <v>7.0422535211267595E-2</v>
      </c>
      <c r="W1001" s="28">
        <v>32.643999999999998</v>
      </c>
      <c r="X1001" s="28">
        <v>196</v>
      </c>
      <c r="Y1001" s="28">
        <v>1.49</v>
      </c>
      <c r="Z1001" s="28">
        <v>1.9319999999999999</v>
      </c>
      <c r="AA1001" s="28">
        <v>2.544</v>
      </c>
      <c r="AB1001" s="28">
        <v>2.742</v>
      </c>
      <c r="AC1001" s="28">
        <v>51.1</v>
      </c>
      <c r="AD1001" s="28">
        <v>31.826000000000001</v>
      </c>
      <c r="AE1001" s="28">
        <v>3.4</v>
      </c>
      <c r="AF1001" s="28">
        <v>4.7055600000000002</v>
      </c>
      <c r="AG1001" s="28">
        <v>4.7055600000000002</v>
      </c>
      <c r="AH1001" s="28">
        <v>4.7055600000000002</v>
      </c>
      <c r="AI1001" s="28">
        <v>0.05</v>
      </c>
      <c r="AJ1001" s="28">
        <v>1.9339999999999999</v>
      </c>
      <c r="AK1001" s="28">
        <v>94.059759999999997</v>
      </c>
      <c r="AL1001" s="28">
        <v>6.8315999999999999</v>
      </c>
      <c r="AM1001" s="28">
        <v>0.96479999999999999</v>
      </c>
      <c r="AN1001" s="28">
        <v>1.766</v>
      </c>
      <c r="AO1001" s="28">
        <v>41.4</v>
      </c>
      <c r="AP1001" s="28">
        <v>2.0344000000000002</v>
      </c>
      <c r="AQ1001" s="28">
        <v>1.6120000000000001</v>
      </c>
      <c r="AR1001" s="28">
        <v>7.3772000000000002</v>
      </c>
      <c r="AS1001" s="28">
        <v>670.596</v>
      </c>
      <c r="AT1001" s="28">
        <v>36.661594399999998</v>
      </c>
      <c r="AU1001" s="28">
        <v>2667.52</v>
      </c>
      <c r="AV1001" s="28">
        <v>6.0319200000000004</v>
      </c>
      <c r="AW1001" s="28">
        <v>3.42</v>
      </c>
      <c r="AX1001" s="28">
        <v>5</v>
      </c>
      <c r="AY1001" s="28">
        <v>134.28</v>
      </c>
      <c r="AZ1001" s="28">
        <v>2.7202000000000002</v>
      </c>
      <c r="BA1001" s="28">
        <v>0.120772946859903</v>
      </c>
      <c r="BB1001" s="28">
        <v>11.123200000000001</v>
      </c>
      <c r="BC1001" s="28">
        <v>145</v>
      </c>
      <c r="BD1001" s="28">
        <v>0.64480000000000004</v>
      </c>
      <c r="BE1001" s="28">
        <v>1.9134800000000001</v>
      </c>
      <c r="BF1001" s="28">
        <v>1.8668</v>
      </c>
      <c r="BG1001" s="28">
        <v>2.1379999999999999</v>
      </c>
      <c r="BH1001" s="28">
        <v>86.872</v>
      </c>
      <c r="BI1001" s="28">
        <v>15.336</v>
      </c>
      <c r="BJ1001" s="28">
        <v>5</v>
      </c>
      <c r="BK1001" s="28">
        <v>3.3406639999999999</v>
      </c>
      <c r="BL1001" s="28">
        <v>3.3406639999999999</v>
      </c>
      <c r="BM1001" s="28">
        <v>3.6193040000000001</v>
      </c>
      <c r="BN1001" s="28">
        <v>0.19520000000000001</v>
      </c>
      <c r="BO1001" s="28">
        <v>1.00197882157478</v>
      </c>
      <c r="BP1001" s="28">
        <v>0.46657018813314</v>
      </c>
    </row>
    <row r="1002" spans="1:68">
      <c r="A1002" s="28">
        <v>1001</v>
      </c>
      <c r="B1002" s="29" t="s">
        <v>84</v>
      </c>
      <c r="C1002" s="28">
        <v>295</v>
      </c>
      <c r="D1002" s="28">
        <v>1090</v>
      </c>
      <c r="E1002" s="28">
        <v>0.36942399999999997</v>
      </c>
      <c r="F1002" s="28">
        <v>31.324728</v>
      </c>
      <c r="G1002" s="28">
        <v>3.0162800000000001</v>
      </c>
      <c r="H1002" s="28">
        <v>1.1736</v>
      </c>
      <c r="I1002" s="28">
        <v>4.06494</v>
      </c>
      <c r="J1002" s="28">
        <v>14.936</v>
      </c>
      <c r="K1002" s="28">
        <v>0.86631999999999998</v>
      </c>
      <c r="L1002" s="28">
        <v>0.86980000000000002</v>
      </c>
      <c r="M1002" s="28">
        <v>1.04834</v>
      </c>
      <c r="N1002" s="28">
        <v>466.92099999999999</v>
      </c>
      <c r="O1002" s="28">
        <v>56.530425139999998</v>
      </c>
      <c r="P1002" s="28">
        <v>359.06200000000001</v>
      </c>
      <c r="Q1002" s="28">
        <v>1.50058</v>
      </c>
      <c r="R1002" s="28">
        <v>2.2410000000000001</v>
      </c>
      <c r="S1002" s="28">
        <v>3.4319999999999999</v>
      </c>
      <c r="T1002" s="28">
        <v>173.678</v>
      </c>
      <c r="U1002" s="28">
        <v>3.06155</v>
      </c>
      <c r="V1002" s="28">
        <v>6.9630423138725195E-2</v>
      </c>
      <c r="W1002" s="28">
        <v>32.663620000000002</v>
      </c>
      <c r="X1002" s="28">
        <v>195.88</v>
      </c>
      <c r="Y1002" s="28">
        <v>1.4869000000000001</v>
      </c>
      <c r="Z1002" s="28">
        <v>1.93526</v>
      </c>
      <c r="AA1002" s="28">
        <v>2.5436200000000002</v>
      </c>
      <c r="AB1002" s="28">
        <v>2.7413599999999998</v>
      </c>
      <c r="AC1002" s="28">
        <v>51.475000000000001</v>
      </c>
      <c r="AD1002" s="28">
        <v>31.697479999999999</v>
      </c>
      <c r="AE1002" s="28">
        <v>3.4319999999999999</v>
      </c>
      <c r="AF1002" s="28">
        <v>4.7314688</v>
      </c>
      <c r="AG1002" s="28">
        <v>4.7258988000000004</v>
      </c>
      <c r="AH1002" s="28">
        <v>4.6977688000000004</v>
      </c>
      <c r="AI1002" s="28">
        <v>5.7500000000000002E-2</v>
      </c>
      <c r="AJ1002" s="28">
        <v>1.93364</v>
      </c>
      <c r="AK1002" s="28">
        <v>94.058016800000004</v>
      </c>
      <c r="AL1002" s="28">
        <v>6.8292679999999999</v>
      </c>
      <c r="AM1002" s="28">
        <v>0.96596400000000004</v>
      </c>
      <c r="AN1002" s="28">
        <v>1.7705599999999999</v>
      </c>
      <c r="AO1002" s="28">
        <v>41.392000000000003</v>
      </c>
      <c r="AP1002" s="28">
        <v>2.0280719999999999</v>
      </c>
      <c r="AQ1002" s="28">
        <v>1.60856</v>
      </c>
      <c r="AR1002" s="28">
        <v>7.3484360000000004</v>
      </c>
      <c r="AS1002" s="28">
        <v>670.48127999999997</v>
      </c>
      <c r="AT1002" s="28">
        <v>36.730839172000003</v>
      </c>
      <c r="AU1002" s="28">
        <v>2653.4295999999999</v>
      </c>
      <c r="AV1002" s="28">
        <v>5.9325635999999999</v>
      </c>
      <c r="AW1002" s="28">
        <v>3.4169</v>
      </c>
      <c r="AX1002" s="28">
        <v>5</v>
      </c>
      <c r="AY1002" s="28">
        <v>134.48439999999999</v>
      </c>
      <c r="AZ1002" s="28">
        <v>2.7204060000000001</v>
      </c>
      <c r="BA1002" s="28">
        <v>0.120313103981446</v>
      </c>
      <c r="BB1002" s="28">
        <v>11.185676000000001</v>
      </c>
      <c r="BC1002" s="28">
        <v>145.18</v>
      </c>
      <c r="BD1002" s="28">
        <v>0.64624400000000004</v>
      </c>
      <c r="BE1002" s="28">
        <v>1.9138864</v>
      </c>
      <c r="BF1002" s="28">
        <v>1.8687240000000001</v>
      </c>
      <c r="BG1002" s="28">
        <v>2.14032</v>
      </c>
      <c r="BH1002" s="28">
        <v>86.106359999999995</v>
      </c>
      <c r="BI1002" s="28">
        <v>15.36688</v>
      </c>
      <c r="BJ1002" s="28">
        <v>5</v>
      </c>
      <c r="BK1002" s="28">
        <v>3.3436903199999999</v>
      </c>
      <c r="BL1002" s="28">
        <v>3.3436903199999999</v>
      </c>
      <c r="BM1002" s="28">
        <v>3.64592772</v>
      </c>
      <c r="BN1002" s="28">
        <v>0.19453599999999999</v>
      </c>
      <c r="BO1002" s="28">
        <v>1.00018471374553</v>
      </c>
      <c r="BP1002" s="28">
        <v>0.46761505065122999</v>
      </c>
    </row>
    <row r="1003" spans="1:68">
      <c r="A1003" s="28">
        <v>1002</v>
      </c>
      <c r="B1003" s="29" t="s">
        <v>85</v>
      </c>
      <c r="C1003" s="28">
        <v>425</v>
      </c>
      <c r="D1003" s="28">
        <v>1090</v>
      </c>
      <c r="E1003" s="28">
        <v>0.38473600000000002</v>
      </c>
      <c r="F1003" s="28">
        <v>32.270792</v>
      </c>
      <c r="G1003" s="28">
        <v>3.0714199999999998</v>
      </c>
      <c r="H1003" s="28">
        <v>1.1754</v>
      </c>
      <c r="I1003" s="28">
        <v>4.0584100000000003</v>
      </c>
      <c r="J1003" s="28">
        <v>15.304</v>
      </c>
      <c r="K1003" s="28">
        <v>0.87248000000000003</v>
      </c>
      <c r="L1003" s="28">
        <v>0.87470000000000003</v>
      </c>
      <c r="M1003" s="28">
        <v>1.0535099999999999</v>
      </c>
      <c r="N1003" s="28">
        <v>467.88150000000002</v>
      </c>
      <c r="O1003" s="28">
        <v>56.572418710000001</v>
      </c>
      <c r="P1003" s="28">
        <v>359.89299999999997</v>
      </c>
      <c r="Q1003" s="28">
        <v>1.50787</v>
      </c>
      <c r="R1003" s="28">
        <v>2.2614999999999998</v>
      </c>
      <c r="S1003" s="28">
        <v>3.448</v>
      </c>
      <c r="T1003" s="28">
        <v>173.71700000000001</v>
      </c>
      <c r="U1003" s="28">
        <v>3.0593249999999999</v>
      </c>
      <c r="V1003" s="28">
        <v>6.9262937794040802E-2</v>
      </c>
      <c r="W1003" s="28">
        <v>32.673430000000003</v>
      </c>
      <c r="X1003" s="28">
        <v>195.82</v>
      </c>
      <c r="Y1003" s="28">
        <v>1.4853499999999999</v>
      </c>
      <c r="Z1003" s="28">
        <v>1.93689</v>
      </c>
      <c r="AA1003" s="28">
        <v>2.5434299999999999</v>
      </c>
      <c r="AB1003" s="28">
        <v>2.7410399999999999</v>
      </c>
      <c r="AC1003" s="28">
        <v>51.662500000000001</v>
      </c>
      <c r="AD1003" s="28">
        <v>31.633220000000001</v>
      </c>
      <c r="AE1003" s="28">
        <v>3.448</v>
      </c>
      <c r="AF1003" s="28">
        <v>4.7444232</v>
      </c>
      <c r="AG1003" s="28">
        <v>4.7360682000000001</v>
      </c>
      <c r="AH1003" s="28">
        <v>4.6938731999999996</v>
      </c>
      <c r="AI1003" s="28">
        <v>6.1249999999999999E-2</v>
      </c>
      <c r="AJ1003" s="28">
        <v>1.93346</v>
      </c>
      <c r="AK1003" s="28">
        <v>94.057145199999994</v>
      </c>
      <c r="AL1003" s="28">
        <v>6.8281020000000003</v>
      </c>
      <c r="AM1003" s="28">
        <v>0.96654600000000002</v>
      </c>
      <c r="AN1003" s="28">
        <v>1.77284</v>
      </c>
      <c r="AO1003" s="28">
        <v>41.387999999999998</v>
      </c>
      <c r="AP1003" s="28">
        <v>2.0249079999999999</v>
      </c>
      <c r="AQ1003" s="28">
        <v>1.60684</v>
      </c>
      <c r="AR1003" s="28">
        <v>7.3340540000000001</v>
      </c>
      <c r="AS1003" s="28">
        <v>670.42391999999995</v>
      </c>
      <c r="AT1003" s="28">
        <v>36.765461557999998</v>
      </c>
      <c r="AU1003" s="28">
        <v>2646.3843999999999</v>
      </c>
      <c r="AV1003" s="28">
        <v>5.8828854000000002</v>
      </c>
      <c r="AW1003" s="28">
        <v>3.4153500000000001</v>
      </c>
      <c r="AX1003" s="28">
        <v>5</v>
      </c>
      <c r="AY1003" s="28">
        <v>134.5866</v>
      </c>
      <c r="AZ1003" s="28">
        <v>2.7205089999999998</v>
      </c>
      <c r="BA1003" s="28">
        <v>0.120083115878999</v>
      </c>
      <c r="BB1003" s="28">
        <v>11.216913999999999</v>
      </c>
      <c r="BC1003" s="28">
        <v>145.27000000000001</v>
      </c>
      <c r="BD1003" s="28">
        <v>0.64696600000000004</v>
      </c>
      <c r="BE1003" s="28">
        <v>1.9140896000000001</v>
      </c>
      <c r="BF1003" s="28">
        <v>1.869686</v>
      </c>
      <c r="BG1003" s="28">
        <v>2.1414800000000001</v>
      </c>
      <c r="BH1003" s="28">
        <v>85.72354</v>
      </c>
      <c r="BI1003" s="28">
        <v>15.38232</v>
      </c>
      <c r="BJ1003" s="28">
        <v>5</v>
      </c>
      <c r="BK1003" s="28">
        <v>3.3452034799999999</v>
      </c>
      <c r="BL1003" s="28">
        <v>3.3452034799999999</v>
      </c>
      <c r="BM1003" s="28">
        <v>3.6592395799999999</v>
      </c>
      <c r="BN1003" s="28">
        <v>0.19420399999999999</v>
      </c>
      <c r="BO1003" s="28">
        <v>0.99928861747079401</v>
      </c>
      <c r="BP1003" s="28">
        <v>0.46813748191027499</v>
      </c>
    </row>
    <row r="1004" spans="1:68">
      <c r="A1004" s="28">
        <v>1003</v>
      </c>
      <c r="B1004" s="29" t="s">
        <v>86</v>
      </c>
      <c r="C1004" s="28">
        <v>450</v>
      </c>
      <c r="D1004" s="28">
        <v>1090</v>
      </c>
      <c r="E1004" s="28">
        <v>0.40004800000000001</v>
      </c>
      <c r="F1004" s="28">
        <v>33.216856</v>
      </c>
      <c r="G1004" s="28">
        <v>3.12656</v>
      </c>
      <c r="H1004" s="28">
        <v>1.1772</v>
      </c>
      <c r="I1004" s="28">
        <v>4.0518799999999997</v>
      </c>
      <c r="J1004" s="28">
        <v>15.672000000000001</v>
      </c>
      <c r="K1004" s="28">
        <v>0.87863999999999998</v>
      </c>
      <c r="L1004" s="28">
        <v>0.87960000000000005</v>
      </c>
      <c r="M1004" s="28">
        <v>1.0586800000000001</v>
      </c>
      <c r="N1004" s="28">
        <v>468.84199999999998</v>
      </c>
      <c r="O1004" s="28">
        <v>56.614412280000003</v>
      </c>
      <c r="P1004" s="28">
        <v>360.72399999999999</v>
      </c>
      <c r="Q1004" s="28">
        <v>1.5151600000000001</v>
      </c>
      <c r="R1004" s="28">
        <v>2.282</v>
      </c>
      <c r="S1004" s="28">
        <v>3.464</v>
      </c>
      <c r="T1004" s="28">
        <v>173.756</v>
      </c>
      <c r="U1004" s="28">
        <v>3.0571000000000002</v>
      </c>
      <c r="V1004" s="28">
        <v>6.8912710566615604E-2</v>
      </c>
      <c r="W1004" s="28">
        <v>32.683239999999998</v>
      </c>
      <c r="X1004" s="28">
        <v>195.76</v>
      </c>
      <c r="Y1004" s="28">
        <v>1.4838</v>
      </c>
      <c r="Z1004" s="28">
        <v>1.93852</v>
      </c>
      <c r="AA1004" s="28">
        <v>2.5432399999999999</v>
      </c>
      <c r="AB1004" s="28">
        <v>2.74072</v>
      </c>
      <c r="AC1004" s="28">
        <v>51.85</v>
      </c>
      <c r="AD1004" s="28">
        <v>31.568960000000001</v>
      </c>
      <c r="AE1004" s="28">
        <v>3.464</v>
      </c>
      <c r="AF1004" s="28">
        <v>4.7573775999999999</v>
      </c>
      <c r="AG1004" s="28">
        <v>4.7462375999999997</v>
      </c>
      <c r="AH1004" s="28">
        <v>4.6899775999999997</v>
      </c>
      <c r="AI1004" s="28">
        <v>6.5000000000000002E-2</v>
      </c>
      <c r="AJ1004" s="28">
        <v>1.9332800000000001</v>
      </c>
      <c r="AK1004" s="28">
        <v>94.056273599999997</v>
      </c>
      <c r="AL1004" s="28">
        <v>6.8269359999999999</v>
      </c>
      <c r="AM1004" s="28">
        <v>0.96712799999999999</v>
      </c>
      <c r="AN1004" s="28">
        <v>1.77512</v>
      </c>
      <c r="AO1004" s="28">
        <v>41.384</v>
      </c>
      <c r="AP1004" s="28">
        <v>2.021744</v>
      </c>
      <c r="AQ1004" s="28">
        <v>1.6051200000000001</v>
      </c>
      <c r="AR1004" s="28">
        <v>7.3196719999999997</v>
      </c>
      <c r="AS1004" s="28">
        <v>670.36656000000005</v>
      </c>
      <c r="AT1004" s="28">
        <v>36.800083944000001</v>
      </c>
      <c r="AU1004" s="28">
        <v>2639.3391999999999</v>
      </c>
      <c r="AV1004" s="28">
        <v>5.8332072000000004</v>
      </c>
      <c r="AW1004" s="28">
        <v>3.4138000000000002</v>
      </c>
      <c r="AX1004" s="28">
        <v>5</v>
      </c>
      <c r="AY1004" s="28">
        <v>134.68879999999999</v>
      </c>
      <c r="AZ1004" s="28">
        <v>2.720612</v>
      </c>
      <c r="BA1004" s="28">
        <v>0.119853083317224</v>
      </c>
      <c r="BB1004" s="28">
        <v>11.248151999999999</v>
      </c>
      <c r="BC1004" s="28">
        <v>145.36000000000001</v>
      </c>
      <c r="BD1004" s="28">
        <v>0.64768800000000004</v>
      </c>
      <c r="BE1004" s="28">
        <v>1.9142927999999999</v>
      </c>
      <c r="BF1004" s="28">
        <v>1.8706480000000001</v>
      </c>
      <c r="BG1004" s="28">
        <v>2.1426400000000001</v>
      </c>
      <c r="BH1004" s="28">
        <v>85.340720000000005</v>
      </c>
      <c r="BI1004" s="28">
        <v>15.39776</v>
      </c>
      <c r="BJ1004" s="28">
        <v>5</v>
      </c>
      <c r="BK1004" s="28">
        <v>3.3467166399999999</v>
      </c>
      <c r="BL1004" s="28">
        <v>3.3467166399999999</v>
      </c>
      <c r="BM1004" s="28">
        <v>3.6725514399999999</v>
      </c>
      <c r="BN1004" s="28">
        <v>0.19387199999999999</v>
      </c>
      <c r="BO1004" s="28">
        <v>0.99839315871425005</v>
      </c>
      <c r="BP1004" s="28">
        <v>0.46865991316931999</v>
      </c>
    </row>
    <row r="1005" spans="1:68">
      <c r="A1005" s="28">
        <v>1004</v>
      </c>
      <c r="B1005" s="29" t="s">
        <v>69</v>
      </c>
      <c r="C1005" s="28">
        <v>355</v>
      </c>
      <c r="D1005" s="28">
        <v>1090</v>
      </c>
      <c r="E1005" s="28">
        <v>0.41536000000000001</v>
      </c>
      <c r="F1005" s="28">
        <v>34.16292</v>
      </c>
      <c r="G1005" s="28">
        <v>3.1817000000000002</v>
      </c>
      <c r="H1005" s="28">
        <v>1.179</v>
      </c>
      <c r="I1005" s="28">
        <v>4.04535</v>
      </c>
      <c r="J1005" s="28">
        <v>16.04</v>
      </c>
      <c r="K1005" s="28">
        <v>0.88480000000000003</v>
      </c>
      <c r="L1005" s="28">
        <v>0.88449999999999995</v>
      </c>
      <c r="M1005" s="28">
        <v>1.06385</v>
      </c>
      <c r="N1005" s="28">
        <v>469.80250000000001</v>
      </c>
      <c r="O1005" s="28">
        <v>56.656405849999999</v>
      </c>
      <c r="P1005" s="28">
        <v>361.55500000000001</v>
      </c>
      <c r="Q1005" s="28">
        <v>1.5224500000000001</v>
      </c>
      <c r="R1005" s="28">
        <v>2.3025000000000002</v>
      </c>
      <c r="S1005" s="28">
        <v>3.48</v>
      </c>
      <c r="T1005" s="28">
        <v>173.79499999999999</v>
      </c>
      <c r="U1005" s="28">
        <v>3.054875</v>
      </c>
      <c r="V1005" s="28">
        <v>6.8578553615960103E-2</v>
      </c>
      <c r="W1005" s="28">
        <v>32.693049999999999</v>
      </c>
      <c r="X1005" s="28">
        <v>195.7</v>
      </c>
      <c r="Y1005" s="28">
        <v>1.4822500000000001</v>
      </c>
      <c r="Z1005" s="28">
        <v>1.94015</v>
      </c>
      <c r="AA1005" s="28">
        <v>2.54305</v>
      </c>
      <c r="AB1005" s="28">
        <v>2.7404000000000002</v>
      </c>
      <c r="AC1005" s="28">
        <v>52.037500000000001</v>
      </c>
      <c r="AD1005" s="28">
        <v>31.5047</v>
      </c>
      <c r="AE1005" s="28">
        <v>3.48</v>
      </c>
      <c r="AF1005" s="28">
        <v>4.7703319999999998</v>
      </c>
      <c r="AG1005" s="28">
        <v>4.7564070000000003</v>
      </c>
      <c r="AH1005" s="28">
        <v>4.6860819999999999</v>
      </c>
      <c r="AI1005" s="28">
        <v>6.8750000000000006E-2</v>
      </c>
      <c r="AJ1005" s="28">
        <v>1.9331</v>
      </c>
      <c r="AK1005" s="28">
        <v>94.055402000000001</v>
      </c>
      <c r="AL1005" s="28">
        <v>6.8257700000000003</v>
      </c>
      <c r="AM1005" s="28">
        <v>0.96770999999999996</v>
      </c>
      <c r="AN1005" s="28">
        <v>1.7774000000000001</v>
      </c>
      <c r="AO1005" s="28">
        <v>41.38</v>
      </c>
      <c r="AP1005" s="28">
        <v>2.01858</v>
      </c>
      <c r="AQ1005" s="28">
        <v>1.6033999999999999</v>
      </c>
      <c r="AR1005" s="28">
        <v>7.3052900000000003</v>
      </c>
      <c r="AS1005" s="28">
        <v>670.30920000000003</v>
      </c>
      <c r="AT1005" s="28">
        <v>36.834706330000003</v>
      </c>
      <c r="AU1005" s="28">
        <v>2632.2939999999999</v>
      </c>
      <c r="AV1005" s="28">
        <v>5.7835289999999997</v>
      </c>
      <c r="AW1005" s="28">
        <v>3.4122499999999998</v>
      </c>
      <c r="AX1005" s="28">
        <v>5</v>
      </c>
      <c r="AY1005" s="28">
        <v>134.791</v>
      </c>
      <c r="AZ1005" s="28">
        <v>2.7207150000000002</v>
      </c>
      <c r="BA1005" s="28">
        <v>0.119623006283229</v>
      </c>
      <c r="BB1005" s="28">
        <v>11.279389999999999</v>
      </c>
      <c r="BC1005" s="28">
        <v>145.44999999999999</v>
      </c>
      <c r="BD1005" s="28">
        <v>0.64841000000000004</v>
      </c>
      <c r="BE1005" s="28">
        <v>1.914496</v>
      </c>
      <c r="BF1005" s="28">
        <v>1.87161</v>
      </c>
      <c r="BG1005" s="28">
        <v>2.1438000000000001</v>
      </c>
      <c r="BH1005" s="28">
        <v>84.957899999999995</v>
      </c>
      <c r="BI1005" s="28">
        <v>15.4132</v>
      </c>
      <c r="BJ1005" s="28">
        <v>5</v>
      </c>
      <c r="BK1005" s="28">
        <v>3.3482297999999999</v>
      </c>
      <c r="BL1005" s="28">
        <v>3.3482297999999999</v>
      </c>
      <c r="BM1005" s="28">
        <v>3.6858632999999998</v>
      </c>
      <c r="BN1005" s="28">
        <v>0.19353999999999999</v>
      </c>
      <c r="BO1005" s="28">
        <v>0.99749833679580402</v>
      </c>
      <c r="BP1005" s="28">
        <v>0.46918234442836498</v>
      </c>
    </row>
    <row r="1006" spans="1:68">
      <c r="A1006" s="28">
        <v>1005</v>
      </c>
      <c r="B1006" s="29" t="s">
        <v>474</v>
      </c>
      <c r="C1006" s="28">
        <v>300</v>
      </c>
      <c r="D1006" s="28">
        <v>1090</v>
      </c>
      <c r="E1006" s="28">
        <v>0.40004800000000001</v>
      </c>
      <c r="F1006" s="28">
        <v>33.216856</v>
      </c>
      <c r="G1006" s="28">
        <v>3.12656</v>
      </c>
      <c r="H1006" s="28">
        <v>1.1772</v>
      </c>
      <c r="I1006" s="28">
        <v>4.0518799999999997</v>
      </c>
      <c r="J1006" s="28">
        <v>15.672000000000001</v>
      </c>
      <c r="K1006" s="28">
        <v>0.87863999999999998</v>
      </c>
      <c r="L1006" s="28">
        <v>0.87960000000000005</v>
      </c>
      <c r="M1006" s="28">
        <v>1.0586800000000001</v>
      </c>
      <c r="N1006" s="28">
        <v>468.84199999999998</v>
      </c>
      <c r="O1006" s="28">
        <v>56.614412280000003</v>
      </c>
      <c r="P1006" s="28">
        <v>360.72399999999999</v>
      </c>
      <c r="Q1006" s="28">
        <v>1.5151600000000001</v>
      </c>
      <c r="R1006" s="28">
        <v>2.282</v>
      </c>
      <c r="S1006" s="28">
        <v>3.464</v>
      </c>
      <c r="T1006" s="28">
        <v>173.756</v>
      </c>
      <c r="U1006" s="28">
        <v>3.0571000000000002</v>
      </c>
      <c r="V1006" s="28">
        <v>6.8912710566615604E-2</v>
      </c>
      <c r="W1006" s="28">
        <v>32.683239999999998</v>
      </c>
      <c r="X1006" s="28">
        <v>195.76</v>
      </c>
      <c r="Y1006" s="28">
        <v>1.4838</v>
      </c>
      <c r="Z1006" s="28">
        <v>1.93852</v>
      </c>
      <c r="AA1006" s="28">
        <v>2.5432399999999999</v>
      </c>
      <c r="AB1006" s="28">
        <v>2.74072</v>
      </c>
      <c r="AC1006" s="28">
        <v>51.85</v>
      </c>
      <c r="AD1006" s="28">
        <v>31.568960000000001</v>
      </c>
      <c r="AE1006" s="28">
        <v>3.464</v>
      </c>
      <c r="AF1006" s="28">
        <v>4.7573775999999999</v>
      </c>
      <c r="AG1006" s="28">
        <v>4.7462375999999997</v>
      </c>
      <c r="AH1006" s="28">
        <v>4.6899775999999997</v>
      </c>
      <c r="AI1006" s="28">
        <v>6.5000000000000002E-2</v>
      </c>
      <c r="AJ1006" s="28">
        <v>1.93184</v>
      </c>
      <c r="AK1006" s="28">
        <v>93.946329599999999</v>
      </c>
      <c r="AL1006" s="28">
        <v>6.8163359999999997</v>
      </c>
      <c r="AM1006" s="28">
        <v>0.96540800000000004</v>
      </c>
      <c r="AN1006" s="28">
        <v>1.77376</v>
      </c>
      <c r="AO1006" s="28">
        <v>41.344000000000001</v>
      </c>
      <c r="AP1006" s="28">
        <v>2.0210240000000002</v>
      </c>
      <c r="AQ1006" s="28">
        <v>1.6035200000000001</v>
      </c>
      <c r="AR1006" s="28">
        <v>7.3321120000000004</v>
      </c>
      <c r="AS1006" s="28">
        <v>670.17215999999996</v>
      </c>
      <c r="AT1006" s="28">
        <v>36.750945424000001</v>
      </c>
      <c r="AU1006" s="28">
        <v>2645.8191999999999</v>
      </c>
      <c r="AV1006" s="28">
        <v>5.8425631999999998</v>
      </c>
      <c r="AW1006" s="28">
        <v>3.4032</v>
      </c>
      <c r="AX1006" s="28">
        <v>5</v>
      </c>
      <c r="AY1006" s="28">
        <v>134.7088</v>
      </c>
      <c r="AZ1006" s="28">
        <v>2.7243919999999999</v>
      </c>
      <c r="BA1006" s="28">
        <v>0.119969040247678</v>
      </c>
      <c r="BB1006" s="28">
        <v>11.239072</v>
      </c>
      <c r="BC1006" s="28">
        <v>145.4</v>
      </c>
      <c r="BD1006" s="28">
        <v>0.64780800000000005</v>
      </c>
      <c r="BE1006" s="28">
        <v>1.9144208</v>
      </c>
      <c r="BF1006" s="28">
        <v>1.870528</v>
      </c>
      <c r="BG1006" s="28">
        <v>2.1424799999999999</v>
      </c>
      <c r="BH1006" s="28">
        <v>85.041120000000006</v>
      </c>
      <c r="BI1006" s="28">
        <v>15.438560000000001</v>
      </c>
      <c r="BJ1006" s="28">
        <v>5</v>
      </c>
      <c r="BK1006" s="28">
        <v>3.3363174400000002</v>
      </c>
      <c r="BL1006" s="28">
        <v>3.3363174400000002</v>
      </c>
      <c r="BM1006" s="28">
        <v>3.6804118400000001</v>
      </c>
      <c r="BN1006" s="28">
        <v>0.19259200000000001</v>
      </c>
      <c r="BO1006" s="28">
        <v>0.99833413481689304</v>
      </c>
      <c r="BP1006" s="28">
        <v>0.468746743849493</v>
      </c>
    </row>
    <row r="1007" spans="1:68">
      <c r="A1007" s="28">
        <v>1006</v>
      </c>
      <c r="B1007" s="29" t="s">
        <v>475</v>
      </c>
      <c r="C1007" s="28">
        <v>450</v>
      </c>
      <c r="D1007" s="28">
        <v>1090</v>
      </c>
      <c r="E1007" s="28">
        <v>0.40004800000000001</v>
      </c>
      <c r="F1007" s="28">
        <v>33.216856</v>
      </c>
      <c r="G1007" s="28">
        <v>3.12656</v>
      </c>
      <c r="H1007" s="28">
        <v>1.1772</v>
      </c>
      <c r="I1007" s="28">
        <v>4.0518799999999997</v>
      </c>
      <c r="J1007" s="28">
        <v>15.672000000000001</v>
      </c>
      <c r="K1007" s="28">
        <v>0.87863999999999998</v>
      </c>
      <c r="L1007" s="28">
        <v>0.87960000000000005</v>
      </c>
      <c r="M1007" s="28">
        <v>1.0586800000000001</v>
      </c>
      <c r="N1007" s="28">
        <v>468.84199999999998</v>
      </c>
      <c r="O1007" s="28">
        <v>56.614412280000003</v>
      </c>
      <c r="P1007" s="28">
        <v>360.72399999999999</v>
      </c>
      <c r="Q1007" s="28">
        <v>1.5151600000000001</v>
      </c>
      <c r="R1007" s="28">
        <v>2.282</v>
      </c>
      <c r="S1007" s="28">
        <v>3.464</v>
      </c>
      <c r="T1007" s="28">
        <v>173.756</v>
      </c>
      <c r="U1007" s="28">
        <v>3.0571000000000002</v>
      </c>
      <c r="V1007" s="28">
        <v>6.8912710566615604E-2</v>
      </c>
      <c r="W1007" s="28">
        <v>32.683239999999998</v>
      </c>
      <c r="X1007" s="28">
        <v>195.76</v>
      </c>
      <c r="Y1007" s="28">
        <v>1.4838</v>
      </c>
      <c r="Z1007" s="28">
        <v>1.93852</v>
      </c>
      <c r="AA1007" s="28">
        <v>2.5432399999999999</v>
      </c>
      <c r="AB1007" s="28">
        <v>2.74072</v>
      </c>
      <c r="AC1007" s="28">
        <v>51.85</v>
      </c>
      <c r="AD1007" s="28">
        <v>31.568960000000001</v>
      </c>
      <c r="AE1007" s="28">
        <v>3.464</v>
      </c>
      <c r="AF1007" s="28">
        <v>4.7573775999999999</v>
      </c>
      <c r="AG1007" s="28">
        <v>4.7462375999999997</v>
      </c>
      <c r="AH1007" s="28">
        <v>4.6899775999999997</v>
      </c>
      <c r="AI1007" s="28">
        <v>6.5000000000000002E-2</v>
      </c>
      <c r="AJ1007" s="28">
        <v>1.9332800000000001</v>
      </c>
      <c r="AK1007" s="28">
        <v>94.056273599999997</v>
      </c>
      <c r="AL1007" s="28">
        <v>6.8269359999999999</v>
      </c>
      <c r="AM1007" s="28">
        <v>0.96712799999999999</v>
      </c>
      <c r="AN1007" s="28">
        <v>1.77512</v>
      </c>
      <c r="AO1007" s="28">
        <v>41.384</v>
      </c>
      <c r="AP1007" s="28">
        <v>2.021744</v>
      </c>
      <c r="AQ1007" s="28">
        <v>1.6051200000000001</v>
      </c>
      <c r="AR1007" s="28">
        <v>7.3196719999999997</v>
      </c>
      <c r="AS1007" s="28">
        <v>670.36656000000005</v>
      </c>
      <c r="AT1007" s="28">
        <v>36.800083944000001</v>
      </c>
      <c r="AU1007" s="28">
        <v>2639.3391999999999</v>
      </c>
      <c r="AV1007" s="28">
        <v>5.8332072000000004</v>
      </c>
      <c r="AW1007" s="28">
        <v>3.4138000000000002</v>
      </c>
      <c r="AX1007" s="28">
        <v>5</v>
      </c>
      <c r="AY1007" s="28">
        <v>134.68879999999999</v>
      </c>
      <c r="AZ1007" s="28">
        <v>2.720612</v>
      </c>
      <c r="BA1007" s="28">
        <v>0.119853083317224</v>
      </c>
      <c r="BB1007" s="28">
        <v>11.248151999999999</v>
      </c>
      <c r="BC1007" s="28">
        <v>145.36000000000001</v>
      </c>
      <c r="BD1007" s="28">
        <v>0.64768800000000004</v>
      </c>
      <c r="BE1007" s="28">
        <v>1.9142927999999999</v>
      </c>
      <c r="BF1007" s="28">
        <v>1.8706480000000001</v>
      </c>
      <c r="BG1007" s="28">
        <v>2.1426400000000001</v>
      </c>
      <c r="BH1007" s="28">
        <v>85.340720000000005</v>
      </c>
      <c r="BI1007" s="28">
        <v>15.39776</v>
      </c>
      <c r="BJ1007" s="28">
        <v>5</v>
      </c>
      <c r="BK1007" s="28">
        <v>3.3467166399999999</v>
      </c>
      <c r="BL1007" s="28">
        <v>3.3467166399999999</v>
      </c>
      <c r="BM1007" s="28">
        <v>3.6725514399999999</v>
      </c>
      <c r="BN1007" s="28">
        <v>0.19387199999999999</v>
      </c>
      <c r="BO1007" s="28">
        <v>0.99839315871425005</v>
      </c>
      <c r="BP1007" s="28">
        <v>0.46865991316931999</v>
      </c>
    </row>
    <row r="1008" spans="1:68">
      <c r="A1008" s="28">
        <v>1007</v>
      </c>
      <c r="B1008" s="29" t="s">
        <v>476</v>
      </c>
      <c r="C1008" s="28">
        <v>350</v>
      </c>
      <c r="D1008" s="28">
        <v>1090</v>
      </c>
      <c r="E1008" s="28">
        <v>0.40004800000000001</v>
      </c>
      <c r="F1008" s="28">
        <v>33.216856</v>
      </c>
      <c r="G1008" s="28">
        <v>3.12656</v>
      </c>
      <c r="H1008" s="28">
        <v>1.1772</v>
      </c>
      <c r="I1008" s="28">
        <v>4.0518799999999997</v>
      </c>
      <c r="J1008" s="28">
        <v>15.672000000000001</v>
      </c>
      <c r="K1008" s="28">
        <v>0.87863999999999998</v>
      </c>
      <c r="L1008" s="28">
        <v>0.87960000000000005</v>
      </c>
      <c r="M1008" s="28">
        <v>1.0586800000000001</v>
      </c>
      <c r="N1008" s="28">
        <v>468.84199999999998</v>
      </c>
      <c r="O1008" s="28">
        <v>56.614412280000003</v>
      </c>
      <c r="P1008" s="28">
        <v>360.72399999999999</v>
      </c>
      <c r="Q1008" s="28">
        <v>1.5151600000000001</v>
      </c>
      <c r="R1008" s="28">
        <v>2.282</v>
      </c>
      <c r="S1008" s="28">
        <v>3.464</v>
      </c>
      <c r="T1008" s="28">
        <v>173.756</v>
      </c>
      <c r="U1008" s="28">
        <v>3.0571000000000002</v>
      </c>
      <c r="V1008" s="28">
        <v>6.8912710566615604E-2</v>
      </c>
      <c r="W1008" s="28">
        <v>32.683239999999998</v>
      </c>
      <c r="X1008" s="28">
        <v>195.76</v>
      </c>
      <c r="Y1008" s="28">
        <v>1.4838</v>
      </c>
      <c r="Z1008" s="28">
        <v>1.93852</v>
      </c>
      <c r="AA1008" s="28">
        <v>2.5432399999999999</v>
      </c>
      <c r="AB1008" s="28">
        <v>2.74072</v>
      </c>
      <c r="AC1008" s="28">
        <v>51.85</v>
      </c>
      <c r="AD1008" s="28">
        <v>31.568960000000001</v>
      </c>
      <c r="AE1008" s="28">
        <v>3.464</v>
      </c>
      <c r="AF1008" s="28">
        <v>4.7573775999999999</v>
      </c>
      <c r="AG1008" s="28">
        <v>4.7462375999999997</v>
      </c>
      <c r="AH1008" s="28">
        <v>4.6899775999999997</v>
      </c>
      <c r="AI1008" s="28">
        <v>6.5000000000000002E-2</v>
      </c>
      <c r="AJ1008" s="28">
        <v>1.93472</v>
      </c>
      <c r="AK1008" s="28">
        <v>94.166217599999996</v>
      </c>
      <c r="AL1008" s="28">
        <v>6.8375360000000001</v>
      </c>
      <c r="AM1008" s="28">
        <v>0.96884800000000004</v>
      </c>
      <c r="AN1008" s="28">
        <v>1.7764800000000001</v>
      </c>
      <c r="AO1008" s="28">
        <v>41.423999999999999</v>
      </c>
      <c r="AP1008" s="28">
        <v>2.0224639999999998</v>
      </c>
      <c r="AQ1008" s="28">
        <v>1.6067199999999999</v>
      </c>
      <c r="AR1008" s="28">
        <v>7.3072319999999999</v>
      </c>
      <c r="AS1008" s="28">
        <v>670.56096000000002</v>
      </c>
      <c r="AT1008" s="28">
        <v>36.849222464</v>
      </c>
      <c r="AU1008" s="28">
        <v>2632.8591999999999</v>
      </c>
      <c r="AV1008" s="28">
        <v>5.8238512</v>
      </c>
      <c r="AW1008" s="28">
        <v>3.4243999999999999</v>
      </c>
      <c r="AX1008" s="28">
        <v>5</v>
      </c>
      <c r="AY1008" s="28">
        <v>134.6688</v>
      </c>
      <c r="AZ1008" s="28">
        <v>2.7168320000000001</v>
      </c>
      <c r="BA1008" s="28">
        <v>0.11973735032831199</v>
      </c>
      <c r="BB1008" s="28">
        <v>11.257232</v>
      </c>
      <c r="BC1008" s="28">
        <v>145.32</v>
      </c>
      <c r="BD1008" s="28">
        <v>0.64756800000000003</v>
      </c>
      <c r="BE1008" s="28">
        <v>1.9141648</v>
      </c>
      <c r="BF1008" s="28">
        <v>1.870768</v>
      </c>
      <c r="BG1008" s="28">
        <v>2.1427999999999998</v>
      </c>
      <c r="BH1008" s="28">
        <v>85.640320000000003</v>
      </c>
      <c r="BI1008" s="28">
        <v>15.356960000000001</v>
      </c>
      <c r="BJ1008" s="28">
        <v>5</v>
      </c>
      <c r="BK1008" s="28">
        <v>3.3571158400000001</v>
      </c>
      <c r="BL1008" s="28">
        <v>3.3571158400000001</v>
      </c>
      <c r="BM1008" s="28">
        <v>3.6646910400000001</v>
      </c>
      <c r="BN1008" s="28">
        <v>0.19515199999999999</v>
      </c>
      <c r="BO1008" s="28">
        <v>0.99845218959128701</v>
      </c>
      <c r="BP1008" s="28">
        <v>0.46857308248914598</v>
      </c>
    </row>
    <row r="1009" spans="1:68">
      <c r="A1009" s="28">
        <v>1008</v>
      </c>
      <c r="B1009" s="29" t="s">
        <v>477</v>
      </c>
      <c r="C1009" s="28">
        <v>300</v>
      </c>
      <c r="D1009" s="28">
        <v>1090</v>
      </c>
      <c r="E1009" s="28">
        <v>0.40004800000000001</v>
      </c>
      <c r="F1009" s="28">
        <v>33.216856</v>
      </c>
      <c r="G1009" s="28">
        <v>3.12656</v>
      </c>
      <c r="H1009" s="28">
        <v>1.1772</v>
      </c>
      <c r="I1009" s="28">
        <v>4.0518799999999997</v>
      </c>
      <c r="J1009" s="28">
        <v>15.672000000000001</v>
      </c>
      <c r="K1009" s="28">
        <v>0.87863999999999998</v>
      </c>
      <c r="L1009" s="28">
        <v>0.87960000000000005</v>
      </c>
      <c r="M1009" s="28">
        <v>1.0586800000000001</v>
      </c>
      <c r="N1009" s="28">
        <v>468.84199999999998</v>
      </c>
      <c r="O1009" s="28">
        <v>56.614412280000003</v>
      </c>
      <c r="P1009" s="28">
        <v>360.72399999999999</v>
      </c>
      <c r="Q1009" s="28">
        <v>1.5151600000000001</v>
      </c>
      <c r="R1009" s="28">
        <v>2.282</v>
      </c>
      <c r="S1009" s="28">
        <v>3.464</v>
      </c>
      <c r="T1009" s="28">
        <v>173.756</v>
      </c>
      <c r="U1009" s="28">
        <v>3.0571000000000002</v>
      </c>
      <c r="V1009" s="28">
        <v>6.8912710566615604E-2</v>
      </c>
      <c r="W1009" s="28">
        <v>32.683239999999998</v>
      </c>
      <c r="X1009" s="28">
        <v>195.76</v>
      </c>
      <c r="Y1009" s="28">
        <v>1.4838</v>
      </c>
      <c r="Z1009" s="28">
        <v>1.93852</v>
      </c>
      <c r="AA1009" s="28">
        <v>2.5432399999999999</v>
      </c>
      <c r="AB1009" s="28">
        <v>2.74072</v>
      </c>
      <c r="AC1009" s="28">
        <v>51.85</v>
      </c>
      <c r="AD1009" s="28">
        <v>31.568960000000001</v>
      </c>
      <c r="AE1009" s="28">
        <v>3.464</v>
      </c>
      <c r="AF1009" s="28">
        <v>4.7573775999999999</v>
      </c>
      <c r="AG1009" s="28">
        <v>4.7462375999999997</v>
      </c>
      <c r="AH1009" s="28">
        <v>4.6899775999999997</v>
      </c>
      <c r="AI1009" s="28">
        <v>6.5000000000000002E-2</v>
      </c>
      <c r="AJ1009" s="28">
        <v>1.9376</v>
      </c>
      <c r="AK1009" s="28">
        <v>94.386105599999993</v>
      </c>
      <c r="AL1009" s="28">
        <v>6.8587360000000004</v>
      </c>
      <c r="AM1009" s="28">
        <v>0.97228800000000004</v>
      </c>
      <c r="AN1009" s="28">
        <v>1.7791999999999999</v>
      </c>
      <c r="AO1009" s="28">
        <v>41.503999999999998</v>
      </c>
      <c r="AP1009" s="28">
        <v>2.0239039999999999</v>
      </c>
      <c r="AQ1009" s="28">
        <v>1.60992</v>
      </c>
      <c r="AR1009" s="28">
        <v>7.2823520000000004</v>
      </c>
      <c r="AS1009" s="28">
        <v>670.94975999999997</v>
      </c>
      <c r="AT1009" s="28">
        <v>36.947499504</v>
      </c>
      <c r="AU1009" s="28">
        <v>2619.8991999999998</v>
      </c>
      <c r="AV1009" s="28">
        <v>5.8051392000000002</v>
      </c>
      <c r="AW1009" s="28">
        <v>3.4456000000000002</v>
      </c>
      <c r="AX1009" s="28">
        <v>5</v>
      </c>
      <c r="AY1009" s="28">
        <v>134.62880000000001</v>
      </c>
      <c r="AZ1009" s="28">
        <v>2.7092719999999999</v>
      </c>
      <c r="BA1009" s="28">
        <v>0.119506553585197</v>
      </c>
      <c r="BB1009" s="28">
        <v>11.275392</v>
      </c>
      <c r="BC1009" s="28">
        <v>145.24</v>
      </c>
      <c r="BD1009" s="28">
        <v>0.64732800000000001</v>
      </c>
      <c r="BE1009" s="28">
        <v>1.9139088</v>
      </c>
      <c r="BF1009" s="28">
        <v>1.871008</v>
      </c>
      <c r="BG1009" s="28">
        <v>2.1431200000000001</v>
      </c>
      <c r="BH1009" s="28">
        <v>86.239519999999999</v>
      </c>
      <c r="BI1009" s="28">
        <v>15.275359999999999</v>
      </c>
      <c r="BJ1009" s="28">
        <v>5</v>
      </c>
      <c r="BK1009" s="28">
        <v>3.37791424</v>
      </c>
      <c r="BL1009" s="28">
        <v>3.37791424</v>
      </c>
      <c r="BM1009" s="28">
        <v>3.6489702400000001</v>
      </c>
      <c r="BN1009" s="28">
        <v>0.197712</v>
      </c>
      <c r="BO1009" s="28">
        <v>0.99857027228935302</v>
      </c>
      <c r="BP1009" s="28">
        <v>0.46839942112879901</v>
      </c>
    </row>
    <row r="1010" spans="1:68">
      <c r="A1010" s="28">
        <v>1009</v>
      </c>
      <c r="B1010" s="29" t="s">
        <v>324</v>
      </c>
      <c r="C1010" s="28">
        <v>0</v>
      </c>
      <c r="D1010" s="28">
        <v>1090</v>
      </c>
      <c r="E1010" s="28">
        <v>0.40004800000000001</v>
      </c>
      <c r="F1010" s="28">
        <v>33.216856</v>
      </c>
      <c r="G1010" s="28">
        <v>3.12656</v>
      </c>
      <c r="H1010" s="28">
        <v>1.1772</v>
      </c>
      <c r="I1010" s="28">
        <v>4.0518799999999997</v>
      </c>
      <c r="J1010" s="28">
        <v>15.672000000000001</v>
      </c>
      <c r="K1010" s="28">
        <v>0.87863999999999998</v>
      </c>
      <c r="L1010" s="28">
        <v>0.87960000000000005</v>
      </c>
      <c r="M1010" s="28">
        <v>1.0586800000000001</v>
      </c>
      <c r="N1010" s="28">
        <v>468.84199999999998</v>
      </c>
      <c r="O1010" s="28">
        <v>56.614412280000003</v>
      </c>
      <c r="P1010" s="28">
        <v>360.72399999999999</v>
      </c>
      <c r="Q1010" s="28">
        <v>1.5151600000000001</v>
      </c>
      <c r="R1010" s="28">
        <v>2.282</v>
      </c>
      <c r="S1010" s="28">
        <v>3.464</v>
      </c>
      <c r="T1010" s="28">
        <v>173.756</v>
      </c>
      <c r="U1010" s="28">
        <v>3.0571000000000002</v>
      </c>
      <c r="V1010" s="28">
        <v>6.8912710566615604E-2</v>
      </c>
      <c r="W1010" s="28">
        <v>32.683239999999998</v>
      </c>
      <c r="X1010" s="28">
        <v>195.76</v>
      </c>
      <c r="Y1010" s="28">
        <v>1.4838</v>
      </c>
      <c r="Z1010" s="28">
        <v>1.93852</v>
      </c>
      <c r="AA1010" s="28">
        <v>2.5432399999999999</v>
      </c>
      <c r="AB1010" s="28">
        <v>2.74072</v>
      </c>
      <c r="AC1010" s="28">
        <v>51.85</v>
      </c>
      <c r="AD1010" s="28">
        <v>31.568960000000001</v>
      </c>
      <c r="AE1010" s="28">
        <v>3.464</v>
      </c>
      <c r="AF1010" s="28">
        <v>4.7573775999999999</v>
      </c>
      <c r="AG1010" s="28">
        <v>4.7462375999999997</v>
      </c>
      <c r="AH1010" s="28">
        <v>4.6899775999999997</v>
      </c>
      <c r="AI1010" s="28">
        <v>6.5000000000000002E-2</v>
      </c>
      <c r="AJ1010" s="28">
        <v>1.94048</v>
      </c>
      <c r="AK1010" s="28">
        <v>94.605993600000005</v>
      </c>
      <c r="AL1010" s="28">
        <v>6.8799359999999998</v>
      </c>
      <c r="AM1010" s="28">
        <v>0.97572800000000004</v>
      </c>
      <c r="AN1010" s="28">
        <v>1.7819199999999999</v>
      </c>
      <c r="AO1010" s="28">
        <v>41.584000000000003</v>
      </c>
      <c r="AP1010" s="28">
        <v>2.025344</v>
      </c>
      <c r="AQ1010" s="28">
        <v>1.6131200000000001</v>
      </c>
      <c r="AR1010" s="28">
        <v>7.2574719999999999</v>
      </c>
      <c r="AS1010" s="28">
        <v>671.33856000000003</v>
      </c>
      <c r="AT1010" s="28">
        <v>37.045776543999999</v>
      </c>
      <c r="AU1010" s="28">
        <v>2606.9391999999998</v>
      </c>
      <c r="AV1010" s="28">
        <v>5.7864272000000003</v>
      </c>
      <c r="AW1010" s="28">
        <v>3.4668000000000001</v>
      </c>
      <c r="AX1010" s="28">
        <v>5</v>
      </c>
      <c r="AY1010" s="28">
        <v>134.58879999999999</v>
      </c>
      <c r="AZ1010" s="28">
        <v>2.7017120000000001</v>
      </c>
      <c r="BA1010" s="28">
        <v>0.119276644863409</v>
      </c>
      <c r="BB1010" s="28">
        <v>11.293552</v>
      </c>
      <c r="BC1010" s="28">
        <v>145.16</v>
      </c>
      <c r="BD1010" s="28">
        <v>0.647088</v>
      </c>
      <c r="BE1010" s="28">
        <v>1.9136527999999999</v>
      </c>
      <c r="BF1010" s="28">
        <v>1.871248</v>
      </c>
      <c r="BG1010" s="28">
        <v>2.14344</v>
      </c>
      <c r="BH1010" s="28">
        <v>86.838719999999995</v>
      </c>
      <c r="BI1010" s="28">
        <v>15.193759999999999</v>
      </c>
      <c r="BJ1010" s="28">
        <v>5</v>
      </c>
      <c r="BK1010" s="28">
        <v>3.3987126399999998</v>
      </c>
      <c r="BL1010" s="28">
        <v>3.3987126399999998</v>
      </c>
      <c r="BM1010" s="28">
        <v>3.6332494400000002</v>
      </c>
      <c r="BN1010" s="28">
        <v>0.20027200000000001</v>
      </c>
      <c r="BO1010" s="28">
        <v>0.99868838292100104</v>
      </c>
      <c r="BP1010" s="28">
        <v>0.46822575976845099</v>
      </c>
    </row>
    <row r="1011" spans="1:68">
      <c r="A1011" s="28">
        <v>1010</v>
      </c>
      <c r="B1011" s="29" t="s">
        <v>478</v>
      </c>
      <c r="C1011" s="28">
        <v>0</v>
      </c>
      <c r="D1011" s="28">
        <v>1090</v>
      </c>
      <c r="E1011" s="28">
        <v>0.40004800000000001</v>
      </c>
      <c r="F1011" s="28">
        <v>33.216856</v>
      </c>
      <c r="G1011" s="28">
        <v>3.12656</v>
      </c>
      <c r="H1011" s="28">
        <v>1.1772</v>
      </c>
      <c r="I1011" s="28">
        <v>4.0518799999999997</v>
      </c>
      <c r="J1011" s="28">
        <v>15.672000000000001</v>
      </c>
      <c r="K1011" s="28">
        <v>0.87863999999999998</v>
      </c>
      <c r="L1011" s="28">
        <v>0.87960000000000005</v>
      </c>
      <c r="M1011" s="28">
        <v>1.0586800000000001</v>
      </c>
      <c r="N1011" s="28">
        <v>468.84199999999998</v>
      </c>
      <c r="O1011" s="28">
        <v>56.614412280000003</v>
      </c>
      <c r="P1011" s="28">
        <v>360.72399999999999</v>
      </c>
      <c r="Q1011" s="28">
        <v>1.5151600000000001</v>
      </c>
      <c r="R1011" s="28">
        <v>2.282</v>
      </c>
      <c r="S1011" s="28">
        <v>3.464</v>
      </c>
      <c r="T1011" s="28">
        <v>173.756</v>
      </c>
      <c r="U1011" s="28">
        <v>3.0571000000000002</v>
      </c>
      <c r="V1011" s="28">
        <v>6.8912710566615604E-2</v>
      </c>
      <c r="W1011" s="28">
        <v>32.683239999999998</v>
      </c>
      <c r="X1011" s="28">
        <v>195.76</v>
      </c>
      <c r="Y1011" s="28">
        <v>1.4838</v>
      </c>
      <c r="Z1011" s="28">
        <v>1.93852</v>
      </c>
      <c r="AA1011" s="28">
        <v>2.5432399999999999</v>
      </c>
      <c r="AB1011" s="28">
        <v>2.74072</v>
      </c>
      <c r="AC1011" s="28">
        <v>51.85</v>
      </c>
      <c r="AD1011" s="28">
        <v>31.568960000000001</v>
      </c>
      <c r="AE1011" s="28">
        <v>3.464</v>
      </c>
      <c r="AF1011" s="28">
        <v>4.7573775999999999</v>
      </c>
      <c r="AG1011" s="28">
        <v>4.7462375999999997</v>
      </c>
      <c r="AH1011" s="28">
        <v>4.6899775999999997</v>
      </c>
      <c r="AI1011" s="28">
        <v>6.5000000000000002E-2</v>
      </c>
      <c r="AJ1011" s="28">
        <v>1.94624</v>
      </c>
      <c r="AK1011" s="28">
        <v>95.0457696</v>
      </c>
      <c r="AL1011" s="28">
        <v>6.9223359999999996</v>
      </c>
      <c r="AM1011" s="28">
        <v>0.98260800000000004</v>
      </c>
      <c r="AN1011" s="28">
        <v>1.7873600000000001</v>
      </c>
      <c r="AO1011" s="28">
        <v>41.744</v>
      </c>
      <c r="AP1011" s="28">
        <v>2.0282239999999998</v>
      </c>
      <c r="AQ1011" s="28">
        <v>1.6195200000000001</v>
      </c>
      <c r="AR1011" s="28">
        <v>7.2077119999999999</v>
      </c>
      <c r="AS1011" s="28">
        <v>672.11616000000004</v>
      </c>
      <c r="AT1011" s="28">
        <v>37.242330623999997</v>
      </c>
      <c r="AU1011" s="28">
        <v>2581.0192000000002</v>
      </c>
      <c r="AV1011" s="28">
        <v>5.7490031999999998</v>
      </c>
      <c r="AW1011" s="28">
        <v>3.5091999999999999</v>
      </c>
      <c r="AX1011" s="28">
        <v>5</v>
      </c>
      <c r="AY1011" s="28">
        <v>134.50880000000001</v>
      </c>
      <c r="AZ1011" s="28">
        <v>2.6865920000000001</v>
      </c>
      <c r="BA1011" s="28">
        <v>0.11881947106170899</v>
      </c>
      <c r="BB1011" s="28">
        <v>11.329872</v>
      </c>
      <c r="BC1011" s="28">
        <v>145</v>
      </c>
      <c r="BD1011" s="28">
        <v>0.64660799999999996</v>
      </c>
      <c r="BE1011" s="28">
        <v>1.9131408000000001</v>
      </c>
      <c r="BF1011" s="28">
        <v>1.8717280000000001</v>
      </c>
      <c r="BG1011" s="28">
        <v>2.1440800000000002</v>
      </c>
      <c r="BH1011" s="28">
        <v>88.037120000000002</v>
      </c>
      <c r="BI1011" s="28">
        <v>15.030559999999999</v>
      </c>
      <c r="BJ1011" s="28">
        <v>5</v>
      </c>
      <c r="BK1011" s="28">
        <v>3.4403094400000001</v>
      </c>
      <c r="BL1011" s="28">
        <v>3.4403094400000001</v>
      </c>
      <c r="BM1011" s="28">
        <v>3.6018078400000002</v>
      </c>
      <c r="BN1011" s="28">
        <v>0.20539199999999999</v>
      </c>
      <c r="BO1011" s="28">
        <v>0.99892468802469903</v>
      </c>
      <c r="BP1011" s="28">
        <v>0.467878437047757</v>
      </c>
    </row>
    <row r="1012" spans="1:68">
      <c r="A1012" s="28">
        <v>1011</v>
      </c>
      <c r="B1012" s="29" t="s">
        <v>479</v>
      </c>
      <c r="C1012" s="28">
        <v>380</v>
      </c>
      <c r="D1012" s="28">
        <v>1125</v>
      </c>
      <c r="E1012" s="28">
        <v>0.40889360000000002</v>
      </c>
      <c r="F1012" s="28">
        <v>34.164187200000001</v>
      </c>
      <c r="G1012" s="28">
        <v>3.1842920000000001</v>
      </c>
      <c r="H1012" s="28">
        <v>1.1937599999999999</v>
      </c>
      <c r="I1012" s="28">
        <v>4.1034360000000003</v>
      </c>
      <c r="J1012" s="28">
        <v>16.142399999999999</v>
      </c>
      <c r="K1012" s="28">
        <v>0.87318799999999996</v>
      </c>
      <c r="L1012" s="28">
        <v>0.87372000000000005</v>
      </c>
      <c r="M1012" s="28">
        <v>1.0487759999999999</v>
      </c>
      <c r="N1012" s="28">
        <v>464.20920000000001</v>
      </c>
      <c r="O1012" s="28">
        <v>57.378184836000003</v>
      </c>
      <c r="P1012" s="28">
        <v>358.82080000000002</v>
      </c>
      <c r="Q1012" s="28">
        <v>1.40628</v>
      </c>
      <c r="R1012" s="28">
        <v>2.2801999999999998</v>
      </c>
      <c r="S1012" s="28">
        <v>3.5228000000000002</v>
      </c>
      <c r="T1012" s="28">
        <v>176.67320000000001</v>
      </c>
      <c r="U1012" s="28">
        <v>3.118252</v>
      </c>
      <c r="V1012" s="28">
        <v>6.6904549509366695E-2</v>
      </c>
      <c r="W1012" s="28">
        <v>34.009048</v>
      </c>
      <c r="X1012" s="28">
        <v>198.12200000000001</v>
      </c>
      <c r="Y1012" s="28">
        <v>1.4977400000000001</v>
      </c>
      <c r="Z1012" s="28">
        <v>1.957916</v>
      </c>
      <c r="AA1012" s="28">
        <v>2.5764480000000001</v>
      </c>
      <c r="AB1012" s="28">
        <v>2.7662040000000001</v>
      </c>
      <c r="AC1012" s="28">
        <v>51.589799999999997</v>
      </c>
      <c r="AD1012" s="28">
        <v>32.742232000000001</v>
      </c>
      <c r="AE1012" s="28">
        <v>3.5228000000000002</v>
      </c>
      <c r="AF1012" s="28">
        <v>4.8188903200000004</v>
      </c>
      <c r="AG1012" s="28">
        <v>4.8077503200000002</v>
      </c>
      <c r="AH1012" s="28">
        <v>4.7514903200000003</v>
      </c>
      <c r="AI1012" s="28">
        <v>6.5000000000000002E-2</v>
      </c>
      <c r="AJ1012" s="28">
        <v>1.9352</v>
      </c>
      <c r="AK1012" s="28">
        <v>94.223231999999996</v>
      </c>
      <c r="AL1012" s="28">
        <v>6.8479200000000002</v>
      </c>
      <c r="AM1012" s="28">
        <v>0.96896000000000004</v>
      </c>
      <c r="AN1012" s="28">
        <v>1.7776000000000001</v>
      </c>
      <c r="AO1012" s="28">
        <v>41.44</v>
      </c>
      <c r="AP1012" s="28">
        <v>2.0220799999999999</v>
      </c>
      <c r="AQ1012" s="28">
        <v>1.6064000000000001</v>
      </c>
      <c r="AR1012" s="28">
        <v>7.2858400000000003</v>
      </c>
      <c r="AS1012" s="28">
        <v>671.80319999999995</v>
      </c>
      <c r="AT1012" s="28">
        <v>36.842528080000001</v>
      </c>
      <c r="AU1012" s="28">
        <v>2628.1840000000002</v>
      </c>
      <c r="AV1012" s="28">
        <v>5.8156639999999999</v>
      </c>
      <c r="AW1012" s="28">
        <v>3.4319999999999999</v>
      </c>
      <c r="AX1012" s="28">
        <v>5</v>
      </c>
      <c r="AY1012" s="28">
        <v>134.77600000000001</v>
      </c>
      <c r="AZ1012" s="28">
        <v>2.7148400000000001</v>
      </c>
      <c r="BA1012" s="28">
        <v>0.11969111969111999</v>
      </c>
      <c r="BB1012" s="28">
        <v>11.30944</v>
      </c>
      <c r="BC1012" s="28">
        <v>145.4</v>
      </c>
      <c r="BD1012" s="28">
        <v>0.64895999999999998</v>
      </c>
      <c r="BE1012" s="28">
        <v>1.9150160000000001</v>
      </c>
      <c r="BF1012" s="28">
        <v>1.87216</v>
      </c>
      <c r="BG1012" s="28">
        <v>2.1444000000000001</v>
      </c>
      <c r="BH1012" s="28">
        <v>85.202399999999997</v>
      </c>
      <c r="BI1012" s="28">
        <v>15.3512</v>
      </c>
      <c r="BJ1012" s="28">
        <v>5</v>
      </c>
      <c r="BK1012" s="28">
        <v>3.3459808</v>
      </c>
      <c r="BL1012" s="28">
        <v>3.3459808</v>
      </c>
      <c r="BM1012" s="28">
        <v>3.7569488</v>
      </c>
      <c r="BN1012" s="28">
        <v>0.19864000000000001</v>
      </c>
      <c r="BO1012" s="28">
        <v>1.0026212638624801</v>
      </c>
      <c r="BP1012" s="28">
        <v>0.46958031837916098</v>
      </c>
    </row>
    <row r="1013" spans="1:68">
      <c r="A1013" s="28">
        <v>1012</v>
      </c>
      <c r="B1013" s="29" t="s">
        <v>480</v>
      </c>
      <c r="C1013" s="28">
        <v>155</v>
      </c>
      <c r="D1013" s="28">
        <v>1105</v>
      </c>
      <c r="E1013" s="28">
        <v>0.35095999999999999</v>
      </c>
      <c r="F1013" s="28">
        <v>30.721319999999999</v>
      </c>
      <c r="G1013" s="28">
        <v>2.9851999999999999</v>
      </c>
      <c r="H1013" s="28">
        <v>1.19</v>
      </c>
      <c r="I1013" s="28">
        <v>4.1475999999999997</v>
      </c>
      <c r="J1013" s="28">
        <v>14.84</v>
      </c>
      <c r="K1013" s="28">
        <v>0.8468</v>
      </c>
      <c r="L1013" s="28">
        <v>0.85199999999999998</v>
      </c>
      <c r="M1013" s="28">
        <v>1.0236000000000001</v>
      </c>
      <c r="N1013" s="28">
        <v>458.84</v>
      </c>
      <c r="O1013" s="28">
        <v>57.511559599999998</v>
      </c>
      <c r="P1013" s="28">
        <v>354.68</v>
      </c>
      <c r="Q1013" s="28">
        <v>1.34</v>
      </c>
      <c r="R1013" s="28">
        <v>2.2000000000000002</v>
      </c>
      <c r="S1013" s="28">
        <v>3.48</v>
      </c>
      <c r="T1013" s="28">
        <v>177.52</v>
      </c>
      <c r="U1013" s="28">
        <v>3.1492</v>
      </c>
      <c r="V1013" s="28">
        <v>6.7385444743935305E-2</v>
      </c>
      <c r="W1013" s="28">
        <v>34.416800000000002</v>
      </c>
      <c r="X1013" s="28">
        <v>199.2</v>
      </c>
      <c r="Y1013" s="28">
        <v>1.51</v>
      </c>
      <c r="Z1013" s="28">
        <v>1.9583999999999999</v>
      </c>
      <c r="AA1013" s="28">
        <v>2.5888</v>
      </c>
      <c r="AB1013" s="28">
        <v>2.7764000000000002</v>
      </c>
      <c r="AC1013" s="28">
        <v>50.74</v>
      </c>
      <c r="AD1013" s="28">
        <v>33.369199999999999</v>
      </c>
      <c r="AE1013" s="28">
        <v>3.48</v>
      </c>
      <c r="AF1013" s="28">
        <v>4.7885520000000001</v>
      </c>
      <c r="AG1013" s="28">
        <v>4.7885520000000001</v>
      </c>
      <c r="AH1013" s="28">
        <v>4.7885520000000001</v>
      </c>
      <c r="AI1013" s="28">
        <v>0.05</v>
      </c>
      <c r="AJ1013" s="28">
        <v>1.9375</v>
      </c>
      <c r="AK1013" s="28">
        <v>94.348200000000006</v>
      </c>
      <c r="AL1013" s="28">
        <v>6.8644999999999996</v>
      </c>
      <c r="AM1013" s="28">
        <v>0.96850000000000003</v>
      </c>
      <c r="AN1013" s="28">
        <v>1.77</v>
      </c>
      <c r="AO1013" s="28">
        <v>41.5</v>
      </c>
      <c r="AP1013" s="28">
        <v>2.0354999999999999</v>
      </c>
      <c r="AQ1013" s="28">
        <v>1.615</v>
      </c>
      <c r="AR1013" s="28">
        <v>7.3289999999999997</v>
      </c>
      <c r="AS1013" s="28">
        <v>672.29499999999996</v>
      </c>
      <c r="AT1013" s="28">
        <v>36.756993000000001</v>
      </c>
      <c r="AU1013" s="28">
        <v>2649.15</v>
      </c>
      <c r="AV1013" s="28">
        <v>6.0038999999999998</v>
      </c>
      <c r="AW1013" s="28">
        <v>3.45</v>
      </c>
      <c r="AX1013" s="28">
        <v>5</v>
      </c>
      <c r="AY1013" s="28">
        <v>134.35</v>
      </c>
      <c r="AZ1013" s="28">
        <v>2.7102499999999998</v>
      </c>
      <c r="BA1013" s="28">
        <v>0.120481927710843</v>
      </c>
      <c r="BB1013" s="28">
        <v>11.1965</v>
      </c>
      <c r="BC1013" s="28">
        <v>145</v>
      </c>
      <c r="BD1013" s="28">
        <v>0.64600000000000002</v>
      </c>
      <c r="BE1013" s="28">
        <v>1.9140999999999999</v>
      </c>
      <c r="BF1013" s="28">
        <v>1.8685</v>
      </c>
      <c r="BG1013" s="28">
        <v>2.14</v>
      </c>
      <c r="BH1013" s="28">
        <v>87.04</v>
      </c>
      <c r="BI1013" s="28">
        <v>15.244999999999999</v>
      </c>
      <c r="BJ1013" s="28">
        <v>5</v>
      </c>
      <c r="BK1013" s="28">
        <v>3.35073</v>
      </c>
      <c r="BL1013" s="28">
        <v>3.35073</v>
      </c>
      <c r="BM1013" s="28">
        <v>3.69903</v>
      </c>
      <c r="BN1013" s="28">
        <v>0.20150000000000001</v>
      </c>
      <c r="BO1013" s="28">
        <v>1.0083593743547801</v>
      </c>
      <c r="BP1013" s="28">
        <v>0.46743849493487699</v>
      </c>
    </row>
    <row r="1014" spans="1:68">
      <c r="A1014" s="28">
        <v>1013</v>
      </c>
      <c r="B1014" s="29" t="s">
        <v>85</v>
      </c>
      <c r="C1014" s="28">
        <v>305</v>
      </c>
      <c r="D1014" s="28">
        <v>1105</v>
      </c>
      <c r="E1014" s="28">
        <v>0.3946616</v>
      </c>
      <c r="F1014" s="28">
        <v>33.322709699999997</v>
      </c>
      <c r="G1014" s="28">
        <v>3.1360670000000002</v>
      </c>
      <c r="H1014" s="28">
        <v>1.1917249999999999</v>
      </c>
      <c r="I1014" s="28">
        <v>4.115221</v>
      </c>
      <c r="J1014" s="28">
        <v>15.8264</v>
      </c>
      <c r="K1014" s="28">
        <v>0.86660300000000001</v>
      </c>
      <c r="L1014" s="28">
        <v>0.86817</v>
      </c>
      <c r="M1014" s="28">
        <v>1.0417559999999999</v>
      </c>
      <c r="N1014" s="28">
        <v>462.85340000000002</v>
      </c>
      <c r="O1014" s="28">
        <v>57.441824216000001</v>
      </c>
      <c r="P1014" s="28">
        <v>357.6728</v>
      </c>
      <c r="Q1014" s="28">
        <v>1.3886974999999999</v>
      </c>
      <c r="R1014" s="28">
        <v>2.2614999999999998</v>
      </c>
      <c r="S1014" s="28">
        <v>3.5133000000000001</v>
      </c>
      <c r="T1014" s="28">
        <v>176.91669999999999</v>
      </c>
      <c r="U1014" s="28">
        <v>3.127237</v>
      </c>
      <c r="V1014" s="28">
        <v>6.6976697164231894E-2</v>
      </c>
      <c r="W1014" s="28">
        <v>34.120477999999999</v>
      </c>
      <c r="X1014" s="28">
        <v>198.43199999999999</v>
      </c>
      <c r="Y1014" s="28">
        <v>1.5016750000000001</v>
      </c>
      <c r="Z1014" s="28">
        <v>1.958439</v>
      </c>
      <c r="AA1014" s="28">
        <v>2.5799979999999998</v>
      </c>
      <c r="AB1014" s="28">
        <v>2.7691189999999999</v>
      </c>
      <c r="AC1014" s="28">
        <v>51.368650000000002</v>
      </c>
      <c r="AD1014" s="28">
        <v>32.892856999999999</v>
      </c>
      <c r="AE1014" s="28">
        <v>3.5133000000000001</v>
      </c>
      <c r="AF1014" s="28">
        <v>4.8121654200000004</v>
      </c>
      <c r="AG1014" s="28">
        <v>4.8038104199999996</v>
      </c>
      <c r="AH1014" s="28">
        <v>4.76161542</v>
      </c>
      <c r="AI1014" s="28">
        <v>6.1249999999999999E-2</v>
      </c>
      <c r="AJ1014" s="28">
        <v>1.935775</v>
      </c>
      <c r="AK1014" s="28">
        <v>94.254474000000002</v>
      </c>
      <c r="AL1014" s="28">
        <v>6.8520649999999996</v>
      </c>
      <c r="AM1014" s="28">
        <v>0.96884499999999996</v>
      </c>
      <c r="AN1014" s="28">
        <v>1.7757000000000001</v>
      </c>
      <c r="AO1014" s="28">
        <v>41.454999999999998</v>
      </c>
      <c r="AP1014" s="28">
        <v>2.0254349999999999</v>
      </c>
      <c r="AQ1014" s="28">
        <v>1.6085499999999999</v>
      </c>
      <c r="AR1014" s="28">
        <v>7.2966300000000004</v>
      </c>
      <c r="AS1014" s="28">
        <v>671.92615000000001</v>
      </c>
      <c r="AT1014" s="28">
        <v>36.821144310000001</v>
      </c>
      <c r="AU1014" s="28">
        <v>2633.4254999999998</v>
      </c>
      <c r="AV1014" s="28">
        <v>5.8627229999999999</v>
      </c>
      <c r="AW1014" s="28">
        <v>3.4365000000000001</v>
      </c>
      <c r="AX1014" s="28">
        <v>5</v>
      </c>
      <c r="AY1014" s="28">
        <v>134.6695</v>
      </c>
      <c r="AZ1014" s="28">
        <v>2.7136925000000001</v>
      </c>
      <c r="BA1014" s="28">
        <v>0.119889036304426</v>
      </c>
      <c r="BB1014" s="28">
        <v>11.281205</v>
      </c>
      <c r="BC1014" s="28">
        <v>145.30000000000001</v>
      </c>
      <c r="BD1014" s="28">
        <v>0.64822000000000002</v>
      </c>
      <c r="BE1014" s="28">
        <v>1.914787</v>
      </c>
      <c r="BF1014" s="28">
        <v>1.871245</v>
      </c>
      <c r="BG1014" s="28">
        <v>2.1433</v>
      </c>
      <c r="BH1014" s="28">
        <v>85.661799999999999</v>
      </c>
      <c r="BI1014" s="28">
        <v>15.32465</v>
      </c>
      <c r="BJ1014" s="28">
        <v>5</v>
      </c>
      <c r="BK1014" s="28">
        <v>3.3471681000000002</v>
      </c>
      <c r="BL1014" s="28">
        <v>3.3471681000000002</v>
      </c>
      <c r="BM1014" s="28">
        <v>3.7424691000000001</v>
      </c>
      <c r="BN1014" s="28">
        <v>0.199355</v>
      </c>
      <c r="BO1014" s="28">
        <v>1.00435723578633</v>
      </c>
      <c r="BP1014" s="28">
        <v>0.46904486251809002</v>
      </c>
    </row>
    <row r="1015" spans="1:68">
      <c r="A1015" s="28">
        <v>1014</v>
      </c>
      <c r="B1015" s="29" t="s">
        <v>86</v>
      </c>
      <c r="C1015" s="28">
        <v>495</v>
      </c>
      <c r="D1015" s="28">
        <v>1105</v>
      </c>
      <c r="E1015" s="28">
        <v>0.4092288</v>
      </c>
      <c r="F1015" s="28">
        <v>34.189839599999999</v>
      </c>
      <c r="G1015" s="28">
        <v>3.186356</v>
      </c>
      <c r="H1015" s="28">
        <v>1.1922999999999999</v>
      </c>
      <c r="I1015" s="28">
        <v>4.1044280000000004</v>
      </c>
      <c r="J1015" s="28">
        <v>16.155200000000001</v>
      </c>
      <c r="K1015" s="28">
        <v>0.87320399999999998</v>
      </c>
      <c r="L1015" s="28">
        <v>0.87356</v>
      </c>
      <c r="M1015" s="28">
        <v>1.0478080000000001</v>
      </c>
      <c r="N1015" s="28">
        <v>464.19119999999998</v>
      </c>
      <c r="O1015" s="28">
        <v>57.418579088000001</v>
      </c>
      <c r="P1015" s="28">
        <v>358.67039999999997</v>
      </c>
      <c r="Q1015" s="28">
        <v>1.40493</v>
      </c>
      <c r="R1015" s="28">
        <v>2.282</v>
      </c>
      <c r="S1015" s="28">
        <v>3.5244</v>
      </c>
      <c r="T1015" s="28">
        <v>176.71559999999999</v>
      </c>
      <c r="U1015" s="28">
        <v>3.1199159999999999</v>
      </c>
      <c r="V1015" s="28">
        <v>6.6851540061404396E-2</v>
      </c>
      <c r="W1015" s="28">
        <v>34.021704</v>
      </c>
      <c r="X1015" s="28">
        <v>198.17599999999999</v>
      </c>
      <c r="Y1015" s="28">
        <v>1.4988999999999999</v>
      </c>
      <c r="Z1015" s="28">
        <v>1.9584520000000001</v>
      </c>
      <c r="AA1015" s="28">
        <v>2.577064</v>
      </c>
      <c r="AB1015" s="28">
        <v>2.7666919999999999</v>
      </c>
      <c r="AC1015" s="28">
        <v>51.578200000000002</v>
      </c>
      <c r="AD1015" s="28">
        <v>32.734076000000002</v>
      </c>
      <c r="AE1015" s="28">
        <v>3.5244</v>
      </c>
      <c r="AF1015" s="28">
        <v>4.8200365600000001</v>
      </c>
      <c r="AG1015" s="28">
        <v>4.80889656</v>
      </c>
      <c r="AH1015" s="28">
        <v>4.75263656</v>
      </c>
      <c r="AI1015" s="28">
        <v>6.5000000000000002E-2</v>
      </c>
      <c r="AJ1015" s="28">
        <v>1.9352</v>
      </c>
      <c r="AK1015" s="28">
        <v>94.223231999999996</v>
      </c>
      <c r="AL1015" s="28">
        <v>6.8479200000000002</v>
      </c>
      <c r="AM1015" s="28">
        <v>0.96896000000000004</v>
      </c>
      <c r="AN1015" s="28">
        <v>1.7776000000000001</v>
      </c>
      <c r="AO1015" s="28">
        <v>41.44</v>
      </c>
      <c r="AP1015" s="28">
        <v>2.0220799999999999</v>
      </c>
      <c r="AQ1015" s="28">
        <v>1.6064000000000001</v>
      </c>
      <c r="AR1015" s="28">
        <v>7.2858400000000003</v>
      </c>
      <c r="AS1015" s="28">
        <v>671.80319999999995</v>
      </c>
      <c r="AT1015" s="28">
        <v>36.842528080000001</v>
      </c>
      <c r="AU1015" s="28">
        <v>2628.1840000000002</v>
      </c>
      <c r="AV1015" s="28">
        <v>5.8156639999999999</v>
      </c>
      <c r="AW1015" s="28">
        <v>3.4319999999999999</v>
      </c>
      <c r="AX1015" s="28">
        <v>5</v>
      </c>
      <c r="AY1015" s="28">
        <v>134.77600000000001</v>
      </c>
      <c r="AZ1015" s="28">
        <v>2.7148400000000001</v>
      </c>
      <c r="BA1015" s="28">
        <v>0.11969111969111999</v>
      </c>
      <c r="BB1015" s="28">
        <v>11.30944</v>
      </c>
      <c r="BC1015" s="28">
        <v>145.4</v>
      </c>
      <c r="BD1015" s="28">
        <v>0.64895999999999998</v>
      </c>
      <c r="BE1015" s="28">
        <v>1.9150160000000001</v>
      </c>
      <c r="BF1015" s="28">
        <v>1.87216</v>
      </c>
      <c r="BG1015" s="28">
        <v>2.1444000000000001</v>
      </c>
      <c r="BH1015" s="28">
        <v>85.202399999999997</v>
      </c>
      <c r="BI1015" s="28">
        <v>15.3512</v>
      </c>
      <c r="BJ1015" s="28">
        <v>5</v>
      </c>
      <c r="BK1015" s="28">
        <v>3.3459808</v>
      </c>
      <c r="BL1015" s="28">
        <v>3.3459808</v>
      </c>
      <c r="BM1015" s="28">
        <v>3.7569488</v>
      </c>
      <c r="BN1015" s="28">
        <v>0.19864000000000001</v>
      </c>
      <c r="BO1015" s="28">
        <v>1.00302513388758</v>
      </c>
      <c r="BP1015" s="28">
        <v>0.46958031837916098</v>
      </c>
    </row>
    <row r="1016" spans="1:68">
      <c r="A1016" s="28">
        <v>1015</v>
      </c>
      <c r="B1016" s="29" t="s">
        <v>69</v>
      </c>
      <c r="C1016" s="28">
        <v>195</v>
      </c>
      <c r="D1016" s="28">
        <v>1105</v>
      </c>
      <c r="E1016" s="28">
        <v>0.42379600000000001</v>
      </c>
      <c r="F1016" s="28">
        <v>35.056969500000001</v>
      </c>
      <c r="G1016" s="28">
        <v>3.2366450000000002</v>
      </c>
      <c r="H1016" s="28">
        <v>1.1928749999999999</v>
      </c>
      <c r="I1016" s="28">
        <v>4.0936349999999999</v>
      </c>
      <c r="J1016" s="28">
        <v>16.484000000000002</v>
      </c>
      <c r="K1016" s="28">
        <v>0.87980499999999995</v>
      </c>
      <c r="L1016" s="28">
        <v>0.87895000000000001</v>
      </c>
      <c r="M1016" s="28">
        <v>1.05386</v>
      </c>
      <c r="N1016" s="28">
        <v>465.529</v>
      </c>
      <c r="O1016" s="28">
        <v>57.395333960000002</v>
      </c>
      <c r="P1016" s="28">
        <v>359.66800000000001</v>
      </c>
      <c r="Q1016" s="28">
        <v>1.4211625000000001</v>
      </c>
      <c r="R1016" s="28">
        <v>2.3025000000000002</v>
      </c>
      <c r="S1016" s="28">
        <v>3.5354999999999999</v>
      </c>
      <c r="T1016" s="28">
        <v>176.5145</v>
      </c>
      <c r="U1016" s="28">
        <v>3.1125949999999998</v>
      </c>
      <c r="V1016" s="28">
        <v>6.6731375879640897E-2</v>
      </c>
      <c r="W1016" s="28">
        <v>33.922930000000001</v>
      </c>
      <c r="X1016" s="28">
        <v>197.92</v>
      </c>
      <c r="Y1016" s="28">
        <v>1.4961249999999999</v>
      </c>
      <c r="Z1016" s="28">
        <v>1.9584649999999999</v>
      </c>
      <c r="AA1016" s="28">
        <v>2.5741299999999998</v>
      </c>
      <c r="AB1016" s="28">
        <v>2.764265</v>
      </c>
      <c r="AC1016" s="28">
        <v>51.787750000000003</v>
      </c>
      <c r="AD1016" s="28">
        <v>32.575294999999997</v>
      </c>
      <c r="AE1016" s="28">
        <v>3.5354999999999999</v>
      </c>
      <c r="AF1016" s="28">
        <v>4.8279076999999999</v>
      </c>
      <c r="AG1016" s="28">
        <v>4.8139827000000004</v>
      </c>
      <c r="AH1016" s="28">
        <v>4.7436577</v>
      </c>
      <c r="AI1016" s="28">
        <v>6.8750000000000006E-2</v>
      </c>
      <c r="AJ1016" s="28">
        <v>1.934625</v>
      </c>
      <c r="AK1016" s="28">
        <v>94.191990000000004</v>
      </c>
      <c r="AL1016" s="28">
        <v>6.8437749999999999</v>
      </c>
      <c r="AM1016" s="28">
        <v>0.96907500000000002</v>
      </c>
      <c r="AN1016" s="28">
        <v>1.7795000000000001</v>
      </c>
      <c r="AO1016" s="28">
        <v>41.424999999999997</v>
      </c>
      <c r="AP1016" s="28">
        <v>2.0187249999999999</v>
      </c>
      <c r="AQ1016" s="28">
        <v>1.60425</v>
      </c>
      <c r="AR1016" s="28">
        <v>7.2750500000000002</v>
      </c>
      <c r="AS1016" s="28">
        <v>671.68025</v>
      </c>
      <c r="AT1016" s="28">
        <v>36.863911850000001</v>
      </c>
      <c r="AU1016" s="28">
        <v>2622.9425000000001</v>
      </c>
      <c r="AV1016" s="28">
        <v>5.768605</v>
      </c>
      <c r="AW1016" s="28">
        <v>3.4275000000000002</v>
      </c>
      <c r="AX1016" s="28">
        <v>5</v>
      </c>
      <c r="AY1016" s="28">
        <v>134.88249999999999</v>
      </c>
      <c r="AZ1016" s="28">
        <v>2.7159875000000002</v>
      </c>
      <c r="BA1016" s="28">
        <v>0.11949305974653</v>
      </c>
      <c r="BB1016" s="28">
        <v>11.337675000000001</v>
      </c>
      <c r="BC1016" s="28">
        <v>145.5</v>
      </c>
      <c r="BD1016" s="28">
        <v>0.64970000000000006</v>
      </c>
      <c r="BE1016" s="28">
        <v>1.9152450000000001</v>
      </c>
      <c r="BF1016" s="28">
        <v>1.873075</v>
      </c>
      <c r="BG1016" s="28">
        <v>2.1455000000000002</v>
      </c>
      <c r="BH1016" s="28">
        <v>84.742999999999995</v>
      </c>
      <c r="BI1016" s="28">
        <v>15.377750000000001</v>
      </c>
      <c r="BJ1016" s="28">
        <v>5</v>
      </c>
      <c r="BK1016" s="28">
        <v>3.3447935000000002</v>
      </c>
      <c r="BL1016" s="28">
        <v>3.3447935000000002</v>
      </c>
      <c r="BM1016" s="28">
        <v>3.7714284999999999</v>
      </c>
      <c r="BN1016" s="28">
        <v>0.19792499999999999</v>
      </c>
      <c r="BO1016" s="28">
        <v>1.0016940023637999</v>
      </c>
      <c r="BP1016" s="28">
        <v>0.47011577424023199</v>
      </c>
    </row>
    <row r="1017" spans="1:68">
      <c r="A1017" s="28">
        <v>1016</v>
      </c>
      <c r="B1017" s="29" t="s">
        <v>481</v>
      </c>
      <c r="C1017" s="28">
        <v>200</v>
      </c>
      <c r="D1017" s="28">
        <v>1105</v>
      </c>
      <c r="E1017" s="28">
        <v>0.4092288</v>
      </c>
      <c r="F1017" s="28">
        <v>34.189839599999999</v>
      </c>
      <c r="G1017" s="28">
        <v>3.186356</v>
      </c>
      <c r="H1017" s="28">
        <v>1.1922999999999999</v>
      </c>
      <c r="I1017" s="28">
        <v>4.1044280000000004</v>
      </c>
      <c r="J1017" s="28">
        <v>16.155200000000001</v>
      </c>
      <c r="K1017" s="28">
        <v>0.87320399999999998</v>
      </c>
      <c r="L1017" s="28">
        <v>0.87356</v>
      </c>
      <c r="M1017" s="28">
        <v>1.0478080000000001</v>
      </c>
      <c r="N1017" s="28">
        <v>464.19119999999998</v>
      </c>
      <c r="O1017" s="28">
        <v>57.418579088000001</v>
      </c>
      <c r="P1017" s="28">
        <v>358.67039999999997</v>
      </c>
      <c r="Q1017" s="28">
        <v>1.40493</v>
      </c>
      <c r="R1017" s="28">
        <v>2.282</v>
      </c>
      <c r="S1017" s="28">
        <v>3.5244</v>
      </c>
      <c r="T1017" s="28">
        <v>176.71559999999999</v>
      </c>
      <c r="U1017" s="28">
        <v>3.1199159999999999</v>
      </c>
      <c r="V1017" s="28">
        <v>6.6851540061404396E-2</v>
      </c>
      <c r="W1017" s="28">
        <v>34.021704</v>
      </c>
      <c r="X1017" s="28">
        <v>198.17599999999999</v>
      </c>
      <c r="Y1017" s="28">
        <v>1.4988999999999999</v>
      </c>
      <c r="Z1017" s="28">
        <v>1.9584520000000001</v>
      </c>
      <c r="AA1017" s="28">
        <v>2.577064</v>
      </c>
      <c r="AB1017" s="28">
        <v>2.7666919999999999</v>
      </c>
      <c r="AC1017" s="28">
        <v>51.578200000000002</v>
      </c>
      <c r="AD1017" s="28">
        <v>32.734076000000002</v>
      </c>
      <c r="AE1017" s="28">
        <v>3.5244</v>
      </c>
      <c r="AF1017" s="28">
        <v>4.8200365600000001</v>
      </c>
      <c r="AG1017" s="28">
        <v>4.80889656</v>
      </c>
      <c r="AH1017" s="28">
        <v>4.75263656</v>
      </c>
      <c r="AI1017" s="28">
        <v>6.5000000000000002E-2</v>
      </c>
      <c r="AJ1017" s="28">
        <v>1.9184000000000001</v>
      </c>
      <c r="AK1017" s="28">
        <v>92.838719999999995</v>
      </c>
      <c r="AL1017" s="28">
        <v>6.69</v>
      </c>
      <c r="AM1017" s="28">
        <v>0.95120000000000005</v>
      </c>
      <c r="AN1017" s="28">
        <v>1.7584</v>
      </c>
      <c r="AO1017" s="28">
        <v>40.96</v>
      </c>
      <c r="AP1017" s="28">
        <v>2.0167999999999999</v>
      </c>
      <c r="AQ1017" s="28">
        <v>1.5920000000000001</v>
      </c>
      <c r="AR1017" s="28">
        <v>7.5171999999999999</v>
      </c>
      <c r="AS1017" s="28">
        <v>663.64800000000002</v>
      </c>
      <c r="AT1017" s="28">
        <v>36.384614800000001</v>
      </c>
      <c r="AU1017" s="28">
        <v>2716.36</v>
      </c>
      <c r="AV1017" s="28">
        <v>5.9501600000000003</v>
      </c>
      <c r="AW1017" s="28">
        <v>3.2879999999999998</v>
      </c>
      <c r="AX1017" s="28">
        <v>5</v>
      </c>
      <c r="AY1017" s="28">
        <v>134.44</v>
      </c>
      <c r="AZ1017" s="28">
        <v>2.7625999999999999</v>
      </c>
      <c r="BA1017" s="28">
        <v>0.12109375</v>
      </c>
      <c r="BB1017" s="28">
        <v>10.957599999999999</v>
      </c>
      <c r="BC1017" s="28">
        <v>145.4</v>
      </c>
      <c r="BD1017" s="28">
        <v>0.64319999999999999</v>
      </c>
      <c r="BE1017" s="28">
        <v>1.91204</v>
      </c>
      <c r="BF1017" s="28">
        <v>1.8640000000000001</v>
      </c>
      <c r="BG1017" s="28">
        <v>2.1347999999999998</v>
      </c>
      <c r="BH1017" s="28">
        <v>84.396000000000001</v>
      </c>
      <c r="BI1017" s="28">
        <v>15.788</v>
      </c>
      <c r="BJ1017" s="28">
        <v>5</v>
      </c>
      <c r="BK1017" s="28">
        <v>3.2976640000000002</v>
      </c>
      <c r="BL1017" s="28">
        <v>3.2976640000000002</v>
      </c>
      <c r="BM1017" s="28">
        <v>3.3742640000000002</v>
      </c>
      <c r="BN1017" s="28">
        <v>0.16839999999999999</v>
      </c>
      <c r="BO1017" s="28">
        <v>1.0058779014024899</v>
      </c>
      <c r="BP1017" s="28">
        <v>0.46541244573082502</v>
      </c>
    </row>
    <row r="1018" spans="1:68">
      <c r="A1018" s="28">
        <v>1017</v>
      </c>
      <c r="B1018" s="29" t="s">
        <v>482</v>
      </c>
      <c r="C1018" s="28">
        <v>395</v>
      </c>
      <c r="D1018" s="28">
        <v>1105</v>
      </c>
      <c r="E1018" s="28">
        <v>0.4092288</v>
      </c>
      <c r="F1018" s="28">
        <v>34.189839599999999</v>
      </c>
      <c r="G1018" s="28">
        <v>3.186356</v>
      </c>
      <c r="H1018" s="28">
        <v>1.1922999999999999</v>
      </c>
      <c r="I1018" s="28">
        <v>4.1044280000000004</v>
      </c>
      <c r="J1018" s="28">
        <v>16.155200000000001</v>
      </c>
      <c r="K1018" s="28">
        <v>0.87320399999999998</v>
      </c>
      <c r="L1018" s="28">
        <v>0.87356</v>
      </c>
      <c r="M1018" s="28">
        <v>1.0478080000000001</v>
      </c>
      <c r="N1018" s="28">
        <v>464.19119999999998</v>
      </c>
      <c r="O1018" s="28">
        <v>57.418579088000001</v>
      </c>
      <c r="P1018" s="28">
        <v>358.67039999999997</v>
      </c>
      <c r="Q1018" s="28">
        <v>1.40493</v>
      </c>
      <c r="R1018" s="28">
        <v>2.282</v>
      </c>
      <c r="S1018" s="28">
        <v>3.5244</v>
      </c>
      <c r="T1018" s="28">
        <v>176.71559999999999</v>
      </c>
      <c r="U1018" s="28">
        <v>3.1199159999999999</v>
      </c>
      <c r="V1018" s="28">
        <v>6.6851540061404396E-2</v>
      </c>
      <c r="W1018" s="28">
        <v>34.021704</v>
      </c>
      <c r="X1018" s="28">
        <v>198.17599999999999</v>
      </c>
      <c r="Y1018" s="28">
        <v>1.4988999999999999</v>
      </c>
      <c r="Z1018" s="28">
        <v>1.9584520000000001</v>
      </c>
      <c r="AA1018" s="28">
        <v>2.577064</v>
      </c>
      <c r="AB1018" s="28">
        <v>2.7666919999999999</v>
      </c>
      <c r="AC1018" s="28">
        <v>51.578200000000002</v>
      </c>
      <c r="AD1018" s="28">
        <v>32.734076000000002</v>
      </c>
      <c r="AE1018" s="28">
        <v>3.5244</v>
      </c>
      <c r="AF1018" s="28">
        <v>4.8200365600000001</v>
      </c>
      <c r="AG1018" s="28">
        <v>4.80889656</v>
      </c>
      <c r="AH1018" s="28">
        <v>4.75263656</v>
      </c>
      <c r="AI1018" s="28">
        <v>6.5000000000000002E-2</v>
      </c>
      <c r="AJ1018" s="28">
        <v>1.9251199999999999</v>
      </c>
      <c r="AK1018" s="28">
        <v>93.392524800000004</v>
      </c>
      <c r="AL1018" s="28">
        <v>6.7531679999999996</v>
      </c>
      <c r="AM1018" s="28">
        <v>0.95830400000000004</v>
      </c>
      <c r="AN1018" s="28">
        <v>1.7660800000000001</v>
      </c>
      <c r="AO1018" s="28">
        <v>41.152000000000001</v>
      </c>
      <c r="AP1018" s="28">
        <v>2.0189119999999998</v>
      </c>
      <c r="AQ1018" s="28">
        <v>1.5977600000000001</v>
      </c>
      <c r="AR1018" s="28">
        <v>7.4246559999999997</v>
      </c>
      <c r="AS1018" s="28">
        <v>666.91007999999999</v>
      </c>
      <c r="AT1018" s="28">
        <v>36.567780112000001</v>
      </c>
      <c r="AU1018" s="28">
        <v>2681.0895999999998</v>
      </c>
      <c r="AV1018" s="28">
        <v>5.8963615999999996</v>
      </c>
      <c r="AW1018" s="28">
        <v>3.3456000000000001</v>
      </c>
      <c r="AX1018" s="28">
        <v>5</v>
      </c>
      <c r="AY1018" s="28">
        <v>134.5744</v>
      </c>
      <c r="AZ1018" s="28">
        <v>2.7434959999999999</v>
      </c>
      <c r="BA1018" s="28">
        <v>0.12052877138413701</v>
      </c>
      <c r="BB1018" s="28">
        <v>11.098336</v>
      </c>
      <c r="BC1018" s="28">
        <v>145.4</v>
      </c>
      <c r="BD1018" s="28">
        <v>0.64550399999999997</v>
      </c>
      <c r="BE1018" s="28">
        <v>1.9132304</v>
      </c>
      <c r="BF1018" s="28">
        <v>1.867264</v>
      </c>
      <c r="BG1018" s="28">
        <v>2.1386400000000001</v>
      </c>
      <c r="BH1018" s="28">
        <v>84.718559999999997</v>
      </c>
      <c r="BI1018" s="28">
        <v>15.61328</v>
      </c>
      <c r="BJ1018" s="28">
        <v>5</v>
      </c>
      <c r="BK1018" s="28">
        <v>3.3169907200000002</v>
      </c>
      <c r="BL1018" s="28">
        <v>3.3169907200000002</v>
      </c>
      <c r="BM1018" s="28">
        <v>3.5273379199999999</v>
      </c>
      <c r="BN1018" s="28">
        <v>0.18049599999999999</v>
      </c>
      <c r="BO1018" s="28">
        <v>1.00473484931242</v>
      </c>
      <c r="BP1018" s="28">
        <v>0.46707959479015898</v>
      </c>
    </row>
    <row r="1019" spans="1:68">
      <c r="A1019" s="28">
        <v>1018</v>
      </c>
      <c r="B1019" s="29" t="s">
        <v>483</v>
      </c>
      <c r="C1019" s="28">
        <v>495</v>
      </c>
      <c r="D1019" s="28">
        <v>1105</v>
      </c>
      <c r="E1019" s="28">
        <v>0.4092288</v>
      </c>
      <c r="F1019" s="28">
        <v>34.189839599999999</v>
      </c>
      <c r="G1019" s="28">
        <v>3.186356</v>
      </c>
      <c r="H1019" s="28">
        <v>1.1922999999999999</v>
      </c>
      <c r="I1019" s="28">
        <v>4.1044280000000004</v>
      </c>
      <c r="J1019" s="28">
        <v>16.155200000000001</v>
      </c>
      <c r="K1019" s="28">
        <v>0.87320399999999998</v>
      </c>
      <c r="L1019" s="28">
        <v>0.87356</v>
      </c>
      <c r="M1019" s="28">
        <v>1.0478080000000001</v>
      </c>
      <c r="N1019" s="28">
        <v>464.19119999999998</v>
      </c>
      <c r="O1019" s="28">
        <v>57.418579088000001</v>
      </c>
      <c r="P1019" s="28">
        <v>358.67039999999997</v>
      </c>
      <c r="Q1019" s="28">
        <v>1.40493</v>
      </c>
      <c r="R1019" s="28">
        <v>2.282</v>
      </c>
      <c r="S1019" s="28">
        <v>3.5244</v>
      </c>
      <c r="T1019" s="28">
        <v>176.71559999999999</v>
      </c>
      <c r="U1019" s="28">
        <v>3.1199159999999999</v>
      </c>
      <c r="V1019" s="28">
        <v>6.6851540061404396E-2</v>
      </c>
      <c r="W1019" s="28">
        <v>34.021704</v>
      </c>
      <c r="X1019" s="28">
        <v>198.17599999999999</v>
      </c>
      <c r="Y1019" s="28">
        <v>1.4988999999999999</v>
      </c>
      <c r="Z1019" s="28">
        <v>1.9584520000000001</v>
      </c>
      <c r="AA1019" s="28">
        <v>2.577064</v>
      </c>
      <c r="AB1019" s="28">
        <v>2.7666919999999999</v>
      </c>
      <c r="AC1019" s="28">
        <v>51.578200000000002</v>
      </c>
      <c r="AD1019" s="28">
        <v>32.734076000000002</v>
      </c>
      <c r="AE1019" s="28">
        <v>3.5244</v>
      </c>
      <c r="AF1019" s="28">
        <v>4.8200365600000001</v>
      </c>
      <c r="AG1019" s="28">
        <v>4.80889656</v>
      </c>
      <c r="AH1019" s="28">
        <v>4.75263656</v>
      </c>
      <c r="AI1019" s="28">
        <v>6.5000000000000002E-2</v>
      </c>
      <c r="AJ1019" s="28">
        <v>1.9352</v>
      </c>
      <c r="AK1019" s="28">
        <v>94.223231999999996</v>
      </c>
      <c r="AL1019" s="28">
        <v>6.8479200000000002</v>
      </c>
      <c r="AM1019" s="28">
        <v>0.96896000000000004</v>
      </c>
      <c r="AN1019" s="28">
        <v>1.7776000000000001</v>
      </c>
      <c r="AO1019" s="28">
        <v>41.44</v>
      </c>
      <c r="AP1019" s="28">
        <v>2.0220799999999999</v>
      </c>
      <c r="AQ1019" s="28">
        <v>1.6064000000000001</v>
      </c>
      <c r="AR1019" s="28">
        <v>7.2858400000000003</v>
      </c>
      <c r="AS1019" s="28">
        <v>671.80319999999995</v>
      </c>
      <c r="AT1019" s="28">
        <v>36.842528080000001</v>
      </c>
      <c r="AU1019" s="28">
        <v>2628.1840000000002</v>
      </c>
      <c r="AV1019" s="28">
        <v>5.8156639999999999</v>
      </c>
      <c r="AW1019" s="28">
        <v>3.4319999999999999</v>
      </c>
      <c r="AX1019" s="28">
        <v>5</v>
      </c>
      <c r="AY1019" s="28">
        <v>134.77600000000001</v>
      </c>
      <c r="AZ1019" s="28">
        <v>2.7148400000000001</v>
      </c>
      <c r="BA1019" s="28">
        <v>0.11969111969111999</v>
      </c>
      <c r="BB1019" s="28">
        <v>11.30944</v>
      </c>
      <c r="BC1019" s="28">
        <v>145.4</v>
      </c>
      <c r="BD1019" s="28">
        <v>0.64895999999999998</v>
      </c>
      <c r="BE1019" s="28">
        <v>1.9150160000000001</v>
      </c>
      <c r="BF1019" s="28">
        <v>1.87216</v>
      </c>
      <c r="BG1019" s="28">
        <v>2.1444000000000001</v>
      </c>
      <c r="BH1019" s="28">
        <v>85.202399999999997</v>
      </c>
      <c r="BI1019" s="28">
        <v>15.3512</v>
      </c>
      <c r="BJ1019" s="28">
        <v>5</v>
      </c>
      <c r="BK1019" s="28">
        <v>3.3459808</v>
      </c>
      <c r="BL1019" s="28">
        <v>3.3459808</v>
      </c>
      <c r="BM1019" s="28">
        <v>3.7569488</v>
      </c>
      <c r="BN1019" s="28">
        <v>0.19864000000000001</v>
      </c>
      <c r="BO1019" s="28">
        <v>1.00302513388758</v>
      </c>
      <c r="BP1019" s="28">
        <v>0.46958031837916098</v>
      </c>
    </row>
    <row r="1020" spans="1:68">
      <c r="A1020" s="28">
        <v>1019</v>
      </c>
      <c r="B1020" s="29" t="s">
        <v>484</v>
      </c>
      <c r="C1020" s="28">
        <v>300</v>
      </c>
      <c r="D1020" s="28">
        <v>1105</v>
      </c>
      <c r="E1020" s="28">
        <v>0.4092288</v>
      </c>
      <c r="F1020" s="28">
        <v>34.189839599999999</v>
      </c>
      <c r="G1020" s="28">
        <v>3.186356</v>
      </c>
      <c r="H1020" s="28">
        <v>1.1922999999999999</v>
      </c>
      <c r="I1020" s="28">
        <v>4.1044280000000004</v>
      </c>
      <c r="J1020" s="28">
        <v>16.155200000000001</v>
      </c>
      <c r="K1020" s="28">
        <v>0.87320399999999998</v>
      </c>
      <c r="L1020" s="28">
        <v>0.87356</v>
      </c>
      <c r="M1020" s="28">
        <v>1.0478080000000001</v>
      </c>
      <c r="N1020" s="28">
        <v>464.19119999999998</v>
      </c>
      <c r="O1020" s="28">
        <v>57.418579088000001</v>
      </c>
      <c r="P1020" s="28">
        <v>358.67039999999997</v>
      </c>
      <c r="Q1020" s="28">
        <v>1.40493</v>
      </c>
      <c r="R1020" s="28">
        <v>2.282</v>
      </c>
      <c r="S1020" s="28">
        <v>3.5244</v>
      </c>
      <c r="T1020" s="28">
        <v>176.71559999999999</v>
      </c>
      <c r="U1020" s="28">
        <v>3.1199159999999999</v>
      </c>
      <c r="V1020" s="28">
        <v>6.6851540061404396E-2</v>
      </c>
      <c r="W1020" s="28">
        <v>34.021704</v>
      </c>
      <c r="X1020" s="28">
        <v>198.17599999999999</v>
      </c>
      <c r="Y1020" s="28">
        <v>1.4988999999999999</v>
      </c>
      <c r="Z1020" s="28">
        <v>1.9584520000000001</v>
      </c>
      <c r="AA1020" s="28">
        <v>2.577064</v>
      </c>
      <c r="AB1020" s="28">
        <v>2.7666919999999999</v>
      </c>
      <c r="AC1020" s="28">
        <v>51.578200000000002</v>
      </c>
      <c r="AD1020" s="28">
        <v>32.734076000000002</v>
      </c>
      <c r="AE1020" s="28">
        <v>3.5244</v>
      </c>
      <c r="AF1020" s="28">
        <v>4.8200365600000001</v>
      </c>
      <c r="AG1020" s="28">
        <v>4.80889656</v>
      </c>
      <c r="AH1020" s="28">
        <v>4.75263656</v>
      </c>
      <c r="AI1020" s="28">
        <v>6.5000000000000002E-2</v>
      </c>
      <c r="AJ1020" s="28">
        <v>1.9385600000000001</v>
      </c>
      <c r="AK1020" s="28">
        <v>94.500134399999993</v>
      </c>
      <c r="AL1020" s="28">
        <v>6.8795039999999998</v>
      </c>
      <c r="AM1020" s="28">
        <v>0.97251200000000004</v>
      </c>
      <c r="AN1020" s="28">
        <v>1.7814399999999999</v>
      </c>
      <c r="AO1020" s="28">
        <v>41.536000000000001</v>
      </c>
      <c r="AP1020" s="28">
        <v>2.023136</v>
      </c>
      <c r="AQ1020" s="28">
        <v>1.60928</v>
      </c>
      <c r="AR1020" s="28">
        <v>7.2395680000000002</v>
      </c>
      <c r="AS1020" s="28">
        <v>673.43424000000005</v>
      </c>
      <c r="AT1020" s="28">
        <v>36.934110736000001</v>
      </c>
      <c r="AU1020" s="28">
        <v>2610.5488</v>
      </c>
      <c r="AV1020" s="28">
        <v>5.7887648</v>
      </c>
      <c r="AW1020" s="28">
        <v>3.4607999999999999</v>
      </c>
      <c r="AX1020" s="28">
        <v>5</v>
      </c>
      <c r="AY1020" s="28">
        <v>134.8432</v>
      </c>
      <c r="AZ1020" s="28">
        <v>2.7052879999999999</v>
      </c>
      <c r="BA1020" s="28">
        <v>0.119414483821263</v>
      </c>
      <c r="BB1020" s="28">
        <v>11.379808000000001</v>
      </c>
      <c r="BC1020" s="28">
        <v>145.4</v>
      </c>
      <c r="BD1020" s="28">
        <v>0.65011200000000002</v>
      </c>
      <c r="BE1020" s="28">
        <v>1.9156112000000001</v>
      </c>
      <c r="BF1020" s="28">
        <v>1.8737919999999999</v>
      </c>
      <c r="BG1020" s="28">
        <v>2.1463199999999998</v>
      </c>
      <c r="BH1020" s="28">
        <v>85.363680000000002</v>
      </c>
      <c r="BI1020" s="28">
        <v>15.26384</v>
      </c>
      <c r="BJ1020" s="28">
        <v>5</v>
      </c>
      <c r="BK1020" s="28">
        <v>3.3556441600000002</v>
      </c>
      <c r="BL1020" s="28">
        <v>3.3556441600000002</v>
      </c>
      <c r="BM1020" s="28">
        <v>3.8334857599999999</v>
      </c>
      <c r="BN1020" s="28">
        <v>0.20468800000000001</v>
      </c>
      <c r="BO1020" s="28">
        <v>1.0024565210580501</v>
      </c>
      <c r="BP1020" s="28">
        <v>0.47041389290882801</v>
      </c>
    </row>
    <row r="1021" spans="1:68">
      <c r="A1021" s="28">
        <v>1020</v>
      </c>
      <c r="B1021" s="29" t="s">
        <v>485</v>
      </c>
      <c r="C1021" s="28">
        <v>80</v>
      </c>
      <c r="D1021" s="28">
        <v>1105</v>
      </c>
      <c r="E1021" s="28">
        <v>0.4092288</v>
      </c>
      <c r="F1021" s="28">
        <v>34.189839599999999</v>
      </c>
      <c r="G1021" s="28">
        <v>3.186356</v>
      </c>
      <c r="H1021" s="28">
        <v>1.1922999999999999</v>
      </c>
      <c r="I1021" s="28">
        <v>4.1044280000000004</v>
      </c>
      <c r="J1021" s="28">
        <v>16.155200000000001</v>
      </c>
      <c r="K1021" s="28">
        <v>0.87320399999999998</v>
      </c>
      <c r="L1021" s="28">
        <v>0.87356</v>
      </c>
      <c r="M1021" s="28">
        <v>1.0478080000000001</v>
      </c>
      <c r="N1021" s="28">
        <v>464.19119999999998</v>
      </c>
      <c r="O1021" s="28">
        <v>57.418579088000001</v>
      </c>
      <c r="P1021" s="28">
        <v>358.67039999999997</v>
      </c>
      <c r="Q1021" s="28">
        <v>1.40493</v>
      </c>
      <c r="R1021" s="28">
        <v>2.282</v>
      </c>
      <c r="S1021" s="28">
        <v>3.5244</v>
      </c>
      <c r="T1021" s="28">
        <v>176.71559999999999</v>
      </c>
      <c r="U1021" s="28">
        <v>3.1199159999999999</v>
      </c>
      <c r="V1021" s="28">
        <v>6.6851540061404396E-2</v>
      </c>
      <c r="W1021" s="28">
        <v>34.021704</v>
      </c>
      <c r="X1021" s="28">
        <v>198.17599999999999</v>
      </c>
      <c r="Y1021" s="28">
        <v>1.4988999999999999</v>
      </c>
      <c r="Z1021" s="28">
        <v>1.9584520000000001</v>
      </c>
      <c r="AA1021" s="28">
        <v>2.577064</v>
      </c>
      <c r="AB1021" s="28">
        <v>2.7666919999999999</v>
      </c>
      <c r="AC1021" s="28">
        <v>51.578200000000002</v>
      </c>
      <c r="AD1021" s="28">
        <v>32.734076000000002</v>
      </c>
      <c r="AE1021" s="28">
        <v>3.5244</v>
      </c>
      <c r="AF1021" s="28">
        <v>4.8200365600000001</v>
      </c>
      <c r="AG1021" s="28">
        <v>4.80889656</v>
      </c>
      <c r="AH1021" s="28">
        <v>4.75263656</v>
      </c>
      <c r="AI1021" s="28">
        <v>6.5000000000000002E-2</v>
      </c>
      <c r="AJ1021" s="28">
        <v>1.9452799999999999</v>
      </c>
      <c r="AK1021" s="28">
        <v>95.053939200000002</v>
      </c>
      <c r="AL1021" s="28">
        <v>6.942672</v>
      </c>
      <c r="AM1021" s="28">
        <v>0.97961600000000004</v>
      </c>
      <c r="AN1021" s="28">
        <v>1.78912</v>
      </c>
      <c r="AO1021" s="28">
        <v>41.728000000000002</v>
      </c>
      <c r="AP1021" s="28">
        <v>2.0252479999999999</v>
      </c>
      <c r="AQ1021" s="28">
        <v>1.61504</v>
      </c>
      <c r="AR1021" s="28">
        <v>7.147024</v>
      </c>
      <c r="AS1021" s="28">
        <v>676.69632000000001</v>
      </c>
      <c r="AT1021" s="28">
        <v>37.117276048000001</v>
      </c>
      <c r="AU1021" s="28">
        <v>2575.2784000000001</v>
      </c>
      <c r="AV1021" s="28">
        <v>5.7349664000000002</v>
      </c>
      <c r="AW1021" s="28">
        <v>3.5184000000000002</v>
      </c>
      <c r="AX1021" s="28">
        <v>5</v>
      </c>
      <c r="AY1021" s="28">
        <v>134.9776</v>
      </c>
      <c r="AZ1021" s="28">
        <v>2.6861839999999999</v>
      </c>
      <c r="BA1021" s="28">
        <v>0.11886503067484699</v>
      </c>
      <c r="BB1021" s="28">
        <v>11.520543999999999</v>
      </c>
      <c r="BC1021" s="28">
        <v>145.4</v>
      </c>
      <c r="BD1021" s="28">
        <v>0.652416</v>
      </c>
      <c r="BE1021" s="28">
        <v>1.9168016000000001</v>
      </c>
      <c r="BF1021" s="28">
        <v>1.8770560000000001</v>
      </c>
      <c r="BG1021" s="28">
        <v>2.1501600000000001</v>
      </c>
      <c r="BH1021" s="28">
        <v>85.686239999999998</v>
      </c>
      <c r="BI1021" s="28">
        <v>15.089119999999999</v>
      </c>
      <c r="BJ1021" s="28">
        <v>5</v>
      </c>
      <c r="BK1021" s="28">
        <v>3.3749708799999998</v>
      </c>
      <c r="BL1021" s="28">
        <v>3.3749708799999998</v>
      </c>
      <c r="BM1021" s="28">
        <v>3.98655968</v>
      </c>
      <c r="BN1021" s="28">
        <v>0.216784</v>
      </c>
      <c r="BO1021" s="28">
        <v>1.0013212272811101</v>
      </c>
      <c r="BP1021" s="28">
        <v>0.47208104196816197</v>
      </c>
    </row>
    <row r="1022" spans="1:68">
      <c r="A1022" s="28">
        <v>1021</v>
      </c>
      <c r="B1022" s="29" t="s">
        <v>486</v>
      </c>
      <c r="C1022" s="28">
        <v>200</v>
      </c>
      <c r="D1022" s="28">
        <v>1105</v>
      </c>
      <c r="E1022" s="28">
        <v>0.42090240000000001</v>
      </c>
      <c r="F1022" s="28">
        <v>35.427010799999998</v>
      </c>
      <c r="G1022" s="28">
        <v>3.2623880000000001</v>
      </c>
      <c r="H1022" s="28">
        <v>1.2115</v>
      </c>
      <c r="I1022" s="28">
        <v>4.1712439999999997</v>
      </c>
      <c r="J1022" s="28">
        <v>16.769600000000001</v>
      </c>
      <c r="K1022" s="28">
        <v>0.86629199999999995</v>
      </c>
      <c r="L1022" s="28">
        <v>0.86587999999999998</v>
      </c>
      <c r="M1022" s="28">
        <v>1.033984</v>
      </c>
      <c r="N1022" s="28">
        <v>458.27760000000001</v>
      </c>
      <c r="O1022" s="28">
        <v>58.441095824000001</v>
      </c>
      <c r="P1022" s="28">
        <v>356.05919999999998</v>
      </c>
      <c r="Q1022" s="28">
        <v>1.2647699999999999</v>
      </c>
      <c r="R1022" s="28">
        <v>2.282</v>
      </c>
      <c r="S1022" s="28">
        <v>3.6012</v>
      </c>
      <c r="T1022" s="28">
        <v>180.47880000000001</v>
      </c>
      <c r="U1022" s="28">
        <v>3.1997879999999999</v>
      </c>
      <c r="V1022" s="28">
        <v>6.4402251693540705E-2</v>
      </c>
      <c r="W1022" s="28">
        <v>35.723591999999996</v>
      </c>
      <c r="X1022" s="28">
        <v>201.24799999999999</v>
      </c>
      <c r="Y1022" s="28">
        <v>1.5181</v>
      </c>
      <c r="Z1022" s="28">
        <v>1.9837959999999999</v>
      </c>
      <c r="AA1022" s="28">
        <v>2.620072</v>
      </c>
      <c r="AB1022" s="28">
        <v>2.7997160000000001</v>
      </c>
      <c r="AC1022" s="28">
        <v>51.232599999999998</v>
      </c>
      <c r="AD1022" s="28">
        <v>34.215547999999998</v>
      </c>
      <c r="AE1022" s="28">
        <v>3.6012</v>
      </c>
      <c r="AF1022" s="28">
        <v>4.8997088800000004</v>
      </c>
      <c r="AG1022" s="28">
        <v>4.8885688800000002</v>
      </c>
      <c r="AH1022" s="28">
        <v>4.8323088800000003</v>
      </c>
      <c r="AI1022" s="28">
        <v>6.5000000000000002E-2</v>
      </c>
      <c r="AJ1022" s="28">
        <v>1.9352</v>
      </c>
      <c r="AK1022" s="28">
        <v>94.223231999999996</v>
      </c>
      <c r="AL1022" s="28">
        <v>6.8479200000000002</v>
      </c>
      <c r="AM1022" s="28">
        <v>0.96896000000000004</v>
      </c>
      <c r="AN1022" s="28">
        <v>1.7776000000000001</v>
      </c>
      <c r="AO1022" s="28">
        <v>41.44</v>
      </c>
      <c r="AP1022" s="28">
        <v>2.0220799999999999</v>
      </c>
      <c r="AQ1022" s="28">
        <v>1.6064000000000001</v>
      </c>
      <c r="AR1022" s="28">
        <v>7.2858400000000003</v>
      </c>
      <c r="AS1022" s="28">
        <v>671.80319999999995</v>
      </c>
      <c r="AT1022" s="28">
        <v>36.842528080000001</v>
      </c>
      <c r="AU1022" s="28">
        <v>2628.1840000000002</v>
      </c>
      <c r="AV1022" s="28">
        <v>5.8156639999999999</v>
      </c>
      <c r="AW1022" s="28">
        <v>3.4319999999999999</v>
      </c>
      <c r="AX1022" s="28">
        <v>5</v>
      </c>
      <c r="AY1022" s="28">
        <v>134.77600000000001</v>
      </c>
      <c r="AZ1022" s="28">
        <v>2.7148400000000001</v>
      </c>
      <c r="BA1022" s="28">
        <v>0.11969111969111999</v>
      </c>
      <c r="BB1022" s="28">
        <v>11.30944</v>
      </c>
      <c r="BC1022" s="28">
        <v>145.4</v>
      </c>
      <c r="BD1022" s="28">
        <v>0.64895999999999998</v>
      </c>
      <c r="BE1022" s="28">
        <v>1.9150160000000001</v>
      </c>
      <c r="BF1022" s="28">
        <v>1.87216</v>
      </c>
      <c r="BG1022" s="28">
        <v>2.1444000000000001</v>
      </c>
      <c r="BH1022" s="28">
        <v>85.202399999999997</v>
      </c>
      <c r="BI1022" s="28">
        <v>15.3512</v>
      </c>
      <c r="BJ1022" s="28">
        <v>5</v>
      </c>
      <c r="BK1022" s="28">
        <v>3.3459808</v>
      </c>
      <c r="BL1022" s="28">
        <v>3.3459808</v>
      </c>
      <c r="BM1022" s="28">
        <v>3.7569488</v>
      </c>
      <c r="BN1022" s="28">
        <v>0.19864000000000001</v>
      </c>
      <c r="BO1022" s="28">
        <v>1.0097098791306101</v>
      </c>
      <c r="BP1022" s="28">
        <v>0.46958031837916098</v>
      </c>
    </row>
    <row r="1023" spans="1:68">
      <c r="A1023" s="28">
        <v>1022</v>
      </c>
      <c r="B1023" s="29" t="s">
        <v>487</v>
      </c>
      <c r="C1023" s="28">
        <v>500</v>
      </c>
      <c r="D1023" s="28">
        <v>1105</v>
      </c>
      <c r="E1023" s="28">
        <v>0.4092288</v>
      </c>
      <c r="F1023" s="28">
        <v>34.189839599999999</v>
      </c>
      <c r="G1023" s="28">
        <v>3.186356</v>
      </c>
      <c r="H1023" s="28">
        <v>1.1922999999999999</v>
      </c>
      <c r="I1023" s="28">
        <v>4.1044280000000004</v>
      </c>
      <c r="J1023" s="28">
        <v>16.155200000000001</v>
      </c>
      <c r="K1023" s="28">
        <v>0.87320399999999998</v>
      </c>
      <c r="L1023" s="28">
        <v>0.87356</v>
      </c>
      <c r="M1023" s="28">
        <v>1.0478080000000001</v>
      </c>
      <c r="N1023" s="28">
        <v>464.19119999999998</v>
      </c>
      <c r="O1023" s="28">
        <v>57.418579088000001</v>
      </c>
      <c r="P1023" s="28">
        <v>358.67039999999997</v>
      </c>
      <c r="Q1023" s="28">
        <v>1.40493</v>
      </c>
      <c r="R1023" s="28">
        <v>2.282</v>
      </c>
      <c r="S1023" s="28">
        <v>3.5244</v>
      </c>
      <c r="T1023" s="28">
        <v>176.71559999999999</v>
      </c>
      <c r="U1023" s="28">
        <v>3.1199159999999999</v>
      </c>
      <c r="V1023" s="28">
        <v>6.6851540061404396E-2</v>
      </c>
      <c r="W1023" s="28">
        <v>34.021704</v>
      </c>
      <c r="X1023" s="28">
        <v>198.17599999999999</v>
      </c>
      <c r="Y1023" s="28">
        <v>1.4988999999999999</v>
      </c>
      <c r="Z1023" s="28">
        <v>1.9584520000000001</v>
      </c>
      <c r="AA1023" s="28">
        <v>2.577064</v>
      </c>
      <c r="AB1023" s="28">
        <v>2.7666919999999999</v>
      </c>
      <c r="AC1023" s="28">
        <v>51.578200000000002</v>
      </c>
      <c r="AD1023" s="28">
        <v>32.734076000000002</v>
      </c>
      <c r="AE1023" s="28">
        <v>3.5244</v>
      </c>
      <c r="AF1023" s="28">
        <v>4.8200365600000001</v>
      </c>
      <c r="AG1023" s="28">
        <v>4.80889656</v>
      </c>
      <c r="AH1023" s="28">
        <v>4.75263656</v>
      </c>
      <c r="AI1023" s="28">
        <v>6.5000000000000002E-2</v>
      </c>
      <c r="AJ1023" s="28">
        <v>1.9352</v>
      </c>
      <c r="AK1023" s="28">
        <v>94.223231999999996</v>
      </c>
      <c r="AL1023" s="28">
        <v>6.8479200000000002</v>
      </c>
      <c r="AM1023" s="28">
        <v>0.96896000000000004</v>
      </c>
      <c r="AN1023" s="28">
        <v>1.7776000000000001</v>
      </c>
      <c r="AO1023" s="28">
        <v>41.44</v>
      </c>
      <c r="AP1023" s="28">
        <v>2.0220799999999999</v>
      </c>
      <c r="AQ1023" s="28">
        <v>1.6064000000000001</v>
      </c>
      <c r="AR1023" s="28">
        <v>7.2858400000000003</v>
      </c>
      <c r="AS1023" s="28">
        <v>671.80319999999995</v>
      </c>
      <c r="AT1023" s="28">
        <v>36.842528080000001</v>
      </c>
      <c r="AU1023" s="28">
        <v>2628.1840000000002</v>
      </c>
      <c r="AV1023" s="28">
        <v>5.8156639999999999</v>
      </c>
      <c r="AW1023" s="28">
        <v>3.4319999999999999</v>
      </c>
      <c r="AX1023" s="28">
        <v>5</v>
      </c>
      <c r="AY1023" s="28">
        <v>134.77600000000001</v>
      </c>
      <c r="AZ1023" s="28">
        <v>2.7148400000000001</v>
      </c>
      <c r="BA1023" s="28">
        <v>0.11969111969111999</v>
      </c>
      <c r="BB1023" s="28">
        <v>11.30944</v>
      </c>
      <c r="BC1023" s="28">
        <v>145.4</v>
      </c>
      <c r="BD1023" s="28">
        <v>0.64895999999999998</v>
      </c>
      <c r="BE1023" s="28">
        <v>1.9150160000000001</v>
      </c>
      <c r="BF1023" s="28">
        <v>1.87216</v>
      </c>
      <c r="BG1023" s="28">
        <v>2.1444000000000001</v>
      </c>
      <c r="BH1023" s="28">
        <v>85.202399999999997</v>
      </c>
      <c r="BI1023" s="28">
        <v>15.3512</v>
      </c>
      <c r="BJ1023" s="28">
        <v>5</v>
      </c>
      <c r="BK1023" s="28">
        <v>3.3459808</v>
      </c>
      <c r="BL1023" s="28">
        <v>3.3459808</v>
      </c>
      <c r="BM1023" s="28">
        <v>3.7569488</v>
      </c>
      <c r="BN1023" s="28">
        <v>0.19864000000000001</v>
      </c>
      <c r="BO1023" s="28">
        <v>1.00302513388758</v>
      </c>
      <c r="BP1023" s="28">
        <v>0.46958031837916098</v>
      </c>
    </row>
    <row r="1024" spans="1:68">
      <c r="A1024" s="28">
        <v>1023</v>
      </c>
      <c r="B1024" s="29" t="s">
        <v>324</v>
      </c>
      <c r="C1024" s="28">
        <v>475</v>
      </c>
      <c r="D1024" s="28">
        <v>1105</v>
      </c>
      <c r="E1024" s="28">
        <v>0.3975552</v>
      </c>
      <c r="F1024" s="28">
        <v>32.9526684</v>
      </c>
      <c r="G1024" s="28">
        <v>3.1103239999999999</v>
      </c>
      <c r="H1024" s="28">
        <v>1.1731</v>
      </c>
      <c r="I1024" s="28">
        <v>4.0376120000000002</v>
      </c>
      <c r="J1024" s="28">
        <v>15.540800000000001</v>
      </c>
      <c r="K1024" s="28">
        <v>0.88011600000000001</v>
      </c>
      <c r="L1024" s="28">
        <v>0.88124000000000002</v>
      </c>
      <c r="M1024" s="28">
        <v>1.0616319999999999</v>
      </c>
      <c r="N1024" s="28">
        <v>470.10480000000001</v>
      </c>
      <c r="O1024" s="28">
        <v>56.396062352000001</v>
      </c>
      <c r="P1024" s="28">
        <v>361.28160000000003</v>
      </c>
      <c r="Q1024" s="28">
        <v>1.5450900000000001</v>
      </c>
      <c r="R1024" s="28">
        <v>2.282</v>
      </c>
      <c r="S1024" s="28">
        <v>3.4476</v>
      </c>
      <c r="T1024" s="28">
        <v>172.95240000000001</v>
      </c>
      <c r="U1024" s="28">
        <v>3.040044</v>
      </c>
      <c r="V1024" s="28">
        <v>6.9494491918048004E-2</v>
      </c>
      <c r="W1024" s="28">
        <v>32.319816000000003</v>
      </c>
      <c r="X1024" s="28">
        <v>195.10400000000001</v>
      </c>
      <c r="Y1024" s="28">
        <v>1.4797</v>
      </c>
      <c r="Z1024" s="28">
        <v>1.933108</v>
      </c>
      <c r="AA1024" s="28">
        <v>2.5340560000000001</v>
      </c>
      <c r="AB1024" s="28">
        <v>2.7336680000000002</v>
      </c>
      <c r="AC1024" s="28">
        <v>51.9238</v>
      </c>
      <c r="AD1024" s="28">
        <v>31.252604000000002</v>
      </c>
      <c r="AE1024" s="28">
        <v>3.4476</v>
      </c>
      <c r="AF1024" s="28">
        <v>4.7403642399999999</v>
      </c>
      <c r="AG1024" s="28">
        <v>4.7292242399999997</v>
      </c>
      <c r="AH1024" s="28">
        <v>4.6729642399999998</v>
      </c>
      <c r="AI1024" s="28">
        <v>6.5000000000000002E-2</v>
      </c>
      <c r="AJ1024" s="28">
        <v>1.9352</v>
      </c>
      <c r="AK1024" s="28">
        <v>94.223231999999996</v>
      </c>
      <c r="AL1024" s="28">
        <v>6.8479200000000002</v>
      </c>
      <c r="AM1024" s="28">
        <v>0.96896000000000004</v>
      </c>
      <c r="AN1024" s="28">
        <v>1.7776000000000001</v>
      </c>
      <c r="AO1024" s="28">
        <v>41.44</v>
      </c>
      <c r="AP1024" s="28">
        <v>2.0220799999999999</v>
      </c>
      <c r="AQ1024" s="28">
        <v>1.6064000000000001</v>
      </c>
      <c r="AR1024" s="28">
        <v>7.2858400000000003</v>
      </c>
      <c r="AS1024" s="28">
        <v>671.80319999999995</v>
      </c>
      <c r="AT1024" s="28">
        <v>36.842528080000001</v>
      </c>
      <c r="AU1024" s="28">
        <v>2628.1840000000002</v>
      </c>
      <c r="AV1024" s="28">
        <v>5.8156639999999999</v>
      </c>
      <c r="AW1024" s="28">
        <v>3.4319999999999999</v>
      </c>
      <c r="AX1024" s="28">
        <v>5</v>
      </c>
      <c r="AY1024" s="28">
        <v>134.77600000000001</v>
      </c>
      <c r="AZ1024" s="28">
        <v>2.7148400000000001</v>
      </c>
      <c r="BA1024" s="28">
        <v>0.11969111969111999</v>
      </c>
      <c r="BB1024" s="28">
        <v>11.30944</v>
      </c>
      <c r="BC1024" s="28">
        <v>145.4</v>
      </c>
      <c r="BD1024" s="28">
        <v>0.64895999999999998</v>
      </c>
      <c r="BE1024" s="28">
        <v>1.9150160000000001</v>
      </c>
      <c r="BF1024" s="28">
        <v>1.87216</v>
      </c>
      <c r="BG1024" s="28">
        <v>2.1444000000000001</v>
      </c>
      <c r="BH1024" s="28">
        <v>85.202399999999997</v>
      </c>
      <c r="BI1024" s="28">
        <v>15.3512</v>
      </c>
      <c r="BJ1024" s="28">
        <v>5</v>
      </c>
      <c r="BK1024" s="28">
        <v>3.3459808</v>
      </c>
      <c r="BL1024" s="28">
        <v>3.3459808</v>
      </c>
      <c r="BM1024" s="28">
        <v>3.7569488</v>
      </c>
      <c r="BN1024" s="28">
        <v>0.19864000000000001</v>
      </c>
      <c r="BO1024" s="28">
        <v>0.99634038864455399</v>
      </c>
      <c r="BP1024" s="28">
        <v>0.46958031837916098</v>
      </c>
    </row>
    <row r="1025" spans="1:68">
      <c r="A1025" s="28">
        <v>1024</v>
      </c>
      <c r="B1025" s="29" t="s">
        <v>488</v>
      </c>
      <c r="C1025" s="28">
        <v>95</v>
      </c>
      <c r="D1025" s="28">
        <v>1105</v>
      </c>
      <c r="E1025" s="28">
        <v>0.38588159999999999</v>
      </c>
      <c r="F1025" s="28">
        <v>31.715497200000001</v>
      </c>
      <c r="G1025" s="28">
        <v>3.0342920000000002</v>
      </c>
      <c r="H1025" s="28">
        <v>1.1538999999999999</v>
      </c>
      <c r="I1025" s="28">
        <v>3.970796</v>
      </c>
      <c r="J1025" s="28">
        <v>14.926399999999999</v>
      </c>
      <c r="K1025" s="28">
        <v>0.88702800000000004</v>
      </c>
      <c r="L1025" s="28">
        <v>0.88892000000000004</v>
      </c>
      <c r="M1025" s="28">
        <v>1.075456</v>
      </c>
      <c r="N1025" s="28">
        <v>476.01839999999999</v>
      </c>
      <c r="O1025" s="28">
        <v>55.373545616000001</v>
      </c>
      <c r="P1025" s="28">
        <v>363.89280000000002</v>
      </c>
      <c r="Q1025" s="28">
        <v>1.6852499999999999</v>
      </c>
      <c r="R1025" s="28">
        <v>2.282</v>
      </c>
      <c r="S1025" s="28">
        <v>3.3708</v>
      </c>
      <c r="T1025" s="28">
        <v>169.1892</v>
      </c>
      <c r="U1025" s="28">
        <v>2.960172</v>
      </c>
      <c r="V1025" s="28">
        <v>7.2355021974488204E-2</v>
      </c>
      <c r="W1025" s="28">
        <v>30.617927999999999</v>
      </c>
      <c r="X1025" s="28">
        <v>192.03200000000001</v>
      </c>
      <c r="Y1025" s="28">
        <v>1.4604999999999999</v>
      </c>
      <c r="Z1025" s="28">
        <v>1.907764</v>
      </c>
      <c r="AA1025" s="28">
        <v>2.4910480000000002</v>
      </c>
      <c r="AB1025" s="28">
        <v>2.700644</v>
      </c>
      <c r="AC1025" s="28">
        <v>52.269399999999997</v>
      </c>
      <c r="AD1025" s="28">
        <v>29.771132000000001</v>
      </c>
      <c r="AE1025" s="28">
        <v>3.3708</v>
      </c>
      <c r="AF1025" s="28">
        <v>4.6606919199999997</v>
      </c>
      <c r="AG1025" s="28">
        <v>4.6495519200000004</v>
      </c>
      <c r="AH1025" s="28">
        <v>4.5932919200000004</v>
      </c>
      <c r="AI1025" s="28">
        <v>6.5000000000000002E-2</v>
      </c>
      <c r="AJ1025" s="28">
        <v>1.9352</v>
      </c>
      <c r="AK1025" s="28">
        <v>94.223231999999996</v>
      </c>
      <c r="AL1025" s="28">
        <v>6.8479200000000002</v>
      </c>
      <c r="AM1025" s="28">
        <v>0.96896000000000004</v>
      </c>
      <c r="AN1025" s="28">
        <v>1.7776000000000001</v>
      </c>
      <c r="AO1025" s="28">
        <v>41.44</v>
      </c>
      <c r="AP1025" s="28">
        <v>2.0220799999999999</v>
      </c>
      <c r="AQ1025" s="28">
        <v>1.6064000000000001</v>
      </c>
      <c r="AR1025" s="28">
        <v>7.2858400000000003</v>
      </c>
      <c r="AS1025" s="28">
        <v>671.80319999999995</v>
      </c>
      <c r="AT1025" s="28">
        <v>36.842528080000001</v>
      </c>
      <c r="AU1025" s="28">
        <v>2628.1840000000002</v>
      </c>
      <c r="AV1025" s="28">
        <v>5.8156639999999999</v>
      </c>
      <c r="AW1025" s="28">
        <v>3.4319999999999999</v>
      </c>
      <c r="AX1025" s="28">
        <v>5</v>
      </c>
      <c r="AY1025" s="28">
        <v>134.77600000000001</v>
      </c>
      <c r="AZ1025" s="28">
        <v>2.7148400000000001</v>
      </c>
      <c r="BA1025" s="28">
        <v>0.11969111969111999</v>
      </c>
      <c r="BB1025" s="28">
        <v>11.30944</v>
      </c>
      <c r="BC1025" s="28">
        <v>145.4</v>
      </c>
      <c r="BD1025" s="28">
        <v>0.64895999999999998</v>
      </c>
      <c r="BE1025" s="28">
        <v>1.9150160000000001</v>
      </c>
      <c r="BF1025" s="28">
        <v>1.87216</v>
      </c>
      <c r="BG1025" s="28">
        <v>2.1444000000000001</v>
      </c>
      <c r="BH1025" s="28">
        <v>85.202399999999997</v>
      </c>
      <c r="BI1025" s="28">
        <v>15.3512</v>
      </c>
      <c r="BJ1025" s="28">
        <v>5</v>
      </c>
      <c r="BK1025" s="28">
        <v>3.3459808</v>
      </c>
      <c r="BL1025" s="28">
        <v>3.3459808</v>
      </c>
      <c r="BM1025" s="28">
        <v>3.7569488</v>
      </c>
      <c r="BN1025" s="28">
        <v>0.19864000000000001</v>
      </c>
      <c r="BO1025" s="28">
        <v>0.98965564340152501</v>
      </c>
      <c r="BP1025" s="28">
        <v>0.46958031837916098</v>
      </c>
    </row>
    <row r="1026" spans="1:68">
      <c r="A1026" s="28">
        <v>1025</v>
      </c>
      <c r="B1026" s="29" t="s">
        <v>489</v>
      </c>
      <c r="C1026" s="28">
        <v>140</v>
      </c>
      <c r="D1026" s="28">
        <v>1110</v>
      </c>
      <c r="E1026" s="28">
        <v>0.38279999999999997</v>
      </c>
      <c r="F1026" s="28">
        <v>32.742319999999999</v>
      </c>
      <c r="G1026" s="28">
        <v>3.1034000000000002</v>
      </c>
      <c r="H1026" s="28">
        <v>1.1956</v>
      </c>
      <c r="I1026" s="28">
        <v>4.1414999999999997</v>
      </c>
      <c r="J1026" s="28">
        <v>15.64</v>
      </c>
      <c r="K1026" s="28">
        <v>0.85840000000000005</v>
      </c>
      <c r="L1026" s="28">
        <v>0.86099999999999999</v>
      </c>
      <c r="M1026" s="28">
        <v>1.0325</v>
      </c>
      <c r="N1026" s="28">
        <v>460.14499999999998</v>
      </c>
      <c r="O1026" s="28">
        <v>57.702058899999997</v>
      </c>
      <c r="P1026" s="28">
        <v>356.07</v>
      </c>
      <c r="Q1026" s="28">
        <v>1.3399799999999999</v>
      </c>
      <c r="R1026" s="28">
        <v>2.2410000000000001</v>
      </c>
      <c r="S1026" s="28">
        <v>3.52</v>
      </c>
      <c r="T1026" s="28">
        <v>177.99</v>
      </c>
      <c r="U1026" s="28">
        <v>3.15307</v>
      </c>
      <c r="V1026" s="28">
        <v>6.6496163682864498E-2</v>
      </c>
      <c r="W1026" s="28">
        <v>34.613700000000001</v>
      </c>
      <c r="X1026" s="28">
        <v>199.4</v>
      </c>
      <c r="Y1026" s="28">
        <v>1.5088999999999999</v>
      </c>
      <c r="Z1026" s="28">
        <v>1.9642999999999999</v>
      </c>
      <c r="AA1026" s="28">
        <v>2.5929000000000002</v>
      </c>
      <c r="AB1026" s="28">
        <v>2.7791999999999999</v>
      </c>
      <c r="AC1026" s="28">
        <v>51.079000000000001</v>
      </c>
      <c r="AD1026" s="28">
        <v>33.395000000000003</v>
      </c>
      <c r="AE1026" s="28">
        <v>3.52</v>
      </c>
      <c r="AF1026" s="28">
        <v>4.8227599999999997</v>
      </c>
      <c r="AG1026" s="28">
        <v>4.8171900000000001</v>
      </c>
      <c r="AH1026" s="28">
        <v>4.7890600000000001</v>
      </c>
      <c r="AI1026" s="28">
        <v>5.7500000000000002E-2</v>
      </c>
      <c r="AJ1026" s="28">
        <v>1.9192</v>
      </c>
      <c r="AK1026" s="28">
        <v>92.87236</v>
      </c>
      <c r="AL1026" s="28">
        <v>6.6950000000000003</v>
      </c>
      <c r="AM1026" s="28">
        <v>0.9506</v>
      </c>
      <c r="AN1026" s="28">
        <v>1.7542</v>
      </c>
      <c r="AO1026" s="28">
        <v>40.98</v>
      </c>
      <c r="AP1026" s="28">
        <v>2.0234000000000001</v>
      </c>
      <c r="AQ1026" s="28">
        <v>1.5960000000000001</v>
      </c>
      <c r="AR1026" s="28">
        <v>7.5435999999999996</v>
      </c>
      <c r="AS1026" s="28">
        <v>663.72400000000005</v>
      </c>
      <c r="AT1026" s="28">
        <v>36.332307399999998</v>
      </c>
      <c r="AU1026" s="28">
        <v>2728.68</v>
      </c>
      <c r="AV1026" s="28">
        <v>6.0470800000000002</v>
      </c>
      <c r="AW1026" s="28">
        <v>3.294</v>
      </c>
      <c r="AX1026" s="28">
        <v>5</v>
      </c>
      <c r="AY1026" s="28">
        <v>134.22</v>
      </c>
      <c r="AZ1026" s="28">
        <v>2.7612999999999999</v>
      </c>
      <c r="BA1026" s="28">
        <v>0.121522693997072</v>
      </c>
      <c r="BB1026" s="28">
        <v>10.893800000000001</v>
      </c>
      <c r="BC1026" s="28">
        <v>145.19999999999999</v>
      </c>
      <c r="BD1026" s="28">
        <v>0.64159999999999995</v>
      </c>
      <c r="BE1026" s="28">
        <v>1.9115200000000001</v>
      </c>
      <c r="BF1026" s="28">
        <v>1.8620000000000001</v>
      </c>
      <c r="BG1026" s="28">
        <v>2.1324000000000001</v>
      </c>
      <c r="BH1026" s="28">
        <v>85.298000000000002</v>
      </c>
      <c r="BI1026" s="28">
        <v>15.744</v>
      </c>
      <c r="BJ1026" s="28">
        <v>5</v>
      </c>
      <c r="BK1026" s="28">
        <v>3.299032</v>
      </c>
      <c r="BL1026" s="28">
        <v>3.299032</v>
      </c>
      <c r="BM1026" s="28">
        <v>3.337332</v>
      </c>
      <c r="BN1026" s="28">
        <v>0.16919999999999999</v>
      </c>
      <c r="BO1026" s="28">
        <v>1.01016752012858</v>
      </c>
      <c r="BP1026" s="28">
        <v>0.46425470332850899</v>
      </c>
    </row>
    <row r="1027" spans="1:68">
      <c r="A1027" s="28">
        <v>1026</v>
      </c>
      <c r="B1027" s="29" t="s">
        <v>86</v>
      </c>
      <c r="C1027" s="28">
        <v>250</v>
      </c>
      <c r="D1027" s="28">
        <v>1110</v>
      </c>
      <c r="E1027" s="28">
        <v>0.41160000000000002</v>
      </c>
      <c r="F1027" s="28">
        <v>34.441139999999997</v>
      </c>
      <c r="G1027" s="28">
        <v>3.2018</v>
      </c>
      <c r="H1027" s="28">
        <v>1.1961999999999999</v>
      </c>
      <c r="I1027" s="28">
        <v>4.1180000000000003</v>
      </c>
      <c r="J1027" s="28">
        <v>16.28</v>
      </c>
      <c r="K1027" s="28">
        <v>0.87180000000000002</v>
      </c>
      <c r="L1027" s="28">
        <v>0.872</v>
      </c>
      <c r="M1027" s="28">
        <v>1.0449999999999999</v>
      </c>
      <c r="N1027" s="28">
        <v>462.99</v>
      </c>
      <c r="O1027" s="28">
        <v>57.626277799999997</v>
      </c>
      <c r="P1027" s="28">
        <v>358.14</v>
      </c>
      <c r="Q1027" s="28">
        <v>1.37646</v>
      </c>
      <c r="R1027" s="28">
        <v>2.282</v>
      </c>
      <c r="S1027" s="28">
        <v>3.54</v>
      </c>
      <c r="T1027" s="28">
        <v>177.48</v>
      </c>
      <c r="U1027" s="28">
        <v>3.1361400000000001</v>
      </c>
      <c r="V1027" s="28">
        <v>6.6339066339066305E-2</v>
      </c>
      <c r="W1027" s="28">
        <v>34.367400000000004</v>
      </c>
      <c r="X1027" s="28">
        <v>198.8</v>
      </c>
      <c r="Y1027" s="28">
        <v>1.5027999999999999</v>
      </c>
      <c r="Z1027" s="28">
        <v>1.9636</v>
      </c>
      <c r="AA1027" s="28">
        <v>2.5857999999999999</v>
      </c>
      <c r="AB1027" s="28">
        <v>2.7734000000000001</v>
      </c>
      <c r="AC1027" s="28">
        <v>51.508000000000003</v>
      </c>
      <c r="AD1027" s="28">
        <v>33.034999999999997</v>
      </c>
      <c r="AE1027" s="28">
        <v>3.54</v>
      </c>
      <c r="AF1027" s="28">
        <v>4.83622</v>
      </c>
      <c r="AG1027" s="28">
        <v>4.8250799999999998</v>
      </c>
      <c r="AH1027" s="28">
        <v>4.7688199999999998</v>
      </c>
      <c r="AI1027" s="28">
        <v>6.5000000000000002E-2</v>
      </c>
      <c r="AJ1027" s="28">
        <v>1.9184000000000001</v>
      </c>
      <c r="AK1027" s="28">
        <v>92.838719999999995</v>
      </c>
      <c r="AL1027" s="28">
        <v>6.69</v>
      </c>
      <c r="AM1027" s="28">
        <v>0.95120000000000005</v>
      </c>
      <c r="AN1027" s="28">
        <v>1.7584</v>
      </c>
      <c r="AO1027" s="28">
        <v>40.96</v>
      </c>
      <c r="AP1027" s="28">
        <v>2.0167999999999999</v>
      </c>
      <c r="AQ1027" s="28">
        <v>1.5920000000000001</v>
      </c>
      <c r="AR1027" s="28">
        <v>7.5171999999999999</v>
      </c>
      <c r="AS1027" s="28">
        <v>663.64800000000002</v>
      </c>
      <c r="AT1027" s="28">
        <v>36.384614800000001</v>
      </c>
      <c r="AU1027" s="28">
        <v>2716.36</v>
      </c>
      <c r="AV1027" s="28">
        <v>5.9501600000000003</v>
      </c>
      <c r="AW1027" s="28">
        <v>3.2879999999999998</v>
      </c>
      <c r="AX1027" s="28">
        <v>5</v>
      </c>
      <c r="AY1027" s="28">
        <v>134.44</v>
      </c>
      <c r="AZ1027" s="28">
        <v>2.7625999999999999</v>
      </c>
      <c r="BA1027" s="28">
        <v>0.12109375</v>
      </c>
      <c r="BB1027" s="28">
        <v>10.957599999999999</v>
      </c>
      <c r="BC1027" s="28">
        <v>145.4</v>
      </c>
      <c r="BD1027" s="28">
        <v>0.64319999999999999</v>
      </c>
      <c r="BE1027" s="28">
        <v>1.91204</v>
      </c>
      <c r="BF1027" s="28">
        <v>1.8640000000000001</v>
      </c>
      <c r="BG1027" s="28">
        <v>2.1347999999999998</v>
      </c>
      <c r="BH1027" s="28">
        <v>84.396000000000001</v>
      </c>
      <c r="BI1027" s="28">
        <v>15.788</v>
      </c>
      <c r="BJ1027" s="28">
        <v>5</v>
      </c>
      <c r="BK1027" s="28">
        <v>3.2976640000000002</v>
      </c>
      <c r="BL1027" s="28">
        <v>3.2976640000000002</v>
      </c>
      <c r="BM1027" s="28">
        <v>3.3742640000000002</v>
      </c>
      <c r="BN1027" s="28">
        <v>0.16839999999999999</v>
      </c>
      <c r="BO1027" s="28">
        <v>1.0072396021958101</v>
      </c>
      <c r="BP1027" s="28">
        <v>0.46541244573082502</v>
      </c>
    </row>
    <row r="1028" spans="1:68">
      <c r="A1028" s="28">
        <v>1027</v>
      </c>
      <c r="B1028" s="29" t="s">
        <v>69</v>
      </c>
      <c r="C1028" s="28">
        <v>360</v>
      </c>
      <c r="D1028" s="28">
        <v>1110</v>
      </c>
      <c r="E1028" s="28">
        <v>0.42599999999999999</v>
      </c>
      <c r="F1028" s="28">
        <v>35.290550000000003</v>
      </c>
      <c r="G1028" s="28">
        <v>3.2509999999999999</v>
      </c>
      <c r="H1028" s="28">
        <v>1.1964999999999999</v>
      </c>
      <c r="I1028" s="28">
        <v>4.1062500000000002</v>
      </c>
      <c r="J1028" s="28">
        <v>16.600000000000001</v>
      </c>
      <c r="K1028" s="28">
        <v>0.87849999999999995</v>
      </c>
      <c r="L1028" s="28">
        <v>0.87749999999999995</v>
      </c>
      <c r="M1028" s="28">
        <v>1.05125</v>
      </c>
      <c r="N1028" s="28">
        <v>464.41250000000002</v>
      </c>
      <c r="O1028" s="28">
        <v>57.588387249999997</v>
      </c>
      <c r="P1028" s="28">
        <v>359.17500000000001</v>
      </c>
      <c r="Q1028" s="28">
        <v>1.3947000000000001</v>
      </c>
      <c r="R1028" s="28">
        <v>2.3025000000000002</v>
      </c>
      <c r="S1028" s="28">
        <v>3.55</v>
      </c>
      <c r="T1028" s="28">
        <v>177.22499999999999</v>
      </c>
      <c r="U1028" s="28">
        <v>3.127675</v>
      </c>
      <c r="V1028" s="28">
        <v>6.6265060240963902E-2</v>
      </c>
      <c r="W1028" s="28">
        <v>34.244250000000001</v>
      </c>
      <c r="X1028" s="28">
        <v>198.5</v>
      </c>
      <c r="Y1028" s="28">
        <v>1.4997499999999999</v>
      </c>
      <c r="Z1028" s="28">
        <v>1.9632499999999999</v>
      </c>
      <c r="AA1028" s="28">
        <v>2.5822500000000002</v>
      </c>
      <c r="AB1028" s="28">
        <v>2.7705000000000002</v>
      </c>
      <c r="AC1028" s="28">
        <v>51.722499999999997</v>
      </c>
      <c r="AD1028" s="28">
        <v>32.854999999999997</v>
      </c>
      <c r="AE1028" s="28">
        <v>3.55</v>
      </c>
      <c r="AF1028" s="28">
        <v>4.8429500000000001</v>
      </c>
      <c r="AG1028" s="28">
        <v>4.8290249999999997</v>
      </c>
      <c r="AH1028" s="28">
        <v>4.7587000000000002</v>
      </c>
      <c r="AI1028" s="28">
        <v>6.8750000000000006E-2</v>
      </c>
      <c r="AJ1028" s="28">
        <v>1.9179999999999999</v>
      </c>
      <c r="AK1028" s="28">
        <v>92.821899999999999</v>
      </c>
      <c r="AL1028" s="28">
        <v>6.6875</v>
      </c>
      <c r="AM1028" s="28">
        <v>0.95150000000000001</v>
      </c>
      <c r="AN1028" s="28">
        <v>1.7605</v>
      </c>
      <c r="AO1028" s="28">
        <v>40.950000000000003</v>
      </c>
      <c r="AP1028" s="28">
        <v>2.0135000000000001</v>
      </c>
      <c r="AQ1028" s="28">
        <v>1.59</v>
      </c>
      <c r="AR1028" s="28">
        <v>7.5039999999999996</v>
      </c>
      <c r="AS1028" s="28">
        <v>663.61</v>
      </c>
      <c r="AT1028" s="28">
        <v>36.410768500000003</v>
      </c>
      <c r="AU1028" s="28">
        <v>2710.2</v>
      </c>
      <c r="AV1028" s="28">
        <v>5.9016999999999999</v>
      </c>
      <c r="AW1028" s="28">
        <v>3.2850000000000001</v>
      </c>
      <c r="AX1028" s="28">
        <v>5</v>
      </c>
      <c r="AY1028" s="28">
        <v>134.55000000000001</v>
      </c>
      <c r="AZ1028" s="28">
        <v>2.7632500000000002</v>
      </c>
      <c r="BA1028" s="28">
        <v>0.120879120879121</v>
      </c>
      <c r="BB1028" s="28">
        <v>10.9895</v>
      </c>
      <c r="BC1028" s="28">
        <v>145.5</v>
      </c>
      <c r="BD1028" s="28">
        <v>0.64400000000000002</v>
      </c>
      <c r="BE1028" s="28">
        <v>1.9123000000000001</v>
      </c>
      <c r="BF1028" s="28">
        <v>1.865</v>
      </c>
      <c r="BG1028" s="28">
        <v>2.1360000000000001</v>
      </c>
      <c r="BH1028" s="28">
        <v>83.944999999999993</v>
      </c>
      <c r="BI1028" s="28">
        <v>15.81</v>
      </c>
      <c r="BJ1028" s="28">
        <v>5</v>
      </c>
      <c r="BK1028" s="28">
        <v>3.29698</v>
      </c>
      <c r="BL1028" s="28">
        <v>3.29698</v>
      </c>
      <c r="BM1028" s="28">
        <v>3.3927299999999998</v>
      </c>
      <c r="BN1028" s="28">
        <v>0.16800000000000001</v>
      </c>
      <c r="BO1028" s="28">
        <v>1.0057773774355101</v>
      </c>
      <c r="BP1028" s="28">
        <v>0.46599131693198298</v>
      </c>
    </row>
    <row r="1029" spans="1:68">
      <c r="A1029" s="28">
        <v>1028</v>
      </c>
      <c r="B1029" s="29" t="s">
        <v>87</v>
      </c>
      <c r="C1029" s="28">
        <v>65</v>
      </c>
      <c r="D1029" s="28">
        <v>1110</v>
      </c>
      <c r="E1029" s="28">
        <v>0.44040000000000001</v>
      </c>
      <c r="F1029" s="28">
        <v>36.139960000000002</v>
      </c>
      <c r="G1029" s="28">
        <v>3.3001999999999998</v>
      </c>
      <c r="H1029" s="28">
        <v>1.1968000000000001</v>
      </c>
      <c r="I1029" s="28">
        <v>4.0945</v>
      </c>
      <c r="J1029" s="28">
        <v>16.920000000000002</v>
      </c>
      <c r="K1029" s="28">
        <v>0.88519999999999999</v>
      </c>
      <c r="L1029" s="28">
        <v>0.88300000000000001</v>
      </c>
      <c r="M1029" s="28">
        <v>1.0575000000000001</v>
      </c>
      <c r="N1029" s="28">
        <v>465.83499999999998</v>
      </c>
      <c r="O1029" s="28">
        <v>57.550496699999997</v>
      </c>
      <c r="P1029" s="28">
        <v>360.21</v>
      </c>
      <c r="Q1029" s="28">
        <v>1.4129400000000001</v>
      </c>
      <c r="R1029" s="28">
        <v>2.323</v>
      </c>
      <c r="S1029" s="28">
        <v>3.56</v>
      </c>
      <c r="T1029" s="28">
        <v>176.97</v>
      </c>
      <c r="U1029" s="28">
        <v>3.1192099999999998</v>
      </c>
      <c r="V1029" s="28">
        <v>6.6193853427895993E-2</v>
      </c>
      <c r="W1029" s="28">
        <v>34.121099999999998</v>
      </c>
      <c r="X1029" s="28">
        <v>198.2</v>
      </c>
      <c r="Y1029" s="28">
        <v>1.4966999999999999</v>
      </c>
      <c r="Z1029" s="28">
        <v>1.9629000000000001</v>
      </c>
      <c r="AA1029" s="28">
        <v>2.5787</v>
      </c>
      <c r="AB1029" s="28">
        <v>2.7675999999999998</v>
      </c>
      <c r="AC1029" s="28">
        <v>51.936999999999998</v>
      </c>
      <c r="AD1029" s="28">
        <v>32.674999999999997</v>
      </c>
      <c r="AE1029" s="28">
        <v>3.56</v>
      </c>
      <c r="AF1029" s="28">
        <v>4.8496800000000002</v>
      </c>
      <c r="AG1029" s="28">
        <v>4.8329700000000004</v>
      </c>
      <c r="AH1029" s="28">
        <v>4.7485799999999996</v>
      </c>
      <c r="AI1029" s="28">
        <v>7.2499999999999995E-2</v>
      </c>
      <c r="AJ1029" s="28">
        <v>1.9176</v>
      </c>
      <c r="AK1029" s="28">
        <v>92.805080000000004</v>
      </c>
      <c r="AL1029" s="28">
        <v>6.6849999999999996</v>
      </c>
      <c r="AM1029" s="28">
        <v>0.95179999999999998</v>
      </c>
      <c r="AN1029" s="28">
        <v>1.7625999999999999</v>
      </c>
      <c r="AO1029" s="28">
        <v>40.94</v>
      </c>
      <c r="AP1029" s="28">
        <v>2.0102000000000002</v>
      </c>
      <c r="AQ1029" s="28">
        <v>1.5880000000000001</v>
      </c>
      <c r="AR1029" s="28">
        <v>7.4908000000000001</v>
      </c>
      <c r="AS1029" s="28">
        <v>663.572</v>
      </c>
      <c r="AT1029" s="28">
        <v>36.436922199999998</v>
      </c>
      <c r="AU1029" s="28">
        <v>2704.04</v>
      </c>
      <c r="AV1029" s="28">
        <v>5.8532400000000004</v>
      </c>
      <c r="AW1029" s="28">
        <v>3.282</v>
      </c>
      <c r="AX1029" s="28">
        <v>5</v>
      </c>
      <c r="AY1029" s="28">
        <v>134.66</v>
      </c>
      <c r="AZ1029" s="28">
        <v>2.7639</v>
      </c>
      <c r="BA1029" s="28">
        <v>0.12066438690766999</v>
      </c>
      <c r="BB1029" s="28">
        <v>11.0214</v>
      </c>
      <c r="BC1029" s="28">
        <v>145.6</v>
      </c>
      <c r="BD1029" s="28">
        <v>0.64480000000000004</v>
      </c>
      <c r="BE1029" s="28">
        <v>1.91256</v>
      </c>
      <c r="BF1029" s="28">
        <v>1.8660000000000001</v>
      </c>
      <c r="BG1029" s="28">
        <v>2.1372</v>
      </c>
      <c r="BH1029" s="28">
        <v>83.494</v>
      </c>
      <c r="BI1029" s="28">
        <v>15.832000000000001</v>
      </c>
      <c r="BJ1029" s="28">
        <v>5</v>
      </c>
      <c r="BK1029" s="28">
        <v>3.2962959999999999</v>
      </c>
      <c r="BL1029" s="28">
        <v>3.2962959999999999</v>
      </c>
      <c r="BM1029" s="28">
        <v>3.4111959999999999</v>
      </c>
      <c r="BN1029" s="28">
        <v>0.1676</v>
      </c>
      <c r="BO1029" s="28">
        <v>1.0043163069872301</v>
      </c>
      <c r="BP1029" s="28">
        <v>0.46657018813314</v>
      </c>
    </row>
    <row r="1030" spans="1:68">
      <c r="A1030" s="28">
        <v>1029</v>
      </c>
      <c r="B1030" s="29" t="s">
        <v>490</v>
      </c>
      <c r="C1030" s="28">
        <v>170</v>
      </c>
      <c r="D1030" s="28">
        <v>1080</v>
      </c>
      <c r="E1030" s="28">
        <v>0.37139505</v>
      </c>
      <c r="F1030" s="28">
        <v>31.26745785</v>
      </c>
      <c r="G1030" s="28">
        <v>3.0076947500000002</v>
      </c>
      <c r="H1030" s="28">
        <v>1.1798575</v>
      </c>
      <c r="I1030" s="28">
        <v>4.0359117500000004</v>
      </c>
      <c r="J1030" s="28">
        <v>14.856199999999999</v>
      </c>
      <c r="K1030" s="28">
        <v>0.87119774999999999</v>
      </c>
      <c r="L1030" s="28">
        <v>0.87554750000000003</v>
      </c>
      <c r="M1030" s="28">
        <v>1.061833</v>
      </c>
      <c r="N1030" s="28">
        <v>469.17104999999998</v>
      </c>
      <c r="O1030" s="28">
        <v>55.972783181750003</v>
      </c>
      <c r="P1030" s="28">
        <v>361.30065000000002</v>
      </c>
      <c r="Q1030" s="28">
        <v>1.5529237499999999</v>
      </c>
      <c r="R1030" s="28">
        <v>2.2380874999999998</v>
      </c>
      <c r="S1030" s="28">
        <v>3.407025</v>
      </c>
      <c r="T1030" s="28">
        <v>172.34497500000001</v>
      </c>
      <c r="U1030" s="28">
        <v>3.0261434999999999</v>
      </c>
      <c r="V1030" s="28">
        <v>7.0677562229910798E-2</v>
      </c>
      <c r="W1030" s="28">
        <v>32.104523999999998</v>
      </c>
      <c r="X1030" s="28">
        <v>194.60412500000001</v>
      </c>
      <c r="Y1030" s="28">
        <v>1.4723237499999999</v>
      </c>
      <c r="Z1030" s="28">
        <v>1.92513475</v>
      </c>
      <c r="AA1030" s="28">
        <v>2.5271064999999999</v>
      </c>
      <c r="AB1030" s="28">
        <v>2.72848325</v>
      </c>
      <c r="AC1030" s="28">
        <v>51.749312500000002</v>
      </c>
      <c r="AD1030" s="28">
        <v>31.314596000000002</v>
      </c>
      <c r="AE1030" s="28">
        <v>3.407025</v>
      </c>
      <c r="AF1030" s="28">
        <v>4.7074934349999999</v>
      </c>
      <c r="AG1030" s="28">
        <v>4.7005309349999997</v>
      </c>
      <c r="AH1030" s="28">
        <v>4.6653684350000004</v>
      </c>
      <c r="AI1030" s="28">
        <v>5.9374999999999997E-2</v>
      </c>
      <c r="AJ1030" s="28">
        <v>1.919</v>
      </c>
      <c r="AK1030" s="28">
        <v>92.863950000000003</v>
      </c>
      <c r="AL1030" s="28">
        <v>6.6937499999999996</v>
      </c>
      <c r="AM1030" s="28">
        <v>0.95074999999999998</v>
      </c>
      <c r="AN1030" s="28">
        <v>1.75525</v>
      </c>
      <c r="AO1030" s="28">
        <v>40.975000000000001</v>
      </c>
      <c r="AP1030" s="28">
        <v>2.0217499999999999</v>
      </c>
      <c r="AQ1030" s="28">
        <v>1.595</v>
      </c>
      <c r="AR1030" s="28">
        <v>7.5369999999999999</v>
      </c>
      <c r="AS1030" s="28">
        <v>663.70500000000004</v>
      </c>
      <c r="AT1030" s="28">
        <v>36.345384250000002</v>
      </c>
      <c r="AU1030" s="28">
        <v>2725.6</v>
      </c>
      <c r="AV1030" s="28">
        <v>6.02285</v>
      </c>
      <c r="AW1030" s="28">
        <v>3.2925</v>
      </c>
      <c r="AX1030" s="28">
        <v>5</v>
      </c>
      <c r="AY1030" s="28">
        <v>134.27500000000001</v>
      </c>
      <c r="AZ1030" s="28">
        <v>2.761625</v>
      </c>
      <c r="BA1030" s="28">
        <v>0.12141549725442299</v>
      </c>
      <c r="BB1030" s="28">
        <v>10.909750000000001</v>
      </c>
      <c r="BC1030" s="28">
        <v>145.25</v>
      </c>
      <c r="BD1030" s="28">
        <v>0.64200000000000002</v>
      </c>
      <c r="BE1030" s="28">
        <v>1.9116500000000001</v>
      </c>
      <c r="BF1030" s="28">
        <v>1.8625</v>
      </c>
      <c r="BG1030" s="28">
        <v>2.133</v>
      </c>
      <c r="BH1030" s="28">
        <v>85.072500000000005</v>
      </c>
      <c r="BI1030" s="28">
        <v>15.755000000000001</v>
      </c>
      <c r="BJ1030" s="28">
        <v>5</v>
      </c>
      <c r="BK1030" s="28">
        <v>3.2986900000000001</v>
      </c>
      <c r="BL1030" s="28">
        <v>3.2986900000000001</v>
      </c>
      <c r="BM1030" s="28">
        <v>3.346565</v>
      </c>
      <c r="BN1030" s="28">
        <v>0.16900000000000001</v>
      </c>
      <c r="BO1030" s="28">
        <v>0.99718956488479005</v>
      </c>
      <c r="BP1030" s="28">
        <v>0.46454413892908802</v>
      </c>
    </row>
    <row r="1031" spans="1:68">
      <c r="A1031" s="28">
        <v>1030</v>
      </c>
      <c r="B1031" s="29" t="s">
        <v>86</v>
      </c>
      <c r="C1031" s="28">
        <v>345</v>
      </c>
      <c r="D1031" s="28">
        <v>1080</v>
      </c>
      <c r="E1031" s="28">
        <v>0.37139505</v>
      </c>
      <c r="F1031" s="28">
        <v>31.26745785</v>
      </c>
      <c r="G1031" s="28">
        <v>3.0076947500000002</v>
      </c>
      <c r="H1031" s="28">
        <v>1.1798575</v>
      </c>
      <c r="I1031" s="28">
        <v>4.0359117500000004</v>
      </c>
      <c r="J1031" s="28">
        <v>14.856199999999999</v>
      </c>
      <c r="K1031" s="28">
        <v>0.87119774999999999</v>
      </c>
      <c r="L1031" s="28">
        <v>0.87554750000000003</v>
      </c>
      <c r="M1031" s="28">
        <v>1.061833</v>
      </c>
      <c r="N1031" s="28">
        <v>469.17104999999998</v>
      </c>
      <c r="O1031" s="28">
        <v>55.972783181750003</v>
      </c>
      <c r="P1031" s="28">
        <v>361.30065000000002</v>
      </c>
      <c r="Q1031" s="28">
        <v>1.5529237499999999</v>
      </c>
      <c r="R1031" s="28">
        <v>2.2380874999999998</v>
      </c>
      <c r="S1031" s="28">
        <v>3.407025</v>
      </c>
      <c r="T1031" s="28">
        <v>172.34497500000001</v>
      </c>
      <c r="U1031" s="28">
        <v>3.0261434999999999</v>
      </c>
      <c r="V1031" s="28">
        <v>7.0677562229910798E-2</v>
      </c>
      <c r="W1031" s="28">
        <v>32.104523999999998</v>
      </c>
      <c r="X1031" s="28">
        <v>194.60412500000001</v>
      </c>
      <c r="Y1031" s="28">
        <v>1.4723237499999999</v>
      </c>
      <c r="Z1031" s="28">
        <v>1.92513475</v>
      </c>
      <c r="AA1031" s="28">
        <v>2.5271064999999999</v>
      </c>
      <c r="AB1031" s="28">
        <v>2.72848325</v>
      </c>
      <c r="AC1031" s="28">
        <v>51.749312500000002</v>
      </c>
      <c r="AD1031" s="28">
        <v>31.314596000000002</v>
      </c>
      <c r="AE1031" s="28">
        <v>3.407025</v>
      </c>
      <c r="AF1031" s="28">
        <v>4.7074934349999999</v>
      </c>
      <c r="AG1031" s="28">
        <v>4.7005309349999997</v>
      </c>
      <c r="AH1031" s="28">
        <v>4.6653684350000004</v>
      </c>
      <c r="AI1031" s="28">
        <v>5.9374999999999997E-2</v>
      </c>
      <c r="AJ1031" s="28">
        <v>1.93265</v>
      </c>
      <c r="AK1031" s="28">
        <v>93.988866000000002</v>
      </c>
      <c r="AL1031" s="28">
        <v>6.8220599999999996</v>
      </c>
      <c r="AM1031" s="28">
        <v>0.96518000000000004</v>
      </c>
      <c r="AN1031" s="28">
        <v>1.77085</v>
      </c>
      <c r="AO1031" s="28">
        <v>41.365000000000002</v>
      </c>
      <c r="AP1031" s="28">
        <v>2.0260400000000001</v>
      </c>
      <c r="AQ1031" s="28">
        <v>1.6067</v>
      </c>
      <c r="AR1031" s="28">
        <v>7.3490200000000003</v>
      </c>
      <c r="AS1031" s="28">
        <v>670.33109999999999</v>
      </c>
      <c r="AT1031" s="28">
        <v>36.717438790000003</v>
      </c>
      <c r="AU1031" s="28">
        <v>2653.9569999999999</v>
      </c>
      <c r="AV1031" s="28">
        <v>5.9135720000000003</v>
      </c>
      <c r="AW1031" s="28">
        <v>3.4095</v>
      </c>
      <c r="AX1031" s="28">
        <v>5</v>
      </c>
      <c r="AY1031" s="28">
        <v>134.548</v>
      </c>
      <c r="AZ1031" s="28">
        <v>2.72282</v>
      </c>
      <c r="BA1031" s="28">
        <v>0.120270760304605</v>
      </c>
      <c r="BB1031" s="28">
        <v>11.19562</v>
      </c>
      <c r="BC1031" s="28">
        <v>145.25</v>
      </c>
      <c r="BD1031" s="28">
        <v>0.64668000000000003</v>
      </c>
      <c r="BE1031" s="28">
        <v>1.9140680000000001</v>
      </c>
      <c r="BF1031" s="28">
        <v>1.86913</v>
      </c>
      <c r="BG1031" s="28">
        <v>2.1408</v>
      </c>
      <c r="BH1031" s="28">
        <v>85.727699999999999</v>
      </c>
      <c r="BI1031" s="28">
        <v>15.4001</v>
      </c>
      <c r="BJ1031" s="28">
        <v>5</v>
      </c>
      <c r="BK1031" s="28">
        <v>3.3379474</v>
      </c>
      <c r="BL1031" s="28">
        <v>3.3379474</v>
      </c>
      <c r="BM1031" s="28">
        <v>3.6574963999999999</v>
      </c>
      <c r="BN1031" s="28">
        <v>0.19356999999999999</v>
      </c>
      <c r="BO1031" s="28">
        <v>0.99488912954572195</v>
      </c>
      <c r="BP1031" s="28">
        <v>0.467930535455861</v>
      </c>
    </row>
    <row r="1032" spans="1:68">
      <c r="A1032" s="28">
        <v>1031</v>
      </c>
      <c r="B1032" s="29" t="s">
        <v>87</v>
      </c>
      <c r="C1032" s="28">
        <v>390</v>
      </c>
      <c r="D1032" s="28">
        <v>1080</v>
      </c>
      <c r="E1032" s="28">
        <v>0.37139505</v>
      </c>
      <c r="F1032" s="28">
        <v>31.26745785</v>
      </c>
      <c r="G1032" s="28">
        <v>3.0076947500000002</v>
      </c>
      <c r="H1032" s="28">
        <v>1.1798575</v>
      </c>
      <c r="I1032" s="28">
        <v>4.0359117500000004</v>
      </c>
      <c r="J1032" s="28">
        <v>14.856199999999999</v>
      </c>
      <c r="K1032" s="28">
        <v>0.87119774999999999</v>
      </c>
      <c r="L1032" s="28">
        <v>0.87554750000000003</v>
      </c>
      <c r="M1032" s="28">
        <v>1.061833</v>
      </c>
      <c r="N1032" s="28">
        <v>469.17104999999998</v>
      </c>
      <c r="O1032" s="28">
        <v>55.972783181750003</v>
      </c>
      <c r="P1032" s="28">
        <v>361.30065000000002</v>
      </c>
      <c r="Q1032" s="28">
        <v>1.5529237499999999</v>
      </c>
      <c r="R1032" s="28">
        <v>2.2380874999999998</v>
      </c>
      <c r="S1032" s="28">
        <v>3.407025</v>
      </c>
      <c r="T1032" s="28">
        <v>172.34497500000001</v>
      </c>
      <c r="U1032" s="28">
        <v>3.0261434999999999</v>
      </c>
      <c r="V1032" s="28">
        <v>7.0677562229910798E-2</v>
      </c>
      <c r="W1032" s="28">
        <v>32.104523999999998</v>
      </c>
      <c r="X1032" s="28">
        <v>194.60412500000001</v>
      </c>
      <c r="Y1032" s="28">
        <v>1.4723237499999999</v>
      </c>
      <c r="Z1032" s="28">
        <v>1.92513475</v>
      </c>
      <c r="AA1032" s="28">
        <v>2.5271064999999999</v>
      </c>
      <c r="AB1032" s="28">
        <v>2.72848325</v>
      </c>
      <c r="AC1032" s="28">
        <v>51.749312500000002</v>
      </c>
      <c r="AD1032" s="28">
        <v>31.314596000000002</v>
      </c>
      <c r="AE1032" s="28">
        <v>3.407025</v>
      </c>
      <c r="AF1032" s="28">
        <v>4.7074934349999999</v>
      </c>
      <c r="AG1032" s="28">
        <v>4.7005309349999997</v>
      </c>
      <c r="AH1032" s="28">
        <v>4.6653684350000004</v>
      </c>
      <c r="AI1032" s="28">
        <v>5.9374999999999997E-2</v>
      </c>
      <c r="AJ1032" s="28">
        <v>1.9394750000000001</v>
      </c>
      <c r="AK1032" s="28">
        <v>94.551323999999994</v>
      </c>
      <c r="AL1032" s="28">
        <v>6.886215</v>
      </c>
      <c r="AM1032" s="28">
        <v>0.97239500000000001</v>
      </c>
      <c r="AN1032" s="28">
        <v>1.7786500000000001</v>
      </c>
      <c r="AO1032" s="28">
        <v>41.56</v>
      </c>
      <c r="AP1032" s="28">
        <v>2.0281850000000001</v>
      </c>
      <c r="AQ1032" s="28">
        <v>1.6125499999999999</v>
      </c>
      <c r="AR1032" s="28">
        <v>7.2550299999999996</v>
      </c>
      <c r="AS1032" s="28">
        <v>673.64414999999997</v>
      </c>
      <c r="AT1032" s="28">
        <v>36.90346606</v>
      </c>
      <c r="AU1032" s="28">
        <v>2618.1354999999999</v>
      </c>
      <c r="AV1032" s="28">
        <v>5.8589330000000004</v>
      </c>
      <c r="AW1032" s="28">
        <v>3.468</v>
      </c>
      <c r="AX1032" s="28">
        <v>5</v>
      </c>
      <c r="AY1032" s="28">
        <v>134.68450000000001</v>
      </c>
      <c r="AZ1032" s="28">
        <v>2.7034175</v>
      </c>
      <c r="BA1032" s="28">
        <v>0.119706448508181</v>
      </c>
      <c r="BB1032" s="28">
        <v>11.338554999999999</v>
      </c>
      <c r="BC1032" s="28">
        <v>145.25</v>
      </c>
      <c r="BD1032" s="28">
        <v>0.64902000000000004</v>
      </c>
      <c r="BE1032" s="28">
        <v>1.9152769999999999</v>
      </c>
      <c r="BF1032" s="28">
        <v>1.8724449999999999</v>
      </c>
      <c r="BG1032" s="28">
        <v>2.1446999999999998</v>
      </c>
      <c r="BH1032" s="28">
        <v>86.055300000000003</v>
      </c>
      <c r="BI1032" s="28">
        <v>15.22265</v>
      </c>
      <c r="BJ1032" s="28">
        <v>5</v>
      </c>
      <c r="BK1032" s="28">
        <v>3.3575761000000002</v>
      </c>
      <c r="BL1032" s="28">
        <v>3.3575761000000002</v>
      </c>
      <c r="BM1032" s="28">
        <v>3.8129621</v>
      </c>
      <c r="BN1032" s="28">
        <v>0.20585500000000001</v>
      </c>
      <c r="BO1032" s="28">
        <v>0.99374288747861494</v>
      </c>
      <c r="BP1032" s="28">
        <v>0.46962373371924798</v>
      </c>
    </row>
    <row r="1033" spans="1:68">
      <c r="A1033" s="28">
        <v>1032</v>
      </c>
      <c r="B1033" s="29" t="s">
        <v>215</v>
      </c>
      <c r="C1033" s="28">
        <v>350</v>
      </c>
      <c r="D1033" s="28">
        <v>1080</v>
      </c>
      <c r="E1033" s="28">
        <v>0.37139505</v>
      </c>
      <c r="F1033" s="28">
        <v>31.26745785</v>
      </c>
      <c r="G1033" s="28">
        <v>3.0076947500000002</v>
      </c>
      <c r="H1033" s="28">
        <v>1.1798575</v>
      </c>
      <c r="I1033" s="28">
        <v>4.0359117500000004</v>
      </c>
      <c r="J1033" s="28">
        <v>14.856199999999999</v>
      </c>
      <c r="K1033" s="28">
        <v>0.87119774999999999</v>
      </c>
      <c r="L1033" s="28">
        <v>0.87554750000000003</v>
      </c>
      <c r="M1033" s="28">
        <v>1.061833</v>
      </c>
      <c r="N1033" s="28">
        <v>469.17104999999998</v>
      </c>
      <c r="O1033" s="28">
        <v>55.972783181750003</v>
      </c>
      <c r="P1033" s="28">
        <v>361.30065000000002</v>
      </c>
      <c r="Q1033" s="28">
        <v>1.5529237499999999</v>
      </c>
      <c r="R1033" s="28">
        <v>2.2380874999999998</v>
      </c>
      <c r="S1033" s="28">
        <v>3.407025</v>
      </c>
      <c r="T1033" s="28">
        <v>172.34497500000001</v>
      </c>
      <c r="U1033" s="28">
        <v>3.0261434999999999</v>
      </c>
      <c r="V1033" s="28">
        <v>7.0677562229910798E-2</v>
      </c>
      <c r="W1033" s="28">
        <v>32.104523999999998</v>
      </c>
      <c r="X1033" s="28">
        <v>194.60412500000001</v>
      </c>
      <c r="Y1033" s="28">
        <v>1.4723237499999999</v>
      </c>
      <c r="Z1033" s="28">
        <v>1.92513475</v>
      </c>
      <c r="AA1033" s="28">
        <v>2.5271064999999999</v>
      </c>
      <c r="AB1033" s="28">
        <v>2.72848325</v>
      </c>
      <c r="AC1033" s="28">
        <v>51.749312500000002</v>
      </c>
      <c r="AD1033" s="28">
        <v>31.314596000000002</v>
      </c>
      <c r="AE1033" s="28">
        <v>3.407025</v>
      </c>
      <c r="AF1033" s="28">
        <v>4.7074934349999999</v>
      </c>
      <c r="AG1033" s="28">
        <v>4.7005309349999997</v>
      </c>
      <c r="AH1033" s="28">
        <v>4.6653684350000004</v>
      </c>
      <c r="AI1033" s="28">
        <v>5.9374999999999997E-2</v>
      </c>
      <c r="AJ1033" s="28">
        <v>1.9462999999999999</v>
      </c>
      <c r="AK1033" s="28">
        <v>95.113782</v>
      </c>
      <c r="AL1033" s="28">
        <v>6.9503700000000004</v>
      </c>
      <c r="AM1033" s="28">
        <v>0.97960999999999998</v>
      </c>
      <c r="AN1033" s="28">
        <v>1.7864500000000001</v>
      </c>
      <c r="AO1033" s="28">
        <v>41.755000000000003</v>
      </c>
      <c r="AP1033" s="28">
        <v>2.0303300000000002</v>
      </c>
      <c r="AQ1033" s="28">
        <v>1.6184000000000001</v>
      </c>
      <c r="AR1033" s="28">
        <v>7.1610399999999998</v>
      </c>
      <c r="AS1033" s="28">
        <v>676.95719999999994</v>
      </c>
      <c r="AT1033" s="28">
        <v>37.089493330000003</v>
      </c>
      <c r="AU1033" s="28">
        <v>2582.3139999999999</v>
      </c>
      <c r="AV1033" s="28">
        <v>5.8042939999999996</v>
      </c>
      <c r="AW1033" s="28">
        <v>3.5265</v>
      </c>
      <c r="AX1033" s="28">
        <v>5</v>
      </c>
      <c r="AY1033" s="28">
        <v>134.821</v>
      </c>
      <c r="AZ1033" s="28">
        <v>2.684015</v>
      </c>
      <c r="BA1033" s="28">
        <v>0.119147407496108</v>
      </c>
      <c r="BB1033" s="28">
        <v>11.481490000000001</v>
      </c>
      <c r="BC1033" s="28">
        <v>145.25</v>
      </c>
      <c r="BD1033" s="28">
        <v>0.65136000000000005</v>
      </c>
      <c r="BE1033" s="28">
        <v>1.9164859999999999</v>
      </c>
      <c r="BF1033" s="28">
        <v>1.8757600000000001</v>
      </c>
      <c r="BG1033" s="28">
        <v>2.1486000000000001</v>
      </c>
      <c r="BH1033" s="28">
        <v>86.382900000000006</v>
      </c>
      <c r="BI1033" s="28">
        <v>15.045199999999999</v>
      </c>
      <c r="BJ1033" s="28">
        <v>5</v>
      </c>
      <c r="BK1033" s="28">
        <v>3.3772047999999999</v>
      </c>
      <c r="BL1033" s="28">
        <v>3.3772047999999999</v>
      </c>
      <c r="BM1033" s="28">
        <v>3.9684278000000002</v>
      </c>
      <c r="BN1033" s="28">
        <v>0.21814</v>
      </c>
      <c r="BO1033" s="28">
        <v>0.99259928361274696</v>
      </c>
      <c r="BP1033" s="28">
        <v>0.47131693198263402</v>
      </c>
    </row>
    <row r="1034" spans="1:68">
      <c r="A1034" s="28">
        <v>1033</v>
      </c>
      <c r="B1034" s="29" t="s">
        <v>293</v>
      </c>
      <c r="C1034" s="28">
        <v>85</v>
      </c>
      <c r="D1034" s="28">
        <v>1080</v>
      </c>
      <c r="E1034" s="28">
        <v>0.37139505</v>
      </c>
      <c r="F1034" s="28">
        <v>31.26745785</v>
      </c>
      <c r="G1034" s="28">
        <v>3.0076947500000002</v>
      </c>
      <c r="H1034" s="28">
        <v>1.1798575</v>
      </c>
      <c r="I1034" s="28">
        <v>4.0359117500000004</v>
      </c>
      <c r="J1034" s="28">
        <v>14.856199999999999</v>
      </c>
      <c r="K1034" s="28">
        <v>0.87119774999999999</v>
      </c>
      <c r="L1034" s="28">
        <v>0.87554750000000003</v>
      </c>
      <c r="M1034" s="28">
        <v>1.061833</v>
      </c>
      <c r="N1034" s="28">
        <v>469.17104999999998</v>
      </c>
      <c r="O1034" s="28">
        <v>55.972783181750003</v>
      </c>
      <c r="P1034" s="28">
        <v>361.30065000000002</v>
      </c>
      <c r="Q1034" s="28">
        <v>1.5529237499999999</v>
      </c>
      <c r="R1034" s="28">
        <v>2.2380874999999998</v>
      </c>
      <c r="S1034" s="28">
        <v>3.407025</v>
      </c>
      <c r="T1034" s="28">
        <v>172.34497500000001</v>
      </c>
      <c r="U1034" s="28">
        <v>3.0261434999999999</v>
      </c>
      <c r="V1034" s="28">
        <v>7.0677562229910798E-2</v>
      </c>
      <c r="W1034" s="28">
        <v>32.104523999999998</v>
      </c>
      <c r="X1034" s="28">
        <v>194.60412500000001</v>
      </c>
      <c r="Y1034" s="28">
        <v>1.4723237499999999</v>
      </c>
      <c r="Z1034" s="28">
        <v>1.92513475</v>
      </c>
      <c r="AA1034" s="28">
        <v>2.5271064999999999</v>
      </c>
      <c r="AB1034" s="28">
        <v>2.72848325</v>
      </c>
      <c r="AC1034" s="28">
        <v>51.749312500000002</v>
      </c>
      <c r="AD1034" s="28">
        <v>31.314596000000002</v>
      </c>
      <c r="AE1034" s="28">
        <v>3.407025</v>
      </c>
      <c r="AF1034" s="28">
        <v>4.7074934349999999</v>
      </c>
      <c r="AG1034" s="28">
        <v>4.7005309349999997</v>
      </c>
      <c r="AH1034" s="28">
        <v>4.6653684350000004</v>
      </c>
      <c r="AI1034" s="28">
        <v>5.9374999999999997E-2</v>
      </c>
      <c r="AJ1034" s="28">
        <v>1.9599500000000001</v>
      </c>
      <c r="AK1034" s="28">
        <v>96.238697999999999</v>
      </c>
      <c r="AL1034" s="28">
        <v>7.0786800000000003</v>
      </c>
      <c r="AM1034" s="28">
        <v>0.99404000000000003</v>
      </c>
      <c r="AN1034" s="28">
        <v>1.8020499999999999</v>
      </c>
      <c r="AO1034" s="28">
        <v>42.145000000000003</v>
      </c>
      <c r="AP1034" s="28">
        <v>2.0346199999999999</v>
      </c>
      <c r="AQ1034" s="28">
        <v>1.6301000000000001</v>
      </c>
      <c r="AR1034" s="28">
        <v>6.9730600000000003</v>
      </c>
      <c r="AS1034" s="28">
        <v>683.58330000000001</v>
      </c>
      <c r="AT1034" s="28">
        <v>37.461547869999997</v>
      </c>
      <c r="AU1034" s="28">
        <v>2510.6709999999998</v>
      </c>
      <c r="AV1034" s="28">
        <v>5.6950159999999999</v>
      </c>
      <c r="AW1034" s="28">
        <v>3.6435</v>
      </c>
      <c r="AX1034" s="28">
        <v>5</v>
      </c>
      <c r="AY1034" s="28">
        <v>135.09399999999999</v>
      </c>
      <c r="AZ1034" s="28">
        <v>2.6452100000000001</v>
      </c>
      <c r="BA1034" s="28">
        <v>0.11804484517736399</v>
      </c>
      <c r="BB1034" s="28">
        <v>11.76736</v>
      </c>
      <c r="BC1034" s="28">
        <v>145.25</v>
      </c>
      <c r="BD1034" s="28">
        <v>0.65603999999999996</v>
      </c>
      <c r="BE1034" s="28">
        <v>1.9189039999999999</v>
      </c>
      <c r="BF1034" s="28">
        <v>1.88239</v>
      </c>
      <c r="BG1034" s="28">
        <v>2.1564000000000001</v>
      </c>
      <c r="BH1034" s="28">
        <v>87.0381</v>
      </c>
      <c r="BI1034" s="28">
        <v>14.690300000000001</v>
      </c>
      <c r="BJ1034" s="28">
        <v>5</v>
      </c>
      <c r="BK1034" s="28">
        <v>3.4164621999999998</v>
      </c>
      <c r="BL1034" s="28">
        <v>3.4164621999999998</v>
      </c>
      <c r="BM1034" s="28">
        <v>4.2793592</v>
      </c>
      <c r="BN1034" s="28">
        <v>0.24271000000000001</v>
      </c>
      <c r="BO1034" s="28">
        <v>0.99031995413574603</v>
      </c>
      <c r="BP1034" s="28">
        <v>0.474703328509407</v>
      </c>
    </row>
    <row r="1035" spans="1:68">
      <c r="A1035" s="28">
        <v>1034</v>
      </c>
      <c r="B1035" s="29" t="s">
        <v>491</v>
      </c>
      <c r="C1035" s="28">
        <v>170</v>
      </c>
      <c r="D1035" s="28">
        <v>1080</v>
      </c>
      <c r="E1035" s="28">
        <v>0.33491799999999999</v>
      </c>
      <c r="F1035" s="28">
        <v>29.095226</v>
      </c>
      <c r="G1035" s="28">
        <v>2.8816099999999998</v>
      </c>
      <c r="H1035" s="28">
        <v>1.1787000000000001</v>
      </c>
      <c r="I1035" s="28">
        <v>4.0627300000000002</v>
      </c>
      <c r="J1035" s="28">
        <v>14.032</v>
      </c>
      <c r="K1035" s="28">
        <v>0.85468999999999995</v>
      </c>
      <c r="L1035" s="28">
        <v>0.86209999999999998</v>
      </c>
      <c r="M1035" s="28">
        <v>1.04688</v>
      </c>
      <c r="N1035" s="28">
        <v>465.82799999999997</v>
      </c>
      <c r="O1035" s="28">
        <v>56.023654929999999</v>
      </c>
      <c r="P1035" s="28">
        <v>358.834</v>
      </c>
      <c r="Q1035" s="28">
        <v>1.5125500000000001</v>
      </c>
      <c r="R1035" s="28">
        <v>2.1865000000000001</v>
      </c>
      <c r="S1035" s="28">
        <v>3.379</v>
      </c>
      <c r="T1035" s="28">
        <v>172.84100000000001</v>
      </c>
      <c r="U1035" s="28">
        <v>3.0441600000000002</v>
      </c>
      <c r="V1035" s="28">
        <v>7.1265678449258907E-2</v>
      </c>
      <c r="W1035" s="28">
        <v>32.349640000000001</v>
      </c>
      <c r="X1035" s="28">
        <v>195.23500000000001</v>
      </c>
      <c r="Y1035" s="28">
        <v>1.47905</v>
      </c>
      <c r="Z1035" s="28">
        <v>1.9250100000000001</v>
      </c>
      <c r="AA1035" s="28">
        <v>2.5343399999999998</v>
      </c>
      <c r="AB1035" s="28">
        <v>2.73447</v>
      </c>
      <c r="AC1035" s="28">
        <v>51.227499999999999</v>
      </c>
      <c r="AD1035" s="28">
        <v>31.713560000000001</v>
      </c>
      <c r="AE1035" s="28">
        <v>3.379</v>
      </c>
      <c r="AF1035" s="28">
        <v>4.6876265999999998</v>
      </c>
      <c r="AG1035" s="28">
        <v>4.6876265999999998</v>
      </c>
      <c r="AH1035" s="28">
        <v>4.6876265999999998</v>
      </c>
      <c r="AI1035" s="28">
        <v>0.05</v>
      </c>
      <c r="AJ1035" s="28">
        <v>1.9410000000000001</v>
      </c>
      <c r="AK1035" s="28">
        <v>94.63664</v>
      </c>
      <c r="AL1035" s="28">
        <v>6.8974000000000002</v>
      </c>
      <c r="AM1035" s="28">
        <v>0.97219999999999995</v>
      </c>
      <c r="AN1035" s="28">
        <v>1.774</v>
      </c>
      <c r="AO1035" s="28">
        <v>41.6</v>
      </c>
      <c r="AP1035" s="28">
        <v>2.0366</v>
      </c>
      <c r="AQ1035" s="28">
        <v>1.6180000000000001</v>
      </c>
      <c r="AR1035" s="28">
        <v>7.2808000000000002</v>
      </c>
      <c r="AS1035" s="28">
        <v>673.99400000000003</v>
      </c>
      <c r="AT1035" s="28">
        <v>36.852391599999997</v>
      </c>
      <c r="AU1035" s="28">
        <v>2630.78</v>
      </c>
      <c r="AV1035" s="28">
        <v>5.9758800000000001</v>
      </c>
      <c r="AW1035" s="28">
        <v>3.48</v>
      </c>
      <c r="AX1035" s="28">
        <v>5</v>
      </c>
      <c r="AY1035" s="28">
        <v>134.41999999999999</v>
      </c>
      <c r="AZ1035" s="28">
        <v>2.7002999999999999</v>
      </c>
      <c r="BA1035" s="28">
        <v>0.120192307692308</v>
      </c>
      <c r="BB1035" s="28">
        <v>11.2698</v>
      </c>
      <c r="BC1035" s="28">
        <v>145</v>
      </c>
      <c r="BD1035" s="28">
        <v>0.6472</v>
      </c>
      <c r="BE1035" s="28">
        <v>1.91472</v>
      </c>
      <c r="BF1035" s="28">
        <v>1.8702000000000001</v>
      </c>
      <c r="BG1035" s="28">
        <v>2.1419999999999999</v>
      </c>
      <c r="BH1035" s="28">
        <v>87.207999999999998</v>
      </c>
      <c r="BI1035" s="28">
        <v>15.154</v>
      </c>
      <c r="BJ1035" s="28">
        <v>5</v>
      </c>
      <c r="BK1035" s="28">
        <v>3.3607960000000001</v>
      </c>
      <c r="BL1035" s="28">
        <v>3.3607960000000001</v>
      </c>
      <c r="BM1035" s="28">
        <v>3.778756</v>
      </c>
      <c r="BN1035" s="28">
        <v>0.20780000000000001</v>
      </c>
      <c r="BO1035" s="28">
        <v>0.99697804864664497</v>
      </c>
      <c r="BP1035" s="28">
        <v>0.46830680173661399</v>
      </c>
    </row>
    <row r="1036" spans="1:68">
      <c r="A1036" s="28">
        <v>1035</v>
      </c>
      <c r="B1036" s="29" t="s">
        <v>368</v>
      </c>
      <c r="C1036" s="28">
        <v>225</v>
      </c>
      <c r="D1036" s="28">
        <v>1080</v>
      </c>
      <c r="E1036" s="28">
        <v>0.35680423</v>
      </c>
      <c r="F1036" s="28">
        <v>30.39856511</v>
      </c>
      <c r="G1036" s="28">
        <v>2.9572608499999999</v>
      </c>
      <c r="H1036" s="28">
        <v>1.1793944999999999</v>
      </c>
      <c r="I1036" s="28">
        <v>4.0466390499999996</v>
      </c>
      <c r="J1036" s="28">
        <v>14.52652</v>
      </c>
      <c r="K1036" s="28">
        <v>0.86459465000000002</v>
      </c>
      <c r="L1036" s="28">
        <v>0.87016850000000001</v>
      </c>
      <c r="M1036" s="28">
        <v>1.0558517999999999</v>
      </c>
      <c r="N1036" s="28">
        <v>467.83382999999998</v>
      </c>
      <c r="O1036" s="28">
        <v>55.993131881049997</v>
      </c>
      <c r="P1036" s="28">
        <v>360.31398999999999</v>
      </c>
      <c r="Q1036" s="28">
        <v>1.5367742499999999</v>
      </c>
      <c r="R1036" s="28">
        <v>2.2174524999999998</v>
      </c>
      <c r="S1036" s="28">
        <v>3.3958149999999998</v>
      </c>
      <c r="T1036" s="28">
        <v>172.543385</v>
      </c>
      <c r="U1036" s="28">
        <v>3.0333500999999998</v>
      </c>
      <c r="V1036" s="28">
        <v>7.0904800323821501E-2</v>
      </c>
      <c r="W1036" s="28">
        <v>32.202570399999999</v>
      </c>
      <c r="X1036" s="28">
        <v>194.85647499999999</v>
      </c>
      <c r="Y1036" s="28">
        <v>1.4750142500000001</v>
      </c>
      <c r="Z1036" s="28">
        <v>1.92508485</v>
      </c>
      <c r="AA1036" s="28">
        <v>2.5299999</v>
      </c>
      <c r="AB1036" s="28">
        <v>2.73087795</v>
      </c>
      <c r="AC1036" s="28">
        <v>51.540587500000001</v>
      </c>
      <c r="AD1036" s="28">
        <v>31.474181600000001</v>
      </c>
      <c r="AE1036" s="28">
        <v>3.3958149999999998</v>
      </c>
      <c r="AF1036" s="28">
        <v>4.699546701</v>
      </c>
      <c r="AG1036" s="28">
        <v>4.6953692010000001</v>
      </c>
      <c r="AH1036" s="28">
        <v>4.6742717010000003</v>
      </c>
      <c r="AI1036" s="28">
        <v>5.5625000000000001E-2</v>
      </c>
      <c r="AJ1036" s="28">
        <v>1.9400850000000001</v>
      </c>
      <c r="AK1036" s="28">
        <v>94.585450399999999</v>
      </c>
      <c r="AL1036" s="28">
        <v>6.8906890000000001</v>
      </c>
      <c r="AM1036" s="28">
        <v>0.97231699999999999</v>
      </c>
      <c r="AN1036" s="28">
        <v>1.7767900000000001</v>
      </c>
      <c r="AO1036" s="28">
        <v>41.576000000000001</v>
      </c>
      <c r="AP1036" s="28">
        <v>2.0315509999999999</v>
      </c>
      <c r="AQ1036" s="28">
        <v>1.61473</v>
      </c>
      <c r="AR1036" s="28">
        <v>7.2653379999999999</v>
      </c>
      <c r="AS1036" s="28">
        <v>673.78408999999999</v>
      </c>
      <c r="AT1036" s="28">
        <v>36.883036275999999</v>
      </c>
      <c r="AU1036" s="28">
        <v>2623.1932999999999</v>
      </c>
      <c r="AV1036" s="28">
        <v>5.9057117999999997</v>
      </c>
      <c r="AW1036" s="28">
        <v>3.4727999999999999</v>
      </c>
      <c r="AX1036" s="28">
        <v>5</v>
      </c>
      <c r="AY1036" s="28">
        <v>134.5787</v>
      </c>
      <c r="AZ1036" s="28">
        <v>2.7021704999999998</v>
      </c>
      <c r="BA1036" s="28">
        <v>0.119900904367905</v>
      </c>
      <c r="BB1036" s="28">
        <v>11.311052999999999</v>
      </c>
      <c r="BC1036" s="28">
        <v>145.15</v>
      </c>
      <c r="BD1036" s="28">
        <v>0.64829199999999998</v>
      </c>
      <c r="BE1036" s="28">
        <v>1.9150541999999999</v>
      </c>
      <c r="BF1036" s="28">
        <v>1.8715470000000001</v>
      </c>
      <c r="BG1036" s="28">
        <v>2.1436199999999999</v>
      </c>
      <c r="BH1036" s="28">
        <v>86.516379999999998</v>
      </c>
      <c r="BI1036" s="28">
        <v>15.19519</v>
      </c>
      <c r="BJ1036" s="28">
        <v>5</v>
      </c>
      <c r="BK1036" s="28">
        <v>3.3588640600000002</v>
      </c>
      <c r="BL1036" s="28">
        <v>3.3588640600000002</v>
      </c>
      <c r="BM1036" s="28">
        <v>3.7992796599999998</v>
      </c>
      <c r="BN1036" s="28">
        <v>0.20663300000000001</v>
      </c>
      <c r="BO1036" s="28">
        <v>0.99503625592850597</v>
      </c>
      <c r="BP1036" s="28">
        <v>0.46909696092619402</v>
      </c>
    </row>
    <row r="1037" spans="1:68">
      <c r="A1037" s="28">
        <v>1036</v>
      </c>
      <c r="B1037" s="29" t="s">
        <v>492</v>
      </c>
      <c r="C1037" s="28">
        <v>170</v>
      </c>
      <c r="D1037" s="28">
        <v>1080</v>
      </c>
      <c r="E1037" s="28">
        <v>0.40057669000000001</v>
      </c>
      <c r="F1037" s="28">
        <v>33.005243329999999</v>
      </c>
      <c r="G1037" s="28">
        <v>3.1085625499999998</v>
      </c>
      <c r="H1037" s="28">
        <v>1.1807835</v>
      </c>
      <c r="I1037" s="28">
        <v>4.0144571500000001</v>
      </c>
      <c r="J1037" s="28">
        <v>15.515560000000001</v>
      </c>
      <c r="K1037" s="28">
        <v>0.88440395000000005</v>
      </c>
      <c r="L1037" s="28">
        <v>0.88630549999999997</v>
      </c>
      <c r="M1037" s="28">
        <v>1.0737954000000001</v>
      </c>
      <c r="N1037" s="28">
        <v>471.84548999999998</v>
      </c>
      <c r="O1037" s="28">
        <v>55.932085783150001</v>
      </c>
      <c r="P1037" s="28">
        <v>363.27397000000002</v>
      </c>
      <c r="Q1037" s="28">
        <v>1.58522275</v>
      </c>
      <c r="R1037" s="28">
        <v>2.2793575000000001</v>
      </c>
      <c r="S1037" s="28">
        <v>3.4294449999999999</v>
      </c>
      <c r="T1037" s="28">
        <v>171.94815500000001</v>
      </c>
      <c r="U1037" s="28">
        <v>3.0117303</v>
      </c>
      <c r="V1037" s="28">
        <v>7.0252056645071101E-2</v>
      </c>
      <c r="W1037" s="28">
        <v>31.908431199999999</v>
      </c>
      <c r="X1037" s="28">
        <v>194.099425</v>
      </c>
      <c r="Y1037" s="28">
        <v>1.4669427500000001</v>
      </c>
      <c r="Z1037" s="28">
        <v>1.9252345500000001</v>
      </c>
      <c r="AA1037" s="28">
        <v>2.5213196999999998</v>
      </c>
      <c r="AB1037" s="28">
        <v>2.7236938500000001</v>
      </c>
      <c r="AC1037" s="28">
        <v>52.166762499999997</v>
      </c>
      <c r="AD1037" s="28">
        <v>30.995424799999999</v>
      </c>
      <c r="AE1037" s="28">
        <v>3.4294449999999999</v>
      </c>
      <c r="AF1037" s="28">
        <v>4.7233869029999997</v>
      </c>
      <c r="AG1037" s="28">
        <v>4.7108544029999999</v>
      </c>
      <c r="AH1037" s="28">
        <v>4.6475619029999997</v>
      </c>
      <c r="AI1037" s="28">
        <v>6.6875000000000004E-2</v>
      </c>
      <c r="AJ1037" s="28">
        <v>1.9382550000000001</v>
      </c>
      <c r="AK1037" s="28">
        <v>94.483071199999998</v>
      </c>
      <c r="AL1037" s="28">
        <v>6.8772669999999998</v>
      </c>
      <c r="AM1037" s="28">
        <v>0.97255100000000005</v>
      </c>
      <c r="AN1037" s="28">
        <v>1.78237</v>
      </c>
      <c r="AO1037" s="28">
        <v>41.527999999999999</v>
      </c>
      <c r="AP1037" s="28">
        <v>2.0214530000000002</v>
      </c>
      <c r="AQ1037" s="28">
        <v>1.60819</v>
      </c>
      <c r="AR1037" s="28">
        <v>7.2344140000000001</v>
      </c>
      <c r="AS1037" s="28">
        <v>673.36427000000003</v>
      </c>
      <c r="AT1037" s="28">
        <v>36.944325628000001</v>
      </c>
      <c r="AU1037" s="28">
        <v>2608.0198999999998</v>
      </c>
      <c r="AV1037" s="28">
        <v>5.7653753999999999</v>
      </c>
      <c r="AW1037" s="28">
        <v>3.4584000000000001</v>
      </c>
      <c r="AX1037" s="28">
        <v>5</v>
      </c>
      <c r="AY1037" s="28">
        <v>134.89609999999999</v>
      </c>
      <c r="AZ1037" s="28">
        <v>2.7059115</v>
      </c>
      <c r="BA1037" s="28">
        <v>0.119317087266423</v>
      </c>
      <c r="BB1037" s="28">
        <v>11.393559</v>
      </c>
      <c r="BC1037" s="28">
        <v>145.44999999999999</v>
      </c>
      <c r="BD1037" s="28">
        <v>0.65047600000000005</v>
      </c>
      <c r="BE1037" s="28">
        <v>1.9157226000000001</v>
      </c>
      <c r="BF1037" s="28">
        <v>1.874241</v>
      </c>
      <c r="BG1037" s="28">
        <v>2.1468600000000002</v>
      </c>
      <c r="BH1037" s="28">
        <v>85.133139999999997</v>
      </c>
      <c r="BI1037" s="28">
        <v>15.277570000000001</v>
      </c>
      <c r="BJ1037" s="28">
        <v>5</v>
      </c>
      <c r="BK1037" s="28">
        <v>3.3550001800000002</v>
      </c>
      <c r="BL1037" s="28">
        <v>3.3550001800000002</v>
      </c>
      <c r="BM1037" s="28">
        <v>3.8403269799999999</v>
      </c>
      <c r="BN1037" s="28">
        <v>0.20429900000000001</v>
      </c>
      <c r="BO1037" s="28">
        <v>0.99115893016067602</v>
      </c>
      <c r="BP1037" s="28">
        <v>0.47067727930535502</v>
      </c>
    </row>
    <row r="1038" spans="1:68">
      <c r="A1038" s="28">
        <v>1037</v>
      </c>
      <c r="B1038" s="29" t="s">
        <v>493</v>
      </c>
      <c r="C1038" s="28">
        <v>225</v>
      </c>
      <c r="D1038" s="28">
        <v>1105</v>
      </c>
      <c r="E1038" s="28">
        <v>0.35236200000000001</v>
      </c>
      <c r="F1038" s="28">
        <v>30.217879</v>
      </c>
      <c r="G1038" s="28">
        <v>2.95004</v>
      </c>
      <c r="H1038" s="28">
        <v>1.17395</v>
      </c>
      <c r="I1038" s="28">
        <v>4.0637699999999999</v>
      </c>
      <c r="J1038" s="28">
        <v>14.488</v>
      </c>
      <c r="K1038" s="28">
        <v>0.86065999999999998</v>
      </c>
      <c r="L1038" s="28">
        <v>0.8659</v>
      </c>
      <c r="M1038" s="28">
        <v>1.04667</v>
      </c>
      <c r="N1038" s="28">
        <v>466.46749999999997</v>
      </c>
      <c r="O1038" s="28">
        <v>56.307561819999997</v>
      </c>
      <c r="P1038" s="28">
        <v>358.81099999999998</v>
      </c>
      <c r="Q1038" s="28">
        <v>1.5076149999999999</v>
      </c>
      <c r="R1038" s="28">
        <v>2.2160000000000002</v>
      </c>
      <c r="S1038" s="28">
        <v>3.4060000000000001</v>
      </c>
      <c r="T1038" s="28">
        <v>173.239</v>
      </c>
      <c r="U1038" s="28">
        <v>3.053375</v>
      </c>
      <c r="V1038" s="28">
        <v>7.0403092214246302E-2</v>
      </c>
      <c r="W1038" s="28">
        <v>32.48921</v>
      </c>
      <c r="X1038" s="28">
        <v>195.565</v>
      </c>
      <c r="Y1038" s="28">
        <v>1.4840500000000001</v>
      </c>
      <c r="Z1038" s="28">
        <v>1.93031</v>
      </c>
      <c r="AA1038" s="28">
        <v>2.53891</v>
      </c>
      <c r="AB1038" s="28">
        <v>2.7378800000000001</v>
      </c>
      <c r="AC1038" s="28">
        <v>51.343499999999999</v>
      </c>
      <c r="AD1038" s="28">
        <v>31.66639</v>
      </c>
      <c r="AE1038" s="28">
        <v>3.4060000000000001</v>
      </c>
      <c r="AF1038" s="28">
        <v>4.7094243999999996</v>
      </c>
      <c r="AG1038" s="28">
        <v>4.7066394000000003</v>
      </c>
      <c r="AH1038" s="28">
        <v>4.6925743999999998</v>
      </c>
      <c r="AI1038" s="28">
        <v>5.3749999999999999E-2</v>
      </c>
      <c r="AJ1038" s="28">
        <v>1.9317275</v>
      </c>
      <c r="AK1038" s="28">
        <v>93.8886246</v>
      </c>
      <c r="AL1038" s="28">
        <v>6.8114984999999999</v>
      </c>
      <c r="AM1038" s="28">
        <v>0.96312050000000005</v>
      </c>
      <c r="AN1038" s="28">
        <v>1.76596</v>
      </c>
      <c r="AO1038" s="28">
        <v>41.336500000000001</v>
      </c>
      <c r="AP1038" s="28">
        <v>2.0305114999999998</v>
      </c>
      <c r="AQ1038" s="28">
        <v>1.608395</v>
      </c>
      <c r="AR1038" s="28">
        <v>7.3897870000000001</v>
      </c>
      <c r="AS1038" s="28">
        <v>669.64903500000003</v>
      </c>
      <c r="AT1038" s="28">
        <v>36.636709848999999</v>
      </c>
      <c r="AU1038" s="28">
        <v>2671.18795</v>
      </c>
      <c r="AV1038" s="28">
        <v>5.9984507000000002</v>
      </c>
      <c r="AW1038" s="28">
        <v>3.4009499999999999</v>
      </c>
      <c r="AX1038" s="28">
        <v>5</v>
      </c>
      <c r="AY1038" s="28">
        <v>134.35255000000001</v>
      </c>
      <c r="AZ1038" s="28">
        <v>2.72617325</v>
      </c>
      <c r="BA1038" s="28">
        <v>0.12071655800563701</v>
      </c>
      <c r="BB1038" s="28">
        <v>11.1158845</v>
      </c>
      <c r="BC1038" s="28">
        <v>145.1</v>
      </c>
      <c r="BD1038" s="28">
        <v>0.64495800000000003</v>
      </c>
      <c r="BE1038" s="28">
        <v>1.9134083</v>
      </c>
      <c r="BF1038" s="28">
        <v>1.8668905</v>
      </c>
      <c r="BG1038" s="28">
        <v>2.1381299999999999</v>
      </c>
      <c r="BH1038" s="28">
        <v>86.331119999999999</v>
      </c>
      <c r="BI1038" s="28">
        <v>15.406685</v>
      </c>
      <c r="BJ1038" s="28">
        <v>5</v>
      </c>
      <c r="BK1038" s="28">
        <v>3.3345946899999999</v>
      </c>
      <c r="BL1038" s="28">
        <v>3.3345946899999999</v>
      </c>
      <c r="BM1038" s="28">
        <v>3.5951165899999999</v>
      </c>
      <c r="BN1038" s="28">
        <v>0.1914295</v>
      </c>
      <c r="BO1038" s="28">
        <v>0.99982505321753301</v>
      </c>
      <c r="BP1038" s="28">
        <v>0.46668451519536902</v>
      </c>
    </row>
    <row r="1039" spans="1:68">
      <c r="A1039" s="28">
        <v>1038</v>
      </c>
      <c r="B1039" s="29" t="s">
        <v>85</v>
      </c>
      <c r="C1039" s="28">
        <v>400</v>
      </c>
      <c r="D1039" s="28">
        <v>1105</v>
      </c>
      <c r="E1039" s="28">
        <v>0.37948599999999999</v>
      </c>
      <c r="F1039" s="28">
        <v>31.788436999999998</v>
      </c>
      <c r="G1039" s="28">
        <v>3.0381200000000002</v>
      </c>
      <c r="H1039" s="28">
        <v>1.1818500000000001</v>
      </c>
      <c r="I1039" s="28">
        <v>4.03531</v>
      </c>
      <c r="J1039" s="28">
        <v>15.064</v>
      </c>
      <c r="K1039" s="28">
        <v>0.87397999999999998</v>
      </c>
      <c r="L1039" s="28">
        <v>0.87770000000000004</v>
      </c>
      <c r="M1039" s="28">
        <v>1.0640099999999999</v>
      </c>
      <c r="N1039" s="28">
        <v>469.40249999999997</v>
      </c>
      <c r="O1039" s="28">
        <v>56.029809460000003</v>
      </c>
      <c r="P1039" s="28">
        <v>361.63299999999998</v>
      </c>
      <c r="Q1039" s="28">
        <v>1.550845</v>
      </c>
      <c r="R1039" s="28">
        <v>2.2480000000000002</v>
      </c>
      <c r="S1039" s="28">
        <v>3.4180000000000001</v>
      </c>
      <c r="T1039" s="28">
        <v>172.517</v>
      </c>
      <c r="U1039" s="28">
        <v>3.0281250000000002</v>
      </c>
      <c r="V1039" s="28">
        <v>7.0366436537440305E-2</v>
      </c>
      <c r="W1039" s="28">
        <v>32.179630000000003</v>
      </c>
      <c r="X1039" s="28">
        <v>194.69499999999999</v>
      </c>
      <c r="Y1039" s="28">
        <v>1.4721500000000001</v>
      </c>
      <c r="Z1039" s="28">
        <v>1.92693</v>
      </c>
      <c r="AA1039" s="28">
        <v>2.5287299999999999</v>
      </c>
      <c r="AB1039" s="28">
        <v>2.7296399999999998</v>
      </c>
      <c r="AC1039" s="28">
        <v>51.830500000000001</v>
      </c>
      <c r="AD1039" s="28">
        <v>31.347169999999998</v>
      </c>
      <c r="AE1039" s="28">
        <v>3.4180000000000001</v>
      </c>
      <c r="AF1039" s="28">
        <v>4.7171532000000003</v>
      </c>
      <c r="AG1039" s="28">
        <v>4.7087982000000004</v>
      </c>
      <c r="AH1039" s="28">
        <v>4.6666032</v>
      </c>
      <c r="AI1039" s="28">
        <v>6.1249999999999999E-2</v>
      </c>
      <c r="AJ1039" s="28">
        <v>1.9306825000000001</v>
      </c>
      <c r="AK1039" s="28">
        <v>93.8347938</v>
      </c>
      <c r="AL1039" s="28">
        <v>6.8041954999999996</v>
      </c>
      <c r="AM1039" s="28">
        <v>0.96346149999999997</v>
      </c>
      <c r="AN1039" s="28">
        <v>1.7698799999999999</v>
      </c>
      <c r="AO1039" s="28">
        <v>41.3095</v>
      </c>
      <c r="AP1039" s="28">
        <v>2.0238345</v>
      </c>
      <c r="AQ1039" s="28">
        <v>1.604185</v>
      </c>
      <c r="AR1039" s="28">
        <v>7.3667610000000003</v>
      </c>
      <c r="AS1039" s="28">
        <v>669.45410500000003</v>
      </c>
      <c r="AT1039" s="28">
        <v>36.682339347000003</v>
      </c>
      <c r="AU1039" s="28">
        <v>2660.1538500000001</v>
      </c>
      <c r="AV1039" s="28">
        <v>5.9034921000000002</v>
      </c>
      <c r="AW1039" s="28">
        <v>3.3928500000000001</v>
      </c>
      <c r="AX1039" s="28">
        <v>5</v>
      </c>
      <c r="AY1039" s="28">
        <v>134.56764999999999</v>
      </c>
      <c r="AZ1039" s="28">
        <v>2.7281697500000002</v>
      </c>
      <c r="BA1039" s="28">
        <v>0.120311308536777</v>
      </c>
      <c r="BB1039" s="28">
        <v>11.1745535</v>
      </c>
      <c r="BC1039" s="28">
        <v>145.30000000000001</v>
      </c>
      <c r="BD1039" s="28">
        <v>0.64647399999999999</v>
      </c>
      <c r="BE1039" s="28">
        <v>1.9138849</v>
      </c>
      <c r="BF1039" s="28">
        <v>1.8687715</v>
      </c>
      <c r="BG1039" s="28">
        <v>2.14039</v>
      </c>
      <c r="BH1039" s="28">
        <v>85.417360000000002</v>
      </c>
      <c r="BI1039" s="28">
        <v>15.457055</v>
      </c>
      <c r="BJ1039" s="28">
        <v>5</v>
      </c>
      <c r="BK1039" s="28">
        <v>3.33252207</v>
      </c>
      <c r="BL1039" s="28">
        <v>3.33252207</v>
      </c>
      <c r="BM1039" s="28">
        <v>3.6264677700000001</v>
      </c>
      <c r="BN1039" s="28">
        <v>0.19018850000000001</v>
      </c>
      <c r="BO1039" s="28">
        <v>0.99492959708804996</v>
      </c>
      <c r="BP1039" s="28">
        <v>0.46778147612156301</v>
      </c>
    </row>
    <row r="1040" spans="1:68">
      <c r="A1040" s="28">
        <v>1039</v>
      </c>
      <c r="B1040" s="29" t="s">
        <v>69</v>
      </c>
      <c r="C1040" s="28">
        <v>245</v>
      </c>
      <c r="D1040" s="28">
        <v>1105</v>
      </c>
      <c r="E1040" s="28">
        <v>0.40661000000000003</v>
      </c>
      <c r="F1040" s="28">
        <v>33.358995</v>
      </c>
      <c r="G1040" s="28">
        <v>3.1261999999999999</v>
      </c>
      <c r="H1040" s="28">
        <v>1.1897500000000001</v>
      </c>
      <c r="I1040" s="28">
        <v>4.00685</v>
      </c>
      <c r="J1040" s="28">
        <v>15.64</v>
      </c>
      <c r="K1040" s="28">
        <v>0.88729999999999998</v>
      </c>
      <c r="L1040" s="28">
        <v>0.88949999999999996</v>
      </c>
      <c r="M1040" s="28">
        <v>1.08135</v>
      </c>
      <c r="N1040" s="28">
        <v>472.33749999999998</v>
      </c>
      <c r="O1040" s="28">
        <v>55.752057100000002</v>
      </c>
      <c r="P1040" s="28">
        <v>364.45499999999998</v>
      </c>
      <c r="Q1040" s="28">
        <v>1.5940749999999999</v>
      </c>
      <c r="R1040" s="28">
        <v>2.2799999999999998</v>
      </c>
      <c r="S1040" s="28">
        <v>3.43</v>
      </c>
      <c r="T1040" s="28">
        <v>171.79499999999999</v>
      </c>
      <c r="U1040" s="28">
        <v>3.002875</v>
      </c>
      <c r="V1040" s="28">
        <v>7.0332480818414297E-2</v>
      </c>
      <c r="W1040" s="28">
        <v>31.870049999999999</v>
      </c>
      <c r="X1040" s="28">
        <v>193.82499999999999</v>
      </c>
      <c r="Y1040" s="28">
        <v>1.46025</v>
      </c>
      <c r="Z1040" s="28">
        <v>1.9235500000000001</v>
      </c>
      <c r="AA1040" s="28">
        <v>2.5185499999999998</v>
      </c>
      <c r="AB1040" s="28">
        <v>2.7214</v>
      </c>
      <c r="AC1040" s="28">
        <v>52.317500000000003</v>
      </c>
      <c r="AD1040" s="28">
        <v>31.027950000000001</v>
      </c>
      <c r="AE1040" s="28">
        <v>3.43</v>
      </c>
      <c r="AF1040" s="28">
        <v>4.724882</v>
      </c>
      <c r="AG1040" s="28">
        <v>4.7109569999999996</v>
      </c>
      <c r="AH1040" s="28">
        <v>4.6406320000000001</v>
      </c>
      <c r="AI1040" s="28">
        <v>6.8750000000000006E-2</v>
      </c>
      <c r="AJ1040" s="28">
        <v>1.9296374999999999</v>
      </c>
      <c r="AK1040" s="28">
        <v>93.780963</v>
      </c>
      <c r="AL1040" s="28">
        <v>6.7968925000000002</v>
      </c>
      <c r="AM1040" s="28">
        <v>0.96380250000000001</v>
      </c>
      <c r="AN1040" s="28">
        <v>1.7738</v>
      </c>
      <c r="AO1040" s="28">
        <v>41.282499999999999</v>
      </c>
      <c r="AP1040" s="28">
        <v>2.0171575000000002</v>
      </c>
      <c r="AQ1040" s="28">
        <v>1.5999749999999999</v>
      </c>
      <c r="AR1040" s="28">
        <v>7.3437349999999997</v>
      </c>
      <c r="AS1040" s="28">
        <v>669.25917500000003</v>
      </c>
      <c r="AT1040" s="28">
        <v>36.727968844999999</v>
      </c>
      <c r="AU1040" s="28">
        <v>2649.1197499999998</v>
      </c>
      <c r="AV1040" s="28">
        <v>5.8085335000000002</v>
      </c>
      <c r="AW1040" s="28">
        <v>3.3847499999999999</v>
      </c>
      <c r="AX1040" s="28">
        <v>5</v>
      </c>
      <c r="AY1040" s="28">
        <v>134.78274999999999</v>
      </c>
      <c r="AZ1040" s="28">
        <v>2.7301662499999999</v>
      </c>
      <c r="BA1040" s="28">
        <v>0.11990552897717</v>
      </c>
      <c r="BB1040" s="28">
        <v>11.2332225</v>
      </c>
      <c r="BC1040" s="28">
        <v>145.5</v>
      </c>
      <c r="BD1040" s="28">
        <v>0.64798999999999995</v>
      </c>
      <c r="BE1040" s="28">
        <v>1.9143615</v>
      </c>
      <c r="BF1040" s="28">
        <v>1.8706525000000001</v>
      </c>
      <c r="BG1040" s="28">
        <v>2.1426500000000002</v>
      </c>
      <c r="BH1040" s="28">
        <v>84.503600000000006</v>
      </c>
      <c r="BI1040" s="28">
        <v>15.507425</v>
      </c>
      <c r="BJ1040" s="28">
        <v>5</v>
      </c>
      <c r="BK1040" s="28">
        <v>3.3304494500000001</v>
      </c>
      <c r="BL1040" s="28">
        <v>3.3304494500000001</v>
      </c>
      <c r="BM1040" s="28">
        <v>3.6578189499999998</v>
      </c>
      <c r="BN1040" s="28">
        <v>0.18894749999999999</v>
      </c>
      <c r="BO1040" s="28">
        <v>0.99004145282856804</v>
      </c>
      <c r="BP1040" s="28">
        <v>0.468878437047757</v>
      </c>
    </row>
    <row r="1041" spans="1:68">
      <c r="A1041" s="28">
        <v>1040</v>
      </c>
      <c r="B1041" s="29" t="s">
        <v>494</v>
      </c>
      <c r="C1041" s="28">
        <v>205</v>
      </c>
      <c r="D1041" s="28">
        <v>1150</v>
      </c>
      <c r="E1041" s="28">
        <v>0.29763519999999999</v>
      </c>
      <c r="F1041" s="28">
        <v>25.9412816</v>
      </c>
      <c r="G1041" s="28">
        <v>2.5911840000000002</v>
      </c>
      <c r="H1041" s="28">
        <v>1.137648</v>
      </c>
      <c r="I1041" s="28">
        <v>3.722032</v>
      </c>
      <c r="J1041" s="28">
        <v>12.494400000000001</v>
      </c>
      <c r="K1041" s="28">
        <v>0.79217599999999999</v>
      </c>
      <c r="L1041" s="28">
        <v>0.80496000000000001</v>
      </c>
      <c r="M1041" s="28">
        <v>1.0036639999999999</v>
      </c>
      <c r="N1041" s="28">
        <v>432.92511999999999</v>
      </c>
      <c r="O1041" s="28">
        <v>50.429101871999997</v>
      </c>
      <c r="P1041" s="28">
        <v>337.74239999999998</v>
      </c>
      <c r="Q1041" s="28">
        <v>1.4645024</v>
      </c>
      <c r="R1041" s="28">
        <v>1.96608</v>
      </c>
      <c r="S1041" s="28">
        <v>3.0672000000000001</v>
      </c>
      <c r="T1041" s="28">
        <v>158.2176</v>
      </c>
      <c r="U1041" s="28">
        <v>2.75448</v>
      </c>
      <c r="V1041" s="28">
        <v>7.41452170572416E-2</v>
      </c>
      <c r="W1041" s="28">
        <v>29.323872000000001</v>
      </c>
      <c r="X1041" s="28">
        <v>178.672</v>
      </c>
      <c r="Y1041" s="28">
        <v>1.329296</v>
      </c>
      <c r="Z1041" s="28">
        <v>1.76224</v>
      </c>
      <c r="AA1041" s="28">
        <v>2.3217279999999998</v>
      </c>
      <c r="AB1041" s="28">
        <v>2.5126879999999998</v>
      </c>
      <c r="AC1041" s="28">
        <v>47.886560000000003</v>
      </c>
      <c r="AD1041" s="28">
        <v>29.451823999999998</v>
      </c>
      <c r="AE1041" s="28">
        <v>3.0672000000000001</v>
      </c>
      <c r="AF1041" s="28">
        <v>4.2941270400000002</v>
      </c>
      <c r="AG1041" s="28">
        <v>4.2941270400000002</v>
      </c>
      <c r="AH1041" s="28">
        <v>4.2941270400000002</v>
      </c>
      <c r="AI1041" s="28">
        <v>4.632E-2</v>
      </c>
      <c r="AJ1041" s="28">
        <v>1.8908480000000001</v>
      </c>
      <c r="AK1041" s="28">
        <v>95.234396799999999</v>
      </c>
      <c r="AL1041" s="28">
        <v>6.6754239999999996</v>
      </c>
      <c r="AM1041" s="28">
        <v>0.90731200000000001</v>
      </c>
      <c r="AN1041" s="28">
        <v>1.6466400000000001</v>
      </c>
      <c r="AO1041" s="28">
        <v>41.278399999999998</v>
      </c>
      <c r="AP1041" s="28">
        <v>1.881488</v>
      </c>
      <c r="AQ1041" s="28">
        <v>1.4963200000000001</v>
      </c>
      <c r="AR1041" s="28">
        <v>6.7004960000000002</v>
      </c>
      <c r="AS1041" s="28">
        <v>635.24896000000001</v>
      </c>
      <c r="AT1041" s="28">
        <v>34.725471296000002</v>
      </c>
      <c r="AU1041" s="28">
        <v>2446.6192000000001</v>
      </c>
      <c r="AV1041" s="28">
        <v>5.1812544000000003</v>
      </c>
      <c r="AW1041" s="28">
        <v>3.2779199999999999</v>
      </c>
      <c r="AX1041" s="28">
        <v>4.7119999999999997</v>
      </c>
      <c r="AY1041" s="28">
        <v>124.6528</v>
      </c>
      <c r="AZ1041" s="28">
        <v>2.4860319999999998</v>
      </c>
      <c r="BA1041" s="28">
        <v>0.112213651691926</v>
      </c>
      <c r="BB1041" s="28">
        <v>10.574</v>
      </c>
      <c r="BC1041" s="28">
        <v>134.328</v>
      </c>
      <c r="BD1041" s="28">
        <v>0.60172800000000004</v>
      </c>
      <c r="BE1041" s="28">
        <v>1.7756335999999999</v>
      </c>
      <c r="BF1041" s="28">
        <v>1.736416</v>
      </c>
      <c r="BG1041" s="28">
        <v>1.9879519999999999</v>
      </c>
      <c r="BH1041" s="28">
        <v>76.684160000000006</v>
      </c>
      <c r="BI1041" s="28">
        <v>13.66672</v>
      </c>
      <c r="BJ1041" s="28">
        <v>4.7119999999999997</v>
      </c>
      <c r="BK1041" s="28">
        <v>3.13164832</v>
      </c>
      <c r="BL1041" s="28">
        <v>3.13164832</v>
      </c>
      <c r="BM1041" s="28">
        <v>3.6443459200000001</v>
      </c>
      <c r="BN1041" s="28">
        <v>0.20385600000000001</v>
      </c>
      <c r="BO1041" s="28">
        <v>0.96645093853792496</v>
      </c>
      <c r="BP1041" s="28">
        <v>0.435403762662808</v>
      </c>
    </row>
    <row r="1042" spans="1:68">
      <c r="A1042" s="28">
        <v>1041</v>
      </c>
      <c r="B1042" s="29" t="s">
        <v>84</v>
      </c>
      <c r="C1042" s="28">
        <v>275</v>
      </c>
      <c r="D1042" s="28">
        <v>1150</v>
      </c>
      <c r="E1042" s="28">
        <v>0.34503519999999999</v>
      </c>
      <c r="F1042" s="28">
        <v>28.5490016</v>
      </c>
      <c r="G1042" s="28">
        <v>2.717184</v>
      </c>
      <c r="H1042" s="28">
        <v>1.131448</v>
      </c>
      <c r="I1042" s="28">
        <v>3.7278319999999998</v>
      </c>
      <c r="J1042" s="28">
        <v>13.554399999999999</v>
      </c>
      <c r="K1042" s="28">
        <v>0.79577600000000004</v>
      </c>
      <c r="L1042" s="28">
        <v>0.80296000000000001</v>
      </c>
      <c r="M1042" s="28">
        <v>1.009064</v>
      </c>
      <c r="N1042" s="28">
        <v>432.57911999999999</v>
      </c>
      <c r="O1042" s="28">
        <v>51.161791872000002</v>
      </c>
      <c r="P1042" s="28">
        <v>348.64240000000001</v>
      </c>
      <c r="Q1042" s="28">
        <v>1.4180024</v>
      </c>
      <c r="R1042" s="28">
        <v>1.99708</v>
      </c>
      <c r="S1042" s="28">
        <v>3.1472000000000002</v>
      </c>
      <c r="T1042" s="28">
        <v>159.7176</v>
      </c>
      <c r="U1042" s="28">
        <v>2.7903199999999999</v>
      </c>
      <c r="V1042" s="28">
        <v>6.9822345511420594E-2</v>
      </c>
      <c r="W1042" s="28">
        <v>29.826671999999999</v>
      </c>
      <c r="X1042" s="28">
        <v>180.072</v>
      </c>
      <c r="Y1042" s="28">
        <v>1.3462959999999999</v>
      </c>
      <c r="Z1042" s="28">
        <v>1.7787200000000001</v>
      </c>
      <c r="AA1042" s="28">
        <v>2.3379279999999998</v>
      </c>
      <c r="AB1042" s="28">
        <v>2.5248879999999998</v>
      </c>
      <c r="AC1042" s="28">
        <v>46.973559999999999</v>
      </c>
      <c r="AD1042" s="28">
        <v>29.759224</v>
      </c>
      <c r="AE1042" s="28">
        <v>3.1472000000000002</v>
      </c>
      <c r="AF1042" s="28">
        <v>4.3244870400000002</v>
      </c>
      <c r="AG1042" s="28">
        <v>4.3244870400000002</v>
      </c>
      <c r="AH1042" s="28">
        <v>4.3244870400000002</v>
      </c>
      <c r="AI1042" s="28">
        <v>4.632E-2</v>
      </c>
      <c r="AJ1042" s="28">
        <v>1.8684480000000001</v>
      </c>
      <c r="AK1042" s="28">
        <v>93.439916800000006</v>
      </c>
      <c r="AL1042" s="28">
        <v>6.6138240000000001</v>
      </c>
      <c r="AM1042" s="28">
        <v>0.90791200000000005</v>
      </c>
      <c r="AN1042" s="28">
        <v>1.65184</v>
      </c>
      <c r="AO1042" s="28">
        <v>40.618400000000001</v>
      </c>
      <c r="AP1042" s="28">
        <v>1.8766879999999999</v>
      </c>
      <c r="AQ1042" s="28">
        <v>1.4943200000000001</v>
      </c>
      <c r="AR1042" s="28">
        <v>6.6634960000000003</v>
      </c>
      <c r="AS1042" s="28">
        <v>633.22295999999994</v>
      </c>
      <c r="AT1042" s="28">
        <v>34.674392296000001</v>
      </c>
      <c r="AU1042" s="28">
        <v>2423.6592000000001</v>
      </c>
      <c r="AV1042" s="28">
        <v>5.1604143999999996</v>
      </c>
      <c r="AW1042" s="28">
        <v>3.2719200000000002</v>
      </c>
      <c r="AX1042" s="28">
        <v>4.6920000000000002</v>
      </c>
      <c r="AY1042" s="28">
        <v>124.8728</v>
      </c>
      <c r="AZ1042" s="28">
        <v>2.4867319999999999</v>
      </c>
      <c r="BA1042" s="28">
        <v>0.11354460047663099</v>
      </c>
      <c r="BB1042" s="28">
        <v>10.6374</v>
      </c>
      <c r="BC1042" s="28">
        <v>134.52799999999999</v>
      </c>
      <c r="BD1042" s="28">
        <v>0.60332799999999998</v>
      </c>
      <c r="BE1042" s="28">
        <v>1.7759735999999999</v>
      </c>
      <c r="BF1042" s="28">
        <v>1.738216</v>
      </c>
      <c r="BG1042" s="28">
        <v>1.9903519999999999</v>
      </c>
      <c r="BH1042" s="28">
        <v>76.884159999999994</v>
      </c>
      <c r="BI1042" s="28">
        <v>13.76272</v>
      </c>
      <c r="BJ1042" s="28">
        <v>4.6920000000000002</v>
      </c>
      <c r="BK1042" s="28">
        <v>3.1302623199999999</v>
      </c>
      <c r="BL1042" s="28">
        <v>3.1302623199999999</v>
      </c>
      <c r="BM1042" s="28">
        <v>3.68125992</v>
      </c>
      <c r="BN1042" s="28">
        <v>0.20305599999999999</v>
      </c>
      <c r="BO1042" s="28">
        <v>0.971726889805681</v>
      </c>
      <c r="BP1042" s="28">
        <v>0.43656150506512298</v>
      </c>
    </row>
    <row r="1043" spans="1:68">
      <c r="A1043" s="28">
        <v>1042</v>
      </c>
      <c r="B1043" s="29" t="s">
        <v>284</v>
      </c>
      <c r="C1043" s="28">
        <v>365</v>
      </c>
      <c r="D1043" s="28">
        <v>1150</v>
      </c>
      <c r="E1043" s="28">
        <v>0.35688520000000001</v>
      </c>
      <c r="F1043" s="28">
        <v>29.200931600000001</v>
      </c>
      <c r="G1043" s="28">
        <v>2.7486839999999999</v>
      </c>
      <c r="H1043" s="28">
        <v>1.1298980000000001</v>
      </c>
      <c r="I1043" s="28">
        <v>3.729282</v>
      </c>
      <c r="J1043" s="28">
        <v>13.8194</v>
      </c>
      <c r="K1043" s="28">
        <v>0.79667600000000005</v>
      </c>
      <c r="L1043" s="28">
        <v>0.80245999999999995</v>
      </c>
      <c r="M1043" s="28">
        <v>1.0104139999999999</v>
      </c>
      <c r="N1043" s="28">
        <v>432.49261999999999</v>
      </c>
      <c r="O1043" s="28">
        <v>51.344964372</v>
      </c>
      <c r="P1043" s="28">
        <v>351.36739999999998</v>
      </c>
      <c r="Q1043" s="28">
        <v>1.4063774</v>
      </c>
      <c r="R1043" s="28">
        <v>2.0048300000000001</v>
      </c>
      <c r="S1043" s="28">
        <v>3.1671999999999998</v>
      </c>
      <c r="T1043" s="28">
        <v>160.0926</v>
      </c>
      <c r="U1043" s="28">
        <v>2.79928</v>
      </c>
      <c r="V1043" s="28">
        <v>6.8845246537476298E-2</v>
      </c>
      <c r="W1043" s="28">
        <v>29.952372</v>
      </c>
      <c r="X1043" s="28">
        <v>180.422</v>
      </c>
      <c r="Y1043" s="28">
        <v>1.350546</v>
      </c>
      <c r="Z1043" s="28">
        <v>1.78284</v>
      </c>
      <c r="AA1043" s="28">
        <v>2.3419780000000001</v>
      </c>
      <c r="AB1043" s="28">
        <v>2.5279379999999998</v>
      </c>
      <c r="AC1043" s="28">
        <v>46.745310000000003</v>
      </c>
      <c r="AD1043" s="28">
        <v>29.836074</v>
      </c>
      <c r="AE1043" s="28">
        <v>3.1671999999999998</v>
      </c>
      <c r="AF1043" s="28">
        <v>4.3320770399999997</v>
      </c>
      <c r="AG1043" s="28">
        <v>4.3320770399999997</v>
      </c>
      <c r="AH1043" s="28">
        <v>4.3320770399999997</v>
      </c>
      <c r="AI1043" s="28">
        <v>4.632E-2</v>
      </c>
      <c r="AJ1043" s="28">
        <v>1.8628480000000001</v>
      </c>
      <c r="AK1043" s="28">
        <v>92.991296800000001</v>
      </c>
      <c r="AL1043" s="28">
        <v>6.5984239999999996</v>
      </c>
      <c r="AM1043" s="28">
        <v>0.90806200000000004</v>
      </c>
      <c r="AN1043" s="28">
        <v>1.6531400000000001</v>
      </c>
      <c r="AO1043" s="28">
        <v>40.453400000000002</v>
      </c>
      <c r="AP1043" s="28">
        <v>1.875488</v>
      </c>
      <c r="AQ1043" s="28">
        <v>1.4938199999999999</v>
      </c>
      <c r="AR1043" s="28">
        <v>6.6542459999999997</v>
      </c>
      <c r="AS1043" s="28">
        <v>632.71645999999998</v>
      </c>
      <c r="AT1043" s="28">
        <v>34.661622545999997</v>
      </c>
      <c r="AU1043" s="28">
        <v>2417.9191999999998</v>
      </c>
      <c r="AV1043" s="28">
        <v>5.1552043999999997</v>
      </c>
      <c r="AW1043" s="28">
        <v>3.2704200000000001</v>
      </c>
      <c r="AX1043" s="28">
        <v>4.6870000000000003</v>
      </c>
      <c r="AY1043" s="28">
        <v>124.9278</v>
      </c>
      <c r="AZ1043" s="28">
        <v>2.486907</v>
      </c>
      <c r="BA1043" s="28">
        <v>0.113884123460574</v>
      </c>
      <c r="BB1043" s="28">
        <v>10.65325</v>
      </c>
      <c r="BC1043" s="28">
        <v>134.578</v>
      </c>
      <c r="BD1043" s="28">
        <v>0.60372800000000004</v>
      </c>
      <c r="BE1043" s="28">
        <v>1.7760586</v>
      </c>
      <c r="BF1043" s="28">
        <v>1.738666</v>
      </c>
      <c r="BG1043" s="28">
        <v>1.9909520000000001</v>
      </c>
      <c r="BH1043" s="28">
        <v>76.934160000000006</v>
      </c>
      <c r="BI1043" s="28">
        <v>13.786720000000001</v>
      </c>
      <c r="BJ1043" s="28">
        <v>4.6870000000000003</v>
      </c>
      <c r="BK1043" s="28">
        <v>3.1299158199999999</v>
      </c>
      <c r="BL1043" s="28">
        <v>3.1299158199999999</v>
      </c>
      <c r="BM1043" s="28">
        <v>3.6904884199999999</v>
      </c>
      <c r="BN1043" s="28">
        <v>0.20285600000000001</v>
      </c>
      <c r="BO1043" s="28">
        <v>0.97304454915485705</v>
      </c>
      <c r="BP1043" s="28">
        <v>0.43685094066570201</v>
      </c>
    </row>
    <row r="1044" spans="1:68">
      <c r="A1044" s="28">
        <v>1043</v>
      </c>
      <c r="B1044" s="29" t="s">
        <v>86</v>
      </c>
      <c r="C1044" s="28">
        <v>175</v>
      </c>
      <c r="D1044" s="28">
        <v>1150</v>
      </c>
      <c r="E1044" s="28">
        <v>0.39243519999999998</v>
      </c>
      <c r="F1044" s="28">
        <v>31.156721600000001</v>
      </c>
      <c r="G1044" s="28">
        <v>2.8431839999999999</v>
      </c>
      <c r="H1044" s="28">
        <v>1.125248</v>
      </c>
      <c r="I1044" s="28">
        <v>3.7336320000000001</v>
      </c>
      <c r="J1044" s="28">
        <v>14.6144</v>
      </c>
      <c r="K1044" s="28">
        <v>0.79937599999999998</v>
      </c>
      <c r="L1044" s="28">
        <v>0.80096000000000001</v>
      </c>
      <c r="M1044" s="28">
        <v>1.014464</v>
      </c>
      <c r="N1044" s="28">
        <v>432.23311999999999</v>
      </c>
      <c r="O1044" s="28">
        <v>51.894481872</v>
      </c>
      <c r="P1044" s="28">
        <v>359.54239999999999</v>
      </c>
      <c r="Q1044" s="28">
        <v>1.3715024</v>
      </c>
      <c r="R1044" s="28">
        <v>2.0280800000000001</v>
      </c>
      <c r="S1044" s="28">
        <v>3.2271999999999998</v>
      </c>
      <c r="T1044" s="28">
        <v>161.2176</v>
      </c>
      <c r="U1044" s="28">
        <v>2.8261599999999998</v>
      </c>
      <c r="V1044" s="28">
        <v>6.6126560105101803E-2</v>
      </c>
      <c r="W1044" s="28">
        <v>30.329471999999999</v>
      </c>
      <c r="X1044" s="28">
        <v>181.47200000000001</v>
      </c>
      <c r="Y1044" s="28">
        <v>1.3632960000000001</v>
      </c>
      <c r="Z1044" s="28">
        <v>1.7951999999999999</v>
      </c>
      <c r="AA1044" s="28">
        <v>2.3541280000000002</v>
      </c>
      <c r="AB1044" s="28">
        <v>2.5370879999999998</v>
      </c>
      <c r="AC1044" s="28">
        <v>46.060560000000002</v>
      </c>
      <c r="AD1044" s="28">
        <v>30.066624000000001</v>
      </c>
      <c r="AE1044" s="28">
        <v>3.2271999999999998</v>
      </c>
      <c r="AF1044" s="28">
        <v>4.3548470400000001</v>
      </c>
      <c r="AG1044" s="28">
        <v>4.3548470400000001</v>
      </c>
      <c r="AH1044" s="28">
        <v>4.3548470400000001</v>
      </c>
      <c r="AI1044" s="28">
        <v>4.632E-2</v>
      </c>
      <c r="AJ1044" s="28">
        <v>1.8460479999999999</v>
      </c>
      <c r="AK1044" s="28">
        <v>91.645436799999999</v>
      </c>
      <c r="AL1044" s="28">
        <v>6.5522239999999998</v>
      </c>
      <c r="AM1044" s="28">
        <v>0.90851199999999999</v>
      </c>
      <c r="AN1044" s="28">
        <v>1.6570400000000001</v>
      </c>
      <c r="AO1044" s="28">
        <v>39.958399999999997</v>
      </c>
      <c r="AP1044" s="28">
        <v>1.871888</v>
      </c>
      <c r="AQ1044" s="28">
        <v>1.4923200000000001</v>
      </c>
      <c r="AR1044" s="28">
        <v>6.6264960000000004</v>
      </c>
      <c r="AS1044" s="28">
        <v>631.19695999999999</v>
      </c>
      <c r="AT1044" s="28">
        <v>34.623313295999999</v>
      </c>
      <c r="AU1044" s="28">
        <v>2400.6992</v>
      </c>
      <c r="AV1044" s="28">
        <v>5.1395743999999999</v>
      </c>
      <c r="AW1044" s="28">
        <v>3.2659199999999999</v>
      </c>
      <c r="AX1044" s="28">
        <v>4.6719999999999997</v>
      </c>
      <c r="AY1044" s="28">
        <v>125.0928</v>
      </c>
      <c r="AZ1044" s="28">
        <v>2.4874320000000001</v>
      </c>
      <c r="BA1044" s="28">
        <v>0.11491951629694901</v>
      </c>
      <c r="BB1044" s="28">
        <v>10.700799999999999</v>
      </c>
      <c r="BC1044" s="28">
        <v>134.72800000000001</v>
      </c>
      <c r="BD1044" s="28">
        <v>0.60492800000000002</v>
      </c>
      <c r="BE1044" s="28">
        <v>1.7763135999999999</v>
      </c>
      <c r="BF1044" s="28">
        <v>1.740016</v>
      </c>
      <c r="BG1044" s="28">
        <v>1.9927520000000001</v>
      </c>
      <c r="BH1044" s="28">
        <v>77.084159999999997</v>
      </c>
      <c r="BI1044" s="28">
        <v>13.85872</v>
      </c>
      <c r="BJ1044" s="28">
        <v>4.6719999999999997</v>
      </c>
      <c r="BK1044" s="28">
        <v>3.1288763199999998</v>
      </c>
      <c r="BL1044" s="28">
        <v>3.1288763199999998</v>
      </c>
      <c r="BM1044" s="28">
        <v>3.7181739199999999</v>
      </c>
      <c r="BN1044" s="28">
        <v>0.20225599999999999</v>
      </c>
      <c r="BO1044" s="28">
        <v>0.97699434401463203</v>
      </c>
      <c r="BP1044" s="28">
        <v>0.43771924746743801</v>
      </c>
    </row>
    <row r="1045" spans="1:68">
      <c r="A1045" s="28">
        <v>1044</v>
      </c>
      <c r="B1045" s="29" t="s">
        <v>87</v>
      </c>
      <c r="C1045" s="28">
        <v>50</v>
      </c>
      <c r="D1045" s="28">
        <v>1150</v>
      </c>
      <c r="E1045" s="28">
        <v>0.43983519999999998</v>
      </c>
      <c r="F1045" s="28">
        <v>33.764441599999998</v>
      </c>
      <c r="G1045" s="28">
        <v>2.9691839999999998</v>
      </c>
      <c r="H1045" s="28">
        <v>1.119048</v>
      </c>
      <c r="I1045" s="28">
        <v>3.7394319999999999</v>
      </c>
      <c r="J1045" s="28">
        <v>15.6744</v>
      </c>
      <c r="K1045" s="28">
        <v>0.80297600000000002</v>
      </c>
      <c r="L1045" s="28">
        <v>0.79896</v>
      </c>
      <c r="M1045" s="28">
        <v>1.0198640000000001</v>
      </c>
      <c r="N1045" s="28">
        <v>431.88711999999998</v>
      </c>
      <c r="O1045" s="28">
        <v>52.627171871999998</v>
      </c>
      <c r="P1045" s="28">
        <v>370.44240000000002</v>
      </c>
      <c r="Q1045" s="28">
        <v>1.3250024</v>
      </c>
      <c r="R1045" s="28">
        <v>2.0590799999999998</v>
      </c>
      <c r="S1045" s="28">
        <v>3.3071999999999999</v>
      </c>
      <c r="T1045" s="28">
        <v>162.7176</v>
      </c>
      <c r="U1045" s="28">
        <v>2.8620000000000001</v>
      </c>
      <c r="V1045" s="28">
        <v>6.2930638493339505E-2</v>
      </c>
      <c r="W1045" s="28">
        <v>30.832272</v>
      </c>
      <c r="X1045" s="28">
        <v>182.87200000000001</v>
      </c>
      <c r="Y1045" s="28">
        <v>1.380296</v>
      </c>
      <c r="Z1045" s="28">
        <v>1.81168</v>
      </c>
      <c r="AA1045" s="28">
        <v>2.3703280000000002</v>
      </c>
      <c r="AB1045" s="28">
        <v>2.5492880000000002</v>
      </c>
      <c r="AC1045" s="28">
        <v>45.147559999999999</v>
      </c>
      <c r="AD1045" s="28">
        <v>30.374023999999999</v>
      </c>
      <c r="AE1045" s="28">
        <v>3.3071999999999999</v>
      </c>
      <c r="AF1045" s="28">
        <v>4.3852070400000001</v>
      </c>
      <c r="AG1045" s="28">
        <v>4.3852070400000001</v>
      </c>
      <c r="AH1045" s="28">
        <v>4.3852070400000001</v>
      </c>
      <c r="AI1045" s="28">
        <v>4.632E-2</v>
      </c>
      <c r="AJ1045" s="28">
        <v>1.8236479999999999</v>
      </c>
      <c r="AK1045" s="28">
        <v>89.850956800000006</v>
      </c>
      <c r="AL1045" s="28">
        <v>6.4906240000000004</v>
      </c>
      <c r="AM1045" s="28">
        <v>0.90911200000000003</v>
      </c>
      <c r="AN1045" s="28">
        <v>1.6622399999999999</v>
      </c>
      <c r="AO1045" s="28">
        <v>39.298400000000001</v>
      </c>
      <c r="AP1045" s="28">
        <v>1.8670880000000001</v>
      </c>
      <c r="AQ1045" s="28">
        <v>1.4903200000000001</v>
      </c>
      <c r="AR1045" s="28">
        <v>6.5894959999999996</v>
      </c>
      <c r="AS1045" s="28">
        <v>629.17096000000004</v>
      </c>
      <c r="AT1045" s="28">
        <v>34.572234295999998</v>
      </c>
      <c r="AU1045" s="28">
        <v>2377.7392</v>
      </c>
      <c r="AV1045" s="28">
        <v>5.1187344000000001</v>
      </c>
      <c r="AW1045" s="28">
        <v>3.2599200000000002</v>
      </c>
      <c r="AX1045" s="28">
        <v>4.6520000000000001</v>
      </c>
      <c r="AY1045" s="28">
        <v>125.3128</v>
      </c>
      <c r="AZ1045" s="28">
        <v>2.4881319999999998</v>
      </c>
      <c r="BA1045" s="28">
        <v>0.116340614376158</v>
      </c>
      <c r="BB1045" s="28">
        <v>10.764200000000001</v>
      </c>
      <c r="BC1045" s="28">
        <v>134.928</v>
      </c>
      <c r="BD1045" s="28">
        <v>0.60652799999999996</v>
      </c>
      <c r="BE1045" s="28">
        <v>1.7766535999999999</v>
      </c>
      <c r="BF1045" s="28">
        <v>1.741816</v>
      </c>
      <c r="BG1045" s="28">
        <v>1.995152</v>
      </c>
      <c r="BH1045" s="28">
        <v>77.28416</v>
      </c>
      <c r="BI1045" s="28">
        <v>13.95472</v>
      </c>
      <c r="BJ1045" s="28">
        <v>4.6520000000000001</v>
      </c>
      <c r="BK1045" s="28">
        <v>3.1274903200000002</v>
      </c>
      <c r="BL1045" s="28">
        <v>3.1274903200000002</v>
      </c>
      <c r="BM1045" s="28">
        <v>3.7550879199999998</v>
      </c>
      <c r="BN1045" s="28">
        <v>0.201456</v>
      </c>
      <c r="BO1045" s="28">
        <v>0.98225332167536805</v>
      </c>
      <c r="BP1045" s="28">
        <v>0.43887698986975399</v>
      </c>
    </row>
    <row r="1046" spans="1:68">
      <c r="A1046" s="28">
        <v>1045</v>
      </c>
      <c r="B1046" s="29" t="s">
        <v>495</v>
      </c>
      <c r="C1046" s="28">
        <v>400</v>
      </c>
      <c r="D1046" s="28">
        <v>1090</v>
      </c>
      <c r="E1046" s="28">
        <v>0.34045999999999998</v>
      </c>
      <c r="F1046" s="28">
        <v>29.756609999999998</v>
      </c>
      <c r="G1046" s="28">
        <v>2.9186000000000001</v>
      </c>
      <c r="H1046" s="28">
        <v>1.2029000000000001</v>
      </c>
      <c r="I1046" s="28">
        <v>4.1013999999999999</v>
      </c>
      <c r="J1046" s="28">
        <v>14.36</v>
      </c>
      <c r="K1046" s="28">
        <v>0.8498</v>
      </c>
      <c r="L1046" s="28">
        <v>0.85799999999999998</v>
      </c>
      <c r="M1046" s="28">
        <v>1.0446</v>
      </c>
      <c r="N1046" s="28">
        <v>461.88200000000001</v>
      </c>
      <c r="O1046" s="28">
        <v>56.426341100000002</v>
      </c>
      <c r="P1046" s="28">
        <v>358.16</v>
      </c>
      <c r="Q1046" s="28">
        <v>1.4259500000000001</v>
      </c>
      <c r="R1046" s="28">
        <v>2.173</v>
      </c>
      <c r="S1046" s="28">
        <v>3.42</v>
      </c>
      <c r="T1046" s="28">
        <v>175.12</v>
      </c>
      <c r="U1046" s="28">
        <v>3.0868000000000002</v>
      </c>
      <c r="V1046" s="28">
        <v>6.9637883008356494E-2</v>
      </c>
      <c r="W1046" s="28">
        <v>33.429200000000002</v>
      </c>
      <c r="X1046" s="28">
        <v>196.95</v>
      </c>
      <c r="Y1046" s="28">
        <v>1.4836</v>
      </c>
      <c r="Z1046" s="28">
        <v>1.93848</v>
      </c>
      <c r="AA1046" s="28">
        <v>2.5594000000000001</v>
      </c>
      <c r="AB1046" s="28">
        <v>2.7536</v>
      </c>
      <c r="AC1046" s="28">
        <v>51.076000000000001</v>
      </c>
      <c r="AD1046" s="28">
        <v>32.7971</v>
      </c>
      <c r="AE1046" s="28">
        <v>3.42</v>
      </c>
      <c r="AF1046" s="28">
        <v>4.7340119999999999</v>
      </c>
      <c r="AG1046" s="28">
        <v>4.7340119999999999</v>
      </c>
      <c r="AH1046" s="28">
        <v>4.7340119999999999</v>
      </c>
      <c r="AI1046" s="28">
        <v>0.05</v>
      </c>
      <c r="AJ1046" s="28">
        <v>1.9839</v>
      </c>
      <c r="AK1046" s="28">
        <v>98.143219999999999</v>
      </c>
      <c r="AL1046" s="28">
        <v>7.0810000000000004</v>
      </c>
      <c r="AM1046" s="28">
        <v>0.98329999999999995</v>
      </c>
      <c r="AN1046" s="28">
        <v>1.7845</v>
      </c>
      <c r="AO1046" s="28">
        <v>42.86</v>
      </c>
      <c r="AP1046" s="28">
        <v>2.0371999999999999</v>
      </c>
      <c r="AQ1046" s="28">
        <v>1.6240000000000001</v>
      </c>
      <c r="AR1046" s="28">
        <v>7.1520999999999999</v>
      </c>
      <c r="AS1046" s="28">
        <v>682.01599999999996</v>
      </c>
      <c r="AT1046" s="28">
        <v>37.293666999999999</v>
      </c>
      <c r="AU1046" s="28">
        <v>2591.63</v>
      </c>
      <c r="AV1046" s="28">
        <v>5.7777000000000003</v>
      </c>
      <c r="AW1046" s="28">
        <v>3.57</v>
      </c>
      <c r="AX1046" s="28">
        <v>5.03</v>
      </c>
      <c r="AY1046" s="28">
        <v>134.63</v>
      </c>
      <c r="AZ1046" s="28">
        <v>2.6713499999999999</v>
      </c>
      <c r="BA1046" s="28">
        <v>0.116658889407373</v>
      </c>
      <c r="BB1046" s="28">
        <v>11.4903</v>
      </c>
      <c r="BC1046" s="28">
        <v>145</v>
      </c>
      <c r="BD1046" s="28">
        <v>0.65080000000000005</v>
      </c>
      <c r="BE1046" s="28">
        <v>1.9168499999999999</v>
      </c>
      <c r="BF1046" s="28">
        <v>1.8755999999999999</v>
      </c>
      <c r="BG1046" s="28">
        <v>2.1480000000000001</v>
      </c>
      <c r="BH1046" s="28">
        <v>86.058999999999997</v>
      </c>
      <c r="BI1046" s="28">
        <v>14.803000000000001</v>
      </c>
      <c r="BJ1046" s="28">
        <v>5.03</v>
      </c>
      <c r="BK1046" s="28">
        <v>3.3910209999999998</v>
      </c>
      <c r="BL1046" s="28">
        <v>3.3910209999999998</v>
      </c>
      <c r="BM1046" s="28">
        <v>4.0179609999999997</v>
      </c>
      <c r="BN1046" s="28">
        <v>0.22670000000000001</v>
      </c>
      <c r="BO1046" s="28">
        <v>0.99679515553333797</v>
      </c>
      <c r="BP1046" s="28">
        <v>0.47091172214182397</v>
      </c>
    </row>
    <row r="1047" spans="1:68">
      <c r="A1047" s="28">
        <v>1046</v>
      </c>
      <c r="B1047" s="29" t="s">
        <v>496</v>
      </c>
      <c r="C1047" s="28">
        <v>304</v>
      </c>
      <c r="D1047" s="28">
        <v>1090</v>
      </c>
      <c r="E1047" s="28">
        <v>0.33590999999999999</v>
      </c>
      <c r="F1047" s="28">
        <v>29.338569</v>
      </c>
      <c r="G1047" s="28">
        <v>2.8897400000000002</v>
      </c>
      <c r="H1047" s="28">
        <v>1.2084900000000001</v>
      </c>
      <c r="I1047" s="28">
        <v>4.0813800000000002</v>
      </c>
      <c r="J1047" s="28">
        <v>14.151999999999999</v>
      </c>
      <c r="K1047" s="28">
        <v>0.85109999999999997</v>
      </c>
      <c r="L1047" s="28">
        <v>0.86060000000000003</v>
      </c>
      <c r="M1047" s="28">
        <v>1.0537000000000001</v>
      </c>
      <c r="N1047" s="28">
        <v>463.2002</v>
      </c>
      <c r="O1047" s="28">
        <v>55.956079750000001</v>
      </c>
      <c r="P1047" s="28">
        <v>359.66800000000001</v>
      </c>
      <c r="Q1047" s="28">
        <v>1.463195</v>
      </c>
      <c r="R1047" s="28">
        <v>2.1613000000000002</v>
      </c>
      <c r="S1047" s="28">
        <v>3.3940000000000001</v>
      </c>
      <c r="T1047" s="28">
        <v>174.08</v>
      </c>
      <c r="U1047" s="28">
        <v>3.0597599999999998</v>
      </c>
      <c r="V1047" s="28">
        <v>7.0661390616167302E-2</v>
      </c>
      <c r="W1047" s="28">
        <v>33.001240000000003</v>
      </c>
      <c r="X1047" s="28">
        <v>195.97499999999999</v>
      </c>
      <c r="Y1047" s="28">
        <v>1.4721599999999999</v>
      </c>
      <c r="Z1047" s="28">
        <v>1.929848</v>
      </c>
      <c r="AA1047" s="28">
        <v>2.5466600000000001</v>
      </c>
      <c r="AB1047" s="28">
        <v>2.7437200000000002</v>
      </c>
      <c r="AC1047" s="28">
        <v>51.221600000000002</v>
      </c>
      <c r="AD1047" s="28">
        <v>32.549190000000003</v>
      </c>
      <c r="AE1047" s="28">
        <v>3.3940000000000001</v>
      </c>
      <c r="AF1047" s="28">
        <v>4.7103780000000004</v>
      </c>
      <c r="AG1047" s="28">
        <v>4.7103780000000004</v>
      </c>
      <c r="AH1047" s="28">
        <v>4.7103780000000004</v>
      </c>
      <c r="AI1047" s="28">
        <v>0.05</v>
      </c>
      <c r="AJ1047" s="28">
        <v>1.98044</v>
      </c>
      <c r="AK1047" s="28">
        <v>97.845566000000005</v>
      </c>
      <c r="AL1047" s="28">
        <v>6.95329</v>
      </c>
      <c r="AM1047" s="28">
        <v>0.96479999999999999</v>
      </c>
      <c r="AN1047" s="28">
        <v>1.7638499999999999</v>
      </c>
      <c r="AO1047" s="28">
        <v>42.776000000000003</v>
      </c>
      <c r="AP1047" s="28">
        <v>2.0305300000000002</v>
      </c>
      <c r="AQ1047" s="28">
        <v>1.6076999999999999</v>
      </c>
      <c r="AR1047" s="28">
        <v>7.3999899999999998</v>
      </c>
      <c r="AS1047" s="28">
        <v>674.7885</v>
      </c>
      <c r="AT1047" s="28">
        <v>36.883875160000002</v>
      </c>
      <c r="AU1047" s="28">
        <v>2690.3960000000002</v>
      </c>
      <c r="AV1047" s="28">
        <v>5.8683480000000001</v>
      </c>
      <c r="AW1047" s="28">
        <v>3.42</v>
      </c>
      <c r="AX1047" s="28">
        <v>5.0430000000000001</v>
      </c>
      <c r="AY1047" s="28">
        <v>134.28</v>
      </c>
      <c r="AZ1047" s="28">
        <v>2.7214900000000002</v>
      </c>
      <c r="BA1047" s="28">
        <v>0.11688797456517699</v>
      </c>
      <c r="BB1047" s="28">
        <v>11.12406</v>
      </c>
      <c r="BC1047" s="28">
        <v>145</v>
      </c>
      <c r="BD1047" s="28">
        <v>0.64480000000000004</v>
      </c>
      <c r="BE1047" s="28">
        <v>1.913867</v>
      </c>
      <c r="BF1047" s="28">
        <v>1.8672299999999999</v>
      </c>
      <c r="BG1047" s="28">
        <v>2.1379999999999999</v>
      </c>
      <c r="BH1047" s="28">
        <v>84.502700000000004</v>
      </c>
      <c r="BI1047" s="28">
        <v>15.2242</v>
      </c>
      <c r="BJ1047" s="28">
        <v>5.0430000000000001</v>
      </c>
      <c r="BK1047" s="28">
        <v>3.3407027</v>
      </c>
      <c r="BL1047" s="28">
        <v>3.3407027</v>
      </c>
      <c r="BM1047" s="28">
        <v>3.6193426999999998</v>
      </c>
      <c r="BN1047" s="28">
        <v>0.19520000000000001</v>
      </c>
      <c r="BO1047" s="28">
        <v>0.99575483056611303</v>
      </c>
      <c r="BP1047" s="28">
        <v>0.46657018813314</v>
      </c>
    </row>
    <row r="1048" spans="1:68">
      <c r="A1048" s="28">
        <v>1047</v>
      </c>
      <c r="B1048" s="29" t="s">
        <v>497</v>
      </c>
      <c r="C1048" s="28">
        <v>328</v>
      </c>
      <c r="D1048" s="28">
        <v>1090</v>
      </c>
      <c r="E1048" s="28">
        <v>0.33695999999999998</v>
      </c>
      <c r="F1048" s="28">
        <v>29.435040000000001</v>
      </c>
      <c r="G1048" s="28">
        <v>2.8963999999999999</v>
      </c>
      <c r="H1048" s="28">
        <v>1.2072000000000001</v>
      </c>
      <c r="I1048" s="28">
        <v>4.0860000000000003</v>
      </c>
      <c r="J1048" s="28">
        <v>14.2</v>
      </c>
      <c r="K1048" s="28">
        <v>0.8508</v>
      </c>
      <c r="L1048" s="28">
        <v>0.86</v>
      </c>
      <c r="M1048" s="28">
        <v>1.0516000000000001</v>
      </c>
      <c r="N1048" s="28">
        <v>462.89600000000002</v>
      </c>
      <c r="O1048" s="28">
        <v>56.064601600000003</v>
      </c>
      <c r="P1048" s="28">
        <v>359.32</v>
      </c>
      <c r="Q1048" s="28">
        <v>1.4545999999999999</v>
      </c>
      <c r="R1048" s="28">
        <v>2.1640000000000001</v>
      </c>
      <c r="S1048" s="28">
        <v>3.4</v>
      </c>
      <c r="T1048" s="28">
        <v>174.32</v>
      </c>
      <c r="U1048" s="28">
        <v>3.0659999999999998</v>
      </c>
      <c r="V1048" s="28">
        <v>7.0422535211267595E-2</v>
      </c>
      <c r="W1048" s="28">
        <v>33.1</v>
      </c>
      <c r="X1048" s="28">
        <v>196.2</v>
      </c>
      <c r="Y1048" s="28">
        <v>1.4748000000000001</v>
      </c>
      <c r="Z1048" s="28">
        <v>1.93184</v>
      </c>
      <c r="AA1048" s="28">
        <v>2.5495999999999999</v>
      </c>
      <c r="AB1048" s="28">
        <v>2.746</v>
      </c>
      <c r="AC1048" s="28">
        <v>51.188000000000002</v>
      </c>
      <c r="AD1048" s="28">
        <v>32.606400000000001</v>
      </c>
      <c r="AE1048" s="28">
        <v>3.4</v>
      </c>
      <c r="AF1048" s="28">
        <v>4.7158319999999998</v>
      </c>
      <c r="AG1048" s="28">
        <v>4.7158319999999998</v>
      </c>
      <c r="AH1048" s="28">
        <v>4.7158319999999998</v>
      </c>
      <c r="AI1048" s="28">
        <v>0.05</v>
      </c>
      <c r="AJ1048" s="28">
        <v>1.9842</v>
      </c>
      <c r="AK1048" s="28">
        <v>98.158320000000003</v>
      </c>
      <c r="AL1048" s="28">
        <v>7.0106000000000002</v>
      </c>
      <c r="AM1048" s="28">
        <v>0.97219999999999995</v>
      </c>
      <c r="AN1048" s="28">
        <v>1.772</v>
      </c>
      <c r="AO1048" s="28">
        <v>42.88</v>
      </c>
      <c r="AP1048" s="28">
        <v>2.0329999999999999</v>
      </c>
      <c r="AQ1048" s="28">
        <v>1.6140000000000001</v>
      </c>
      <c r="AR1048" s="28">
        <v>7.3019999999999996</v>
      </c>
      <c r="AS1048" s="28">
        <v>677.89400000000001</v>
      </c>
      <c r="AT1048" s="28">
        <v>37.0591644</v>
      </c>
      <c r="AU1048" s="28">
        <v>2652.06</v>
      </c>
      <c r="AV1048" s="28">
        <v>5.8237199999999998</v>
      </c>
      <c r="AW1048" s="28">
        <v>3.48</v>
      </c>
      <c r="AX1048" s="28">
        <v>5.04</v>
      </c>
      <c r="AY1048" s="28">
        <v>134.41999999999999</v>
      </c>
      <c r="AZ1048" s="28">
        <v>2.7014999999999998</v>
      </c>
      <c r="BA1048" s="28">
        <v>0.11660447761194</v>
      </c>
      <c r="BB1048" s="28">
        <v>11.2706</v>
      </c>
      <c r="BC1048" s="28">
        <v>145</v>
      </c>
      <c r="BD1048" s="28">
        <v>0.6472</v>
      </c>
      <c r="BE1048" s="28">
        <v>1.9150799999999999</v>
      </c>
      <c r="BF1048" s="28">
        <v>1.8706</v>
      </c>
      <c r="BG1048" s="28">
        <v>2.1419999999999999</v>
      </c>
      <c r="BH1048" s="28">
        <v>85.004000000000005</v>
      </c>
      <c r="BI1048" s="28">
        <v>15.05</v>
      </c>
      <c r="BJ1048" s="28">
        <v>5.04</v>
      </c>
      <c r="BK1048" s="28">
        <v>3.3608319999999998</v>
      </c>
      <c r="BL1048" s="28">
        <v>3.3608319999999998</v>
      </c>
      <c r="BM1048" s="28">
        <v>3.7787920000000002</v>
      </c>
      <c r="BN1048" s="28">
        <v>0.20780000000000001</v>
      </c>
      <c r="BO1048" s="28">
        <v>0.99549706903889601</v>
      </c>
      <c r="BP1048" s="28">
        <v>0.46830680173661399</v>
      </c>
    </row>
    <row r="1049" spans="1:68">
      <c r="A1049" s="28">
        <v>1048</v>
      </c>
      <c r="B1049" s="29" t="s">
        <v>498</v>
      </c>
      <c r="C1049" s="28">
        <v>376</v>
      </c>
      <c r="D1049" s="28">
        <v>1090</v>
      </c>
      <c r="E1049" s="28">
        <v>0.337835</v>
      </c>
      <c r="F1049" s="28">
        <v>29.515432499999999</v>
      </c>
      <c r="G1049" s="28">
        <v>2.9019499999999998</v>
      </c>
      <c r="H1049" s="28">
        <v>1.2061249999999999</v>
      </c>
      <c r="I1049" s="28">
        <v>4.0898500000000002</v>
      </c>
      <c r="J1049" s="28">
        <v>14.24</v>
      </c>
      <c r="K1049" s="28">
        <v>0.85055000000000003</v>
      </c>
      <c r="L1049" s="28">
        <v>0.85950000000000004</v>
      </c>
      <c r="M1049" s="28">
        <v>1.0498499999999999</v>
      </c>
      <c r="N1049" s="28">
        <v>462.64249999999998</v>
      </c>
      <c r="O1049" s="28">
        <v>56.155036475000003</v>
      </c>
      <c r="P1049" s="28">
        <v>359.03</v>
      </c>
      <c r="Q1049" s="28">
        <v>1.4474374999999999</v>
      </c>
      <c r="R1049" s="28">
        <v>2.1662499999999998</v>
      </c>
      <c r="S1049" s="28">
        <v>3.4049999999999998</v>
      </c>
      <c r="T1049" s="28">
        <v>174.52</v>
      </c>
      <c r="U1049" s="28">
        <v>3.0712000000000002</v>
      </c>
      <c r="V1049" s="28">
        <v>7.02247191011236E-2</v>
      </c>
      <c r="W1049" s="28">
        <v>33.182299999999998</v>
      </c>
      <c r="X1049" s="28">
        <v>196.38749999999999</v>
      </c>
      <c r="Y1049" s="28">
        <v>1.4770000000000001</v>
      </c>
      <c r="Z1049" s="28">
        <v>1.9335</v>
      </c>
      <c r="AA1049" s="28">
        <v>2.5520499999999999</v>
      </c>
      <c r="AB1049" s="28">
        <v>2.7479</v>
      </c>
      <c r="AC1049" s="28">
        <v>51.16</v>
      </c>
      <c r="AD1049" s="28">
        <v>32.654074999999999</v>
      </c>
      <c r="AE1049" s="28">
        <v>3.4049999999999998</v>
      </c>
      <c r="AF1049" s="28">
        <v>4.720377</v>
      </c>
      <c r="AG1049" s="28">
        <v>4.720377</v>
      </c>
      <c r="AH1049" s="28">
        <v>4.720377</v>
      </c>
      <c r="AI1049" s="28">
        <v>0.05</v>
      </c>
      <c r="AJ1049" s="28">
        <v>1.9884999999999999</v>
      </c>
      <c r="AK1049" s="28">
        <v>98.515095000000002</v>
      </c>
      <c r="AL1049" s="28">
        <v>7.0693250000000001</v>
      </c>
      <c r="AM1049" s="28">
        <v>0.97960000000000003</v>
      </c>
      <c r="AN1049" s="28">
        <v>1.780125</v>
      </c>
      <c r="AO1049" s="28">
        <v>43</v>
      </c>
      <c r="AP1049" s="28">
        <v>2.035425</v>
      </c>
      <c r="AQ1049" s="28">
        <v>1.62025</v>
      </c>
      <c r="AR1049" s="28">
        <v>7.204275</v>
      </c>
      <c r="AS1049" s="28">
        <v>681.04825000000005</v>
      </c>
      <c r="AT1049" s="28">
        <v>37.237038300000002</v>
      </c>
      <c r="AU1049" s="28">
        <v>2613.9899999999998</v>
      </c>
      <c r="AV1049" s="28">
        <v>5.77719</v>
      </c>
      <c r="AW1049" s="28">
        <v>3.54</v>
      </c>
      <c r="AX1049" s="28">
        <v>5.0374999999999996</v>
      </c>
      <c r="AY1049" s="28">
        <v>134.56</v>
      </c>
      <c r="AZ1049" s="28">
        <v>2.6815250000000002</v>
      </c>
      <c r="BA1049" s="28">
        <v>0.116279069767442</v>
      </c>
      <c r="BB1049" s="28">
        <v>11.417149999999999</v>
      </c>
      <c r="BC1049" s="28">
        <v>145</v>
      </c>
      <c r="BD1049" s="28">
        <v>0.64959999999999996</v>
      </c>
      <c r="BE1049" s="28">
        <v>1.9162975</v>
      </c>
      <c r="BF1049" s="28">
        <v>1.8739749999999999</v>
      </c>
      <c r="BG1049" s="28">
        <v>2.1459999999999999</v>
      </c>
      <c r="BH1049" s="28">
        <v>85.47775</v>
      </c>
      <c r="BI1049" s="28">
        <v>14.874499999999999</v>
      </c>
      <c r="BJ1049" s="28">
        <v>5.0374999999999996</v>
      </c>
      <c r="BK1049" s="28">
        <v>3.38096175</v>
      </c>
      <c r="BL1049" s="28">
        <v>3.38096175</v>
      </c>
      <c r="BM1049" s="28">
        <v>3.93824175</v>
      </c>
      <c r="BN1049" s="28">
        <v>0.22040000000000001</v>
      </c>
      <c r="BO1049" s="28">
        <v>0.99508677269754797</v>
      </c>
      <c r="BP1049" s="28">
        <v>0.47004341534008698</v>
      </c>
    </row>
    <row r="1050" spans="1:68">
      <c r="A1050" s="28">
        <v>1049</v>
      </c>
      <c r="B1050" s="29" t="s">
        <v>499</v>
      </c>
      <c r="C1050" s="28">
        <v>150</v>
      </c>
      <c r="D1050" s="28">
        <v>1065</v>
      </c>
      <c r="E1050" s="28">
        <v>0.36231445759999997</v>
      </c>
      <c r="F1050" s="28">
        <v>31.0133202592</v>
      </c>
      <c r="G1050" s="28">
        <v>2.989879712</v>
      </c>
      <c r="H1050" s="28">
        <v>1.2061767999999999</v>
      </c>
      <c r="I1050" s="28">
        <v>4.0780010559999997</v>
      </c>
      <c r="J1050" s="28">
        <v>14.8210304</v>
      </c>
      <c r="K1050" s="28">
        <v>0.86071580800000003</v>
      </c>
      <c r="L1050" s="28">
        <v>0.86743711999999995</v>
      </c>
      <c r="M1050" s="28">
        <v>1.057351616</v>
      </c>
      <c r="N1050" s="28">
        <v>464.40031040000002</v>
      </c>
      <c r="O1050" s="28">
        <v>56.235833240576</v>
      </c>
      <c r="P1050" s="28">
        <v>360.25918080000002</v>
      </c>
      <c r="Q1050" s="28">
        <v>1.46305624</v>
      </c>
      <c r="R1050" s="28">
        <v>2.201552</v>
      </c>
      <c r="S1050" s="28">
        <v>3.4296288000000001</v>
      </c>
      <c r="T1050" s="28">
        <v>174.48477120000001</v>
      </c>
      <c r="U1050" s="28">
        <v>3.066629952</v>
      </c>
      <c r="V1050" s="28">
        <v>6.96307862643612E-2</v>
      </c>
      <c r="W1050" s="28">
        <v>33.144782208000002</v>
      </c>
      <c r="X1050" s="28">
        <v>196.23875200000001</v>
      </c>
      <c r="Y1050" s="28">
        <v>1.4753335999999999</v>
      </c>
      <c r="Z1050" s="28">
        <v>1.935798624</v>
      </c>
      <c r="AA1050" s="28">
        <v>2.550812928</v>
      </c>
      <c r="AB1050" s="28">
        <v>2.7466923840000002</v>
      </c>
      <c r="AC1050" s="28">
        <v>51.458254400000001</v>
      </c>
      <c r="AD1050" s="28">
        <v>32.478286752000002</v>
      </c>
      <c r="AE1050" s="28">
        <v>3.4296288000000001</v>
      </c>
      <c r="AF1050" s="28">
        <v>4.7393826131200001</v>
      </c>
      <c r="AG1050" s="28">
        <v>4.7349266131199998</v>
      </c>
      <c r="AH1050" s="28">
        <v>4.7124226131200002</v>
      </c>
      <c r="AI1050" s="28">
        <v>5.6000000000000001E-2</v>
      </c>
      <c r="AJ1050" s="28">
        <v>1.9136</v>
      </c>
      <c r="AK1050" s="28">
        <v>92.522400000000005</v>
      </c>
      <c r="AL1050" s="28">
        <v>6.68344</v>
      </c>
      <c r="AM1050" s="28">
        <v>0.95120000000000005</v>
      </c>
      <c r="AN1050" s="28">
        <v>1.7536799999999999</v>
      </c>
      <c r="AO1050" s="28">
        <v>40.840000000000003</v>
      </c>
      <c r="AP1050" s="28">
        <v>2.02576</v>
      </c>
      <c r="AQ1050" s="28">
        <v>1.5975999999999999</v>
      </c>
      <c r="AR1050" s="28">
        <v>7.5406399999999998</v>
      </c>
      <c r="AS1050" s="28">
        <v>663.5376</v>
      </c>
      <c r="AT1050" s="28">
        <v>36.266559999999998</v>
      </c>
      <c r="AU1050" s="28">
        <v>2733.5680000000002</v>
      </c>
      <c r="AV1050" s="28">
        <v>6.1328399999999998</v>
      </c>
      <c r="AW1050" s="28">
        <v>3.2976000000000001</v>
      </c>
      <c r="AX1050" s="28">
        <v>4.992</v>
      </c>
      <c r="AY1050" s="28">
        <v>134.08000000000001</v>
      </c>
      <c r="AZ1050" s="28">
        <v>2.7599200000000002</v>
      </c>
      <c r="BA1050" s="28">
        <v>0.12203721841332001</v>
      </c>
      <c r="BB1050" s="28">
        <v>10.86336</v>
      </c>
      <c r="BC1050" s="28">
        <v>145.12</v>
      </c>
      <c r="BD1050" s="28">
        <v>0.64083999999999997</v>
      </c>
      <c r="BE1050" s="28">
        <v>1.910504</v>
      </c>
      <c r="BF1050" s="28">
        <v>1.8609599999999999</v>
      </c>
      <c r="BG1050" s="28">
        <v>2.1312000000000002</v>
      </c>
      <c r="BH1050" s="28">
        <v>85.655199999999994</v>
      </c>
      <c r="BI1050" s="28">
        <v>15.716799999999999</v>
      </c>
      <c r="BJ1050" s="28">
        <v>4.992</v>
      </c>
      <c r="BK1050" s="28">
        <v>3.3004688</v>
      </c>
      <c r="BL1050" s="28">
        <v>3.3004688</v>
      </c>
      <c r="BM1050" s="28">
        <v>3.3161832000000002</v>
      </c>
      <c r="BN1050" s="28">
        <v>0.16952</v>
      </c>
      <c r="BO1050" s="28">
        <v>0.998813531802896</v>
      </c>
      <c r="BP1050" s="28">
        <v>0.46370477568740998</v>
      </c>
    </row>
    <row r="1051" spans="1:68">
      <c r="A1051" s="28">
        <v>1050</v>
      </c>
      <c r="B1051" s="29" t="s">
        <v>84</v>
      </c>
      <c r="C1051" s="28">
        <v>250</v>
      </c>
      <c r="D1051" s="28">
        <v>1075</v>
      </c>
      <c r="E1051" s="28">
        <v>0.36231445759999997</v>
      </c>
      <c r="F1051" s="28">
        <v>31.0133202592</v>
      </c>
      <c r="G1051" s="28">
        <v>2.989879712</v>
      </c>
      <c r="H1051" s="28">
        <v>1.2061767999999999</v>
      </c>
      <c r="I1051" s="28">
        <v>4.0780010559999997</v>
      </c>
      <c r="J1051" s="28">
        <v>14.8210304</v>
      </c>
      <c r="K1051" s="28">
        <v>0.86071580800000003</v>
      </c>
      <c r="L1051" s="28">
        <v>0.86743711999999995</v>
      </c>
      <c r="M1051" s="28">
        <v>1.057351616</v>
      </c>
      <c r="N1051" s="28">
        <v>464.40031040000002</v>
      </c>
      <c r="O1051" s="28">
        <v>56.235833240576</v>
      </c>
      <c r="P1051" s="28">
        <v>360.25918080000002</v>
      </c>
      <c r="Q1051" s="28">
        <v>1.46305624</v>
      </c>
      <c r="R1051" s="28">
        <v>2.201552</v>
      </c>
      <c r="S1051" s="28">
        <v>3.4296288000000001</v>
      </c>
      <c r="T1051" s="28">
        <v>174.48477120000001</v>
      </c>
      <c r="U1051" s="28">
        <v>3.066629952</v>
      </c>
      <c r="V1051" s="28">
        <v>6.96307862643612E-2</v>
      </c>
      <c r="W1051" s="28">
        <v>33.144782208000002</v>
      </c>
      <c r="X1051" s="28">
        <v>196.23875200000001</v>
      </c>
      <c r="Y1051" s="28">
        <v>1.4753335999999999</v>
      </c>
      <c r="Z1051" s="28">
        <v>1.935798624</v>
      </c>
      <c r="AA1051" s="28">
        <v>2.550812928</v>
      </c>
      <c r="AB1051" s="28">
        <v>2.7466923840000002</v>
      </c>
      <c r="AC1051" s="28">
        <v>51.458254400000001</v>
      </c>
      <c r="AD1051" s="28">
        <v>32.478286752000002</v>
      </c>
      <c r="AE1051" s="28">
        <v>3.4296288000000001</v>
      </c>
      <c r="AF1051" s="28">
        <v>4.7393826131200001</v>
      </c>
      <c r="AG1051" s="28">
        <v>4.7349266131199998</v>
      </c>
      <c r="AH1051" s="28">
        <v>4.7124226131200002</v>
      </c>
      <c r="AI1051" s="28">
        <v>5.6000000000000001E-2</v>
      </c>
      <c r="AJ1051" s="28">
        <v>1.920544</v>
      </c>
      <c r="AK1051" s="28">
        <v>93.094664960000003</v>
      </c>
      <c r="AL1051" s="28">
        <v>6.7487136000000003</v>
      </c>
      <c r="AM1051" s="28">
        <v>0.95854079999999997</v>
      </c>
      <c r="AN1051" s="28">
        <v>1.7616160000000001</v>
      </c>
      <c r="AO1051" s="28">
        <v>41.038400000000003</v>
      </c>
      <c r="AP1051" s="28">
        <v>2.0279424000000001</v>
      </c>
      <c r="AQ1051" s="28">
        <v>1.6035520000000001</v>
      </c>
      <c r="AR1051" s="28">
        <v>7.4450111999999997</v>
      </c>
      <c r="AS1051" s="28">
        <v>666.90841599999999</v>
      </c>
      <c r="AT1051" s="28">
        <v>36.455830822400003</v>
      </c>
      <c r="AU1051" s="28">
        <v>2697.12192</v>
      </c>
      <c r="AV1051" s="28">
        <v>6.0772483199999998</v>
      </c>
      <c r="AW1051" s="28">
        <v>3.3571200000000001</v>
      </c>
      <c r="AX1051" s="28">
        <v>4.992</v>
      </c>
      <c r="AY1051" s="28">
        <v>134.21888000000001</v>
      </c>
      <c r="AZ1051" s="28">
        <v>2.7401792</v>
      </c>
      <c r="BA1051" s="28">
        <v>0.12144722991149801</v>
      </c>
      <c r="BB1051" s="28">
        <v>11.0087872</v>
      </c>
      <c r="BC1051" s="28">
        <v>145.12</v>
      </c>
      <c r="BD1051" s="28">
        <v>0.64322080000000004</v>
      </c>
      <c r="BE1051" s="28">
        <v>1.91173408</v>
      </c>
      <c r="BF1051" s="28">
        <v>1.8643327999999999</v>
      </c>
      <c r="BG1051" s="28">
        <v>2.1351680000000002</v>
      </c>
      <c r="BH1051" s="28">
        <v>85.988512</v>
      </c>
      <c r="BI1051" s="28">
        <v>15.536256</v>
      </c>
      <c r="BJ1051" s="28">
        <v>4.992</v>
      </c>
      <c r="BK1051" s="28">
        <v>3.3204397440000002</v>
      </c>
      <c r="BL1051" s="28">
        <v>3.3204397440000002</v>
      </c>
      <c r="BM1051" s="28">
        <v>3.4743595840000001</v>
      </c>
      <c r="BN1051" s="28">
        <v>0.18201919999999999</v>
      </c>
      <c r="BO1051" s="28">
        <v>0.99763935106343504</v>
      </c>
      <c r="BP1051" s="28">
        <v>0.46542749638205499</v>
      </c>
    </row>
    <row r="1052" spans="1:68">
      <c r="A1052" s="28">
        <v>1051</v>
      </c>
      <c r="B1052" s="29" t="s">
        <v>284</v>
      </c>
      <c r="C1052" s="28">
        <v>325</v>
      </c>
      <c r="D1052" s="28">
        <v>1075</v>
      </c>
      <c r="E1052" s="28">
        <v>0.36231445759999997</v>
      </c>
      <c r="F1052" s="28">
        <v>31.0133202592</v>
      </c>
      <c r="G1052" s="28">
        <v>2.989879712</v>
      </c>
      <c r="H1052" s="28">
        <v>1.2061767999999999</v>
      </c>
      <c r="I1052" s="28">
        <v>4.0780010559999997</v>
      </c>
      <c r="J1052" s="28">
        <v>14.8210304</v>
      </c>
      <c r="K1052" s="28">
        <v>0.86071580800000003</v>
      </c>
      <c r="L1052" s="28">
        <v>0.86743711999999995</v>
      </c>
      <c r="M1052" s="28">
        <v>1.057351616</v>
      </c>
      <c r="N1052" s="28">
        <v>464.40031040000002</v>
      </c>
      <c r="O1052" s="28">
        <v>56.235833240576</v>
      </c>
      <c r="P1052" s="28">
        <v>360.25918080000002</v>
      </c>
      <c r="Q1052" s="28">
        <v>1.46305624</v>
      </c>
      <c r="R1052" s="28">
        <v>2.201552</v>
      </c>
      <c r="S1052" s="28">
        <v>3.4296288000000001</v>
      </c>
      <c r="T1052" s="28">
        <v>174.48477120000001</v>
      </c>
      <c r="U1052" s="28">
        <v>3.066629952</v>
      </c>
      <c r="V1052" s="28">
        <v>6.96307862643612E-2</v>
      </c>
      <c r="W1052" s="28">
        <v>33.144782208000002</v>
      </c>
      <c r="X1052" s="28">
        <v>196.23875200000001</v>
      </c>
      <c r="Y1052" s="28">
        <v>1.4753335999999999</v>
      </c>
      <c r="Z1052" s="28">
        <v>1.935798624</v>
      </c>
      <c r="AA1052" s="28">
        <v>2.550812928</v>
      </c>
      <c r="AB1052" s="28">
        <v>2.7466923840000002</v>
      </c>
      <c r="AC1052" s="28">
        <v>51.458254400000001</v>
      </c>
      <c r="AD1052" s="28">
        <v>32.478286752000002</v>
      </c>
      <c r="AE1052" s="28">
        <v>3.4296288000000001</v>
      </c>
      <c r="AF1052" s="28">
        <v>4.7393826131200001</v>
      </c>
      <c r="AG1052" s="28">
        <v>4.7349266131199998</v>
      </c>
      <c r="AH1052" s="28">
        <v>4.7124226131200002</v>
      </c>
      <c r="AI1052" s="28">
        <v>5.6000000000000001E-2</v>
      </c>
      <c r="AJ1052" s="28">
        <v>1.92228</v>
      </c>
      <c r="AK1052" s="28">
        <v>93.237731199999999</v>
      </c>
      <c r="AL1052" s="28">
        <v>6.7650319999999997</v>
      </c>
      <c r="AM1052" s="28">
        <v>0.96037600000000001</v>
      </c>
      <c r="AN1052" s="28">
        <v>1.7636000000000001</v>
      </c>
      <c r="AO1052" s="28">
        <v>41.088000000000001</v>
      </c>
      <c r="AP1052" s="28">
        <v>2.0284879999999998</v>
      </c>
      <c r="AQ1052" s="28">
        <v>1.60504</v>
      </c>
      <c r="AR1052" s="28">
        <v>7.4211039999999997</v>
      </c>
      <c r="AS1052" s="28">
        <v>667.75112000000001</v>
      </c>
      <c r="AT1052" s="28">
        <v>36.503148527999997</v>
      </c>
      <c r="AU1052" s="28">
        <v>2688.0104000000001</v>
      </c>
      <c r="AV1052" s="28">
        <v>6.0633504</v>
      </c>
      <c r="AW1052" s="28">
        <v>3.3719999999999999</v>
      </c>
      <c r="AX1052" s="28">
        <v>4.992</v>
      </c>
      <c r="AY1052" s="28">
        <v>134.25360000000001</v>
      </c>
      <c r="AZ1052" s="28">
        <v>2.7352439999999998</v>
      </c>
      <c r="BA1052" s="28">
        <v>0.12130062305295899</v>
      </c>
      <c r="BB1052" s="28">
        <v>11.045144000000001</v>
      </c>
      <c r="BC1052" s="28">
        <v>145.12</v>
      </c>
      <c r="BD1052" s="28">
        <v>0.64381600000000005</v>
      </c>
      <c r="BE1052" s="28">
        <v>1.9120416</v>
      </c>
      <c r="BF1052" s="28">
        <v>1.8651759999999999</v>
      </c>
      <c r="BG1052" s="28">
        <v>2.1361599999999998</v>
      </c>
      <c r="BH1052" s="28">
        <v>86.071839999999995</v>
      </c>
      <c r="BI1052" s="28">
        <v>15.49112</v>
      </c>
      <c r="BJ1052" s="28">
        <v>4.992</v>
      </c>
      <c r="BK1052" s="28">
        <v>3.3254324799999999</v>
      </c>
      <c r="BL1052" s="28">
        <v>3.3254324799999999</v>
      </c>
      <c r="BM1052" s="28">
        <v>3.5139036799999999</v>
      </c>
      <c r="BN1052" s="28">
        <v>0.185144</v>
      </c>
      <c r="BO1052" s="28">
        <v>0.99734623710750103</v>
      </c>
      <c r="BP1052" s="28">
        <v>0.46585817655571599</v>
      </c>
    </row>
    <row r="1053" spans="1:68">
      <c r="A1053" s="28">
        <v>1052</v>
      </c>
      <c r="B1053" s="29" t="s">
        <v>86</v>
      </c>
      <c r="C1053" s="28">
        <v>315</v>
      </c>
      <c r="D1053" s="28">
        <v>1085</v>
      </c>
      <c r="E1053" s="28">
        <v>0.36231445759999997</v>
      </c>
      <c r="F1053" s="28">
        <v>31.0133202592</v>
      </c>
      <c r="G1053" s="28">
        <v>2.989879712</v>
      </c>
      <c r="H1053" s="28">
        <v>1.2061767999999999</v>
      </c>
      <c r="I1053" s="28">
        <v>4.0780010559999997</v>
      </c>
      <c r="J1053" s="28">
        <v>14.8210304</v>
      </c>
      <c r="K1053" s="28">
        <v>0.86071580800000003</v>
      </c>
      <c r="L1053" s="28">
        <v>0.86743711999999995</v>
      </c>
      <c r="M1053" s="28">
        <v>1.057351616</v>
      </c>
      <c r="N1053" s="28">
        <v>464.40031040000002</v>
      </c>
      <c r="O1053" s="28">
        <v>56.235833240576</v>
      </c>
      <c r="P1053" s="28">
        <v>360.25918080000002</v>
      </c>
      <c r="Q1053" s="28">
        <v>1.46305624</v>
      </c>
      <c r="R1053" s="28">
        <v>2.201552</v>
      </c>
      <c r="S1053" s="28">
        <v>3.4296288000000001</v>
      </c>
      <c r="T1053" s="28">
        <v>174.48477120000001</v>
      </c>
      <c r="U1053" s="28">
        <v>3.066629952</v>
      </c>
      <c r="V1053" s="28">
        <v>6.96307862643612E-2</v>
      </c>
      <c r="W1053" s="28">
        <v>33.144782208000002</v>
      </c>
      <c r="X1053" s="28">
        <v>196.23875200000001</v>
      </c>
      <c r="Y1053" s="28">
        <v>1.4753335999999999</v>
      </c>
      <c r="Z1053" s="28">
        <v>1.935798624</v>
      </c>
      <c r="AA1053" s="28">
        <v>2.550812928</v>
      </c>
      <c r="AB1053" s="28">
        <v>2.7466923840000002</v>
      </c>
      <c r="AC1053" s="28">
        <v>51.458254400000001</v>
      </c>
      <c r="AD1053" s="28">
        <v>32.478286752000002</v>
      </c>
      <c r="AE1053" s="28">
        <v>3.4296288000000001</v>
      </c>
      <c r="AF1053" s="28">
        <v>4.7393826131200001</v>
      </c>
      <c r="AG1053" s="28">
        <v>4.7349266131199998</v>
      </c>
      <c r="AH1053" s="28">
        <v>4.7124226131200002</v>
      </c>
      <c r="AI1053" s="28">
        <v>5.6000000000000001E-2</v>
      </c>
      <c r="AJ1053" s="28">
        <v>1.9274880000000001</v>
      </c>
      <c r="AK1053" s="28">
        <v>93.666929920000001</v>
      </c>
      <c r="AL1053" s="28">
        <v>6.8139871999999997</v>
      </c>
      <c r="AM1053" s="28">
        <v>0.96588160000000001</v>
      </c>
      <c r="AN1053" s="28">
        <v>1.769552</v>
      </c>
      <c r="AO1053" s="28">
        <v>41.236800000000002</v>
      </c>
      <c r="AP1053" s="28">
        <v>2.0301247999999998</v>
      </c>
      <c r="AQ1053" s="28">
        <v>1.609504</v>
      </c>
      <c r="AR1053" s="28">
        <v>7.3493823999999996</v>
      </c>
      <c r="AS1053" s="28">
        <v>670.27923199999998</v>
      </c>
      <c r="AT1053" s="28">
        <v>36.6451016448</v>
      </c>
      <c r="AU1053" s="28">
        <v>2660.6758399999999</v>
      </c>
      <c r="AV1053" s="28">
        <v>6.0216566399999998</v>
      </c>
      <c r="AW1053" s="28">
        <v>3.4166400000000001</v>
      </c>
      <c r="AX1053" s="28">
        <v>4.992</v>
      </c>
      <c r="AY1053" s="28">
        <v>134.35776000000001</v>
      </c>
      <c r="AZ1053" s="28">
        <v>2.7204383999999999</v>
      </c>
      <c r="BA1053" s="28">
        <v>0.120862918558181</v>
      </c>
      <c r="BB1053" s="28">
        <v>11.154214400000001</v>
      </c>
      <c r="BC1053" s="28">
        <v>145.12</v>
      </c>
      <c r="BD1053" s="28">
        <v>0.6456016</v>
      </c>
      <c r="BE1053" s="28">
        <v>1.91296416</v>
      </c>
      <c r="BF1053" s="28">
        <v>1.8677056000000001</v>
      </c>
      <c r="BG1053" s="28">
        <v>2.1391360000000001</v>
      </c>
      <c r="BH1053" s="28">
        <v>86.321824000000007</v>
      </c>
      <c r="BI1053" s="28">
        <v>15.355712</v>
      </c>
      <c r="BJ1053" s="28">
        <v>4.992</v>
      </c>
      <c r="BK1053" s="28">
        <v>3.340410688</v>
      </c>
      <c r="BL1053" s="28">
        <v>3.340410688</v>
      </c>
      <c r="BM1053" s="28">
        <v>3.632535968</v>
      </c>
      <c r="BN1053" s="28">
        <v>0.19451840000000001</v>
      </c>
      <c r="BO1053" s="28">
        <v>0.99646792775867299</v>
      </c>
      <c r="BP1053" s="28">
        <v>0.46715021707670001</v>
      </c>
    </row>
    <row r="1054" spans="1:68">
      <c r="A1054" s="28">
        <v>1053</v>
      </c>
      <c r="B1054" s="29" t="s">
        <v>221</v>
      </c>
      <c r="C1054" s="28">
        <v>250</v>
      </c>
      <c r="D1054" s="28">
        <v>1100</v>
      </c>
      <c r="E1054" s="28">
        <v>0.36231445759999997</v>
      </c>
      <c r="F1054" s="28">
        <v>31.0133202592</v>
      </c>
      <c r="G1054" s="28">
        <v>2.989879712</v>
      </c>
      <c r="H1054" s="28">
        <v>1.2061767999999999</v>
      </c>
      <c r="I1054" s="28">
        <v>4.0780010559999997</v>
      </c>
      <c r="J1054" s="28">
        <v>14.8210304</v>
      </c>
      <c r="K1054" s="28">
        <v>0.86071580800000003</v>
      </c>
      <c r="L1054" s="28">
        <v>0.86743711999999995</v>
      </c>
      <c r="M1054" s="28">
        <v>1.057351616</v>
      </c>
      <c r="N1054" s="28">
        <v>464.40031040000002</v>
      </c>
      <c r="O1054" s="28">
        <v>56.235833240576</v>
      </c>
      <c r="P1054" s="28">
        <v>360.25918080000002</v>
      </c>
      <c r="Q1054" s="28">
        <v>1.46305624</v>
      </c>
      <c r="R1054" s="28">
        <v>2.201552</v>
      </c>
      <c r="S1054" s="28">
        <v>3.4296288000000001</v>
      </c>
      <c r="T1054" s="28">
        <v>174.48477120000001</v>
      </c>
      <c r="U1054" s="28">
        <v>3.066629952</v>
      </c>
      <c r="V1054" s="28">
        <v>6.96307862643612E-2</v>
      </c>
      <c r="W1054" s="28">
        <v>33.144782208000002</v>
      </c>
      <c r="X1054" s="28">
        <v>196.23875200000001</v>
      </c>
      <c r="Y1054" s="28">
        <v>1.4753335999999999</v>
      </c>
      <c r="Z1054" s="28">
        <v>1.935798624</v>
      </c>
      <c r="AA1054" s="28">
        <v>2.550812928</v>
      </c>
      <c r="AB1054" s="28">
        <v>2.7466923840000002</v>
      </c>
      <c r="AC1054" s="28">
        <v>51.458254400000001</v>
      </c>
      <c r="AD1054" s="28">
        <v>32.478286752000002</v>
      </c>
      <c r="AE1054" s="28">
        <v>3.4296288000000001</v>
      </c>
      <c r="AF1054" s="28">
        <v>4.7393826131200001</v>
      </c>
      <c r="AG1054" s="28">
        <v>4.7349266131199998</v>
      </c>
      <c r="AH1054" s="28">
        <v>4.7124226131200002</v>
      </c>
      <c r="AI1054" s="28">
        <v>5.6000000000000001E-2</v>
      </c>
      <c r="AJ1054" s="28">
        <v>1.9379040000000001</v>
      </c>
      <c r="AK1054" s="28">
        <v>94.525327360000006</v>
      </c>
      <c r="AL1054" s="28">
        <v>6.9118975999999996</v>
      </c>
      <c r="AM1054" s="28">
        <v>0.97689280000000001</v>
      </c>
      <c r="AN1054" s="28">
        <v>1.7814559999999999</v>
      </c>
      <c r="AO1054" s="28">
        <v>41.534399999999998</v>
      </c>
      <c r="AP1054" s="28">
        <v>2.0333983999999998</v>
      </c>
      <c r="AQ1054" s="28">
        <v>1.6184320000000001</v>
      </c>
      <c r="AR1054" s="28">
        <v>7.2059392000000004</v>
      </c>
      <c r="AS1054" s="28">
        <v>675.33545600000002</v>
      </c>
      <c r="AT1054" s="28">
        <v>36.9290078784</v>
      </c>
      <c r="AU1054" s="28">
        <v>2606.0067199999999</v>
      </c>
      <c r="AV1054" s="28">
        <v>5.9382691200000002</v>
      </c>
      <c r="AW1054" s="28">
        <v>3.5059200000000001</v>
      </c>
      <c r="AX1054" s="28">
        <v>4.992</v>
      </c>
      <c r="AY1054" s="28">
        <v>134.56608</v>
      </c>
      <c r="AZ1054" s="28">
        <v>2.6908272000000002</v>
      </c>
      <c r="BA1054" s="28">
        <v>0.119996918217189</v>
      </c>
      <c r="BB1054" s="28">
        <v>11.372355199999999</v>
      </c>
      <c r="BC1054" s="28">
        <v>145.12</v>
      </c>
      <c r="BD1054" s="28">
        <v>0.64917279999999999</v>
      </c>
      <c r="BE1054" s="28">
        <v>1.9148092800000001</v>
      </c>
      <c r="BF1054" s="28">
        <v>1.8727647999999999</v>
      </c>
      <c r="BG1054" s="28">
        <v>2.1450879999999999</v>
      </c>
      <c r="BH1054" s="28">
        <v>86.821792000000002</v>
      </c>
      <c r="BI1054" s="28">
        <v>15.084896000000001</v>
      </c>
      <c r="BJ1054" s="28">
        <v>4.992</v>
      </c>
      <c r="BK1054" s="28">
        <v>3.3703671040000001</v>
      </c>
      <c r="BL1054" s="28">
        <v>3.3703671040000001</v>
      </c>
      <c r="BM1054" s="28">
        <v>3.8698005439999998</v>
      </c>
      <c r="BN1054" s="28">
        <v>0.21326719999999999</v>
      </c>
      <c r="BO1054" s="28">
        <v>0.994715941781108</v>
      </c>
      <c r="BP1054" s="28">
        <v>0.46973429811866901</v>
      </c>
    </row>
    <row r="1055" spans="1:68">
      <c r="A1055" s="28">
        <v>1054</v>
      </c>
      <c r="B1055" s="29" t="s">
        <v>500</v>
      </c>
      <c r="C1055" s="28">
        <v>262</v>
      </c>
      <c r="D1055" s="28">
        <v>1120</v>
      </c>
      <c r="E1055" s="28">
        <v>0.351744</v>
      </c>
      <c r="F1055" s="28">
        <v>30.97717175</v>
      </c>
      <c r="G1055" s="28">
        <v>2.9923924999999998</v>
      </c>
      <c r="H1055" s="28">
        <v>1.2264875</v>
      </c>
      <c r="I1055" s="28">
        <v>4.1683025000000002</v>
      </c>
      <c r="J1055" s="28">
        <v>14.965999999999999</v>
      </c>
      <c r="K1055" s="28">
        <v>0.84258250000000001</v>
      </c>
      <c r="L1055" s="28">
        <v>0.85042499999999999</v>
      </c>
      <c r="M1055" s="28">
        <v>1.0326649999999999</v>
      </c>
      <c r="N1055" s="28">
        <v>455.78625</v>
      </c>
      <c r="O1055" s="28">
        <v>57.387148564999997</v>
      </c>
      <c r="P1055" s="28">
        <v>355.8245</v>
      </c>
      <c r="Q1055" s="28">
        <v>1.2837812500000001</v>
      </c>
      <c r="R1055" s="28">
        <v>2.1684999999999999</v>
      </c>
      <c r="S1055" s="28">
        <v>3.4957500000000001</v>
      </c>
      <c r="T1055" s="28">
        <v>178.92175</v>
      </c>
      <c r="U1055" s="28">
        <v>3.1655799999999998</v>
      </c>
      <c r="V1055" s="28">
        <v>6.6818121074435397E-2</v>
      </c>
      <c r="W1055" s="28">
        <v>35.164819999999999</v>
      </c>
      <c r="X1055" s="28">
        <v>200.005</v>
      </c>
      <c r="Y1055" s="28">
        <v>1.5006375000000001</v>
      </c>
      <c r="Z1055" s="28">
        <v>1.9634575000000001</v>
      </c>
      <c r="AA1055" s="28">
        <v>2.6025200000000002</v>
      </c>
      <c r="AB1055" s="28">
        <v>2.7866724999999999</v>
      </c>
      <c r="AC1055" s="28">
        <v>50.746124999999999</v>
      </c>
      <c r="AD1055" s="28">
        <v>34.355867500000002</v>
      </c>
      <c r="AE1055" s="28">
        <v>3.4957500000000001</v>
      </c>
      <c r="AF1055" s="28">
        <v>4.8138790499999997</v>
      </c>
      <c r="AG1055" s="28">
        <v>4.8138790499999997</v>
      </c>
      <c r="AH1055" s="28">
        <v>4.8138790499999997</v>
      </c>
      <c r="AI1055" s="28">
        <v>0.05</v>
      </c>
      <c r="AJ1055" s="28">
        <v>2.1360000000000001</v>
      </c>
      <c r="AK1055" s="28">
        <v>110.51439999999999</v>
      </c>
      <c r="AL1055" s="28">
        <v>7.266</v>
      </c>
      <c r="AM1055" s="28">
        <v>0.95</v>
      </c>
      <c r="AN1055" s="28">
        <v>1.74</v>
      </c>
      <c r="AO1055" s="28">
        <v>47.4</v>
      </c>
      <c r="AP1055" s="28">
        <v>2.012</v>
      </c>
      <c r="AQ1055" s="28">
        <v>1.58</v>
      </c>
      <c r="AR1055" s="28">
        <v>7.6760000000000002</v>
      </c>
      <c r="AS1055" s="28">
        <v>683.3</v>
      </c>
      <c r="AT1055" s="28">
        <v>37.313864000000002</v>
      </c>
      <c r="AU1055" s="28">
        <v>2847.4</v>
      </c>
      <c r="AV1055" s="28">
        <v>5.3832000000000004</v>
      </c>
      <c r="AW1055" s="28">
        <v>3.3</v>
      </c>
      <c r="AX1055" s="28">
        <v>5.2</v>
      </c>
      <c r="AY1055" s="28">
        <v>134</v>
      </c>
      <c r="AZ1055" s="28">
        <v>2.766</v>
      </c>
      <c r="BA1055" s="28">
        <v>0.105485232067511</v>
      </c>
      <c r="BB1055" s="28">
        <v>10.834</v>
      </c>
      <c r="BC1055" s="28">
        <v>145</v>
      </c>
      <c r="BD1055" s="28">
        <v>0.64</v>
      </c>
      <c r="BE1055" s="28">
        <v>1.9128000000000001</v>
      </c>
      <c r="BF1055" s="28">
        <v>1.8620000000000001</v>
      </c>
      <c r="BG1055" s="28">
        <v>2.13</v>
      </c>
      <c r="BH1055" s="28">
        <v>75.180000000000007</v>
      </c>
      <c r="BI1055" s="28">
        <v>15.18</v>
      </c>
      <c r="BJ1055" s="28">
        <v>5.2</v>
      </c>
      <c r="BK1055" s="28">
        <v>3.3005800000000001</v>
      </c>
      <c r="BL1055" s="28">
        <v>3.3005800000000001</v>
      </c>
      <c r="BM1055" s="28">
        <v>3.3005800000000001</v>
      </c>
      <c r="BN1055" s="28">
        <v>0.17</v>
      </c>
      <c r="BO1055" s="28">
        <v>1.00807741046124</v>
      </c>
      <c r="BP1055" s="28">
        <v>0.46309696092619401</v>
      </c>
    </row>
    <row r="1056" spans="1:68">
      <c r="A1056" s="28">
        <v>1055</v>
      </c>
      <c r="B1056" s="29" t="s">
        <v>501</v>
      </c>
      <c r="C1056" s="28">
        <v>210</v>
      </c>
      <c r="D1056" s="28">
        <v>1105</v>
      </c>
      <c r="E1056" s="28">
        <v>0.35214780000000001</v>
      </c>
      <c r="F1056" s="28">
        <v>30.6488637</v>
      </c>
      <c r="G1056" s="28">
        <v>2.985071</v>
      </c>
      <c r="H1056" s="28">
        <v>1.2199390000000001</v>
      </c>
      <c r="I1056" s="28">
        <v>4.155653</v>
      </c>
      <c r="J1056" s="28">
        <v>14.7575</v>
      </c>
      <c r="K1056" s="28">
        <v>0.86130899999999999</v>
      </c>
      <c r="L1056" s="28">
        <v>0.86897000000000002</v>
      </c>
      <c r="M1056" s="28">
        <v>1.0569189999999999</v>
      </c>
      <c r="N1056" s="28">
        <v>466.89666</v>
      </c>
      <c r="O1056" s="28">
        <v>57.243625342999998</v>
      </c>
      <c r="P1056" s="28">
        <v>362.31630000000001</v>
      </c>
      <c r="Q1056" s="28">
        <v>1.4270532</v>
      </c>
      <c r="R1056" s="28">
        <v>2.2069399999999999</v>
      </c>
      <c r="S1056" s="28">
        <v>3.4767000000000001</v>
      </c>
      <c r="T1056" s="28">
        <v>177.68219999999999</v>
      </c>
      <c r="U1056" s="28">
        <v>3.1327229999999999</v>
      </c>
      <c r="V1056" s="28">
        <v>6.90970692868033E-2</v>
      </c>
      <c r="W1056" s="28">
        <v>34.048181999999997</v>
      </c>
      <c r="X1056" s="28">
        <v>199.64</v>
      </c>
      <c r="Y1056" s="28">
        <v>1.5030429999999999</v>
      </c>
      <c r="Z1056" s="28">
        <v>1.9652080000000001</v>
      </c>
      <c r="AA1056" s="28">
        <v>2.5949800000000001</v>
      </c>
      <c r="AB1056" s="28">
        <v>2.7900770000000001</v>
      </c>
      <c r="AC1056" s="28">
        <v>51.701529999999998</v>
      </c>
      <c r="AD1056" s="28">
        <v>33.346691</v>
      </c>
      <c r="AE1056" s="28">
        <v>3.4767000000000001</v>
      </c>
      <c r="AF1056" s="28">
        <v>4.8051622600000004</v>
      </c>
      <c r="AG1056" s="28">
        <v>4.8040482600000001</v>
      </c>
      <c r="AH1056" s="28">
        <v>4.7984222599999997</v>
      </c>
      <c r="AI1056" s="28">
        <v>5.2084999999999999E-2</v>
      </c>
      <c r="AJ1056" s="28">
        <v>2.1386599999999998</v>
      </c>
      <c r="AK1056" s="28">
        <v>110.62609399999999</v>
      </c>
      <c r="AL1056" s="28">
        <v>7.2768600000000001</v>
      </c>
      <c r="AM1056" s="28">
        <v>0.95145999999999997</v>
      </c>
      <c r="AN1056" s="28">
        <v>1.7423200000000001</v>
      </c>
      <c r="AO1056" s="28">
        <v>47.451999999999998</v>
      </c>
      <c r="AP1056" s="28">
        <v>2.0153400000000001</v>
      </c>
      <c r="AQ1056" s="28">
        <v>1.5835999999999999</v>
      </c>
      <c r="AR1056" s="28">
        <v>7.6845600000000003</v>
      </c>
      <c r="AS1056" s="28">
        <v>684.81859999999995</v>
      </c>
      <c r="AT1056" s="28">
        <v>37.368208660000001</v>
      </c>
      <c r="AU1056" s="28">
        <v>2851.0160000000001</v>
      </c>
      <c r="AV1056" s="28">
        <v>5.3833799999999998</v>
      </c>
      <c r="AW1056" s="28">
        <v>3.3075000000000001</v>
      </c>
      <c r="AX1056" s="28">
        <v>5.2080000000000002</v>
      </c>
      <c r="AY1056" s="28">
        <v>134.232</v>
      </c>
      <c r="AZ1056" s="28">
        <v>2.7702200000000001</v>
      </c>
      <c r="BA1056" s="28">
        <v>0.10570681952288601</v>
      </c>
      <c r="BB1056" s="28">
        <v>10.848179999999999</v>
      </c>
      <c r="BC1056" s="28">
        <v>145.28</v>
      </c>
      <c r="BD1056" s="28">
        <v>0.64119499999999996</v>
      </c>
      <c r="BE1056" s="28">
        <v>1.916318</v>
      </c>
      <c r="BF1056" s="28">
        <v>1.8653</v>
      </c>
      <c r="BG1056" s="28">
        <v>2.1339199999999998</v>
      </c>
      <c r="BH1056" s="28">
        <v>75.211399999999998</v>
      </c>
      <c r="BI1056" s="28">
        <v>15.1968</v>
      </c>
      <c r="BJ1056" s="28">
        <v>5.2080000000000002</v>
      </c>
      <c r="BK1056" s="28">
        <v>3.3063129999999998</v>
      </c>
      <c r="BL1056" s="28">
        <v>3.3063129999999998</v>
      </c>
      <c r="BM1056" s="28">
        <v>3.3063129999999998</v>
      </c>
      <c r="BN1056" s="28">
        <v>0.17033999999999999</v>
      </c>
      <c r="BO1056" s="28">
        <v>1.0083227120049101</v>
      </c>
      <c r="BP1056" s="28">
        <v>0.46396164978292298</v>
      </c>
    </row>
    <row r="1057" spans="1:68">
      <c r="A1057" s="28">
        <v>1056</v>
      </c>
      <c r="B1057" s="29" t="s">
        <v>89</v>
      </c>
      <c r="C1057" s="28">
        <v>235</v>
      </c>
      <c r="D1057" s="28">
        <v>1105</v>
      </c>
      <c r="E1057" s="28">
        <v>0.36207780000000001</v>
      </c>
      <c r="F1057" s="28">
        <v>31.275803700000001</v>
      </c>
      <c r="G1057" s="28">
        <v>3.0250910000000002</v>
      </c>
      <c r="H1057" s="28">
        <v>1.2240789999999999</v>
      </c>
      <c r="I1057" s="28">
        <v>4.1624030000000003</v>
      </c>
      <c r="J1057" s="28">
        <v>15.006500000000001</v>
      </c>
      <c r="K1057" s="28">
        <v>0.86772899999999997</v>
      </c>
      <c r="L1057" s="28">
        <v>0.87466999999999995</v>
      </c>
      <c r="M1057" s="28">
        <v>1.0634589999999999</v>
      </c>
      <c r="N1057" s="28">
        <v>469.00655999999998</v>
      </c>
      <c r="O1057" s="28">
        <v>57.414195563</v>
      </c>
      <c r="P1057" s="28">
        <v>363.94830000000002</v>
      </c>
      <c r="Q1057" s="28">
        <v>1.4391702</v>
      </c>
      <c r="R1057" s="28">
        <v>2.2258399999999998</v>
      </c>
      <c r="S1057" s="28">
        <v>3.4946999999999999</v>
      </c>
      <c r="T1057" s="28">
        <v>178.13820000000001</v>
      </c>
      <c r="U1057" s="28">
        <v>3.1387139999999998</v>
      </c>
      <c r="V1057" s="28">
        <v>6.8950121613967297E-2</v>
      </c>
      <c r="W1057" s="28">
        <v>34.112112000000003</v>
      </c>
      <c r="X1057" s="28">
        <v>200.12</v>
      </c>
      <c r="Y1057" s="28">
        <v>1.5061329999999999</v>
      </c>
      <c r="Z1057" s="28">
        <v>1.9713879999999999</v>
      </c>
      <c r="AA1057" s="28">
        <v>2.6014900000000001</v>
      </c>
      <c r="AB1057" s="28">
        <v>2.7973370000000002</v>
      </c>
      <c r="AC1057" s="28">
        <v>51.975430000000003</v>
      </c>
      <c r="AD1057" s="28">
        <v>33.368890999999998</v>
      </c>
      <c r="AE1057" s="28">
        <v>3.4946999999999999</v>
      </c>
      <c r="AF1057" s="28">
        <v>4.8251842600000003</v>
      </c>
      <c r="AG1057" s="28">
        <v>4.8223992600000001</v>
      </c>
      <c r="AH1057" s="28">
        <v>4.8083342599999996</v>
      </c>
      <c r="AI1057" s="28">
        <v>5.4484999999999999E-2</v>
      </c>
      <c r="AJ1057" s="28">
        <v>2.1426500000000002</v>
      </c>
      <c r="AK1057" s="28">
        <v>110.79363499999999</v>
      </c>
      <c r="AL1057" s="28">
        <v>7.2931499999999998</v>
      </c>
      <c r="AM1057" s="28">
        <v>0.95365</v>
      </c>
      <c r="AN1057" s="28">
        <v>1.7458</v>
      </c>
      <c r="AO1057" s="28">
        <v>47.53</v>
      </c>
      <c r="AP1057" s="28">
        <v>2.0203500000000001</v>
      </c>
      <c r="AQ1057" s="28">
        <v>1.589</v>
      </c>
      <c r="AR1057" s="28">
        <v>7.6974</v>
      </c>
      <c r="AS1057" s="28">
        <v>687.09649999999999</v>
      </c>
      <c r="AT1057" s="28">
        <v>37.449725649999998</v>
      </c>
      <c r="AU1057" s="28">
        <v>2856.44</v>
      </c>
      <c r="AV1057" s="28">
        <v>5.3836500000000003</v>
      </c>
      <c r="AW1057" s="28">
        <v>3.3187500000000001</v>
      </c>
      <c r="AX1057" s="28">
        <v>5.22</v>
      </c>
      <c r="AY1057" s="28">
        <v>134.58000000000001</v>
      </c>
      <c r="AZ1057" s="28">
        <v>2.7765499999999999</v>
      </c>
      <c r="BA1057" s="28">
        <v>0.106038291605302</v>
      </c>
      <c r="BB1057" s="28">
        <v>10.869450000000001</v>
      </c>
      <c r="BC1057" s="28">
        <v>145.69999999999999</v>
      </c>
      <c r="BD1057" s="28">
        <v>0.64298750000000005</v>
      </c>
      <c r="BE1057" s="28">
        <v>1.9215949999999999</v>
      </c>
      <c r="BF1057" s="28">
        <v>1.87025</v>
      </c>
      <c r="BG1057" s="28">
        <v>2.1398000000000001</v>
      </c>
      <c r="BH1057" s="28">
        <v>75.258499999999998</v>
      </c>
      <c r="BI1057" s="28">
        <v>15.222</v>
      </c>
      <c r="BJ1057" s="28">
        <v>5.22</v>
      </c>
      <c r="BK1057" s="28">
        <v>3.3149125000000002</v>
      </c>
      <c r="BL1057" s="28">
        <v>3.3149125000000002</v>
      </c>
      <c r="BM1057" s="28">
        <v>3.3149125000000002</v>
      </c>
      <c r="BN1057" s="28">
        <v>0.17085</v>
      </c>
      <c r="BO1057" s="28">
        <v>1.00850915339904</v>
      </c>
      <c r="BP1057" s="28">
        <v>0.46525868306801699</v>
      </c>
    </row>
    <row r="1058" spans="1:68">
      <c r="A1058" s="28">
        <v>1057</v>
      </c>
      <c r="B1058" s="29" t="s">
        <v>502</v>
      </c>
      <c r="C1058" s="28">
        <v>190</v>
      </c>
      <c r="D1058" s="28">
        <v>1105</v>
      </c>
      <c r="E1058" s="28">
        <v>0.36869780000000002</v>
      </c>
      <c r="F1058" s="28">
        <v>31.693763700000002</v>
      </c>
      <c r="G1058" s="28">
        <v>3.051771</v>
      </c>
      <c r="H1058" s="28">
        <v>1.226839</v>
      </c>
      <c r="I1058" s="28">
        <v>4.1669029999999996</v>
      </c>
      <c r="J1058" s="28">
        <v>15.172499999999999</v>
      </c>
      <c r="K1058" s="28">
        <v>0.87200900000000003</v>
      </c>
      <c r="L1058" s="28">
        <v>0.87846999999999997</v>
      </c>
      <c r="M1058" s="28">
        <v>1.0678190000000001</v>
      </c>
      <c r="N1058" s="28">
        <v>470.41316</v>
      </c>
      <c r="O1058" s="28">
        <v>57.527909043000001</v>
      </c>
      <c r="P1058" s="28">
        <v>365.03629999999998</v>
      </c>
      <c r="Q1058" s="28">
        <v>1.4472482</v>
      </c>
      <c r="R1058" s="28">
        <v>2.2384400000000002</v>
      </c>
      <c r="S1058" s="28">
        <v>3.5066999999999999</v>
      </c>
      <c r="T1058" s="28">
        <v>178.44220000000001</v>
      </c>
      <c r="U1058" s="28">
        <v>3.1427079999999998</v>
      </c>
      <c r="V1058" s="28">
        <v>6.8854836052067894E-2</v>
      </c>
      <c r="W1058" s="28">
        <v>34.154732000000003</v>
      </c>
      <c r="X1058" s="28">
        <v>200.44</v>
      </c>
      <c r="Y1058" s="28">
        <v>1.5081929999999999</v>
      </c>
      <c r="Z1058" s="28">
        <v>1.975508</v>
      </c>
      <c r="AA1058" s="28">
        <v>2.6058300000000001</v>
      </c>
      <c r="AB1058" s="28">
        <v>2.8021769999999999</v>
      </c>
      <c r="AC1058" s="28">
        <v>52.158029999999997</v>
      </c>
      <c r="AD1058" s="28">
        <v>33.383690999999999</v>
      </c>
      <c r="AE1058" s="28">
        <v>3.5066999999999999</v>
      </c>
      <c r="AF1058" s="28">
        <v>4.83853226</v>
      </c>
      <c r="AG1058" s="28">
        <v>4.8346332600000004</v>
      </c>
      <c r="AH1058" s="28">
        <v>4.8149422599999996</v>
      </c>
      <c r="AI1058" s="28">
        <v>5.6085000000000003E-2</v>
      </c>
      <c r="AJ1058" s="28">
        <v>2.1453099999999998</v>
      </c>
      <c r="AK1058" s="28">
        <v>110.90532899999999</v>
      </c>
      <c r="AL1058" s="28">
        <v>7.3040099999999999</v>
      </c>
      <c r="AM1058" s="28">
        <v>0.95511000000000001</v>
      </c>
      <c r="AN1058" s="28">
        <v>1.7481199999999999</v>
      </c>
      <c r="AO1058" s="28">
        <v>47.582000000000001</v>
      </c>
      <c r="AP1058" s="28">
        <v>2.0236900000000002</v>
      </c>
      <c r="AQ1058" s="28">
        <v>1.5926</v>
      </c>
      <c r="AR1058" s="28">
        <v>7.7059600000000001</v>
      </c>
      <c r="AS1058" s="28">
        <v>688.61509999999998</v>
      </c>
      <c r="AT1058" s="28">
        <v>37.504070310000003</v>
      </c>
      <c r="AU1058" s="28">
        <v>2860.056</v>
      </c>
      <c r="AV1058" s="28">
        <v>5.3838299999999997</v>
      </c>
      <c r="AW1058" s="28">
        <v>3.3262499999999999</v>
      </c>
      <c r="AX1058" s="28">
        <v>5.2279999999999998</v>
      </c>
      <c r="AY1058" s="28">
        <v>134.81200000000001</v>
      </c>
      <c r="AZ1058" s="28">
        <v>2.78077</v>
      </c>
      <c r="BA1058" s="28">
        <v>0.106258669244672</v>
      </c>
      <c r="BB1058" s="28">
        <v>10.88363</v>
      </c>
      <c r="BC1058" s="28">
        <v>145.97999999999999</v>
      </c>
      <c r="BD1058" s="28">
        <v>0.64418249999999999</v>
      </c>
      <c r="BE1058" s="28">
        <v>1.9251130000000001</v>
      </c>
      <c r="BF1058" s="28">
        <v>1.87355</v>
      </c>
      <c r="BG1058" s="28">
        <v>2.1437200000000001</v>
      </c>
      <c r="BH1058" s="28">
        <v>75.289900000000003</v>
      </c>
      <c r="BI1058" s="28">
        <v>15.238799999999999</v>
      </c>
      <c r="BJ1058" s="28">
        <v>5.2279999999999998</v>
      </c>
      <c r="BK1058" s="28">
        <v>3.3206454999999999</v>
      </c>
      <c r="BL1058" s="28">
        <v>3.3206454999999999</v>
      </c>
      <c r="BM1058" s="28">
        <v>3.3206454999999999</v>
      </c>
      <c r="BN1058" s="28">
        <v>0.17119000000000001</v>
      </c>
      <c r="BO1058" s="28">
        <v>1.00863326439642</v>
      </c>
      <c r="BP1058" s="28">
        <v>0.46612337192474701</v>
      </c>
    </row>
    <row r="1059" spans="1:68">
      <c r="A1059" s="28">
        <v>1058</v>
      </c>
      <c r="B1059" s="29" t="s">
        <v>503</v>
      </c>
      <c r="C1059" s="28">
        <v>180</v>
      </c>
      <c r="D1059" s="28">
        <v>1090</v>
      </c>
      <c r="E1059" s="28">
        <v>0.32501000000000002</v>
      </c>
      <c r="F1059" s="28">
        <v>28.353475</v>
      </c>
      <c r="G1059" s="28">
        <v>2.7896999999999998</v>
      </c>
      <c r="H1059" s="28">
        <v>1.14795</v>
      </c>
      <c r="I1059" s="28">
        <v>3.9251</v>
      </c>
      <c r="J1059" s="28">
        <v>13.68</v>
      </c>
      <c r="K1059" s="28">
        <v>0.81730000000000003</v>
      </c>
      <c r="L1059" s="28">
        <v>0.82499999999999996</v>
      </c>
      <c r="M1059" s="28">
        <v>1.0039</v>
      </c>
      <c r="N1059" s="28">
        <v>444.62299999999999</v>
      </c>
      <c r="O1059" s="28">
        <v>54.029816850000003</v>
      </c>
      <c r="P1059" s="28">
        <v>344.1</v>
      </c>
      <c r="Q1059" s="28">
        <v>1.395985</v>
      </c>
      <c r="R1059" s="28">
        <v>2.0895000000000001</v>
      </c>
      <c r="S1059" s="28">
        <v>3.27</v>
      </c>
      <c r="T1059" s="28">
        <v>167.4</v>
      </c>
      <c r="U1059" s="28">
        <v>2.9496000000000002</v>
      </c>
      <c r="V1059" s="28">
        <v>7.0175438596491196E-2</v>
      </c>
      <c r="W1059" s="28">
        <v>31.7562</v>
      </c>
      <c r="X1059" s="28">
        <v>188.52500000000001</v>
      </c>
      <c r="Y1059" s="28">
        <v>1.4224000000000001</v>
      </c>
      <c r="Z1059" s="28">
        <v>1.8566</v>
      </c>
      <c r="AA1059" s="28">
        <v>2.4491000000000001</v>
      </c>
      <c r="AB1059" s="28">
        <v>2.6374</v>
      </c>
      <c r="AC1059" s="28">
        <v>49.084000000000003</v>
      </c>
      <c r="AD1059" s="28">
        <v>31.15645</v>
      </c>
      <c r="AE1059" s="28">
        <v>3.27</v>
      </c>
      <c r="AF1059" s="28">
        <v>4.5299820000000004</v>
      </c>
      <c r="AG1059" s="28">
        <v>4.5299820000000004</v>
      </c>
      <c r="AH1059" s="28">
        <v>4.5299820000000004</v>
      </c>
      <c r="AI1059" s="28">
        <v>4.8000000000000001E-2</v>
      </c>
      <c r="AJ1059" s="28">
        <v>1.9644999999999999</v>
      </c>
      <c r="AK1059" s="28">
        <v>96.549250000000001</v>
      </c>
      <c r="AL1059" s="28">
        <v>6.9352499999999999</v>
      </c>
      <c r="AM1059" s="28">
        <v>0.96850000000000003</v>
      </c>
      <c r="AN1059" s="28">
        <v>1.76875</v>
      </c>
      <c r="AO1059" s="28">
        <v>42.3</v>
      </c>
      <c r="AP1059" s="28">
        <v>2.0332499999999998</v>
      </c>
      <c r="AQ1059" s="28">
        <v>1.6125</v>
      </c>
      <c r="AR1059" s="28">
        <v>7.3422499999999999</v>
      </c>
      <c r="AS1059" s="28">
        <v>674.73249999999996</v>
      </c>
      <c r="AT1059" s="28">
        <v>36.886226000000001</v>
      </c>
      <c r="AU1059" s="28">
        <v>2662.45</v>
      </c>
      <c r="AV1059" s="28">
        <v>5.9088000000000003</v>
      </c>
      <c r="AW1059" s="28">
        <v>3.45</v>
      </c>
      <c r="AX1059" s="28">
        <v>5.0250000000000004</v>
      </c>
      <c r="AY1059" s="28">
        <v>134.35</v>
      </c>
      <c r="AZ1059" s="28">
        <v>2.7109999999999999</v>
      </c>
      <c r="BA1059" s="28">
        <v>0.118203309692671</v>
      </c>
      <c r="BB1059" s="28">
        <v>11.196999999999999</v>
      </c>
      <c r="BC1059" s="28">
        <v>145</v>
      </c>
      <c r="BD1059" s="28">
        <v>0.64600000000000002</v>
      </c>
      <c r="BE1059" s="28">
        <v>1.9143250000000001</v>
      </c>
      <c r="BF1059" s="28">
        <v>1.8687499999999999</v>
      </c>
      <c r="BG1059" s="28">
        <v>2.14</v>
      </c>
      <c r="BH1059" s="28">
        <v>85.662499999999994</v>
      </c>
      <c r="BI1059" s="28">
        <v>15.18</v>
      </c>
      <c r="BJ1059" s="28">
        <v>5.0250000000000004</v>
      </c>
      <c r="BK1059" s="28">
        <v>3.3507525</v>
      </c>
      <c r="BL1059" s="28">
        <v>3.3507525</v>
      </c>
      <c r="BM1059" s="28">
        <v>3.6990525000000001</v>
      </c>
      <c r="BN1059" s="28">
        <v>0.20150000000000001</v>
      </c>
      <c r="BO1059" s="28">
        <v>0.97781570865855705</v>
      </c>
      <c r="BP1059" s="28">
        <v>0.46743849493487699</v>
      </c>
    </row>
    <row r="1060" spans="1:68">
      <c r="A1060" s="28">
        <v>1059</v>
      </c>
      <c r="B1060" s="29" t="s">
        <v>504</v>
      </c>
      <c r="C1060" s="28">
        <v>210</v>
      </c>
      <c r="D1060" s="28">
        <v>1090</v>
      </c>
      <c r="E1060" s="28">
        <v>0.320635</v>
      </c>
      <c r="F1060" s="28">
        <v>27.9515125</v>
      </c>
      <c r="G1060" s="28">
        <v>2.7619500000000001</v>
      </c>
      <c r="H1060" s="28">
        <v>1.1533249999999999</v>
      </c>
      <c r="I1060" s="28">
        <v>3.90585</v>
      </c>
      <c r="J1060" s="28">
        <v>13.48</v>
      </c>
      <c r="K1060" s="28">
        <v>0.81855</v>
      </c>
      <c r="L1060" s="28">
        <v>0.82750000000000001</v>
      </c>
      <c r="M1060" s="28">
        <v>1.0126500000000001</v>
      </c>
      <c r="N1060" s="28">
        <v>445.89049999999997</v>
      </c>
      <c r="O1060" s="28">
        <v>53.577642474999998</v>
      </c>
      <c r="P1060" s="28">
        <v>345.55</v>
      </c>
      <c r="Q1060" s="28">
        <v>1.4317975000000001</v>
      </c>
      <c r="R1060" s="28">
        <v>2.0782500000000002</v>
      </c>
      <c r="S1060" s="28">
        <v>3.2450000000000001</v>
      </c>
      <c r="T1060" s="28">
        <v>166.4</v>
      </c>
      <c r="U1060" s="28">
        <v>2.9236</v>
      </c>
      <c r="V1060" s="28">
        <v>7.1216617210682495E-2</v>
      </c>
      <c r="W1060" s="28">
        <v>31.3447</v>
      </c>
      <c r="X1060" s="28">
        <v>187.58750000000001</v>
      </c>
      <c r="Y1060" s="28">
        <v>1.4114</v>
      </c>
      <c r="Z1060" s="28">
        <v>1.8483000000000001</v>
      </c>
      <c r="AA1060" s="28">
        <v>2.4368500000000002</v>
      </c>
      <c r="AB1060" s="28">
        <v>2.6278999999999999</v>
      </c>
      <c r="AC1060" s="28">
        <v>49.223999999999997</v>
      </c>
      <c r="AD1060" s="28">
        <v>30.918075000000002</v>
      </c>
      <c r="AE1060" s="28">
        <v>3.2450000000000001</v>
      </c>
      <c r="AF1060" s="28">
        <v>4.5072570000000001</v>
      </c>
      <c r="AG1060" s="28">
        <v>4.5072570000000001</v>
      </c>
      <c r="AH1060" s="28">
        <v>4.5072570000000001</v>
      </c>
      <c r="AI1060" s="28">
        <v>4.8000000000000001E-2</v>
      </c>
      <c r="AJ1060" s="28">
        <v>1.978</v>
      </c>
      <c r="AK1060" s="28">
        <v>97.649775000000005</v>
      </c>
      <c r="AL1060" s="28">
        <v>6.9706250000000001</v>
      </c>
      <c r="AM1060" s="28">
        <v>0.96850000000000003</v>
      </c>
      <c r="AN1060" s="28">
        <v>1.7681249999999999</v>
      </c>
      <c r="AO1060" s="28">
        <v>42.7</v>
      </c>
      <c r="AP1060" s="28">
        <v>2.0321250000000002</v>
      </c>
      <c r="AQ1060" s="28">
        <v>1.6112500000000001</v>
      </c>
      <c r="AR1060" s="28">
        <v>7.3488749999999996</v>
      </c>
      <c r="AS1060" s="28">
        <v>675.95124999999996</v>
      </c>
      <c r="AT1060" s="28">
        <v>36.9508425</v>
      </c>
      <c r="AU1060" s="28">
        <v>2669.1</v>
      </c>
      <c r="AV1060" s="28">
        <v>5.8612500000000001</v>
      </c>
      <c r="AW1060" s="28">
        <v>3.45</v>
      </c>
      <c r="AX1060" s="28">
        <v>5.0374999999999996</v>
      </c>
      <c r="AY1060" s="28">
        <v>134.35</v>
      </c>
      <c r="AZ1060" s="28">
        <v>2.7113749999999999</v>
      </c>
      <c r="BA1060" s="28">
        <v>0.117096018735363</v>
      </c>
      <c r="BB1060" s="28">
        <v>11.19725</v>
      </c>
      <c r="BC1060" s="28">
        <v>145</v>
      </c>
      <c r="BD1060" s="28">
        <v>0.64600000000000002</v>
      </c>
      <c r="BE1060" s="28">
        <v>1.9144375</v>
      </c>
      <c r="BF1060" s="28">
        <v>1.8688750000000001</v>
      </c>
      <c r="BG1060" s="28">
        <v>2.14</v>
      </c>
      <c r="BH1060" s="28">
        <v>84.973749999999995</v>
      </c>
      <c r="BI1060" s="28">
        <v>15.147500000000001</v>
      </c>
      <c r="BJ1060" s="28">
        <v>5.0374999999999996</v>
      </c>
      <c r="BK1060" s="28">
        <v>3.35076375</v>
      </c>
      <c r="BL1060" s="28">
        <v>3.35076375</v>
      </c>
      <c r="BM1060" s="28">
        <v>3.6990637500000001</v>
      </c>
      <c r="BN1060" s="28">
        <v>0.20150000000000001</v>
      </c>
      <c r="BO1060" s="28">
        <v>0.97398031684738695</v>
      </c>
      <c r="BP1060" s="28">
        <v>0.46743849493487699</v>
      </c>
    </row>
    <row r="1061" spans="1:68">
      <c r="A1061" s="28">
        <v>1060</v>
      </c>
      <c r="B1061" s="29" t="s">
        <v>237</v>
      </c>
      <c r="C1061" s="28">
        <v>320</v>
      </c>
      <c r="D1061" s="28">
        <v>1090</v>
      </c>
      <c r="E1061" s="28">
        <v>0.317135</v>
      </c>
      <c r="F1061" s="28">
        <v>27.629942499999999</v>
      </c>
      <c r="G1061" s="28">
        <v>2.7397499999999999</v>
      </c>
      <c r="H1061" s="28">
        <v>1.1576249999999999</v>
      </c>
      <c r="I1061" s="28">
        <v>3.89045</v>
      </c>
      <c r="J1061" s="28">
        <v>13.32</v>
      </c>
      <c r="K1061" s="28">
        <v>0.81955</v>
      </c>
      <c r="L1061" s="28">
        <v>0.82950000000000002</v>
      </c>
      <c r="M1061" s="28">
        <v>1.0196499999999999</v>
      </c>
      <c r="N1061" s="28">
        <v>446.90449999999998</v>
      </c>
      <c r="O1061" s="28">
        <v>53.215902974999999</v>
      </c>
      <c r="P1061" s="28">
        <v>346.71</v>
      </c>
      <c r="Q1061" s="28">
        <v>1.4604474999999999</v>
      </c>
      <c r="R1061" s="28">
        <v>2.0692499999999998</v>
      </c>
      <c r="S1061" s="28">
        <v>3.2250000000000001</v>
      </c>
      <c r="T1061" s="28">
        <v>165.6</v>
      </c>
      <c r="U1061" s="28">
        <v>2.9028</v>
      </c>
      <c r="V1061" s="28">
        <v>7.2072072072072099E-2</v>
      </c>
      <c r="W1061" s="28">
        <v>31.015499999999999</v>
      </c>
      <c r="X1061" s="28">
        <v>186.83750000000001</v>
      </c>
      <c r="Y1061" s="28">
        <v>1.4026000000000001</v>
      </c>
      <c r="Z1061" s="28">
        <v>1.8416600000000001</v>
      </c>
      <c r="AA1061" s="28">
        <v>2.4270499999999999</v>
      </c>
      <c r="AB1061" s="28">
        <v>2.6202999999999999</v>
      </c>
      <c r="AC1061" s="28">
        <v>49.335999999999999</v>
      </c>
      <c r="AD1061" s="28">
        <v>30.727374999999999</v>
      </c>
      <c r="AE1061" s="28">
        <v>3.2250000000000001</v>
      </c>
      <c r="AF1061" s="28">
        <v>4.489077</v>
      </c>
      <c r="AG1061" s="28">
        <v>4.489077</v>
      </c>
      <c r="AH1061" s="28">
        <v>4.489077</v>
      </c>
      <c r="AI1061" s="28">
        <v>4.8000000000000001E-2</v>
      </c>
      <c r="AJ1061" s="28">
        <v>1.9887999999999999</v>
      </c>
      <c r="AK1061" s="28">
        <v>98.530195000000006</v>
      </c>
      <c r="AL1061" s="28">
        <v>6.9989249999999998</v>
      </c>
      <c r="AM1061" s="28">
        <v>0.96850000000000003</v>
      </c>
      <c r="AN1061" s="28">
        <v>1.767625</v>
      </c>
      <c r="AO1061" s="28">
        <v>43.02</v>
      </c>
      <c r="AP1061" s="28">
        <v>2.0312250000000001</v>
      </c>
      <c r="AQ1061" s="28">
        <v>1.61025</v>
      </c>
      <c r="AR1061" s="28">
        <v>7.3541749999999997</v>
      </c>
      <c r="AS1061" s="28">
        <v>676.92624999999998</v>
      </c>
      <c r="AT1061" s="28">
        <v>37.002535700000003</v>
      </c>
      <c r="AU1061" s="28">
        <v>2674.42</v>
      </c>
      <c r="AV1061" s="28">
        <v>5.8232100000000004</v>
      </c>
      <c r="AW1061" s="28">
        <v>3.45</v>
      </c>
      <c r="AX1061" s="28">
        <v>5.0475000000000003</v>
      </c>
      <c r="AY1061" s="28">
        <v>134.35</v>
      </c>
      <c r="AZ1061" s="28">
        <v>2.7116750000000001</v>
      </c>
      <c r="BA1061" s="28">
        <v>0.116225011622501</v>
      </c>
      <c r="BB1061" s="28">
        <v>11.19745</v>
      </c>
      <c r="BC1061" s="28">
        <v>145</v>
      </c>
      <c r="BD1061" s="28">
        <v>0.64600000000000002</v>
      </c>
      <c r="BE1061" s="28">
        <v>1.9145274999999999</v>
      </c>
      <c r="BF1061" s="28">
        <v>1.8689750000000001</v>
      </c>
      <c r="BG1061" s="28">
        <v>2.14</v>
      </c>
      <c r="BH1061" s="28">
        <v>84.422749999999994</v>
      </c>
      <c r="BI1061" s="28">
        <v>15.121499999999999</v>
      </c>
      <c r="BJ1061" s="28">
        <v>5.0475000000000003</v>
      </c>
      <c r="BK1061" s="28">
        <v>3.35077275</v>
      </c>
      <c r="BL1061" s="28">
        <v>3.35077275</v>
      </c>
      <c r="BM1061" s="28">
        <v>3.69907275</v>
      </c>
      <c r="BN1061" s="28">
        <v>0.20150000000000001</v>
      </c>
      <c r="BO1061" s="28">
        <v>0.97091200339845196</v>
      </c>
      <c r="BP1061" s="28">
        <v>0.46743849493487699</v>
      </c>
    </row>
    <row r="1062" spans="1:68">
      <c r="A1062" s="28">
        <v>1061</v>
      </c>
      <c r="B1062" s="29" t="s">
        <v>89</v>
      </c>
      <c r="C1062" s="28">
        <v>300</v>
      </c>
      <c r="D1062" s="28">
        <v>1090</v>
      </c>
      <c r="E1062" s="28">
        <v>0.33201000000000003</v>
      </c>
      <c r="F1062" s="28">
        <v>28.996614999999998</v>
      </c>
      <c r="G1062" s="28">
        <v>2.8340999999999998</v>
      </c>
      <c r="H1062" s="28">
        <v>1.1393500000000001</v>
      </c>
      <c r="I1062" s="28">
        <v>3.9559000000000002</v>
      </c>
      <c r="J1062" s="28">
        <v>14</v>
      </c>
      <c r="K1062" s="28">
        <v>0.81530000000000002</v>
      </c>
      <c r="L1062" s="28">
        <v>0.82099999999999995</v>
      </c>
      <c r="M1062" s="28">
        <v>0.9899</v>
      </c>
      <c r="N1062" s="28">
        <v>442.59500000000003</v>
      </c>
      <c r="O1062" s="28">
        <v>54.753295850000001</v>
      </c>
      <c r="P1062" s="28">
        <v>341.78</v>
      </c>
      <c r="Q1062" s="28">
        <v>1.3386849999999999</v>
      </c>
      <c r="R1062" s="28">
        <v>2.1074999999999999</v>
      </c>
      <c r="S1062" s="28">
        <v>3.31</v>
      </c>
      <c r="T1062" s="28">
        <v>169</v>
      </c>
      <c r="U1062" s="28">
        <v>2.9912000000000001</v>
      </c>
      <c r="V1062" s="28">
        <v>6.8571428571428603E-2</v>
      </c>
      <c r="W1062" s="28">
        <v>32.4146</v>
      </c>
      <c r="X1062" s="28">
        <v>190.02500000000001</v>
      </c>
      <c r="Y1062" s="28">
        <v>1.44</v>
      </c>
      <c r="Z1062" s="28">
        <v>1.86988</v>
      </c>
      <c r="AA1062" s="28">
        <v>2.4687000000000001</v>
      </c>
      <c r="AB1062" s="28">
        <v>2.6526000000000001</v>
      </c>
      <c r="AC1062" s="28">
        <v>48.86</v>
      </c>
      <c r="AD1062" s="28">
        <v>31.537849999999999</v>
      </c>
      <c r="AE1062" s="28">
        <v>3.31</v>
      </c>
      <c r="AF1062" s="28">
        <v>4.5663419999999997</v>
      </c>
      <c r="AG1062" s="28">
        <v>4.5663419999999997</v>
      </c>
      <c r="AH1062" s="28">
        <v>4.5663419999999997</v>
      </c>
      <c r="AI1062" s="28">
        <v>4.8000000000000001E-2</v>
      </c>
      <c r="AJ1062" s="28">
        <v>1.9429000000000001</v>
      </c>
      <c r="AK1062" s="28">
        <v>94.788409999999999</v>
      </c>
      <c r="AL1062" s="28">
        <v>6.8786500000000004</v>
      </c>
      <c r="AM1062" s="28">
        <v>0.96850000000000003</v>
      </c>
      <c r="AN1062" s="28">
        <v>1.7697499999999999</v>
      </c>
      <c r="AO1062" s="28">
        <v>41.66</v>
      </c>
      <c r="AP1062" s="28">
        <v>2.03505</v>
      </c>
      <c r="AQ1062" s="28">
        <v>1.6145</v>
      </c>
      <c r="AR1062" s="28">
        <v>7.3316499999999998</v>
      </c>
      <c r="AS1062" s="28">
        <v>672.78250000000003</v>
      </c>
      <c r="AT1062" s="28">
        <v>36.782839600000003</v>
      </c>
      <c r="AU1062" s="28">
        <v>2651.81</v>
      </c>
      <c r="AV1062" s="28">
        <v>5.9848800000000004</v>
      </c>
      <c r="AW1062" s="28">
        <v>3.45</v>
      </c>
      <c r="AX1062" s="28">
        <v>5.0049999999999999</v>
      </c>
      <c r="AY1062" s="28">
        <v>134.35</v>
      </c>
      <c r="AZ1062" s="28">
        <v>2.7103999999999999</v>
      </c>
      <c r="BA1062" s="28">
        <v>0.120019203072492</v>
      </c>
      <c r="BB1062" s="28">
        <v>11.1966</v>
      </c>
      <c r="BC1062" s="28">
        <v>145</v>
      </c>
      <c r="BD1062" s="28">
        <v>0.64600000000000002</v>
      </c>
      <c r="BE1062" s="28">
        <v>1.914145</v>
      </c>
      <c r="BF1062" s="28">
        <v>1.8685499999999999</v>
      </c>
      <c r="BG1062" s="28">
        <v>2.14</v>
      </c>
      <c r="BH1062" s="28">
        <v>86.764499999999998</v>
      </c>
      <c r="BI1062" s="28">
        <v>15.231999999999999</v>
      </c>
      <c r="BJ1062" s="28">
        <v>5.0049999999999999</v>
      </c>
      <c r="BK1062" s="28">
        <v>3.3507345000000002</v>
      </c>
      <c r="BL1062" s="28">
        <v>3.3507345000000002</v>
      </c>
      <c r="BM1062" s="28">
        <v>3.6990344999999998</v>
      </c>
      <c r="BN1062" s="28">
        <v>0.20150000000000001</v>
      </c>
      <c r="BO1062" s="28">
        <v>0.98395233555642903</v>
      </c>
      <c r="BP1062" s="28">
        <v>0.46743849493487699</v>
      </c>
    </row>
    <row r="1063" spans="1:68">
      <c r="A1063" s="28">
        <v>1062</v>
      </c>
      <c r="B1063" s="29" t="s">
        <v>505</v>
      </c>
      <c r="C1063" s="28">
        <v>142</v>
      </c>
      <c r="D1063" s="28">
        <v>1150</v>
      </c>
      <c r="E1063" s="28">
        <v>0.36487999999999998</v>
      </c>
      <c r="F1063" s="28">
        <v>30.590060000000001</v>
      </c>
      <c r="G1063" s="28">
        <v>2.9371999999999998</v>
      </c>
      <c r="H1063" s="28">
        <v>1.1972</v>
      </c>
      <c r="I1063" s="28">
        <v>4.0125999999999999</v>
      </c>
      <c r="J1063" s="28">
        <v>14.68</v>
      </c>
      <c r="K1063" s="28">
        <v>0.83599999999999997</v>
      </c>
      <c r="L1063" s="28">
        <v>0.84199999999999997</v>
      </c>
      <c r="M1063" s="28">
        <v>1.038</v>
      </c>
      <c r="N1063" s="28">
        <v>452.51400000000001</v>
      </c>
      <c r="O1063" s="28">
        <v>55.332748799999997</v>
      </c>
      <c r="P1063" s="28">
        <v>364.66</v>
      </c>
      <c r="Q1063" s="28">
        <v>1.35124</v>
      </c>
      <c r="R1063" s="28">
        <v>2.133</v>
      </c>
      <c r="S1063" s="28">
        <v>3.4</v>
      </c>
      <c r="T1063" s="28">
        <v>172.98</v>
      </c>
      <c r="U1063" s="28">
        <v>3.0449999999999999</v>
      </c>
      <c r="V1063" s="28">
        <v>6.8119891008174394E-2</v>
      </c>
      <c r="W1063" s="28">
        <v>33.270800000000001</v>
      </c>
      <c r="X1063" s="28">
        <v>193.8</v>
      </c>
      <c r="Y1063" s="28">
        <v>1.4530000000000001</v>
      </c>
      <c r="Z1063" s="28">
        <v>1.9088000000000001</v>
      </c>
      <c r="AA1063" s="28">
        <v>2.5206</v>
      </c>
      <c r="AB1063" s="28">
        <v>2.7073999999999998</v>
      </c>
      <c r="AC1063" s="28">
        <v>49.082599999999999</v>
      </c>
      <c r="AD1063" s="28">
        <v>32.537799999999997</v>
      </c>
      <c r="AE1063" s="28">
        <v>3.4</v>
      </c>
      <c r="AF1063" s="28">
        <v>4.6866539999999999</v>
      </c>
      <c r="AG1063" s="28">
        <v>4.6866539999999999</v>
      </c>
      <c r="AH1063" s="28">
        <v>4.6866539999999999</v>
      </c>
      <c r="AI1063" s="28">
        <v>4.9000000000000002E-2</v>
      </c>
      <c r="AJ1063" s="28">
        <v>1.927</v>
      </c>
      <c r="AK1063" s="28">
        <v>93.482879999999994</v>
      </c>
      <c r="AL1063" s="28">
        <v>6.7657999999999996</v>
      </c>
      <c r="AM1063" s="28">
        <v>0.95740000000000003</v>
      </c>
      <c r="AN1063" s="28">
        <v>1.758</v>
      </c>
      <c r="AO1063" s="28">
        <v>41.2</v>
      </c>
      <c r="AP1063" s="28">
        <v>2.0322</v>
      </c>
      <c r="AQ1063" s="28">
        <v>1.6060000000000001</v>
      </c>
      <c r="AR1063" s="28">
        <v>7.4736000000000002</v>
      </c>
      <c r="AS1063" s="28">
        <v>667.19799999999998</v>
      </c>
      <c r="AT1063" s="28">
        <v>36.4707972</v>
      </c>
      <c r="AU1063" s="28">
        <v>2704.26</v>
      </c>
      <c r="AV1063" s="28">
        <v>6.0879599999999998</v>
      </c>
      <c r="AW1063" s="28">
        <v>3.36</v>
      </c>
      <c r="AX1063" s="28">
        <v>5</v>
      </c>
      <c r="AY1063" s="28">
        <v>134.13999999999999</v>
      </c>
      <c r="AZ1063" s="28">
        <v>2.7401</v>
      </c>
      <c r="BA1063" s="28">
        <v>0.121359223300971</v>
      </c>
      <c r="BB1063" s="28">
        <v>10.976599999999999</v>
      </c>
      <c r="BC1063" s="28">
        <v>145</v>
      </c>
      <c r="BD1063" s="28">
        <v>0.64239999999999997</v>
      </c>
      <c r="BE1063" s="28">
        <v>1.9122399999999999</v>
      </c>
      <c r="BF1063" s="28">
        <v>1.8633999999999999</v>
      </c>
      <c r="BG1063" s="28">
        <v>2.1339999999999999</v>
      </c>
      <c r="BH1063" s="28">
        <v>86.536000000000001</v>
      </c>
      <c r="BI1063" s="28">
        <v>15.518000000000001</v>
      </c>
      <c r="BJ1063" s="28">
        <v>5</v>
      </c>
      <c r="BK1063" s="28">
        <v>3.320532</v>
      </c>
      <c r="BL1063" s="28">
        <v>3.320532</v>
      </c>
      <c r="BM1063" s="28">
        <v>3.4598520000000001</v>
      </c>
      <c r="BN1063" s="28">
        <v>0.18260000000000001</v>
      </c>
      <c r="BO1063" s="28">
        <v>0.99024289896456297</v>
      </c>
      <c r="BP1063" s="28">
        <v>0.464833574529667</v>
      </c>
    </row>
    <row r="1064" spans="1:68">
      <c r="A1064" s="28">
        <v>1063</v>
      </c>
      <c r="B1064" s="29" t="s">
        <v>506</v>
      </c>
      <c r="C1064" s="28">
        <v>76</v>
      </c>
      <c r="D1064" s="28">
        <v>1050</v>
      </c>
      <c r="E1064" s="28">
        <v>0.29792000000000002</v>
      </c>
      <c r="F1064" s="28">
        <v>27.676089999999999</v>
      </c>
      <c r="G1064" s="28">
        <v>2.7932999999999999</v>
      </c>
      <c r="H1064" s="28">
        <v>1.1423000000000001</v>
      </c>
      <c r="I1064" s="28">
        <v>4.0147000000000004</v>
      </c>
      <c r="J1064" s="28">
        <v>13.58</v>
      </c>
      <c r="K1064" s="28">
        <v>0.80649999999999999</v>
      </c>
      <c r="L1064" s="28">
        <v>0.81499999999999995</v>
      </c>
      <c r="M1064" s="28">
        <v>0.96160000000000001</v>
      </c>
      <c r="N1064" s="28">
        <v>438.096</v>
      </c>
      <c r="O1064" s="28">
        <v>55.324375199999999</v>
      </c>
      <c r="P1064" s="28">
        <v>326.95999999999998</v>
      </c>
      <c r="Q1064" s="28">
        <v>1.25881</v>
      </c>
      <c r="R1064" s="28">
        <v>2.0990000000000002</v>
      </c>
      <c r="S1064" s="28">
        <v>3.31</v>
      </c>
      <c r="T1064" s="28">
        <v>170.97</v>
      </c>
      <c r="U1064" s="28">
        <v>3.0385599999999999</v>
      </c>
      <c r="V1064" s="28">
        <v>6.9219440353461004E-2</v>
      </c>
      <c r="W1064" s="28">
        <v>33.3996</v>
      </c>
      <c r="X1064" s="28">
        <v>191.7</v>
      </c>
      <c r="Y1064" s="28">
        <v>1.4524999999999999</v>
      </c>
      <c r="Z1064" s="28">
        <v>1.8798999999999999</v>
      </c>
      <c r="AA1064" s="28">
        <v>2.4937999999999998</v>
      </c>
      <c r="AB1064" s="28">
        <v>2.6722999999999999</v>
      </c>
      <c r="AC1064" s="28">
        <v>49.357999999999997</v>
      </c>
      <c r="AD1064" s="28">
        <v>32.285899999999998</v>
      </c>
      <c r="AE1064" s="28">
        <v>3.31</v>
      </c>
      <c r="AF1064" s="28">
        <v>4.6125540000000003</v>
      </c>
      <c r="AG1064" s="28">
        <v>4.6125540000000003</v>
      </c>
      <c r="AH1064" s="28">
        <v>4.6125540000000003</v>
      </c>
      <c r="AI1064" s="28">
        <v>4.8000000000000001E-2</v>
      </c>
      <c r="AJ1064" s="28">
        <v>1.9048</v>
      </c>
      <c r="AK1064" s="28">
        <v>92.005219999999994</v>
      </c>
      <c r="AL1064" s="28">
        <v>6.6623999999999999</v>
      </c>
      <c r="AM1064" s="28">
        <v>0.94920000000000004</v>
      </c>
      <c r="AN1064" s="28">
        <v>1.7512000000000001</v>
      </c>
      <c r="AO1064" s="28">
        <v>40.619999999999997</v>
      </c>
      <c r="AP1064" s="28">
        <v>2.0266000000000002</v>
      </c>
      <c r="AQ1064" s="28">
        <v>1.5980000000000001</v>
      </c>
      <c r="AR1064" s="28">
        <v>7.5156000000000001</v>
      </c>
      <c r="AS1064" s="28">
        <v>663.68399999999997</v>
      </c>
      <c r="AT1064" s="28">
        <v>36.168120000000002</v>
      </c>
      <c r="AU1064" s="28">
        <v>2724.84</v>
      </c>
      <c r="AV1064" s="28">
        <v>6.0368599999999999</v>
      </c>
      <c r="AW1064" s="28">
        <v>3.2970000000000002</v>
      </c>
      <c r="AX1064" s="28">
        <v>4.9800000000000004</v>
      </c>
      <c r="AY1064" s="28">
        <v>133.96</v>
      </c>
      <c r="AZ1064" s="28">
        <v>2.7564000000000002</v>
      </c>
      <c r="BA1064" s="28">
        <v>0.122599704579025</v>
      </c>
      <c r="BB1064" s="28">
        <v>10.8262</v>
      </c>
      <c r="BC1064" s="28">
        <v>144.9</v>
      </c>
      <c r="BD1064" s="28">
        <v>0.63929999999999998</v>
      </c>
      <c r="BE1064" s="28">
        <v>1.9090800000000001</v>
      </c>
      <c r="BF1064" s="28">
        <v>1.8588</v>
      </c>
      <c r="BG1064" s="28">
        <v>2.1301999999999999</v>
      </c>
      <c r="BH1064" s="28">
        <v>84.628</v>
      </c>
      <c r="BI1064" s="28">
        <v>15.678000000000001</v>
      </c>
      <c r="BJ1064" s="28">
        <v>4.9800000000000004</v>
      </c>
      <c r="BK1064" s="28">
        <v>3.2934079999999999</v>
      </c>
      <c r="BL1064" s="28">
        <v>3.2934079999999999</v>
      </c>
      <c r="BM1064" s="28">
        <v>3.3281019999999999</v>
      </c>
      <c r="BN1064" s="28">
        <v>0.1716</v>
      </c>
      <c r="BO1064" s="28">
        <v>0.99158668741565803</v>
      </c>
      <c r="BP1064" s="28">
        <v>0.46259044862518101</v>
      </c>
    </row>
    <row r="1065" spans="1:68">
      <c r="A1065" s="28">
        <v>1064</v>
      </c>
      <c r="B1065" s="29" t="s">
        <v>85</v>
      </c>
      <c r="C1065" s="28">
        <v>133</v>
      </c>
      <c r="D1065" s="28">
        <v>1050</v>
      </c>
      <c r="E1065" s="28">
        <v>0.26988000000000001</v>
      </c>
      <c r="F1065" s="28">
        <v>25.992384999999999</v>
      </c>
      <c r="G1065" s="28">
        <v>2.6874500000000001</v>
      </c>
      <c r="H1065" s="28">
        <v>1.11595</v>
      </c>
      <c r="I1065" s="28">
        <v>3.9395500000000001</v>
      </c>
      <c r="J1065" s="28">
        <v>12.87</v>
      </c>
      <c r="K1065" s="28">
        <v>0.78725000000000001</v>
      </c>
      <c r="L1065" s="28">
        <v>0.79749999999999999</v>
      </c>
      <c r="M1065" s="28">
        <v>0.93240000000000001</v>
      </c>
      <c r="N1065" s="28">
        <v>428.49400000000003</v>
      </c>
      <c r="O1065" s="28">
        <v>54.097642800000003</v>
      </c>
      <c r="P1065" s="28">
        <v>313.44</v>
      </c>
      <c r="Q1065" s="28">
        <v>1.2364649999999999</v>
      </c>
      <c r="R1065" s="28">
        <v>2.0485000000000002</v>
      </c>
      <c r="S1065" s="28">
        <v>3.2149999999999999</v>
      </c>
      <c r="T1065" s="28">
        <v>167.20500000000001</v>
      </c>
      <c r="U1065" s="28">
        <v>2.9728400000000001</v>
      </c>
      <c r="V1065" s="28">
        <v>7.0707070707070704E-2</v>
      </c>
      <c r="W1065" s="28">
        <v>32.669400000000003</v>
      </c>
      <c r="X1065" s="28">
        <v>187.55</v>
      </c>
      <c r="Y1065" s="28">
        <v>1.4212499999999999</v>
      </c>
      <c r="Z1065" s="28">
        <v>1.83735</v>
      </c>
      <c r="AA1065" s="28">
        <v>2.4407000000000001</v>
      </c>
      <c r="AB1065" s="28">
        <v>2.6159500000000002</v>
      </c>
      <c r="AC1065" s="28">
        <v>48.712000000000003</v>
      </c>
      <c r="AD1065" s="28">
        <v>31.551349999999999</v>
      </c>
      <c r="AE1065" s="28">
        <v>3.2149999999999999</v>
      </c>
      <c r="AF1065" s="28">
        <v>4.5141809999999998</v>
      </c>
      <c r="AG1065" s="28">
        <v>4.5141809999999998</v>
      </c>
      <c r="AH1065" s="28">
        <v>4.5141809999999998</v>
      </c>
      <c r="AI1065" s="28">
        <v>4.7E-2</v>
      </c>
      <c r="AJ1065" s="28">
        <v>1.8972</v>
      </c>
      <c r="AK1065" s="28">
        <v>91.554829999999995</v>
      </c>
      <c r="AL1065" s="28">
        <v>6.6436000000000002</v>
      </c>
      <c r="AM1065" s="28">
        <v>0.94879999999999998</v>
      </c>
      <c r="AN1065" s="28">
        <v>1.7518</v>
      </c>
      <c r="AO1065" s="28">
        <v>40.43</v>
      </c>
      <c r="AP1065" s="28">
        <v>2.0249000000000001</v>
      </c>
      <c r="AQ1065" s="28">
        <v>1.597</v>
      </c>
      <c r="AR1065" s="28">
        <v>7.4884000000000004</v>
      </c>
      <c r="AS1065" s="28">
        <v>663.62599999999998</v>
      </c>
      <c r="AT1065" s="28">
        <v>36.112180000000002</v>
      </c>
      <c r="AU1065" s="28">
        <v>2716.76</v>
      </c>
      <c r="AV1065" s="28">
        <v>5.9832900000000002</v>
      </c>
      <c r="AW1065" s="28">
        <v>3.2955000000000001</v>
      </c>
      <c r="AX1065" s="28">
        <v>4.97</v>
      </c>
      <c r="AY1065" s="28">
        <v>133.94</v>
      </c>
      <c r="AZ1065" s="28">
        <v>2.7545999999999999</v>
      </c>
      <c r="BA1065" s="28">
        <v>0.12292851842691099</v>
      </c>
      <c r="BB1065" s="28">
        <v>10.824299999999999</v>
      </c>
      <c r="BC1065" s="28">
        <v>144.85</v>
      </c>
      <c r="BD1065" s="28">
        <v>0.63895000000000002</v>
      </c>
      <c r="BE1065" s="28">
        <v>1.90812</v>
      </c>
      <c r="BF1065" s="28">
        <v>1.8582000000000001</v>
      </c>
      <c r="BG1065" s="28">
        <v>2.1303000000000001</v>
      </c>
      <c r="BH1065" s="28">
        <v>83.841999999999999</v>
      </c>
      <c r="BI1065" s="28">
        <v>15.667</v>
      </c>
      <c r="BJ1065" s="28">
        <v>4.97</v>
      </c>
      <c r="BK1065" s="28">
        <v>3.2899120000000002</v>
      </c>
      <c r="BL1065" s="28">
        <v>3.2899120000000002</v>
      </c>
      <c r="BM1065" s="28">
        <v>3.3419530000000002</v>
      </c>
      <c r="BN1065" s="28">
        <v>0.1724</v>
      </c>
      <c r="BO1065" s="28">
        <v>0.98082440652227398</v>
      </c>
      <c r="BP1065" s="28">
        <v>0.46233719247467397</v>
      </c>
    </row>
    <row r="1066" spans="1:68">
      <c r="A1066" s="28">
        <v>1065</v>
      </c>
      <c r="B1066" s="29" t="s">
        <v>87</v>
      </c>
      <c r="C1066" s="28">
        <v>150</v>
      </c>
      <c r="D1066" s="28">
        <v>1050</v>
      </c>
      <c r="E1066" s="28">
        <v>0.18576000000000001</v>
      </c>
      <c r="F1066" s="28">
        <v>20.941269999999999</v>
      </c>
      <c r="G1066" s="28">
        <v>2.3698999999999999</v>
      </c>
      <c r="H1066" s="28">
        <v>1.0368999999999999</v>
      </c>
      <c r="I1066" s="28">
        <v>3.7141000000000002</v>
      </c>
      <c r="J1066" s="28">
        <v>10.74</v>
      </c>
      <c r="K1066" s="28">
        <v>0.72950000000000004</v>
      </c>
      <c r="L1066" s="28">
        <v>0.745</v>
      </c>
      <c r="M1066" s="28">
        <v>0.8448</v>
      </c>
      <c r="N1066" s="28">
        <v>399.68799999999999</v>
      </c>
      <c r="O1066" s="28">
        <v>50.417445600000001</v>
      </c>
      <c r="P1066" s="28">
        <v>272.88</v>
      </c>
      <c r="Q1066" s="28">
        <v>1.16943</v>
      </c>
      <c r="R1066" s="28">
        <v>1.897</v>
      </c>
      <c r="S1066" s="28">
        <v>2.93</v>
      </c>
      <c r="T1066" s="28">
        <v>155.91</v>
      </c>
      <c r="U1066" s="28">
        <v>2.7756799999999999</v>
      </c>
      <c r="V1066" s="28">
        <v>7.6350093109869593E-2</v>
      </c>
      <c r="W1066" s="28">
        <v>30.4788</v>
      </c>
      <c r="X1066" s="28">
        <v>175.1</v>
      </c>
      <c r="Y1066" s="28">
        <v>1.3274999999999999</v>
      </c>
      <c r="Z1066" s="28">
        <v>1.7097</v>
      </c>
      <c r="AA1066" s="28">
        <v>2.2814000000000001</v>
      </c>
      <c r="AB1066" s="28">
        <v>2.4468999999999999</v>
      </c>
      <c r="AC1066" s="28">
        <v>46.774000000000001</v>
      </c>
      <c r="AD1066" s="28">
        <v>29.3477</v>
      </c>
      <c r="AE1066" s="28">
        <v>2.93</v>
      </c>
      <c r="AF1066" s="28">
        <v>4.2190620000000001</v>
      </c>
      <c r="AG1066" s="28">
        <v>4.2190620000000001</v>
      </c>
      <c r="AH1066" s="28">
        <v>4.2190620000000001</v>
      </c>
      <c r="AI1066" s="28">
        <v>4.3999999999999997E-2</v>
      </c>
      <c r="AJ1066" s="28">
        <v>1.8744000000000001</v>
      </c>
      <c r="AK1066" s="28">
        <v>90.203659999999999</v>
      </c>
      <c r="AL1066" s="28">
        <v>6.5872000000000002</v>
      </c>
      <c r="AM1066" s="28">
        <v>0.9476</v>
      </c>
      <c r="AN1066" s="28">
        <v>1.7536</v>
      </c>
      <c r="AO1066" s="28">
        <v>39.86</v>
      </c>
      <c r="AP1066" s="28">
        <v>2.0198</v>
      </c>
      <c r="AQ1066" s="28">
        <v>1.5940000000000001</v>
      </c>
      <c r="AR1066" s="28">
        <v>7.4067999999999996</v>
      </c>
      <c r="AS1066" s="28">
        <v>663.452</v>
      </c>
      <c r="AT1066" s="28">
        <v>35.944360000000003</v>
      </c>
      <c r="AU1066" s="28">
        <v>2692.52</v>
      </c>
      <c r="AV1066" s="28">
        <v>5.8225800000000003</v>
      </c>
      <c r="AW1066" s="28">
        <v>3.2909999999999999</v>
      </c>
      <c r="AX1066" s="28">
        <v>4.9400000000000004</v>
      </c>
      <c r="AY1066" s="28">
        <v>133.88</v>
      </c>
      <c r="AZ1066" s="28">
        <v>2.7492000000000001</v>
      </c>
      <c r="BA1066" s="28">
        <v>0.12393376818866</v>
      </c>
      <c r="BB1066" s="28">
        <v>10.8186</v>
      </c>
      <c r="BC1066" s="28">
        <v>144.69999999999999</v>
      </c>
      <c r="BD1066" s="28">
        <v>0.63790000000000002</v>
      </c>
      <c r="BE1066" s="28">
        <v>1.90524</v>
      </c>
      <c r="BF1066" s="28">
        <v>1.8564000000000001</v>
      </c>
      <c r="BG1066" s="28">
        <v>2.1305999999999998</v>
      </c>
      <c r="BH1066" s="28">
        <v>81.483999999999995</v>
      </c>
      <c r="BI1066" s="28">
        <v>15.634</v>
      </c>
      <c r="BJ1066" s="28">
        <v>4.9400000000000004</v>
      </c>
      <c r="BK1066" s="28">
        <v>3.2794240000000001</v>
      </c>
      <c r="BL1066" s="28">
        <v>3.2794240000000001</v>
      </c>
      <c r="BM1066" s="28">
        <v>3.3835060000000001</v>
      </c>
      <c r="BN1066" s="28">
        <v>0.17480000000000001</v>
      </c>
      <c r="BO1066" s="28">
        <v>0.94851518571461502</v>
      </c>
      <c r="BP1066" s="28">
        <v>0.46157742402315499</v>
      </c>
    </row>
    <row r="1067" spans="1:68">
      <c r="A1067" s="28">
        <v>1066</v>
      </c>
      <c r="B1067" s="29" t="s">
        <v>70</v>
      </c>
      <c r="C1067" s="28">
        <v>55</v>
      </c>
      <c r="D1067" s="28">
        <v>1050</v>
      </c>
      <c r="E1067" s="28">
        <v>7.3599999999999999E-2</v>
      </c>
      <c r="F1067" s="28">
        <v>14.20645</v>
      </c>
      <c r="G1067" s="28">
        <v>1.9464999999999999</v>
      </c>
      <c r="H1067" s="28">
        <v>0.93149999999999999</v>
      </c>
      <c r="I1067" s="28">
        <v>3.4135</v>
      </c>
      <c r="J1067" s="28">
        <v>7.9</v>
      </c>
      <c r="K1067" s="28">
        <v>0.65249999999999997</v>
      </c>
      <c r="L1067" s="28">
        <v>0.67500000000000004</v>
      </c>
      <c r="M1067" s="28">
        <v>0.72799999999999998</v>
      </c>
      <c r="N1067" s="28">
        <v>361.28</v>
      </c>
      <c r="O1067" s="28">
        <v>45.510516000000003</v>
      </c>
      <c r="P1067" s="28">
        <v>218.8</v>
      </c>
      <c r="Q1067" s="28">
        <v>1.08005</v>
      </c>
      <c r="R1067" s="28">
        <v>1.6950000000000001</v>
      </c>
      <c r="S1067" s="28">
        <v>2.5499999999999998</v>
      </c>
      <c r="T1067" s="28">
        <v>140.85</v>
      </c>
      <c r="U1067" s="28">
        <v>2.5127999999999999</v>
      </c>
      <c r="V1067" s="28">
        <v>8.8607594936708903E-2</v>
      </c>
      <c r="W1067" s="28">
        <v>27.558</v>
      </c>
      <c r="X1067" s="28">
        <v>158.5</v>
      </c>
      <c r="Y1067" s="28">
        <v>1.2024999999999999</v>
      </c>
      <c r="Z1067" s="28">
        <v>1.5395000000000001</v>
      </c>
      <c r="AA1067" s="28">
        <v>2.069</v>
      </c>
      <c r="AB1067" s="28">
        <v>2.2214999999999998</v>
      </c>
      <c r="AC1067" s="28">
        <v>44.19</v>
      </c>
      <c r="AD1067" s="28">
        <v>26.409500000000001</v>
      </c>
      <c r="AE1067" s="28">
        <v>2.5499999999999998</v>
      </c>
      <c r="AF1067" s="28">
        <v>3.8255699999999999</v>
      </c>
      <c r="AG1067" s="28">
        <v>3.8255699999999999</v>
      </c>
      <c r="AH1067" s="28">
        <v>3.8255699999999999</v>
      </c>
      <c r="AI1067" s="28">
        <v>0.04</v>
      </c>
      <c r="AJ1067" s="28">
        <v>1.8440000000000001</v>
      </c>
      <c r="AK1067" s="28">
        <v>88.402100000000004</v>
      </c>
      <c r="AL1067" s="28">
        <v>6.5119999999999996</v>
      </c>
      <c r="AM1067" s="28">
        <v>0.94599999999999995</v>
      </c>
      <c r="AN1067" s="28">
        <v>1.756</v>
      </c>
      <c r="AO1067" s="28">
        <v>39.1</v>
      </c>
      <c r="AP1067" s="28">
        <v>2.0129999999999999</v>
      </c>
      <c r="AQ1067" s="28">
        <v>1.59</v>
      </c>
      <c r="AR1067" s="28">
        <v>7.298</v>
      </c>
      <c r="AS1067" s="28">
        <v>663.22</v>
      </c>
      <c r="AT1067" s="28">
        <v>35.720599999999997</v>
      </c>
      <c r="AU1067" s="28">
        <v>2660.2</v>
      </c>
      <c r="AV1067" s="28">
        <v>5.6082999999999998</v>
      </c>
      <c r="AW1067" s="28">
        <v>3.2850000000000001</v>
      </c>
      <c r="AX1067" s="28">
        <v>4.9000000000000004</v>
      </c>
      <c r="AY1067" s="28">
        <v>133.80000000000001</v>
      </c>
      <c r="AZ1067" s="28">
        <v>2.742</v>
      </c>
      <c r="BA1067" s="28">
        <v>0.12531969309462901</v>
      </c>
      <c r="BB1067" s="28">
        <v>10.811</v>
      </c>
      <c r="BC1067" s="28">
        <v>144.5</v>
      </c>
      <c r="BD1067" s="28">
        <v>0.63649999999999995</v>
      </c>
      <c r="BE1067" s="28">
        <v>1.9014</v>
      </c>
      <c r="BF1067" s="28">
        <v>1.8540000000000001</v>
      </c>
      <c r="BG1067" s="28">
        <v>2.1309999999999998</v>
      </c>
      <c r="BH1067" s="28">
        <v>78.34</v>
      </c>
      <c r="BI1067" s="28">
        <v>15.59</v>
      </c>
      <c r="BJ1067" s="28">
        <v>4.9000000000000004</v>
      </c>
      <c r="BK1067" s="28">
        <v>3.2654399999999999</v>
      </c>
      <c r="BL1067" s="28">
        <v>3.2654399999999999</v>
      </c>
      <c r="BM1067" s="28">
        <v>3.4389099999999999</v>
      </c>
      <c r="BN1067" s="28">
        <v>0.17799999999999999</v>
      </c>
      <c r="BO1067" s="28">
        <v>0.90538393657499705</v>
      </c>
      <c r="BP1067" s="28">
        <v>0.46056439942112898</v>
      </c>
    </row>
    <row r="1068" spans="1:68">
      <c r="A1068" s="28">
        <v>1067</v>
      </c>
      <c r="B1068" s="29" t="s">
        <v>507</v>
      </c>
      <c r="C1068" s="28">
        <v>133</v>
      </c>
      <c r="D1068" s="28">
        <v>1050</v>
      </c>
      <c r="E1068" s="28">
        <v>0.38291999999999998</v>
      </c>
      <c r="F1068" s="28">
        <v>32.17503</v>
      </c>
      <c r="G1068" s="28">
        <v>3.0663</v>
      </c>
      <c r="H1068" s="28">
        <v>1.1989000000000001</v>
      </c>
      <c r="I1068" s="28">
        <v>4.1401000000000003</v>
      </c>
      <c r="J1068" s="28">
        <v>15.46</v>
      </c>
      <c r="K1068" s="28">
        <v>0.85070000000000001</v>
      </c>
      <c r="L1068" s="28">
        <v>0.85299999999999998</v>
      </c>
      <c r="M1068" s="28">
        <v>1.034</v>
      </c>
      <c r="N1068" s="28">
        <v>459.14400000000001</v>
      </c>
      <c r="O1068" s="28">
        <v>57.6689832</v>
      </c>
      <c r="P1068" s="28">
        <v>367.78</v>
      </c>
      <c r="Q1068" s="28">
        <v>1.29921</v>
      </c>
      <c r="R1068" s="28">
        <v>2.2130000000000001</v>
      </c>
      <c r="S1068" s="28">
        <v>3.53</v>
      </c>
      <c r="T1068" s="28">
        <v>178.77</v>
      </c>
      <c r="U1068" s="28">
        <v>3.1707999999999998</v>
      </c>
      <c r="V1068" s="28">
        <v>6.5976714100905595E-2</v>
      </c>
      <c r="W1068" s="28">
        <v>34.8416</v>
      </c>
      <c r="X1068" s="28">
        <v>200</v>
      </c>
      <c r="Y1068" s="28">
        <v>1.5135000000000001</v>
      </c>
      <c r="Z1068" s="28">
        <v>1.9680599999999999</v>
      </c>
      <c r="AA1068" s="28">
        <v>2.6006</v>
      </c>
      <c r="AB1068" s="28">
        <v>2.7848999999999999</v>
      </c>
      <c r="AC1068" s="28">
        <v>49.7376</v>
      </c>
      <c r="AD1068" s="28">
        <v>33.5899</v>
      </c>
      <c r="AE1068" s="28">
        <v>3.53</v>
      </c>
      <c r="AF1068" s="28">
        <v>4.8348120000000003</v>
      </c>
      <c r="AG1068" s="28">
        <v>4.8348120000000003</v>
      </c>
      <c r="AH1068" s="28">
        <v>4.8348120000000003</v>
      </c>
      <c r="AI1068" s="28">
        <v>0.05</v>
      </c>
      <c r="AJ1068" s="28">
        <v>1.9048</v>
      </c>
      <c r="AK1068" s="28">
        <v>92.005219999999994</v>
      </c>
      <c r="AL1068" s="28">
        <v>6.6623999999999999</v>
      </c>
      <c r="AM1068" s="28">
        <v>0.94920000000000004</v>
      </c>
      <c r="AN1068" s="28">
        <v>1.7512000000000001</v>
      </c>
      <c r="AO1068" s="28">
        <v>40.619999999999997</v>
      </c>
      <c r="AP1068" s="28">
        <v>2.0266000000000002</v>
      </c>
      <c r="AQ1068" s="28">
        <v>1.5980000000000001</v>
      </c>
      <c r="AR1068" s="28">
        <v>7.5156000000000001</v>
      </c>
      <c r="AS1068" s="28">
        <v>663.68399999999997</v>
      </c>
      <c r="AT1068" s="28">
        <v>36.168120000000002</v>
      </c>
      <c r="AU1068" s="28">
        <v>2724.84</v>
      </c>
      <c r="AV1068" s="28">
        <v>6.0368599999999999</v>
      </c>
      <c r="AW1068" s="28">
        <v>3.2970000000000002</v>
      </c>
      <c r="AX1068" s="28">
        <v>4.9800000000000004</v>
      </c>
      <c r="AY1068" s="28">
        <v>133.96</v>
      </c>
      <c r="AZ1068" s="28">
        <v>2.7564000000000002</v>
      </c>
      <c r="BA1068" s="28">
        <v>0.122599704579025</v>
      </c>
      <c r="BB1068" s="28">
        <v>10.8262</v>
      </c>
      <c r="BC1068" s="28">
        <v>144.9</v>
      </c>
      <c r="BD1068" s="28">
        <v>0.63929999999999998</v>
      </c>
      <c r="BE1068" s="28">
        <v>1.9090800000000001</v>
      </c>
      <c r="BF1068" s="28">
        <v>1.8588</v>
      </c>
      <c r="BG1068" s="28">
        <v>2.1301999999999999</v>
      </c>
      <c r="BH1068" s="28">
        <v>84.628</v>
      </c>
      <c r="BI1068" s="28">
        <v>15.678000000000001</v>
      </c>
      <c r="BJ1068" s="28">
        <v>4.9800000000000004</v>
      </c>
      <c r="BK1068" s="28">
        <v>3.2934079999999999</v>
      </c>
      <c r="BL1068" s="28">
        <v>3.2934079999999999</v>
      </c>
      <c r="BM1068" s="28">
        <v>3.3281019999999999</v>
      </c>
      <c r="BN1068" s="28">
        <v>0.1716</v>
      </c>
      <c r="BO1068" s="28">
        <v>1.01292617866009</v>
      </c>
      <c r="BP1068" s="28">
        <v>0.46259044862518101</v>
      </c>
    </row>
    <row r="1069" spans="1:68">
      <c r="A1069" s="28">
        <v>1068</v>
      </c>
      <c r="B1069" s="29" t="s">
        <v>85</v>
      </c>
      <c r="C1069" s="28">
        <v>137</v>
      </c>
      <c r="D1069" s="28">
        <v>1050</v>
      </c>
      <c r="E1069" s="28">
        <v>0.39738000000000001</v>
      </c>
      <c r="F1069" s="28">
        <v>32.740794999999999</v>
      </c>
      <c r="G1069" s="28">
        <v>3.0969500000000001</v>
      </c>
      <c r="H1069" s="28">
        <v>1.20085</v>
      </c>
      <c r="I1069" s="28">
        <v>4.12765</v>
      </c>
      <c r="J1069" s="28">
        <v>15.69</v>
      </c>
      <c r="K1069" s="28">
        <v>0.85355000000000003</v>
      </c>
      <c r="L1069" s="28">
        <v>0.85450000000000004</v>
      </c>
      <c r="M1069" s="28">
        <v>1.0409999999999999</v>
      </c>
      <c r="N1069" s="28">
        <v>460.06599999999997</v>
      </c>
      <c r="O1069" s="28">
        <v>57.614554800000001</v>
      </c>
      <c r="P1069" s="28">
        <v>374.67</v>
      </c>
      <c r="Q1069" s="28">
        <v>1.2970649999999999</v>
      </c>
      <c r="R1069" s="28">
        <v>2.2195</v>
      </c>
      <c r="S1069" s="28">
        <v>3.5449999999999999</v>
      </c>
      <c r="T1069" s="28">
        <v>178.905</v>
      </c>
      <c r="U1069" s="28">
        <v>3.1711999999999998</v>
      </c>
      <c r="V1069" s="28">
        <v>6.5646908859145994E-2</v>
      </c>
      <c r="W1069" s="28">
        <v>34.8324</v>
      </c>
      <c r="X1069" s="28">
        <v>200</v>
      </c>
      <c r="Y1069" s="28">
        <v>1.51275</v>
      </c>
      <c r="Z1069" s="28">
        <v>1.96959</v>
      </c>
      <c r="AA1069" s="28">
        <v>2.6009000000000002</v>
      </c>
      <c r="AB1069" s="28">
        <v>2.78485</v>
      </c>
      <c r="AC1069" s="28">
        <v>49.281399999999998</v>
      </c>
      <c r="AD1069" s="28">
        <v>33.507350000000002</v>
      </c>
      <c r="AE1069" s="28">
        <v>3.5449999999999999</v>
      </c>
      <c r="AF1069" s="28">
        <v>4.8475679999999999</v>
      </c>
      <c r="AG1069" s="28">
        <v>4.8475679999999999</v>
      </c>
      <c r="AH1069" s="28">
        <v>4.8475679999999999</v>
      </c>
      <c r="AI1069" s="28">
        <v>0.05</v>
      </c>
      <c r="AJ1069" s="28">
        <v>1.8972</v>
      </c>
      <c r="AK1069" s="28">
        <v>91.554829999999995</v>
      </c>
      <c r="AL1069" s="28">
        <v>6.6436000000000002</v>
      </c>
      <c r="AM1069" s="28">
        <v>0.94879999999999998</v>
      </c>
      <c r="AN1069" s="28">
        <v>1.7518</v>
      </c>
      <c r="AO1069" s="28">
        <v>40.43</v>
      </c>
      <c r="AP1069" s="28">
        <v>2.0249000000000001</v>
      </c>
      <c r="AQ1069" s="28">
        <v>1.597</v>
      </c>
      <c r="AR1069" s="28">
        <v>7.4884000000000004</v>
      </c>
      <c r="AS1069" s="28">
        <v>663.62599999999998</v>
      </c>
      <c r="AT1069" s="28">
        <v>36.112180000000002</v>
      </c>
      <c r="AU1069" s="28">
        <v>2716.76</v>
      </c>
      <c r="AV1069" s="28">
        <v>5.9832900000000002</v>
      </c>
      <c r="AW1069" s="28">
        <v>3.2955000000000001</v>
      </c>
      <c r="AX1069" s="28">
        <v>4.97</v>
      </c>
      <c r="AY1069" s="28">
        <v>133.94</v>
      </c>
      <c r="AZ1069" s="28">
        <v>2.7545999999999999</v>
      </c>
      <c r="BA1069" s="28">
        <v>0.12292851842691099</v>
      </c>
      <c r="BB1069" s="28">
        <v>10.824299999999999</v>
      </c>
      <c r="BC1069" s="28">
        <v>144.85</v>
      </c>
      <c r="BD1069" s="28">
        <v>0.63895000000000002</v>
      </c>
      <c r="BE1069" s="28">
        <v>1.90812</v>
      </c>
      <c r="BF1069" s="28">
        <v>1.8582000000000001</v>
      </c>
      <c r="BG1069" s="28">
        <v>2.1303000000000001</v>
      </c>
      <c r="BH1069" s="28">
        <v>83.841999999999999</v>
      </c>
      <c r="BI1069" s="28">
        <v>15.667</v>
      </c>
      <c r="BJ1069" s="28">
        <v>4.97</v>
      </c>
      <c r="BK1069" s="28">
        <v>3.2899120000000002</v>
      </c>
      <c r="BL1069" s="28">
        <v>3.2899120000000002</v>
      </c>
      <c r="BM1069" s="28">
        <v>3.3419530000000002</v>
      </c>
      <c r="BN1069" s="28">
        <v>0.1724</v>
      </c>
      <c r="BO1069" s="28">
        <v>1.0128391869367199</v>
      </c>
      <c r="BP1069" s="28">
        <v>0.46233719247467397</v>
      </c>
    </row>
    <row r="1070" spans="1:68">
      <c r="A1070" s="28">
        <v>1069</v>
      </c>
      <c r="B1070" s="29" t="s">
        <v>86</v>
      </c>
      <c r="C1070" s="28">
        <v>155</v>
      </c>
      <c r="D1070" s="28">
        <v>1050</v>
      </c>
      <c r="E1070" s="28">
        <v>0.41183999999999998</v>
      </c>
      <c r="F1070" s="28">
        <v>33.306559999999998</v>
      </c>
      <c r="G1070" s="28">
        <v>3.1276000000000002</v>
      </c>
      <c r="H1070" s="28">
        <v>1.2028000000000001</v>
      </c>
      <c r="I1070" s="28">
        <v>4.1151999999999997</v>
      </c>
      <c r="J1070" s="28">
        <v>15.92</v>
      </c>
      <c r="K1070" s="28">
        <v>0.85640000000000005</v>
      </c>
      <c r="L1070" s="28">
        <v>0.85599999999999998</v>
      </c>
      <c r="M1070" s="28">
        <v>1.048</v>
      </c>
      <c r="N1070" s="28">
        <v>460.988</v>
      </c>
      <c r="O1070" s="28">
        <v>57.560126400000001</v>
      </c>
      <c r="P1070" s="28">
        <v>381.56</v>
      </c>
      <c r="Q1070" s="28">
        <v>1.2949200000000001</v>
      </c>
      <c r="R1070" s="28">
        <v>2.226</v>
      </c>
      <c r="S1070" s="28">
        <v>3.56</v>
      </c>
      <c r="T1070" s="28">
        <v>179.04</v>
      </c>
      <c r="U1070" s="28">
        <v>3.1716000000000002</v>
      </c>
      <c r="V1070" s="28">
        <v>6.5326633165829207E-2</v>
      </c>
      <c r="W1070" s="28">
        <v>34.8232</v>
      </c>
      <c r="X1070" s="28">
        <v>200</v>
      </c>
      <c r="Y1070" s="28">
        <v>1.512</v>
      </c>
      <c r="Z1070" s="28">
        <v>1.97112</v>
      </c>
      <c r="AA1070" s="28">
        <v>2.6012</v>
      </c>
      <c r="AB1070" s="28">
        <v>2.7848000000000002</v>
      </c>
      <c r="AC1070" s="28">
        <v>48.825200000000002</v>
      </c>
      <c r="AD1070" s="28">
        <v>33.424799999999998</v>
      </c>
      <c r="AE1070" s="28">
        <v>3.56</v>
      </c>
      <c r="AF1070" s="28">
        <v>4.8603240000000003</v>
      </c>
      <c r="AG1070" s="28">
        <v>4.8603240000000003</v>
      </c>
      <c r="AH1070" s="28">
        <v>4.8603240000000003</v>
      </c>
      <c r="AI1070" s="28">
        <v>0.05</v>
      </c>
      <c r="AJ1070" s="28">
        <v>1.8895999999999999</v>
      </c>
      <c r="AK1070" s="28">
        <v>91.104439999999997</v>
      </c>
      <c r="AL1070" s="28">
        <v>6.6247999999999996</v>
      </c>
      <c r="AM1070" s="28">
        <v>0.94840000000000002</v>
      </c>
      <c r="AN1070" s="28">
        <v>1.7524</v>
      </c>
      <c r="AO1070" s="28">
        <v>40.24</v>
      </c>
      <c r="AP1070" s="28">
        <v>2.0232000000000001</v>
      </c>
      <c r="AQ1070" s="28">
        <v>1.5960000000000001</v>
      </c>
      <c r="AR1070" s="28">
        <v>7.4611999999999998</v>
      </c>
      <c r="AS1070" s="28">
        <v>663.56799999999998</v>
      </c>
      <c r="AT1070" s="28">
        <v>36.056240000000003</v>
      </c>
      <c r="AU1070" s="28">
        <v>2708.68</v>
      </c>
      <c r="AV1070" s="28">
        <v>5.9297199999999997</v>
      </c>
      <c r="AW1070" s="28">
        <v>3.294</v>
      </c>
      <c r="AX1070" s="28">
        <v>4.96</v>
      </c>
      <c r="AY1070" s="28">
        <v>133.91999999999999</v>
      </c>
      <c r="AZ1070" s="28">
        <v>2.7528000000000001</v>
      </c>
      <c r="BA1070" s="28">
        <v>0.123260437375746</v>
      </c>
      <c r="BB1070" s="28">
        <v>10.8224</v>
      </c>
      <c r="BC1070" s="28">
        <v>144.80000000000001</v>
      </c>
      <c r="BD1070" s="28">
        <v>0.63859999999999995</v>
      </c>
      <c r="BE1070" s="28">
        <v>1.90716</v>
      </c>
      <c r="BF1070" s="28">
        <v>1.8575999999999999</v>
      </c>
      <c r="BG1070" s="28">
        <v>2.1303999999999998</v>
      </c>
      <c r="BH1070" s="28">
        <v>83.055999999999997</v>
      </c>
      <c r="BI1070" s="28">
        <v>15.656000000000001</v>
      </c>
      <c r="BJ1070" s="28">
        <v>4.96</v>
      </c>
      <c r="BK1070" s="28">
        <v>3.286416</v>
      </c>
      <c r="BL1070" s="28">
        <v>3.286416</v>
      </c>
      <c r="BM1070" s="28">
        <v>3.355804</v>
      </c>
      <c r="BN1070" s="28">
        <v>0.17319999999999999</v>
      </c>
      <c r="BO1070" s="28">
        <v>1.01275216507664</v>
      </c>
      <c r="BP1070" s="28">
        <v>0.462083936324168</v>
      </c>
    </row>
    <row r="1071" spans="1:68">
      <c r="A1071" s="28">
        <v>1070</v>
      </c>
      <c r="B1071" s="29" t="s">
        <v>69</v>
      </c>
      <c r="C1071" s="28">
        <v>195</v>
      </c>
      <c r="D1071" s="28">
        <v>1050</v>
      </c>
      <c r="E1071" s="28">
        <v>0.42630000000000001</v>
      </c>
      <c r="F1071" s="28">
        <v>33.872324999999996</v>
      </c>
      <c r="G1071" s="28">
        <v>3.1582499999999998</v>
      </c>
      <c r="H1071" s="28">
        <v>1.20475</v>
      </c>
      <c r="I1071" s="28">
        <v>4.1027500000000003</v>
      </c>
      <c r="J1071" s="28">
        <v>16.149999999999999</v>
      </c>
      <c r="K1071" s="28">
        <v>0.85924999999999996</v>
      </c>
      <c r="L1071" s="28">
        <v>0.85750000000000004</v>
      </c>
      <c r="M1071" s="28">
        <v>1.0549999999999999</v>
      </c>
      <c r="N1071" s="28">
        <v>461.91</v>
      </c>
      <c r="O1071" s="28">
        <v>57.505698000000002</v>
      </c>
      <c r="P1071" s="28">
        <v>388.45</v>
      </c>
      <c r="Q1071" s="28">
        <v>1.292775</v>
      </c>
      <c r="R1071" s="28">
        <v>2.2324999999999999</v>
      </c>
      <c r="S1071" s="28">
        <v>3.5750000000000002</v>
      </c>
      <c r="T1071" s="28">
        <v>179.17500000000001</v>
      </c>
      <c r="U1071" s="28">
        <v>3.1720000000000002</v>
      </c>
      <c r="V1071" s="28">
        <v>6.5015479876161006E-2</v>
      </c>
      <c r="W1071" s="28">
        <v>34.814</v>
      </c>
      <c r="X1071" s="28">
        <v>200</v>
      </c>
      <c r="Y1071" s="28">
        <v>1.51125</v>
      </c>
      <c r="Z1071" s="28">
        <v>1.97265</v>
      </c>
      <c r="AA1071" s="28">
        <v>2.6015000000000001</v>
      </c>
      <c r="AB1071" s="28">
        <v>2.7847499999999998</v>
      </c>
      <c r="AC1071" s="28">
        <v>48.369</v>
      </c>
      <c r="AD1071" s="28">
        <v>33.34225</v>
      </c>
      <c r="AE1071" s="28">
        <v>3.5750000000000002</v>
      </c>
      <c r="AF1071" s="28">
        <v>4.8730799999999999</v>
      </c>
      <c r="AG1071" s="28">
        <v>4.8730799999999999</v>
      </c>
      <c r="AH1071" s="28">
        <v>4.8730799999999999</v>
      </c>
      <c r="AI1071" s="28">
        <v>0.05</v>
      </c>
      <c r="AJ1071" s="28">
        <v>1.8819999999999999</v>
      </c>
      <c r="AK1071" s="28">
        <v>90.654049999999998</v>
      </c>
      <c r="AL1071" s="28">
        <v>6.6059999999999999</v>
      </c>
      <c r="AM1071" s="28">
        <v>0.94799999999999995</v>
      </c>
      <c r="AN1071" s="28">
        <v>1.7529999999999999</v>
      </c>
      <c r="AO1071" s="28">
        <v>40.049999999999997</v>
      </c>
      <c r="AP1071" s="28">
        <v>2.0215000000000001</v>
      </c>
      <c r="AQ1071" s="28">
        <v>1.595</v>
      </c>
      <c r="AR1071" s="28">
        <v>7.4340000000000002</v>
      </c>
      <c r="AS1071" s="28">
        <v>663.51</v>
      </c>
      <c r="AT1071" s="28">
        <v>36.000300000000003</v>
      </c>
      <c r="AU1071" s="28">
        <v>2700.6</v>
      </c>
      <c r="AV1071" s="28">
        <v>5.87615</v>
      </c>
      <c r="AW1071" s="28">
        <v>3.2925</v>
      </c>
      <c r="AX1071" s="28">
        <v>4.95</v>
      </c>
      <c r="AY1071" s="28">
        <v>133.9</v>
      </c>
      <c r="AZ1071" s="28">
        <v>2.7509999999999999</v>
      </c>
      <c r="BA1071" s="28">
        <v>0.123595505617978</v>
      </c>
      <c r="BB1071" s="28">
        <v>10.820499999999999</v>
      </c>
      <c r="BC1071" s="28">
        <v>144.75</v>
      </c>
      <c r="BD1071" s="28">
        <v>0.63824999999999998</v>
      </c>
      <c r="BE1071" s="28">
        <v>1.9061999999999999</v>
      </c>
      <c r="BF1071" s="28">
        <v>1.857</v>
      </c>
      <c r="BG1071" s="28">
        <v>2.1305000000000001</v>
      </c>
      <c r="BH1071" s="28">
        <v>82.27</v>
      </c>
      <c r="BI1071" s="28">
        <v>15.645</v>
      </c>
      <c r="BJ1071" s="28">
        <v>4.95</v>
      </c>
      <c r="BK1071" s="28">
        <v>3.2829199999999998</v>
      </c>
      <c r="BL1071" s="28">
        <v>3.2829199999999998</v>
      </c>
      <c r="BM1071" s="28">
        <v>3.3696549999999998</v>
      </c>
      <c r="BN1071" s="28">
        <v>0.17399999999999999</v>
      </c>
      <c r="BO1071" s="28">
        <v>1.0126651130642099</v>
      </c>
      <c r="BP1071" s="28">
        <v>0.46183068017366102</v>
      </c>
    </row>
    <row r="1072" spans="1:68">
      <c r="A1072" s="28">
        <v>1071</v>
      </c>
      <c r="B1072" s="29" t="s">
        <v>70</v>
      </c>
      <c r="C1072" s="28">
        <v>104</v>
      </c>
      <c r="D1072" s="28">
        <v>1050</v>
      </c>
      <c r="E1072" s="28">
        <v>0.49859999999999999</v>
      </c>
      <c r="F1072" s="28">
        <v>36.701149999999998</v>
      </c>
      <c r="G1072" s="28">
        <v>3.3115000000000001</v>
      </c>
      <c r="H1072" s="28">
        <v>1.2144999999999999</v>
      </c>
      <c r="I1072" s="28">
        <v>4.0404999999999998</v>
      </c>
      <c r="J1072" s="28">
        <v>17.3</v>
      </c>
      <c r="K1072" s="28">
        <v>0.87350000000000005</v>
      </c>
      <c r="L1072" s="28">
        <v>0.86499999999999999</v>
      </c>
      <c r="M1072" s="28">
        <v>1.0900000000000001</v>
      </c>
      <c r="N1072" s="28">
        <v>466.52</v>
      </c>
      <c r="O1072" s="28">
        <v>57.233556</v>
      </c>
      <c r="P1072" s="28">
        <v>422.9</v>
      </c>
      <c r="Q1072" s="28">
        <v>1.2820499999999999</v>
      </c>
      <c r="R1072" s="28">
        <v>2.2650000000000001</v>
      </c>
      <c r="S1072" s="28">
        <v>3.65</v>
      </c>
      <c r="T1072" s="28">
        <v>179.85</v>
      </c>
      <c r="U1072" s="28">
        <v>3.1739999999999999</v>
      </c>
      <c r="V1072" s="28">
        <v>6.3583815028901702E-2</v>
      </c>
      <c r="W1072" s="28">
        <v>34.768000000000001</v>
      </c>
      <c r="X1072" s="28">
        <v>200</v>
      </c>
      <c r="Y1072" s="28">
        <v>1.5075000000000001</v>
      </c>
      <c r="Z1072" s="28">
        <v>1.9802999999999999</v>
      </c>
      <c r="AA1072" s="28">
        <v>2.6030000000000002</v>
      </c>
      <c r="AB1072" s="28">
        <v>2.7845</v>
      </c>
      <c r="AC1072" s="28">
        <v>46.088000000000001</v>
      </c>
      <c r="AD1072" s="28">
        <v>32.929499999999997</v>
      </c>
      <c r="AE1072" s="28">
        <v>3.65</v>
      </c>
      <c r="AF1072" s="28">
        <v>4.9368600000000002</v>
      </c>
      <c r="AG1072" s="28">
        <v>4.9368600000000002</v>
      </c>
      <c r="AH1072" s="28">
        <v>4.9368600000000002</v>
      </c>
      <c r="AI1072" s="28">
        <v>0.05</v>
      </c>
      <c r="AJ1072" s="28">
        <v>1.8440000000000001</v>
      </c>
      <c r="AK1072" s="28">
        <v>88.402100000000004</v>
      </c>
      <c r="AL1072" s="28">
        <v>6.5119999999999996</v>
      </c>
      <c r="AM1072" s="28">
        <v>0.94599999999999995</v>
      </c>
      <c r="AN1072" s="28">
        <v>1.756</v>
      </c>
      <c r="AO1072" s="28">
        <v>39.1</v>
      </c>
      <c r="AP1072" s="28">
        <v>2.0129999999999999</v>
      </c>
      <c r="AQ1072" s="28">
        <v>1.59</v>
      </c>
      <c r="AR1072" s="28">
        <v>7.298</v>
      </c>
      <c r="AS1072" s="28">
        <v>663.22</v>
      </c>
      <c r="AT1072" s="28">
        <v>35.720599999999997</v>
      </c>
      <c r="AU1072" s="28">
        <v>2660.2</v>
      </c>
      <c r="AV1072" s="28">
        <v>5.6082999999999998</v>
      </c>
      <c r="AW1072" s="28">
        <v>3.2850000000000001</v>
      </c>
      <c r="AX1072" s="28">
        <v>4.9000000000000004</v>
      </c>
      <c r="AY1072" s="28">
        <v>133.80000000000001</v>
      </c>
      <c r="AZ1072" s="28">
        <v>2.742</v>
      </c>
      <c r="BA1072" s="28">
        <v>0.12531969309462901</v>
      </c>
      <c r="BB1072" s="28">
        <v>10.811</v>
      </c>
      <c r="BC1072" s="28">
        <v>144.5</v>
      </c>
      <c r="BD1072" s="28">
        <v>0.63649999999999995</v>
      </c>
      <c r="BE1072" s="28">
        <v>1.9014</v>
      </c>
      <c r="BF1072" s="28">
        <v>1.8540000000000001</v>
      </c>
      <c r="BG1072" s="28">
        <v>2.1309999999999998</v>
      </c>
      <c r="BH1072" s="28">
        <v>78.34</v>
      </c>
      <c r="BI1072" s="28">
        <v>15.59</v>
      </c>
      <c r="BJ1072" s="28">
        <v>4.9000000000000004</v>
      </c>
      <c r="BK1072" s="28">
        <v>3.2654399999999999</v>
      </c>
      <c r="BL1072" s="28">
        <v>3.2654399999999999</v>
      </c>
      <c r="BM1072" s="28">
        <v>3.4389099999999999</v>
      </c>
      <c r="BN1072" s="28">
        <v>0.17799999999999999</v>
      </c>
      <c r="BO1072" s="28">
        <v>1.0122294001677099</v>
      </c>
      <c r="BP1072" s="28">
        <v>0.46056439942112898</v>
      </c>
    </row>
    <row r="1073" spans="1:68">
      <c r="A1073" s="28">
        <v>1072</v>
      </c>
      <c r="B1073" s="29" t="s">
        <v>508</v>
      </c>
      <c r="C1073" s="28">
        <v>185</v>
      </c>
      <c r="D1073" s="28">
        <v>1080</v>
      </c>
      <c r="E1073" s="28">
        <v>0.38356000000000001</v>
      </c>
      <c r="F1073" s="28">
        <v>32.822865</v>
      </c>
      <c r="G1073" s="28">
        <v>3.1083500000000002</v>
      </c>
      <c r="H1073" s="28">
        <v>1.19685</v>
      </c>
      <c r="I1073" s="28">
        <v>4.1458500000000003</v>
      </c>
      <c r="J1073" s="28">
        <v>15.68</v>
      </c>
      <c r="K1073" s="28">
        <v>0.85794999999999999</v>
      </c>
      <c r="L1073" s="28">
        <v>0.86050000000000004</v>
      </c>
      <c r="M1073" s="28">
        <v>1.0316000000000001</v>
      </c>
      <c r="N1073" s="28">
        <v>459.76</v>
      </c>
      <c r="O1073" s="28">
        <v>57.768628999999997</v>
      </c>
      <c r="P1073" s="28">
        <v>355.9</v>
      </c>
      <c r="Q1073" s="28">
        <v>1.3308549999999999</v>
      </c>
      <c r="R1073" s="28">
        <v>2.2410000000000001</v>
      </c>
      <c r="S1073" s="28">
        <v>3.5249999999999999</v>
      </c>
      <c r="T1073" s="28">
        <v>178.23500000000001</v>
      </c>
      <c r="U1073" s="28">
        <v>3.1582699999999999</v>
      </c>
      <c r="V1073" s="28">
        <v>6.6326530612244902E-2</v>
      </c>
      <c r="W1073" s="28">
        <v>34.724499999999999</v>
      </c>
      <c r="X1073" s="28">
        <v>199.6</v>
      </c>
      <c r="Y1073" s="28">
        <v>1.5101500000000001</v>
      </c>
      <c r="Z1073" s="28">
        <v>1.9659500000000001</v>
      </c>
      <c r="AA1073" s="28">
        <v>2.5956999999999999</v>
      </c>
      <c r="AB1073" s="28">
        <v>2.7813500000000002</v>
      </c>
      <c r="AC1073" s="28">
        <v>51.0565</v>
      </c>
      <c r="AD1073" s="28">
        <v>33.49145</v>
      </c>
      <c r="AE1073" s="28">
        <v>3.5249999999999999</v>
      </c>
      <c r="AF1073" s="28">
        <v>4.827947</v>
      </c>
      <c r="AG1073" s="28">
        <v>4.8223770000000004</v>
      </c>
      <c r="AH1073" s="28">
        <v>4.7942470000000004</v>
      </c>
      <c r="AI1073" s="28">
        <v>5.7500000000000002E-2</v>
      </c>
      <c r="AJ1073" s="28">
        <v>1.9140999999999999</v>
      </c>
      <c r="AK1073" s="28">
        <v>92.535409999999999</v>
      </c>
      <c r="AL1073" s="28">
        <v>6.6872999999999996</v>
      </c>
      <c r="AM1073" s="28">
        <v>0.94779999999999998</v>
      </c>
      <c r="AN1073" s="28">
        <v>1.7441</v>
      </c>
      <c r="AO1073" s="28">
        <v>40.85</v>
      </c>
      <c r="AP1073" s="28">
        <v>2.0264000000000002</v>
      </c>
      <c r="AQ1073" s="28">
        <v>1.6020000000000001</v>
      </c>
      <c r="AR1073" s="28">
        <v>7.5370999999999997</v>
      </c>
      <c r="AS1073" s="28">
        <v>664.755</v>
      </c>
      <c r="AT1073" s="28">
        <v>36.188923299999999</v>
      </c>
      <c r="AU1073" s="28">
        <v>2731.67</v>
      </c>
      <c r="AV1073" s="28">
        <v>6.0834599999999996</v>
      </c>
      <c r="AW1073" s="28">
        <v>3.3045</v>
      </c>
      <c r="AX1073" s="28">
        <v>4.99</v>
      </c>
      <c r="AY1073" s="28">
        <v>133.82</v>
      </c>
      <c r="AZ1073" s="28">
        <v>2.7534999999999998</v>
      </c>
      <c r="BA1073" s="28">
        <v>0.123133414932681</v>
      </c>
      <c r="BB1073" s="28">
        <v>10.7926</v>
      </c>
      <c r="BC1073" s="28">
        <v>144.94999999999999</v>
      </c>
      <c r="BD1073" s="28">
        <v>0.639575</v>
      </c>
      <c r="BE1073" s="28">
        <v>1.9094800000000001</v>
      </c>
      <c r="BF1073" s="28">
        <v>1.8579000000000001</v>
      </c>
      <c r="BG1073" s="28">
        <v>2.1282999999999999</v>
      </c>
      <c r="BH1073" s="28">
        <v>85.495000000000005</v>
      </c>
      <c r="BI1073" s="28">
        <v>15.627000000000001</v>
      </c>
      <c r="BJ1073" s="28">
        <v>4.99</v>
      </c>
      <c r="BK1073" s="28">
        <v>3.2960609999999999</v>
      </c>
      <c r="BL1073" s="28">
        <v>3.2960609999999999</v>
      </c>
      <c r="BM1073" s="28">
        <v>3.2960609999999999</v>
      </c>
      <c r="BN1073" s="28">
        <v>0.17</v>
      </c>
      <c r="BO1073" s="28">
        <v>1.01161662427002</v>
      </c>
      <c r="BP1073" s="28">
        <v>0.462789435600579</v>
      </c>
    </row>
    <row r="1074" spans="1:68">
      <c r="A1074" s="28">
        <v>1073</v>
      </c>
      <c r="B1074" s="29" t="s">
        <v>316</v>
      </c>
      <c r="C1074" s="28">
        <v>325</v>
      </c>
      <c r="D1074" s="28">
        <v>1120</v>
      </c>
      <c r="E1074" s="28">
        <v>0.337835</v>
      </c>
      <c r="F1074" s="28">
        <v>29.515432499999999</v>
      </c>
      <c r="G1074" s="28">
        <v>2.9019499999999998</v>
      </c>
      <c r="H1074" s="28">
        <v>1.2061249999999999</v>
      </c>
      <c r="I1074" s="28">
        <v>4.0898500000000002</v>
      </c>
      <c r="J1074" s="28">
        <v>14.24</v>
      </c>
      <c r="K1074" s="28">
        <v>0.85055000000000003</v>
      </c>
      <c r="L1074" s="28">
        <v>0.85950000000000004</v>
      </c>
      <c r="M1074" s="28">
        <v>1.0498499999999999</v>
      </c>
      <c r="N1074" s="28">
        <v>462.64249999999998</v>
      </c>
      <c r="O1074" s="28">
        <v>56.155036475000003</v>
      </c>
      <c r="P1074" s="28">
        <v>359.03</v>
      </c>
      <c r="Q1074" s="28">
        <v>1.4474374999999999</v>
      </c>
      <c r="R1074" s="28">
        <v>2.1662499999999998</v>
      </c>
      <c r="S1074" s="28">
        <v>3.4049999999999998</v>
      </c>
      <c r="T1074" s="28">
        <v>174.52</v>
      </c>
      <c r="U1074" s="28">
        <v>3.0712000000000002</v>
      </c>
      <c r="V1074" s="28">
        <v>7.02247191011236E-2</v>
      </c>
      <c r="W1074" s="28">
        <v>33.182299999999998</v>
      </c>
      <c r="X1074" s="28">
        <v>196.38749999999999</v>
      </c>
      <c r="Y1074" s="28">
        <v>1.4770000000000001</v>
      </c>
      <c r="Z1074" s="28">
        <v>1.9335</v>
      </c>
      <c r="AA1074" s="28">
        <v>2.5520499999999999</v>
      </c>
      <c r="AB1074" s="28">
        <v>2.7479</v>
      </c>
      <c r="AC1074" s="28">
        <v>51.16</v>
      </c>
      <c r="AD1074" s="28">
        <v>32.654074999999999</v>
      </c>
      <c r="AE1074" s="28">
        <v>3.4049999999999998</v>
      </c>
      <c r="AF1074" s="28">
        <v>4.720377</v>
      </c>
      <c r="AG1074" s="28">
        <v>4.720377</v>
      </c>
      <c r="AH1074" s="28">
        <v>4.720377</v>
      </c>
      <c r="AI1074" s="28">
        <v>0.05</v>
      </c>
      <c r="AJ1074" s="28">
        <v>2.0127999999999999</v>
      </c>
      <c r="AK1074" s="28">
        <v>100.49603999999999</v>
      </c>
      <c r="AL1074" s="28">
        <v>7.133</v>
      </c>
      <c r="AM1074" s="28">
        <v>0.97960000000000003</v>
      </c>
      <c r="AN1074" s="28">
        <v>1.7789999999999999</v>
      </c>
      <c r="AO1074" s="28">
        <v>43.72</v>
      </c>
      <c r="AP1074" s="28">
        <v>2.0333999999999999</v>
      </c>
      <c r="AQ1074" s="28">
        <v>1.6180000000000001</v>
      </c>
      <c r="AR1074" s="28">
        <v>7.2161999999999997</v>
      </c>
      <c r="AS1074" s="28">
        <v>683.24199999999996</v>
      </c>
      <c r="AT1074" s="28">
        <v>37.353347999999997</v>
      </c>
      <c r="AU1074" s="28">
        <v>2625.96</v>
      </c>
      <c r="AV1074" s="28">
        <v>5.6916000000000002</v>
      </c>
      <c r="AW1074" s="28">
        <v>3.54</v>
      </c>
      <c r="AX1074" s="28">
        <v>5.0599999999999996</v>
      </c>
      <c r="AY1074" s="28">
        <v>134.56</v>
      </c>
      <c r="AZ1074" s="28">
        <v>2.6821999999999999</v>
      </c>
      <c r="BA1074" s="28">
        <v>0.114364135407136</v>
      </c>
      <c r="BB1074" s="28">
        <v>11.4176</v>
      </c>
      <c r="BC1074" s="28">
        <v>145</v>
      </c>
      <c r="BD1074" s="28">
        <v>0.64959999999999996</v>
      </c>
      <c r="BE1074" s="28">
        <v>1.9165000000000001</v>
      </c>
      <c r="BF1074" s="28">
        <v>1.8742000000000001</v>
      </c>
      <c r="BG1074" s="28">
        <v>2.1459999999999999</v>
      </c>
      <c r="BH1074" s="28">
        <v>84.238</v>
      </c>
      <c r="BI1074" s="28">
        <v>14.816000000000001</v>
      </c>
      <c r="BJ1074" s="28">
        <v>5.0599999999999996</v>
      </c>
      <c r="BK1074" s="28">
        <v>3.3809819999999999</v>
      </c>
      <c r="BL1074" s="28">
        <v>3.3809819999999999</v>
      </c>
      <c r="BM1074" s="28">
        <v>3.9382619999999999</v>
      </c>
      <c r="BN1074" s="28">
        <v>0.22040000000000001</v>
      </c>
      <c r="BO1074" s="28">
        <v>0.99508677269754797</v>
      </c>
      <c r="BP1074" s="28">
        <v>0.47004341534008698</v>
      </c>
    </row>
    <row r="1075" spans="1:68">
      <c r="A1075" s="28">
        <v>1074</v>
      </c>
      <c r="B1075" s="34" t="s">
        <v>509</v>
      </c>
      <c r="C1075" s="28">
        <v>287</v>
      </c>
      <c r="D1075" s="28">
        <v>1120</v>
      </c>
      <c r="E1075" s="28">
        <v>0.32479999999999998</v>
      </c>
      <c r="F1075" s="28">
        <v>28.146319999999999</v>
      </c>
      <c r="G1075" s="28">
        <v>2.8172000000000001</v>
      </c>
      <c r="H1075" s="28">
        <v>1.1872</v>
      </c>
      <c r="I1075" s="28">
        <v>4.0164</v>
      </c>
      <c r="J1075" s="28">
        <v>13.56</v>
      </c>
      <c r="K1075" s="28">
        <v>0.85799999999999998</v>
      </c>
      <c r="L1075" s="28">
        <v>0.86799999999999999</v>
      </c>
      <c r="M1075" s="28">
        <v>1.0660000000000001</v>
      </c>
      <c r="N1075" s="28">
        <v>469.05599999999998</v>
      </c>
      <c r="O1075" s="28">
        <v>54.999479999999998</v>
      </c>
      <c r="P1075" s="28">
        <v>362.04</v>
      </c>
      <c r="Q1075" s="28">
        <v>1.6006</v>
      </c>
      <c r="R1075" s="28">
        <v>2.1640000000000001</v>
      </c>
      <c r="S1075" s="28">
        <v>3.32</v>
      </c>
      <c r="T1075" s="28">
        <v>170.4</v>
      </c>
      <c r="U1075" s="28">
        <v>2.9828000000000001</v>
      </c>
      <c r="V1075" s="28">
        <v>7.3746312684365795E-2</v>
      </c>
      <c r="W1075" s="28">
        <v>31.327200000000001</v>
      </c>
      <c r="X1075" s="28">
        <v>193</v>
      </c>
      <c r="Y1075" s="28">
        <v>1.4548000000000001</v>
      </c>
      <c r="Z1075" s="28">
        <v>1.90544</v>
      </c>
      <c r="AA1075" s="28">
        <v>2.5047999999999999</v>
      </c>
      <c r="AB1075" s="28">
        <v>2.7115999999999998</v>
      </c>
      <c r="AC1075" s="28">
        <v>51.548000000000002</v>
      </c>
      <c r="AD1075" s="28">
        <v>31.063199999999998</v>
      </c>
      <c r="AE1075" s="28">
        <v>3.32</v>
      </c>
      <c r="AF1075" s="28">
        <v>4.6328399999999998</v>
      </c>
      <c r="AG1075" s="28">
        <v>4.6328399999999998</v>
      </c>
      <c r="AH1075" s="28">
        <v>4.6328399999999998</v>
      </c>
      <c r="AI1075" s="28">
        <v>0.05</v>
      </c>
      <c r="AJ1075" s="28">
        <v>1.988</v>
      </c>
      <c r="AK1075" s="28">
        <v>98.461860000000001</v>
      </c>
      <c r="AL1075" s="28">
        <v>6.9730999999999996</v>
      </c>
      <c r="AM1075" s="28">
        <v>0.96479999999999999</v>
      </c>
      <c r="AN1075" s="28">
        <v>1.7635000000000001</v>
      </c>
      <c r="AO1075" s="28">
        <v>43</v>
      </c>
      <c r="AP1075" s="28">
        <v>2.0299</v>
      </c>
      <c r="AQ1075" s="28">
        <v>1.607</v>
      </c>
      <c r="AR1075" s="28">
        <v>7.4036999999999997</v>
      </c>
      <c r="AS1075" s="28">
        <v>675.471</v>
      </c>
      <c r="AT1075" s="28">
        <v>36.920060399999997</v>
      </c>
      <c r="AU1075" s="28">
        <v>2694.12</v>
      </c>
      <c r="AV1075" s="28">
        <v>5.8417199999999996</v>
      </c>
      <c r="AW1075" s="28">
        <v>3.42</v>
      </c>
      <c r="AX1075" s="28">
        <v>5.05</v>
      </c>
      <c r="AY1075" s="28">
        <v>134.28</v>
      </c>
      <c r="AZ1075" s="28">
        <v>2.7216999999999998</v>
      </c>
      <c r="BA1075" s="28">
        <v>0.116279069767442</v>
      </c>
      <c r="BB1075" s="28">
        <v>11.1242</v>
      </c>
      <c r="BC1075" s="28">
        <v>145</v>
      </c>
      <c r="BD1075" s="28">
        <v>0.64480000000000004</v>
      </c>
      <c r="BE1075" s="28">
        <v>1.9139299999999999</v>
      </c>
      <c r="BF1075" s="28">
        <v>1.8673</v>
      </c>
      <c r="BG1075" s="28">
        <v>2.1379999999999999</v>
      </c>
      <c r="BH1075" s="28">
        <v>84.117000000000004</v>
      </c>
      <c r="BI1075" s="28">
        <v>15.206</v>
      </c>
      <c r="BJ1075" s="28">
        <v>5.05</v>
      </c>
      <c r="BK1075" s="28">
        <v>3.3407089999999999</v>
      </c>
      <c r="BL1075" s="28">
        <v>3.3407089999999999</v>
      </c>
      <c r="BM1075" s="28">
        <v>3.6193490000000001</v>
      </c>
      <c r="BN1075" s="28">
        <v>0.19520000000000001</v>
      </c>
      <c r="BO1075" s="28">
        <v>0.98969830119893298</v>
      </c>
      <c r="BP1075" s="28">
        <v>0.46657018813314</v>
      </c>
    </row>
    <row r="1076" spans="1:68">
      <c r="A1076" s="28">
        <v>1075</v>
      </c>
      <c r="B1076" s="29" t="s">
        <v>510</v>
      </c>
      <c r="C1076" s="28">
        <v>335</v>
      </c>
      <c r="D1076" s="28">
        <v>1120</v>
      </c>
      <c r="E1076" s="28">
        <v>0.32784000000000002</v>
      </c>
      <c r="F1076" s="28">
        <v>28.468499999999999</v>
      </c>
      <c r="G1076" s="28">
        <v>2.8370000000000002</v>
      </c>
      <c r="H1076" s="28">
        <v>1.1921999999999999</v>
      </c>
      <c r="I1076" s="28">
        <v>4.0338000000000003</v>
      </c>
      <c r="J1076" s="28">
        <v>13.72</v>
      </c>
      <c r="K1076" s="28">
        <v>0.85619999999999996</v>
      </c>
      <c r="L1076" s="28">
        <v>0.86599999999999999</v>
      </c>
      <c r="M1076" s="28">
        <v>1.0624</v>
      </c>
      <c r="N1076" s="28">
        <v>467.51600000000002</v>
      </c>
      <c r="O1076" s="28">
        <v>55.265760399999998</v>
      </c>
      <c r="P1076" s="28">
        <v>361.36</v>
      </c>
      <c r="Q1076" s="28">
        <v>1.5641</v>
      </c>
      <c r="R1076" s="28">
        <v>2.1640000000000001</v>
      </c>
      <c r="S1076" s="28">
        <v>3.34</v>
      </c>
      <c r="T1076" s="28">
        <v>171.38</v>
      </c>
      <c r="U1076" s="28">
        <v>3.0036</v>
      </c>
      <c r="V1076" s="28">
        <v>7.2886297376093298E-2</v>
      </c>
      <c r="W1076" s="28">
        <v>31.770399999999999</v>
      </c>
      <c r="X1076" s="28">
        <v>193.8</v>
      </c>
      <c r="Y1076" s="28">
        <v>1.4598</v>
      </c>
      <c r="Z1076" s="28">
        <v>1.91204</v>
      </c>
      <c r="AA1076" s="28">
        <v>2.516</v>
      </c>
      <c r="AB1076" s="28">
        <v>2.7202000000000002</v>
      </c>
      <c r="AC1076" s="28">
        <v>51.457999999999998</v>
      </c>
      <c r="AD1076" s="28">
        <v>31.449000000000002</v>
      </c>
      <c r="AE1076" s="28">
        <v>3.34</v>
      </c>
      <c r="AF1076" s="28">
        <v>4.6535880000000001</v>
      </c>
      <c r="AG1076" s="28">
        <v>4.6535880000000001</v>
      </c>
      <c r="AH1076" s="28">
        <v>4.6535880000000001</v>
      </c>
      <c r="AI1076" s="28">
        <v>0.05</v>
      </c>
      <c r="AJ1076" s="28">
        <v>1.988</v>
      </c>
      <c r="AK1076" s="28">
        <v>98.461860000000001</v>
      </c>
      <c r="AL1076" s="28">
        <v>6.9730999999999996</v>
      </c>
      <c r="AM1076" s="28">
        <v>0.96479999999999999</v>
      </c>
      <c r="AN1076" s="28">
        <v>1.7635000000000001</v>
      </c>
      <c r="AO1076" s="28">
        <v>43</v>
      </c>
      <c r="AP1076" s="28">
        <v>2.0299</v>
      </c>
      <c r="AQ1076" s="28">
        <v>1.607</v>
      </c>
      <c r="AR1076" s="28">
        <v>7.4036999999999997</v>
      </c>
      <c r="AS1076" s="28">
        <v>675.471</v>
      </c>
      <c r="AT1076" s="28">
        <v>36.920060399999997</v>
      </c>
      <c r="AU1076" s="28">
        <v>2694.12</v>
      </c>
      <c r="AV1076" s="28">
        <v>5.8417199999999996</v>
      </c>
      <c r="AW1076" s="28">
        <v>3.42</v>
      </c>
      <c r="AX1076" s="28">
        <v>5.05</v>
      </c>
      <c r="AY1076" s="28">
        <v>134.28</v>
      </c>
      <c r="AZ1076" s="28">
        <v>2.7216999999999998</v>
      </c>
      <c r="BA1076" s="28">
        <v>0.116279069767442</v>
      </c>
      <c r="BB1076" s="28">
        <v>11.1242</v>
      </c>
      <c r="BC1076" s="28">
        <v>145</v>
      </c>
      <c r="BD1076" s="28">
        <v>0.64480000000000004</v>
      </c>
      <c r="BE1076" s="28">
        <v>1.9139299999999999</v>
      </c>
      <c r="BF1076" s="28">
        <v>1.8673</v>
      </c>
      <c r="BG1076" s="28">
        <v>2.1379999999999999</v>
      </c>
      <c r="BH1076" s="28">
        <v>84.117000000000004</v>
      </c>
      <c r="BI1076" s="28">
        <v>15.206</v>
      </c>
      <c r="BJ1076" s="28">
        <v>5.05</v>
      </c>
      <c r="BK1076" s="28">
        <v>3.3407089999999999</v>
      </c>
      <c r="BL1076" s="28">
        <v>3.3407089999999999</v>
      </c>
      <c r="BM1076" s="28">
        <v>3.6193490000000001</v>
      </c>
      <c r="BN1076" s="28">
        <v>0.19520000000000001</v>
      </c>
      <c r="BO1076" s="28">
        <v>0.99144269329777501</v>
      </c>
      <c r="BP1076" s="28">
        <v>0.46657018813314</v>
      </c>
    </row>
    <row r="1077" spans="1:68">
      <c r="A1077" s="28">
        <v>1076</v>
      </c>
      <c r="B1077" s="29" t="s">
        <v>511</v>
      </c>
      <c r="C1077" s="28">
        <v>275</v>
      </c>
      <c r="D1077" s="28">
        <v>1120</v>
      </c>
      <c r="E1077" s="28">
        <v>0.33239999999999997</v>
      </c>
      <c r="F1077" s="28">
        <v>28.95177</v>
      </c>
      <c r="G1077" s="28">
        <v>2.8666999999999998</v>
      </c>
      <c r="H1077" s="28">
        <v>1.1997</v>
      </c>
      <c r="I1077" s="28">
        <v>4.0598999999999998</v>
      </c>
      <c r="J1077" s="28">
        <v>13.96</v>
      </c>
      <c r="K1077" s="28">
        <v>0.85350000000000004</v>
      </c>
      <c r="L1077" s="28">
        <v>0.86299999999999999</v>
      </c>
      <c r="M1077" s="28">
        <v>1.0569999999999999</v>
      </c>
      <c r="N1077" s="28">
        <v>465.20600000000002</v>
      </c>
      <c r="O1077" s="28">
        <v>55.665180999999997</v>
      </c>
      <c r="P1077" s="28">
        <v>360.34</v>
      </c>
      <c r="Q1077" s="28">
        <v>1.50935</v>
      </c>
      <c r="R1077" s="28">
        <v>2.1640000000000001</v>
      </c>
      <c r="S1077" s="28">
        <v>3.37</v>
      </c>
      <c r="T1077" s="28">
        <v>172.85</v>
      </c>
      <c r="U1077" s="28">
        <v>3.0348000000000002</v>
      </c>
      <c r="V1077" s="28">
        <v>7.1633237822349594E-2</v>
      </c>
      <c r="W1077" s="28">
        <v>32.435200000000002</v>
      </c>
      <c r="X1077" s="28">
        <v>195</v>
      </c>
      <c r="Y1077" s="28">
        <v>1.4673</v>
      </c>
      <c r="Z1077" s="28">
        <v>1.92194</v>
      </c>
      <c r="AA1077" s="28">
        <v>2.5327999999999999</v>
      </c>
      <c r="AB1077" s="28">
        <v>2.7330999999999999</v>
      </c>
      <c r="AC1077" s="28">
        <v>51.323</v>
      </c>
      <c r="AD1077" s="28">
        <v>32.027700000000003</v>
      </c>
      <c r="AE1077" s="28">
        <v>3.37</v>
      </c>
      <c r="AF1077" s="28">
        <v>4.6847099999999999</v>
      </c>
      <c r="AG1077" s="28">
        <v>4.6847099999999999</v>
      </c>
      <c r="AH1077" s="28">
        <v>4.6847099999999999</v>
      </c>
      <c r="AI1077" s="28">
        <v>0.05</v>
      </c>
      <c r="AJ1077" s="28">
        <v>1.988</v>
      </c>
      <c r="AK1077" s="28">
        <v>98.461860000000001</v>
      </c>
      <c r="AL1077" s="28">
        <v>6.9730999999999996</v>
      </c>
      <c r="AM1077" s="28">
        <v>0.96479999999999999</v>
      </c>
      <c r="AN1077" s="28">
        <v>1.7635000000000001</v>
      </c>
      <c r="AO1077" s="28">
        <v>43</v>
      </c>
      <c r="AP1077" s="28">
        <v>2.0299</v>
      </c>
      <c r="AQ1077" s="28">
        <v>1.607</v>
      </c>
      <c r="AR1077" s="28">
        <v>7.4036999999999997</v>
      </c>
      <c r="AS1077" s="28">
        <v>675.471</v>
      </c>
      <c r="AT1077" s="28">
        <v>36.920060399999997</v>
      </c>
      <c r="AU1077" s="28">
        <v>2694.12</v>
      </c>
      <c r="AV1077" s="28">
        <v>5.8417199999999996</v>
      </c>
      <c r="AW1077" s="28">
        <v>3.42</v>
      </c>
      <c r="AX1077" s="28">
        <v>5.05</v>
      </c>
      <c r="AY1077" s="28">
        <v>134.28</v>
      </c>
      <c r="AZ1077" s="28">
        <v>2.7216999999999998</v>
      </c>
      <c r="BA1077" s="28">
        <v>0.116279069767442</v>
      </c>
      <c r="BB1077" s="28">
        <v>11.1242</v>
      </c>
      <c r="BC1077" s="28">
        <v>145</v>
      </c>
      <c r="BD1077" s="28">
        <v>0.64480000000000004</v>
      </c>
      <c r="BE1077" s="28">
        <v>1.9139299999999999</v>
      </c>
      <c r="BF1077" s="28">
        <v>1.8673</v>
      </c>
      <c r="BG1077" s="28">
        <v>2.1379999999999999</v>
      </c>
      <c r="BH1077" s="28">
        <v>84.117000000000004</v>
      </c>
      <c r="BI1077" s="28">
        <v>15.206</v>
      </c>
      <c r="BJ1077" s="28">
        <v>5.05</v>
      </c>
      <c r="BK1077" s="28">
        <v>3.3407089999999999</v>
      </c>
      <c r="BL1077" s="28">
        <v>3.3407089999999999</v>
      </c>
      <c r="BM1077" s="28">
        <v>3.6193490000000001</v>
      </c>
      <c r="BN1077" s="28">
        <v>0.19520000000000001</v>
      </c>
      <c r="BO1077" s="28">
        <v>0.99405928144603795</v>
      </c>
      <c r="BP1077" s="28">
        <v>0.46657018813314</v>
      </c>
    </row>
    <row r="1078" spans="1:68">
      <c r="A1078" s="28">
        <v>1077</v>
      </c>
      <c r="B1078" s="29" t="s">
        <v>260</v>
      </c>
      <c r="C1078" s="28">
        <v>225</v>
      </c>
      <c r="D1078" s="28">
        <v>1120</v>
      </c>
      <c r="E1078" s="28">
        <v>0.33695999999999998</v>
      </c>
      <c r="F1078" s="28">
        <v>29.435040000000001</v>
      </c>
      <c r="G1078" s="28">
        <v>2.8963999999999999</v>
      </c>
      <c r="H1078" s="28">
        <v>1.2072000000000001</v>
      </c>
      <c r="I1078" s="28">
        <v>4.0860000000000003</v>
      </c>
      <c r="J1078" s="28">
        <v>14.2</v>
      </c>
      <c r="K1078" s="28">
        <v>0.8508</v>
      </c>
      <c r="L1078" s="28">
        <v>0.86</v>
      </c>
      <c r="M1078" s="28">
        <v>1.0516000000000001</v>
      </c>
      <c r="N1078" s="28">
        <v>462.89600000000002</v>
      </c>
      <c r="O1078" s="28">
        <v>56.064601600000003</v>
      </c>
      <c r="P1078" s="28">
        <v>359.32</v>
      </c>
      <c r="Q1078" s="28">
        <v>1.4545999999999999</v>
      </c>
      <c r="R1078" s="28">
        <v>2.1640000000000001</v>
      </c>
      <c r="S1078" s="28">
        <v>3.4</v>
      </c>
      <c r="T1078" s="28">
        <v>174.32</v>
      </c>
      <c r="U1078" s="28">
        <v>3.0659999999999998</v>
      </c>
      <c r="V1078" s="28">
        <v>7.0422535211267595E-2</v>
      </c>
      <c r="W1078" s="28">
        <v>33.1</v>
      </c>
      <c r="X1078" s="28">
        <v>196.2</v>
      </c>
      <c r="Y1078" s="28">
        <v>1.4748000000000001</v>
      </c>
      <c r="Z1078" s="28">
        <v>1.93184</v>
      </c>
      <c r="AA1078" s="28">
        <v>2.5495999999999999</v>
      </c>
      <c r="AB1078" s="28">
        <v>2.746</v>
      </c>
      <c r="AC1078" s="28">
        <v>51.188000000000002</v>
      </c>
      <c r="AD1078" s="28">
        <v>32.606400000000001</v>
      </c>
      <c r="AE1078" s="28">
        <v>3.4</v>
      </c>
      <c r="AF1078" s="28">
        <v>4.7158319999999998</v>
      </c>
      <c r="AG1078" s="28">
        <v>4.7158319999999998</v>
      </c>
      <c r="AH1078" s="28">
        <v>4.7158319999999998</v>
      </c>
      <c r="AI1078" s="28">
        <v>0.05</v>
      </c>
      <c r="AJ1078" s="28">
        <v>1.988</v>
      </c>
      <c r="AK1078" s="28">
        <v>98.461860000000001</v>
      </c>
      <c r="AL1078" s="28">
        <v>6.9730999999999996</v>
      </c>
      <c r="AM1078" s="28">
        <v>0.96479999999999999</v>
      </c>
      <c r="AN1078" s="28">
        <v>1.7635000000000001</v>
      </c>
      <c r="AO1078" s="28">
        <v>43</v>
      </c>
      <c r="AP1078" s="28">
        <v>2.0299</v>
      </c>
      <c r="AQ1078" s="28">
        <v>1.607</v>
      </c>
      <c r="AR1078" s="28">
        <v>7.4036999999999997</v>
      </c>
      <c r="AS1078" s="28">
        <v>675.471</v>
      </c>
      <c r="AT1078" s="28">
        <v>36.920060399999997</v>
      </c>
      <c r="AU1078" s="28">
        <v>2694.12</v>
      </c>
      <c r="AV1078" s="28">
        <v>5.8417199999999996</v>
      </c>
      <c r="AW1078" s="28">
        <v>3.42</v>
      </c>
      <c r="AX1078" s="28">
        <v>5.05</v>
      </c>
      <c r="AY1078" s="28">
        <v>134.28</v>
      </c>
      <c r="AZ1078" s="28">
        <v>2.7216999999999998</v>
      </c>
      <c r="BA1078" s="28">
        <v>0.116279069767442</v>
      </c>
      <c r="BB1078" s="28">
        <v>11.1242</v>
      </c>
      <c r="BC1078" s="28">
        <v>145</v>
      </c>
      <c r="BD1078" s="28">
        <v>0.64480000000000004</v>
      </c>
      <c r="BE1078" s="28">
        <v>1.9139299999999999</v>
      </c>
      <c r="BF1078" s="28">
        <v>1.8673</v>
      </c>
      <c r="BG1078" s="28">
        <v>2.1379999999999999</v>
      </c>
      <c r="BH1078" s="28">
        <v>84.117000000000004</v>
      </c>
      <c r="BI1078" s="28">
        <v>15.206</v>
      </c>
      <c r="BJ1078" s="28">
        <v>5.05</v>
      </c>
      <c r="BK1078" s="28">
        <v>3.3407089999999999</v>
      </c>
      <c r="BL1078" s="28">
        <v>3.3407089999999999</v>
      </c>
      <c r="BM1078" s="28">
        <v>3.6193490000000001</v>
      </c>
      <c r="BN1078" s="28">
        <v>0.19520000000000001</v>
      </c>
      <c r="BO1078" s="28">
        <v>0.99667586959430099</v>
      </c>
      <c r="BP1078" s="28">
        <v>0.46657018813314</v>
      </c>
    </row>
    <row r="1079" spans="1:68">
      <c r="A1079" s="28">
        <v>1078</v>
      </c>
      <c r="B1079" s="29" t="s">
        <v>75</v>
      </c>
      <c r="C1079" s="28">
        <v>240</v>
      </c>
      <c r="D1079" s="28">
        <v>1120</v>
      </c>
      <c r="E1079" s="28">
        <v>0.34608</v>
      </c>
      <c r="F1079" s="28">
        <v>30.401579999999999</v>
      </c>
      <c r="G1079" s="28">
        <v>2.9558</v>
      </c>
      <c r="H1079" s="28">
        <v>1.2222</v>
      </c>
      <c r="I1079" s="28">
        <v>4.1382000000000003</v>
      </c>
      <c r="J1079" s="28">
        <v>14.68</v>
      </c>
      <c r="K1079" s="28">
        <v>0.84540000000000004</v>
      </c>
      <c r="L1079" s="28">
        <v>0.85399999999999998</v>
      </c>
      <c r="M1079" s="28">
        <v>1.0407999999999999</v>
      </c>
      <c r="N1079" s="28">
        <v>458.27600000000001</v>
      </c>
      <c r="O1079" s="28">
        <v>56.863442800000001</v>
      </c>
      <c r="P1079" s="28">
        <v>357.28</v>
      </c>
      <c r="Q1079" s="28">
        <v>1.3451</v>
      </c>
      <c r="R1079" s="28">
        <v>2.1640000000000001</v>
      </c>
      <c r="S1079" s="28">
        <v>3.46</v>
      </c>
      <c r="T1079" s="28">
        <v>177.26</v>
      </c>
      <c r="U1079" s="28">
        <v>3.1284000000000001</v>
      </c>
      <c r="V1079" s="28">
        <v>6.8119891008174394E-2</v>
      </c>
      <c r="W1079" s="28">
        <v>34.429600000000001</v>
      </c>
      <c r="X1079" s="28">
        <v>198.6</v>
      </c>
      <c r="Y1079" s="28">
        <v>1.4898</v>
      </c>
      <c r="Z1079" s="28">
        <v>1.95164</v>
      </c>
      <c r="AA1079" s="28">
        <v>2.5832000000000002</v>
      </c>
      <c r="AB1079" s="28">
        <v>2.7717999999999998</v>
      </c>
      <c r="AC1079" s="28">
        <v>50.917999999999999</v>
      </c>
      <c r="AD1079" s="28">
        <v>33.763800000000003</v>
      </c>
      <c r="AE1079" s="28">
        <v>3.46</v>
      </c>
      <c r="AF1079" s="28">
        <v>4.7780760000000004</v>
      </c>
      <c r="AG1079" s="28">
        <v>4.7780760000000004</v>
      </c>
      <c r="AH1079" s="28">
        <v>4.7780760000000004</v>
      </c>
      <c r="AI1079" s="28">
        <v>0.05</v>
      </c>
      <c r="AJ1079" s="28">
        <v>1.988</v>
      </c>
      <c r="AK1079" s="28">
        <v>98.461860000000001</v>
      </c>
      <c r="AL1079" s="28">
        <v>6.9730999999999996</v>
      </c>
      <c r="AM1079" s="28">
        <v>0.96479999999999999</v>
      </c>
      <c r="AN1079" s="28">
        <v>1.7635000000000001</v>
      </c>
      <c r="AO1079" s="28">
        <v>43</v>
      </c>
      <c r="AP1079" s="28">
        <v>2.0299</v>
      </c>
      <c r="AQ1079" s="28">
        <v>1.607</v>
      </c>
      <c r="AR1079" s="28">
        <v>7.4036999999999997</v>
      </c>
      <c r="AS1079" s="28">
        <v>675.471</v>
      </c>
      <c r="AT1079" s="28">
        <v>36.920060399999997</v>
      </c>
      <c r="AU1079" s="28">
        <v>2694.12</v>
      </c>
      <c r="AV1079" s="28">
        <v>5.8417199999999996</v>
      </c>
      <c r="AW1079" s="28">
        <v>3.42</v>
      </c>
      <c r="AX1079" s="28">
        <v>5.05</v>
      </c>
      <c r="AY1079" s="28">
        <v>134.28</v>
      </c>
      <c r="AZ1079" s="28">
        <v>2.7216999999999998</v>
      </c>
      <c r="BA1079" s="28">
        <v>0.116279069767442</v>
      </c>
      <c r="BB1079" s="28">
        <v>11.1242</v>
      </c>
      <c r="BC1079" s="28">
        <v>145</v>
      </c>
      <c r="BD1079" s="28">
        <v>0.64480000000000004</v>
      </c>
      <c r="BE1079" s="28">
        <v>1.9139299999999999</v>
      </c>
      <c r="BF1079" s="28">
        <v>1.8673</v>
      </c>
      <c r="BG1079" s="28">
        <v>2.1379999999999999</v>
      </c>
      <c r="BH1079" s="28">
        <v>84.117000000000004</v>
      </c>
      <c r="BI1079" s="28">
        <v>15.206</v>
      </c>
      <c r="BJ1079" s="28">
        <v>5.05</v>
      </c>
      <c r="BK1079" s="28">
        <v>3.3407089999999999</v>
      </c>
      <c r="BL1079" s="28">
        <v>3.3407089999999999</v>
      </c>
      <c r="BM1079" s="28">
        <v>3.6193490000000001</v>
      </c>
      <c r="BN1079" s="28">
        <v>0.19520000000000001</v>
      </c>
      <c r="BO1079" s="28">
        <v>1.00190904589083</v>
      </c>
      <c r="BP1079" s="28">
        <v>0.46657018813314</v>
      </c>
    </row>
    <row r="1080" spans="1:68">
      <c r="A1080" s="28">
        <v>1079</v>
      </c>
      <c r="B1080" s="29" t="s">
        <v>512</v>
      </c>
      <c r="C1080" s="28">
        <v>285</v>
      </c>
      <c r="D1080" s="28">
        <v>1105</v>
      </c>
      <c r="E1080" s="28">
        <v>0.4088406</v>
      </c>
      <c r="F1080" s="28">
        <v>34.156102199999999</v>
      </c>
      <c r="G1080" s="28">
        <v>3.1839170000000001</v>
      </c>
      <c r="H1080" s="28">
        <v>1.1931700000000001</v>
      </c>
      <c r="I1080" s="28">
        <v>4.1029010000000001</v>
      </c>
      <c r="J1080" s="28">
        <v>16.138400000000001</v>
      </c>
      <c r="K1080" s="28">
        <v>0.87327299999999997</v>
      </c>
      <c r="L1080" s="28">
        <v>0.87377000000000005</v>
      </c>
      <c r="M1080" s="28">
        <v>1.0486960000000001</v>
      </c>
      <c r="N1080" s="28">
        <v>464.274</v>
      </c>
      <c r="O1080" s="28">
        <v>57.376300780999998</v>
      </c>
      <c r="P1080" s="28">
        <v>358.81380000000001</v>
      </c>
      <c r="Q1080" s="28">
        <v>1.4075850000000001</v>
      </c>
      <c r="R1080" s="28">
        <v>2.2806500000000001</v>
      </c>
      <c r="S1080" s="28">
        <v>3.5223</v>
      </c>
      <c r="T1080" s="28">
        <v>176.6397</v>
      </c>
      <c r="U1080" s="28">
        <v>3.1177320000000002</v>
      </c>
      <c r="V1080" s="28">
        <v>6.6921132206414505E-2</v>
      </c>
      <c r="W1080" s="28">
        <v>33.992268000000003</v>
      </c>
      <c r="X1080" s="28">
        <v>198.09950000000001</v>
      </c>
      <c r="Y1080" s="28">
        <v>1.4978050000000001</v>
      </c>
      <c r="Z1080" s="28">
        <v>1.9577530000000001</v>
      </c>
      <c r="AA1080" s="28">
        <v>2.576098</v>
      </c>
      <c r="AB1080" s="28">
        <v>2.7659389999999999</v>
      </c>
      <c r="AC1080" s="28">
        <v>51.590949999999999</v>
      </c>
      <c r="AD1080" s="28">
        <v>32.722831999999997</v>
      </c>
      <c r="AE1080" s="28">
        <v>3.5223</v>
      </c>
      <c r="AF1080" s="28">
        <v>4.8182432200000003</v>
      </c>
      <c r="AG1080" s="28">
        <v>4.8071032200000001</v>
      </c>
      <c r="AH1080" s="28">
        <v>4.7508432200000001</v>
      </c>
      <c r="AI1080" s="28">
        <v>6.5000000000000002E-2</v>
      </c>
      <c r="AJ1080" s="28">
        <v>1.9112</v>
      </c>
      <c r="AK1080" s="28">
        <v>92.405150000000006</v>
      </c>
      <c r="AL1080" s="28">
        <v>6.6737000000000002</v>
      </c>
      <c r="AM1080" s="28">
        <v>0.95050000000000001</v>
      </c>
      <c r="AN1080" s="28">
        <v>1.7568999999999999</v>
      </c>
      <c r="AO1080" s="28">
        <v>40.78</v>
      </c>
      <c r="AP1080" s="28">
        <v>2.0184000000000002</v>
      </c>
      <c r="AQ1080" s="28">
        <v>1.593</v>
      </c>
      <c r="AR1080" s="28">
        <v>7.5031999999999996</v>
      </c>
      <c r="AS1080" s="28">
        <v>663.62800000000004</v>
      </c>
      <c r="AT1080" s="28">
        <v>36.3025211</v>
      </c>
      <c r="AU1080" s="28">
        <v>2714.44</v>
      </c>
      <c r="AV1080" s="28">
        <v>5.9450500000000002</v>
      </c>
      <c r="AW1080" s="28">
        <v>3.2894999999999999</v>
      </c>
      <c r="AX1080" s="28">
        <v>4.99</v>
      </c>
      <c r="AY1080" s="28">
        <v>134.31</v>
      </c>
      <c r="AZ1080" s="28">
        <v>2.7601499999999999</v>
      </c>
      <c r="BA1080" s="28">
        <v>0.12162824914173601</v>
      </c>
      <c r="BB1080" s="28">
        <v>10.9238</v>
      </c>
      <c r="BC1080" s="28">
        <v>145.25</v>
      </c>
      <c r="BD1080" s="28">
        <v>0.64205000000000001</v>
      </c>
      <c r="BE1080" s="28">
        <v>1.91082</v>
      </c>
      <c r="BF1080" s="28">
        <v>1.8624000000000001</v>
      </c>
      <c r="BG1080" s="28">
        <v>2.1337000000000002</v>
      </c>
      <c r="BH1080" s="28">
        <v>84.061000000000007</v>
      </c>
      <c r="BI1080" s="28">
        <v>15.755000000000001</v>
      </c>
      <c r="BJ1080" s="28">
        <v>4.99</v>
      </c>
      <c r="BK1080" s="28">
        <v>3.2948520000000001</v>
      </c>
      <c r="BL1080" s="28">
        <v>3.2948520000000001</v>
      </c>
      <c r="BM1080" s="28">
        <v>3.3696489999999999</v>
      </c>
      <c r="BN1080" s="28">
        <v>0.1696</v>
      </c>
      <c r="BO1080" s="28">
        <v>1.00606686791083</v>
      </c>
      <c r="BP1080" s="28">
        <v>0.46458031837916097</v>
      </c>
    </row>
    <row r="1081" spans="1:68">
      <c r="A1081" s="28">
        <v>1080</v>
      </c>
      <c r="B1081" s="29" t="s">
        <v>513</v>
      </c>
      <c r="C1081" s="28">
        <v>192</v>
      </c>
      <c r="D1081" s="28">
        <v>1150</v>
      </c>
      <c r="E1081" s="28">
        <v>0.44280000000000003</v>
      </c>
      <c r="F1081" s="28">
        <v>34.884725000000003</v>
      </c>
      <c r="G1081" s="28">
        <v>3.2562500000000001</v>
      </c>
      <c r="H1081" s="28">
        <v>1.20025</v>
      </c>
      <c r="I1081" s="28">
        <v>4.10175</v>
      </c>
      <c r="J1081" s="28">
        <v>16.600000000000001</v>
      </c>
      <c r="K1081" s="28">
        <v>0.85624999999999996</v>
      </c>
      <c r="L1081" s="28">
        <v>0.90249999999999997</v>
      </c>
      <c r="M1081" s="28">
        <v>1.1165</v>
      </c>
      <c r="N1081" s="28">
        <v>470.98500000000001</v>
      </c>
      <c r="O1081" s="28">
        <v>57.012998000000003</v>
      </c>
      <c r="P1081" s="28">
        <v>398</v>
      </c>
      <c r="Q1081" s="28">
        <v>1.232675</v>
      </c>
      <c r="R1081" s="28">
        <v>2.2999999999999998</v>
      </c>
      <c r="S1081" s="28">
        <v>3.5750000000000002</v>
      </c>
      <c r="T1081" s="28">
        <v>176.27500000000001</v>
      </c>
      <c r="U1081" s="28">
        <v>3.1302500000000002</v>
      </c>
      <c r="V1081" s="28">
        <v>9.0361445783132502E-2</v>
      </c>
      <c r="W1081" s="28">
        <v>33.630499999999998</v>
      </c>
      <c r="X1081" s="28">
        <v>198</v>
      </c>
      <c r="Y1081" s="28">
        <v>1.49675</v>
      </c>
      <c r="Z1081" s="28">
        <v>1.9570000000000001</v>
      </c>
      <c r="AA1081" s="28">
        <v>2.5585</v>
      </c>
      <c r="AB1081" s="28">
        <v>2.7522500000000001</v>
      </c>
      <c r="AC1081" s="28">
        <v>54.397500000000001</v>
      </c>
      <c r="AD1081" s="28">
        <v>32.427250000000001</v>
      </c>
      <c r="AE1081" s="28">
        <v>3.5750000000000002</v>
      </c>
      <c r="AF1081" s="28">
        <v>4.7731000000000003</v>
      </c>
      <c r="AG1081" s="28">
        <v>4.7731000000000003</v>
      </c>
      <c r="AH1081" s="28">
        <v>4.7731000000000003</v>
      </c>
      <c r="AI1081" s="28">
        <v>6.5000000000000002E-2</v>
      </c>
      <c r="AJ1081" s="28">
        <v>1.9375</v>
      </c>
      <c r="AK1081" s="28">
        <v>94.348200000000006</v>
      </c>
      <c r="AL1081" s="28">
        <v>6.8644999999999996</v>
      </c>
      <c r="AM1081" s="28">
        <v>0.96850000000000003</v>
      </c>
      <c r="AN1081" s="28">
        <v>1.77</v>
      </c>
      <c r="AO1081" s="28">
        <v>41.5</v>
      </c>
      <c r="AP1081" s="28">
        <v>2.0354999999999999</v>
      </c>
      <c r="AQ1081" s="28">
        <v>1.615</v>
      </c>
      <c r="AR1081" s="28">
        <v>7.3289999999999997</v>
      </c>
      <c r="AS1081" s="28">
        <v>672.29499999999996</v>
      </c>
      <c r="AT1081" s="28">
        <v>36.756993000000001</v>
      </c>
      <c r="AU1081" s="28">
        <v>2649.15</v>
      </c>
      <c r="AV1081" s="28">
        <v>6.0038999999999998</v>
      </c>
      <c r="AW1081" s="28">
        <v>3.45</v>
      </c>
      <c r="AX1081" s="28">
        <v>5</v>
      </c>
      <c r="AY1081" s="28">
        <v>134.35</v>
      </c>
      <c r="AZ1081" s="28">
        <v>2.7102499999999998</v>
      </c>
      <c r="BA1081" s="28">
        <v>0.120481927710843</v>
      </c>
      <c r="BB1081" s="28">
        <v>11.1965</v>
      </c>
      <c r="BC1081" s="28">
        <v>145</v>
      </c>
      <c r="BD1081" s="28">
        <v>0.64600000000000002</v>
      </c>
      <c r="BE1081" s="28">
        <v>1.9140999999999999</v>
      </c>
      <c r="BF1081" s="28">
        <v>1.8685</v>
      </c>
      <c r="BG1081" s="28">
        <v>2.14</v>
      </c>
      <c r="BH1081" s="28">
        <v>87.04</v>
      </c>
      <c r="BI1081" s="28">
        <v>15.244999999999999</v>
      </c>
      <c r="BJ1081" s="28">
        <v>5</v>
      </c>
      <c r="BK1081" s="28">
        <v>3.35073</v>
      </c>
      <c r="BL1081" s="28">
        <v>3.35073</v>
      </c>
      <c r="BM1081" s="28">
        <v>3.69903</v>
      </c>
      <c r="BN1081" s="28">
        <v>0.20150000000000001</v>
      </c>
      <c r="BO1081" s="28">
        <v>1.00373947058224</v>
      </c>
      <c r="BP1081" s="28">
        <v>0.46743849493487699</v>
      </c>
    </row>
    <row r="1082" spans="1:68">
      <c r="A1082" s="28">
        <v>1081</v>
      </c>
      <c r="B1082" s="29" t="s">
        <v>514</v>
      </c>
      <c r="C1082" s="28">
        <v>200</v>
      </c>
      <c r="D1082" s="28">
        <v>1098</v>
      </c>
      <c r="E1082" s="28">
        <v>0.37948599999999999</v>
      </c>
      <c r="F1082" s="28">
        <v>31.788436999999998</v>
      </c>
      <c r="G1082" s="28">
        <v>3.0381200000000002</v>
      </c>
      <c r="H1082" s="28">
        <v>1.1818500000000001</v>
      </c>
      <c r="I1082" s="28">
        <v>4.03531</v>
      </c>
      <c r="J1082" s="28">
        <v>15.064</v>
      </c>
      <c r="K1082" s="28">
        <v>0.87397999999999998</v>
      </c>
      <c r="L1082" s="28">
        <v>0.87770000000000004</v>
      </c>
      <c r="M1082" s="28">
        <v>1.0640099999999999</v>
      </c>
      <c r="N1082" s="28">
        <v>469.40249999999997</v>
      </c>
      <c r="O1082" s="28">
        <v>56.029809460000003</v>
      </c>
      <c r="P1082" s="28">
        <v>361.63299999999998</v>
      </c>
      <c r="Q1082" s="28">
        <v>1.550845</v>
      </c>
      <c r="R1082" s="28">
        <v>2.2480000000000002</v>
      </c>
      <c r="S1082" s="28">
        <v>3.4180000000000001</v>
      </c>
      <c r="T1082" s="28">
        <v>172.517</v>
      </c>
      <c r="U1082" s="28">
        <v>3.0281250000000002</v>
      </c>
      <c r="V1082" s="28">
        <v>7.0366436537440305E-2</v>
      </c>
      <c r="W1082" s="28">
        <v>32.179630000000003</v>
      </c>
      <c r="X1082" s="28">
        <v>194.69499999999999</v>
      </c>
      <c r="Y1082" s="28">
        <v>1.4721500000000001</v>
      </c>
      <c r="Z1082" s="28">
        <v>1.92693</v>
      </c>
      <c r="AA1082" s="28">
        <v>2.5287299999999999</v>
      </c>
      <c r="AB1082" s="28">
        <v>2.7296399999999998</v>
      </c>
      <c r="AC1082" s="28">
        <v>51.830500000000001</v>
      </c>
      <c r="AD1082" s="28">
        <v>31.347169999999998</v>
      </c>
      <c r="AE1082" s="28">
        <v>3.4180000000000001</v>
      </c>
      <c r="AF1082" s="28">
        <v>4.7171532000000003</v>
      </c>
      <c r="AG1082" s="28">
        <v>4.7087982000000004</v>
      </c>
      <c r="AH1082" s="28">
        <v>4.6666032</v>
      </c>
      <c r="AI1082" s="28">
        <v>6.1249999999999999E-2</v>
      </c>
      <c r="AJ1082" s="28">
        <v>1.9255899999999999</v>
      </c>
      <c r="AK1082" s="28">
        <v>93.415113599999998</v>
      </c>
      <c r="AL1082" s="28">
        <v>6.7563259999999996</v>
      </c>
      <c r="AM1082" s="28">
        <v>0.95807799999999999</v>
      </c>
      <c r="AN1082" s="28">
        <v>1.76406</v>
      </c>
      <c r="AO1082" s="28">
        <v>41.164000000000001</v>
      </c>
      <c r="AP1082" s="28">
        <v>2.0222340000000001</v>
      </c>
      <c r="AQ1082" s="28">
        <v>1.59982</v>
      </c>
      <c r="AR1082" s="28">
        <v>7.4368920000000003</v>
      </c>
      <c r="AS1082" s="28">
        <v>666.98206000000005</v>
      </c>
      <c r="AT1082" s="28">
        <v>36.543534383999997</v>
      </c>
      <c r="AU1082" s="28">
        <v>2686.8822</v>
      </c>
      <c r="AV1082" s="28">
        <v>5.9442611999999997</v>
      </c>
      <c r="AW1082" s="28">
        <v>3.3492000000000002</v>
      </c>
      <c r="AX1082" s="28">
        <v>5</v>
      </c>
      <c r="AY1082" s="28">
        <v>134.4658</v>
      </c>
      <c r="AZ1082" s="28">
        <v>2.7426469999999998</v>
      </c>
      <c r="BA1082" s="28">
        <v>0.12073656593139601</v>
      </c>
      <c r="BB1082" s="28">
        <v>11.067902</v>
      </c>
      <c r="BC1082" s="28">
        <v>145.30000000000001</v>
      </c>
      <c r="BD1082" s="28">
        <v>0.64472799999999997</v>
      </c>
      <c r="BE1082" s="28">
        <v>1.9129828</v>
      </c>
      <c r="BF1082" s="28">
        <v>1.866298</v>
      </c>
      <c r="BG1082" s="28">
        <v>2.13748</v>
      </c>
      <c r="BH1082" s="28">
        <v>85.172920000000005</v>
      </c>
      <c r="BI1082" s="28">
        <v>15.589460000000001</v>
      </c>
      <c r="BJ1082" s="28">
        <v>5</v>
      </c>
      <c r="BK1082" s="28">
        <v>3.3178760399999998</v>
      </c>
      <c r="BL1082" s="28">
        <v>3.3178760399999998</v>
      </c>
      <c r="BM1082" s="28">
        <v>3.5104664400000001</v>
      </c>
      <c r="BN1082" s="28">
        <v>0.18102199999999999</v>
      </c>
      <c r="BO1082" s="28">
        <v>0.99578671608799196</v>
      </c>
      <c r="BP1082" s="28">
        <v>0.466518089725036</v>
      </c>
    </row>
    <row r="1083" spans="1:68">
      <c r="A1083" s="28">
        <v>1082</v>
      </c>
      <c r="B1083" s="29" t="s">
        <v>85</v>
      </c>
      <c r="C1083" s="28">
        <v>310</v>
      </c>
      <c r="D1083" s="28">
        <v>1098</v>
      </c>
      <c r="E1083" s="28">
        <v>0.37948599999999999</v>
      </c>
      <c r="F1083" s="28">
        <v>31.788436999999998</v>
      </c>
      <c r="G1083" s="28">
        <v>3.0381200000000002</v>
      </c>
      <c r="H1083" s="28">
        <v>1.1818500000000001</v>
      </c>
      <c r="I1083" s="28">
        <v>4.03531</v>
      </c>
      <c r="J1083" s="28">
        <v>15.064</v>
      </c>
      <c r="K1083" s="28">
        <v>0.87397999999999998</v>
      </c>
      <c r="L1083" s="28">
        <v>0.87770000000000004</v>
      </c>
      <c r="M1083" s="28">
        <v>1.0640099999999999</v>
      </c>
      <c r="N1083" s="28">
        <v>469.40249999999997</v>
      </c>
      <c r="O1083" s="28">
        <v>56.029809460000003</v>
      </c>
      <c r="P1083" s="28">
        <v>361.63299999999998</v>
      </c>
      <c r="Q1083" s="28">
        <v>1.550845</v>
      </c>
      <c r="R1083" s="28">
        <v>2.2480000000000002</v>
      </c>
      <c r="S1083" s="28">
        <v>3.4180000000000001</v>
      </c>
      <c r="T1083" s="28">
        <v>172.517</v>
      </c>
      <c r="U1083" s="28">
        <v>3.0281250000000002</v>
      </c>
      <c r="V1083" s="28">
        <v>7.0366436537440305E-2</v>
      </c>
      <c r="W1083" s="28">
        <v>32.179630000000003</v>
      </c>
      <c r="X1083" s="28">
        <v>194.69499999999999</v>
      </c>
      <c r="Y1083" s="28">
        <v>1.4721500000000001</v>
      </c>
      <c r="Z1083" s="28">
        <v>1.92693</v>
      </c>
      <c r="AA1083" s="28">
        <v>2.5287299999999999</v>
      </c>
      <c r="AB1083" s="28">
        <v>2.7296399999999998</v>
      </c>
      <c r="AC1083" s="28">
        <v>51.830500000000001</v>
      </c>
      <c r="AD1083" s="28">
        <v>31.347169999999998</v>
      </c>
      <c r="AE1083" s="28">
        <v>3.4180000000000001</v>
      </c>
      <c r="AF1083" s="28">
        <v>4.7171532000000003</v>
      </c>
      <c r="AG1083" s="28">
        <v>4.7087982000000004</v>
      </c>
      <c r="AH1083" s="28">
        <v>4.6666032</v>
      </c>
      <c r="AI1083" s="28">
        <v>6.1249999999999999E-2</v>
      </c>
      <c r="AJ1083" s="28">
        <v>1.9289849999999999</v>
      </c>
      <c r="AK1083" s="28">
        <v>93.694900399999995</v>
      </c>
      <c r="AL1083" s="28">
        <v>6.7882389999999999</v>
      </c>
      <c r="AM1083" s="28">
        <v>0.96166700000000005</v>
      </c>
      <c r="AN1083" s="28">
        <v>1.7679400000000001</v>
      </c>
      <c r="AO1083" s="28">
        <v>41.261000000000003</v>
      </c>
      <c r="AP1083" s="28">
        <v>2.023301</v>
      </c>
      <c r="AQ1083" s="28">
        <v>1.60273</v>
      </c>
      <c r="AR1083" s="28">
        <v>7.3901380000000003</v>
      </c>
      <c r="AS1083" s="28">
        <v>668.63009</v>
      </c>
      <c r="AT1083" s="28">
        <v>36.636071026000003</v>
      </c>
      <c r="AU1083" s="28">
        <v>2669.0632999999998</v>
      </c>
      <c r="AV1083" s="28">
        <v>5.9170818000000001</v>
      </c>
      <c r="AW1083" s="28">
        <v>3.3782999999999999</v>
      </c>
      <c r="AX1083" s="28">
        <v>5</v>
      </c>
      <c r="AY1083" s="28">
        <v>134.53370000000001</v>
      </c>
      <c r="AZ1083" s="28">
        <v>2.7329954999999999</v>
      </c>
      <c r="BA1083" s="28">
        <v>0.120452727757447</v>
      </c>
      <c r="BB1083" s="28">
        <v>11.139003000000001</v>
      </c>
      <c r="BC1083" s="28">
        <v>145.30000000000001</v>
      </c>
      <c r="BD1083" s="28">
        <v>0.64589200000000002</v>
      </c>
      <c r="BE1083" s="28">
        <v>1.9135842000000001</v>
      </c>
      <c r="BF1083" s="28">
        <v>1.867947</v>
      </c>
      <c r="BG1083" s="28">
        <v>2.1394199999999999</v>
      </c>
      <c r="BH1083" s="28">
        <v>85.335880000000003</v>
      </c>
      <c r="BI1083" s="28">
        <v>15.501189999999999</v>
      </c>
      <c r="BJ1083" s="28">
        <v>5</v>
      </c>
      <c r="BK1083" s="28">
        <v>3.3276400599999998</v>
      </c>
      <c r="BL1083" s="28">
        <v>3.3276400599999998</v>
      </c>
      <c r="BM1083" s="28">
        <v>3.5878006600000001</v>
      </c>
      <c r="BN1083" s="28">
        <v>0.18713299999999999</v>
      </c>
      <c r="BO1083" s="28">
        <v>0.99521513942733897</v>
      </c>
      <c r="BP1083" s="28">
        <v>0.46736034732272103</v>
      </c>
    </row>
    <row r="1084" spans="1:68">
      <c r="A1084" s="28">
        <v>1083</v>
      </c>
      <c r="B1084" s="29" t="s">
        <v>86</v>
      </c>
      <c r="C1084" s="28">
        <v>395</v>
      </c>
      <c r="D1084" s="28">
        <v>1098</v>
      </c>
      <c r="E1084" s="28">
        <v>0.37948599999999999</v>
      </c>
      <c r="F1084" s="28">
        <v>31.788436999999998</v>
      </c>
      <c r="G1084" s="28">
        <v>3.0381200000000002</v>
      </c>
      <c r="H1084" s="28">
        <v>1.1818500000000001</v>
      </c>
      <c r="I1084" s="28">
        <v>4.03531</v>
      </c>
      <c r="J1084" s="28">
        <v>15.064</v>
      </c>
      <c r="K1084" s="28">
        <v>0.87397999999999998</v>
      </c>
      <c r="L1084" s="28">
        <v>0.87770000000000004</v>
      </c>
      <c r="M1084" s="28">
        <v>1.0640099999999999</v>
      </c>
      <c r="N1084" s="28">
        <v>469.40249999999997</v>
      </c>
      <c r="O1084" s="28">
        <v>56.029809460000003</v>
      </c>
      <c r="P1084" s="28">
        <v>361.63299999999998</v>
      </c>
      <c r="Q1084" s="28">
        <v>1.550845</v>
      </c>
      <c r="R1084" s="28">
        <v>2.2480000000000002</v>
      </c>
      <c r="S1084" s="28">
        <v>3.4180000000000001</v>
      </c>
      <c r="T1084" s="28">
        <v>172.517</v>
      </c>
      <c r="U1084" s="28">
        <v>3.0281250000000002</v>
      </c>
      <c r="V1084" s="28">
        <v>7.0366436537440305E-2</v>
      </c>
      <c r="W1084" s="28">
        <v>32.179630000000003</v>
      </c>
      <c r="X1084" s="28">
        <v>194.69499999999999</v>
      </c>
      <c r="Y1084" s="28">
        <v>1.4721500000000001</v>
      </c>
      <c r="Z1084" s="28">
        <v>1.92693</v>
      </c>
      <c r="AA1084" s="28">
        <v>2.5287299999999999</v>
      </c>
      <c r="AB1084" s="28">
        <v>2.7296399999999998</v>
      </c>
      <c r="AC1084" s="28">
        <v>51.830500000000001</v>
      </c>
      <c r="AD1084" s="28">
        <v>31.347169999999998</v>
      </c>
      <c r="AE1084" s="28">
        <v>3.4180000000000001</v>
      </c>
      <c r="AF1084" s="28">
        <v>4.7171532000000003</v>
      </c>
      <c r="AG1084" s="28">
        <v>4.7087982000000004</v>
      </c>
      <c r="AH1084" s="28">
        <v>4.6666032</v>
      </c>
      <c r="AI1084" s="28">
        <v>6.1249999999999999E-2</v>
      </c>
      <c r="AJ1084" s="28">
        <v>1.93238</v>
      </c>
      <c r="AK1084" s="28">
        <v>93.974687200000005</v>
      </c>
      <c r="AL1084" s="28">
        <v>6.8201520000000002</v>
      </c>
      <c r="AM1084" s="28">
        <v>0.965256</v>
      </c>
      <c r="AN1084" s="28">
        <v>1.77182</v>
      </c>
      <c r="AO1084" s="28">
        <v>41.357999999999997</v>
      </c>
      <c r="AP1084" s="28">
        <v>2.0243679999999999</v>
      </c>
      <c r="AQ1084" s="28">
        <v>1.60564</v>
      </c>
      <c r="AR1084" s="28">
        <v>7.3433840000000004</v>
      </c>
      <c r="AS1084" s="28">
        <v>670.27811999999994</v>
      </c>
      <c r="AT1084" s="28">
        <v>36.728607668000002</v>
      </c>
      <c r="AU1084" s="28">
        <v>2651.2444</v>
      </c>
      <c r="AV1084" s="28">
        <v>5.8899024000000004</v>
      </c>
      <c r="AW1084" s="28">
        <v>3.4074</v>
      </c>
      <c r="AX1084" s="28">
        <v>5</v>
      </c>
      <c r="AY1084" s="28">
        <v>134.60159999999999</v>
      </c>
      <c r="AZ1084" s="28">
        <v>2.723344</v>
      </c>
      <c r="BA1084" s="28">
        <v>0.120170220997147</v>
      </c>
      <c r="BB1084" s="28">
        <v>11.210103999999999</v>
      </c>
      <c r="BC1084" s="28">
        <v>145.30000000000001</v>
      </c>
      <c r="BD1084" s="28">
        <v>0.64705599999999996</v>
      </c>
      <c r="BE1084" s="28">
        <v>1.9141855999999999</v>
      </c>
      <c r="BF1084" s="28">
        <v>1.869596</v>
      </c>
      <c r="BG1084" s="28">
        <v>2.1413600000000002</v>
      </c>
      <c r="BH1084" s="28">
        <v>85.498840000000001</v>
      </c>
      <c r="BI1084" s="28">
        <v>15.41292</v>
      </c>
      <c r="BJ1084" s="28">
        <v>5</v>
      </c>
      <c r="BK1084" s="28">
        <v>3.3374040800000002</v>
      </c>
      <c r="BL1084" s="28">
        <v>3.3374040800000002</v>
      </c>
      <c r="BM1084" s="28">
        <v>3.6651348800000001</v>
      </c>
      <c r="BN1084" s="28">
        <v>0.193244</v>
      </c>
      <c r="BO1084" s="28">
        <v>0.99464421855463103</v>
      </c>
      <c r="BP1084" s="28">
        <v>0.468202604920405</v>
      </c>
    </row>
    <row r="1085" spans="1:68">
      <c r="A1085" s="28">
        <v>1084</v>
      </c>
      <c r="B1085" s="29" t="s">
        <v>87</v>
      </c>
      <c r="C1085" s="28">
        <v>400</v>
      </c>
      <c r="D1085" s="28">
        <v>1098</v>
      </c>
      <c r="E1085" s="28">
        <v>0.37948599999999999</v>
      </c>
      <c r="F1085" s="28">
        <v>31.788436999999998</v>
      </c>
      <c r="G1085" s="28">
        <v>3.0381200000000002</v>
      </c>
      <c r="H1085" s="28">
        <v>1.1818500000000001</v>
      </c>
      <c r="I1085" s="28">
        <v>4.03531</v>
      </c>
      <c r="J1085" s="28">
        <v>15.064</v>
      </c>
      <c r="K1085" s="28">
        <v>0.87397999999999998</v>
      </c>
      <c r="L1085" s="28">
        <v>0.87770000000000004</v>
      </c>
      <c r="M1085" s="28">
        <v>1.0640099999999999</v>
      </c>
      <c r="N1085" s="28">
        <v>469.40249999999997</v>
      </c>
      <c r="O1085" s="28">
        <v>56.029809460000003</v>
      </c>
      <c r="P1085" s="28">
        <v>361.63299999999998</v>
      </c>
      <c r="Q1085" s="28">
        <v>1.550845</v>
      </c>
      <c r="R1085" s="28">
        <v>2.2480000000000002</v>
      </c>
      <c r="S1085" s="28">
        <v>3.4180000000000001</v>
      </c>
      <c r="T1085" s="28">
        <v>172.517</v>
      </c>
      <c r="U1085" s="28">
        <v>3.0281250000000002</v>
      </c>
      <c r="V1085" s="28">
        <v>7.0366436537440305E-2</v>
      </c>
      <c r="W1085" s="28">
        <v>32.179630000000003</v>
      </c>
      <c r="X1085" s="28">
        <v>194.69499999999999</v>
      </c>
      <c r="Y1085" s="28">
        <v>1.4721500000000001</v>
      </c>
      <c r="Z1085" s="28">
        <v>1.92693</v>
      </c>
      <c r="AA1085" s="28">
        <v>2.5287299999999999</v>
      </c>
      <c r="AB1085" s="28">
        <v>2.7296399999999998</v>
      </c>
      <c r="AC1085" s="28">
        <v>51.830500000000001</v>
      </c>
      <c r="AD1085" s="28">
        <v>31.347169999999998</v>
      </c>
      <c r="AE1085" s="28">
        <v>3.4180000000000001</v>
      </c>
      <c r="AF1085" s="28">
        <v>4.7171532000000003</v>
      </c>
      <c r="AG1085" s="28">
        <v>4.7087982000000004</v>
      </c>
      <c r="AH1085" s="28">
        <v>4.6666032</v>
      </c>
      <c r="AI1085" s="28">
        <v>6.1249999999999999E-2</v>
      </c>
      <c r="AJ1085" s="28">
        <v>1.9391700000000001</v>
      </c>
      <c r="AK1085" s="28">
        <v>94.534260799999998</v>
      </c>
      <c r="AL1085" s="28">
        <v>6.8839779999999999</v>
      </c>
      <c r="AM1085" s="28">
        <v>0.97243400000000002</v>
      </c>
      <c r="AN1085" s="28">
        <v>1.7795799999999999</v>
      </c>
      <c r="AO1085" s="28">
        <v>41.552</v>
      </c>
      <c r="AP1085" s="28">
        <v>2.0265019999999998</v>
      </c>
      <c r="AQ1085" s="28">
        <v>1.6114599999999999</v>
      </c>
      <c r="AR1085" s="28">
        <v>7.2498760000000004</v>
      </c>
      <c r="AS1085" s="28">
        <v>673.57417999999996</v>
      </c>
      <c r="AT1085" s="28">
        <v>36.913680952</v>
      </c>
      <c r="AU1085" s="28">
        <v>2615.6066000000001</v>
      </c>
      <c r="AV1085" s="28">
        <v>5.8355436000000003</v>
      </c>
      <c r="AW1085" s="28">
        <v>3.4655999999999998</v>
      </c>
      <c r="AX1085" s="28">
        <v>5</v>
      </c>
      <c r="AY1085" s="28">
        <v>134.73740000000001</v>
      </c>
      <c r="AZ1085" s="28">
        <v>2.7040410000000001</v>
      </c>
      <c r="BA1085" s="28">
        <v>0.119609164420485</v>
      </c>
      <c r="BB1085" s="28">
        <v>11.352306</v>
      </c>
      <c r="BC1085" s="28">
        <v>145.30000000000001</v>
      </c>
      <c r="BD1085" s="28">
        <v>0.64938399999999996</v>
      </c>
      <c r="BE1085" s="28">
        <v>1.9153884000000001</v>
      </c>
      <c r="BF1085" s="28">
        <v>1.8728940000000001</v>
      </c>
      <c r="BG1085" s="28">
        <v>2.1452399999999998</v>
      </c>
      <c r="BH1085" s="28">
        <v>85.824759999999998</v>
      </c>
      <c r="BI1085" s="28">
        <v>15.23638</v>
      </c>
      <c r="BJ1085" s="28">
        <v>5</v>
      </c>
      <c r="BK1085" s="28">
        <v>3.3569321200000002</v>
      </c>
      <c r="BL1085" s="28">
        <v>3.3569321200000002</v>
      </c>
      <c r="BM1085" s="28">
        <v>3.8198033200000001</v>
      </c>
      <c r="BN1085" s="28">
        <v>0.20546600000000001</v>
      </c>
      <c r="BO1085" s="28">
        <v>0.99350433966378804</v>
      </c>
      <c r="BP1085" s="28">
        <v>0.46988712011577399</v>
      </c>
    </row>
    <row r="1086" spans="1:68">
      <c r="A1086" s="28">
        <v>1085</v>
      </c>
      <c r="B1086" s="29" t="s">
        <v>215</v>
      </c>
      <c r="C1086" s="28">
        <v>325</v>
      </c>
      <c r="D1086" s="28">
        <v>1098</v>
      </c>
      <c r="E1086" s="28">
        <v>0.37948599999999999</v>
      </c>
      <c r="F1086" s="28">
        <v>31.788436999999998</v>
      </c>
      <c r="G1086" s="28">
        <v>3.0381200000000002</v>
      </c>
      <c r="H1086" s="28">
        <v>1.1818500000000001</v>
      </c>
      <c r="I1086" s="28">
        <v>4.03531</v>
      </c>
      <c r="J1086" s="28">
        <v>15.064</v>
      </c>
      <c r="K1086" s="28">
        <v>0.87397999999999998</v>
      </c>
      <c r="L1086" s="28">
        <v>0.87770000000000004</v>
      </c>
      <c r="M1086" s="28">
        <v>1.0640099999999999</v>
      </c>
      <c r="N1086" s="28">
        <v>469.40249999999997</v>
      </c>
      <c r="O1086" s="28">
        <v>56.029809460000003</v>
      </c>
      <c r="P1086" s="28">
        <v>361.63299999999998</v>
      </c>
      <c r="Q1086" s="28">
        <v>1.550845</v>
      </c>
      <c r="R1086" s="28">
        <v>2.2480000000000002</v>
      </c>
      <c r="S1086" s="28">
        <v>3.4180000000000001</v>
      </c>
      <c r="T1086" s="28">
        <v>172.517</v>
      </c>
      <c r="U1086" s="28">
        <v>3.0281250000000002</v>
      </c>
      <c r="V1086" s="28">
        <v>7.0366436537440305E-2</v>
      </c>
      <c r="W1086" s="28">
        <v>32.179630000000003</v>
      </c>
      <c r="X1086" s="28">
        <v>194.69499999999999</v>
      </c>
      <c r="Y1086" s="28">
        <v>1.4721500000000001</v>
      </c>
      <c r="Z1086" s="28">
        <v>1.92693</v>
      </c>
      <c r="AA1086" s="28">
        <v>2.5287299999999999</v>
      </c>
      <c r="AB1086" s="28">
        <v>2.7296399999999998</v>
      </c>
      <c r="AC1086" s="28">
        <v>51.830500000000001</v>
      </c>
      <c r="AD1086" s="28">
        <v>31.347169999999998</v>
      </c>
      <c r="AE1086" s="28">
        <v>3.4180000000000001</v>
      </c>
      <c r="AF1086" s="28">
        <v>4.7171532000000003</v>
      </c>
      <c r="AG1086" s="28">
        <v>4.7087982000000004</v>
      </c>
      <c r="AH1086" s="28">
        <v>4.6666032</v>
      </c>
      <c r="AI1086" s="28">
        <v>6.1249999999999999E-2</v>
      </c>
      <c r="AJ1086" s="28">
        <v>1.9459599999999999</v>
      </c>
      <c r="AK1086" s="28">
        <v>95.093834400000006</v>
      </c>
      <c r="AL1086" s="28">
        <v>6.9478039999999996</v>
      </c>
      <c r="AM1086" s="28">
        <v>0.97961200000000004</v>
      </c>
      <c r="AN1086" s="28">
        <v>1.7873399999999999</v>
      </c>
      <c r="AO1086" s="28">
        <v>41.746000000000002</v>
      </c>
      <c r="AP1086" s="28">
        <v>2.0286360000000001</v>
      </c>
      <c r="AQ1086" s="28">
        <v>1.6172800000000001</v>
      </c>
      <c r="AR1086" s="28">
        <v>7.1563679999999996</v>
      </c>
      <c r="AS1086" s="28">
        <v>676.87023999999997</v>
      </c>
      <c r="AT1086" s="28">
        <v>37.098754235999998</v>
      </c>
      <c r="AU1086" s="28">
        <v>2579.9688000000001</v>
      </c>
      <c r="AV1086" s="28">
        <v>5.7811848000000001</v>
      </c>
      <c r="AW1086" s="28">
        <v>3.5238</v>
      </c>
      <c r="AX1086" s="28">
        <v>5</v>
      </c>
      <c r="AY1086" s="28">
        <v>134.8732</v>
      </c>
      <c r="AZ1086" s="28">
        <v>2.6847379999999998</v>
      </c>
      <c r="BA1086" s="28">
        <v>0.11905332247401</v>
      </c>
      <c r="BB1086" s="28">
        <v>11.494508</v>
      </c>
      <c r="BC1086" s="28">
        <v>145.30000000000001</v>
      </c>
      <c r="BD1086" s="28">
        <v>0.65171199999999996</v>
      </c>
      <c r="BE1086" s="28">
        <v>1.9165912000000001</v>
      </c>
      <c r="BF1086" s="28">
        <v>1.8761920000000001</v>
      </c>
      <c r="BG1086" s="28">
        <v>2.1491199999999999</v>
      </c>
      <c r="BH1086" s="28">
        <v>86.150679999999994</v>
      </c>
      <c r="BI1086" s="28">
        <v>15.059839999999999</v>
      </c>
      <c r="BJ1086" s="28">
        <v>5</v>
      </c>
      <c r="BK1086" s="28">
        <v>3.3764601600000002</v>
      </c>
      <c r="BL1086" s="28">
        <v>3.3764601600000002</v>
      </c>
      <c r="BM1086" s="28">
        <v>3.9744717600000001</v>
      </c>
      <c r="BN1086" s="28">
        <v>0.21768799999999999</v>
      </c>
      <c r="BO1086" s="28">
        <v>0.99236707042274697</v>
      </c>
      <c r="BP1086" s="28">
        <v>0.47157163531114299</v>
      </c>
    </row>
    <row r="1087" spans="1:68">
      <c r="A1087" s="28">
        <v>1086</v>
      </c>
      <c r="B1087" s="29" t="s">
        <v>515</v>
      </c>
      <c r="C1087" s="28">
        <v>305</v>
      </c>
      <c r="D1087" s="28">
        <v>1090</v>
      </c>
      <c r="E1087" s="28">
        <v>0.33958500000000003</v>
      </c>
      <c r="F1087" s="28">
        <v>29.6762175</v>
      </c>
      <c r="G1087" s="28">
        <v>2.9130500000000001</v>
      </c>
      <c r="H1087" s="28">
        <v>1.203975</v>
      </c>
      <c r="I1087" s="28">
        <v>4.09755</v>
      </c>
      <c r="J1087" s="28">
        <v>14.32</v>
      </c>
      <c r="K1087" s="28">
        <v>0.85004999999999997</v>
      </c>
      <c r="L1087" s="28">
        <v>0.85850000000000004</v>
      </c>
      <c r="M1087" s="28">
        <v>1.0463499999999999</v>
      </c>
      <c r="N1087" s="28">
        <v>462.13549999999998</v>
      </c>
      <c r="O1087" s="28">
        <v>56.335906225000002</v>
      </c>
      <c r="P1087" s="28">
        <v>358.45</v>
      </c>
      <c r="Q1087" s="28">
        <v>1.4331125</v>
      </c>
      <c r="R1087" s="28">
        <v>2.17075</v>
      </c>
      <c r="S1087" s="28">
        <v>3.415</v>
      </c>
      <c r="T1087" s="28">
        <v>174.92</v>
      </c>
      <c r="U1087" s="28">
        <v>3.0815999999999999</v>
      </c>
      <c r="V1087" s="28">
        <v>6.9832402234636895E-2</v>
      </c>
      <c r="W1087" s="28">
        <v>33.346899999999998</v>
      </c>
      <c r="X1087" s="28">
        <v>196.76249999999999</v>
      </c>
      <c r="Y1087" s="28">
        <v>1.4814000000000001</v>
      </c>
      <c r="Z1087" s="28">
        <v>1.93682</v>
      </c>
      <c r="AA1087" s="28">
        <v>2.5569500000000001</v>
      </c>
      <c r="AB1087" s="28">
        <v>2.7517</v>
      </c>
      <c r="AC1087" s="28">
        <v>51.103999999999999</v>
      </c>
      <c r="AD1087" s="28">
        <v>32.749425000000002</v>
      </c>
      <c r="AE1087" s="28">
        <v>3.415</v>
      </c>
      <c r="AF1087" s="28">
        <v>4.7294669999999996</v>
      </c>
      <c r="AG1087" s="28">
        <v>4.7294669999999996</v>
      </c>
      <c r="AH1087" s="28">
        <v>4.7294669999999996</v>
      </c>
      <c r="AI1087" s="28">
        <v>0.05</v>
      </c>
      <c r="AJ1087" s="28">
        <v>1.9831000000000001</v>
      </c>
      <c r="AK1087" s="28">
        <v>98.074884999999995</v>
      </c>
      <c r="AL1087" s="28">
        <v>7.0551750000000002</v>
      </c>
      <c r="AM1087" s="28">
        <v>0.97960000000000003</v>
      </c>
      <c r="AN1087" s="28">
        <v>1.780375</v>
      </c>
      <c r="AO1087" s="28">
        <v>42.84</v>
      </c>
      <c r="AP1087" s="28">
        <v>2.0358749999999999</v>
      </c>
      <c r="AQ1087" s="28">
        <v>1.6207499999999999</v>
      </c>
      <c r="AR1087" s="28">
        <v>7.2016249999999999</v>
      </c>
      <c r="AS1087" s="28">
        <v>680.56074999999998</v>
      </c>
      <c r="AT1087" s="28">
        <v>37.211191700000001</v>
      </c>
      <c r="AU1087" s="28">
        <v>2611.33</v>
      </c>
      <c r="AV1087" s="28">
        <v>5.7962100000000003</v>
      </c>
      <c r="AW1087" s="28">
        <v>3.54</v>
      </c>
      <c r="AX1087" s="28">
        <v>5.0324999999999998</v>
      </c>
      <c r="AY1087" s="28">
        <v>134.56</v>
      </c>
      <c r="AZ1087" s="28">
        <v>2.6813750000000001</v>
      </c>
      <c r="BA1087" s="28">
        <v>0.11671335200747</v>
      </c>
      <c r="BB1087" s="28">
        <v>11.41705</v>
      </c>
      <c r="BC1087" s="28">
        <v>145</v>
      </c>
      <c r="BD1087" s="28">
        <v>0.64959999999999996</v>
      </c>
      <c r="BE1087" s="28">
        <v>1.9162524999999999</v>
      </c>
      <c r="BF1087" s="28">
        <v>1.8739250000000001</v>
      </c>
      <c r="BG1087" s="28">
        <v>2.1459999999999999</v>
      </c>
      <c r="BH1087" s="28">
        <v>85.753249999999994</v>
      </c>
      <c r="BI1087" s="28">
        <v>14.887499999999999</v>
      </c>
      <c r="BJ1087" s="28">
        <v>5.0324999999999998</v>
      </c>
      <c r="BK1087" s="28">
        <v>3.3809572499999998</v>
      </c>
      <c r="BL1087" s="28">
        <v>3.3809572499999998</v>
      </c>
      <c r="BM1087" s="28">
        <v>3.9382372499999998</v>
      </c>
      <c r="BN1087" s="28">
        <v>0.22040000000000001</v>
      </c>
      <c r="BO1087" s="28">
        <v>0.99661821089267599</v>
      </c>
      <c r="BP1087" s="28">
        <v>0.47004341534008698</v>
      </c>
    </row>
    <row r="1088" spans="1:68">
      <c r="A1088" s="28">
        <v>1087</v>
      </c>
      <c r="B1088" s="29" t="s">
        <v>504</v>
      </c>
      <c r="C1088" s="28">
        <v>380</v>
      </c>
      <c r="D1088" s="28">
        <v>1090</v>
      </c>
      <c r="E1088" s="28">
        <v>0.337835</v>
      </c>
      <c r="F1088" s="28">
        <v>29.515432499999999</v>
      </c>
      <c r="G1088" s="28">
        <v>2.9019499999999998</v>
      </c>
      <c r="H1088" s="28">
        <v>1.2061249999999999</v>
      </c>
      <c r="I1088" s="28">
        <v>4.0898500000000002</v>
      </c>
      <c r="J1088" s="28">
        <v>14.24</v>
      </c>
      <c r="K1088" s="28">
        <v>0.85055000000000003</v>
      </c>
      <c r="L1088" s="28">
        <v>0.85950000000000004</v>
      </c>
      <c r="M1088" s="28">
        <v>1.0498499999999999</v>
      </c>
      <c r="N1088" s="28">
        <v>462.64249999999998</v>
      </c>
      <c r="O1088" s="28">
        <v>56.155036475000003</v>
      </c>
      <c r="P1088" s="28">
        <v>359.03</v>
      </c>
      <c r="Q1088" s="28">
        <v>1.4474374999999999</v>
      </c>
      <c r="R1088" s="28">
        <v>2.1662499999999998</v>
      </c>
      <c r="S1088" s="28">
        <v>3.4049999999999998</v>
      </c>
      <c r="T1088" s="28">
        <v>174.52</v>
      </c>
      <c r="U1088" s="28">
        <v>3.0712000000000002</v>
      </c>
      <c r="V1088" s="28">
        <v>7.02247191011236E-2</v>
      </c>
      <c r="W1088" s="28">
        <v>33.182299999999998</v>
      </c>
      <c r="X1088" s="28">
        <v>196.38749999999999</v>
      </c>
      <c r="Y1088" s="28">
        <v>1.4770000000000001</v>
      </c>
      <c r="Z1088" s="28">
        <v>1.9335</v>
      </c>
      <c r="AA1088" s="28">
        <v>2.5520499999999999</v>
      </c>
      <c r="AB1088" s="28">
        <v>2.7479</v>
      </c>
      <c r="AC1088" s="28">
        <v>51.16</v>
      </c>
      <c r="AD1088" s="28">
        <v>32.654074999999999</v>
      </c>
      <c r="AE1088" s="28">
        <v>3.4049999999999998</v>
      </c>
      <c r="AF1088" s="28">
        <v>4.720377</v>
      </c>
      <c r="AG1088" s="28">
        <v>4.720377</v>
      </c>
      <c r="AH1088" s="28">
        <v>4.720377</v>
      </c>
      <c r="AI1088" s="28">
        <v>0.05</v>
      </c>
      <c r="AJ1088" s="28">
        <v>1.9884999999999999</v>
      </c>
      <c r="AK1088" s="28">
        <v>98.515095000000002</v>
      </c>
      <c r="AL1088" s="28">
        <v>7.0693250000000001</v>
      </c>
      <c r="AM1088" s="28">
        <v>0.97960000000000003</v>
      </c>
      <c r="AN1088" s="28">
        <v>1.780125</v>
      </c>
      <c r="AO1088" s="28">
        <v>43</v>
      </c>
      <c r="AP1088" s="28">
        <v>2.035425</v>
      </c>
      <c r="AQ1088" s="28">
        <v>1.62025</v>
      </c>
      <c r="AR1088" s="28">
        <v>7.204275</v>
      </c>
      <c r="AS1088" s="28">
        <v>681.04825000000005</v>
      </c>
      <c r="AT1088" s="28">
        <v>37.237038300000002</v>
      </c>
      <c r="AU1088" s="28">
        <v>2613.9899999999998</v>
      </c>
      <c r="AV1088" s="28">
        <v>5.77719</v>
      </c>
      <c r="AW1088" s="28">
        <v>3.54</v>
      </c>
      <c r="AX1088" s="28">
        <v>5.0374999999999996</v>
      </c>
      <c r="AY1088" s="28">
        <v>134.56</v>
      </c>
      <c r="AZ1088" s="28">
        <v>2.6815250000000002</v>
      </c>
      <c r="BA1088" s="28">
        <v>0.116279069767442</v>
      </c>
      <c r="BB1088" s="28">
        <v>11.417149999999999</v>
      </c>
      <c r="BC1088" s="28">
        <v>145</v>
      </c>
      <c r="BD1088" s="28">
        <v>0.64959999999999996</v>
      </c>
      <c r="BE1088" s="28">
        <v>1.9162975</v>
      </c>
      <c r="BF1088" s="28">
        <v>1.8739749999999999</v>
      </c>
      <c r="BG1088" s="28">
        <v>2.1459999999999999</v>
      </c>
      <c r="BH1088" s="28">
        <v>85.47775</v>
      </c>
      <c r="BI1088" s="28">
        <v>14.874499999999999</v>
      </c>
      <c r="BJ1088" s="28">
        <v>5.0374999999999996</v>
      </c>
      <c r="BK1088" s="28">
        <v>3.38096175</v>
      </c>
      <c r="BL1088" s="28">
        <v>3.38096175</v>
      </c>
      <c r="BM1088" s="28">
        <v>3.93824175</v>
      </c>
      <c r="BN1088" s="28">
        <v>0.22040000000000001</v>
      </c>
      <c r="BO1088" s="28">
        <v>0.99508677269754797</v>
      </c>
      <c r="BP1088" s="28">
        <v>0.47004341534008698</v>
      </c>
    </row>
    <row r="1089" spans="1:68">
      <c r="A1089" s="28">
        <v>1088</v>
      </c>
      <c r="B1089" s="29" t="s">
        <v>86</v>
      </c>
      <c r="C1089" s="28">
        <v>375</v>
      </c>
      <c r="D1089" s="28">
        <v>1090</v>
      </c>
      <c r="E1089" s="28">
        <v>0.33695999999999998</v>
      </c>
      <c r="F1089" s="28">
        <v>29.435040000000001</v>
      </c>
      <c r="G1089" s="28">
        <v>2.8963999999999999</v>
      </c>
      <c r="H1089" s="28">
        <v>1.2072000000000001</v>
      </c>
      <c r="I1089" s="28">
        <v>4.0860000000000003</v>
      </c>
      <c r="J1089" s="28">
        <v>14.2</v>
      </c>
      <c r="K1089" s="28">
        <v>0.8508</v>
      </c>
      <c r="L1089" s="28">
        <v>0.86</v>
      </c>
      <c r="M1089" s="28">
        <v>1.0516000000000001</v>
      </c>
      <c r="N1089" s="28">
        <v>462.89600000000002</v>
      </c>
      <c r="O1089" s="28">
        <v>56.064601600000003</v>
      </c>
      <c r="P1089" s="28">
        <v>359.32</v>
      </c>
      <c r="Q1089" s="28">
        <v>1.4545999999999999</v>
      </c>
      <c r="R1089" s="28">
        <v>2.1640000000000001</v>
      </c>
      <c r="S1089" s="28">
        <v>3.4</v>
      </c>
      <c r="T1089" s="28">
        <v>174.32</v>
      </c>
      <c r="U1089" s="28">
        <v>3.0659999999999998</v>
      </c>
      <c r="V1089" s="28">
        <v>7.0422535211267595E-2</v>
      </c>
      <c r="W1089" s="28">
        <v>33.1</v>
      </c>
      <c r="X1089" s="28">
        <v>196.2</v>
      </c>
      <c r="Y1089" s="28">
        <v>1.4748000000000001</v>
      </c>
      <c r="Z1089" s="28">
        <v>1.93184</v>
      </c>
      <c r="AA1089" s="28">
        <v>2.5495999999999999</v>
      </c>
      <c r="AB1089" s="28">
        <v>2.746</v>
      </c>
      <c r="AC1089" s="28">
        <v>51.188000000000002</v>
      </c>
      <c r="AD1089" s="28">
        <v>32.606400000000001</v>
      </c>
      <c r="AE1089" s="28">
        <v>3.4</v>
      </c>
      <c r="AF1089" s="28">
        <v>4.7158319999999998</v>
      </c>
      <c r="AG1089" s="28">
        <v>4.7158319999999998</v>
      </c>
      <c r="AH1089" s="28">
        <v>4.7158319999999998</v>
      </c>
      <c r="AI1089" s="28">
        <v>0.05</v>
      </c>
      <c r="AJ1089" s="28">
        <v>1.9912000000000001</v>
      </c>
      <c r="AK1089" s="28">
        <v>98.735200000000006</v>
      </c>
      <c r="AL1089" s="28">
        <v>7.0763999999999996</v>
      </c>
      <c r="AM1089" s="28">
        <v>0.97960000000000003</v>
      </c>
      <c r="AN1089" s="28">
        <v>1.78</v>
      </c>
      <c r="AO1089" s="28">
        <v>43.08</v>
      </c>
      <c r="AP1089" s="28">
        <v>2.0352000000000001</v>
      </c>
      <c r="AQ1089" s="28">
        <v>1.62</v>
      </c>
      <c r="AR1089" s="28">
        <v>7.2055999999999996</v>
      </c>
      <c r="AS1089" s="28">
        <v>681.29200000000003</v>
      </c>
      <c r="AT1089" s="28">
        <v>37.249961599999999</v>
      </c>
      <c r="AU1089" s="28">
        <v>2615.3200000000002</v>
      </c>
      <c r="AV1089" s="28">
        <v>5.7676800000000004</v>
      </c>
      <c r="AW1089" s="28">
        <v>3.54</v>
      </c>
      <c r="AX1089" s="28">
        <v>5.04</v>
      </c>
      <c r="AY1089" s="28">
        <v>134.56</v>
      </c>
      <c r="AZ1089" s="28">
        <v>2.6816</v>
      </c>
      <c r="BA1089" s="28">
        <v>0.11606313834726099</v>
      </c>
      <c r="BB1089" s="28">
        <v>11.417199999999999</v>
      </c>
      <c r="BC1089" s="28">
        <v>145</v>
      </c>
      <c r="BD1089" s="28">
        <v>0.64959999999999996</v>
      </c>
      <c r="BE1089" s="28">
        <v>1.91632</v>
      </c>
      <c r="BF1089" s="28">
        <v>1.8740000000000001</v>
      </c>
      <c r="BG1089" s="28">
        <v>2.1459999999999999</v>
      </c>
      <c r="BH1089" s="28">
        <v>85.34</v>
      </c>
      <c r="BI1089" s="28">
        <v>14.868</v>
      </c>
      <c r="BJ1089" s="28">
        <v>5.04</v>
      </c>
      <c r="BK1089" s="28">
        <v>3.3809640000000001</v>
      </c>
      <c r="BL1089" s="28">
        <v>3.3809640000000001</v>
      </c>
      <c r="BM1089" s="28">
        <v>3.9382440000000001</v>
      </c>
      <c r="BN1089" s="28">
        <v>0.22040000000000001</v>
      </c>
      <c r="BO1089" s="28">
        <v>0.99432105359998502</v>
      </c>
      <c r="BP1089" s="28">
        <v>0.47004341534008698</v>
      </c>
    </row>
    <row r="1090" spans="1:68">
      <c r="A1090" s="28">
        <v>1089</v>
      </c>
      <c r="B1090" s="29" t="s">
        <v>306</v>
      </c>
      <c r="C1090" s="28">
        <v>360</v>
      </c>
      <c r="D1090" s="28">
        <v>1090</v>
      </c>
      <c r="E1090" s="28">
        <v>0.33521000000000001</v>
      </c>
      <c r="F1090" s="28">
        <v>29.274255</v>
      </c>
      <c r="G1090" s="28">
        <v>2.8853</v>
      </c>
      <c r="H1090" s="28">
        <v>1.2093499999999999</v>
      </c>
      <c r="I1090" s="28">
        <v>4.0782999999999996</v>
      </c>
      <c r="J1090" s="28">
        <v>14.12</v>
      </c>
      <c r="K1090" s="28">
        <v>0.85129999999999995</v>
      </c>
      <c r="L1090" s="28">
        <v>0.86099999999999999</v>
      </c>
      <c r="M1090" s="28">
        <v>1.0550999999999999</v>
      </c>
      <c r="N1090" s="28">
        <v>463.40300000000002</v>
      </c>
      <c r="O1090" s="28">
        <v>55.883731849999997</v>
      </c>
      <c r="P1090" s="28">
        <v>359.9</v>
      </c>
      <c r="Q1090" s="28">
        <v>1.468925</v>
      </c>
      <c r="R1090" s="28">
        <v>2.1595</v>
      </c>
      <c r="S1090" s="28">
        <v>3.39</v>
      </c>
      <c r="T1090" s="28">
        <v>173.92</v>
      </c>
      <c r="U1090" s="28">
        <v>3.0556000000000001</v>
      </c>
      <c r="V1090" s="28">
        <v>7.0821529745042494E-2</v>
      </c>
      <c r="W1090" s="28">
        <v>32.935400000000001</v>
      </c>
      <c r="X1090" s="28">
        <v>195.82499999999999</v>
      </c>
      <c r="Y1090" s="28">
        <v>1.4703999999999999</v>
      </c>
      <c r="Z1090" s="28">
        <v>1.92852</v>
      </c>
      <c r="AA1090" s="28">
        <v>2.5447000000000002</v>
      </c>
      <c r="AB1090" s="28">
        <v>2.7422</v>
      </c>
      <c r="AC1090" s="28">
        <v>51.244</v>
      </c>
      <c r="AD1090" s="28">
        <v>32.511049999999997</v>
      </c>
      <c r="AE1090" s="28">
        <v>3.39</v>
      </c>
      <c r="AF1090" s="28">
        <v>4.7067420000000002</v>
      </c>
      <c r="AG1090" s="28">
        <v>4.7067420000000002</v>
      </c>
      <c r="AH1090" s="28">
        <v>4.7067420000000002</v>
      </c>
      <c r="AI1090" s="28">
        <v>0.05</v>
      </c>
      <c r="AJ1090" s="28">
        <v>1.9965999999999999</v>
      </c>
      <c r="AK1090" s="28">
        <v>99.175409999999999</v>
      </c>
      <c r="AL1090" s="28">
        <v>7.0905500000000004</v>
      </c>
      <c r="AM1090" s="28">
        <v>0.97960000000000003</v>
      </c>
      <c r="AN1090" s="28">
        <v>1.7797499999999999</v>
      </c>
      <c r="AO1090" s="28">
        <v>43.24</v>
      </c>
      <c r="AP1090" s="28">
        <v>2.0347499999999998</v>
      </c>
      <c r="AQ1090" s="28">
        <v>1.6194999999999999</v>
      </c>
      <c r="AR1090" s="28">
        <v>7.2082499999999996</v>
      </c>
      <c r="AS1090" s="28">
        <v>681.77949999999998</v>
      </c>
      <c r="AT1090" s="28">
        <v>37.2758082</v>
      </c>
      <c r="AU1090" s="28">
        <v>2617.98</v>
      </c>
      <c r="AV1090" s="28">
        <v>5.7486600000000001</v>
      </c>
      <c r="AW1090" s="28">
        <v>3.54</v>
      </c>
      <c r="AX1090" s="28">
        <v>5.0449999999999999</v>
      </c>
      <c r="AY1090" s="28">
        <v>134.56</v>
      </c>
      <c r="AZ1090" s="28">
        <v>2.6817500000000001</v>
      </c>
      <c r="BA1090" s="28">
        <v>0.115633672525439</v>
      </c>
      <c r="BB1090" s="28">
        <v>11.417299999999999</v>
      </c>
      <c r="BC1090" s="28">
        <v>145</v>
      </c>
      <c r="BD1090" s="28">
        <v>0.64959999999999996</v>
      </c>
      <c r="BE1090" s="28">
        <v>1.9163650000000001</v>
      </c>
      <c r="BF1090" s="28">
        <v>1.87405</v>
      </c>
      <c r="BG1090" s="28">
        <v>2.1459999999999999</v>
      </c>
      <c r="BH1090" s="28">
        <v>85.064499999999995</v>
      </c>
      <c r="BI1090" s="28">
        <v>14.855</v>
      </c>
      <c r="BJ1090" s="28">
        <v>5.0449999999999999</v>
      </c>
      <c r="BK1090" s="28">
        <v>3.3809684999999998</v>
      </c>
      <c r="BL1090" s="28">
        <v>3.3809684999999998</v>
      </c>
      <c r="BM1090" s="28">
        <v>3.9382484999999998</v>
      </c>
      <c r="BN1090" s="28">
        <v>0.22040000000000001</v>
      </c>
      <c r="BO1090" s="28">
        <v>0.992789615404857</v>
      </c>
      <c r="BP1090" s="28">
        <v>0.47004341534008698</v>
      </c>
    </row>
    <row r="1091" spans="1:68">
      <c r="A1091" s="28">
        <v>1090</v>
      </c>
      <c r="B1091" s="29" t="s">
        <v>516</v>
      </c>
      <c r="C1091" s="28">
        <v>170</v>
      </c>
      <c r="D1091" s="28">
        <v>1125</v>
      </c>
      <c r="E1091" s="28">
        <v>0.34852</v>
      </c>
      <c r="F1091" s="28">
        <v>30.561450000000001</v>
      </c>
      <c r="G1091" s="28">
        <v>2.9704999999999999</v>
      </c>
      <c r="H1091" s="28">
        <v>1.2060999999999999</v>
      </c>
      <c r="I1091" s="28">
        <v>4.1429</v>
      </c>
      <c r="J1091" s="28">
        <v>14.76</v>
      </c>
      <c r="K1091" s="28">
        <v>0.84609999999999996</v>
      </c>
      <c r="L1091" s="28">
        <v>0.85299999999999998</v>
      </c>
      <c r="M1091" s="28">
        <v>1.0322</v>
      </c>
      <c r="N1091" s="28">
        <v>458.55799999999999</v>
      </c>
      <c r="O1091" s="28">
        <v>57.1875012</v>
      </c>
      <c r="P1091" s="28">
        <v>355.98</v>
      </c>
      <c r="Q1091" s="28">
        <v>1.3425499999999999</v>
      </c>
      <c r="R1091" s="28">
        <v>2.1819999999999999</v>
      </c>
      <c r="S1091" s="28">
        <v>3.47</v>
      </c>
      <c r="T1091" s="28">
        <v>177.39</v>
      </c>
      <c r="U1091" s="28">
        <v>3.1387999999999998</v>
      </c>
      <c r="V1091" s="28">
        <v>6.7750677506775103E-2</v>
      </c>
      <c r="W1091" s="28">
        <v>34.423200000000001</v>
      </c>
      <c r="X1091" s="28">
        <v>198.9</v>
      </c>
      <c r="Y1091" s="28">
        <v>1.4999</v>
      </c>
      <c r="Z1091" s="28">
        <v>1.95502</v>
      </c>
      <c r="AA1091" s="28">
        <v>2.5859999999999999</v>
      </c>
      <c r="AB1091" s="28">
        <v>2.7740999999999998</v>
      </c>
      <c r="AC1091" s="28">
        <v>50.829000000000001</v>
      </c>
      <c r="AD1091" s="28">
        <v>33.566499999999998</v>
      </c>
      <c r="AE1091" s="28">
        <v>3.47</v>
      </c>
      <c r="AF1091" s="28">
        <v>4.7833139999999998</v>
      </c>
      <c r="AG1091" s="28">
        <v>4.7833139999999998</v>
      </c>
      <c r="AH1091" s="28">
        <v>4.7833139999999998</v>
      </c>
      <c r="AI1091" s="28">
        <v>0.05</v>
      </c>
      <c r="AJ1091" s="28">
        <v>2.1143999999999998</v>
      </c>
      <c r="AK1091" s="28">
        <v>108.75355999999999</v>
      </c>
      <c r="AL1091" s="28">
        <v>7.2093999999999996</v>
      </c>
      <c r="AM1091" s="28">
        <v>0.95</v>
      </c>
      <c r="AN1091" s="28">
        <v>1.7410000000000001</v>
      </c>
      <c r="AO1091" s="28">
        <v>46.76</v>
      </c>
      <c r="AP1091" s="28">
        <v>2.0137999999999998</v>
      </c>
      <c r="AQ1091" s="28">
        <v>1.5820000000000001</v>
      </c>
      <c r="AR1091" s="28">
        <v>7.6654</v>
      </c>
      <c r="AS1091" s="28">
        <v>681.35</v>
      </c>
      <c r="AT1091" s="28">
        <v>37.210477599999997</v>
      </c>
      <c r="AU1091" s="28">
        <v>2836.76</v>
      </c>
      <c r="AV1091" s="28">
        <v>5.4592799999999997</v>
      </c>
      <c r="AW1091" s="28">
        <v>3.3</v>
      </c>
      <c r="AX1091" s="28">
        <v>5.18</v>
      </c>
      <c r="AY1091" s="28">
        <v>134</v>
      </c>
      <c r="AZ1091" s="28">
        <v>2.7654000000000001</v>
      </c>
      <c r="BA1091" s="28">
        <v>0.10692899914456799</v>
      </c>
      <c r="BB1091" s="28">
        <v>10.833600000000001</v>
      </c>
      <c r="BC1091" s="28">
        <v>145</v>
      </c>
      <c r="BD1091" s="28">
        <v>0.64</v>
      </c>
      <c r="BE1091" s="28">
        <v>1.91262</v>
      </c>
      <c r="BF1091" s="28">
        <v>1.8617999999999999</v>
      </c>
      <c r="BG1091" s="28">
        <v>2.13</v>
      </c>
      <c r="BH1091" s="28">
        <v>76.281999999999996</v>
      </c>
      <c r="BI1091" s="28">
        <v>15.231999999999999</v>
      </c>
      <c r="BJ1091" s="28">
        <v>5.18</v>
      </c>
      <c r="BK1091" s="28">
        <v>3.3005620000000002</v>
      </c>
      <c r="BL1091" s="28">
        <v>3.3005620000000002</v>
      </c>
      <c r="BM1091" s="28">
        <v>3.3005620000000002</v>
      </c>
      <c r="BN1091" s="28">
        <v>0.17</v>
      </c>
      <c r="BO1091" s="28">
        <v>1.00781950183062</v>
      </c>
      <c r="BP1091" s="28">
        <v>0.46309696092619401</v>
      </c>
    </row>
    <row r="1092" spans="1:68">
      <c r="A1092" s="28">
        <v>1091</v>
      </c>
      <c r="B1092" s="29" t="s">
        <v>430</v>
      </c>
      <c r="C1092" s="28">
        <v>308</v>
      </c>
      <c r="D1092" s="28">
        <v>1125</v>
      </c>
      <c r="E1092" s="28">
        <v>0.34852</v>
      </c>
      <c r="F1092" s="28">
        <v>30.561450000000001</v>
      </c>
      <c r="G1092" s="28">
        <v>2.9704999999999999</v>
      </c>
      <c r="H1092" s="28">
        <v>1.2060999999999999</v>
      </c>
      <c r="I1092" s="28">
        <v>4.1429</v>
      </c>
      <c r="J1092" s="28">
        <v>14.76</v>
      </c>
      <c r="K1092" s="28">
        <v>0.84609999999999996</v>
      </c>
      <c r="L1092" s="28">
        <v>0.85299999999999998</v>
      </c>
      <c r="M1092" s="28">
        <v>1.0322</v>
      </c>
      <c r="N1092" s="28">
        <v>458.55799999999999</v>
      </c>
      <c r="O1092" s="28">
        <v>57.1875012</v>
      </c>
      <c r="P1092" s="28">
        <v>355.98</v>
      </c>
      <c r="Q1092" s="28">
        <v>1.3425499999999999</v>
      </c>
      <c r="R1092" s="28">
        <v>2.1819999999999999</v>
      </c>
      <c r="S1092" s="28">
        <v>3.47</v>
      </c>
      <c r="T1092" s="28">
        <v>177.39</v>
      </c>
      <c r="U1092" s="28">
        <v>3.1387999999999998</v>
      </c>
      <c r="V1092" s="28">
        <v>6.7750677506775103E-2</v>
      </c>
      <c r="W1092" s="28">
        <v>34.423200000000001</v>
      </c>
      <c r="X1092" s="28">
        <v>198.9</v>
      </c>
      <c r="Y1092" s="28">
        <v>1.4999</v>
      </c>
      <c r="Z1092" s="28">
        <v>1.95502</v>
      </c>
      <c r="AA1092" s="28">
        <v>2.5859999999999999</v>
      </c>
      <c r="AB1092" s="28">
        <v>2.7740999999999998</v>
      </c>
      <c r="AC1092" s="28">
        <v>50.829000000000001</v>
      </c>
      <c r="AD1092" s="28">
        <v>33.566499999999998</v>
      </c>
      <c r="AE1092" s="28">
        <v>3.47</v>
      </c>
      <c r="AF1092" s="28">
        <v>4.7833139999999998</v>
      </c>
      <c r="AG1092" s="28">
        <v>4.7833139999999998</v>
      </c>
      <c r="AH1092" s="28">
        <v>4.7833139999999998</v>
      </c>
      <c r="AI1092" s="28">
        <v>0.05</v>
      </c>
      <c r="AJ1092" s="28">
        <v>2.1231499999999999</v>
      </c>
      <c r="AK1092" s="28">
        <v>109.47466</v>
      </c>
      <c r="AL1092" s="28">
        <v>7.2916499999999997</v>
      </c>
      <c r="AM1092" s="28">
        <v>0.95925000000000005</v>
      </c>
      <c r="AN1092" s="28">
        <v>1.7509999999999999</v>
      </c>
      <c r="AO1092" s="28">
        <v>47.01</v>
      </c>
      <c r="AP1092" s="28">
        <v>2.0165500000000001</v>
      </c>
      <c r="AQ1092" s="28">
        <v>1.5894999999999999</v>
      </c>
      <c r="AR1092" s="28">
        <v>7.5449000000000002</v>
      </c>
      <c r="AS1092" s="28">
        <v>685.59749999999997</v>
      </c>
      <c r="AT1092" s="28">
        <v>37.448974100000001</v>
      </c>
      <c r="AU1092" s="28">
        <v>2790.835</v>
      </c>
      <c r="AV1092" s="28">
        <v>5.3892300000000004</v>
      </c>
      <c r="AW1092" s="28">
        <v>3.375</v>
      </c>
      <c r="AX1092" s="28">
        <v>5.18</v>
      </c>
      <c r="AY1092" s="28">
        <v>134.17500000000001</v>
      </c>
      <c r="AZ1092" s="28">
        <v>2.7405249999999999</v>
      </c>
      <c r="BA1092" s="28">
        <v>0.106360348861944</v>
      </c>
      <c r="BB1092" s="28">
        <v>11.01685</v>
      </c>
      <c r="BC1092" s="28">
        <v>145</v>
      </c>
      <c r="BD1092" s="28">
        <v>0.64300000000000002</v>
      </c>
      <c r="BE1092" s="28">
        <v>1.9141699999999999</v>
      </c>
      <c r="BF1092" s="28">
        <v>1.86605</v>
      </c>
      <c r="BG1092" s="28">
        <v>2.1349999999999998</v>
      </c>
      <c r="BH1092" s="28">
        <v>76.701999999999998</v>
      </c>
      <c r="BI1092" s="28">
        <v>15.0045</v>
      </c>
      <c r="BJ1092" s="28">
        <v>5.18</v>
      </c>
      <c r="BK1092" s="28">
        <v>3.3257270000000001</v>
      </c>
      <c r="BL1092" s="28">
        <v>3.3257270000000001</v>
      </c>
      <c r="BM1092" s="28">
        <v>3.4998770000000001</v>
      </c>
      <c r="BN1092" s="28">
        <v>0.18575</v>
      </c>
      <c r="BO1092" s="28">
        <v>1.0063264359019799</v>
      </c>
      <c r="BP1092" s="28">
        <v>0.465267727930535</v>
      </c>
    </row>
    <row r="1093" spans="1:68">
      <c r="A1093" s="28">
        <v>1092</v>
      </c>
      <c r="B1093" s="29" t="s">
        <v>383</v>
      </c>
      <c r="C1093" s="28">
        <v>363</v>
      </c>
      <c r="D1093" s="28">
        <v>1125</v>
      </c>
      <c r="E1093" s="28">
        <v>0.34852</v>
      </c>
      <c r="F1093" s="28">
        <v>30.561450000000001</v>
      </c>
      <c r="G1093" s="28">
        <v>2.9704999999999999</v>
      </c>
      <c r="H1093" s="28">
        <v>1.2060999999999999</v>
      </c>
      <c r="I1093" s="28">
        <v>4.1429</v>
      </c>
      <c r="J1093" s="28">
        <v>14.76</v>
      </c>
      <c r="K1093" s="28">
        <v>0.84609999999999996</v>
      </c>
      <c r="L1093" s="28">
        <v>0.85299999999999998</v>
      </c>
      <c r="M1093" s="28">
        <v>1.0322</v>
      </c>
      <c r="N1093" s="28">
        <v>458.55799999999999</v>
      </c>
      <c r="O1093" s="28">
        <v>57.1875012</v>
      </c>
      <c r="P1093" s="28">
        <v>355.98</v>
      </c>
      <c r="Q1093" s="28">
        <v>1.3425499999999999</v>
      </c>
      <c r="R1093" s="28">
        <v>2.1819999999999999</v>
      </c>
      <c r="S1093" s="28">
        <v>3.47</v>
      </c>
      <c r="T1093" s="28">
        <v>177.39</v>
      </c>
      <c r="U1093" s="28">
        <v>3.1387999999999998</v>
      </c>
      <c r="V1093" s="28">
        <v>6.7750677506775103E-2</v>
      </c>
      <c r="W1093" s="28">
        <v>34.423200000000001</v>
      </c>
      <c r="X1093" s="28">
        <v>198.9</v>
      </c>
      <c r="Y1093" s="28">
        <v>1.4999</v>
      </c>
      <c r="Z1093" s="28">
        <v>1.95502</v>
      </c>
      <c r="AA1093" s="28">
        <v>2.5859999999999999</v>
      </c>
      <c r="AB1093" s="28">
        <v>2.7740999999999998</v>
      </c>
      <c r="AC1093" s="28">
        <v>50.829000000000001</v>
      </c>
      <c r="AD1093" s="28">
        <v>33.566499999999998</v>
      </c>
      <c r="AE1093" s="28">
        <v>3.47</v>
      </c>
      <c r="AF1093" s="28">
        <v>4.7833139999999998</v>
      </c>
      <c r="AG1093" s="28">
        <v>4.7833139999999998</v>
      </c>
      <c r="AH1093" s="28">
        <v>4.7833139999999998</v>
      </c>
      <c r="AI1093" s="28">
        <v>0.05</v>
      </c>
      <c r="AJ1093" s="28">
        <v>2.1284000000000001</v>
      </c>
      <c r="AK1093" s="28">
        <v>109.90732</v>
      </c>
      <c r="AL1093" s="28">
        <v>7.3410000000000002</v>
      </c>
      <c r="AM1093" s="28">
        <v>0.96479999999999999</v>
      </c>
      <c r="AN1093" s="28">
        <v>1.7569999999999999</v>
      </c>
      <c r="AO1093" s="28">
        <v>47.16</v>
      </c>
      <c r="AP1093" s="28">
        <v>2.0182000000000002</v>
      </c>
      <c r="AQ1093" s="28">
        <v>1.5940000000000001</v>
      </c>
      <c r="AR1093" s="28">
        <v>7.4725999999999999</v>
      </c>
      <c r="AS1093" s="28">
        <v>688.14599999999996</v>
      </c>
      <c r="AT1093" s="28">
        <v>37.592072000000002</v>
      </c>
      <c r="AU1093" s="28">
        <v>2763.28</v>
      </c>
      <c r="AV1093" s="28">
        <v>5.3472</v>
      </c>
      <c r="AW1093" s="28">
        <v>3.42</v>
      </c>
      <c r="AX1093" s="28">
        <v>5.18</v>
      </c>
      <c r="AY1093" s="28">
        <v>134.28</v>
      </c>
      <c r="AZ1093" s="28">
        <v>2.7256</v>
      </c>
      <c r="BA1093" s="28">
        <v>0.106022052586938</v>
      </c>
      <c r="BB1093" s="28">
        <v>11.126799999999999</v>
      </c>
      <c r="BC1093" s="28">
        <v>145</v>
      </c>
      <c r="BD1093" s="28">
        <v>0.64480000000000004</v>
      </c>
      <c r="BE1093" s="28">
        <v>1.9151</v>
      </c>
      <c r="BF1093" s="28">
        <v>1.8686</v>
      </c>
      <c r="BG1093" s="28">
        <v>2.1379999999999999</v>
      </c>
      <c r="BH1093" s="28">
        <v>76.953999999999994</v>
      </c>
      <c r="BI1093" s="28">
        <v>14.868</v>
      </c>
      <c r="BJ1093" s="28">
        <v>5.18</v>
      </c>
      <c r="BK1093" s="28">
        <v>3.3408259999999999</v>
      </c>
      <c r="BL1093" s="28">
        <v>3.3408259999999999</v>
      </c>
      <c r="BM1093" s="28">
        <v>3.6194660000000001</v>
      </c>
      <c r="BN1093" s="28">
        <v>0.19520000000000001</v>
      </c>
      <c r="BO1093" s="28">
        <v>1.00543271793049</v>
      </c>
      <c r="BP1093" s="28">
        <v>0.46657018813314</v>
      </c>
    </row>
    <row r="1094" spans="1:68">
      <c r="A1094" s="28">
        <v>1093</v>
      </c>
      <c r="B1094" s="29" t="s">
        <v>252</v>
      </c>
      <c r="C1094" s="28">
        <v>372</v>
      </c>
      <c r="D1094" s="28">
        <v>1125</v>
      </c>
      <c r="E1094" s="28">
        <v>0.34852</v>
      </c>
      <c r="F1094" s="28">
        <v>30.561450000000001</v>
      </c>
      <c r="G1094" s="28">
        <v>2.9704999999999999</v>
      </c>
      <c r="H1094" s="28">
        <v>1.2060999999999999</v>
      </c>
      <c r="I1094" s="28">
        <v>4.1429</v>
      </c>
      <c r="J1094" s="28">
        <v>14.76</v>
      </c>
      <c r="K1094" s="28">
        <v>0.84609999999999996</v>
      </c>
      <c r="L1094" s="28">
        <v>0.85299999999999998</v>
      </c>
      <c r="M1094" s="28">
        <v>1.0322</v>
      </c>
      <c r="N1094" s="28">
        <v>458.55799999999999</v>
      </c>
      <c r="O1094" s="28">
        <v>57.1875012</v>
      </c>
      <c r="P1094" s="28">
        <v>355.98</v>
      </c>
      <c r="Q1094" s="28">
        <v>1.3425499999999999</v>
      </c>
      <c r="R1094" s="28">
        <v>2.1819999999999999</v>
      </c>
      <c r="S1094" s="28">
        <v>3.47</v>
      </c>
      <c r="T1094" s="28">
        <v>177.39</v>
      </c>
      <c r="U1094" s="28">
        <v>3.1387999999999998</v>
      </c>
      <c r="V1094" s="28">
        <v>6.7750677506775103E-2</v>
      </c>
      <c r="W1094" s="28">
        <v>34.423200000000001</v>
      </c>
      <c r="X1094" s="28">
        <v>198.9</v>
      </c>
      <c r="Y1094" s="28">
        <v>1.4999</v>
      </c>
      <c r="Z1094" s="28">
        <v>1.95502</v>
      </c>
      <c r="AA1094" s="28">
        <v>2.5859999999999999</v>
      </c>
      <c r="AB1094" s="28">
        <v>2.7740999999999998</v>
      </c>
      <c r="AC1094" s="28">
        <v>50.829000000000001</v>
      </c>
      <c r="AD1094" s="28">
        <v>33.566499999999998</v>
      </c>
      <c r="AE1094" s="28">
        <v>3.47</v>
      </c>
      <c r="AF1094" s="28">
        <v>4.7833139999999998</v>
      </c>
      <c r="AG1094" s="28">
        <v>4.7833139999999998</v>
      </c>
      <c r="AH1094" s="28">
        <v>4.7833139999999998</v>
      </c>
      <c r="AI1094" s="28">
        <v>0.05</v>
      </c>
      <c r="AJ1094" s="28">
        <v>2.1318999999999999</v>
      </c>
      <c r="AK1094" s="28">
        <v>110.19576000000001</v>
      </c>
      <c r="AL1094" s="28">
        <v>7.3738999999999999</v>
      </c>
      <c r="AM1094" s="28">
        <v>0.96850000000000003</v>
      </c>
      <c r="AN1094" s="28">
        <v>1.7609999999999999</v>
      </c>
      <c r="AO1094" s="28">
        <v>47.26</v>
      </c>
      <c r="AP1094" s="28">
        <v>2.0192999999999999</v>
      </c>
      <c r="AQ1094" s="28">
        <v>1.597</v>
      </c>
      <c r="AR1094" s="28">
        <v>7.4244000000000003</v>
      </c>
      <c r="AS1094" s="28">
        <v>689.84500000000003</v>
      </c>
      <c r="AT1094" s="28">
        <v>37.687470599999997</v>
      </c>
      <c r="AU1094" s="28">
        <v>2744.91</v>
      </c>
      <c r="AV1094" s="28">
        <v>5.3191800000000002</v>
      </c>
      <c r="AW1094" s="28">
        <v>3.45</v>
      </c>
      <c r="AX1094" s="28">
        <v>5.18</v>
      </c>
      <c r="AY1094" s="28">
        <v>134.35</v>
      </c>
      <c r="AZ1094" s="28">
        <v>2.7156500000000001</v>
      </c>
      <c r="BA1094" s="28">
        <v>0.10579771476936101</v>
      </c>
      <c r="BB1094" s="28">
        <v>11.200100000000001</v>
      </c>
      <c r="BC1094" s="28">
        <v>145</v>
      </c>
      <c r="BD1094" s="28">
        <v>0.64600000000000002</v>
      </c>
      <c r="BE1094" s="28">
        <v>1.9157200000000001</v>
      </c>
      <c r="BF1094" s="28">
        <v>1.8703000000000001</v>
      </c>
      <c r="BG1094" s="28">
        <v>2.14</v>
      </c>
      <c r="BH1094" s="28">
        <v>77.122</v>
      </c>
      <c r="BI1094" s="28">
        <v>14.776999999999999</v>
      </c>
      <c r="BJ1094" s="28">
        <v>5.18</v>
      </c>
      <c r="BK1094" s="28">
        <v>3.350892</v>
      </c>
      <c r="BL1094" s="28">
        <v>3.350892</v>
      </c>
      <c r="BM1094" s="28">
        <v>3.699192</v>
      </c>
      <c r="BN1094" s="28">
        <v>0.20150000000000001</v>
      </c>
      <c r="BO1094" s="28">
        <v>1.00483778732816</v>
      </c>
      <c r="BP1094" s="28">
        <v>0.46743849493487699</v>
      </c>
    </row>
    <row r="1095" spans="1:68">
      <c r="A1095" s="28">
        <v>1094</v>
      </c>
      <c r="B1095" s="29" t="s">
        <v>217</v>
      </c>
      <c r="C1095" s="28">
        <v>360</v>
      </c>
      <c r="D1095" s="28">
        <v>1125</v>
      </c>
      <c r="E1095" s="28">
        <v>0.34852</v>
      </c>
      <c r="F1095" s="28">
        <v>30.561450000000001</v>
      </c>
      <c r="G1095" s="28">
        <v>2.9704999999999999</v>
      </c>
      <c r="H1095" s="28">
        <v>1.2060999999999999</v>
      </c>
      <c r="I1095" s="28">
        <v>4.1429</v>
      </c>
      <c r="J1095" s="28">
        <v>14.76</v>
      </c>
      <c r="K1095" s="28">
        <v>0.84609999999999996</v>
      </c>
      <c r="L1095" s="28">
        <v>0.85299999999999998</v>
      </c>
      <c r="M1095" s="28">
        <v>1.0322</v>
      </c>
      <c r="N1095" s="28">
        <v>458.55799999999999</v>
      </c>
      <c r="O1095" s="28">
        <v>57.1875012</v>
      </c>
      <c r="P1095" s="28">
        <v>355.98</v>
      </c>
      <c r="Q1095" s="28">
        <v>1.3425499999999999</v>
      </c>
      <c r="R1095" s="28">
        <v>2.1819999999999999</v>
      </c>
      <c r="S1095" s="28">
        <v>3.47</v>
      </c>
      <c r="T1095" s="28">
        <v>177.39</v>
      </c>
      <c r="U1095" s="28">
        <v>3.1387999999999998</v>
      </c>
      <c r="V1095" s="28">
        <v>6.7750677506775103E-2</v>
      </c>
      <c r="W1095" s="28">
        <v>34.423200000000001</v>
      </c>
      <c r="X1095" s="28">
        <v>198.9</v>
      </c>
      <c r="Y1095" s="28">
        <v>1.4999</v>
      </c>
      <c r="Z1095" s="28">
        <v>1.95502</v>
      </c>
      <c r="AA1095" s="28">
        <v>2.5859999999999999</v>
      </c>
      <c r="AB1095" s="28">
        <v>2.7740999999999998</v>
      </c>
      <c r="AC1095" s="28">
        <v>50.829000000000001</v>
      </c>
      <c r="AD1095" s="28">
        <v>33.566499999999998</v>
      </c>
      <c r="AE1095" s="28">
        <v>3.47</v>
      </c>
      <c r="AF1095" s="28">
        <v>4.7833139999999998</v>
      </c>
      <c r="AG1095" s="28">
        <v>4.7833139999999998</v>
      </c>
      <c r="AH1095" s="28">
        <v>4.7833139999999998</v>
      </c>
      <c r="AI1095" s="28">
        <v>0.05</v>
      </c>
      <c r="AJ1095" s="28">
        <v>2.1354000000000002</v>
      </c>
      <c r="AK1095" s="28">
        <v>110.4842</v>
      </c>
      <c r="AL1095" s="28">
        <v>7.4067999999999996</v>
      </c>
      <c r="AM1095" s="28">
        <v>0.97219999999999995</v>
      </c>
      <c r="AN1095" s="28">
        <v>1.7649999999999999</v>
      </c>
      <c r="AO1095" s="28">
        <v>47.36</v>
      </c>
      <c r="AP1095" s="28">
        <v>2.0204</v>
      </c>
      <c r="AQ1095" s="28">
        <v>1.6</v>
      </c>
      <c r="AR1095" s="28">
        <v>7.3761999999999999</v>
      </c>
      <c r="AS1095" s="28">
        <v>691.54399999999998</v>
      </c>
      <c r="AT1095" s="28">
        <v>37.7828692</v>
      </c>
      <c r="AU1095" s="28">
        <v>2726.54</v>
      </c>
      <c r="AV1095" s="28">
        <v>5.2911599999999996</v>
      </c>
      <c r="AW1095" s="28">
        <v>3.48</v>
      </c>
      <c r="AX1095" s="28">
        <v>5.18</v>
      </c>
      <c r="AY1095" s="28">
        <v>134.41999999999999</v>
      </c>
      <c r="AZ1095" s="28">
        <v>2.7057000000000002</v>
      </c>
      <c r="BA1095" s="28">
        <v>0.105574324324324</v>
      </c>
      <c r="BB1095" s="28">
        <v>11.273400000000001</v>
      </c>
      <c r="BC1095" s="28">
        <v>145</v>
      </c>
      <c r="BD1095" s="28">
        <v>0.6472</v>
      </c>
      <c r="BE1095" s="28">
        <v>1.9163399999999999</v>
      </c>
      <c r="BF1095" s="28">
        <v>1.8720000000000001</v>
      </c>
      <c r="BG1095" s="28">
        <v>2.1419999999999999</v>
      </c>
      <c r="BH1095" s="28">
        <v>77.290000000000006</v>
      </c>
      <c r="BI1095" s="28">
        <v>14.686</v>
      </c>
      <c r="BJ1095" s="28">
        <v>5.18</v>
      </c>
      <c r="BK1095" s="28">
        <v>3.3609580000000001</v>
      </c>
      <c r="BL1095" s="28">
        <v>3.3609580000000001</v>
      </c>
      <c r="BM1095" s="28">
        <v>3.778918</v>
      </c>
      <c r="BN1095" s="28">
        <v>0.20780000000000001</v>
      </c>
      <c r="BO1095" s="28">
        <v>1.00424356036936</v>
      </c>
      <c r="BP1095" s="28">
        <v>0.46830680173661399</v>
      </c>
    </row>
    <row r="1096" spans="1:68">
      <c r="A1096" s="28">
        <v>1095</v>
      </c>
      <c r="B1096" s="29" t="s">
        <v>218</v>
      </c>
      <c r="C1096" s="28">
        <v>335</v>
      </c>
      <c r="D1096" s="28">
        <v>1125</v>
      </c>
      <c r="E1096" s="28">
        <v>0.34852</v>
      </c>
      <c r="F1096" s="28">
        <v>30.561450000000001</v>
      </c>
      <c r="G1096" s="28">
        <v>2.9704999999999999</v>
      </c>
      <c r="H1096" s="28">
        <v>1.2060999999999999</v>
      </c>
      <c r="I1096" s="28">
        <v>4.1429</v>
      </c>
      <c r="J1096" s="28">
        <v>14.76</v>
      </c>
      <c r="K1096" s="28">
        <v>0.84609999999999996</v>
      </c>
      <c r="L1096" s="28">
        <v>0.85299999999999998</v>
      </c>
      <c r="M1096" s="28">
        <v>1.0322</v>
      </c>
      <c r="N1096" s="28">
        <v>458.55799999999999</v>
      </c>
      <c r="O1096" s="28">
        <v>57.1875012</v>
      </c>
      <c r="P1096" s="28">
        <v>355.98</v>
      </c>
      <c r="Q1096" s="28">
        <v>1.3425499999999999</v>
      </c>
      <c r="R1096" s="28">
        <v>2.1819999999999999</v>
      </c>
      <c r="S1096" s="28">
        <v>3.47</v>
      </c>
      <c r="T1096" s="28">
        <v>177.39</v>
      </c>
      <c r="U1096" s="28">
        <v>3.1387999999999998</v>
      </c>
      <c r="V1096" s="28">
        <v>6.7750677506775103E-2</v>
      </c>
      <c r="W1096" s="28">
        <v>34.423200000000001</v>
      </c>
      <c r="X1096" s="28">
        <v>198.9</v>
      </c>
      <c r="Y1096" s="28">
        <v>1.4999</v>
      </c>
      <c r="Z1096" s="28">
        <v>1.95502</v>
      </c>
      <c r="AA1096" s="28">
        <v>2.5859999999999999</v>
      </c>
      <c r="AB1096" s="28">
        <v>2.7740999999999998</v>
      </c>
      <c r="AC1096" s="28">
        <v>50.829000000000001</v>
      </c>
      <c r="AD1096" s="28">
        <v>33.566499999999998</v>
      </c>
      <c r="AE1096" s="28">
        <v>3.47</v>
      </c>
      <c r="AF1096" s="28">
        <v>4.7833139999999998</v>
      </c>
      <c r="AG1096" s="28">
        <v>4.7833139999999998</v>
      </c>
      <c r="AH1096" s="28">
        <v>4.7833139999999998</v>
      </c>
      <c r="AI1096" s="28">
        <v>0.05</v>
      </c>
      <c r="AJ1096" s="28">
        <v>2.1389</v>
      </c>
      <c r="AK1096" s="28">
        <v>110.77264</v>
      </c>
      <c r="AL1096" s="28">
        <v>7.4397000000000002</v>
      </c>
      <c r="AM1096" s="28">
        <v>0.97589999999999999</v>
      </c>
      <c r="AN1096" s="28">
        <v>1.7689999999999999</v>
      </c>
      <c r="AO1096" s="28">
        <v>47.46</v>
      </c>
      <c r="AP1096" s="28">
        <v>2.0215000000000001</v>
      </c>
      <c r="AQ1096" s="28">
        <v>1.603</v>
      </c>
      <c r="AR1096" s="28">
        <v>7.3280000000000003</v>
      </c>
      <c r="AS1096" s="28">
        <v>693.24300000000005</v>
      </c>
      <c r="AT1096" s="28">
        <v>37.878267800000003</v>
      </c>
      <c r="AU1096" s="28">
        <v>2708.17</v>
      </c>
      <c r="AV1096" s="28">
        <v>5.2631399999999999</v>
      </c>
      <c r="AW1096" s="28">
        <v>3.51</v>
      </c>
      <c r="AX1096" s="28">
        <v>5.18</v>
      </c>
      <c r="AY1096" s="28">
        <v>134.49</v>
      </c>
      <c r="AZ1096" s="28">
        <v>2.6957499999999999</v>
      </c>
      <c r="BA1096" s="28">
        <v>0.10535187526338</v>
      </c>
      <c r="BB1096" s="28">
        <v>11.3467</v>
      </c>
      <c r="BC1096" s="28">
        <v>145</v>
      </c>
      <c r="BD1096" s="28">
        <v>0.64839999999999998</v>
      </c>
      <c r="BE1096" s="28">
        <v>1.91696</v>
      </c>
      <c r="BF1096" s="28">
        <v>1.8736999999999999</v>
      </c>
      <c r="BG1096" s="28">
        <v>2.1440000000000001</v>
      </c>
      <c r="BH1096" s="28">
        <v>77.457999999999998</v>
      </c>
      <c r="BI1096" s="28">
        <v>14.595000000000001</v>
      </c>
      <c r="BJ1096" s="28">
        <v>5.18</v>
      </c>
      <c r="BK1096" s="28">
        <v>3.3710239999999998</v>
      </c>
      <c r="BL1096" s="28">
        <v>3.3710239999999998</v>
      </c>
      <c r="BM1096" s="28">
        <v>3.858644</v>
      </c>
      <c r="BN1096" s="28">
        <v>0.21410000000000001</v>
      </c>
      <c r="BO1096" s="28">
        <v>1.0036500358064999</v>
      </c>
      <c r="BP1096" s="28">
        <v>0.46917510853834998</v>
      </c>
    </row>
    <row r="1097" spans="1:68">
      <c r="A1097" s="28">
        <v>1096</v>
      </c>
      <c r="B1097" s="29" t="s">
        <v>517</v>
      </c>
      <c r="C1097" s="28">
        <v>392</v>
      </c>
      <c r="D1097" s="28">
        <v>1125</v>
      </c>
      <c r="E1097" s="28">
        <v>0.33362399999999998</v>
      </c>
      <c r="F1097" s="28">
        <v>28.982768</v>
      </c>
      <c r="G1097" s="28">
        <v>2.8734799999999998</v>
      </c>
      <c r="H1097" s="28">
        <v>1.1816</v>
      </c>
      <c r="I1097" s="28">
        <v>4.0576400000000001</v>
      </c>
      <c r="J1097" s="28">
        <v>13.976000000000001</v>
      </c>
      <c r="K1097" s="28">
        <v>0.85492000000000001</v>
      </c>
      <c r="L1097" s="28">
        <v>0.86280000000000001</v>
      </c>
      <c r="M1097" s="28">
        <v>1.0498400000000001</v>
      </c>
      <c r="N1097" s="28">
        <v>466.10399999999998</v>
      </c>
      <c r="O1097" s="28">
        <v>55.882727240000001</v>
      </c>
      <c r="P1097" s="28">
        <v>359.31200000000001</v>
      </c>
      <c r="Q1097" s="28">
        <v>1.5214000000000001</v>
      </c>
      <c r="R1097" s="28">
        <v>2.1819999999999999</v>
      </c>
      <c r="S1097" s="28">
        <v>3.3719999999999999</v>
      </c>
      <c r="T1097" s="28">
        <v>172.58799999999999</v>
      </c>
      <c r="U1097" s="28">
        <v>3.03688</v>
      </c>
      <c r="V1097" s="28">
        <v>7.1551230681167699E-2</v>
      </c>
      <c r="W1097" s="28">
        <v>32.251519999999999</v>
      </c>
      <c r="X1097" s="28">
        <v>194.98</v>
      </c>
      <c r="Y1097" s="28">
        <v>1.4754</v>
      </c>
      <c r="Z1097" s="28">
        <v>1.9226799999999999</v>
      </c>
      <c r="AA1097" s="28">
        <v>2.53112</v>
      </c>
      <c r="AB1097" s="28">
        <v>2.7319599999999999</v>
      </c>
      <c r="AC1097" s="28">
        <v>51.27</v>
      </c>
      <c r="AD1097" s="28">
        <v>31.676079999999999</v>
      </c>
      <c r="AE1097" s="28">
        <v>3.3719999999999999</v>
      </c>
      <c r="AF1097" s="28">
        <v>4.6816487999999996</v>
      </c>
      <c r="AG1097" s="28">
        <v>4.6816487999999996</v>
      </c>
      <c r="AH1097" s="28">
        <v>4.6816487999999996</v>
      </c>
      <c r="AI1097" s="28">
        <v>0.05</v>
      </c>
      <c r="AJ1097" s="28">
        <v>2.1318999999999999</v>
      </c>
      <c r="AK1097" s="28">
        <v>110.19576000000001</v>
      </c>
      <c r="AL1097" s="28">
        <v>7.3738999999999999</v>
      </c>
      <c r="AM1097" s="28">
        <v>0.96850000000000003</v>
      </c>
      <c r="AN1097" s="28">
        <v>1.7609999999999999</v>
      </c>
      <c r="AO1097" s="28">
        <v>47.26</v>
      </c>
      <c r="AP1097" s="28">
        <v>2.0192999999999999</v>
      </c>
      <c r="AQ1097" s="28">
        <v>1.597</v>
      </c>
      <c r="AR1097" s="28">
        <v>7.4244000000000003</v>
      </c>
      <c r="AS1097" s="28">
        <v>689.84500000000003</v>
      </c>
      <c r="AT1097" s="28">
        <v>37.687470599999997</v>
      </c>
      <c r="AU1097" s="28">
        <v>2744.91</v>
      </c>
      <c r="AV1097" s="28">
        <v>5.3191800000000002</v>
      </c>
      <c r="AW1097" s="28">
        <v>3.45</v>
      </c>
      <c r="AX1097" s="28">
        <v>5.18</v>
      </c>
      <c r="AY1097" s="28">
        <v>134.35</v>
      </c>
      <c r="AZ1097" s="28">
        <v>2.7156500000000001</v>
      </c>
      <c r="BA1097" s="28">
        <v>0.10579771476936101</v>
      </c>
      <c r="BB1097" s="28">
        <v>11.200100000000001</v>
      </c>
      <c r="BC1097" s="28">
        <v>145</v>
      </c>
      <c r="BD1097" s="28">
        <v>0.64600000000000002</v>
      </c>
      <c r="BE1097" s="28">
        <v>1.9157200000000001</v>
      </c>
      <c r="BF1097" s="28">
        <v>1.8703000000000001</v>
      </c>
      <c r="BG1097" s="28">
        <v>2.14</v>
      </c>
      <c r="BH1097" s="28">
        <v>77.122</v>
      </c>
      <c r="BI1097" s="28">
        <v>14.776999999999999</v>
      </c>
      <c r="BJ1097" s="28">
        <v>5.18</v>
      </c>
      <c r="BK1097" s="28">
        <v>3.350892</v>
      </c>
      <c r="BL1097" s="28">
        <v>3.350892</v>
      </c>
      <c r="BM1097" s="28">
        <v>3.699192</v>
      </c>
      <c r="BN1097" s="28">
        <v>0.20150000000000001</v>
      </c>
      <c r="BO1097" s="28">
        <v>0.99629532374873797</v>
      </c>
      <c r="BP1097" s="28">
        <v>0.46743849493487699</v>
      </c>
    </row>
    <row r="1098" spans="1:68">
      <c r="A1098" s="28">
        <v>1097</v>
      </c>
      <c r="B1098" s="29" t="s">
        <v>518</v>
      </c>
      <c r="C1098" s="28">
        <v>413</v>
      </c>
      <c r="D1098" s="28">
        <v>1125</v>
      </c>
      <c r="E1098" s="28">
        <v>0.34107199999999999</v>
      </c>
      <c r="F1098" s="28">
        <v>29.772109</v>
      </c>
      <c r="G1098" s="28">
        <v>2.9219900000000001</v>
      </c>
      <c r="H1098" s="28">
        <v>1.1938500000000001</v>
      </c>
      <c r="I1098" s="28">
        <v>4.1002700000000001</v>
      </c>
      <c r="J1098" s="28">
        <v>14.368</v>
      </c>
      <c r="K1098" s="28">
        <v>0.85050999999999999</v>
      </c>
      <c r="L1098" s="28">
        <v>0.8579</v>
      </c>
      <c r="M1098" s="28">
        <v>1.0410200000000001</v>
      </c>
      <c r="N1098" s="28">
        <v>462.33100000000002</v>
      </c>
      <c r="O1098" s="28">
        <v>56.535114219999997</v>
      </c>
      <c r="P1098" s="28">
        <v>357.64600000000002</v>
      </c>
      <c r="Q1098" s="28">
        <v>1.431975</v>
      </c>
      <c r="R1098" s="28">
        <v>2.1819999999999999</v>
      </c>
      <c r="S1098" s="28">
        <v>3.4209999999999998</v>
      </c>
      <c r="T1098" s="28">
        <v>174.989</v>
      </c>
      <c r="U1098" s="28">
        <v>3.0878399999999999</v>
      </c>
      <c r="V1098" s="28">
        <v>6.9599109131403103E-2</v>
      </c>
      <c r="W1098" s="28">
        <v>33.337359999999997</v>
      </c>
      <c r="X1098" s="28">
        <v>196.94</v>
      </c>
      <c r="Y1098" s="28">
        <v>1.4876499999999999</v>
      </c>
      <c r="Z1098" s="28">
        <v>1.93885</v>
      </c>
      <c r="AA1098" s="28">
        <v>2.5585599999999999</v>
      </c>
      <c r="AB1098" s="28">
        <v>2.7530299999999999</v>
      </c>
      <c r="AC1098" s="28">
        <v>51.049500000000002</v>
      </c>
      <c r="AD1098" s="28">
        <v>32.621290000000002</v>
      </c>
      <c r="AE1098" s="28">
        <v>3.4209999999999998</v>
      </c>
      <c r="AF1098" s="28">
        <v>4.7324814000000002</v>
      </c>
      <c r="AG1098" s="28">
        <v>4.7324814000000002</v>
      </c>
      <c r="AH1098" s="28">
        <v>4.7324814000000002</v>
      </c>
      <c r="AI1098" s="28">
        <v>0.05</v>
      </c>
      <c r="AJ1098" s="28">
        <v>2.1318999999999999</v>
      </c>
      <c r="AK1098" s="28">
        <v>110.19576000000001</v>
      </c>
      <c r="AL1098" s="28">
        <v>7.3738999999999999</v>
      </c>
      <c r="AM1098" s="28">
        <v>0.96850000000000003</v>
      </c>
      <c r="AN1098" s="28">
        <v>1.7609999999999999</v>
      </c>
      <c r="AO1098" s="28">
        <v>47.26</v>
      </c>
      <c r="AP1098" s="28">
        <v>2.0192999999999999</v>
      </c>
      <c r="AQ1098" s="28">
        <v>1.597</v>
      </c>
      <c r="AR1098" s="28">
        <v>7.4244000000000003</v>
      </c>
      <c r="AS1098" s="28">
        <v>689.84500000000003</v>
      </c>
      <c r="AT1098" s="28">
        <v>37.687470599999997</v>
      </c>
      <c r="AU1098" s="28">
        <v>2744.91</v>
      </c>
      <c r="AV1098" s="28">
        <v>5.3191800000000002</v>
      </c>
      <c r="AW1098" s="28">
        <v>3.45</v>
      </c>
      <c r="AX1098" s="28">
        <v>5.18</v>
      </c>
      <c r="AY1098" s="28">
        <v>134.35</v>
      </c>
      <c r="AZ1098" s="28">
        <v>2.7156500000000001</v>
      </c>
      <c r="BA1098" s="28">
        <v>0.10579771476936101</v>
      </c>
      <c r="BB1098" s="28">
        <v>11.200100000000001</v>
      </c>
      <c r="BC1098" s="28">
        <v>145</v>
      </c>
      <c r="BD1098" s="28">
        <v>0.64600000000000002</v>
      </c>
      <c r="BE1098" s="28">
        <v>1.9157200000000001</v>
      </c>
      <c r="BF1098" s="28">
        <v>1.8703000000000001</v>
      </c>
      <c r="BG1098" s="28">
        <v>2.14</v>
      </c>
      <c r="BH1098" s="28">
        <v>77.122</v>
      </c>
      <c r="BI1098" s="28">
        <v>14.776999999999999</v>
      </c>
      <c r="BJ1098" s="28">
        <v>5.18</v>
      </c>
      <c r="BK1098" s="28">
        <v>3.350892</v>
      </c>
      <c r="BL1098" s="28">
        <v>3.350892</v>
      </c>
      <c r="BM1098" s="28">
        <v>3.699192</v>
      </c>
      <c r="BN1098" s="28">
        <v>0.20150000000000001</v>
      </c>
      <c r="BO1098" s="28">
        <v>1.00056655553845</v>
      </c>
      <c r="BP1098" s="28">
        <v>0.46743849493487699</v>
      </c>
    </row>
    <row r="1099" spans="1:68">
      <c r="A1099" s="28">
        <v>1098</v>
      </c>
      <c r="B1099" s="29" t="s">
        <v>75</v>
      </c>
      <c r="C1099" s="28">
        <v>372</v>
      </c>
      <c r="D1099" s="28">
        <v>1125</v>
      </c>
      <c r="E1099" s="28">
        <v>0.34852</v>
      </c>
      <c r="F1099" s="28">
        <v>30.561450000000001</v>
      </c>
      <c r="G1099" s="28">
        <v>2.9704999999999999</v>
      </c>
      <c r="H1099" s="28">
        <v>1.2060999999999999</v>
      </c>
      <c r="I1099" s="28">
        <v>4.1429</v>
      </c>
      <c r="J1099" s="28">
        <v>14.76</v>
      </c>
      <c r="K1099" s="28">
        <v>0.84609999999999996</v>
      </c>
      <c r="L1099" s="28">
        <v>0.85299999999999998</v>
      </c>
      <c r="M1099" s="28">
        <v>1.0322</v>
      </c>
      <c r="N1099" s="28">
        <v>458.55799999999999</v>
      </c>
      <c r="O1099" s="28">
        <v>57.1875012</v>
      </c>
      <c r="P1099" s="28">
        <v>355.98</v>
      </c>
      <c r="Q1099" s="28">
        <v>1.3425499999999999</v>
      </c>
      <c r="R1099" s="28">
        <v>2.1819999999999999</v>
      </c>
      <c r="S1099" s="28">
        <v>3.47</v>
      </c>
      <c r="T1099" s="28">
        <v>177.39</v>
      </c>
      <c r="U1099" s="28">
        <v>3.1387999999999998</v>
      </c>
      <c r="V1099" s="28">
        <v>6.7750677506775103E-2</v>
      </c>
      <c r="W1099" s="28">
        <v>34.423200000000001</v>
      </c>
      <c r="X1099" s="28">
        <v>198.9</v>
      </c>
      <c r="Y1099" s="28">
        <v>1.4999</v>
      </c>
      <c r="Z1099" s="28">
        <v>1.95502</v>
      </c>
      <c r="AA1099" s="28">
        <v>2.5859999999999999</v>
      </c>
      <c r="AB1099" s="28">
        <v>2.7740999999999998</v>
      </c>
      <c r="AC1099" s="28">
        <v>50.829000000000001</v>
      </c>
      <c r="AD1099" s="28">
        <v>33.566499999999998</v>
      </c>
      <c r="AE1099" s="28">
        <v>3.47</v>
      </c>
      <c r="AF1099" s="28">
        <v>4.7833139999999998</v>
      </c>
      <c r="AG1099" s="28">
        <v>4.7833139999999998</v>
      </c>
      <c r="AH1099" s="28">
        <v>4.7833139999999998</v>
      </c>
      <c r="AI1099" s="28">
        <v>0.05</v>
      </c>
      <c r="AJ1099" s="28">
        <v>2.1318999999999999</v>
      </c>
      <c r="AK1099" s="28">
        <v>110.19576000000001</v>
      </c>
      <c r="AL1099" s="28">
        <v>7.3738999999999999</v>
      </c>
      <c r="AM1099" s="28">
        <v>0.96850000000000003</v>
      </c>
      <c r="AN1099" s="28">
        <v>1.7609999999999999</v>
      </c>
      <c r="AO1099" s="28">
        <v>47.26</v>
      </c>
      <c r="AP1099" s="28">
        <v>2.0192999999999999</v>
      </c>
      <c r="AQ1099" s="28">
        <v>1.597</v>
      </c>
      <c r="AR1099" s="28">
        <v>7.4244000000000003</v>
      </c>
      <c r="AS1099" s="28">
        <v>689.84500000000003</v>
      </c>
      <c r="AT1099" s="28">
        <v>37.687470599999997</v>
      </c>
      <c r="AU1099" s="28">
        <v>2744.91</v>
      </c>
      <c r="AV1099" s="28">
        <v>5.3191800000000002</v>
      </c>
      <c r="AW1099" s="28">
        <v>3.45</v>
      </c>
      <c r="AX1099" s="28">
        <v>5.18</v>
      </c>
      <c r="AY1099" s="28">
        <v>134.35</v>
      </c>
      <c r="AZ1099" s="28">
        <v>2.7156500000000001</v>
      </c>
      <c r="BA1099" s="28">
        <v>0.10579771476936101</v>
      </c>
      <c r="BB1099" s="28">
        <v>11.200100000000001</v>
      </c>
      <c r="BC1099" s="28">
        <v>145</v>
      </c>
      <c r="BD1099" s="28">
        <v>0.64600000000000002</v>
      </c>
      <c r="BE1099" s="28">
        <v>1.9157200000000001</v>
      </c>
      <c r="BF1099" s="28">
        <v>1.8703000000000001</v>
      </c>
      <c r="BG1099" s="28">
        <v>2.14</v>
      </c>
      <c r="BH1099" s="28">
        <v>77.122</v>
      </c>
      <c r="BI1099" s="28">
        <v>14.776999999999999</v>
      </c>
      <c r="BJ1099" s="28">
        <v>5.18</v>
      </c>
      <c r="BK1099" s="28">
        <v>3.350892</v>
      </c>
      <c r="BL1099" s="28">
        <v>3.350892</v>
      </c>
      <c r="BM1099" s="28">
        <v>3.699192</v>
      </c>
      <c r="BN1099" s="28">
        <v>0.20150000000000001</v>
      </c>
      <c r="BO1099" s="28">
        <v>1.00483778732816</v>
      </c>
      <c r="BP1099" s="28">
        <v>0.46743849493487699</v>
      </c>
    </row>
    <row r="1100" spans="1:68">
      <c r="A1100" s="28">
        <v>1099</v>
      </c>
      <c r="B1100" s="29" t="s">
        <v>519</v>
      </c>
      <c r="C1100" s="28">
        <v>365</v>
      </c>
      <c r="D1100" s="28">
        <v>1125</v>
      </c>
      <c r="E1100" s="28">
        <v>0.35596800000000001</v>
      </c>
      <c r="F1100" s="28">
        <v>31.350791000000001</v>
      </c>
      <c r="G1100" s="28">
        <v>3.0190100000000002</v>
      </c>
      <c r="H1100" s="28">
        <v>1.21835</v>
      </c>
      <c r="I1100" s="28">
        <v>4.18553</v>
      </c>
      <c r="J1100" s="28">
        <v>15.151999999999999</v>
      </c>
      <c r="K1100" s="28">
        <v>0.84169000000000005</v>
      </c>
      <c r="L1100" s="28">
        <v>0.84809999999999997</v>
      </c>
      <c r="M1100" s="28">
        <v>1.02338</v>
      </c>
      <c r="N1100" s="28">
        <v>454.78500000000003</v>
      </c>
      <c r="O1100" s="28">
        <v>57.839888180000003</v>
      </c>
      <c r="P1100" s="28">
        <v>354.31400000000002</v>
      </c>
      <c r="Q1100" s="28">
        <v>1.253125</v>
      </c>
      <c r="R1100" s="28">
        <v>2.1819999999999999</v>
      </c>
      <c r="S1100" s="28">
        <v>3.5190000000000001</v>
      </c>
      <c r="T1100" s="28">
        <v>179.791</v>
      </c>
      <c r="U1100" s="28">
        <v>3.1897600000000002</v>
      </c>
      <c r="V1100" s="28">
        <v>6.5997888067581806E-2</v>
      </c>
      <c r="W1100" s="28">
        <v>35.509039999999999</v>
      </c>
      <c r="X1100" s="28">
        <v>200.86</v>
      </c>
      <c r="Y1100" s="28">
        <v>1.5121500000000001</v>
      </c>
      <c r="Z1100" s="28">
        <v>1.97119</v>
      </c>
      <c r="AA1100" s="28">
        <v>2.6134400000000002</v>
      </c>
      <c r="AB1100" s="28">
        <v>2.7951700000000002</v>
      </c>
      <c r="AC1100" s="28">
        <v>50.608499999999999</v>
      </c>
      <c r="AD1100" s="28">
        <v>34.511710000000001</v>
      </c>
      <c r="AE1100" s="28">
        <v>3.5190000000000001</v>
      </c>
      <c r="AF1100" s="28">
        <v>4.8341466000000004</v>
      </c>
      <c r="AG1100" s="28">
        <v>4.8341466000000004</v>
      </c>
      <c r="AH1100" s="28">
        <v>4.8341466000000004</v>
      </c>
      <c r="AI1100" s="28">
        <v>0.05</v>
      </c>
      <c r="AJ1100" s="28">
        <v>2.1318999999999999</v>
      </c>
      <c r="AK1100" s="28">
        <v>110.19576000000001</v>
      </c>
      <c r="AL1100" s="28">
        <v>7.3738999999999999</v>
      </c>
      <c r="AM1100" s="28">
        <v>0.96850000000000003</v>
      </c>
      <c r="AN1100" s="28">
        <v>1.7609999999999999</v>
      </c>
      <c r="AO1100" s="28">
        <v>47.26</v>
      </c>
      <c r="AP1100" s="28">
        <v>2.0192999999999999</v>
      </c>
      <c r="AQ1100" s="28">
        <v>1.597</v>
      </c>
      <c r="AR1100" s="28">
        <v>7.4244000000000003</v>
      </c>
      <c r="AS1100" s="28">
        <v>689.84500000000003</v>
      </c>
      <c r="AT1100" s="28">
        <v>37.687470599999997</v>
      </c>
      <c r="AU1100" s="28">
        <v>2744.91</v>
      </c>
      <c r="AV1100" s="28">
        <v>5.3191800000000002</v>
      </c>
      <c r="AW1100" s="28">
        <v>3.45</v>
      </c>
      <c r="AX1100" s="28">
        <v>5.18</v>
      </c>
      <c r="AY1100" s="28">
        <v>134.35</v>
      </c>
      <c r="AZ1100" s="28">
        <v>2.7156500000000001</v>
      </c>
      <c r="BA1100" s="28">
        <v>0.10579771476936101</v>
      </c>
      <c r="BB1100" s="28">
        <v>11.200100000000001</v>
      </c>
      <c r="BC1100" s="28">
        <v>145</v>
      </c>
      <c r="BD1100" s="28">
        <v>0.64600000000000002</v>
      </c>
      <c r="BE1100" s="28">
        <v>1.9157200000000001</v>
      </c>
      <c r="BF1100" s="28">
        <v>1.8703000000000001</v>
      </c>
      <c r="BG1100" s="28">
        <v>2.14</v>
      </c>
      <c r="BH1100" s="28">
        <v>77.122</v>
      </c>
      <c r="BI1100" s="28">
        <v>14.776999999999999</v>
      </c>
      <c r="BJ1100" s="28">
        <v>5.18</v>
      </c>
      <c r="BK1100" s="28">
        <v>3.350892</v>
      </c>
      <c r="BL1100" s="28">
        <v>3.350892</v>
      </c>
      <c r="BM1100" s="28">
        <v>3.699192</v>
      </c>
      <c r="BN1100" s="28">
        <v>0.20150000000000001</v>
      </c>
      <c r="BO1100" s="28">
        <v>1.00910901911787</v>
      </c>
      <c r="BP1100" s="28">
        <v>0.46743849493487699</v>
      </c>
    </row>
    <row r="1101" spans="1:68">
      <c r="A1101" s="28">
        <v>1100</v>
      </c>
      <c r="B1101" s="29" t="s">
        <v>76</v>
      </c>
      <c r="C1101" s="28">
        <v>358</v>
      </c>
      <c r="D1101" s="28">
        <v>1125</v>
      </c>
      <c r="E1101" s="28">
        <v>0.36341600000000002</v>
      </c>
      <c r="F1101" s="28">
        <v>32.140132000000001</v>
      </c>
      <c r="G1101" s="28">
        <v>3.06752</v>
      </c>
      <c r="H1101" s="28">
        <v>1.2305999999999999</v>
      </c>
      <c r="I1101" s="28">
        <v>4.2281599999999999</v>
      </c>
      <c r="J1101" s="28">
        <v>15.544</v>
      </c>
      <c r="K1101" s="28">
        <v>0.83728000000000002</v>
      </c>
      <c r="L1101" s="28">
        <v>0.84319999999999995</v>
      </c>
      <c r="M1101" s="28">
        <v>1.0145599999999999</v>
      </c>
      <c r="N1101" s="28">
        <v>451.012</v>
      </c>
      <c r="O1101" s="28">
        <v>58.492275159999998</v>
      </c>
      <c r="P1101" s="28">
        <v>352.64800000000002</v>
      </c>
      <c r="Q1101" s="28">
        <v>1.1637</v>
      </c>
      <c r="R1101" s="28">
        <v>2.1819999999999999</v>
      </c>
      <c r="S1101" s="28">
        <v>3.5680000000000001</v>
      </c>
      <c r="T1101" s="28">
        <v>182.19200000000001</v>
      </c>
      <c r="U1101" s="28">
        <v>3.24072</v>
      </c>
      <c r="V1101" s="28">
        <v>6.4333504889346402E-2</v>
      </c>
      <c r="W1101" s="28">
        <v>36.594880000000003</v>
      </c>
      <c r="X1101" s="28">
        <v>202.82</v>
      </c>
      <c r="Y1101" s="28">
        <v>1.5244</v>
      </c>
      <c r="Z1101" s="28">
        <v>1.98736</v>
      </c>
      <c r="AA1101" s="28">
        <v>2.6408800000000001</v>
      </c>
      <c r="AB1101" s="28">
        <v>2.8162400000000001</v>
      </c>
      <c r="AC1101" s="28">
        <v>50.387999999999998</v>
      </c>
      <c r="AD1101" s="28">
        <v>35.456919999999997</v>
      </c>
      <c r="AE1101" s="28">
        <v>3.5680000000000001</v>
      </c>
      <c r="AF1101" s="28">
        <v>4.8849792000000001</v>
      </c>
      <c r="AG1101" s="28">
        <v>4.8849792000000001</v>
      </c>
      <c r="AH1101" s="28">
        <v>4.8849792000000001</v>
      </c>
      <c r="AI1101" s="28">
        <v>0.05</v>
      </c>
      <c r="AJ1101" s="28">
        <v>2.1318999999999999</v>
      </c>
      <c r="AK1101" s="28">
        <v>110.19576000000001</v>
      </c>
      <c r="AL1101" s="28">
        <v>7.3738999999999999</v>
      </c>
      <c r="AM1101" s="28">
        <v>0.96850000000000003</v>
      </c>
      <c r="AN1101" s="28">
        <v>1.7609999999999999</v>
      </c>
      <c r="AO1101" s="28">
        <v>47.26</v>
      </c>
      <c r="AP1101" s="28">
        <v>2.0192999999999999</v>
      </c>
      <c r="AQ1101" s="28">
        <v>1.597</v>
      </c>
      <c r="AR1101" s="28">
        <v>7.4244000000000003</v>
      </c>
      <c r="AS1101" s="28">
        <v>689.84500000000003</v>
      </c>
      <c r="AT1101" s="28">
        <v>37.687470599999997</v>
      </c>
      <c r="AU1101" s="28">
        <v>2744.91</v>
      </c>
      <c r="AV1101" s="28">
        <v>5.3191800000000002</v>
      </c>
      <c r="AW1101" s="28">
        <v>3.45</v>
      </c>
      <c r="AX1101" s="28">
        <v>5.18</v>
      </c>
      <c r="AY1101" s="28">
        <v>134.35</v>
      </c>
      <c r="AZ1101" s="28">
        <v>2.7156500000000001</v>
      </c>
      <c r="BA1101" s="28">
        <v>0.10579771476936101</v>
      </c>
      <c r="BB1101" s="28">
        <v>11.200100000000001</v>
      </c>
      <c r="BC1101" s="28">
        <v>145</v>
      </c>
      <c r="BD1101" s="28">
        <v>0.64600000000000002</v>
      </c>
      <c r="BE1101" s="28">
        <v>1.9157200000000001</v>
      </c>
      <c r="BF1101" s="28">
        <v>1.8703000000000001</v>
      </c>
      <c r="BG1101" s="28">
        <v>2.14</v>
      </c>
      <c r="BH1101" s="28">
        <v>77.122</v>
      </c>
      <c r="BI1101" s="28">
        <v>14.776999999999999</v>
      </c>
      <c r="BJ1101" s="28">
        <v>5.18</v>
      </c>
      <c r="BK1101" s="28">
        <v>3.350892</v>
      </c>
      <c r="BL1101" s="28">
        <v>3.350892</v>
      </c>
      <c r="BM1101" s="28">
        <v>3.699192</v>
      </c>
      <c r="BN1101" s="28">
        <v>0.20150000000000001</v>
      </c>
      <c r="BO1101" s="28">
        <v>1.01338025090758</v>
      </c>
      <c r="BP1101" s="28">
        <v>0.46743849493487699</v>
      </c>
    </row>
    <row r="1102" spans="1:68">
      <c r="A1102" s="28">
        <v>1101</v>
      </c>
      <c r="B1102" s="29" t="s">
        <v>520</v>
      </c>
      <c r="C1102" s="28">
        <v>241</v>
      </c>
      <c r="D1102" s="28">
        <v>1160</v>
      </c>
      <c r="E1102" s="28">
        <v>0.400891</v>
      </c>
      <c r="F1102" s="28">
        <v>32.393984500000002</v>
      </c>
      <c r="G1102" s="28">
        <v>3.09002</v>
      </c>
      <c r="H1102" s="28">
        <v>1.185425</v>
      </c>
      <c r="I1102" s="28">
        <v>4.0006349999999999</v>
      </c>
      <c r="J1102" s="28">
        <v>15.324</v>
      </c>
      <c r="K1102" s="28">
        <v>0.88363000000000003</v>
      </c>
      <c r="L1102" s="28">
        <v>0.88344999999999996</v>
      </c>
      <c r="M1102" s="28">
        <v>1.0843849999999999</v>
      </c>
      <c r="N1102" s="28">
        <v>472.63225</v>
      </c>
      <c r="O1102" s="28">
        <v>55.664615810000001</v>
      </c>
      <c r="P1102" s="28">
        <v>377.41050000000001</v>
      </c>
      <c r="Q1102" s="28">
        <v>1.5056324999999999</v>
      </c>
      <c r="R1102" s="28">
        <v>2.2690000000000001</v>
      </c>
      <c r="S1102" s="28">
        <v>3.4329999999999998</v>
      </c>
      <c r="T1102" s="28">
        <v>172.34450000000001</v>
      </c>
      <c r="U1102" s="28">
        <v>3.0204925</v>
      </c>
      <c r="V1102" s="28">
        <v>7.1130253197598498E-2</v>
      </c>
      <c r="W1102" s="28">
        <v>31.973355000000002</v>
      </c>
      <c r="X1102" s="28">
        <v>194.1575</v>
      </c>
      <c r="Y1102" s="28">
        <v>1.466175</v>
      </c>
      <c r="Z1102" s="28">
        <v>1.926785</v>
      </c>
      <c r="AA1102" s="28">
        <v>2.5235050000000001</v>
      </c>
      <c r="AB1102" s="28">
        <v>2.7249400000000001</v>
      </c>
      <c r="AC1102" s="28">
        <v>50.977649999999997</v>
      </c>
      <c r="AD1102" s="28">
        <v>31.145444999999999</v>
      </c>
      <c r="AE1102" s="28">
        <v>3.4329999999999998</v>
      </c>
      <c r="AF1102" s="28">
        <v>4.7367422000000001</v>
      </c>
      <c r="AG1102" s="28">
        <v>4.7269946999999997</v>
      </c>
      <c r="AH1102" s="28">
        <v>4.6777671999999999</v>
      </c>
      <c r="AI1102" s="28">
        <v>6.3125000000000001E-2</v>
      </c>
      <c r="AJ1102" s="28">
        <v>1.9177999999999999</v>
      </c>
      <c r="AK1102" s="28">
        <v>92.813490000000002</v>
      </c>
      <c r="AL1102" s="28">
        <v>6.6862500000000002</v>
      </c>
      <c r="AM1102" s="28">
        <v>0.95165</v>
      </c>
      <c r="AN1102" s="28">
        <v>1.7615499999999999</v>
      </c>
      <c r="AO1102" s="28">
        <v>40.945</v>
      </c>
      <c r="AP1102" s="28">
        <v>2.0118499999999999</v>
      </c>
      <c r="AQ1102" s="28">
        <v>1.589</v>
      </c>
      <c r="AR1102" s="28">
        <v>7.4973999999999998</v>
      </c>
      <c r="AS1102" s="28">
        <v>663.59100000000001</v>
      </c>
      <c r="AT1102" s="28">
        <v>36.423845350000001</v>
      </c>
      <c r="AU1102" s="28">
        <v>2707.12</v>
      </c>
      <c r="AV1102" s="28">
        <v>5.8774699999999998</v>
      </c>
      <c r="AW1102" s="28">
        <v>3.2835000000000001</v>
      </c>
      <c r="AX1102" s="28">
        <v>5</v>
      </c>
      <c r="AY1102" s="28">
        <v>134.60499999999999</v>
      </c>
      <c r="AZ1102" s="28">
        <v>2.7635749999999999</v>
      </c>
      <c r="BA1102" s="28">
        <v>0.120771767004518</v>
      </c>
      <c r="BB1102" s="28">
        <v>11.00545</v>
      </c>
      <c r="BC1102" s="28">
        <v>145.55000000000001</v>
      </c>
      <c r="BD1102" s="28">
        <v>0.64439999999999997</v>
      </c>
      <c r="BE1102" s="28">
        <v>1.9124300000000001</v>
      </c>
      <c r="BF1102" s="28">
        <v>1.8654999999999999</v>
      </c>
      <c r="BG1102" s="28">
        <v>2.1366000000000001</v>
      </c>
      <c r="BH1102" s="28">
        <v>83.719499999999996</v>
      </c>
      <c r="BI1102" s="28">
        <v>15.821</v>
      </c>
      <c r="BJ1102" s="28">
        <v>5</v>
      </c>
      <c r="BK1102" s="28">
        <v>3.2966380000000002</v>
      </c>
      <c r="BL1102" s="28">
        <v>3.2966380000000002</v>
      </c>
      <c r="BM1102" s="28">
        <v>3.4019629999999998</v>
      </c>
      <c r="BN1102" s="28">
        <v>0.1678</v>
      </c>
      <c r="BO1102" s="28">
        <v>0.99386293747828403</v>
      </c>
      <c r="BP1102" s="28">
        <v>0.46628075253256202</v>
      </c>
    </row>
    <row r="1103" spans="1:68">
      <c r="A1103" s="28">
        <v>1102</v>
      </c>
      <c r="B1103" s="29" t="s">
        <v>521</v>
      </c>
      <c r="C1103" s="28">
        <v>254</v>
      </c>
      <c r="D1103" s="28">
        <v>1090</v>
      </c>
      <c r="E1103" s="28">
        <v>0.4457216</v>
      </c>
      <c r="F1103" s="28">
        <v>35.829427199999998</v>
      </c>
      <c r="G1103" s="28">
        <v>3.2931919999999999</v>
      </c>
      <c r="H1103" s="28">
        <v>1.196</v>
      </c>
      <c r="I1103" s="28">
        <v>4.0846960000000001</v>
      </c>
      <c r="J1103" s="28">
        <v>16.846399999999999</v>
      </c>
      <c r="K1103" s="28">
        <v>0.87712800000000002</v>
      </c>
      <c r="L1103" s="28">
        <v>0.89392000000000005</v>
      </c>
      <c r="M1103" s="28">
        <v>1.085256</v>
      </c>
      <c r="N1103" s="28">
        <v>469.17239999999998</v>
      </c>
      <c r="O1103" s="28">
        <v>57.197852015999999</v>
      </c>
      <c r="P1103" s="28">
        <v>376.05279999999999</v>
      </c>
      <c r="Q1103" s="28">
        <v>1.3649199999999999</v>
      </c>
      <c r="R1103" s="28">
        <v>2.3220000000000001</v>
      </c>
      <c r="S1103" s="28">
        <v>3.5608</v>
      </c>
      <c r="T1103" s="28">
        <v>176.13919999999999</v>
      </c>
      <c r="U1103" s="28">
        <v>3.1106720000000001</v>
      </c>
      <c r="V1103" s="28">
        <v>7.5980624940640104E-2</v>
      </c>
      <c r="W1103" s="28">
        <v>33.671728000000002</v>
      </c>
      <c r="X1103" s="28">
        <v>197.63200000000001</v>
      </c>
      <c r="Y1103" s="28">
        <v>1.4932000000000001</v>
      </c>
      <c r="Z1103" s="28">
        <v>1.9573640000000001</v>
      </c>
      <c r="AA1103" s="28">
        <v>2.5640480000000001</v>
      </c>
      <c r="AB1103" s="28">
        <v>2.7563439999999999</v>
      </c>
      <c r="AC1103" s="28">
        <v>53.048400000000001</v>
      </c>
      <c r="AD1103" s="28">
        <v>32.326431999999997</v>
      </c>
      <c r="AE1103" s="28">
        <v>3.5608</v>
      </c>
      <c r="AF1103" s="28">
        <v>4.8121959199999997</v>
      </c>
      <c r="AG1103" s="28">
        <v>4.8010559199999996</v>
      </c>
      <c r="AH1103" s="28">
        <v>4.7447959199999996</v>
      </c>
      <c r="AI1103" s="28">
        <v>7.0999999999999994E-2</v>
      </c>
      <c r="AJ1103" s="28">
        <v>1.9184000000000001</v>
      </c>
      <c r="AK1103" s="28">
        <v>92.838719999999995</v>
      </c>
      <c r="AL1103" s="28">
        <v>6.69</v>
      </c>
      <c r="AM1103" s="28">
        <v>0.95120000000000005</v>
      </c>
      <c r="AN1103" s="28">
        <v>1.7584</v>
      </c>
      <c r="AO1103" s="28">
        <v>40.96</v>
      </c>
      <c r="AP1103" s="28">
        <v>2.0167999999999999</v>
      </c>
      <c r="AQ1103" s="28">
        <v>1.5920000000000001</v>
      </c>
      <c r="AR1103" s="28">
        <v>7.5171999999999999</v>
      </c>
      <c r="AS1103" s="28">
        <v>663.64800000000002</v>
      </c>
      <c r="AT1103" s="28">
        <v>36.384614800000001</v>
      </c>
      <c r="AU1103" s="28">
        <v>2716.36</v>
      </c>
      <c r="AV1103" s="28">
        <v>5.9501600000000003</v>
      </c>
      <c r="AW1103" s="28">
        <v>3.2879999999999998</v>
      </c>
      <c r="AX1103" s="28">
        <v>5</v>
      </c>
      <c r="AY1103" s="28">
        <v>134.44</v>
      </c>
      <c r="AZ1103" s="28">
        <v>2.7625999999999999</v>
      </c>
      <c r="BA1103" s="28">
        <v>0.12109375</v>
      </c>
      <c r="BB1103" s="28">
        <v>10.957599999999999</v>
      </c>
      <c r="BC1103" s="28">
        <v>145.4</v>
      </c>
      <c r="BD1103" s="28">
        <v>0.67200000000000004</v>
      </c>
      <c r="BE1103" s="28">
        <v>1.91204</v>
      </c>
      <c r="BF1103" s="28">
        <v>1.8640000000000001</v>
      </c>
      <c r="BG1103" s="28">
        <v>2.1347999999999998</v>
      </c>
      <c r="BH1103" s="28">
        <v>84.396000000000001</v>
      </c>
      <c r="BI1103" s="28">
        <v>15.788</v>
      </c>
      <c r="BJ1103" s="28">
        <v>5</v>
      </c>
      <c r="BK1103" s="28">
        <v>3.2976640000000002</v>
      </c>
      <c r="BL1103" s="28">
        <v>3.2976640000000002</v>
      </c>
      <c r="BM1103" s="28">
        <v>3.3742640000000002</v>
      </c>
      <c r="BN1103" s="28">
        <v>0.16839999999999999</v>
      </c>
      <c r="BO1103" s="28">
        <v>0.98981179029579403</v>
      </c>
      <c r="BP1103" s="28">
        <v>0.48625180897250397</v>
      </c>
    </row>
    <row r="1104" spans="1:68">
      <c r="A1104" s="28">
        <v>1103</v>
      </c>
      <c r="B1104" s="29" t="s">
        <v>69</v>
      </c>
      <c r="C1104" s="28">
        <v>287</v>
      </c>
      <c r="D1104" s="28">
        <v>1090</v>
      </c>
      <c r="E1104" s="28">
        <v>0.4457216</v>
      </c>
      <c r="F1104" s="28">
        <v>35.829427199999998</v>
      </c>
      <c r="G1104" s="28">
        <v>3.2931919999999999</v>
      </c>
      <c r="H1104" s="28">
        <v>1.196</v>
      </c>
      <c r="I1104" s="28">
        <v>4.0846960000000001</v>
      </c>
      <c r="J1104" s="28">
        <v>16.846399999999999</v>
      </c>
      <c r="K1104" s="28">
        <v>0.87712800000000002</v>
      </c>
      <c r="L1104" s="28">
        <v>0.89392000000000005</v>
      </c>
      <c r="M1104" s="28">
        <v>1.085256</v>
      </c>
      <c r="N1104" s="28">
        <v>469.17239999999998</v>
      </c>
      <c r="O1104" s="28">
        <v>57.197852015999999</v>
      </c>
      <c r="P1104" s="28">
        <v>376.05279999999999</v>
      </c>
      <c r="Q1104" s="28">
        <v>1.3649199999999999</v>
      </c>
      <c r="R1104" s="28">
        <v>2.3220000000000001</v>
      </c>
      <c r="S1104" s="28">
        <v>3.5608</v>
      </c>
      <c r="T1104" s="28">
        <v>176.13919999999999</v>
      </c>
      <c r="U1104" s="28">
        <v>3.1106720000000001</v>
      </c>
      <c r="V1104" s="28">
        <v>7.5980624940640104E-2</v>
      </c>
      <c r="W1104" s="28">
        <v>33.671728000000002</v>
      </c>
      <c r="X1104" s="28">
        <v>197.63200000000001</v>
      </c>
      <c r="Y1104" s="28">
        <v>1.4932000000000001</v>
      </c>
      <c r="Z1104" s="28">
        <v>1.9573640000000001</v>
      </c>
      <c r="AA1104" s="28">
        <v>2.5640480000000001</v>
      </c>
      <c r="AB1104" s="28">
        <v>2.7563439999999999</v>
      </c>
      <c r="AC1104" s="28">
        <v>53.048400000000001</v>
      </c>
      <c r="AD1104" s="28">
        <v>32.326431999999997</v>
      </c>
      <c r="AE1104" s="28">
        <v>3.5608</v>
      </c>
      <c r="AF1104" s="28">
        <v>4.8121959199999997</v>
      </c>
      <c r="AG1104" s="28">
        <v>4.8010559199999996</v>
      </c>
      <c r="AH1104" s="28">
        <v>4.7447959199999996</v>
      </c>
      <c r="AI1104" s="28">
        <v>7.0999999999999994E-2</v>
      </c>
      <c r="AJ1104" s="28">
        <v>1.97024</v>
      </c>
      <c r="AK1104" s="28">
        <v>97.064735999999996</v>
      </c>
      <c r="AL1104" s="28">
        <v>6.8258400000000004</v>
      </c>
      <c r="AM1104" s="28">
        <v>0.95120000000000005</v>
      </c>
      <c r="AN1104" s="28">
        <v>1.756</v>
      </c>
      <c r="AO1104" s="28">
        <v>42.496000000000002</v>
      </c>
      <c r="AP1104" s="28">
        <v>2.01248</v>
      </c>
      <c r="AQ1104" s="28">
        <v>1.5871999999999999</v>
      </c>
      <c r="AR1104" s="28">
        <v>7.5426399999999996</v>
      </c>
      <c r="AS1104" s="28">
        <v>668.32799999999997</v>
      </c>
      <c r="AT1104" s="28">
        <v>36.632742159999999</v>
      </c>
      <c r="AU1104" s="28">
        <v>2741.8960000000002</v>
      </c>
      <c r="AV1104" s="28">
        <v>5.7675679999999998</v>
      </c>
      <c r="AW1104" s="28">
        <v>3.2879999999999998</v>
      </c>
      <c r="AX1104" s="28">
        <v>5.048</v>
      </c>
      <c r="AY1104" s="28">
        <v>134.44</v>
      </c>
      <c r="AZ1104" s="28">
        <v>2.7625999999999999</v>
      </c>
      <c r="BA1104" s="28">
        <v>0.11671686746988</v>
      </c>
      <c r="BB1104" s="28">
        <v>10.95856</v>
      </c>
      <c r="BC1104" s="28">
        <v>145.4</v>
      </c>
      <c r="BD1104" s="28">
        <v>0.67056000000000004</v>
      </c>
      <c r="BE1104" s="28">
        <v>1.9124719999999999</v>
      </c>
      <c r="BF1104" s="28">
        <v>1.8644799999999999</v>
      </c>
      <c r="BG1104" s="28">
        <v>2.1347999999999998</v>
      </c>
      <c r="BH1104" s="28">
        <v>81.751199999999997</v>
      </c>
      <c r="BI1104" s="28">
        <v>15.6632</v>
      </c>
      <c r="BJ1104" s="28">
        <v>5.048</v>
      </c>
      <c r="BK1104" s="28">
        <v>3.2977072000000001</v>
      </c>
      <c r="BL1104" s="28">
        <v>3.2977072000000001</v>
      </c>
      <c r="BM1104" s="28">
        <v>3.3743072000000001</v>
      </c>
      <c r="BN1104" s="28">
        <v>0.16839999999999999</v>
      </c>
      <c r="BO1104" s="28">
        <v>0.99050620555187696</v>
      </c>
      <c r="BP1104" s="28">
        <v>0.48520984081042001</v>
      </c>
    </row>
    <row r="1105" spans="1:68">
      <c r="A1105" s="28">
        <v>1104</v>
      </c>
      <c r="B1105" s="29" t="s">
        <v>70</v>
      </c>
      <c r="C1105" s="28">
        <v>310</v>
      </c>
      <c r="D1105" s="28">
        <v>1090</v>
      </c>
      <c r="E1105" s="28">
        <v>0.4457216</v>
      </c>
      <c r="F1105" s="28">
        <v>35.829427199999998</v>
      </c>
      <c r="G1105" s="28">
        <v>3.2931919999999999</v>
      </c>
      <c r="H1105" s="28">
        <v>1.196</v>
      </c>
      <c r="I1105" s="28">
        <v>4.0846960000000001</v>
      </c>
      <c r="J1105" s="28">
        <v>16.846399999999999</v>
      </c>
      <c r="K1105" s="28">
        <v>0.87712800000000002</v>
      </c>
      <c r="L1105" s="28">
        <v>0.89392000000000005</v>
      </c>
      <c r="M1105" s="28">
        <v>1.085256</v>
      </c>
      <c r="N1105" s="28">
        <v>469.17239999999998</v>
      </c>
      <c r="O1105" s="28">
        <v>57.197852015999999</v>
      </c>
      <c r="P1105" s="28">
        <v>376.05279999999999</v>
      </c>
      <c r="Q1105" s="28">
        <v>1.3649199999999999</v>
      </c>
      <c r="R1105" s="28">
        <v>2.3220000000000001</v>
      </c>
      <c r="S1105" s="28">
        <v>3.5608</v>
      </c>
      <c r="T1105" s="28">
        <v>176.13919999999999</v>
      </c>
      <c r="U1105" s="28">
        <v>3.1106720000000001</v>
      </c>
      <c r="V1105" s="28">
        <v>7.5980624940640104E-2</v>
      </c>
      <c r="W1105" s="28">
        <v>33.671728000000002</v>
      </c>
      <c r="X1105" s="28">
        <v>197.63200000000001</v>
      </c>
      <c r="Y1105" s="28">
        <v>1.4932000000000001</v>
      </c>
      <c r="Z1105" s="28">
        <v>1.9573640000000001</v>
      </c>
      <c r="AA1105" s="28">
        <v>2.5640480000000001</v>
      </c>
      <c r="AB1105" s="28">
        <v>2.7563439999999999</v>
      </c>
      <c r="AC1105" s="28">
        <v>53.048400000000001</v>
      </c>
      <c r="AD1105" s="28">
        <v>32.326431999999997</v>
      </c>
      <c r="AE1105" s="28">
        <v>3.5608</v>
      </c>
      <c r="AF1105" s="28">
        <v>4.8121959199999997</v>
      </c>
      <c r="AG1105" s="28">
        <v>4.8010559199999996</v>
      </c>
      <c r="AH1105" s="28">
        <v>4.7447959199999996</v>
      </c>
      <c r="AI1105" s="28">
        <v>7.0999999999999994E-2</v>
      </c>
      <c r="AJ1105" s="28">
        <v>2.0220799999999999</v>
      </c>
      <c r="AK1105" s="28">
        <v>101.290752</v>
      </c>
      <c r="AL1105" s="28">
        <v>6.9616800000000003</v>
      </c>
      <c r="AM1105" s="28">
        <v>0.95120000000000005</v>
      </c>
      <c r="AN1105" s="28">
        <v>1.7536</v>
      </c>
      <c r="AO1105" s="28">
        <v>44.031999999999996</v>
      </c>
      <c r="AP1105" s="28">
        <v>2.0081600000000002</v>
      </c>
      <c r="AQ1105" s="28">
        <v>1.5824</v>
      </c>
      <c r="AR1105" s="28">
        <v>7.5680800000000001</v>
      </c>
      <c r="AS1105" s="28">
        <v>673.00800000000004</v>
      </c>
      <c r="AT1105" s="28">
        <v>36.880869519999997</v>
      </c>
      <c r="AU1105" s="28">
        <v>2767.4319999999998</v>
      </c>
      <c r="AV1105" s="28">
        <v>5.5849760000000002</v>
      </c>
      <c r="AW1105" s="28">
        <v>3.2879999999999998</v>
      </c>
      <c r="AX1105" s="28">
        <v>5.0960000000000001</v>
      </c>
      <c r="AY1105" s="28">
        <v>134.44</v>
      </c>
      <c r="AZ1105" s="28">
        <v>2.7625999999999999</v>
      </c>
      <c r="BA1105" s="28">
        <v>0.112645348837209</v>
      </c>
      <c r="BB1105" s="28">
        <v>10.959519999999999</v>
      </c>
      <c r="BC1105" s="28">
        <v>145.4</v>
      </c>
      <c r="BD1105" s="28">
        <v>0.66912000000000005</v>
      </c>
      <c r="BE1105" s="28">
        <v>1.9129039999999999</v>
      </c>
      <c r="BF1105" s="28">
        <v>1.86496</v>
      </c>
      <c r="BG1105" s="28">
        <v>2.1347999999999998</v>
      </c>
      <c r="BH1105" s="28">
        <v>79.106399999999994</v>
      </c>
      <c r="BI1105" s="28">
        <v>15.538399999999999</v>
      </c>
      <c r="BJ1105" s="28">
        <v>5.0960000000000001</v>
      </c>
      <c r="BK1105" s="28">
        <v>3.2977504</v>
      </c>
      <c r="BL1105" s="28">
        <v>3.2977504</v>
      </c>
      <c r="BM1105" s="28">
        <v>3.3743504</v>
      </c>
      <c r="BN1105" s="28">
        <v>0.16839999999999999</v>
      </c>
      <c r="BO1105" s="28">
        <v>0.99120159584400802</v>
      </c>
      <c r="BP1105" s="28">
        <v>0.484167872648336</v>
      </c>
    </row>
    <row r="1106" spans="1:68">
      <c r="A1106" s="28">
        <v>1105</v>
      </c>
      <c r="B1106" s="29" t="s">
        <v>71</v>
      </c>
      <c r="C1106" s="28">
        <v>373</v>
      </c>
      <c r="D1106" s="28">
        <v>1090</v>
      </c>
      <c r="E1106" s="28">
        <v>0.4457216</v>
      </c>
      <c r="F1106" s="28">
        <v>35.829427199999998</v>
      </c>
      <c r="G1106" s="28">
        <v>3.2931919999999999</v>
      </c>
      <c r="H1106" s="28">
        <v>1.196</v>
      </c>
      <c r="I1106" s="28">
        <v>4.0846960000000001</v>
      </c>
      <c r="J1106" s="28">
        <v>16.846399999999999</v>
      </c>
      <c r="K1106" s="28">
        <v>0.87712800000000002</v>
      </c>
      <c r="L1106" s="28">
        <v>0.89392000000000005</v>
      </c>
      <c r="M1106" s="28">
        <v>1.085256</v>
      </c>
      <c r="N1106" s="28">
        <v>469.17239999999998</v>
      </c>
      <c r="O1106" s="28">
        <v>57.197852015999999</v>
      </c>
      <c r="P1106" s="28">
        <v>376.05279999999999</v>
      </c>
      <c r="Q1106" s="28">
        <v>1.3649199999999999</v>
      </c>
      <c r="R1106" s="28">
        <v>2.3220000000000001</v>
      </c>
      <c r="S1106" s="28">
        <v>3.5608</v>
      </c>
      <c r="T1106" s="28">
        <v>176.13919999999999</v>
      </c>
      <c r="U1106" s="28">
        <v>3.1106720000000001</v>
      </c>
      <c r="V1106" s="28">
        <v>7.5980624940640104E-2</v>
      </c>
      <c r="W1106" s="28">
        <v>33.671728000000002</v>
      </c>
      <c r="X1106" s="28">
        <v>197.63200000000001</v>
      </c>
      <c r="Y1106" s="28">
        <v>1.4932000000000001</v>
      </c>
      <c r="Z1106" s="28">
        <v>1.9573640000000001</v>
      </c>
      <c r="AA1106" s="28">
        <v>2.5640480000000001</v>
      </c>
      <c r="AB1106" s="28">
        <v>2.7563439999999999</v>
      </c>
      <c r="AC1106" s="28">
        <v>53.048400000000001</v>
      </c>
      <c r="AD1106" s="28">
        <v>32.326431999999997</v>
      </c>
      <c r="AE1106" s="28">
        <v>3.5608</v>
      </c>
      <c r="AF1106" s="28">
        <v>4.8121959199999997</v>
      </c>
      <c r="AG1106" s="28">
        <v>4.8010559199999996</v>
      </c>
      <c r="AH1106" s="28">
        <v>4.7447959199999996</v>
      </c>
      <c r="AI1106" s="28">
        <v>7.0999999999999994E-2</v>
      </c>
      <c r="AJ1106" s="28">
        <v>2.0739200000000002</v>
      </c>
      <c r="AK1106" s="28">
        <v>105.516768</v>
      </c>
      <c r="AL1106" s="28">
        <v>7.0975200000000003</v>
      </c>
      <c r="AM1106" s="28">
        <v>0.95120000000000005</v>
      </c>
      <c r="AN1106" s="28">
        <v>1.7512000000000001</v>
      </c>
      <c r="AO1106" s="28">
        <v>45.567999999999998</v>
      </c>
      <c r="AP1106" s="28">
        <v>2.0038399999999998</v>
      </c>
      <c r="AQ1106" s="28">
        <v>1.5775999999999999</v>
      </c>
      <c r="AR1106" s="28">
        <v>7.5935199999999998</v>
      </c>
      <c r="AS1106" s="28">
        <v>677.68799999999999</v>
      </c>
      <c r="AT1106" s="28">
        <v>37.128996880000003</v>
      </c>
      <c r="AU1106" s="28">
        <v>2792.9679999999998</v>
      </c>
      <c r="AV1106" s="28">
        <v>5.4023839999999996</v>
      </c>
      <c r="AW1106" s="28">
        <v>3.2879999999999998</v>
      </c>
      <c r="AX1106" s="28">
        <v>5.1440000000000001</v>
      </c>
      <c r="AY1106" s="28">
        <v>134.44</v>
      </c>
      <c r="AZ1106" s="28">
        <v>2.7625999999999999</v>
      </c>
      <c r="BA1106" s="28">
        <v>0.10884831460674201</v>
      </c>
      <c r="BB1106" s="28">
        <v>10.96048</v>
      </c>
      <c r="BC1106" s="28">
        <v>145.4</v>
      </c>
      <c r="BD1106" s="28">
        <v>0.66768000000000005</v>
      </c>
      <c r="BE1106" s="28">
        <v>1.9133359999999999</v>
      </c>
      <c r="BF1106" s="28">
        <v>1.86544</v>
      </c>
      <c r="BG1106" s="28">
        <v>2.1347999999999998</v>
      </c>
      <c r="BH1106" s="28">
        <v>76.461600000000004</v>
      </c>
      <c r="BI1106" s="28">
        <v>15.413600000000001</v>
      </c>
      <c r="BJ1106" s="28">
        <v>5.1440000000000001</v>
      </c>
      <c r="BK1106" s="28">
        <v>3.2977935999999999</v>
      </c>
      <c r="BL1106" s="28">
        <v>3.2977935999999999</v>
      </c>
      <c r="BM1106" s="28">
        <v>3.3743935999999999</v>
      </c>
      <c r="BN1106" s="28">
        <v>0.16839999999999999</v>
      </c>
      <c r="BO1106" s="28">
        <v>0.99189796322721602</v>
      </c>
      <c r="BP1106" s="28">
        <v>0.48312590448625198</v>
      </c>
    </row>
    <row r="1107" spans="1:68">
      <c r="A1107" s="28">
        <v>1106</v>
      </c>
      <c r="B1107" s="29" t="s">
        <v>72</v>
      </c>
      <c r="C1107" s="28">
        <v>256</v>
      </c>
      <c r="D1107" s="28">
        <v>1090</v>
      </c>
      <c r="E1107" s="28">
        <v>0.4457216</v>
      </c>
      <c r="F1107" s="28">
        <v>35.829427199999998</v>
      </c>
      <c r="G1107" s="28">
        <v>3.2931919999999999</v>
      </c>
      <c r="H1107" s="28">
        <v>1.196</v>
      </c>
      <c r="I1107" s="28">
        <v>4.0846960000000001</v>
      </c>
      <c r="J1107" s="28">
        <v>16.846399999999999</v>
      </c>
      <c r="K1107" s="28">
        <v>0.87712800000000002</v>
      </c>
      <c r="L1107" s="28">
        <v>0.89392000000000005</v>
      </c>
      <c r="M1107" s="28">
        <v>1.085256</v>
      </c>
      <c r="N1107" s="28">
        <v>469.17239999999998</v>
      </c>
      <c r="O1107" s="28">
        <v>57.197852015999999</v>
      </c>
      <c r="P1107" s="28">
        <v>376.05279999999999</v>
      </c>
      <c r="Q1107" s="28">
        <v>1.3649199999999999</v>
      </c>
      <c r="R1107" s="28">
        <v>2.3220000000000001</v>
      </c>
      <c r="S1107" s="28">
        <v>3.5608</v>
      </c>
      <c r="T1107" s="28">
        <v>176.13919999999999</v>
      </c>
      <c r="U1107" s="28">
        <v>3.1106720000000001</v>
      </c>
      <c r="V1107" s="28">
        <v>7.5980624940640104E-2</v>
      </c>
      <c r="W1107" s="28">
        <v>33.671728000000002</v>
      </c>
      <c r="X1107" s="28">
        <v>197.63200000000001</v>
      </c>
      <c r="Y1107" s="28">
        <v>1.4932000000000001</v>
      </c>
      <c r="Z1107" s="28">
        <v>1.9573640000000001</v>
      </c>
      <c r="AA1107" s="28">
        <v>2.5640480000000001</v>
      </c>
      <c r="AB1107" s="28">
        <v>2.7563439999999999</v>
      </c>
      <c r="AC1107" s="28">
        <v>53.048400000000001</v>
      </c>
      <c r="AD1107" s="28">
        <v>32.326431999999997</v>
      </c>
      <c r="AE1107" s="28">
        <v>3.5608</v>
      </c>
      <c r="AF1107" s="28">
        <v>4.8121959199999997</v>
      </c>
      <c r="AG1107" s="28">
        <v>4.8010559199999996</v>
      </c>
      <c r="AH1107" s="28">
        <v>4.7447959199999996</v>
      </c>
      <c r="AI1107" s="28">
        <v>7.0999999999999994E-2</v>
      </c>
      <c r="AJ1107" s="28">
        <v>2.1257600000000001</v>
      </c>
      <c r="AK1107" s="28">
        <v>109.742784</v>
      </c>
      <c r="AL1107" s="28">
        <v>7.2333600000000002</v>
      </c>
      <c r="AM1107" s="28">
        <v>0.95120000000000005</v>
      </c>
      <c r="AN1107" s="28">
        <v>1.7487999999999999</v>
      </c>
      <c r="AO1107" s="28">
        <v>47.103999999999999</v>
      </c>
      <c r="AP1107" s="28">
        <v>1.99952</v>
      </c>
      <c r="AQ1107" s="28">
        <v>1.5728</v>
      </c>
      <c r="AR1107" s="28">
        <v>7.6189600000000004</v>
      </c>
      <c r="AS1107" s="28">
        <v>682.36800000000005</v>
      </c>
      <c r="AT1107" s="28">
        <v>37.377124240000001</v>
      </c>
      <c r="AU1107" s="28">
        <v>2818.5039999999999</v>
      </c>
      <c r="AV1107" s="28">
        <v>5.219792</v>
      </c>
      <c r="AW1107" s="28">
        <v>3.2879999999999998</v>
      </c>
      <c r="AX1107" s="28">
        <v>5.1920000000000002</v>
      </c>
      <c r="AY1107" s="28">
        <v>134.44</v>
      </c>
      <c r="AZ1107" s="28">
        <v>2.7625999999999999</v>
      </c>
      <c r="BA1107" s="28">
        <v>0.10529891304347801</v>
      </c>
      <c r="BB1107" s="28">
        <v>10.96144</v>
      </c>
      <c r="BC1107" s="28">
        <v>145.4</v>
      </c>
      <c r="BD1107" s="28">
        <v>0.66624000000000005</v>
      </c>
      <c r="BE1107" s="28">
        <v>1.9137679999999999</v>
      </c>
      <c r="BF1107" s="28">
        <v>1.86592</v>
      </c>
      <c r="BG1107" s="28">
        <v>2.1347999999999998</v>
      </c>
      <c r="BH1107" s="28">
        <v>73.816800000000001</v>
      </c>
      <c r="BI1107" s="28">
        <v>15.2888</v>
      </c>
      <c r="BJ1107" s="28">
        <v>5.1920000000000002</v>
      </c>
      <c r="BK1107" s="28">
        <v>3.2978367999999998</v>
      </c>
      <c r="BL1107" s="28">
        <v>3.2978367999999998</v>
      </c>
      <c r="BM1107" s="28">
        <v>3.3744367999999998</v>
      </c>
      <c r="BN1107" s="28">
        <v>0.16839999999999999</v>
      </c>
      <c r="BO1107" s="28">
        <v>0.99259530976231303</v>
      </c>
      <c r="BP1107" s="28">
        <v>0.48208393632416802</v>
      </c>
    </row>
    <row r="1108" spans="1:68">
      <c r="A1108" s="28">
        <v>1107</v>
      </c>
      <c r="B1108" s="29" t="s">
        <v>522</v>
      </c>
      <c r="C1108" s="28">
        <v>330</v>
      </c>
      <c r="D1108" s="28">
        <v>1085</v>
      </c>
      <c r="E1108" s="28">
        <v>0.39354299999999998</v>
      </c>
      <c r="F1108" s="28">
        <v>33.358772500000001</v>
      </c>
      <c r="G1108" s="28">
        <v>3.1400749999999999</v>
      </c>
      <c r="H1108" s="28">
        <v>1.19692</v>
      </c>
      <c r="I1108" s="28">
        <v>4.1283700000000003</v>
      </c>
      <c r="J1108" s="28">
        <v>15.87</v>
      </c>
      <c r="K1108" s="28">
        <v>0.86445499999999997</v>
      </c>
      <c r="L1108" s="28">
        <v>0.86619999999999997</v>
      </c>
      <c r="M1108" s="28">
        <v>1.040475</v>
      </c>
      <c r="N1108" s="28">
        <v>461.41735</v>
      </c>
      <c r="O1108" s="28">
        <v>57.606264914999997</v>
      </c>
      <c r="P1108" s="28">
        <v>356.86649999999997</v>
      </c>
      <c r="Q1108" s="28">
        <v>1.356738</v>
      </c>
      <c r="R1108" s="28">
        <v>2.2582</v>
      </c>
      <c r="S1108" s="28">
        <v>3.5255000000000001</v>
      </c>
      <c r="T1108" s="28">
        <v>177.648</v>
      </c>
      <c r="U1108" s="28">
        <v>3.1425920000000001</v>
      </c>
      <c r="V1108" s="28">
        <v>6.6603654694391903E-2</v>
      </c>
      <c r="W1108" s="28">
        <v>34.460144999999997</v>
      </c>
      <c r="X1108" s="28">
        <v>199.0025</v>
      </c>
      <c r="Y1108" s="28">
        <v>1.5042899999999999</v>
      </c>
      <c r="Z1108" s="28">
        <v>1.9629540000000001</v>
      </c>
      <c r="AA1108" s="28">
        <v>2.5880899999999998</v>
      </c>
      <c r="AB1108" s="28">
        <v>2.7752949999999998</v>
      </c>
      <c r="AC1108" s="28">
        <v>51.210099999999997</v>
      </c>
      <c r="AD1108" s="28">
        <v>33.216410000000003</v>
      </c>
      <c r="AE1108" s="28">
        <v>3.5255000000000001</v>
      </c>
      <c r="AF1108" s="28">
        <v>4.8250876500000004</v>
      </c>
      <c r="AG1108" s="28">
        <v>4.8222835499999999</v>
      </c>
      <c r="AH1108" s="28">
        <v>4.7796021</v>
      </c>
      <c r="AI1108" s="28">
        <v>6.0170000000000001E-2</v>
      </c>
      <c r="AJ1108" s="28">
        <v>1.9306825000000001</v>
      </c>
      <c r="AK1108" s="28">
        <v>93.8347938</v>
      </c>
      <c r="AL1108" s="28">
        <v>6.8041954999999996</v>
      </c>
      <c r="AM1108" s="28">
        <v>0.96346149999999997</v>
      </c>
      <c r="AN1108" s="28">
        <v>1.7698799999999999</v>
      </c>
      <c r="AO1108" s="28">
        <v>41.3095</v>
      </c>
      <c r="AP1108" s="28">
        <v>2.0238345</v>
      </c>
      <c r="AQ1108" s="28">
        <v>1.604185</v>
      </c>
      <c r="AR1108" s="28">
        <v>7.3667610000000003</v>
      </c>
      <c r="AS1108" s="28">
        <v>669.45410500000003</v>
      </c>
      <c r="AT1108" s="28">
        <v>36.682339347000003</v>
      </c>
      <c r="AU1108" s="28">
        <v>2660.1538500000001</v>
      </c>
      <c r="AV1108" s="28">
        <v>5.9034921000000002</v>
      </c>
      <c r="AW1108" s="28">
        <v>3.3928500000000001</v>
      </c>
      <c r="AX1108" s="28">
        <v>5</v>
      </c>
      <c r="AY1108" s="28">
        <v>134.56764999999999</v>
      </c>
      <c r="AZ1108" s="28">
        <v>2.7281697500000002</v>
      </c>
      <c r="BA1108" s="28">
        <v>0.120311308536777</v>
      </c>
      <c r="BB1108" s="28">
        <v>11.175572000000001</v>
      </c>
      <c r="BC1108" s="28">
        <v>145.30000000000001</v>
      </c>
      <c r="BD1108" s="28">
        <v>0.67455549999999997</v>
      </c>
      <c r="BE1108" s="28">
        <v>1.9138849</v>
      </c>
      <c r="BF1108" s="28">
        <v>1.8687715</v>
      </c>
      <c r="BG1108" s="28">
        <v>2.14039</v>
      </c>
      <c r="BH1108" s="28">
        <v>85.417360000000002</v>
      </c>
      <c r="BI1108" s="28">
        <v>15.457055</v>
      </c>
      <c r="BJ1108" s="28">
        <v>5</v>
      </c>
      <c r="BK1108" s="28">
        <v>3.33252207</v>
      </c>
      <c r="BL1108" s="28">
        <v>3.33252207</v>
      </c>
      <c r="BM1108" s="28">
        <v>3.6264677700000001</v>
      </c>
      <c r="BN1108" s="28">
        <v>0.19018850000000001</v>
      </c>
      <c r="BO1108" s="28">
        <v>0.99239492027855303</v>
      </c>
      <c r="BP1108" s="28">
        <v>0.48810094066570198</v>
      </c>
    </row>
    <row r="1109" spans="1:68">
      <c r="A1109" s="28">
        <v>1108</v>
      </c>
      <c r="B1109" s="29" t="s">
        <v>93</v>
      </c>
      <c r="C1109" s="28">
        <v>350</v>
      </c>
      <c r="D1109" s="28">
        <v>1085</v>
      </c>
      <c r="E1109" s="28">
        <v>0.399455</v>
      </c>
      <c r="F1109" s="28">
        <v>33.714645500000003</v>
      </c>
      <c r="G1109" s="28">
        <v>3.1607449999999999</v>
      </c>
      <c r="H1109" s="28">
        <v>1.19729</v>
      </c>
      <c r="I1109" s="28">
        <v>4.1245399999999997</v>
      </c>
      <c r="J1109" s="28">
        <v>16.006</v>
      </c>
      <c r="K1109" s="28">
        <v>0.86704499999999995</v>
      </c>
      <c r="L1109" s="28">
        <v>0.86829999999999996</v>
      </c>
      <c r="M1109" s="28">
        <v>1.0427949999999999</v>
      </c>
      <c r="N1109" s="28">
        <v>461.90935000000002</v>
      </c>
      <c r="O1109" s="28">
        <v>57.604422714999998</v>
      </c>
      <c r="P1109" s="28">
        <v>357.24650000000003</v>
      </c>
      <c r="Q1109" s="28">
        <v>1.362209</v>
      </c>
      <c r="R1109" s="28">
        <v>2.2664</v>
      </c>
      <c r="S1109" s="28">
        <v>3.5305</v>
      </c>
      <c r="T1109" s="28">
        <v>177.595</v>
      </c>
      <c r="U1109" s="28">
        <v>3.1402459999999999</v>
      </c>
      <c r="V1109" s="28">
        <v>6.6537548419342701E-2</v>
      </c>
      <c r="W1109" s="28">
        <v>34.433045</v>
      </c>
      <c r="X1109" s="28">
        <v>198.92250000000001</v>
      </c>
      <c r="Y1109" s="28">
        <v>1.50332</v>
      </c>
      <c r="Z1109" s="28">
        <v>1.963144</v>
      </c>
      <c r="AA1109" s="28">
        <v>2.5872299999999999</v>
      </c>
      <c r="AB1109" s="28">
        <v>2.7745649999999999</v>
      </c>
      <c r="AC1109" s="28">
        <v>51.291400000000003</v>
      </c>
      <c r="AD1109" s="28">
        <v>33.163699999999999</v>
      </c>
      <c r="AE1109" s="28">
        <v>3.5305</v>
      </c>
      <c r="AF1109" s="28">
        <v>4.8288170499999996</v>
      </c>
      <c r="AG1109" s="28">
        <v>4.8248989499999997</v>
      </c>
      <c r="AH1109" s="28">
        <v>4.7765915000000003</v>
      </c>
      <c r="AI1109" s="28">
        <v>6.1670000000000003E-2</v>
      </c>
      <c r="AJ1109" s="28">
        <v>1.929478</v>
      </c>
      <c r="AK1109" s="28">
        <v>93.758656720000005</v>
      </c>
      <c r="AL1109" s="28">
        <v>6.8014251999999997</v>
      </c>
      <c r="AM1109" s="28">
        <v>0.96299559999999995</v>
      </c>
      <c r="AN1109" s="28">
        <v>1.768672</v>
      </c>
      <c r="AO1109" s="28">
        <v>41.278799999999997</v>
      </c>
      <c r="AP1109" s="28">
        <v>2.0231067999999999</v>
      </c>
      <c r="AQ1109" s="28">
        <v>1.6045640000000001</v>
      </c>
      <c r="AR1109" s="28">
        <v>7.3605184000000001</v>
      </c>
      <c r="AS1109" s="28">
        <v>669.63321199999996</v>
      </c>
      <c r="AT1109" s="28">
        <v>36.6634562168</v>
      </c>
      <c r="AU1109" s="28">
        <v>2658.41644</v>
      </c>
      <c r="AV1109" s="28">
        <v>5.8915802399999997</v>
      </c>
      <c r="AW1109" s="28">
        <v>3.3935399999999998</v>
      </c>
      <c r="AX1109" s="28">
        <v>4.9980000000000002</v>
      </c>
      <c r="AY1109" s="28">
        <v>134.53116</v>
      </c>
      <c r="AZ1109" s="28">
        <v>2.7269394</v>
      </c>
      <c r="BA1109" s="28">
        <v>0.120546139907168</v>
      </c>
      <c r="BB1109" s="28">
        <v>11.167576800000001</v>
      </c>
      <c r="BC1109" s="28">
        <v>145.29</v>
      </c>
      <c r="BD1109" s="28">
        <v>0.67440420000000001</v>
      </c>
      <c r="BE1109" s="28">
        <v>1.9135765600000001</v>
      </c>
      <c r="BF1109" s="28">
        <v>1.8683396000000001</v>
      </c>
      <c r="BG1109" s="28">
        <v>2.1400359999999998</v>
      </c>
      <c r="BH1109" s="28">
        <v>85.275183999999996</v>
      </c>
      <c r="BI1109" s="28">
        <v>15.443092</v>
      </c>
      <c r="BJ1109" s="28">
        <v>4.9980000000000002</v>
      </c>
      <c r="BK1109" s="28">
        <v>3.331583808</v>
      </c>
      <c r="BL1109" s="28">
        <v>3.331583808</v>
      </c>
      <c r="BM1109" s="28">
        <v>3.6250418880000002</v>
      </c>
      <c r="BN1109" s="28">
        <v>0.19014439999999999</v>
      </c>
      <c r="BO1109" s="28">
        <v>0.99213439551094496</v>
      </c>
      <c r="BP1109" s="28">
        <v>0.48799146164978302</v>
      </c>
    </row>
    <row r="1110" spans="1:68">
      <c r="A1110" s="28">
        <v>1109</v>
      </c>
      <c r="B1110" s="29" t="s">
        <v>94</v>
      </c>
      <c r="C1110" s="28">
        <v>420</v>
      </c>
      <c r="D1110" s="28">
        <v>1085</v>
      </c>
      <c r="E1110" s="28">
        <v>0.40536699999999998</v>
      </c>
      <c r="F1110" s="28">
        <v>34.070518499999999</v>
      </c>
      <c r="G1110" s="28">
        <v>3.1814149999999999</v>
      </c>
      <c r="H1110" s="28">
        <v>1.1976599999999999</v>
      </c>
      <c r="I1110" s="28">
        <v>4.1207099999999999</v>
      </c>
      <c r="J1110" s="28">
        <v>16.141999999999999</v>
      </c>
      <c r="K1110" s="28">
        <v>0.86963500000000005</v>
      </c>
      <c r="L1110" s="28">
        <v>0.87039999999999995</v>
      </c>
      <c r="M1110" s="28">
        <v>1.045115</v>
      </c>
      <c r="N1110" s="28">
        <v>462.40134999999998</v>
      </c>
      <c r="O1110" s="28">
        <v>57.602580515</v>
      </c>
      <c r="P1110" s="28">
        <v>357.62650000000002</v>
      </c>
      <c r="Q1110" s="28">
        <v>1.36768</v>
      </c>
      <c r="R1110" s="28">
        <v>2.2746</v>
      </c>
      <c r="S1110" s="28">
        <v>3.5354999999999999</v>
      </c>
      <c r="T1110" s="28">
        <v>177.542</v>
      </c>
      <c r="U1110" s="28">
        <v>3.1379000000000001</v>
      </c>
      <c r="V1110" s="28">
        <v>6.6472556064923805E-2</v>
      </c>
      <c r="W1110" s="28">
        <v>34.405945000000003</v>
      </c>
      <c r="X1110" s="28">
        <v>198.8425</v>
      </c>
      <c r="Y1110" s="28">
        <v>1.5023500000000001</v>
      </c>
      <c r="Z1110" s="28">
        <v>1.9633339999999999</v>
      </c>
      <c r="AA1110" s="28">
        <v>2.5863700000000001</v>
      </c>
      <c r="AB1110" s="28">
        <v>2.7738350000000001</v>
      </c>
      <c r="AC1110" s="28">
        <v>51.372700000000002</v>
      </c>
      <c r="AD1110" s="28">
        <v>33.110990000000001</v>
      </c>
      <c r="AE1110" s="28">
        <v>3.5354999999999999</v>
      </c>
      <c r="AF1110" s="28">
        <v>4.8325464499999997</v>
      </c>
      <c r="AG1110" s="28">
        <v>4.8275143500000004</v>
      </c>
      <c r="AH1110" s="28">
        <v>4.7735808999999998</v>
      </c>
      <c r="AI1110" s="28">
        <v>6.3170000000000004E-2</v>
      </c>
      <c r="AJ1110" s="28">
        <v>1.9282735</v>
      </c>
      <c r="AK1110" s="28">
        <v>93.682519639999995</v>
      </c>
      <c r="AL1110" s="28">
        <v>6.7986548999999998</v>
      </c>
      <c r="AM1110" s="28">
        <v>0.96252970000000004</v>
      </c>
      <c r="AN1110" s="28">
        <v>1.7674639999999999</v>
      </c>
      <c r="AO1110" s="28">
        <v>41.248100000000001</v>
      </c>
      <c r="AP1110" s="28">
        <v>2.0223791000000002</v>
      </c>
      <c r="AQ1110" s="28">
        <v>1.604943</v>
      </c>
      <c r="AR1110" s="28">
        <v>7.3542757999999999</v>
      </c>
      <c r="AS1110" s="28">
        <v>669.812319</v>
      </c>
      <c r="AT1110" s="28">
        <v>36.644573086599998</v>
      </c>
      <c r="AU1110" s="28">
        <v>2656.6790299999998</v>
      </c>
      <c r="AV1110" s="28">
        <v>5.87966838</v>
      </c>
      <c r="AW1110" s="28">
        <v>3.3942299999999999</v>
      </c>
      <c r="AX1110" s="28">
        <v>4.9960000000000004</v>
      </c>
      <c r="AY1110" s="28">
        <v>134.49467000000001</v>
      </c>
      <c r="AZ1110" s="28">
        <v>2.7257090499999999</v>
      </c>
      <c r="BA1110" s="28">
        <v>0.120781320836596</v>
      </c>
      <c r="BB1110" s="28">
        <v>11.159581599999999</v>
      </c>
      <c r="BC1110" s="28">
        <v>145.28</v>
      </c>
      <c r="BD1110" s="28">
        <v>0.67425290000000004</v>
      </c>
      <c r="BE1110" s="28">
        <v>1.91326822</v>
      </c>
      <c r="BF1110" s="28">
        <v>1.8679076999999999</v>
      </c>
      <c r="BG1110" s="28">
        <v>2.1396820000000001</v>
      </c>
      <c r="BH1110" s="28">
        <v>85.133008000000004</v>
      </c>
      <c r="BI1110" s="28">
        <v>15.429129</v>
      </c>
      <c r="BJ1110" s="28">
        <v>4.9960000000000004</v>
      </c>
      <c r="BK1110" s="28">
        <v>3.330645546</v>
      </c>
      <c r="BL1110" s="28">
        <v>3.330645546</v>
      </c>
      <c r="BM1110" s="28">
        <v>3.6236160059999998</v>
      </c>
      <c r="BN1110" s="28">
        <v>0.1901003</v>
      </c>
      <c r="BO1110" s="28">
        <v>0.99187383240428195</v>
      </c>
      <c r="BP1110" s="28">
        <v>0.48788198263386401</v>
      </c>
    </row>
    <row r="1111" spans="1:68">
      <c r="A1111" s="28">
        <v>1110</v>
      </c>
      <c r="B1111" s="29" t="s">
        <v>89</v>
      </c>
      <c r="C1111" s="28">
        <v>465</v>
      </c>
      <c r="D1111" s="28">
        <v>1085</v>
      </c>
      <c r="E1111" s="28">
        <v>0.40832299999999999</v>
      </c>
      <c r="F1111" s="28">
        <v>34.248455</v>
      </c>
      <c r="G1111" s="28">
        <v>3.1917499999999999</v>
      </c>
      <c r="H1111" s="28">
        <v>1.197845</v>
      </c>
      <c r="I1111" s="28">
        <v>4.1187950000000004</v>
      </c>
      <c r="J1111" s="28">
        <v>16.21</v>
      </c>
      <c r="K1111" s="28">
        <v>0.87092999999999998</v>
      </c>
      <c r="L1111" s="28">
        <v>0.87144999999999995</v>
      </c>
      <c r="M1111" s="28">
        <v>1.0462750000000001</v>
      </c>
      <c r="N1111" s="28">
        <v>462.64735000000002</v>
      </c>
      <c r="O1111" s="28">
        <v>57.601659415</v>
      </c>
      <c r="P1111" s="28">
        <v>357.81650000000002</v>
      </c>
      <c r="Q1111" s="28">
        <v>1.3704155</v>
      </c>
      <c r="R1111" s="28">
        <v>2.2787000000000002</v>
      </c>
      <c r="S1111" s="28">
        <v>3.5379999999999998</v>
      </c>
      <c r="T1111" s="28">
        <v>177.5155</v>
      </c>
      <c r="U1111" s="28">
        <v>3.136727</v>
      </c>
      <c r="V1111" s="28">
        <v>6.6440468846391099E-2</v>
      </c>
      <c r="W1111" s="28">
        <v>34.392395</v>
      </c>
      <c r="X1111" s="28">
        <v>198.80250000000001</v>
      </c>
      <c r="Y1111" s="28">
        <v>1.501865</v>
      </c>
      <c r="Z1111" s="28">
        <v>1.9634290000000001</v>
      </c>
      <c r="AA1111" s="28">
        <v>2.5859399999999999</v>
      </c>
      <c r="AB1111" s="28">
        <v>2.7734700000000001</v>
      </c>
      <c r="AC1111" s="28">
        <v>51.413350000000001</v>
      </c>
      <c r="AD1111" s="28">
        <v>33.084634999999999</v>
      </c>
      <c r="AE1111" s="28">
        <v>3.5379999999999998</v>
      </c>
      <c r="AF1111" s="28">
        <v>4.8344111500000002</v>
      </c>
      <c r="AG1111" s="28">
        <v>4.8288220500000003</v>
      </c>
      <c r="AH1111" s="28">
        <v>4.7720756</v>
      </c>
      <c r="AI1111" s="28">
        <v>6.3920000000000005E-2</v>
      </c>
      <c r="AJ1111" s="28">
        <v>1.9276712499999999</v>
      </c>
      <c r="AK1111" s="28">
        <v>93.644451099999998</v>
      </c>
      <c r="AL1111" s="28">
        <v>6.7972697499999999</v>
      </c>
      <c r="AM1111" s="28">
        <v>0.96229675000000003</v>
      </c>
      <c r="AN1111" s="28">
        <v>1.7668600000000001</v>
      </c>
      <c r="AO1111" s="28">
        <v>41.232750000000003</v>
      </c>
      <c r="AP1111" s="28">
        <v>2.0220152499999999</v>
      </c>
      <c r="AQ1111" s="28">
        <v>1.6051325000000001</v>
      </c>
      <c r="AR1111" s="28">
        <v>7.3511544999999998</v>
      </c>
      <c r="AS1111" s="28">
        <v>669.90187249999997</v>
      </c>
      <c r="AT1111" s="28">
        <v>36.6351315215</v>
      </c>
      <c r="AU1111" s="28">
        <v>2655.8103249999999</v>
      </c>
      <c r="AV1111" s="28">
        <v>5.8737124500000002</v>
      </c>
      <c r="AW1111" s="28">
        <v>3.3945750000000001</v>
      </c>
      <c r="AX1111" s="28">
        <v>4.9950000000000001</v>
      </c>
      <c r="AY1111" s="28">
        <v>134.47642500000001</v>
      </c>
      <c r="AZ1111" s="28">
        <v>2.7250938750000002</v>
      </c>
      <c r="BA1111" s="28">
        <v>0.12089904262994799</v>
      </c>
      <c r="BB1111" s="28">
        <v>11.155583999999999</v>
      </c>
      <c r="BC1111" s="28">
        <v>145.27500000000001</v>
      </c>
      <c r="BD1111" s="28">
        <v>0.67417724999999995</v>
      </c>
      <c r="BE1111" s="28">
        <v>1.9131140499999999</v>
      </c>
      <c r="BF1111" s="28">
        <v>1.8676917500000001</v>
      </c>
      <c r="BG1111" s="28">
        <v>2.1395050000000002</v>
      </c>
      <c r="BH1111" s="28">
        <v>85.061920000000001</v>
      </c>
      <c r="BI1111" s="28">
        <v>15.422147499999999</v>
      </c>
      <c r="BJ1111" s="28">
        <v>4.9950000000000001</v>
      </c>
      <c r="BK1111" s="28">
        <v>3.3301764149999999</v>
      </c>
      <c r="BL1111" s="28">
        <v>3.3301764149999999</v>
      </c>
      <c r="BM1111" s="28">
        <v>3.622903065</v>
      </c>
      <c r="BN1111" s="28">
        <v>0.19007825</v>
      </c>
      <c r="BO1111" s="28">
        <v>0.99174353647115898</v>
      </c>
      <c r="BP1111" s="28">
        <v>0.48782724312590398</v>
      </c>
    </row>
    <row r="1112" spans="1:68">
      <c r="A1112" s="28">
        <v>1111</v>
      </c>
      <c r="B1112" s="29" t="s">
        <v>95</v>
      </c>
      <c r="C1112" s="28">
        <v>510</v>
      </c>
      <c r="D1112" s="28">
        <v>1085</v>
      </c>
      <c r="E1112" s="28">
        <v>0.41127900000000001</v>
      </c>
      <c r="F1112" s="28">
        <v>34.426391500000001</v>
      </c>
      <c r="G1112" s="28">
        <v>3.2020849999999998</v>
      </c>
      <c r="H1112" s="28">
        <v>1.1980299999999999</v>
      </c>
      <c r="I1112" s="28">
        <v>4.1168800000000001</v>
      </c>
      <c r="J1112" s="28">
        <v>16.277999999999999</v>
      </c>
      <c r="K1112" s="28">
        <v>0.87222500000000003</v>
      </c>
      <c r="L1112" s="28">
        <v>0.87250000000000005</v>
      </c>
      <c r="M1112" s="28">
        <v>1.0474349999999999</v>
      </c>
      <c r="N1112" s="28">
        <v>462.89335</v>
      </c>
      <c r="O1112" s="28">
        <v>57.600738315000001</v>
      </c>
      <c r="P1112" s="28">
        <v>358.00650000000002</v>
      </c>
      <c r="Q1112" s="28">
        <v>1.373151</v>
      </c>
      <c r="R1112" s="28">
        <v>2.2827999999999999</v>
      </c>
      <c r="S1112" s="28">
        <v>3.5405000000000002</v>
      </c>
      <c r="T1112" s="28">
        <v>177.489</v>
      </c>
      <c r="U1112" s="28">
        <v>3.135554</v>
      </c>
      <c r="V1112" s="28">
        <v>6.6408649711266698E-2</v>
      </c>
      <c r="W1112" s="28">
        <v>34.378844999999998</v>
      </c>
      <c r="X1112" s="28">
        <v>198.76249999999999</v>
      </c>
      <c r="Y1112" s="28">
        <v>1.5013799999999999</v>
      </c>
      <c r="Z1112" s="28">
        <v>1.963524</v>
      </c>
      <c r="AA1112" s="28">
        <v>2.5855100000000002</v>
      </c>
      <c r="AB1112" s="28">
        <v>2.7731050000000002</v>
      </c>
      <c r="AC1112" s="28">
        <v>51.454000000000001</v>
      </c>
      <c r="AD1112" s="28">
        <v>33.058280000000003</v>
      </c>
      <c r="AE1112" s="28">
        <v>3.5405000000000002</v>
      </c>
      <c r="AF1112" s="28">
        <v>4.8362758499999998</v>
      </c>
      <c r="AG1112" s="28">
        <v>4.8301297500000002</v>
      </c>
      <c r="AH1112" s="28">
        <v>4.7705703000000002</v>
      </c>
      <c r="AI1112" s="28">
        <v>6.4670000000000005E-2</v>
      </c>
      <c r="AJ1112" s="28">
        <v>1.9270689999999999</v>
      </c>
      <c r="AK1112" s="28">
        <v>93.60638256</v>
      </c>
      <c r="AL1112" s="28">
        <v>6.7958845999999999</v>
      </c>
      <c r="AM1112" s="28">
        <v>0.96206380000000002</v>
      </c>
      <c r="AN1112" s="28">
        <v>1.766256</v>
      </c>
      <c r="AO1112" s="28">
        <v>41.217399999999998</v>
      </c>
      <c r="AP1112" s="28">
        <v>2.0216514000000001</v>
      </c>
      <c r="AQ1112" s="28">
        <v>1.6053219999999999</v>
      </c>
      <c r="AR1112" s="28">
        <v>7.3480331999999997</v>
      </c>
      <c r="AS1112" s="28">
        <v>669.99142600000005</v>
      </c>
      <c r="AT1112" s="28">
        <v>36.625689956400002</v>
      </c>
      <c r="AU1112" s="28">
        <v>2654.9416200000001</v>
      </c>
      <c r="AV1112" s="28">
        <v>5.8677565200000004</v>
      </c>
      <c r="AW1112" s="28">
        <v>3.3949199999999999</v>
      </c>
      <c r="AX1112" s="28">
        <v>4.9939999999999998</v>
      </c>
      <c r="AY1112" s="28">
        <v>134.45818</v>
      </c>
      <c r="AZ1112" s="28">
        <v>2.7244787000000001</v>
      </c>
      <c r="BA1112" s="28">
        <v>0.121016852106149</v>
      </c>
      <c r="BB1112" s="28">
        <v>11.151586399999999</v>
      </c>
      <c r="BC1112" s="28">
        <v>145.27000000000001</v>
      </c>
      <c r="BD1112" s="28">
        <v>0.67410159999999997</v>
      </c>
      <c r="BE1112" s="28">
        <v>1.9129598800000001</v>
      </c>
      <c r="BF1112" s="28">
        <v>1.8674758</v>
      </c>
      <c r="BG1112" s="28">
        <v>2.1393279999999999</v>
      </c>
      <c r="BH1112" s="28">
        <v>84.990831999999997</v>
      </c>
      <c r="BI1112" s="28">
        <v>15.415165999999999</v>
      </c>
      <c r="BJ1112" s="28">
        <v>4.9939999999999998</v>
      </c>
      <c r="BK1112" s="28">
        <v>3.3297072839999999</v>
      </c>
      <c r="BL1112" s="28">
        <v>3.3297072839999999</v>
      </c>
      <c r="BM1112" s="28">
        <v>3.6221901239999998</v>
      </c>
      <c r="BN1112" s="28">
        <v>0.19005620000000001</v>
      </c>
      <c r="BO1112" s="28">
        <v>0.99161323095009901</v>
      </c>
      <c r="BP1112" s="28">
        <v>0.487772503617945</v>
      </c>
    </row>
    <row r="1113" spans="1:68">
      <c r="A1113" s="28">
        <v>1112</v>
      </c>
      <c r="B1113" s="29" t="s">
        <v>502</v>
      </c>
      <c r="C1113" s="28">
        <v>420</v>
      </c>
      <c r="D1113" s="28">
        <v>1085</v>
      </c>
      <c r="E1113" s="28">
        <v>0.41423500000000002</v>
      </c>
      <c r="F1113" s="28">
        <v>34.604328000000002</v>
      </c>
      <c r="G1113" s="28">
        <v>3.2124199999999998</v>
      </c>
      <c r="H1113" s="28">
        <v>1.198215</v>
      </c>
      <c r="I1113" s="28">
        <v>4.1149649999999998</v>
      </c>
      <c r="J1113" s="28">
        <v>16.346</v>
      </c>
      <c r="K1113" s="28">
        <v>0.87351999999999996</v>
      </c>
      <c r="L1113" s="28">
        <v>0.87355000000000005</v>
      </c>
      <c r="M1113" s="28">
        <v>1.0485949999999999</v>
      </c>
      <c r="N1113" s="28">
        <v>463.13934999999998</v>
      </c>
      <c r="O1113" s="28">
        <v>57.599817215000002</v>
      </c>
      <c r="P1113" s="28">
        <v>358.19650000000001</v>
      </c>
      <c r="Q1113" s="28">
        <v>1.3758865</v>
      </c>
      <c r="R1113" s="28">
        <v>2.2869000000000002</v>
      </c>
      <c r="S1113" s="28">
        <v>3.5430000000000001</v>
      </c>
      <c r="T1113" s="28">
        <v>177.46250000000001</v>
      </c>
      <c r="U1113" s="28">
        <v>3.1343809999999999</v>
      </c>
      <c r="V1113" s="28">
        <v>6.6377095313838202E-2</v>
      </c>
      <c r="W1113" s="28">
        <v>34.365295000000003</v>
      </c>
      <c r="X1113" s="28">
        <v>198.7225</v>
      </c>
      <c r="Y1113" s="28">
        <v>1.5008950000000001</v>
      </c>
      <c r="Z1113" s="28">
        <v>1.963619</v>
      </c>
      <c r="AA1113" s="28">
        <v>2.58508</v>
      </c>
      <c r="AB1113" s="28">
        <v>2.7727400000000002</v>
      </c>
      <c r="AC1113" s="28">
        <v>51.49465</v>
      </c>
      <c r="AD1113" s="28">
        <v>33.031925000000001</v>
      </c>
      <c r="AE1113" s="28">
        <v>3.5430000000000001</v>
      </c>
      <c r="AF1113" s="28">
        <v>4.8381405500000003</v>
      </c>
      <c r="AG1113" s="28">
        <v>4.8314374500000001</v>
      </c>
      <c r="AH1113" s="28">
        <v>4.7690650000000003</v>
      </c>
      <c r="AI1113" s="28">
        <v>6.5420000000000006E-2</v>
      </c>
      <c r="AJ1113" s="28">
        <v>1.9264667499999999</v>
      </c>
      <c r="AK1113" s="28">
        <v>93.568314020000003</v>
      </c>
      <c r="AL1113" s="28">
        <v>6.79449945</v>
      </c>
      <c r="AM1113" s="28">
        <v>0.96183085000000001</v>
      </c>
      <c r="AN1113" s="28">
        <v>1.765652</v>
      </c>
      <c r="AO1113" s="28">
        <v>41.20205</v>
      </c>
      <c r="AP1113" s="28">
        <v>2.0212875499999998</v>
      </c>
      <c r="AQ1113" s="28">
        <v>1.6055115</v>
      </c>
      <c r="AR1113" s="28">
        <v>7.3449118999999996</v>
      </c>
      <c r="AS1113" s="28">
        <v>670.08097950000001</v>
      </c>
      <c r="AT1113" s="28">
        <v>36.616248391299997</v>
      </c>
      <c r="AU1113" s="28">
        <v>2654.0729150000002</v>
      </c>
      <c r="AV1113" s="28">
        <v>5.8618005899999996</v>
      </c>
      <c r="AW1113" s="28">
        <v>3.3952650000000002</v>
      </c>
      <c r="AX1113" s="28">
        <v>4.9930000000000003</v>
      </c>
      <c r="AY1113" s="28">
        <v>134.43993499999999</v>
      </c>
      <c r="AZ1113" s="28">
        <v>2.7238635250000001</v>
      </c>
      <c r="BA1113" s="28">
        <v>0.121134749363199</v>
      </c>
      <c r="BB1113" s="28">
        <v>11.147588799999999</v>
      </c>
      <c r="BC1113" s="28">
        <v>145.26499999999999</v>
      </c>
      <c r="BD1113" s="28">
        <v>0.67402594999999998</v>
      </c>
      <c r="BE1113" s="28">
        <v>1.91280571</v>
      </c>
      <c r="BF1113" s="28">
        <v>1.8672598499999999</v>
      </c>
      <c r="BG1113" s="28">
        <v>2.139151</v>
      </c>
      <c r="BH1113" s="28">
        <v>84.919743999999994</v>
      </c>
      <c r="BI1113" s="28">
        <v>15.408184500000001</v>
      </c>
      <c r="BJ1113" s="28">
        <v>4.9930000000000003</v>
      </c>
      <c r="BK1113" s="28">
        <v>3.3292381529999999</v>
      </c>
      <c r="BL1113" s="28">
        <v>3.3292381529999999</v>
      </c>
      <c r="BM1113" s="28">
        <v>3.6214771830000001</v>
      </c>
      <c r="BN1113" s="28">
        <v>0.19003415000000001</v>
      </c>
      <c r="BO1113" s="28">
        <v>0.991482915840042</v>
      </c>
      <c r="BP1113" s="28">
        <v>0.48771776410998602</v>
      </c>
    </row>
    <row r="1114" spans="1:68">
      <c r="A1114" s="28">
        <v>1113</v>
      </c>
      <c r="B1114" s="29" t="s">
        <v>96</v>
      </c>
      <c r="C1114" s="28">
        <v>375</v>
      </c>
      <c r="D1114" s="28">
        <v>1085</v>
      </c>
      <c r="E1114" s="28">
        <v>0.41719099999999998</v>
      </c>
      <c r="F1114" s="28">
        <v>34.782264499999997</v>
      </c>
      <c r="G1114" s="28">
        <v>3.2227549999999998</v>
      </c>
      <c r="H1114" s="28">
        <v>1.1983999999999999</v>
      </c>
      <c r="I1114" s="28">
        <v>4.1130500000000003</v>
      </c>
      <c r="J1114" s="28">
        <v>16.414000000000001</v>
      </c>
      <c r="K1114" s="28">
        <v>0.87481500000000001</v>
      </c>
      <c r="L1114" s="28">
        <v>0.87460000000000004</v>
      </c>
      <c r="M1114" s="28">
        <v>1.049755</v>
      </c>
      <c r="N1114" s="28">
        <v>463.38535000000002</v>
      </c>
      <c r="O1114" s="28">
        <v>57.598896115000002</v>
      </c>
      <c r="P1114" s="28">
        <v>358.38650000000001</v>
      </c>
      <c r="Q1114" s="28">
        <v>1.378622</v>
      </c>
      <c r="R1114" s="28">
        <v>2.2909999999999999</v>
      </c>
      <c r="S1114" s="28">
        <v>3.5455000000000001</v>
      </c>
      <c r="T1114" s="28">
        <v>177.43600000000001</v>
      </c>
      <c r="U1114" s="28">
        <v>3.1332080000000002</v>
      </c>
      <c r="V1114" s="28">
        <v>6.6345802363835693E-2</v>
      </c>
      <c r="W1114" s="28">
        <v>34.351745000000001</v>
      </c>
      <c r="X1114" s="28">
        <v>198.6825</v>
      </c>
      <c r="Y1114" s="28">
        <v>1.50041</v>
      </c>
      <c r="Z1114" s="28">
        <v>1.963714</v>
      </c>
      <c r="AA1114" s="28">
        <v>2.5846499999999999</v>
      </c>
      <c r="AB1114" s="28">
        <v>2.7723749999999998</v>
      </c>
      <c r="AC1114" s="28">
        <v>51.535299999999999</v>
      </c>
      <c r="AD1114" s="28">
        <v>33.005569999999999</v>
      </c>
      <c r="AE1114" s="28">
        <v>3.5455000000000001</v>
      </c>
      <c r="AF1114" s="28">
        <v>4.8400052499999999</v>
      </c>
      <c r="AG1114" s="28">
        <v>4.83274515</v>
      </c>
      <c r="AH1114" s="28">
        <v>4.7675596999999996</v>
      </c>
      <c r="AI1114" s="28">
        <v>6.6170000000000007E-2</v>
      </c>
      <c r="AJ1114" s="28">
        <v>1.9258645000000001</v>
      </c>
      <c r="AK1114" s="28">
        <v>93.530245480000005</v>
      </c>
      <c r="AL1114" s="28">
        <v>6.7931143</v>
      </c>
      <c r="AM1114" s="28">
        <v>0.96159790000000001</v>
      </c>
      <c r="AN1114" s="28">
        <v>1.765048</v>
      </c>
      <c r="AO1114" s="28">
        <v>41.186700000000002</v>
      </c>
      <c r="AP1114" s="28">
        <v>2.0209237</v>
      </c>
      <c r="AQ1114" s="28">
        <v>1.605701</v>
      </c>
      <c r="AR1114" s="28">
        <v>7.3417906000000004</v>
      </c>
      <c r="AS1114" s="28">
        <v>670.17053299999998</v>
      </c>
      <c r="AT1114" s="28">
        <v>36.6068068262</v>
      </c>
      <c r="AU1114" s="28">
        <v>2653.2042099999999</v>
      </c>
      <c r="AV1114" s="28">
        <v>5.8558446599999998</v>
      </c>
      <c r="AW1114" s="28">
        <v>3.39561</v>
      </c>
      <c r="AX1114" s="28">
        <v>4.992</v>
      </c>
      <c r="AY1114" s="28">
        <v>134.42169000000001</v>
      </c>
      <c r="AZ1114" s="28">
        <v>2.72324835</v>
      </c>
      <c r="BA1114" s="28">
        <v>0.12125273449924399</v>
      </c>
      <c r="BB1114" s="28">
        <v>11.143591199999999</v>
      </c>
      <c r="BC1114" s="28">
        <v>145.26</v>
      </c>
      <c r="BD1114" s="28">
        <v>0.6739503</v>
      </c>
      <c r="BE1114" s="28">
        <v>1.9126515399999999</v>
      </c>
      <c r="BF1114" s="28">
        <v>1.8670439000000001</v>
      </c>
      <c r="BG1114" s="28">
        <v>2.1389740000000002</v>
      </c>
      <c r="BH1114" s="28">
        <v>84.848656000000005</v>
      </c>
      <c r="BI1114" s="28">
        <v>15.401203000000001</v>
      </c>
      <c r="BJ1114" s="28">
        <v>4.992</v>
      </c>
      <c r="BK1114" s="28">
        <v>3.3287690219999999</v>
      </c>
      <c r="BL1114" s="28">
        <v>3.3287690219999999</v>
      </c>
      <c r="BM1114" s="28">
        <v>3.6207642419999999</v>
      </c>
      <c r="BN1114" s="28">
        <v>0.19001209999999999</v>
      </c>
      <c r="BO1114" s="28">
        <v>0.99135259113993002</v>
      </c>
      <c r="BP1114" s="28">
        <v>0.48766302460202599</v>
      </c>
    </row>
  </sheetData>
  <phoneticPr fontId="2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4"/>
  <sheetViews>
    <sheetView workbookViewId="0">
      <selection activeCell="G11" sqref="G11"/>
    </sheetView>
  </sheetViews>
  <sheetFormatPr defaultColWidth="9" defaultRowHeight="14.4"/>
  <cols>
    <col min="1" max="1" width="6.109375" customWidth="1"/>
    <col min="2" max="2" width="7.21875" customWidth="1"/>
    <col min="3" max="6" width="14.33203125" customWidth="1"/>
    <col min="7" max="7" width="14.5546875" customWidth="1"/>
    <col min="8" max="8" width="14.33203125" customWidth="1"/>
  </cols>
  <sheetData>
    <row r="1" spans="1:8" s="19" customFormat="1" ht="24">
      <c r="A1" s="3" t="s">
        <v>585</v>
      </c>
      <c r="B1" s="6" t="s">
        <v>586</v>
      </c>
      <c r="C1" s="6" t="s">
        <v>7</v>
      </c>
      <c r="D1" s="6" t="s">
        <v>15</v>
      </c>
      <c r="E1" s="6" t="s">
        <v>33</v>
      </c>
      <c r="F1" s="6" t="s">
        <v>34</v>
      </c>
      <c r="G1" s="20" t="s">
        <v>54</v>
      </c>
      <c r="H1" s="21" t="s">
        <v>21</v>
      </c>
    </row>
    <row r="2" spans="1:8" ht="15.6">
      <c r="A2" s="16">
        <v>1</v>
      </c>
      <c r="B2" s="16">
        <v>413</v>
      </c>
      <c r="C2" s="16">
        <v>1.23906161954324</v>
      </c>
      <c r="D2" s="16">
        <v>0.13536072306074401</v>
      </c>
      <c r="E2" s="16">
        <v>1.2957299909131901</v>
      </c>
      <c r="F2" s="16">
        <v>0.337501038464734</v>
      </c>
      <c r="G2" s="16">
        <v>7.95863411962483E-3</v>
      </c>
      <c r="H2" s="16">
        <v>0.55296821748434699</v>
      </c>
    </row>
    <row r="3" spans="1:8" ht="15.6">
      <c r="A3" s="16">
        <v>2</v>
      </c>
      <c r="B3" s="16">
        <v>414</v>
      </c>
      <c r="C3" s="16">
        <v>1.2394448771918201</v>
      </c>
      <c r="D3" s="16">
        <v>0.13532632917623399</v>
      </c>
      <c r="E3" s="16">
        <v>1.2957859629100601</v>
      </c>
      <c r="F3" s="16">
        <v>0.333606795713218</v>
      </c>
      <c r="G3" s="16">
        <v>7.9683140312655307E-3</v>
      </c>
      <c r="H3" s="16">
        <v>0.55364078056551203</v>
      </c>
    </row>
    <row r="4" spans="1:8" ht="15.6">
      <c r="A4" s="16">
        <v>3</v>
      </c>
      <c r="B4" s="16">
        <v>438</v>
      </c>
      <c r="C4" s="16">
        <v>1.2398281348404001</v>
      </c>
      <c r="D4" s="16">
        <v>0.13529193529172401</v>
      </c>
      <c r="E4" s="16">
        <v>1.2958419349069401</v>
      </c>
      <c r="F4" s="16">
        <v>0.32971255296170099</v>
      </c>
      <c r="G4" s="16">
        <v>7.9780900214336797E-3</v>
      </c>
      <c r="H4" s="16">
        <v>0.55432001921075802</v>
      </c>
    </row>
    <row r="5" spans="1:8" ht="15.6">
      <c r="A5" s="16">
        <v>4</v>
      </c>
      <c r="B5" s="16">
        <v>429</v>
      </c>
      <c r="C5" s="16">
        <v>1.2402113924889799</v>
      </c>
      <c r="D5" s="16">
        <v>0.13525754140721299</v>
      </c>
      <c r="E5" s="16">
        <v>1.2958979069038099</v>
      </c>
      <c r="F5" s="16">
        <v>0.32581831021018498</v>
      </c>
      <c r="G5" s="16">
        <v>7.9879635277132297E-3</v>
      </c>
      <c r="H5" s="16">
        <v>0.55500603330383702</v>
      </c>
    </row>
    <row r="6" spans="1:8" ht="15.6">
      <c r="A6" s="16">
        <v>5</v>
      </c>
      <c r="B6" s="16">
        <v>429</v>
      </c>
      <c r="C6" s="16">
        <v>1.24059465013756</v>
      </c>
      <c r="D6" s="16">
        <v>0.13522314752270301</v>
      </c>
      <c r="E6" s="16">
        <v>1.2959538789006799</v>
      </c>
      <c r="F6" s="16">
        <v>0.32192406745866903</v>
      </c>
      <c r="G6" s="16">
        <v>7.9979360165118706E-3</v>
      </c>
      <c r="H6" s="16">
        <v>0.55569892473118299</v>
      </c>
    </row>
    <row r="7" spans="1:8" ht="15.6">
      <c r="A7" s="16">
        <v>6</v>
      </c>
      <c r="B7" s="16">
        <v>346</v>
      </c>
      <c r="C7" s="16">
        <v>1.2413611654347201</v>
      </c>
      <c r="D7" s="16">
        <v>0.13515435975368201</v>
      </c>
      <c r="E7" s="16">
        <v>1.29606582289443</v>
      </c>
      <c r="F7" s="16">
        <v>0.31413558195563701</v>
      </c>
      <c r="G7" s="16">
        <v>8.0181839557941798E-3</v>
      </c>
      <c r="H7" s="16">
        <v>0.55710575745202096</v>
      </c>
    </row>
    <row r="8" spans="1:8" ht="15.6">
      <c r="A8" s="16">
        <v>7</v>
      </c>
      <c r="B8" s="16">
        <v>342</v>
      </c>
      <c r="C8" s="16">
        <v>1.24212768073188</v>
      </c>
      <c r="D8" s="16">
        <v>0.13508557198466201</v>
      </c>
      <c r="E8" s="16">
        <v>1.29617776688818</v>
      </c>
      <c r="F8" s="16">
        <v>0.306347096452604</v>
      </c>
      <c r="G8" s="16">
        <v>8.0388461751641008E-3</v>
      </c>
      <c r="H8" s="16">
        <v>0.55854137447405305</v>
      </c>
    </row>
    <row r="9" spans="1:8" ht="15.6">
      <c r="A9" s="16">
        <v>8</v>
      </c>
      <c r="B9" s="16">
        <v>325</v>
      </c>
      <c r="C9" s="16">
        <v>1.2428941960290401</v>
      </c>
      <c r="D9" s="16">
        <v>0.13501678421564101</v>
      </c>
      <c r="E9" s="16">
        <v>1.29628971088192</v>
      </c>
      <c r="F9" s="16">
        <v>0.29855861094957198</v>
      </c>
      <c r="G9" s="16">
        <v>8.0599355205158395E-3</v>
      </c>
      <c r="H9" s="16">
        <v>0.56000666833375001</v>
      </c>
    </row>
    <row r="10" spans="1:8" ht="15.6">
      <c r="A10" s="16">
        <v>9</v>
      </c>
      <c r="B10" s="16">
        <v>311</v>
      </c>
      <c r="C10" s="16">
        <v>1.2436607113261999</v>
      </c>
      <c r="D10" s="16">
        <v>0.13494799644662001</v>
      </c>
      <c r="E10" s="16">
        <v>1.2964016548756701</v>
      </c>
      <c r="F10" s="16">
        <v>0.29077012544654002</v>
      </c>
      <c r="G10" s="16">
        <v>8.0814653743866705E-3</v>
      </c>
      <c r="H10" s="16">
        <v>0.56150256885370198</v>
      </c>
    </row>
    <row r="11" spans="1:8" ht="15.6">
      <c r="A11" s="16">
        <v>10</v>
      </c>
      <c r="B11" s="16">
        <v>341</v>
      </c>
      <c r="C11" s="16">
        <v>1.24404396897478</v>
      </c>
      <c r="D11" s="16">
        <v>0.13491360256210999</v>
      </c>
      <c r="E11" s="16">
        <v>1.2964576268725401</v>
      </c>
      <c r="F11" s="16">
        <v>0.28687588269502401</v>
      </c>
      <c r="G11" s="16">
        <v>8.0923998277305093E-3</v>
      </c>
      <c r="H11" s="16">
        <v>0.56226229785792903</v>
      </c>
    </row>
    <row r="12" spans="1:8" ht="15.6">
      <c r="A12" s="16">
        <v>11</v>
      </c>
      <c r="B12" s="16">
        <v>320</v>
      </c>
      <c r="C12" s="16">
        <v>1.24442722662336</v>
      </c>
      <c r="D12" s="16">
        <v>0.1348792086776</v>
      </c>
      <c r="E12" s="16">
        <v>1.2965135988694101</v>
      </c>
      <c r="F12" s="16">
        <v>0.282981639943508</v>
      </c>
      <c r="G12" s="16">
        <v>8.1034496842758794E-3</v>
      </c>
      <c r="H12" s="16">
        <v>0.56303004511022203</v>
      </c>
    </row>
    <row r="13" spans="1:8" ht="15.6">
      <c r="A13" s="16">
        <v>12</v>
      </c>
      <c r="B13" s="16">
        <v>312</v>
      </c>
      <c r="C13" s="16">
        <v>1.2448104842719401</v>
      </c>
      <c r="D13" s="16">
        <v>0.13484481479308899</v>
      </c>
      <c r="E13" s="16">
        <v>1.2965695708662901</v>
      </c>
      <c r="F13" s="16">
        <v>0.27908739719199099</v>
      </c>
      <c r="G13" s="16">
        <v>8.1146167806784904E-3</v>
      </c>
      <c r="H13" s="16">
        <v>0.56380593822195602</v>
      </c>
    </row>
    <row r="14" spans="1:8" ht="15.6">
      <c r="A14" s="16">
        <v>13</v>
      </c>
      <c r="B14" s="16">
        <v>0</v>
      </c>
      <c r="C14" s="16">
        <v>1.2451937419205099</v>
      </c>
      <c r="D14" s="16">
        <v>0.134810420908579</v>
      </c>
      <c r="E14" s="16">
        <v>1.2966255428631599</v>
      </c>
      <c r="F14" s="16">
        <v>0.27519315444047499</v>
      </c>
      <c r="G14" s="16">
        <v>8.1259029927760601E-3</v>
      </c>
      <c r="H14" s="16">
        <v>0.56459010752688199</v>
      </c>
    </row>
    <row r="15" spans="1:8" ht="15.6">
      <c r="A15" s="16">
        <v>14</v>
      </c>
      <c r="B15" s="16">
        <v>0</v>
      </c>
      <c r="C15" s="16">
        <v>1.2467267725148301</v>
      </c>
      <c r="D15" s="16">
        <v>0.134672845370538</v>
      </c>
      <c r="E15" s="16">
        <v>1.29684943085065</v>
      </c>
      <c r="F15" s="16">
        <v>0.25961618343441101</v>
      </c>
      <c r="G15" s="16">
        <v>8.1722779460271094E-3</v>
      </c>
      <c r="H15" s="16">
        <v>0.56781225279071801</v>
      </c>
    </row>
    <row r="16" spans="1:8" ht="15.6">
      <c r="A16" s="16">
        <v>15</v>
      </c>
      <c r="B16" s="16">
        <v>108</v>
      </c>
      <c r="C16" s="16">
        <v>1.29768421052632</v>
      </c>
      <c r="D16" s="16">
        <v>0.13481211236774901</v>
      </c>
      <c r="E16" s="16">
        <v>1.50290146648891</v>
      </c>
      <c r="F16" s="16">
        <v>0.30588235294117599</v>
      </c>
      <c r="G16" s="16">
        <v>8.3003447835525504E-3</v>
      </c>
      <c r="H16" s="16">
        <v>0.55811518324607301</v>
      </c>
    </row>
    <row r="17" spans="1:8" ht="15.6">
      <c r="A17" s="16">
        <v>16</v>
      </c>
      <c r="B17" s="16">
        <v>118</v>
      </c>
      <c r="C17" s="16">
        <v>1.3007702830685</v>
      </c>
      <c r="D17" s="16">
        <v>0.13558738353980501</v>
      </c>
      <c r="E17" s="16">
        <v>1.4898595604643301</v>
      </c>
      <c r="F17" s="16">
        <v>0.32859669811320802</v>
      </c>
      <c r="G17" s="16">
        <v>8.2915007047911406E-3</v>
      </c>
      <c r="H17" s="16">
        <v>0.55948427850996796</v>
      </c>
    </row>
    <row r="18" spans="1:8" ht="15.6">
      <c r="A18" s="16">
        <v>17</v>
      </c>
      <c r="B18" s="16">
        <v>150</v>
      </c>
      <c r="C18" s="16">
        <v>1.3038544077424801</v>
      </c>
      <c r="D18" s="16">
        <v>0.136366155063987</v>
      </c>
      <c r="E18" s="16">
        <v>1.4769619804083001</v>
      </c>
      <c r="F18" s="16">
        <v>0.35141843971631198</v>
      </c>
      <c r="G18" s="16">
        <v>8.2824288486864003E-3</v>
      </c>
      <c r="H18" s="16">
        <v>0.56084510831686296</v>
      </c>
    </row>
    <row r="19" spans="1:8" ht="15.6">
      <c r="A19" s="16">
        <v>18</v>
      </c>
      <c r="B19" s="16">
        <v>217</v>
      </c>
      <c r="C19" s="16">
        <v>1.3069365863918401</v>
      </c>
      <c r="D19" s="16">
        <v>0.13714845070008699</v>
      </c>
      <c r="E19" s="16">
        <v>1.46420634376682</v>
      </c>
      <c r="F19" s="16">
        <v>0.37434834123222799</v>
      </c>
      <c r="G19" s="16">
        <v>8.2731405852041404E-3</v>
      </c>
      <c r="H19" s="16">
        <v>0.562198334624046</v>
      </c>
    </row>
    <row r="20" spans="1:8" ht="15.6">
      <c r="A20" s="16">
        <v>19</v>
      </c>
      <c r="B20" s="16">
        <v>239</v>
      </c>
      <c r="C20" s="16">
        <v>1.31001682085786</v>
      </c>
      <c r="D20" s="16">
        <v>0.13793429442342001</v>
      </c>
      <c r="E20" s="16">
        <v>1.4515903201409299</v>
      </c>
      <c r="F20" s="16">
        <v>0.39738717339667501</v>
      </c>
      <c r="G20" s="16">
        <v>8.2636465146929596E-3</v>
      </c>
      <c r="H20" s="16">
        <v>0.56354457646921696</v>
      </c>
    </row>
    <row r="21" spans="1:8" ht="15.6">
      <c r="A21" s="16">
        <v>20</v>
      </c>
      <c r="B21" s="16">
        <v>210</v>
      </c>
      <c r="C21" s="16">
        <v>1.3130951129795101</v>
      </c>
      <c r="D21" s="16">
        <v>0.13872371042727499</v>
      </c>
      <c r="E21" s="16">
        <v>1.4391116298673901</v>
      </c>
      <c r="F21" s="16">
        <v>0.42053571428571401</v>
      </c>
      <c r="G21" s="16">
        <v>8.25395653188765E-3</v>
      </c>
      <c r="H21" s="16">
        <v>0.56488441355836005</v>
      </c>
    </row>
    <row r="22" spans="1:8" ht="15.6">
      <c r="A22" s="16">
        <v>21</v>
      </c>
      <c r="B22" s="16">
        <v>120</v>
      </c>
      <c r="C22" s="16">
        <v>1.3161714645934</v>
      </c>
      <c r="D22" s="16">
        <v>0.13951672312539801</v>
      </c>
      <c r="E22" s="16">
        <v>1.4267680426454501</v>
      </c>
      <c r="F22" s="16">
        <v>0.44379474940334102</v>
      </c>
      <c r="G22" s="16">
        <v>8.2440798836299206E-3</v>
      </c>
      <c r="H22" s="16">
        <v>0.56621838950163195</v>
      </c>
    </row>
    <row r="23" spans="1:8" ht="15.6">
      <c r="A23" s="16">
        <v>22</v>
      </c>
      <c r="B23" s="16">
        <v>160</v>
      </c>
      <c r="C23" s="16">
        <v>1.26327091210211</v>
      </c>
      <c r="D23" s="16">
        <v>0.136191404294005</v>
      </c>
      <c r="E23" s="16">
        <v>1.28192599375035</v>
      </c>
      <c r="F23" s="16">
        <v>0.247989733225045</v>
      </c>
      <c r="G23" s="16">
        <v>8.3331991592340508E-3</v>
      </c>
      <c r="H23" s="16">
        <v>0.57329930995558398</v>
      </c>
    </row>
    <row r="24" spans="1:8" ht="15.6">
      <c r="A24" s="16">
        <v>23</v>
      </c>
      <c r="B24" s="16">
        <v>270</v>
      </c>
      <c r="C24" s="16">
        <v>1.26402269141687</v>
      </c>
      <c r="D24" s="16">
        <v>0.13688745815291001</v>
      </c>
      <c r="E24" s="16">
        <v>1.2812639213246899</v>
      </c>
      <c r="F24" s="16">
        <v>0.24784068800574999</v>
      </c>
      <c r="G24" s="16">
        <v>8.3001172670216592E-3</v>
      </c>
      <c r="H24" s="16">
        <v>0.570251419272504</v>
      </c>
    </row>
    <row r="25" spans="1:8" ht="15.6">
      <c r="A25" s="16">
        <v>24</v>
      </c>
      <c r="B25" s="16">
        <v>205</v>
      </c>
      <c r="C25" s="16">
        <v>1.2655269316004001</v>
      </c>
      <c r="D25" s="16">
        <v>0.13828239600588699</v>
      </c>
      <c r="E25" s="16">
        <v>1.27994241788531</v>
      </c>
      <c r="F25" s="16">
        <v>0.24754313439116801</v>
      </c>
      <c r="G25" s="16">
        <v>8.2354687499591496E-3</v>
      </c>
      <c r="H25" s="16">
        <v>0.56427717746508099</v>
      </c>
    </row>
    <row r="26" spans="1:8" ht="15.6">
      <c r="A26" s="16">
        <v>25</v>
      </c>
      <c r="B26" s="16">
        <v>160</v>
      </c>
      <c r="C26" s="16">
        <v>1.2670320812093601</v>
      </c>
      <c r="D26" s="16">
        <v>0.13968112017560599</v>
      </c>
      <c r="E26" s="16">
        <v>1.2786244246349601</v>
      </c>
      <c r="F26" s="16">
        <v>0.247246294396163</v>
      </c>
      <c r="G26" s="16">
        <v>8.17277161088357E-3</v>
      </c>
      <c r="H26" s="16">
        <v>0.55845935703810001</v>
      </c>
    </row>
    <row r="27" spans="1:8" ht="15.6">
      <c r="A27" s="16">
        <v>26</v>
      </c>
      <c r="B27" s="16">
        <v>150</v>
      </c>
      <c r="C27" s="16">
        <v>1.26853814106871</v>
      </c>
      <c r="D27" s="16">
        <v>0.14108364609896601</v>
      </c>
      <c r="E27" s="16">
        <v>1.2773099276065001</v>
      </c>
      <c r="F27" s="16">
        <v>0.246950165456611</v>
      </c>
      <c r="G27" s="16">
        <v>8.1119470410397198E-3</v>
      </c>
      <c r="H27" s="16">
        <v>0.55279152323580005</v>
      </c>
    </row>
    <row r="28" spans="1:8" ht="15.6">
      <c r="A28" s="16">
        <v>27</v>
      </c>
      <c r="B28" s="16">
        <v>118</v>
      </c>
      <c r="C28" s="16">
        <v>1.27155299484352</v>
      </c>
      <c r="D28" s="16">
        <v>0.143900165374931</v>
      </c>
      <c r="E28" s="16">
        <v>1.2746913667162101</v>
      </c>
      <c r="F28" s="16">
        <v>0.246360030548644</v>
      </c>
      <c r="G28" s="16">
        <v>7.99562137775282E-3</v>
      </c>
      <c r="H28" s="16">
        <v>0.54188178662979902</v>
      </c>
    </row>
    <row r="29" spans="1:8" ht="15.6">
      <c r="A29" s="16">
        <v>28</v>
      </c>
      <c r="B29" s="16">
        <v>449</v>
      </c>
      <c r="C29" s="16">
        <v>1.2416511982498599</v>
      </c>
      <c r="D29" s="16">
        <v>0.13523221843729899</v>
      </c>
      <c r="E29" s="16">
        <v>1.2985486972023199</v>
      </c>
      <c r="F29" s="16">
        <v>0.337501038464734</v>
      </c>
      <c r="G29" s="16">
        <v>7.9197165933674995E-3</v>
      </c>
      <c r="H29" s="16">
        <v>0.55026421642085399</v>
      </c>
    </row>
    <row r="30" spans="1:8" ht="15.6">
      <c r="A30" s="16">
        <v>29</v>
      </c>
      <c r="B30" s="16">
        <v>225</v>
      </c>
      <c r="C30" s="16">
        <v>1.2706526315789499</v>
      </c>
      <c r="D30" s="16">
        <v>0.12738615995462299</v>
      </c>
      <c r="E30" s="16">
        <v>1.4287077797993399</v>
      </c>
      <c r="F30" s="16">
        <v>0.29411764705882398</v>
      </c>
      <c r="G30" s="16">
        <v>7.6894359600643402E-3</v>
      </c>
      <c r="H30" s="16">
        <v>0.64518673789077496</v>
      </c>
    </row>
    <row r="31" spans="1:8" ht="15.6">
      <c r="A31" s="16">
        <v>30</v>
      </c>
      <c r="B31" s="16">
        <v>238</v>
      </c>
      <c r="C31" s="16">
        <v>1.2716055436202001</v>
      </c>
      <c r="D31" s="16">
        <v>0.12760872890005001</v>
      </c>
      <c r="E31" s="16">
        <v>1.4282281005665001</v>
      </c>
      <c r="F31" s="16">
        <v>0.30294117647058799</v>
      </c>
      <c r="G31" s="16">
        <v>7.69241136955175E-3</v>
      </c>
      <c r="H31" s="16">
        <v>0.64277715733739904</v>
      </c>
    </row>
    <row r="32" spans="1:8" ht="15.6">
      <c r="A32" s="16">
        <v>31</v>
      </c>
      <c r="B32" s="16">
        <v>258</v>
      </c>
      <c r="C32" s="16">
        <v>1.27255933917734</v>
      </c>
      <c r="D32" s="16">
        <v>0.12783161795613401</v>
      </c>
      <c r="E32" s="16">
        <v>1.42774816888108</v>
      </c>
      <c r="F32" s="16">
        <v>0.311764705882353</v>
      </c>
      <c r="G32" s="16">
        <v>7.6956070310157301E-3</v>
      </c>
      <c r="H32" s="16">
        <v>0.64039568921548595</v>
      </c>
    </row>
    <row r="33" spans="1:8" ht="15.6">
      <c r="A33" s="16">
        <v>32</v>
      </c>
      <c r="B33" s="16">
        <v>235</v>
      </c>
      <c r="C33" s="16">
        <v>1.2735140194797001</v>
      </c>
      <c r="D33" s="16">
        <v>0.12805482781397501</v>
      </c>
      <c r="E33" s="16">
        <v>1.4272679845437299</v>
      </c>
      <c r="F33" s="16">
        <v>0.32058823529411801</v>
      </c>
      <c r="G33" s="16">
        <v>7.6990174343551602E-3</v>
      </c>
      <c r="H33" s="16">
        <v>0.63804160212471195</v>
      </c>
    </row>
    <row r="34" spans="1:8" ht="15.6">
      <c r="A34" s="16">
        <v>33</v>
      </c>
      <c r="B34" s="16">
        <v>218</v>
      </c>
      <c r="C34" s="16">
        <v>1.2744695857588799</v>
      </c>
      <c r="D34" s="16">
        <v>0.128278359166659</v>
      </c>
      <c r="E34" s="16">
        <v>1.4267875473548799</v>
      </c>
      <c r="F34" s="16">
        <v>0.32941176470588202</v>
      </c>
      <c r="G34" s="16">
        <v>7.7026372775691803E-3</v>
      </c>
      <c r="H34" s="16">
        <v>0.63571419166433896</v>
      </c>
    </row>
    <row r="35" spans="1:8" ht="15.6">
      <c r="A35" s="16">
        <v>34</v>
      </c>
      <c r="B35" s="16">
        <v>78</v>
      </c>
      <c r="C35" s="16">
        <v>1.2578947368421101</v>
      </c>
      <c r="D35" s="16">
        <v>0.12914994527544699</v>
      </c>
      <c r="E35" s="16">
        <v>1.4571870076354401</v>
      </c>
      <c r="F35" s="16">
        <v>0.29411764705882398</v>
      </c>
      <c r="G35" s="16">
        <v>8.1300813008130107E-3</v>
      </c>
      <c r="H35" s="16">
        <v>0.54666666666666697</v>
      </c>
    </row>
    <row r="36" spans="1:8" ht="15.6">
      <c r="A36" s="16">
        <v>35</v>
      </c>
      <c r="B36" s="16">
        <v>118</v>
      </c>
      <c r="C36" s="16">
        <v>1.25830549491017</v>
      </c>
      <c r="D36" s="16">
        <v>0.12978477373590599</v>
      </c>
      <c r="E36" s="16">
        <v>1.4507778055573</v>
      </c>
      <c r="F36" s="16">
        <v>0.31678208339472502</v>
      </c>
      <c r="G36" s="16">
        <v>8.1074946299675293E-3</v>
      </c>
      <c r="H36" s="16">
        <v>0.54533447599240203</v>
      </c>
    </row>
    <row r="37" spans="1:8" ht="15.6">
      <c r="A37" s="16">
        <v>36</v>
      </c>
      <c r="B37" s="16">
        <v>110</v>
      </c>
      <c r="C37" s="16">
        <v>1.25851073621649</v>
      </c>
      <c r="D37" s="16">
        <v>0.130103248920725</v>
      </c>
      <c r="E37" s="16">
        <v>1.4475868261734199</v>
      </c>
      <c r="F37" s="16">
        <v>0.32814689182213702</v>
      </c>
      <c r="G37" s="16">
        <v>8.0965505632306697E-3</v>
      </c>
      <c r="H37" s="16">
        <v>0.54469178004678098</v>
      </c>
    </row>
    <row r="38" spans="1:8" ht="15.6">
      <c r="A38" s="16">
        <v>37</v>
      </c>
      <c r="B38" s="16">
        <v>105</v>
      </c>
      <c r="C38" s="16">
        <v>1.2587158857864</v>
      </c>
      <c r="D38" s="16">
        <v>0.13042243456432701</v>
      </c>
      <c r="E38" s="16">
        <v>1.4444048764983</v>
      </c>
      <c r="F38" s="16">
        <v>0.33953351048125202</v>
      </c>
      <c r="G38" s="16">
        <v>8.0858291909174894E-3</v>
      </c>
      <c r="H38" s="16">
        <v>0.54406401114662695</v>
      </c>
    </row>
    <row r="39" spans="1:8" ht="15.6">
      <c r="A39" s="16">
        <v>38</v>
      </c>
      <c r="B39" s="16">
        <v>10</v>
      </c>
      <c r="C39" s="16">
        <v>1.2591259099629399</v>
      </c>
      <c r="D39" s="16">
        <v>0.13106294675854699</v>
      </c>
      <c r="E39" s="16">
        <v>1.4380679133954399</v>
      </c>
      <c r="F39" s="16">
        <v>0.36237243011388798</v>
      </c>
      <c r="G39" s="16">
        <v>8.0650260136203092E-3</v>
      </c>
      <c r="H39" s="16">
        <v>0.54285136537075096</v>
      </c>
    </row>
    <row r="40" spans="1:8" ht="15.6">
      <c r="A40" s="16">
        <v>39</v>
      </c>
      <c r="B40" s="16">
        <v>7</v>
      </c>
      <c r="C40" s="16">
        <v>1.25953556793107</v>
      </c>
      <c r="D40" s="16">
        <v>0.13170632948668401</v>
      </c>
      <c r="E40" s="16">
        <v>1.43176661264182</v>
      </c>
      <c r="F40" s="16">
        <v>0.38529934795495002</v>
      </c>
      <c r="G40" s="16">
        <v>8.0450310279161098E-3</v>
      </c>
      <c r="H40" s="16">
        <v>0.54169295685779695</v>
      </c>
    </row>
    <row r="41" spans="1:8" ht="15.6">
      <c r="A41" s="16">
        <v>40</v>
      </c>
      <c r="B41" s="16">
        <v>82.5</v>
      </c>
      <c r="C41" s="16">
        <v>1.2578947368421101</v>
      </c>
      <c r="D41" s="16">
        <v>0.12914994527544699</v>
      </c>
      <c r="E41" s="16">
        <v>1.4571870076354401</v>
      </c>
      <c r="F41" s="16">
        <v>0.29411764705882398</v>
      </c>
      <c r="G41" s="16">
        <v>8.1300813008130107E-3</v>
      </c>
      <c r="H41" s="16">
        <v>0.54666666666666697</v>
      </c>
    </row>
    <row r="42" spans="1:8" ht="15.6">
      <c r="A42" s="16">
        <v>41</v>
      </c>
      <c r="B42" s="16">
        <v>140</v>
      </c>
      <c r="C42" s="16">
        <v>1.2572802775441501</v>
      </c>
      <c r="D42" s="16">
        <v>0.12980466826273701</v>
      </c>
      <c r="E42" s="16">
        <v>1.4527205204385301</v>
      </c>
      <c r="F42" s="16">
        <v>0.31605252842022702</v>
      </c>
      <c r="G42" s="16">
        <v>8.1177430532887208E-3</v>
      </c>
      <c r="H42" s="16">
        <v>0.54464600648493899</v>
      </c>
    </row>
    <row r="43" spans="1:8" ht="15.6">
      <c r="A43" s="16">
        <v>42</v>
      </c>
      <c r="B43" s="16">
        <v>145</v>
      </c>
      <c r="C43" s="16">
        <v>1.25666736665267</v>
      </c>
      <c r="D43" s="16">
        <v>0.13046251447954299</v>
      </c>
      <c r="E43" s="16">
        <v>1.44826743495467</v>
      </c>
      <c r="F43" s="16">
        <v>0.33797021943573702</v>
      </c>
      <c r="G43" s="16">
        <v>8.1063348114114794E-3</v>
      </c>
      <c r="H43" s="16">
        <v>0.54268775783405698</v>
      </c>
    </row>
    <row r="44" spans="1:8" ht="15.6">
      <c r="A44" s="16">
        <v>43</v>
      </c>
      <c r="B44" s="16">
        <v>115</v>
      </c>
      <c r="C44" s="16">
        <v>1.25605599832215</v>
      </c>
      <c r="D44" s="16">
        <v>0.13112350632743999</v>
      </c>
      <c r="E44" s="16">
        <v>1.4438276909563801</v>
      </c>
      <c r="F44" s="16">
        <v>0.35987074030552302</v>
      </c>
      <c r="G44" s="16">
        <v>8.0958009774832196E-3</v>
      </c>
      <c r="H44" s="16">
        <v>0.54078779794874099</v>
      </c>
    </row>
    <row r="45" spans="1:8" ht="15.6">
      <c r="A45" s="16">
        <v>44</v>
      </c>
      <c r="B45" s="16">
        <v>87</v>
      </c>
      <c r="C45" s="16">
        <v>1.25544616673649</v>
      </c>
      <c r="D45" s="16">
        <v>0.131787666422752</v>
      </c>
      <c r="E45" s="16">
        <v>1.4394012285765101</v>
      </c>
      <c r="F45" s="16">
        <v>0.38175411119812103</v>
      </c>
      <c r="G45" s="16">
        <v>8.0860906199255594E-3</v>
      </c>
      <c r="H45" s="16">
        <v>0.53894234561085297</v>
      </c>
    </row>
    <row r="46" spans="1:8" ht="15.6">
      <c r="A46" s="16">
        <v>45</v>
      </c>
      <c r="B46" s="16">
        <v>155</v>
      </c>
      <c r="C46" s="16">
        <v>1.26957894736842</v>
      </c>
      <c r="D46" s="16">
        <v>0.12501931586710699</v>
      </c>
      <c r="E46" s="16">
        <v>1.4492343769882901</v>
      </c>
      <c r="F46" s="16">
        <v>0.29411764705882398</v>
      </c>
      <c r="G46" s="16">
        <v>7.1466959395332296E-3</v>
      </c>
      <c r="H46" s="16">
        <v>0.64227642276422803</v>
      </c>
    </row>
    <row r="47" spans="1:8" ht="15.6">
      <c r="A47" s="16">
        <v>46</v>
      </c>
      <c r="B47" s="16">
        <v>200</v>
      </c>
      <c r="C47" s="16">
        <v>1.2783421052631601</v>
      </c>
      <c r="D47" s="16">
        <v>0.12554084427899101</v>
      </c>
      <c r="E47" s="16">
        <v>1.44332950572324</v>
      </c>
      <c r="F47" s="16">
        <v>0.29411764705882398</v>
      </c>
      <c r="G47" s="16">
        <v>7.2349267536015501E-3</v>
      </c>
      <c r="H47" s="16">
        <v>0.65020576131687202</v>
      </c>
    </row>
    <row r="48" spans="1:8" ht="15.6">
      <c r="A48" s="16">
        <v>47</v>
      </c>
      <c r="B48" s="16">
        <v>170</v>
      </c>
      <c r="C48" s="16">
        <v>1.2871052631578901</v>
      </c>
      <c r="D48" s="16">
        <v>0.126062372690876</v>
      </c>
      <c r="E48" s="16">
        <v>1.43742463445819</v>
      </c>
      <c r="F48" s="16">
        <v>0.29411764705882398</v>
      </c>
      <c r="G48" s="16">
        <v>7.3253633380215696E-3</v>
      </c>
      <c r="H48" s="16">
        <v>0.65833333333333299</v>
      </c>
    </row>
    <row r="49" spans="1:8" ht="15.6">
      <c r="A49" s="16">
        <v>48</v>
      </c>
      <c r="B49" s="16">
        <v>248</v>
      </c>
      <c r="C49" s="16">
        <v>1.26270067269201</v>
      </c>
      <c r="D49" s="16">
        <v>0.13575931136778399</v>
      </c>
      <c r="E49" s="16">
        <v>1.2763844022431201</v>
      </c>
      <c r="F49" s="16">
        <v>0.24659696192542899</v>
      </c>
      <c r="G49" s="16">
        <v>8.3767315039087898E-3</v>
      </c>
      <c r="H49" s="16">
        <v>0.57762938230383998</v>
      </c>
    </row>
    <row r="50" spans="1:8" ht="15.6">
      <c r="A50" s="16">
        <v>49</v>
      </c>
      <c r="B50" s="16">
        <v>113</v>
      </c>
      <c r="C50" s="16">
        <v>1.2578947368421101</v>
      </c>
      <c r="D50" s="16">
        <v>0.12914994527544699</v>
      </c>
      <c r="E50" s="16">
        <v>1.4571870076354401</v>
      </c>
      <c r="F50" s="16">
        <v>0.29411764705882398</v>
      </c>
      <c r="G50" s="16">
        <v>8.1300813008130107E-3</v>
      </c>
      <c r="H50" s="16">
        <v>0.54666666666666697</v>
      </c>
    </row>
    <row r="51" spans="1:8" ht="15.6">
      <c r="A51" s="16">
        <v>50</v>
      </c>
      <c r="B51" s="16">
        <v>120</v>
      </c>
      <c r="C51" s="16">
        <v>1.29294736842105</v>
      </c>
      <c r="D51" s="16">
        <v>0.131317037577526</v>
      </c>
      <c r="E51" s="16">
        <v>1.43356623439583</v>
      </c>
      <c r="F51" s="16">
        <v>0.29411764705882398</v>
      </c>
      <c r="G51" s="16">
        <v>8.5400013664002194E-3</v>
      </c>
      <c r="H51" s="16">
        <v>0.57422969187675099</v>
      </c>
    </row>
    <row r="52" spans="1:8" ht="15.6">
      <c r="A52" s="16">
        <v>51</v>
      </c>
      <c r="B52" s="16">
        <v>140</v>
      </c>
      <c r="C52" s="16">
        <v>1.3046315789473699</v>
      </c>
      <c r="D52" s="16">
        <v>0.13203940167822001</v>
      </c>
      <c r="E52" s="16">
        <v>1.42569264331596</v>
      </c>
      <c r="F52" s="16">
        <v>0.29411764705882398</v>
      </c>
      <c r="G52" s="16">
        <v>8.6859842957403895E-3</v>
      </c>
      <c r="H52" s="16">
        <v>0.58404558404558404</v>
      </c>
    </row>
    <row r="53" spans="1:8" ht="15.6">
      <c r="A53" s="16">
        <v>52</v>
      </c>
      <c r="B53" s="16">
        <v>163</v>
      </c>
      <c r="C53" s="16">
        <v>1.3163157894736801</v>
      </c>
      <c r="D53" s="16">
        <v>0.13276176577891299</v>
      </c>
      <c r="E53" s="16">
        <v>1.4178190522360901</v>
      </c>
      <c r="F53" s="16">
        <v>0.29411764705882398</v>
      </c>
      <c r="G53" s="16">
        <v>8.8370448921880496E-3</v>
      </c>
      <c r="H53" s="16">
        <v>0.59420289855072495</v>
      </c>
    </row>
    <row r="54" spans="1:8" ht="15.6">
      <c r="A54" s="16">
        <v>53</v>
      </c>
      <c r="B54" s="16">
        <v>105</v>
      </c>
      <c r="C54" s="16">
        <v>1.3280000000000001</v>
      </c>
      <c r="D54" s="16">
        <v>0.13348412987960601</v>
      </c>
      <c r="E54" s="16">
        <v>1.4099454611562201</v>
      </c>
      <c r="F54" s="16">
        <v>0.29411764705882398</v>
      </c>
      <c r="G54" s="16">
        <v>8.9934527663860699E-3</v>
      </c>
      <c r="H54" s="16">
        <v>0.60471976401179905</v>
      </c>
    </row>
    <row r="55" spans="1:8" ht="15.6">
      <c r="A55" s="16">
        <v>54</v>
      </c>
      <c r="B55" s="16">
        <v>110</v>
      </c>
      <c r="C55" s="16">
        <v>1.33968421052632</v>
      </c>
      <c r="D55" s="16">
        <v>0.13420649398029899</v>
      </c>
      <c r="E55" s="16">
        <v>1.4020718700763499</v>
      </c>
      <c r="F55" s="16">
        <v>0.29411764705882398</v>
      </c>
      <c r="G55" s="16">
        <v>9.1554969603750095E-3</v>
      </c>
      <c r="H55" s="16">
        <v>0.61561561561561595</v>
      </c>
    </row>
    <row r="56" spans="1:8" ht="15.6">
      <c r="A56" s="16">
        <v>55</v>
      </c>
      <c r="B56" s="16">
        <v>75</v>
      </c>
      <c r="C56" s="16">
        <v>1.2578947368421101</v>
      </c>
      <c r="D56" s="16">
        <v>0.12914994527544699</v>
      </c>
      <c r="E56" s="16">
        <v>1.4571870076354401</v>
      </c>
      <c r="F56" s="16">
        <v>0.29411764705882398</v>
      </c>
      <c r="G56" s="16">
        <v>8.1300813008130107E-3</v>
      </c>
      <c r="H56" s="16">
        <v>0.54666666666666697</v>
      </c>
    </row>
    <row r="57" spans="1:8" ht="15.6">
      <c r="A57" s="16">
        <v>56</v>
      </c>
      <c r="B57" s="16">
        <v>140</v>
      </c>
      <c r="C57" s="16">
        <v>1.2581025338833201</v>
      </c>
      <c r="D57" s="16">
        <v>0.13052840414206901</v>
      </c>
      <c r="E57" s="16">
        <v>1.43579076632311</v>
      </c>
      <c r="F57" s="16">
        <v>0.33887317303158898</v>
      </c>
      <c r="G57" s="16">
        <v>8.0950155260747295E-3</v>
      </c>
      <c r="H57" s="16">
        <v>0.54622993251779495</v>
      </c>
    </row>
    <row r="58" spans="1:8" ht="15.6">
      <c r="A58" s="16">
        <v>57</v>
      </c>
      <c r="B58" s="16">
        <v>175</v>
      </c>
      <c r="C58" s="16">
        <v>1.2582063799343499</v>
      </c>
      <c r="D58" s="16">
        <v>0.13122260568949101</v>
      </c>
      <c r="E58" s="16">
        <v>1.4252605629119199</v>
      </c>
      <c r="F58" s="16">
        <v>0.361314299197735</v>
      </c>
      <c r="G58" s="16">
        <v>8.0781097180325397E-3</v>
      </c>
      <c r="H58" s="16">
        <v>0.54605477476387199</v>
      </c>
    </row>
    <row r="59" spans="1:8" ht="15.6">
      <c r="A59" s="16">
        <v>58</v>
      </c>
      <c r="B59" s="16">
        <v>275</v>
      </c>
      <c r="C59" s="16">
        <v>1.2583101910292001</v>
      </c>
      <c r="D59" s="16">
        <v>0.13192015393999801</v>
      </c>
      <c r="E59" s="16">
        <v>1.4148399737492601</v>
      </c>
      <c r="F59" s="16">
        <v>0.38379782711383997</v>
      </c>
      <c r="G59" s="16">
        <v>8.0615878342260201E-3</v>
      </c>
      <c r="H59" s="16">
        <v>0.54590631687405899</v>
      </c>
    </row>
    <row r="60" spans="1:8" ht="15.6">
      <c r="A60" s="16">
        <v>59</v>
      </c>
      <c r="B60" s="16">
        <v>220</v>
      </c>
      <c r="C60" s="16">
        <v>1.2584139671855299</v>
      </c>
      <c r="D60" s="16">
        <v>0.13262107315344099</v>
      </c>
      <c r="E60" s="16">
        <v>1.4045272961513999</v>
      </c>
      <c r="F60" s="16">
        <v>0.40632387706855799</v>
      </c>
      <c r="G60" s="16">
        <v>8.0454267400728793E-3</v>
      </c>
      <c r="H60" s="16">
        <v>0.54578313253012001</v>
      </c>
    </row>
    <row r="61" spans="1:8" ht="15.6">
      <c r="A61" s="16">
        <v>60</v>
      </c>
      <c r="B61" s="16">
        <v>165</v>
      </c>
      <c r="C61" s="16">
        <v>1.25851770842096</v>
      </c>
      <c r="D61" s="16">
        <v>0.13332538782471701</v>
      </c>
      <c r="E61" s="16">
        <v>1.39432086251761</v>
      </c>
      <c r="F61" s="16">
        <v>0.42889256980596302</v>
      </c>
      <c r="G61" s="16">
        <v>8.0296050469945493E-3</v>
      </c>
      <c r="H61" s="16">
        <v>0.54568390425053404</v>
      </c>
    </row>
    <row r="62" spans="1:8" ht="15.6">
      <c r="A62" s="16">
        <v>61</v>
      </c>
      <c r="B62" s="16">
        <v>150</v>
      </c>
      <c r="C62" s="16">
        <v>1.2586214147531301</v>
      </c>
      <c r="D62" s="16">
        <v>0.13403312268662099</v>
      </c>
      <c r="E62" s="16">
        <v>1.3842190394312199</v>
      </c>
      <c r="F62" s="16">
        <v>0.45150402652771199</v>
      </c>
      <c r="G62" s="16">
        <v>8.0141029503511801E-3</v>
      </c>
      <c r="H62" s="16">
        <v>0.54560741329894602</v>
      </c>
    </row>
    <row r="63" spans="1:8" ht="15.6">
      <c r="A63" s="16">
        <v>62</v>
      </c>
      <c r="B63" s="16">
        <v>150</v>
      </c>
      <c r="C63" s="16">
        <v>1.2625193598347999</v>
      </c>
      <c r="D63" s="16">
        <v>0.13549629126323501</v>
      </c>
      <c r="E63" s="16">
        <v>1.28258894899474</v>
      </c>
      <c r="F63" s="16">
        <v>0.24813895781637699</v>
      </c>
      <c r="G63" s="16">
        <v>8.3668005354752394E-3</v>
      </c>
      <c r="H63" s="16">
        <v>0.57638888888888895</v>
      </c>
    </row>
    <row r="64" spans="1:8" ht="15.6">
      <c r="A64" s="16">
        <v>63</v>
      </c>
      <c r="B64" s="16">
        <v>200</v>
      </c>
      <c r="C64" s="16">
        <v>1.2631821163490999</v>
      </c>
      <c r="D64" s="16">
        <v>0.13601903022414699</v>
      </c>
      <c r="E64" s="16">
        <v>1.2823713005250199</v>
      </c>
      <c r="F64" s="16">
        <v>0.24852429391994199</v>
      </c>
      <c r="G64" s="16">
        <v>8.4179763418128408E-3</v>
      </c>
      <c r="H64" s="16">
        <v>0.57770170499089901</v>
      </c>
    </row>
    <row r="65" spans="1:8" ht="15.6">
      <c r="A65" s="16">
        <v>64</v>
      </c>
      <c r="B65" s="16">
        <v>285</v>
      </c>
      <c r="C65" s="16">
        <v>1.2638455098855901</v>
      </c>
      <c r="D65" s="16">
        <v>0.136542456892006</v>
      </c>
      <c r="E65" s="16">
        <v>1.28215359839707</v>
      </c>
      <c r="F65" s="16">
        <v>0.24890990176700201</v>
      </c>
      <c r="G65" s="16">
        <v>8.4693244773932502E-3</v>
      </c>
      <c r="H65" s="16">
        <v>0.579008792082777</v>
      </c>
    </row>
    <row r="66" spans="1:8" ht="15.6">
      <c r="A66" s="16">
        <v>65</v>
      </c>
      <c r="B66" s="16">
        <v>120</v>
      </c>
      <c r="C66" s="16">
        <v>1.26450954136314</v>
      </c>
      <c r="D66" s="16">
        <v>0.13706657262481101</v>
      </c>
      <c r="E66" s="16">
        <v>1.2819358425910601</v>
      </c>
      <c r="F66" s="16">
        <v>0.24929578164511401</v>
      </c>
      <c r="G66" s="16">
        <v>8.5208453874155796E-3</v>
      </c>
      <c r="H66" s="16">
        <v>0.58031016846387995</v>
      </c>
    </row>
    <row r="67" spans="1:8" ht="15.6">
      <c r="A67" s="16">
        <v>66</v>
      </c>
      <c r="B67" s="16">
        <v>70</v>
      </c>
      <c r="C67" s="16">
        <v>1.2651742117023901</v>
      </c>
      <c r="D67" s="16">
        <v>0.13759137878413499</v>
      </c>
      <c r="E67" s="16">
        <v>1.2817180330871201</v>
      </c>
      <c r="F67" s="16">
        <v>0.249681933842239</v>
      </c>
      <c r="G67" s="16">
        <v>8.5725395184651394E-3</v>
      </c>
      <c r="H67" s="16">
        <v>0.58160585234783002</v>
      </c>
    </row>
    <row r="68" spans="1:8" ht="15.6">
      <c r="A68" s="16">
        <v>67</v>
      </c>
      <c r="B68" s="16">
        <v>325</v>
      </c>
      <c r="C68" s="16">
        <v>1.23852643378633</v>
      </c>
      <c r="D68" s="16">
        <v>0.134041257095701</v>
      </c>
      <c r="E68" s="16">
        <v>1.32638763715485</v>
      </c>
      <c r="F68" s="16">
        <v>0.32730731618688302</v>
      </c>
      <c r="G68" s="16">
        <v>8.0785515427524105E-3</v>
      </c>
      <c r="H68" s="16">
        <v>0.55680127535816204</v>
      </c>
    </row>
    <row r="69" spans="1:8" ht="15.6">
      <c r="A69" s="16">
        <v>68</v>
      </c>
      <c r="B69" s="16">
        <v>344</v>
      </c>
      <c r="C69" s="16">
        <v>1.23825165789842</v>
      </c>
      <c r="D69" s="16">
        <v>0.13410295706112699</v>
      </c>
      <c r="E69" s="16">
        <v>1.326460126732</v>
      </c>
      <c r="F69" s="16">
        <v>0.32669768116653197</v>
      </c>
      <c r="G69" s="16">
        <v>8.0750852789071605E-3</v>
      </c>
      <c r="H69" s="16">
        <v>0.55704028461479604</v>
      </c>
    </row>
    <row r="70" spans="1:8" ht="15.6">
      <c r="A70" s="16">
        <v>69</v>
      </c>
      <c r="B70" s="16">
        <v>390</v>
      </c>
      <c r="C70" s="16">
        <v>1.2379770039054401</v>
      </c>
      <c r="D70" s="16">
        <v>0.134164713854413</v>
      </c>
      <c r="E70" s="16">
        <v>1.32653262423296</v>
      </c>
      <c r="F70" s="16">
        <v>0.326090312908278</v>
      </c>
      <c r="G70" s="16">
        <v>8.0716237891063098E-3</v>
      </c>
      <c r="H70" s="16">
        <v>0.55727916954231904</v>
      </c>
    </row>
    <row r="71" spans="1:8" ht="15.6">
      <c r="A71" s="16">
        <v>70</v>
      </c>
      <c r="B71" s="16">
        <v>337</v>
      </c>
      <c r="C71" s="16">
        <v>1.2377024717262799</v>
      </c>
      <c r="D71" s="16">
        <v>0.134226527554105</v>
      </c>
      <c r="E71" s="16">
        <v>1.32660512965905</v>
      </c>
      <c r="F71" s="16">
        <v>0.32548519879307403</v>
      </c>
      <c r="G71" s="16">
        <v>8.0681670634938103E-3</v>
      </c>
      <c r="H71" s="16">
        <v>0.55751793023771801</v>
      </c>
    </row>
    <row r="72" spans="1:8" ht="15.6">
      <c r="A72" s="16">
        <v>71</v>
      </c>
      <c r="B72" s="16">
        <v>145</v>
      </c>
      <c r="C72" s="16">
        <v>1.2354453816087201</v>
      </c>
      <c r="D72" s="16">
        <v>0.13557195964694899</v>
      </c>
      <c r="E72" s="16">
        <v>1.26035287803711</v>
      </c>
      <c r="F72" s="16">
        <v>0.240615976900866</v>
      </c>
      <c r="G72" s="16">
        <v>8.2323498419388796E-3</v>
      </c>
      <c r="H72" s="16">
        <v>0.56986301369863002</v>
      </c>
    </row>
    <row r="73" spans="1:8" ht="15.6">
      <c r="A73" s="16">
        <v>72</v>
      </c>
      <c r="B73" s="16">
        <v>160</v>
      </c>
      <c r="C73" s="16">
        <v>1.23498807271531</v>
      </c>
      <c r="D73" s="16">
        <v>0.135676652401331</v>
      </c>
      <c r="E73" s="16">
        <v>1.2602037381848099</v>
      </c>
      <c r="F73" s="16">
        <v>0.24082458337347101</v>
      </c>
      <c r="G73" s="16">
        <v>8.2539732749195797E-3</v>
      </c>
      <c r="H73" s="16">
        <v>0.56837010909687502</v>
      </c>
    </row>
    <row r="74" spans="1:8" ht="15.6">
      <c r="A74" s="16">
        <v>73</v>
      </c>
      <c r="B74" s="16">
        <v>193</v>
      </c>
      <c r="C74" s="16">
        <v>1.23430274380845</v>
      </c>
      <c r="D74" s="16">
        <v>0.135833995060374</v>
      </c>
      <c r="E74" s="16">
        <v>1.25998009457458</v>
      </c>
      <c r="F74" s="16">
        <v>0.24113817217265501</v>
      </c>
      <c r="G74" s="16">
        <v>8.2864591836229896E-3</v>
      </c>
      <c r="H74" s="16">
        <v>0.56614189327335895</v>
      </c>
    </row>
    <row r="75" spans="1:8" ht="15.6">
      <c r="A75" s="16">
        <v>74</v>
      </c>
      <c r="B75" s="16">
        <v>165</v>
      </c>
      <c r="C75" s="16">
        <v>1.23361817509552</v>
      </c>
      <c r="D75" s="16">
        <v>0.13599170308007899</v>
      </c>
      <c r="E75" s="16">
        <v>1.25975653032864</v>
      </c>
      <c r="F75" s="16">
        <v>0.24145257871354101</v>
      </c>
      <c r="G75" s="16">
        <v>8.3190061560645592E-3</v>
      </c>
      <c r="H75" s="16">
        <v>0.56392694063926896</v>
      </c>
    </row>
    <row r="76" spans="1:8" ht="15.6">
      <c r="A76" s="16">
        <v>75</v>
      </c>
      <c r="B76" s="16">
        <v>202</v>
      </c>
      <c r="C76" s="16">
        <v>1.2507411989804</v>
      </c>
      <c r="D76" s="16">
        <v>0.14266328538089201</v>
      </c>
      <c r="E76" s="16">
        <v>1.2267667457129601</v>
      </c>
      <c r="F76" s="16">
        <v>0.23776163587613899</v>
      </c>
      <c r="G76" s="16">
        <v>8.7554393981696E-3</v>
      </c>
      <c r="H76" s="16">
        <v>0.60199801921801799</v>
      </c>
    </row>
    <row r="77" spans="1:8" ht="15.6">
      <c r="A77" s="16">
        <v>76</v>
      </c>
      <c r="B77" s="16">
        <v>110</v>
      </c>
      <c r="C77" s="16">
        <v>1.2526315789473701</v>
      </c>
      <c r="D77" s="16">
        <v>0.12939802991608901</v>
      </c>
      <c r="E77" s="16">
        <v>1.4509004969094701</v>
      </c>
      <c r="F77" s="16">
        <v>0.29411764705882398</v>
      </c>
      <c r="G77" s="16">
        <v>8.21773716389455E-3</v>
      </c>
      <c r="H77" s="16">
        <v>0.55256064690026996</v>
      </c>
    </row>
    <row r="78" spans="1:8" ht="15.6">
      <c r="A78" s="16">
        <v>77</v>
      </c>
      <c r="B78" s="16">
        <v>175</v>
      </c>
      <c r="C78" s="16">
        <v>1.2561822582342399</v>
      </c>
      <c r="D78" s="16">
        <v>0.13021536908923401</v>
      </c>
      <c r="E78" s="16">
        <v>1.43866503799792</v>
      </c>
      <c r="F78" s="16">
        <v>0.31692216981132099</v>
      </c>
      <c r="G78" s="16">
        <v>8.2115483286903292E-3</v>
      </c>
      <c r="H78" s="16">
        <v>0.55408934470358595</v>
      </c>
    </row>
    <row r="79" spans="1:8" ht="15.6">
      <c r="A79" s="16">
        <v>78</v>
      </c>
      <c r="B79" s="16">
        <v>200</v>
      </c>
      <c r="C79" s="16">
        <v>1.2597306964022701</v>
      </c>
      <c r="D79" s="16">
        <v>0.131036398551681</v>
      </c>
      <c r="E79" s="16">
        <v>1.42656498064921</v>
      </c>
      <c r="F79" s="16">
        <v>0.33983451536643</v>
      </c>
      <c r="G79" s="16">
        <v>8.20502244708597E-3</v>
      </c>
      <c r="H79" s="16">
        <v>0.55560352973126503</v>
      </c>
    </row>
    <row r="80" spans="1:8" ht="15.6">
      <c r="A80" s="16">
        <v>79</v>
      </c>
      <c r="B80" s="16">
        <v>280</v>
      </c>
      <c r="C80" s="16">
        <v>1.2632768955726199</v>
      </c>
      <c r="D80" s="16">
        <v>0.131861143352482</v>
      </c>
      <c r="E80" s="16">
        <v>1.4145980896347199</v>
      </c>
      <c r="F80" s="16">
        <v>0.36285545023696703</v>
      </c>
      <c r="G80" s="16">
        <v>8.1981772676673094E-3</v>
      </c>
      <c r="H80" s="16">
        <v>0.55710422896452505</v>
      </c>
    </row>
    <row r="81" spans="1:8" ht="15.6">
      <c r="A81" s="16">
        <v>80</v>
      </c>
      <c r="B81" s="16">
        <v>120</v>
      </c>
      <c r="C81" s="16">
        <v>1.2668208578637501</v>
      </c>
      <c r="D81" s="16">
        <v>0.13268962876790999</v>
      </c>
      <c r="E81" s="16">
        <v>1.40276217865585</v>
      </c>
      <c r="F81" s="16">
        <v>0.38598574821852699</v>
      </c>
      <c r="G81" s="16">
        <v>8.1910292865016495E-3</v>
      </c>
      <c r="H81" s="16">
        <v>0.55859239887635004</v>
      </c>
    </row>
    <row r="82" spans="1:8" ht="15.6">
      <c r="A82" s="16">
        <v>81</v>
      </c>
      <c r="B82" s="16">
        <v>80</v>
      </c>
      <c r="C82" s="16">
        <v>1.2703625853914899</v>
      </c>
      <c r="D82" s="16">
        <v>0.133521880304037</v>
      </c>
      <c r="E82" s="16">
        <v>1.3910551090125101</v>
      </c>
      <c r="F82" s="16">
        <v>0.40922619047619002</v>
      </c>
      <c r="G82" s="16">
        <v>8.1835938556765794E-3</v>
      </c>
      <c r="H82" s="16">
        <v>0.56006893156080795</v>
      </c>
    </row>
    <row r="83" spans="1:8" ht="15.6">
      <c r="A83" s="16">
        <v>82</v>
      </c>
      <c r="B83" s="16">
        <v>250</v>
      </c>
      <c r="C83" s="16">
        <v>1.2525231286795599</v>
      </c>
      <c r="D83" s="16">
        <v>0.132085879633038</v>
      </c>
      <c r="E83" s="16">
        <v>1.40738896541587</v>
      </c>
      <c r="F83" s="16">
        <v>0.38598574821852699</v>
      </c>
      <c r="G83" s="16">
        <v>8.1097610129973203E-3</v>
      </c>
      <c r="H83" s="16">
        <v>0.55305025780207295</v>
      </c>
    </row>
    <row r="84" spans="1:8" ht="15.6">
      <c r="A84" s="16">
        <v>83</v>
      </c>
      <c r="B84" s="16">
        <v>260</v>
      </c>
      <c r="C84" s="16">
        <v>1.2529706197817001</v>
      </c>
      <c r="D84" s="16">
        <v>0.13243998825967301</v>
      </c>
      <c r="E84" s="16">
        <v>1.4097501139728399</v>
      </c>
      <c r="F84" s="16">
        <v>0.38598574821852699</v>
      </c>
      <c r="G84" s="16">
        <v>8.1114653607333807E-3</v>
      </c>
      <c r="H84" s="16">
        <v>0.55209335298410001</v>
      </c>
    </row>
    <row r="85" spans="1:8" ht="15.6">
      <c r="A85" s="16">
        <v>84</v>
      </c>
      <c r="B85" s="16">
        <v>275</v>
      </c>
      <c r="C85" s="16">
        <v>1.2534183179772</v>
      </c>
      <c r="D85" s="16">
        <v>0.132794340307991</v>
      </c>
      <c r="E85" s="16">
        <v>1.4121118699309601</v>
      </c>
      <c r="F85" s="16">
        <v>0.38598574821852699</v>
      </c>
      <c r="G85" s="16">
        <v>8.1131956342156801E-3</v>
      </c>
      <c r="H85" s="16">
        <v>0.55114009549409504</v>
      </c>
    </row>
    <row r="86" spans="1:8" ht="15.6">
      <c r="A86" s="16">
        <v>85</v>
      </c>
      <c r="B86" s="16">
        <v>262</v>
      </c>
      <c r="C86" s="16">
        <v>1.2538662234098501</v>
      </c>
      <c r="D86" s="16">
        <v>0.13314893602907801</v>
      </c>
      <c r="E86" s="16">
        <v>1.4144742335246401</v>
      </c>
      <c r="F86" s="16">
        <v>0.38598574821852699</v>
      </c>
      <c r="G86" s="16">
        <v>8.1149516698551302E-3</v>
      </c>
      <c r="H86" s="16">
        <v>0.55019045935123401</v>
      </c>
    </row>
    <row r="87" spans="1:8" ht="15.6">
      <c r="A87" s="16">
        <v>86</v>
      </c>
      <c r="B87" s="16">
        <v>280</v>
      </c>
      <c r="C87" s="16">
        <v>1.25431433622359</v>
      </c>
      <c r="D87" s="16">
        <v>0.133503775674364</v>
      </c>
      <c r="E87" s="16">
        <v>1.4168372049883999</v>
      </c>
      <c r="F87" s="16">
        <v>0.38598574821852699</v>
      </c>
      <c r="G87" s="16">
        <v>8.1167333058115004E-3</v>
      </c>
      <c r="H87" s="16">
        <v>0.54924441883778996</v>
      </c>
    </row>
    <row r="88" spans="1:8" ht="15.6">
      <c r="A88" s="16">
        <v>87</v>
      </c>
      <c r="B88" s="16">
        <v>320</v>
      </c>
      <c r="C88" s="16">
        <v>1.2547626565624701</v>
      </c>
      <c r="D88" s="16">
        <v>0.13385885949562901</v>
      </c>
      <c r="E88" s="16">
        <v>1.4192007845568999</v>
      </c>
      <c r="F88" s="16">
        <v>0.38598574821852699</v>
      </c>
      <c r="G88" s="16">
        <v>8.1185403819709293E-3</v>
      </c>
      <c r="H88" s="16">
        <v>0.54830194849575398</v>
      </c>
    </row>
    <row r="89" spans="1:8" ht="15.6">
      <c r="A89" s="16">
        <v>88</v>
      </c>
      <c r="B89" s="16">
        <v>345</v>
      </c>
      <c r="C89" s="16">
        <v>1.2552111845706799</v>
      </c>
      <c r="D89" s="16">
        <v>0.13421418774499599</v>
      </c>
      <c r="E89" s="16">
        <v>1.4215649724649</v>
      </c>
      <c r="F89" s="16">
        <v>0.38598574821852699</v>
      </c>
      <c r="G89" s="16">
        <v>8.1203727399238798E-3</v>
      </c>
      <c r="H89" s="16">
        <v>0.54736302312350904</v>
      </c>
    </row>
    <row r="90" spans="1:8" ht="15.6">
      <c r="A90" s="16">
        <v>89</v>
      </c>
      <c r="B90" s="16">
        <v>300</v>
      </c>
      <c r="C90" s="16">
        <v>1.25565992039256</v>
      </c>
      <c r="D90" s="16">
        <v>0.13456976067493601</v>
      </c>
      <c r="E90" s="16">
        <v>1.42392976894731</v>
      </c>
      <c r="F90" s="16">
        <v>0.38598574821852699</v>
      </c>
      <c r="G90" s="16">
        <v>8.1222302229432396E-3</v>
      </c>
      <c r="H90" s="16">
        <v>0.54642761777255999</v>
      </c>
    </row>
    <row r="91" spans="1:8" ht="15.6">
      <c r="A91" s="16">
        <v>90</v>
      </c>
      <c r="B91" s="16">
        <v>150</v>
      </c>
      <c r="C91" s="16">
        <v>1.2561088641725699</v>
      </c>
      <c r="D91" s="16">
        <v>0.134925578538268</v>
      </c>
      <c r="E91" s="16">
        <v>1.4262951742391301</v>
      </c>
      <c r="F91" s="16">
        <v>0.38598574821852699</v>
      </c>
      <c r="G91" s="16">
        <v>8.1241126759630296E-3</v>
      </c>
      <c r="H91" s="16">
        <v>0.545495707744305</v>
      </c>
    </row>
    <row r="92" spans="1:8" ht="15.6">
      <c r="A92" s="16">
        <v>91</v>
      </c>
      <c r="B92" s="16">
        <v>100</v>
      </c>
      <c r="C92" s="16">
        <v>1.2570073761854601</v>
      </c>
      <c r="D92" s="16">
        <v>0.13563795007813001</v>
      </c>
      <c r="E92" s="16">
        <v>1.43102781219167</v>
      </c>
      <c r="F92" s="16">
        <v>0.38598574821852699</v>
      </c>
      <c r="G92" s="16">
        <v>8.1279518799187208E-3</v>
      </c>
      <c r="H92" s="16">
        <v>0.54364227609194704</v>
      </c>
    </row>
    <row r="93" spans="1:8" ht="15.6">
      <c r="A93" s="16">
        <v>92</v>
      </c>
      <c r="B93" s="16">
        <v>405</v>
      </c>
      <c r="C93" s="16">
        <v>1.26153829957468</v>
      </c>
      <c r="D93" s="16">
        <v>0.13248820811270001</v>
      </c>
      <c r="E93" s="16">
        <v>1.4129351572338</v>
      </c>
      <c r="F93" s="16">
        <v>0.41270783847981002</v>
      </c>
      <c r="G93" s="16">
        <v>8.0423515803990497E-3</v>
      </c>
      <c r="H93" s="16">
        <v>0.54210391752418796</v>
      </c>
    </row>
    <row r="94" spans="1:8" ht="15.6">
      <c r="A94" s="16">
        <v>93</v>
      </c>
      <c r="B94" s="16">
        <v>175</v>
      </c>
      <c r="C94" s="16">
        <v>1.2385986733001699</v>
      </c>
      <c r="D94" s="16">
        <v>0.132707533589251</v>
      </c>
      <c r="E94" s="16">
        <v>1.3287913919361301</v>
      </c>
      <c r="F94" s="16">
        <v>0.25614754098360698</v>
      </c>
      <c r="G94" s="16">
        <v>8.05152979066023E-3</v>
      </c>
      <c r="H94" s="16">
        <v>0.55200000000000005</v>
      </c>
    </row>
    <row r="95" spans="1:8" ht="15.6">
      <c r="A95" s="16">
        <v>94</v>
      </c>
      <c r="B95" s="16">
        <v>188</v>
      </c>
      <c r="C95" s="16">
        <v>1.23761146061552</v>
      </c>
      <c r="D95" s="16">
        <v>0.13352929238557901</v>
      </c>
      <c r="E95" s="16">
        <v>1.32185118240345</v>
      </c>
      <c r="F95" s="16">
        <v>0.27537553538127302</v>
      </c>
      <c r="G95" s="16">
        <v>8.0237737520917791E-3</v>
      </c>
      <c r="H95" s="16">
        <v>0.55246419732415197</v>
      </c>
    </row>
    <row r="96" spans="1:8" ht="15.6">
      <c r="A96" s="16">
        <v>95</v>
      </c>
      <c r="B96" s="16">
        <v>225</v>
      </c>
      <c r="C96" s="16">
        <v>1.23662631461362</v>
      </c>
      <c r="D96" s="16">
        <v>0.13435642491390101</v>
      </c>
      <c r="E96" s="16">
        <v>1.3149542177612501</v>
      </c>
      <c r="F96" s="16">
        <v>0.29460589416731597</v>
      </c>
      <c r="G96" s="16">
        <v>7.9964960673395407E-3</v>
      </c>
      <c r="H96" s="16">
        <v>0.55295966474594005</v>
      </c>
    </row>
    <row r="97" spans="1:8" ht="15.6">
      <c r="A97" s="16">
        <v>96</v>
      </c>
      <c r="B97" s="16">
        <v>363</v>
      </c>
      <c r="C97" s="16">
        <v>1.23564322881149</v>
      </c>
      <c r="D97" s="16">
        <v>0.13518898405784199</v>
      </c>
      <c r="E97" s="16">
        <v>1.30810009507234</v>
      </c>
      <c r="F97" s="16">
        <v>0.31383861777786898</v>
      </c>
      <c r="G97" s="16">
        <v>7.9696682432335107E-3</v>
      </c>
      <c r="H97" s="16">
        <v>0.55348481868655497</v>
      </c>
    </row>
    <row r="98" spans="1:8" ht="15.6">
      <c r="A98" s="16">
        <v>97</v>
      </c>
      <c r="B98" s="16">
        <v>465</v>
      </c>
      <c r="C98" s="16">
        <v>1.2346621967532601</v>
      </c>
      <c r="D98" s="16">
        <v>0.136027023397225</v>
      </c>
      <c r="E98" s="16">
        <v>1.3012884163899401</v>
      </c>
      <c r="F98" s="16">
        <v>0.33307370664917602</v>
      </c>
      <c r="G98" s="16">
        <v>7.9432640266939199E-3</v>
      </c>
      <c r="H98" s="16">
        <v>0.554038202425299</v>
      </c>
    </row>
    <row r="99" spans="1:8" ht="15.6">
      <c r="A99" s="16">
        <v>98</v>
      </c>
      <c r="B99" s="16">
        <v>230</v>
      </c>
      <c r="C99" s="16">
        <v>1.2336832120099801</v>
      </c>
      <c r="D99" s="16">
        <v>0.13687059721956499</v>
      </c>
      <c r="E99" s="16">
        <v>1.29451878868057</v>
      </c>
      <c r="F99" s="16">
        <v>0.35231116121758699</v>
      </c>
      <c r="G99" s="16">
        <v>7.9172591888189998E-3</v>
      </c>
      <c r="H99" s="16">
        <v>0.55461847389558205</v>
      </c>
    </row>
    <row r="100" spans="1:8" ht="15.6">
      <c r="A100" s="16">
        <v>99</v>
      </c>
      <c r="B100" s="16">
        <v>10</v>
      </c>
      <c r="C100" s="16">
        <v>1.23270626817953</v>
      </c>
      <c r="D100" s="16">
        <v>0.13771976053179</v>
      </c>
      <c r="E100" s="16">
        <v>1.28779082374853</v>
      </c>
      <c r="F100" s="16">
        <v>0.37155098191955999</v>
      </c>
      <c r="G100" s="16">
        <v>7.8916313334734603E-3</v>
      </c>
      <c r="H100" s="16">
        <v>0.55522439486605202</v>
      </c>
    </row>
    <row r="101" spans="1:8" ht="15.6">
      <c r="A101" s="16">
        <v>100</v>
      </c>
      <c r="B101" s="16">
        <v>220</v>
      </c>
      <c r="C101" s="16">
        <v>1.2525366699963201</v>
      </c>
      <c r="D101" s="16">
        <v>0.13174723472479599</v>
      </c>
      <c r="E101" s="16">
        <v>1.41272344296382</v>
      </c>
      <c r="F101" s="16">
        <v>0.37440688018979801</v>
      </c>
      <c r="G101" s="16">
        <v>8.1227825471046206E-3</v>
      </c>
      <c r="H101" s="16">
        <v>0.55295811977624998</v>
      </c>
    </row>
    <row r="102" spans="1:8" ht="15.6">
      <c r="A102" s="16">
        <v>101</v>
      </c>
      <c r="B102" s="16">
        <v>260</v>
      </c>
      <c r="C102" s="16">
        <v>1.25234140957587</v>
      </c>
      <c r="D102" s="16">
        <v>0.13190454778277599</v>
      </c>
      <c r="E102" s="16">
        <v>1.41196795001551</v>
      </c>
      <c r="F102" s="16">
        <v>0.37905762269301502</v>
      </c>
      <c r="G102" s="16">
        <v>8.1207691514900392E-3</v>
      </c>
      <c r="H102" s="16">
        <v>0.55251063315039195</v>
      </c>
    </row>
    <row r="103" spans="1:8" ht="15.6">
      <c r="A103" s="16">
        <v>102</v>
      </c>
      <c r="B103" s="16">
        <v>275</v>
      </c>
      <c r="C103" s="16">
        <v>1.25214627226396</v>
      </c>
      <c r="D103" s="16">
        <v>0.13206207029616099</v>
      </c>
      <c r="E103" s="16">
        <v>1.4112127932827701</v>
      </c>
      <c r="F103" s="16">
        <v>0.38371333570834798</v>
      </c>
      <c r="G103" s="16">
        <v>8.1187928352164408E-3</v>
      </c>
      <c r="H103" s="16">
        <v>0.55206565882644598</v>
      </c>
    </row>
    <row r="104" spans="1:8" ht="15.6">
      <c r="A104" s="16">
        <v>103</v>
      </c>
      <c r="B104" s="16">
        <v>300</v>
      </c>
      <c r="C104" s="16">
        <v>1.25195125794422</v>
      </c>
      <c r="D104" s="16">
        <v>0.13221980268355099</v>
      </c>
      <c r="E104" s="16">
        <v>1.4104579725412101</v>
      </c>
      <c r="F104" s="16">
        <v>0.38837402720845998</v>
      </c>
      <c r="G104" s="16">
        <v>8.1168531703849304E-3</v>
      </c>
      <c r="H104" s="16">
        <v>0.55162316349737095</v>
      </c>
    </row>
    <row r="105" spans="1:8" ht="15.6">
      <c r="A105" s="16">
        <v>104</v>
      </c>
      <c r="B105" s="16">
        <v>288</v>
      </c>
      <c r="C105" s="16">
        <v>1.2517563665003899</v>
      </c>
      <c r="D105" s="16">
        <v>0.13237774536466199</v>
      </c>
      <c r="E105" s="16">
        <v>1.4097034875666401</v>
      </c>
      <c r="F105" s="16">
        <v>0.39303970518307202</v>
      </c>
      <c r="G105" s="16">
        <v>8.1149497363929395E-3</v>
      </c>
      <c r="H105" s="16">
        <v>0.55118311441287604</v>
      </c>
    </row>
    <row r="106" spans="1:8" ht="15.6">
      <c r="A106" s="16">
        <v>105</v>
      </c>
      <c r="B106" s="16">
        <v>38</v>
      </c>
      <c r="C106" s="16">
        <v>1.2515615978163901</v>
      </c>
      <c r="D106" s="16">
        <v>0.13253589876033101</v>
      </c>
      <c r="E106" s="16">
        <v>1.4089493381350799</v>
      </c>
      <c r="F106" s="16">
        <v>0.39771037763901301</v>
      </c>
      <c r="G106" s="16">
        <v>8.1130821197821692E-3</v>
      </c>
      <c r="H106" s="16">
        <v>0.55074547936778595</v>
      </c>
    </row>
    <row r="107" spans="1:8" ht="15.6">
      <c r="A107" s="16">
        <v>106</v>
      </c>
      <c r="B107" s="16">
        <v>689</v>
      </c>
      <c r="C107" s="16">
        <v>1.2686315789473701</v>
      </c>
      <c r="D107" s="16">
        <v>0.13119007661437401</v>
      </c>
      <c r="E107" s="16">
        <v>1.4263521997333699</v>
      </c>
      <c r="F107" s="16">
        <v>0.29411764705882398</v>
      </c>
      <c r="G107" s="16">
        <v>8.6269962869408006E-3</v>
      </c>
      <c r="H107" s="16">
        <v>0.58007923033389897</v>
      </c>
    </row>
    <row r="108" spans="1:8" ht="15.6">
      <c r="A108" s="16">
        <v>107</v>
      </c>
      <c r="B108" s="16">
        <v>195</v>
      </c>
      <c r="C108" s="16">
        <v>1.24086897586616</v>
      </c>
      <c r="D108" s="16">
        <v>0.139911997123468</v>
      </c>
      <c r="E108" s="16">
        <v>1.3164777047640699</v>
      </c>
      <c r="F108" s="16">
        <v>0.30681374262392802</v>
      </c>
      <c r="G108" s="16">
        <v>9.2052519890924393E-3</v>
      </c>
      <c r="H108" s="16">
        <v>0.63320086165712197</v>
      </c>
    </row>
    <row r="109" spans="1:8" ht="15.6">
      <c r="A109" s="16">
        <v>108</v>
      </c>
      <c r="B109" s="16">
        <v>220</v>
      </c>
      <c r="C109" s="16">
        <v>1.2409626320064999</v>
      </c>
      <c r="D109" s="16">
        <v>0.140521049361953</v>
      </c>
      <c r="E109" s="16">
        <v>1.3082343764219699</v>
      </c>
      <c r="F109" s="16">
        <v>0.32687626356397198</v>
      </c>
      <c r="G109" s="16">
        <v>9.1459430184392104E-3</v>
      </c>
      <c r="H109" s="16">
        <v>0.63122303317726502</v>
      </c>
    </row>
    <row r="110" spans="1:8" ht="15.6">
      <c r="A110" s="16">
        <v>109</v>
      </c>
      <c r="B110" s="16">
        <v>290</v>
      </c>
      <c r="C110" s="16">
        <v>1.24105625865056</v>
      </c>
      <c r="D110" s="16">
        <v>0.141132594188601</v>
      </c>
      <c r="E110" s="16">
        <v>1.30005976751393</v>
      </c>
      <c r="F110" s="16">
        <v>0.34707416530396801</v>
      </c>
      <c r="G110" s="16">
        <v>9.0884310244633698E-3</v>
      </c>
      <c r="H110" s="16">
        <v>0.62935428842474905</v>
      </c>
    </row>
    <row r="111" spans="1:8" ht="15.6">
      <c r="A111" s="16">
        <v>110</v>
      </c>
      <c r="B111" s="16">
        <v>300</v>
      </c>
      <c r="C111" s="16">
        <v>1.24110306091583</v>
      </c>
      <c r="D111" s="16">
        <v>0.14143930610914299</v>
      </c>
      <c r="E111" s="16">
        <v>1.29599796487306</v>
      </c>
      <c r="F111" s="16">
        <v>0.35722431292051499</v>
      </c>
      <c r="G111" s="16">
        <v>9.0603171890061302E-3</v>
      </c>
      <c r="H111" s="16">
        <v>0.62845897046460297</v>
      </c>
    </row>
    <row r="112" spans="1:8" ht="15.6">
      <c r="A112" s="16">
        <v>111</v>
      </c>
      <c r="B112" s="16">
        <v>440</v>
      </c>
      <c r="C112" s="16">
        <v>1.24114985581226</v>
      </c>
      <c r="D112" s="16">
        <v>0.14174664693642</v>
      </c>
      <c r="E112" s="16">
        <v>1.2919530223008999</v>
      </c>
      <c r="F112" s="16">
        <v>0.36740882279637799</v>
      </c>
      <c r="G112" s="16">
        <v>9.0326154935982603E-3</v>
      </c>
      <c r="H112" s="16">
        <v>0.62758875626663102</v>
      </c>
    </row>
    <row r="113" spans="1:8" ht="15.6">
      <c r="A113" s="16">
        <v>112</v>
      </c>
      <c r="B113" s="16">
        <v>390</v>
      </c>
      <c r="C113" s="16">
        <v>1.24119664334158</v>
      </c>
      <c r="D113" s="16">
        <v>0.142054618606756</v>
      </c>
      <c r="E113" s="16">
        <v>1.2879248350385799</v>
      </c>
      <c r="F113" s="16">
        <v>0.37762786972215601</v>
      </c>
      <c r="G113" s="16">
        <v>9.0053145130987496E-3</v>
      </c>
      <c r="H113" s="16">
        <v>0.62674297872936802</v>
      </c>
    </row>
    <row r="114" spans="1:8" ht="15.6">
      <c r="A114" s="16">
        <v>113</v>
      </c>
      <c r="B114" s="16">
        <v>300</v>
      </c>
      <c r="C114" s="16">
        <v>1.2412434235055301</v>
      </c>
      <c r="D114" s="16">
        <v>0.14236322306443699</v>
      </c>
      <c r="E114" s="16">
        <v>1.2839132991933699</v>
      </c>
      <c r="F114" s="16">
        <v>0.38788162967593998</v>
      </c>
      <c r="G114" s="16">
        <v>8.9784032387549197E-3</v>
      </c>
      <c r="H114" s="16">
        <v>0.62592099516785704</v>
      </c>
    </row>
    <row r="115" spans="1:8" ht="15.6">
      <c r="A115" s="16">
        <v>114</v>
      </c>
      <c r="B115" s="16">
        <v>90</v>
      </c>
      <c r="C115" s="16">
        <v>1.24133696174429</v>
      </c>
      <c r="D115" s="16">
        <v>0.142982338158995</v>
      </c>
      <c r="E115" s="16">
        <v>1.27593977046018</v>
      </c>
      <c r="F115" s="16">
        <v>0.40849399857806001</v>
      </c>
      <c r="G115" s="16">
        <v>8.9257077436778898E-3</v>
      </c>
      <c r="H115" s="16">
        <v>0.62434595476278798</v>
      </c>
    </row>
    <row r="116" spans="1:8" ht="15.6">
      <c r="A116" s="16">
        <v>115</v>
      </c>
      <c r="B116" s="16">
        <v>250</v>
      </c>
      <c r="C116" s="16">
        <v>1.21385351591877</v>
      </c>
      <c r="D116" s="16">
        <v>0.135775765277871</v>
      </c>
      <c r="E116" s="16">
        <v>1.2776501444641599</v>
      </c>
      <c r="F116" s="16">
        <v>0.29494208502028402</v>
      </c>
      <c r="G116" s="16">
        <v>8.4643006327282597E-3</v>
      </c>
      <c r="H116" s="16">
        <v>0.57684909114361105</v>
      </c>
    </row>
    <row r="117" spans="1:8" ht="15.6">
      <c r="A117" s="16">
        <v>116</v>
      </c>
      <c r="B117" s="16">
        <v>340</v>
      </c>
      <c r="C117" s="16">
        <v>1.21425533023351</v>
      </c>
      <c r="D117" s="16">
        <v>0.136428592676856</v>
      </c>
      <c r="E117" s="16">
        <v>1.27002511132733</v>
      </c>
      <c r="F117" s="16">
        <v>0.315020001229594</v>
      </c>
      <c r="G117" s="16">
        <v>8.4272413486487906E-3</v>
      </c>
      <c r="H117" s="16">
        <v>0.57621957931239198</v>
      </c>
    </row>
    <row r="118" spans="1:8" ht="15.6">
      <c r="A118" s="16">
        <v>117</v>
      </c>
      <c r="B118" s="16">
        <v>470</v>
      </c>
      <c r="C118" s="16">
        <v>1.2145566180557299</v>
      </c>
      <c r="D118" s="16">
        <v>0.13691994515381301</v>
      </c>
      <c r="E118" s="16">
        <v>1.26434663066464</v>
      </c>
      <c r="F118" s="16">
        <v>0.33017019461638603</v>
      </c>
      <c r="G118" s="16">
        <v>8.4001313238316506E-3</v>
      </c>
      <c r="H118" s="16">
        <v>0.57579044104442001</v>
      </c>
    </row>
    <row r="119" spans="1:8" ht="15.6">
      <c r="A119" s="16">
        <v>118</v>
      </c>
      <c r="B119" s="16">
        <v>550</v>
      </c>
      <c r="C119" s="16">
        <v>1.2146570334453</v>
      </c>
      <c r="D119" s="16">
        <v>0.137084060538088</v>
      </c>
      <c r="E119" s="16">
        <v>1.26246141711932</v>
      </c>
      <c r="F119" s="16">
        <v>0.33523785827112101</v>
      </c>
      <c r="G119" s="16">
        <v>8.3912194890301203E-3</v>
      </c>
      <c r="H119" s="16">
        <v>0.575655259533015</v>
      </c>
    </row>
    <row r="120" spans="1:8" ht="15.6">
      <c r="A120" s="16">
        <v>119</v>
      </c>
      <c r="B120" s="16">
        <v>540</v>
      </c>
      <c r="C120" s="16">
        <v>1.2147574418938001</v>
      </c>
      <c r="D120" s="16">
        <v>0.137248341953874</v>
      </c>
      <c r="E120" s="16">
        <v>1.2605799911253099</v>
      </c>
      <c r="F120" s="16">
        <v>0.34031435988814501</v>
      </c>
      <c r="G120" s="16">
        <v>8.3823684277862902E-3</v>
      </c>
      <c r="H120" s="16">
        <v>0.57552391353759003</v>
      </c>
    </row>
    <row r="121" spans="1:8" ht="15.6">
      <c r="A121" s="16">
        <v>120</v>
      </c>
      <c r="B121" s="16">
        <v>520</v>
      </c>
      <c r="C121" s="16">
        <v>1.2148578434019699</v>
      </c>
      <c r="D121" s="16">
        <v>0.13741278965325199</v>
      </c>
      <c r="E121" s="16">
        <v>1.2587023412798199</v>
      </c>
      <c r="F121" s="16">
        <v>0.34539972260763102</v>
      </c>
      <c r="G121" s="16">
        <v>8.3735771830282298E-3</v>
      </c>
      <c r="H121" s="16">
        <v>0.57539634681779805</v>
      </c>
    </row>
    <row r="122" spans="1:8" ht="15.6">
      <c r="A122" s="16">
        <v>121</v>
      </c>
      <c r="B122" s="16">
        <v>450</v>
      </c>
      <c r="C122" s="16">
        <v>1.2149582379705299</v>
      </c>
      <c r="D122" s="16">
        <v>0.13757740388881701</v>
      </c>
      <c r="E122" s="16">
        <v>1.2568284562257701</v>
      </c>
      <c r="F122" s="16">
        <v>0.35049396965060903</v>
      </c>
      <c r="G122" s="16">
        <v>8.3648448174956907E-3</v>
      </c>
      <c r="H122" s="16">
        <v>0.57527250430490096</v>
      </c>
    </row>
    <row r="123" spans="1:8" ht="15.6">
      <c r="A123" s="16">
        <v>122</v>
      </c>
      <c r="B123" s="16">
        <v>420</v>
      </c>
      <c r="C123" s="16">
        <v>1.2150586256001901</v>
      </c>
      <c r="D123" s="16">
        <v>0.13774218491367299</v>
      </c>
      <c r="E123" s="16">
        <v>1.2549583246515701</v>
      </c>
      <c r="F123" s="16">
        <v>0.35559712431931301</v>
      </c>
      <c r="G123" s="16">
        <v>8.35617041323004E-3</v>
      </c>
      <c r="H123" s="16">
        <v>0.57515233207162497</v>
      </c>
    </row>
    <row r="124" spans="1:8" ht="15.6">
      <c r="A124" s="16">
        <v>123</v>
      </c>
      <c r="B124" s="16">
        <v>66</v>
      </c>
      <c r="C124" s="16">
        <v>1.2154601067442301</v>
      </c>
      <c r="D124" s="16">
        <v>0.13840298198609299</v>
      </c>
      <c r="E124" s="16">
        <v>1.24751510850139</v>
      </c>
      <c r="F124" s="16">
        <v>0.37609928815828902</v>
      </c>
      <c r="G124" s="16">
        <v>8.3220346979530208E-3</v>
      </c>
      <c r="H124" s="16">
        <v>0.57470730572890405</v>
      </c>
    </row>
    <row r="125" spans="1:8" ht="15.6">
      <c r="A125" s="16">
        <v>124</v>
      </c>
      <c r="B125" s="16">
        <v>118</v>
      </c>
      <c r="C125" s="16">
        <v>1.2578947368421101</v>
      </c>
      <c r="D125" s="16">
        <v>0.12914994527544699</v>
      </c>
      <c r="E125" s="16">
        <v>1.4571870076354401</v>
      </c>
      <c r="F125" s="16">
        <v>0.29411764705882398</v>
      </c>
      <c r="G125" s="16">
        <v>8.1300813008130107E-3</v>
      </c>
      <c r="H125" s="16">
        <v>0.54666666666666697</v>
      </c>
    </row>
    <row r="126" spans="1:8" ht="15.6">
      <c r="A126" s="16">
        <v>125</v>
      </c>
      <c r="B126" s="16">
        <v>101</v>
      </c>
      <c r="C126" s="16">
        <v>1.2578947368421101</v>
      </c>
      <c r="D126" s="16">
        <v>0.12914994527544699</v>
      </c>
      <c r="E126" s="16">
        <v>1.4571870076354401</v>
      </c>
      <c r="F126" s="16">
        <v>0.29411764705882398</v>
      </c>
      <c r="G126" s="16">
        <v>8.1300813008130107E-3</v>
      </c>
      <c r="H126" s="16">
        <v>0.54666666666666697</v>
      </c>
    </row>
    <row r="127" spans="1:8" ht="15.6">
      <c r="A127" s="16">
        <v>126</v>
      </c>
      <c r="B127" s="16">
        <v>94</v>
      </c>
      <c r="C127" s="16">
        <v>1.2578947368421101</v>
      </c>
      <c r="D127" s="16">
        <v>0.12914994527544699</v>
      </c>
      <c r="E127" s="16">
        <v>1.4571870076354401</v>
      </c>
      <c r="F127" s="16">
        <v>0.29411764705882398</v>
      </c>
      <c r="G127" s="16">
        <v>8.1300813008130107E-3</v>
      </c>
      <c r="H127" s="16">
        <v>0.54666666666666697</v>
      </c>
    </row>
    <row r="128" spans="1:8" ht="15.6">
      <c r="A128" s="16">
        <v>127</v>
      </c>
      <c r="B128" s="16">
        <v>112</v>
      </c>
      <c r="C128" s="16">
        <v>1.2578947368421101</v>
      </c>
      <c r="D128" s="16">
        <v>0.12914994527544699</v>
      </c>
      <c r="E128" s="16">
        <v>1.4571870076354401</v>
      </c>
      <c r="F128" s="16">
        <v>0.29411764705882398</v>
      </c>
      <c r="G128" s="16">
        <v>8.1300813008130107E-3</v>
      </c>
      <c r="H128" s="16">
        <v>0.54666666666666697</v>
      </c>
    </row>
    <row r="129" spans="1:8" ht="15.6">
      <c r="A129" s="16">
        <v>128</v>
      </c>
      <c r="B129" s="16">
        <v>104</v>
      </c>
      <c r="C129" s="16">
        <v>1.2578947368421101</v>
      </c>
      <c r="D129" s="16">
        <v>0.12914994527544699</v>
      </c>
      <c r="E129" s="16">
        <v>1.4571870076354401</v>
      </c>
      <c r="F129" s="16">
        <v>0.29411764705882398</v>
      </c>
      <c r="G129" s="16">
        <v>8.1300813008130107E-3</v>
      </c>
      <c r="H129" s="16">
        <v>0.54666666666666697</v>
      </c>
    </row>
    <row r="130" spans="1:8" ht="15.6">
      <c r="A130" s="16">
        <v>129</v>
      </c>
      <c r="B130" s="16">
        <v>108</v>
      </c>
      <c r="C130" s="16">
        <v>1.2578947368421101</v>
      </c>
      <c r="D130" s="16">
        <v>0.12914994527544699</v>
      </c>
      <c r="E130" s="16">
        <v>1.4571870076354401</v>
      </c>
      <c r="F130" s="16">
        <v>0.29411764705882398</v>
      </c>
      <c r="G130" s="16">
        <v>8.1300813008130107E-3</v>
      </c>
      <c r="H130" s="16">
        <v>0.54666666666666697</v>
      </c>
    </row>
    <row r="131" spans="1:8" ht="15.6">
      <c r="A131" s="16">
        <v>130</v>
      </c>
      <c r="B131" s="16">
        <v>480</v>
      </c>
      <c r="C131" s="16">
        <v>1.2438705408119199</v>
      </c>
      <c r="D131" s="16">
        <v>0.133118154565913</v>
      </c>
      <c r="E131" s="16">
        <v>1.3564053385452699</v>
      </c>
      <c r="F131" s="16">
        <v>0.338356663830916</v>
      </c>
      <c r="G131" s="16">
        <v>8.0865364130364506E-3</v>
      </c>
      <c r="H131" s="16">
        <v>0.55473415735783604</v>
      </c>
    </row>
    <row r="132" spans="1:8" ht="15.6">
      <c r="A132" s="16">
        <v>131</v>
      </c>
      <c r="B132" s="16">
        <v>242</v>
      </c>
      <c r="C132" s="16">
        <v>1.0901458519077301</v>
      </c>
      <c r="D132" s="16">
        <v>0.17826081550539499</v>
      </c>
      <c r="E132" s="16">
        <v>0.73843897169766903</v>
      </c>
      <c r="F132" s="16">
        <v>0.15585086972387799</v>
      </c>
      <c r="G132" s="16">
        <v>7.40649725654595E-3</v>
      </c>
      <c r="H132" s="16">
        <v>0.60396277625650296</v>
      </c>
    </row>
    <row r="133" spans="1:8" ht="15.6">
      <c r="A133" s="16">
        <v>132</v>
      </c>
      <c r="B133" s="16">
        <v>350</v>
      </c>
      <c r="C133" s="16">
        <v>1.2344530778812499</v>
      </c>
      <c r="D133" s="16">
        <v>0.134616250240749</v>
      </c>
      <c r="E133" s="16">
        <v>1.29553505676104</v>
      </c>
      <c r="F133" s="16">
        <v>0.32721156138877699</v>
      </c>
      <c r="G133" s="16">
        <v>7.8347528205632202E-3</v>
      </c>
      <c r="H133" s="16">
        <v>0.57328656914480902</v>
      </c>
    </row>
    <row r="134" spans="1:8" ht="15.6">
      <c r="A134" s="16">
        <v>133</v>
      </c>
      <c r="B134" s="16">
        <v>450</v>
      </c>
      <c r="C134" s="16">
        <v>1.23460116392817</v>
      </c>
      <c r="D134" s="16">
        <v>0.13485311990532101</v>
      </c>
      <c r="E134" s="16">
        <v>1.2916643438531701</v>
      </c>
      <c r="F134" s="16">
        <v>0.337501038464734</v>
      </c>
      <c r="G134" s="16">
        <v>7.7931637362136401E-3</v>
      </c>
      <c r="H134" s="16">
        <v>0.57551792452528305</v>
      </c>
    </row>
    <row r="135" spans="1:8" ht="15.6">
      <c r="A135" s="16">
        <v>134</v>
      </c>
      <c r="B135" s="16">
        <v>480</v>
      </c>
      <c r="C135" s="16">
        <v>1.2346603961126501</v>
      </c>
      <c r="D135" s="16">
        <v>0.13494791078224799</v>
      </c>
      <c r="E135" s="16">
        <v>1.2901202761257999</v>
      </c>
      <c r="F135" s="16">
        <v>0.34162658940796498</v>
      </c>
      <c r="G135" s="16">
        <v>7.7766458540982101E-3</v>
      </c>
      <c r="H135" s="16">
        <v>0.57641320063471901</v>
      </c>
    </row>
    <row r="136" spans="1:8" ht="15.6">
      <c r="A136" s="16">
        <v>135</v>
      </c>
      <c r="B136" s="16">
        <v>540</v>
      </c>
      <c r="C136" s="16">
        <v>1.2347492419956201</v>
      </c>
      <c r="D136" s="16">
        <v>0.135090143210849</v>
      </c>
      <c r="E136" s="16">
        <v>1.2878086756527201</v>
      </c>
      <c r="F136" s="16">
        <v>0.34782540854857302</v>
      </c>
      <c r="G136" s="16">
        <v>7.7519935673950298E-3</v>
      </c>
      <c r="H136" s="16">
        <v>0.57775901875165203</v>
      </c>
    </row>
    <row r="137" spans="1:8" ht="15.6">
      <c r="A137" s="16">
        <v>136</v>
      </c>
      <c r="B137" s="16">
        <v>475</v>
      </c>
      <c r="C137" s="16">
        <v>1.2348084709884899</v>
      </c>
      <c r="D137" s="16">
        <v>0.13518499558601599</v>
      </c>
      <c r="E137" s="16">
        <v>1.2862706012579901</v>
      </c>
      <c r="F137" s="16">
        <v>0.35196496640913999</v>
      </c>
      <c r="G137" s="16">
        <v>7.7356409895748103E-3</v>
      </c>
      <c r="H137" s="16">
        <v>0.57865815531263898</v>
      </c>
    </row>
    <row r="138" spans="1:8" ht="15.6">
      <c r="A138" s="16">
        <v>137</v>
      </c>
      <c r="B138" s="16">
        <v>567</v>
      </c>
      <c r="C138" s="16">
        <v>1.2324436756044299</v>
      </c>
      <c r="D138" s="16">
        <v>0.15324942563636601</v>
      </c>
      <c r="E138" s="16">
        <v>1.2474741010425201</v>
      </c>
      <c r="F138" s="16">
        <v>0.39952057530962798</v>
      </c>
      <c r="G138" s="16">
        <v>1.06794110101185E-2</v>
      </c>
      <c r="H138" s="16">
        <v>0.74324821213278103</v>
      </c>
    </row>
    <row r="139" spans="1:8" ht="15.6">
      <c r="A139" s="16">
        <v>138</v>
      </c>
      <c r="B139" s="16">
        <v>596</v>
      </c>
      <c r="C139" s="16">
        <v>1.2311631472722699</v>
      </c>
      <c r="D139" s="16">
        <v>0.153542416441936</v>
      </c>
      <c r="E139" s="16">
        <v>1.240329701361</v>
      </c>
      <c r="F139" s="16">
        <v>0.39611823931384399</v>
      </c>
      <c r="G139" s="16">
        <v>1.0672392405554201E-2</v>
      </c>
      <c r="H139" s="16">
        <v>0.74373700275214905</v>
      </c>
    </row>
    <row r="140" spans="1:8" ht="15.6">
      <c r="A140" s="16">
        <v>139</v>
      </c>
      <c r="B140" s="16">
        <v>584</v>
      </c>
      <c r="C140" s="16">
        <v>1.2303109390153699</v>
      </c>
      <c r="D140" s="16">
        <v>0.1537383668357</v>
      </c>
      <c r="E140" s="16">
        <v>1.2356120582515699</v>
      </c>
      <c r="F140" s="16">
        <v>0.39388202740926498</v>
      </c>
      <c r="G140" s="16">
        <v>1.0667718458810999E-2</v>
      </c>
      <c r="H140" s="16">
        <v>0.74406286316506198</v>
      </c>
    </row>
    <row r="141" spans="1:8" ht="15.6">
      <c r="A141" s="16">
        <v>140</v>
      </c>
      <c r="B141" s="16">
        <v>593</v>
      </c>
      <c r="C141" s="16">
        <v>1.2290348364477</v>
      </c>
      <c r="D141" s="16">
        <v>0.154033231992453</v>
      </c>
      <c r="E141" s="16">
        <v>1.2286025008940999</v>
      </c>
      <c r="F141" s="16">
        <v>0.39057465248620299</v>
      </c>
      <c r="G141" s="16">
        <v>1.06607152096929E-2</v>
      </c>
      <c r="H141" s="16">
        <v>0.74455165378443</v>
      </c>
    </row>
    <row r="142" spans="1:8" ht="15.6">
      <c r="A142" s="16">
        <v>141</v>
      </c>
      <c r="B142" s="16">
        <v>603</v>
      </c>
      <c r="C142" s="16">
        <v>1.22818557105139</v>
      </c>
      <c r="D142" s="16">
        <v>0.15423043794781599</v>
      </c>
      <c r="E142" s="16">
        <v>1.22397347932269</v>
      </c>
      <c r="F142" s="16">
        <v>0.38840042141445702</v>
      </c>
      <c r="G142" s="16">
        <v>1.06560514831151E-2</v>
      </c>
      <c r="H142" s="16">
        <v>0.74487751419734205</v>
      </c>
    </row>
    <row r="143" spans="1:8" ht="15.6">
      <c r="A143" s="16">
        <v>142</v>
      </c>
      <c r="B143" s="16">
        <v>570.5</v>
      </c>
      <c r="C143" s="16">
        <v>1.2269138713432799</v>
      </c>
      <c r="D143" s="16">
        <v>0.15452719549964899</v>
      </c>
      <c r="E143" s="16">
        <v>1.2170949825049</v>
      </c>
      <c r="F143" s="16">
        <v>0.38518408669723397</v>
      </c>
      <c r="G143" s="16">
        <v>1.0649063539105901E-2</v>
      </c>
      <c r="H143" s="16">
        <v>0.74536630481671096</v>
      </c>
    </row>
    <row r="144" spans="1:8" ht="15.6">
      <c r="A144" s="16">
        <v>143</v>
      </c>
      <c r="B144" s="16">
        <v>563</v>
      </c>
      <c r="C144" s="16">
        <v>1.2260675335903499</v>
      </c>
      <c r="D144" s="16">
        <v>0.15472566912299601</v>
      </c>
      <c r="E144" s="16">
        <v>1.2125521085722499</v>
      </c>
      <c r="F144" s="16">
        <v>0.38306929484125402</v>
      </c>
      <c r="G144" s="16">
        <v>1.06444099992086E-2</v>
      </c>
      <c r="H144" s="16">
        <v>0.74569216522962301</v>
      </c>
    </row>
    <row r="145" spans="1:8" ht="15.6">
      <c r="A145" s="16">
        <v>144</v>
      </c>
      <c r="B145" s="16">
        <v>540</v>
      </c>
      <c r="C145" s="16">
        <v>1.2239567887726099</v>
      </c>
      <c r="D145" s="16">
        <v>0.15522409090001599</v>
      </c>
      <c r="E145" s="16">
        <v>1.2013419216547601</v>
      </c>
      <c r="F145" s="16">
        <v>0.37788253521392901</v>
      </c>
      <c r="G145" s="16">
        <v>1.0632793923635E-2</v>
      </c>
      <c r="H145" s="16">
        <v>0.74650681626190396</v>
      </c>
    </row>
    <row r="146" spans="1:8" ht="15.6">
      <c r="A146" s="16">
        <v>145</v>
      </c>
      <c r="B146" s="16">
        <v>423</v>
      </c>
      <c r="C146" s="16">
        <v>1.2197570269275999</v>
      </c>
      <c r="D146" s="16">
        <v>0.156230630394954</v>
      </c>
      <c r="E146" s="16">
        <v>1.17953209562962</v>
      </c>
      <c r="F146" s="16">
        <v>0.36791927851029499</v>
      </c>
      <c r="G146" s="16">
        <v>1.0609637665479E-2</v>
      </c>
      <c r="H146" s="16">
        <v>0.74813611832646598</v>
      </c>
    </row>
    <row r="147" spans="1:8" ht="15.6">
      <c r="A147" s="16">
        <v>146</v>
      </c>
      <c r="B147" s="16">
        <v>183</v>
      </c>
      <c r="C147" s="16">
        <v>1.2155859878045301</v>
      </c>
      <c r="D147" s="16">
        <v>0.15725030875438101</v>
      </c>
      <c r="E147" s="16">
        <v>1.15850004474505</v>
      </c>
      <c r="F147" s="16">
        <v>0.35846790816052199</v>
      </c>
      <c r="G147" s="16">
        <v>1.05865820482386E-2</v>
      </c>
      <c r="H147" s="16">
        <v>0.749765420391027</v>
      </c>
    </row>
    <row r="148" spans="1:8" ht="15.6">
      <c r="A148" s="16">
        <v>147</v>
      </c>
      <c r="B148" s="16">
        <v>44</v>
      </c>
      <c r="C148" s="16">
        <v>1.2114433777498901</v>
      </c>
      <c r="D148" s="16">
        <v>0.15828338493069</v>
      </c>
      <c r="E148" s="16">
        <v>1.13820489270208</v>
      </c>
      <c r="F148" s="16">
        <v>0.34948996308512298</v>
      </c>
      <c r="G148" s="16">
        <v>1.0563626417233501E-2</v>
      </c>
      <c r="H148" s="16">
        <v>0.75139472245558903</v>
      </c>
    </row>
    <row r="149" spans="1:8" ht="15.6">
      <c r="A149" s="16">
        <v>148</v>
      </c>
      <c r="B149" s="16">
        <v>3</v>
      </c>
      <c r="C149" s="16">
        <v>1.2032422901111799</v>
      </c>
      <c r="D149" s="16">
        <v>0.16039080102095099</v>
      </c>
      <c r="E149" s="16">
        <v>1.09967561694572</v>
      </c>
      <c r="F149" s="16">
        <v>0.33281885085971302</v>
      </c>
      <c r="G149" s="16">
        <v>1.0518012523477199E-2</v>
      </c>
      <c r="H149" s="16">
        <v>0.75465332658471196</v>
      </c>
    </row>
    <row r="150" spans="1:8" ht="15.6">
      <c r="A150" s="16">
        <v>149</v>
      </c>
      <c r="B150" s="16">
        <v>152</v>
      </c>
      <c r="C150" s="16">
        <v>1.2610658965607799</v>
      </c>
      <c r="D150" s="16">
        <v>0.13738946449754599</v>
      </c>
      <c r="E150" s="16">
        <v>1.4557289676391301</v>
      </c>
      <c r="F150" s="16">
        <v>0.29568302779420502</v>
      </c>
      <c r="G150" s="16">
        <v>8.0163424331684396E-3</v>
      </c>
      <c r="H150" s="16">
        <v>0.53759138643203996</v>
      </c>
    </row>
    <row r="151" spans="1:8" ht="15.6">
      <c r="A151" s="16">
        <v>150</v>
      </c>
      <c r="B151" s="16">
        <v>150</v>
      </c>
      <c r="C151" s="16">
        <v>1.26211962224554</v>
      </c>
      <c r="D151" s="16">
        <v>0.14015471529007301</v>
      </c>
      <c r="E151" s="16">
        <v>1.4552486962020501</v>
      </c>
      <c r="F151" s="16">
        <v>0.29620853080568699</v>
      </c>
      <c r="G151" s="16">
        <v>7.9807906527712396E-3</v>
      </c>
      <c r="H151" s="16">
        <v>0.53473010212352101</v>
      </c>
    </row>
    <row r="152" spans="1:8" ht="15.6">
      <c r="A152" s="16">
        <v>151</v>
      </c>
      <c r="B152" s="16">
        <v>100</v>
      </c>
      <c r="C152" s="16">
        <v>1.26317169069463</v>
      </c>
      <c r="D152" s="16">
        <v>0.14292941836612699</v>
      </c>
      <c r="E152" s="16">
        <v>1.45477125343965</v>
      </c>
      <c r="F152" s="16">
        <v>0.29673590504450997</v>
      </c>
      <c r="G152" s="16">
        <v>7.9463364293085696E-3</v>
      </c>
      <c r="H152" s="16">
        <v>0.53194483535040804</v>
      </c>
    </row>
    <row r="153" spans="1:8" ht="15.6">
      <c r="A153" s="16">
        <v>152</v>
      </c>
      <c r="B153" s="16">
        <v>75</v>
      </c>
      <c r="C153" s="16">
        <v>1.26422210581456</v>
      </c>
      <c r="D153" s="16">
        <v>0.145713622273905</v>
      </c>
      <c r="E153" s="16">
        <v>1.45429661443505</v>
      </c>
      <c r="F153" s="16">
        <v>0.29726516052318702</v>
      </c>
      <c r="G153" s="16">
        <v>7.9129341505579098E-3</v>
      </c>
      <c r="H153" s="16">
        <v>0.52923235109469902</v>
      </c>
    </row>
    <row r="154" spans="1:8" ht="15.6">
      <c r="A154" s="16">
        <v>153</v>
      </c>
      <c r="B154" s="16">
        <v>56</v>
      </c>
      <c r="C154" s="16">
        <v>1.2652708714996099</v>
      </c>
      <c r="D154" s="16">
        <v>0.148507375894642</v>
      </c>
      <c r="E154" s="16">
        <v>1.45382475456317</v>
      </c>
      <c r="F154" s="16">
        <v>0.29779630732578899</v>
      </c>
      <c r="G154" s="16">
        <v>7.8805407367680408E-3</v>
      </c>
      <c r="H154" s="16">
        <v>0.52658959325805099</v>
      </c>
    </row>
    <row r="155" spans="1:8" ht="15.6">
      <c r="A155" s="16">
        <v>154</v>
      </c>
      <c r="B155" s="16">
        <v>32</v>
      </c>
      <c r="C155" s="16">
        <v>1.2673634700809999</v>
      </c>
      <c r="D155" s="16">
        <v>0.15412372948230901</v>
      </c>
      <c r="E155" s="16">
        <v>1.4528892751507301</v>
      </c>
      <c r="F155" s="16">
        <v>0.29886431560071702</v>
      </c>
      <c r="G155" s="16">
        <v>7.8186198241946402E-3</v>
      </c>
      <c r="H155" s="16">
        <v>0.52150185470871702</v>
      </c>
    </row>
    <row r="156" spans="1:8" ht="15.6">
      <c r="A156" s="16">
        <v>155</v>
      </c>
      <c r="B156" s="16">
        <v>140</v>
      </c>
      <c r="C156" s="16">
        <v>1.25080098744682</v>
      </c>
      <c r="D156" s="16">
        <v>0.130908164834249</v>
      </c>
      <c r="E156" s="16">
        <v>1.4351855660640001</v>
      </c>
      <c r="F156" s="16">
        <v>0.34074074074074101</v>
      </c>
      <c r="G156" s="16">
        <v>8.27294119131931E-3</v>
      </c>
      <c r="H156" s="16">
        <v>0.545362527886737</v>
      </c>
    </row>
    <row r="157" spans="1:8" ht="15.6">
      <c r="A157" s="16">
        <v>156</v>
      </c>
      <c r="B157" s="16">
        <v>210</v>
      </c>
      <c r="C157" s="16">
        <v>1.24988850119369</v>
      </c>
      <c r="D157" s="16">
        <v>0.131669864583393</v>
      </c>
      <c r="E157" s="16">
        <v>1.4274070255819999</v>
      </c>
      <c r="F157" s="16">
        <v>0.36431226765799302</v>
      </c>
      <c r="G157" s="16">
        <v>8.3013537059596198E-3</v>
      </c>
      <c r="H157" s="16">
        <v>0.54185714298885101</v>
      </c>
    </row>
    <row r="158" spans="1:8" ht="15.6">
      <c r="A158" s="16">
        <v>157</v>
      </c>
      <c r="B158" s="16">
        <v>315</v>
      </c>
      <c r="C158" s="16">
        <v>1.2489778802809499</v>
      </c>
      <c r="D158" s="16">
        <v>0.13243603779449001</v>
      </c>
      <c r="E158" s="16">
        <v>1.41968039939612</v>
      </c>
      <c r="F158" s="16">
        <v>0.38805970149253699</v>
      </c>
      <c r="G158" s="16">
        <v>8.3302736966225192E-3</v>
      </c>
      <c r="H158" s="16">
        <v>0.53841033107589698</v>
      </c>
    </row>
    <row r="159" spans="1:8" ht="15.6">
      <c r="A159" s="16">
        <v>158</v>
      </c>
      <c r="B159" s="16">
        <v>175</v>
      </c>
      <c r="C159" s="16">
        <v>1.24806911899463</v>
      </c>
      <c r="D159" s="16">
        <v>0.133206723992563</v>
      </c>
      <c r="E159" s="16">
        <v>1.41200516951772</v>
      </c>
      <c r="F159" s="16">
        <v>0.41198501872659199</v>
      </c>
      <c r="G159" s="16">
        <v>8.3596789883268498E-3</v>
      </c>
      <c r="H159" s="16">
        <v>0.53501945525291805</v>
      </c>
    </row>
    <row r="160" spans="1:8" ht="15.6">
      <c r="A160" s="16">
        <v>159</v>
      </c>
      <c r="B160" s="16">
        <v>90</v>
      </c>
      <c r="C160" s="16">
        <v>1.2471622116440899</v>
      </c>
      <c r="D160" s="16">
        <v>0.13398196316963701</v>
      </c>
      <c r="E160" s="16">
        <v>1.40438082482646</v>
      </c>
      <c r="F160" s="16">
        <v>0.43609022556390997</v>
      </c>
      <c r="G160" s="16">
        <v>8.3895491540758003E-3</v>
      </c>
      <c r="H160" s="16">
        <v>0.53168207045875804</v>
      </c>
    </row>
    <row r="161" spans="1:8" ht="15.6">
      <c r="A161" s="16">
        <v>160</v>
      </c>
      <c r="B161" s="16">
        <v>217</v>
      </c>
      <c r="C161" s="16">
        <v>1.26604907361042</v>
      </c>
      <c r="D161" s="16">
        <v>0.139403226255816</v>
      </c>
      <c r="E161" s="16">
        <v>1.25886604316676</v>
      </c>
      <c r="F161" s="16">
        <v>0.35844030031484603</v>
      </c>
      <c r="G161" s="16">
        <v>8.2496076028022898E-3</v>
      </c>
      <c r="H161" s="16">
        <v>0.56195700598231202</v>
      </c>
    </row>
    <row r="162" spans="1:8" ht="15.6">
      <c r="A162" s="16">
        <v>161</v>
      </c>
      <c r="B162" s="16">
        <v>230</v>
      </c>
      <c r="C162" s="16">
        <v>1.26717897868121</v>
      </c>
      <c r="D162" s="16">
        <v>0.14067806004618899</v>
      </c>
      <c r="E162" s="16">
        <v>1.2513600358844199</v>
      </c>
      <c r="F162" s="16">
        <v>0.39404132628543997</v>
      </c>
      <c r="G162" s="16">
        <v>8.2201721740749901E-3</v>
      </c>
      <c r="H162" s="16">
        <v>0.557897150112867</v>
      </c>
    </row>
    <row r="163" spans="1:8" ht="15.6">
      <c r="A163" s="16">
        <v>162</v>
      </c>
      <c r="B163" s="16">
        <v>170</v>
      </c>
      <c r="C163" s="16">
        <v>1.26937287311619</v>
      </c>
      <c r="D163" s="16">
        <v>0.143187801667398</v>
      </c>
      <c r="E163" s="16">
        <v>1.23690570304353</v>
      </c>
      <c r="F163" s="16">
        <v>0.463576158940397</v>
      </c>
      <c r="G163" s="16">
        <v>8.1719572019529202E-3</v>
      </c>
      <c r="H163" s="16">
        <v>0.55062138653469905</v>
      </c>
    </row>
    <row r="164" spans="1:8" ht="15.6">
      <c r="A164" s="16">
        <v>163</v>
      </c>
      <c r="B164" s="16">
        <v>145</v>
      </c>
      <c r="C164" s="16">
        <v>1.31451612903226</v>
      </c>
      <c r="D164" s="16">
        <v>0.172892597347026</v>
      </c>
      <c r="E164" s="16">
        <v>1.0907148849847901</v>
      </c>
      <c r="F164" s="16">
        <v>1.13095238095238</v>
      </c>
      <c r="G164" s="16">
        <v>9.0991810737033694E-3</v>
      </c>
      <c r="H164" s="16">
        <v>0.44585987261146498</v>
      </c>
    </row>
    <row r="165" spans="1:8" ht="15.6">
      <c r="A165" s="16">
        <v>164</v>
      </c>
      <c r="B165" s="16">
        <v>173</v>
      </c>
      <c r="C165" s="16">
        <v>1.3171971115271499</v>
      </c>
      <c r="D165" s="16">
        <v>0.17284814555633299</v>
      </c>
      <c r="E165" s="16">
        <v>1.09060290533469</v>
      </c>
      <c r="F165" s="16">
        <v>1.1275788475219399</v>
      </c>
      <c r="G165" s="16">
        <v>9.1089462399608807E-3</v>
      </c>
      <c r="H165" s="16">
        <v>0.447184237392314</v>
      </c>
    </row>
    <row r="166" spans="1:8" ht="15.6">
      <c r="A166" s="16">
        <v>165</v>
      </c>
      <c r="B166" s="16">
        <v>144</v>
      </c>
      <c r="C166" s="16">
        <v>1.31985098456626</v>
      </c>
      <c r="D166" s="16">
        <v>0.17280420908387301</v>
      </c>
      <c r="E166" s="16">
        <v>1.0904918436723301</v>
      </c>
      <c r="F166" s="16">
        <v>1.1242324043457701</v>
      </c>
      <c r="G166" s="16">
        <v>9.1187701490620492E-3</v>
      </c>
      <c r="H166" s="16">
        <v>0.44850478824389101</v>
      </c>
    </row>
    <row r="167" spans="1:8" ht="15.6">
      <c r="A167" s="16">
        <v>166</v>
      </c>
      <c r="B167" s="16">
        <v>163</v>
      </c>
      <c r="C167" s="16">
        <v>1.32765399737877</v>
      </c>
      <c r="D167" s="16">
        <v>0.17267540349819699</v>
      </c>
      <c r="E167" s="16">
        <v>1.09016405510053</v>
      </c>
      <c r="F167" s="16">
        <v>1.11435239206534</v>
      </c>
      <c r="G167" s="16">
        <v>9.1485806421284094E-3</v>
      </c>
      <c r="H167" s="16">
        <v>0.45244402464418398</v>
      </c>
    </row>
    <row r="168" spans="1:8" ht="15.6">
      <c r="A168" s="16">
        <v>167</v>
      </c>
      <c r="B168" s="16">
        <v>110</v>
      </c>
      <c r="C168" s="16">
        <v>1.2657929226736599</v>
      </c>
      <c r="D168" s="16">
        <v>0.142101535263221</v>
      </c>
      <c r="E168" s="16">
        <v>1.4389953197615599</v>
      </c>
      <c r="F168" s="16">
        <v>0.29673590504450997</v>
      </c>
      <c r="G168" s="16">
        <v>7.5268817204301097E-3</v>
      </c>
      <c r="H168" s="16">
        <v>0.50386563583044497</v>
      </c>
    </row>
    <row r="169" spans="1:8" ht="15.6">
      <c r="A169" s="16">
        <v>168</v>
      </c>
      <c r="B169" s="16">
        <v>142</v>
      </c>
      <c r="C169" s="16">
        <v>1.2578947368421101</v>
      </c>
      <c r="D169" s="16">
        <v>0.12914994527544699</v>
      </c>
      <c r="E169" s="16">
        <v>1.4571870076354401</v>
      </c>
      <c r="F169" s="16">
        <v>0.29411764705882398</v>
      </c>
      <c r="G169" s="16">
        <v>8.1300813008130107E-3</v>
      </c>
      <c r="H169" s="16">
        <v>0.54666666666666697</v>
      </c>
    </row>
    <row r="170" spans="1:8" ht="15.6">
      <c r="A170" s="16">
        <v>169</v>
      </c>
      <c r="B170" s="16">
        <v>297</v>
      </c>
      <c r="C170" s="16">
        <v>1.26352809361773</v>
      </c>
      <c r="D170" s="16">
        <v>0.13466537126828401</v>
      </c>
      <c r="E170" s="16">
        <v>1.3133979166779499</v>
      </c>
      <c r="F170" s="16">
        <v>0.27151639344262302</v>
      </c>
      <c r="G170" s="16">
        <v>8.3273611463249905E-3</v>
      </c>
      <c r="H170" s="16">
        <v>0.566534314400442</v>
      </c>
    </row>
    <row r="171" spans="1:8" ht="15.6">
      <c r="A171" s="16">
        <v>170</v>
      </c>
      <c r="B171" s="16">
        <v>108</v>
      </c>
      <c r="C171" s="16">
        <v>1.2604043807919101</v>
      </c>
      <c r="D171" s="16">
        <v>0.13201227990574199</v>
      </c>
      <c r="E171" s="16">
        <v>1.4522642370779999</v>
      </c>
      <c r="F171" s="16">
        <v>0.29274004683840699</v>
      </c>
      <c r="G171" s="16">
        <v>8.0706242312938194E-3</v>
      </c>
      <c r="H171" s="16">
        <v>0.53980788658744705</v>
      </c>
    </row>
    <row r="172" spans="1:8" ht="15.6">
      <c r="A172" s="16">
        <v>171</v>
      </c>
      <c r="B172" s="16">
        <v>120</v>
      </c>
      <c r="C172" s="16">
        <v>1.2629161399072899</v>
      </c>
      <c r="D172" s="16">
        <v>0.13489158996491499</v>
      </c>
      <c r="E172" s="16">
        <v>1.4473824420044801</v>
      </c>
      <c r="F172" s="16">
        <v>0.291375291375291</v>
      </c>
      <c r="G172" s="16">
        <v>8.0140796379521706E-3</v>
      </c>
      <c r="H172" s="16">
        <v>0.53318117381085495</v>
      </c>
    </row>
    <row r="173" spans="1:8" ht="15.6">
      <c r="A173" s="16">
        <v>172</v>
      </c>
      <c r="B173" s="16">
        <v>142</v>
      </c>
      <c r="C173" s="16">
        <v>1.2654300168634101</v>
      </c>
      <c r="D173" s="16">
        <v>0.137788026914413</v>
      </c>
      <c r="E173" s="16">
        <v>1.4425411129360599</v>
      </c>
      <c r="F173" s="16">
        <v>0.29002320185614799</v>
      </c>
      <c r="G173" s="16">
        <v>7.9602900779402793E-3</v>
      </c>
      <c r="H173" s="16">
        <v>0.52677311195223597</v>
      </c>
    </row>
    <row r="174" spans="1:8" ht="15.6">
      <c r="A174" s="16">
        <v>173</v>
      </c>
      <c r="B174" s="16">
        <v>97</v>
      </c>
      <c r="C174" s="16">
        <v>1.2679460143399399</v>
      </c>
      <c r="D174" s="16">
        <v>0.14070174402291899</v>
      </c>
      <c r="E174" s="16">
        <v>1.43773974880535</v>
      </c>
      <c r="F174" s="16">
        <v>0.28868360277136301</v>
      </c>
      <c r="G174" s="16">
        <v>7.9091099994308602E-3</v>
      </c>
      <c r="H174" s="16">
        <v>0.52057128299844002</v>
      </c>
    </row>
    <row r="175" spans="1:8" ht="15.6">
      <c r="A175" s="16">
        <v>174</v>
      </c>
      <c r="B175" s="16">
        <v>84</v>
      </c>
      <c r="C175" s="16">
        <v>1.2704641350210999</v>
      </c>
      <c r="D175" s="16">
        <v>0.14363289639339399</v>
      </c>
      <c r="E175" s="16">
        <v>1.43297785678356</v>
      </c>
      <c r="F175" s="16">
        <v>0.28735632183908</v>
      </c>
      <c r="G175" s="16">
        <v>7.8604046577151095E-3</v>
      </c>
      <c r="H175" s="16">
        <v>0.51456417598149895</v>
      </c>
    </row>
    <row r="176" spans="1:8" ht="15.6">
      <c r="A176" s="16">
        <v>175</v>
      </c>
      <c r="B176" s="16">
        <v>63</v>
      </c>
      <c r="C176" s="16">
        <v>1.27803126320237</v>
      </c>
      <c r="D176" s="16">
        <v>0.15253254420182599</v>
      </c>
      <c r="E176" s="16">
        <v>1.41892420514961</v>
      </c>
      <c r="F176" s="16">
        <v>0.28344671201814098</v>
      </c>
      <c r="G176" s="16">
        <v>7.7279321114776898E-3</v>
      </c>
      <c r="H176" s="16">
        <v>0.497608030742687</v>
      </c>
    </row>
    <row r="177" spans="1:8" ht="15.6">
      <c r="A177" s="16">
        <v>176</v>
      </c>
      <c r="B177" s="16">
        <v>225</v>
      </c>
      <c r="C177" s="16">
        <v>1.23478140163177</v>
      </c>
      <c r="D177" s="16">
        <v>0.13833271701702801</v>
      </c>
      <c r="E177" s="16">
        <v>1.2771897038591</v>
      </c>
      <c r="F177" s="16">
        <v>0.32824827128624601</v>
      </c>
      <c r="G177" s="16">
        <v>8.3448389627907398E-3</v>
      </c>
      <c r="H177" s="16">
        <v>0.57883060756547899</v>
      </c>
    </row>
    <row r="178" spans="1:8" ht="15.6">
      <c r="A178" s="16">
        <v>177</v>
      </c>
      <c r="B178" s="16">
        <v>256</v>
      </c>
      <c r="C178" s="16">
        <v>1.2300349721430199</v>
      </c>
      <c r="D178" s="16">
        <v>0.138276592587247</v>
      </c>
      <c r="E178" s="16">
        <v>1.27290417442398</v>
      </c>
      <c r="F178" s="16">
        <v>0.32790832547975901</v>
      </c>
      <c r="G178" s="16">
        <v>8.3327591318217206E-3</v>
      </c>
      <c r="H178" s="16">
        <v>0.57966972649217197</v>
      </c>
    </row>
    <row r="179" spans="1:8" ht="15.6">
      <c r="A179" s="16">
        <v>178</v>
      </c>
      <c r="B179" s="16">
        <v>195</v>
      </c>
      <c r="C179" s="16">
        <v>1.2253248929359299</v>
      </c>
      <c r="D179" s="16">
        <v>0.13822051368066901</v>
      </c>
      <c r="E179" s="16">
        <v>1.2686473084574399</v>
      </c>
      <c r="F179" s="16">
        <v>0.32756908306520899</v>
      </c>
      <c r="G179" s="16">
        <v>8.3207504509293304E-3</v>
      </c>
      <c r="H179" s="16">
        <v>0.58050631795221896</v>
      </c>
    </row>
    <row r="180" spans="1:8" ht="15.6">
      <c r="A180" s="16">
        <v>179</v>
      </c>
      <c r="B180" s="16">
        <v>178</v>
      </c>
      <c r="C180" s="16">
        <v>1.22065074802331</v>
      </c>
      <c r="D180" s="16">
        <v>0.13816448024192901</v>
      </c>
      <c r="E180" s="16">
        <v>1.2644188193475101</v>
      </c>
      <c r="F180" s="16">
        <v>0.327230541861739</v>
      </c>
      <c r="G180" s="16">
        <v>8.3088122933495899E-3</v>
      </c>
      <c r="H180" s="16">
        <v>0.58134039334772303</v>
      </c>
    </row>
    <row r="181" spans="1:8" ht="15.6">
      <c r="A181" s="16">
        <v>180</v>
      </c>
      <c r="B181" s="16">
        <v>135</v>
      </c>
      <c r="C181" s="16">
        <v>1.2160121277411899</v>
      </c>
      <c r="D181" s="16">
        <v>0.138108492215752</v>
      </c>
      <c r="E181" s="16">
        <v>1.2602184242907299</v>
      </c>
      <c r="F181" s="16">
        <v>0.32689269969749801</v>
      </c>
      <c r="G181" s="16">
        <v>8.2969440396585391E-3</v>
      </c>
      <c r="H181" s="16">
        <v>0.58217196401231097</v>
      </c>
    </row>
    <row r="182" spans="1:8" ht="15.6">
      <c r="A182" s="16">
        <v>181</v>
      </c>
      <c r="B182" s="16">
        <v>92</v>
      </c>
      <c r="C182" s="16">
        <v>1.2417198107385301</v>
      </c>
      <c r="D182" s="16">
        <v>0.13387581129516599</v>
      </c>
      <c r="E182" s="16">
        <v>1.24795559279209</v>
      </c>
      <c r="F182" s="16">
        <v>0.240615976900866</v>
      </c>
      <c r="G182" s="16">
        <v>7.8596579476861196E-3</v>
      </c>
      <c r="H182" s="16">
        <v>0.63098591549295802</v>
      </c>
    </row>
    <row r="183" spans="1:8" ht="15.6">
      <c r="A183" s="16">
        <v>182</v>
      </c>
      <c r="B183" s="16">
        <v>205</v>
      </c>
      <c r="C183" s="16">
        <v>1.2426944673935501</v>
      </c>
      <c r="D183" s="16">
        <v>0.13410096182575101</v>
      </c>
      <c r="E183" s="16">
        <v>1.2478108942667401</v>
      </c>
      <c r="F183" s="16">
        <v>0.24792465401272101</v>
      </c>
      <c r="G183" s="16">
        <v>7.8625162058660499E-3</v>
      </c>
      <c r="H183" s="16">
        <v>0.62864662839811503</v>
      </c>
    </row>
    <row r="184" spans="1:8" ht="15.6">
      <c r="A184" s="16">
        <v>183</v>
      </c>
      <c r="B184" s="16">
        <v>206</v>
      </c>
      <c r="C184" s="16">
        <v>1.2436700962654399</v>
      </c>
      <c r="D184" s="16">
        <v>0.13432640667324999</v>
      </c>
      <c r="E184" s="16">
        <v>1.2476660558651</v>
      </c>
      <c r="F184" s="16">
        <v>0.25523865295633802</v>
      </c>
      <c r="G184" s="16">
        <v>7.8655987912189407E-3</v>
      </c>
      <c r="H184" s="16">
        <v>0.62633470981681105</v>
      </c>
    </row>
    <row r="185" spans="1:8" ht="15.6">
      <c r="A185" s="16">
        <v>184</v>
      </c>
      <c r="B185" s="16">
        <v>246</v>
      </c>
      <c r="C185" s="16">
        <v>1.2446466988096201</v>
      </c>
      <c r="D185" s="16">
        <v>0.13455214641513699</v>
      </c>
      <c r="E185" s="16">
        <v>1.24752107738426</v>
      </c>
      <c r="F185" s="16">
        <v>0.26255797954649301</v>
      </c>
      <c r="G185" s="16">
        <v>7.8689000634735908E-3</v>
      </c>
      <c r="H185" s="16">
        <v>0.62404944739177703</v>
      </c>
    </row>
    <row r="186" spans="1:8" ht="15.6">
      <c r="A186" s="16">
        <v>185</v>
      </c>
      <c r="B186" s="16">
        <v>118</v>
      </c>
      <c r="C186" s="16">
        <v>1.2456242764843799</v>
      </c>
      <c r="D186" s="16">
        <v>0.13477818163039801</v>
      </c>
      <c r="E186" s="16">
        <v>1.2473759586208999</v>
      </c>
      <c r="F186" s="16">
        <v>0.26988263960643399</v>
      </c>
      <c r="G186" s="16">
        <v>7.8724145951464802E-3</v>
      </c>
      <c r="H186" s="16">
        <v>0.62179015505916502</v>
      </c>
    </row>
    <row r="187" spans="1:8" ht="15.6">
      <c r="A187" s="16">
        <v>186</v>
      </c>
      <c r="B187" s="16">
        <v>88</v>
      </c>
      <c r="C187" s="16">
        <v>1.24660283075096</v>
      </c>
      <c r="D187" s="16">
        <v>0.13500451289953599</v>
      </c>
      <c r="E187" s="16">
        <v>1.24723069937131</v>
      </c>
      <c r="F187" s="16">
        <v>0.29905083864256898</v>
      </c>
      <c r="G187" s="16">
        <v>7.8761371617181598E-3</v>
      </c>
      <c r="H187" s="16">
        <v>0.61955617183518996</v>
      </c>
    </row>
    <row r="188" spans="1:8" ht="15.6">
      <c r="A188" s="16">
        <v>187</v>
      </c>
      <c r="B188" s="16">
        <v>250</v>
      </c>
      <c r="C188" s="16">
        <v>1.2525095916329401</v>
      </c>
      <c r="D188" s="16">
        <v>0.13242529337185999</v>
      </c>
      <c r="E188" s="16">
        <v>1.4020836016701099</v>
      </c>
      <c r="F188" s="16">
        <v>0.39759215219976202</v>
      </c>
      <c r="G188" s="16">
        <v>8.0968631139655099E-3</v>
      </c>
      <c r="H188" s="16">
        <v>0.55315053914425805</v>
      </c>
    </row>
    <row r="189" spans="1:8" ht="15.6">
      <c r="A189" s="16">
        <v>188</v>
      </c>
      <c r="B189" s="16">
        <v>245</v>
      </c>
      <c r="C189" s="16">
        <v>1.2584222420770499</v>
      </c>
      <c r="D189" s="16">
        <v>0.13214334679797099</v>
      </c>
      <c r="E189" s="16">
        <v>1.40898223347028</v>
      </c>
      <c r="F189" s="16">
        <v>0.39759215219976202</v>
      </c>
      <c r="G189" s="16">
        <v>8.0083577602615506E-3</v>
      </c>
      <c r="H189" s="16">
        <v>0.54710415013787095</v>
      </c>
    </row>
    <row r="190" spans="1:8" ht="15.6">
      <c r="A190" s="16">
        <v>189</v>
      </c>
      <c r="B190" s="16">
        <v>280</v>
      </c>
      <c r="C190" s="16">
        <v>1.2535738687128799</v>
      </c>
      <c r="D190" s="16">
        <v>0.13237454298856</v>
      </c>
      <c r="E190" s="16">
        <v>1.4033253553941401</v>
      </c>
      <c r="F190" s="16">
        <v>0.39759215219976202</v>
      </c>
      <c r="G190" s="16">
        <v>8.0807880652576693E-3</v>
      </c>
      <c r="H190" s="16">
        <v>0.55205234571621598</v>
      </c>
    </row>
    <row r="191" spans="1:8" ht="15.6">
      <c r="A191" s="16">
        <v>190</v>
      </c>
      <c r="B191" s="16">
        <v>300</v>
      </c>
      <c r="C191" s="16">
        <v>1.2833972775529501</v>
      </c>
      <c r="D191" s="16">
        <v>0.135525047175374</v>
      </c>
      <c r="E191" s="16">
        <v>1.4323370347306399</v>
      </c>
      <c r="F191" s="16">
        <v>0.404280618311534</v>
      </c>
      <c r="G191" s="16">
        <v>8.1226154599355095E-3</v>
      </c>
      <c r="H191" s="16">
        <v>0.55490985307324903</v>
      </c>
    </row>
    <row r="192" spans="1:8" ht="15.6">
      <c r="A192" s="16">
        <v>191</v>
      </c>
      <c r="B192" s="16">
        <v>275</v>
      </c>
      <c r="C192" s="16">
        <v>1.26055079623693</v>
      </c>
      <c r="D192" s="16">
        <v>0.132765287769784</v>
      </c>
      <c r="E192" s="16">
        <v>1.39948813609115</v>
      </c>
      <c r="F192" s="16">
        <v>0.39759215219976202</v>
      </c>
      <c r="G192" s="16">
        <v>8.1418534629305699E-3</v>
      </c>
      <c r="H192" s="16">
        <v>0.55622412893280004</v>
      </c>
    </row>
    <row r="193" spans="1:8" ht="15.6">
      <c r="A193" s="16">
        <v>192</v>
      </c>
      <c r="B193" s="16">
        <v>250</v>
      </c>
      <c r="C193" s="16">
        <v>1.2635071214589799</v>
      </c>
      <c r="D193" s="16">
        <v>0.13262431448284001</v>
      </c>
      <c r="E193" s="16">
        <v>1.4029374519912401</v>
      </c>
      <c r="F193" s="16">
        <v>0.39759215219976202</v>
      </c>
      <c r="G193" s="16">
        <v>8.0968631139655099E-3</v>
      </c>
      <c r="H193" s="16">
        <v>0.55315053914425805</v>
      </c>
    </row>
    <row r="194" spans="1:8" ht="15.6">
      <c r="A194" s="16">
        <v>193</v>
      </c>
      <c r="B194" s="16">
        <v>223</v>
      </c>
      <c r="C194" s="16">
        <v>1.26859200084091</v>
      </c>
      <c r="D194" s="16">
        <v>0.13310528216770801</v>
      </c>
      <c r="E194" s="16">
        <v>1.3968926705122</v>
      </c>
      <c r="F194" s="16">
        <v>0.39759215219976202</v>
      </c>
      <c r="G194" s="16">
        <v>8.1873465847434098E-3</v>
      </c>
      <c r="H194" s="16">
        <v>0.55933206647650502</v>
      </c>
    </row>
    <row r="195" spans="1:8" ht="15.6">
      <c r="A195" s="16">
        <v>194</v>
      </c>
      <c r="B195" s="16">
        <v>178</v>
      </c>
      <c r="C195" s="16">
        <v>1.2285431109635101</v>
      </c>
      <c r="D195" s="16">
        <v>0.130946645175231</v>
      </c>
      <c r="E195" s="16">
        <v>1.3917220279720299</v>
      </c>
      <c r="F195" s="16">
        <v>0.35831285831285797</v>
      </c>
      <c r="G195" s="16">
        <v>8.3968166263186997E-3</v>
      </c>
      <c r="H195" s="16">
        <v>0.55183376676165896</v>
      </c>
    </row>
    <row r="196" spans="1:8" ht="15.6">
      <c r="A196" s="16">
        <v>195</v>
      </c>
      <c r="B196" s="16">
        <v>192</v>
      </c>
      <c r="C196" s="16">
        <v>1.22855775267607</v>
      </c>
      <c r="D196" s="16">
        <v>0.131113238252313</v>
      </c>
      <c r="E196" s="16">
        <v>1.38912813007332</v>
      </c>
      <c r="F196" s="16">
        <v>0.36401018496839099</v>
      </c>
      <c r="G196" s="16">
        <v>8.3891584000156307E-3</v>
      </c>
      <c r="H196" s="16">
        <v>0.55180502423626598</v>
      </c>
    </row>
    <row r="197" spans="1:8" ht="15.6">
      <c r="A197" s="16">
        <v>196</v>
      </c>
      <c r="B197" s="16">
        <v>230</v>
      </c>
      <c r="C197" s="16">
        <v>1.2285723921096601</v>
      </c>
      <c r="D197" s="16">
        <v>0.13128001882617099</v>
      </c>
      <c r="E197" s="16">
        <v>1.3865412618402599</v>
      </c>
      <c r="F197" s="16">
        <v>0.36971418531099898</v>
      </c>
      <c r="G197" s="16">
        <v>8.3815448683812795E-3</v>
      </c>
      <c r="H197" s="16">
        <v>0.55177902757084296</v>
      </c>
    </row>
    <row r="198" spans="1:8" ht="15.6">
      <c r="A198" s="16">
        <v>197</v>
      </c>
      <c r="B198" s="16">
        <v>240</v>
      </c>
      <c r="C198" s="16">
        <v>1.22858702926483</v>
      </c>
      <c r="D198" s="16">
        <v>0.131446987213518</v>
      </c>
      <c r="E198" s="16">
        <v>1.3839613947351199</v>
      </c>
      <c r="F198" s="16">
        <v>0.375424871073605</v>
      </c>
      <c r="G198" s="16">
        <v>8.3739753385047595E-3</v>
      </c>
      <c r="H198" s="16">
        <v>0.55175573816728696</v>
      </c>
    </row>
    <row r="199" spans="1:8" ht="15.6">
      <c r="A199" s="16">
        <v>198</v>
      </c>
      <c r="B199" s="16">
        <v>244</v>
      </c>
      <c r="C199" s="16">
        <v>1.2286016641421</v>
      </c>
      <c r="D199" s="16">
        <v>0.13161414373178201</v>
      </c>
      <c r="E199" s="16">
        <v>1.3813885003744</v>
      </c>
      <c r="F199" s="16">
        <v>0.38114225401665303</v>
      </c>
      <c r="G199" s="16">
        <v>8.3664491315969206E-3</v>
      </c>
      <c r="H199" s="16">
        <v>0.55173511822124999</v>
      </c>
    </row>
    <row r="200" spans="1:8" ht="15.6">
      <c r="A200" s="16">
        <v>199</v>
      </c>
      <c r="B200" s="16">
        <v>250</v>
      </c>
      <c r="C200" s="16">
        <v>1.2286309270650699</v>
      </c>
      <c r="D200" s="16">
        <v>0.131949022434348</v>
      </c>
      <c r="E200" s="16">
        <v>1.37626351711738</v>
      </c>
      <c r="F200" s="16">
        <v>0.39259715862392902</v>
      </c>
      <c r="G200" s="16">
        <v>8.3515240400025403E-3</v>
      </c>
      <c r="H200" s="16">
        <v>0.55170173933307898</v>
      </c>
    </row>
    <row r="201" spans="1:8" ht="15.6">
      <c r="A201" s="16">
        <v>200</v>
      </c>
      <c r="B201" s="16">
        <v>408</v>
      </c>
      <c r="C201" s="16">
        <v>1.25696675627828</v>
      </c>
      <c r="D201" s="16">
        <v>0.148532585119689</v>
      </c>
      <c r="E201" s="16">
        <v>1.2114403836507599</v>
      </c>
      <c r="F201" s="16">
        <v>0.23726368536937201</v>
      </c>
      <c r="G201" s="16">
        <v>7.7838965943756496E-3</v>
      </c>
      <c r="H201" s="16">
        <v>0.54838839373722503</v>
      </c>
    </row>
    <row r="202" spans="1:8" ht="15.6">
      <c r="A202" s="16">
        <v>201</v>
      </c>
      <c r="B202" s="16">
        <v>347</v>
      </c>
      <c r="C202" s="16">
        <v>1.2610888091869299</v>
      </c>
      <c r="D202" s="16">
        <v>0.14763308006347201</v>
      </c>
      <c r="E202" s="16">
        <v>1.2359780838210299</v>
      </c>
      <c r="F202" s="16">
        <v>0.24427421245993899</v>
      </c>
      <c r="G202" s="16">
        <v>7.8444652225230695E-3</v>
      </c>
      <c r="H202" s="16">
        <v>0.55010973505797101</v>
      </c>
    </row>
    <row r="203" spans="1:8" ht="15.6">
      <c r="A203" s="16">
        <v>202</v>
      </c>
      <c r="B203" s="16">
        <v>150</v>
      </c>
      <c r="C203" s="16">
        <v>1.2566334991708099</v>
      </c>
      <c r="D203" s="16">
        <v>0.13443678023032599</v>
      </c>
      <c r="E203" s="16">
        <v>1.3089284348593</v>
      </c>
      <c r="F203" s="16">
        <v>0.25614754098360698</v>
      </c>
      <c r="G203" s="16">
        <v>8.4066256584741806E-3</v>
      </c>
      <c r="H203" s="16">
        <v>0.576344804543936</v>
      </c>
    </row>
    <row r="204" spans="1:8" ht="15.6">
      <c r="A204" s="16">
        <v>203</v>
      </c>
      <c r="B204" s="16">
        <v>175</v>
      </c>
      <c r="C204" s="16">
        <v>1.2582760593272999</v>
      </c>
      <c r="D204" s="16">
        <v>0.13728161446391801</v>
      </c>
      <c r="E204" s="16">
        <v>1.30713412992732</v>
      </c>
      <c r="F204" s="16">
        <v>0.25700598309928702</v>
      </c>
      <c r="G204" s="16">
        <v>8.3393889957901306E-3</v>
      </c>
      <c r="H204" s="16">
        <v>0.57364081983689896</v>
      </c>
    </row>
    <row r="205" spans="1:8" ht="15.6">
      <c r="A205" s="16">
        <v>204</v>
      </c>
      <c r="B205" s="16">
        <v>200</v>
      </c>
      <c r="C205" s="16">
        <v>1.2599181020905501</v>
      </c>
      <c r="D205" s="16">
        <v>0.140138067601632</v>
      </c>
      <c r="E205" s="16">
        <v>1.30535484559355</v>
      </c>
      <c r="F205" s="16">
        <v>0.25787019845690501</v>
      </c>
      <c r="G205" s="16">
        <v>8.2740140961685103E-3</v>
      </c>
      <c r="H205" s="16">
        <v>0.57104535462393602</v>
      </c>
    </row>
    <row r="206" spans="1:8" ht="15.6">
      <c r="A206" s="16">
        <v>205</v>
      </c>
      <c r="B206" s="16">
        <v>205</v>
      </c>
      <c r="C206" s="16">
        <v>1.2615596277049801</v>
      </c>
      <c r="D206" s="16">
        <v>0.14300621097021499</v>
      </c>
      <c r="E206" s="16">
        <v>1.3035903940321001</v>
      </c>
      <c r="F206" s="16">
        <v>0.25874024549274499</v>
      </c>
      <c r="G206" s="16">
        <v>8.2104131196357195E-3</v>
      </c>
      <c r="H206" s="16">
        <v>0.56855343817572401</v>
      </c>
    </row>
    <row r="207" spans="1:8" ht="15.6">
      <c r="A207" s="16">
        <v>206</v>
      </c>
      <c r="B207" s="16">
        <v>250</v>
      </c>
      <c r="C207" s="16">
        <v>1.26320063641486</v>
      </c>
      <c r="D207" s="16">
        <v>0.14588611648142899</v>
      </c>
      <c r="E207" s="16">
        <v>1.30184059053565</v>
      </c>
      <c r="F207" s="16">
        <v>0.25961618343441101</v>
      </c>
      <c r="G207" s="16">
        <v>8.1485036490673499E-3</v>
      </c>
      <c r="H207" s="16">
        <v>0.56616040771099996</v>
      </c>
    </row>
    <row r="208" spans="1:8" ht="15.6">
      <c r="A208" s="16">
        <v>207</v>
      </c>
      <c r="B208" s="16">
        <v>250</v>
      </c>
      <c r="C208" s="16">
        <v>1.26484112846431</v>
      </c>
      <c r="D208" s="16">
        <v>0.14877785663806201</v>
      </c>
      <c r="E208" s="16">
        <v>1.30010525345099</v>
      </c>
      <c r="F208" s="16">
        <v>0.26049807231426497</v>
      </c>
      <c r="G208" s="16">
        <v>8.0882082780419397E-3</v>
      </c>
      <c r="H208" s="16">
        <v>0.56386188500250201</v>
      </c>
    </row>
    <row r="209" spans="1:8" ht="15.6">
      <c r="A209" s="16">
        <v>208</v>
      </c>
      <c r="B209" s="16">
        <v>255</v>
      </c>
      <c r="C209" s="16">
        <v>1.2664811040972901</v>
      </c>
      <c r="D209" s="16">
        <v>0.151681504540016</v>
      </c>
      <c r="E209" s="16">
        <v>1.2983842041161799</v>
      </c>
      <c r="F209" s="16">
        <v>0.26138597298314598</v>
      </c>
      <c r="G209" s="16">
        <v>8.0294542357205404E-3</v>
      </c>
      <c r="H209" s="16">
        <v>0.56165375508467497</v>
      </c>
    </row>
    <row r="210" spans="1:8" ht="15.6">
      <c r="A210" s="16">
        <v>209</v>
      </c>
      <c r="B210" s="16">
        <v>50</v>
      </c>
      <c r="C210" s="16">
        <v>1.2681205635576001</v>
      </c>
      <c r="D210" s="16">
        <v>0.15459713389045901</v>
      </c>
      <c r="E210" s="16">
        <v>1.2966772667991999</v>
      </c>
      <c r="F210" s="16">
        <v>0.26227994712436298</v>
      </c>
      <c r="G210" s="16">
        <v>7.9721730449286102E-3</v>
      </c>
      <c r="H210" s="16">
        <v>0.55953214684610797</v>
      </c>
    </row>
    <row r="211" spans="1:8" ht="15.6">
      <c r="A211" s="16">
        <v>210</v>
      </c>
      <c r="B211" s="16">
        <v>180</v>
      </c>
      <c r="C211" s="16">
        <v>1.26957894736842</v>
      </c>
      <c r="D211" s="16">
        <v>0.12501931586710699</v>
      </c>
      <c r="E211" s="16">
        <v>1.4492343769882901</v>
      </c>
      <c r="F211" s="16">
        <v>0.29411764705882398</v>
      </c>
      <c r="G211" s="16">
        <v>7.1466959395332296E-3</v>
      </c>
      <c r="H211" s="16">
        <v>0.64227642276422803</v>
      </c>
    </row>
    <row r="212" spans="1:8" ht="15.6">
      <c r="A212" s="16">
        <v>211</v>
      </c>
      <c r="B212" s="16">
        <v>188</v>
      </c>
      <c r="C212" s="16">
        <v>1.2725</v>
      </c>
      <c r="D212" s="16">
        <v>0.12519315867106801</v>
      </c>
      <c r="E212" s="16">
        <v>1.4472660865666001</v>
      </c>
      <c r="F212" s="16">
        <v>0.29411764705882398</v>
      </c>
      <c r="G212" s="16">
        <v>7.1758661270415296E-3</v>
      </c>
      <c r="H212" s="16">
        <v>0.64489795918367399</v>
      </c>
    </row>
    <row r="213" spans="1:8" ht="15.6">
      <c r="A213" s="16">
        <v>212</v>
      </c>
      <c r="B213" s="16">
        <v>225</v>
      </c>
      <c r="C213" s="16">
        <v>1.2754210526315799</v>
      </c>
      <c r="D213" s="16">
        <v>0.12536700147502999</v>
      </c>
      <c r="E213" s="16">
        <v>1.44529779614492</v>
      </c>
      <c r="F213" s="16">
        <v>0.29411764705882398</v>
      </c>
      <c r="G213" s="16">
        <v>7.2052754144474396E-3</v>
      </c>
      <c r="H213" s="16">
        <v>0.64754098360655798</v>
      </c>
    </row>
    <row r="214" spans="1:8" ht="15.6">
      <c r="A214" s="16">
        <v>213</v>
      </c>
      <c r="B214" s="16">
        <v>235</v>
      </c>
      <c r="C214" s="16">
        <v>1.2783421052631601</v>
      </c>
      <c r="D214" s="16">
        <v>0.12554084427899101</v>
      </c>
      <c r="E214" s="16">
        <v>1.44332950572324</v>
      </c>
      <c r="F214" s="16">
        <v>0.29411764705882398</v>
      </c>
      <c r="G214" s="16">
        <v>7.2349267536015501E-3</v>
      </c>
      <c r="H214" s="16">
        <v>0.65020576131687202</v>
      </c>
    </row>
    <row r="215" spans="1:8" ht="15.6">
      <c r="A215" s="16">
        <v>214</v>
      </c>
      <c r="B215" s="16">
        <v>190</v>
      </c>
      <c r="C215" s="16">
        <v>1.28126315789474</v>
      </c>
      <c r="D215" s="16">
        <v>0.125714687082953</v>
      </c>
      <c r="E215" s="16">
        <v>1.44136121530155</v>
      </c>
      <c r="F215" s="16">
        <v>0.29411764705882398</v>
      </c>
      <c r="G215" s="16">
        <v>7.2648231451453603E-3</v>
      </c>
      <c r="H215" s="16">
        <v>0.65289256198347101</v>
      </c>
    </row>
    <row r="216" spans="1:8" ht="15.6">
      <c r="A216" s="16">
        <v>215</v>
      </c>
      <c r="B216" s="16">
        <v>182</v>
      </c>
      <c r="C216" s="16">
        <v>1.25757894736842</v>
      </c>
      <c r="D216" s="16">
        <v>0.12643464212966199</v>
      </c>
      <c r="E216" s="16">
        <v>1.4370237958176999</v>
      </c>
      <c r="F216" s="16">
        <v>0.29117647058823498</v>
      </c>
      <c r="G216" s="16">
        <v>7.1954455707715203E-3</v>
      </c>
      <c r="H216" s="16">
        <v>0.64665757162346504</v>
      </c>
    </row>
    <row r="217" spans="1:8" ht="15.6">
      <c r="A217" s="16">
        <v>216</v>
      </c>
      <c r="B217" s="16">
        <v>195</v>
      </c>
      <c r="C217" s="16">
        <v>1.2605</v>
      </c>
      <c r="D217" s="16">
        <v>0.126608484933624</v>
      </c>
      <c r="E217" s="16">
        <v>1.4350555053960199</v>
      </c>
      <c r="F217" s="16">
        <v>0.29117647058823498</v>
      </c>
      <c r="G217" s="16">
        <v>7.2250158950349702E-3</v>
      </c>
      <c r="H217" s="16">
        <v>0.64931506849315102</v>
      </c>
    </row>
    <row r="218" spans="1:8" ht="15.6">
      <c r="A218" s="16">
        <v>217</v>
      </c>
      <c r="B218" s="16">
        <v>225</v>
      </c>
      <c r="C218" s="16">
        <v>1.2634210526315801</v>
      </c>
      <c r="D218" s="16">
        <v>0.12678232773758499</v>
      </c>
      <c r="E218" s="16">
        <v>1.4330872149743401</v>
      </c>
      <c r="F218" s="16">
        <v>0.29117647058823498</v>
      </c>
      <c r="G218" s="16">
        <v>7.2548302659911001E-3</v>
      </c>
      <c r="H218" s="16">
        <v>0.65199449793672604</v>
      </c>
    </row>
    <row r="219" spans="1:8" ht="15.6">
      <c r="A219" s="16">
        <v>218</v>
      </c>
      <c r="B219" s="16">
        <v>230</v>
      </c>
      <c r="C219" s="16">
        <v>1.26634210526316</v>
      </c>
      <c r="D219" s="16">
        <v>0.12695617054154701</v>
      </c>
      <c r="E219" s="16">
        <v>1.4311189245526501</v>
      </c>
      <c r="F219" s="16">
        <v>0.29117647058823498</v>
      </c>
      <c r="G219" s="16">
        <v>7.2848917173695101E-3</v>
      </c>
      <c r="H219" s="16">
        <v>0.65469613259668502</v>
      </c>
    </row>
    <row r="220" spans="1:8" ht="15.6">
      <c r="A220" s="16">
        <v>219</v>
      </c>
      <c r="B220" s="16">
        <v>195</v>
      </c>
      <c r="C220" s="16">
        <v>1.26926315789474</v>
      </c>
      <c r="D220" s="16">
        <v>0.127130013345508</v>
      </c>
      <c r="E220" s="16">
        <v>1.4291506341309701</v>
      </c>
      <c r="F220" s="16">
        <v>0.29117647058823498</v>
      </c>
      <c r="G220" s="16">
        <v>7.3152033333918603E-3</v>
      </c>
      <c r="H220" s="16">
        <v>0.65742024965325996</v>
      </c>
    </row>
    <row r="221" spans="1:8" ht="15.6">
      <c r="A221" s="16">
        <v>220</v>
      </c>
      <c r="B221" s="16">
        <v>145</v>
      </c>
      <c r="C221" s="16">
        <v>1.2409095765054701</v>
      </c>
      <c r="D221" s="16">
        <v>0.13469423231073199</v>
      </c>
      <c r="E221" s="16">
        <v>1.36413373932795</v>
      </c>
      <c r="F221" s="16">
        <v>0.26998933542125098</v>
      </c>
      <c r="G221" s="16">
        <v>8.2070717196927202E-3</v>
      </c>
      <c r="H221" s="16">
        <v>0.56049506679425598</v>
      </c>
    </row>
    <row r="222" spans="1:8" ht="15.6">
      <c r="A222" s="16">
        <v>221</v>
      </c>
      <c r="B222" s="16">
        <v>187</v>
      </c>
      <c r="C222" s="16">
        <v>1.2411353061022401</v>
      </c>
      <c r="D222" s="16">
        <v>0.135177116243797</v>
      </c>
      <c r="E222" s="16">
        <v>1.3553347271656599</v>
      </c>
      <c r="F222" s="16">
        <v>0.29111490237495602</v>
      </c>
      <c r="G222" s="16">
        <v>8.1157232583240098E-3</v>
      </c>
      <c r="H222" s="16">
        <v>0.56481480308212595</v>
      </c>
    </row>
    <row r="223" spans="1:8" ht="15.6">
      <c r="A223" s="16">
        <v>222</v>
      </c>
      <c r="B223" s="16">
        <v>226</v>
      </c>
      <c r="C223" s="16">
        <v>1.2413609851277401</v>
      </c>
      <c r="D223" s="16">
        <v>0.135660719726898</v>
      </c>
      <c r="E223" s="16">
        <v>1.3466126804727201</v>
      </c>
      <c r="F223" s="16">
        <v>0.31236843177466</v>
      </c>
      <c r="G223" s="16">
        <v>8.0263596571357593E-3</v>
      </c>
      <c r="H223" s="16">
        <v>0.56917871261868402</v>
      </c>
    </row>
    <row r="224" spans="1:8" ht="15.6">
      <c r="A224" s="16">
        <v>223</v>
      </c>
      <c r="B224" s="16">
        <v>352</v>
      </c>
      <c r="C224" s="16">
        <v>1.24158661359895</v>
      </c>
      <c r="D224" s="16">
        <v>0.136145044369547</v>
      </c>
      <c r="E224" s="16">
        <v>1.33796659381428</v>
      </c>
      <c r="F224" s="16">
        <v>0.33375108979947699</v>
      </c>
      <c r="G224" s="16">
        <v>7.9388986744265092E-3</v>
      </c>
      <c r="H224" s="16">
        <v>0.57358542922731504</v>
      </c>
    </row>
    <row r="225" spans="1:8" ht="15.6">
      <c r="A225" s="16">
        <v>224</v>
      </c>
      <c r="B225" s="16">
        <v>345</v>
      </c>
      <c r="C225" s="16">
        <v>1.2418121915328599</v>
      </c>
      <c r="D225" s="16">
        <v>0.136630091786059</v>
      </c>
      <c r="E225" s="16">
        <v>1.3293954791922</v>
      </c>
      <c r="F225" s="16">
        <v>0.35526405684224899</v>
      </c>
      <c r="G225" s="16">
        <v>7.8532635142231303E-3</v>
      </c>
      <c r="H225" s="16">
        <v>0.57803370583071401</v>
      </c>
    </row>
    <row r="226" spans="1:8" ht="15.6">
      <c r="A226" s="16">
        <v>225</v>
      </c>
      <c r="B226" s="16">
        <v>249</v>
      </c>
      <c r="C226" s="16">
        <v>1.24203771894645</v>
      </c>
      <c r="D226" s="16">
        <v>0.13711586359557201</v>
      </c>
      <c r="E226" s="16">
        <v>1.32089836566862</v>
      </c>
      <c r="F226" s="16">
        <v>0.37690852772676198</v>
      </c>
      <c r="G226" s="16">
        <v>7.7693823341044403E-3</v>
      </c>
      <c r="H226" s="16">
        <v>0.58252240294771496</v>
      </c>
    </row>
    <row r="227" spans="1:8" ht="15.6">
      <c r="A227" s="16">
        <v>226</v>
      </c>
      <c r="B227" s="16">
        <v>170</v>
      </c>
      <c r="C227" s="16">
        <v>1.2409425546555699</v>
      </c>
      <c r="D227" s="16">
        <v>0.135397131612293</v>
      </c>
      <c r="E227" s="16">
        <v>1.32380790329128</v>
      </c>
      <c r="F227" s="16">
        <v>0.25700598309928702</v>
      </c>
      <c r="G227" s="16">
        <v>7.9025240692296196E-3</v>
      </c>
      <c r="H227" s="16">
        <v>0.54359023042841004</v>
      </c>
    </row>
    <row r="228" spans="1:8" ht="15.6">
      <c r="A228" s="16">
        <v>227</v>
      </c>
      <c r="B228" s="16">
        <v>250</v>
      </c>
      <c r="C228" s="16">
        <v>1.2410579585205299</v>
      </c>
      <c r="D228" s="16">
        <v>0.13606321237687999</v>
      </c>
      <c r="E228" s="16">
        <v>1.3154942206627001</v>
      </c>
      <c r="F228" s="16">
        <v>0.277210463341173</v>
      </c>
      <c r="G228" s="16">
        <v>7.8819074099149393E-3</v>
      </c>
      <c r="H228" s="16">
        <v>0.54398343533064197</v>
      </c>
    </row>
    <row r="229" spans="1:8" ht="15.6">
      <c r="A229" s="16">
        <v>228</v>
      </c>
      <c r="B229" s="16">
        <v>340</v>
      </c>
      <c r="C229" s="16">
        <v>1.24117332603993</v>
      </c>
      <c r="D229" s="16">
        <v>0.13673201912279401</v>
      </c>
      <c r="E229" s="16">
        <v>1.30724984396754</v>
      </c>
      <c r="F229" s="16">
        <v>0.29755128231665701</v>
      </c>
      <c r="G229" s="16">
        <v>7.8616032428040009E-3</v>
      </c>
      <c r="H229" s="16">
        <v>0.54439910490983301</v>
      </c>
    </row>
    <row r="230" spans="1:8" ht="15.6">
      <c r="A230" s="16">
        <v>229</v>
      </c>
      <c r="B230" s="16">
        <v>450</v>
      </c>
      <c r="C230" s="16">
        <v>1.2412886572309301</v>
      </c>
      <c r="D230" s="16">
        <v>0.137403568618748</v>
      </c>
      <c r="E230" s="16">
        <v>1.29907391016327</v>
      </c>
      <c r="F230" s="16">
        <v>0.31802982470715302</v>
      </c>
      <c r="G230" s="16">
        <v>7.8415927345763907E-3</v>
      </c>
      <c r="H230" s="16">
        <v>0.54483614794963298</v>
      </c>
    </row>
    <row r="231" spans="1:8" ht="15.6">
      <c r="A231" s="16">
        <v>230</v>
      </c>
      <c r="B231" s="16">
        <v>400</v>
      </c>
      <c r="C231" s="16">
        <v>1.2414039521106901</v>
      </c>
      <c r="D231" s="16">
        <v>0.13807787777127201</v>
      </c>
      <c r="E231" s="16">
        <v>1.2909655704776899</v>
      </c>
      <c r="F231" s="16">
        <v>0.33864749400854399</v>
      </c>
      <c r="G231" s="16">
        <v>7.8218584956140005E-3</v>
      </c>
      <c r="H231" s="16">
        <v>0.54529355871476903</v>
      </c>
    </row>
    <row r="232" spans="1:8" ht="15.6">
      <c r="A232" s="16">
        <v>231</v>
      </c>
      <c r="B232" s="16">
        <v>0</v>
      </c>
      <c r="C232" s="16">
        <v>1.24151921069636</v>
      </c>
      <c r="D232" s="16">
        <v>0.13875496362613499</v>
      </c>
      <c r="E232" s="16">
        <v>1.2829239901151801</v>
      </c>
      <c r="F232" s="16">
        <v>0.35940571285182599</v>
      </c>
      <c r="G232" s="16">
        <v>7.8023844442019798E-3</v>
      </c>
      <c r="H232" s="16">
        <v>0.54577040892830397</v>
      </c>
    </row>
    <row r="233" spans="1:8" ht="15.6">
      <c r="A233" s="16">
        <v>232</v>
      </c>
      <c r="B233" s="16">
        <v>380</v>
      </c>
      <c r="C233" s="16">
        <v>1.23874383279805</v>
      </c>
      <c r="D233" s="16">
        <v>0.13515836008870999</v>
      </c>
      <c r="E233" s="16">
        <v>1.3016275620121001</v>
      </c>
      <c r="F233" s="16">
        <v>0.32798511921772</v>
      </c>
      <c r="G233" s="16">
        <v>7.8906927247271198E-3</v>
      </c>
      <c r="H233" s="16">
        <v>0.56922233842956305</v>
      </c>
    </row>
    <row r="234" spans="1:8" ht="15.6">
      <c r="A234" s="16">
        <v>233</v>
      </c>
      <c r="B234" s="16">
        <v>340</v>
      </c>
      <c r="C234" s="16">
        <v>1.2824487651077201</v>
      </c>
      <c r="D234" s="16">
        <v>0.13133532580621399</v>
      </c>
      <c r="E234" s="16">
        <v>1.43166506029068</v>
      </c>
      <c r="F234" s="16">
        <v>0.40922619047619002</v>
      </c>
      <c r="G234" s="16">
        <v>7.6593912999443001E-3</v>
      </c>
      <c r="H234" s="16">
        <v>0.52419354838709697</v>
      </c>
    </row>
    <row r="235" spans="1:8" ht="15.6">
      <c r="A235" s="16">
        <v>234</v>
      </c>
      <c r="B235" s="16">
        <v>535</v>
      </c>
      <c r="C235" s="16">
        <v>1.2340896284265299</v>
      </c>
      <c r="D235" s="16">
        <v>0.135607451937759</v>
      </c>
      <c r="E235" s="16">
        <v>1.29031807483806</v>
      </c>
      <c r="F235" s="16">
        <v>0.337501038464734</v>
      </c>
      <c r="G235" s="16">
        <v>8.0344381552914599E-3</v>
      </c>
      <c r="H235" s="16">
        <v>0.55823510396896803</v>
      </c>
    </row>
    <row r="236" spans="1:8" ht="15.6">
      <c r="A236" s="16">
        <v>235</v>
      </c>
      <c r="B236" s="16">
        <v>610</v>
      </c>
      <c r="C236" s="16">
        <v>1.2364845271138001</v>
      </c>
      <c r="D236" s="16">
        <v>0.13832253822724899</v>
      </c>
      <c r="E236" s="16">
        <v>1.2856321668642701</v>
      </c>
      <c r="F236" s="16">
        <v>0.33864749400854399</v>
      </c>
      <c r="G236" s="16">
        <v>7.8937488385414003E-3</v>
      </c>
      <c r="H236" s="16">
        <v>0.55030532682001998</v>
      </c>
    </row>
    <row r="237" spans="1:8" ht="15.6">
      <c r="A237" s="16">
        <v>236</v>
      </c>
      <c r="B237" s="16">
        <v>550</v>
      </c>
      <c r="C237" s="16">
        <v>1.2376816937231001</v>
      </c>
      <c r="D237" s="16">
        <v>0.139684269677149</v>
      </c>
      <c r="E237" s="16">
        <v>1.2833037106026499</v>
      </c>
      <c r="F237" s="16">
        <v>0.33922364754141099</v>
      </c>
      <c r="G237" s="16">
        <v>7.8259045027231008E-3</v>
      </c>
      <c r="H237" s="16">
        <v>0.54649430262830601</v>
      </c>
    </row>
    <row r="238" spans="1:8" ht="15.6">
      <c r="A238" s="16">
        <v>237</v>
      </c>
      <c r="B238" s="16">
        <v>340</v>
      </c>
      <c r="C238" s="16">
        <v>1.23887867190218</v>
      </c>
      <c r="D238" s="16">
        <v>0.141048804828353</v>
      </c>
      <c r="E238" s="16">
        <v>1.28098483991402</v>
      </c>
      <c r="F238" s="16">
        <v>0.33980176487809</v>
      </c>
      <c r="G238" s="16">
        <v>7.7596460505625804E-3</v>
      </c>
      <c r="H238" s="16">
        <v>0.54278089325648304</v>
      </c>
    </row>
    <row r="239" spans="1:8" ht="15.6">
      <c r="A239" s="16">
        <v>238</v>
      </c>
      <c r="B239" s="16">
        <v>120</v>
      </c>
      <c r="C239" s="16">
        <v>1.24127206314761</v>
      </c>
      <c r="D239" s="16">
        <v>0.14378632094177901</v>
      </c>
      <c r="E239" s="16">
        <v>1.2763756194604501</v>
      </c>
      <c r="F239" s="16">
        <v>0.34096393126167102</v>
      </c>
      <c r="G239" s="16">
        <v>7.6316610856937998E-3</v>
      </c>
      <c r="H239" s="16">
        <v>0.535633093664037</v>
      </c>
    </row>
    <row r="240" spans="1:8" ht="15.6">
      <c r="A240" s="16">
        <v>239</v>
      </c>
      <c r="B240" s="16">
        <v>150</v>
      </c>
      <c r="C240" s="16">
        <v>1.2409782439379</v>
      </c>
      <c r="D240" s="16">
        <v>0.13225215330042001</v>
      </c>
      <c r="E240" s="16">
        <v>1.34358968341705</v>
      </c>
      <c r="F240" s="16">
        <v>0.26034886748242603</v>
      </c>
      <c r="G240" s="16">
        <v>8.0612656187021396E-3</v>
      </c>
      <c r="H240" s="16">
        <v>0.55133333333333301</v>
      </c>
    </row>
    <row r="241" spans="1:8" ht="15.6">
      <c r="A241" s="16">
        <v>240</v>
      </c>
      <c r="B241" s="16">
        <v>220</v>
      </c>
      <c r="C241" s="16">
        <v>1.2410772924914</v>
      </c>
      <c r="D241" s="16">
        <v>0.13287883468505701</v>
      </c>
      <c r="E241" s="16">
        <v>1.3352266357958</v>
      </c>
      <c r="F241" s="16">
        <v>0.278901632193575</v>
      </c>
      <c r="G241" s="16">
        <v>8.0117977334158604E-3</v>
      </c>
      <c r="H241" s="16">
        <v>0.5547374749499</v>
      </c>
    </row>
    <row r="242" spans="1:8" ht="15.6">
      <c r="A242" s="16">
        <v>241</v>
      </c>
      <c r="B242" s="16">
        <v>225</v>
      </c>
      <c r="C242" s="16">
        <v>1.24117631790692</v>
      </c>
      <c r="D242" s="16">
        <v>0.13350709854432799</v>
      </c>
      <c r="E242" s="16">
        <v>1.3269336464735799</v>
      </c>
      <c r="F242" s="16">
        <v>0.29757506197296801</v>
      </c>
      <c r="G242" s="16">
        <v>7.9627382225825206E-3</v>
      </c>
      <c r="H242" s="16">
        <v>0.558155287817938</v>
      </c>
    </row>
    <row r="243" spans="1:8" ht="15.6">
      <c r="A243" s="16">
        <v>242</v>
      </c>
      <c r="B243" s="16">
        <v>250</v>
      </c>
      <c r="C243" s="16">
        <v>1.2412753201925699</v>
      </c>
      <c r="D243" s="16">
        <v>0.13413695087982799</v>
      </c>
      <c r="E243" s="16">
        <v>1.3187098387915901</v>
      </c>
      <c r="F243" s="16">
        <v>0.31637033784902902</v>
      </c>
      <c r="G243" s="16">
        <v>7.91408205008165E-3</v>
      </c>
      <c r="H243" s="16">
        <v>0.56158685446009404</v>
      </c>
    </row>
    <row r="244" spans="1:8" ht="15.6">
      <c r="A244" s="16">
        <v>243</v>
      </c>
      <c r="B244" s="16">
        <v>300</v>
      </c>
      <c r="C244" s="16">
        <v>1.2413742993564501</v>
      </c>
      <c r="D244" s="16">
        <v>0.13476839772353799</v>
      </c>
      <c r="E244" s="16">
        <v>1.3105543506567801</v>
      </c>
      <c r="F244" s="16">
        <v>0.33528865631330201</v>
      </c>
      <c r="G244" s="16">
        <v>7.8658242622618099E-3</v>
      </c>
      <c r="H244" s="16">
        <v>0.56503225806451596</v>
      </c>
    </row>
    <row r="245" spans="1:8" ht="15.6">
      <c r="A245" s="16">
        <v>244</v>
      </c>
      <c r="B245" s="16">
        <v>450</v>
      </c>
      <c r="C245" s="16">
        <v>1.2414237802702499</v>
      </c>
      <c r="D245" s="16">
        <v>0.135084720979323</v>
      </c>
      <c r="E245" s="16">
        <v>1.3065019609240101</v>
      </c>
      <c r="F245" s="16">
        <v>0.34479433471020299</v>
      </c>
      <c r="G245" s="16">
        <v>7.8418432367267296E-3</v>
      </c>
      <c r="H245" s="16">
        <v>0.56676017490750097</v>
      </c>
    </row>
    <row r="246" spans="1:8" ht="15.6">
      <c r="A246" s="16">
        <v>245</v>
      </c>
      <c r="B246" s="16">
        <v>230</v>
      </c>
      <c r="C246" s="16">
        <v>1.2414732554066501</v>
      </c>
      <c r="D246" s="16">
        <v>0.13540144513801999</v>
      </c>
      <c r="E246" s="16">
        <v>1.30246633424056</v>
      </c>
      <c r="F246" s="16">
        <v>0.35433122957435298</v>
      </c>
      <c r="G246" s="16">
        <v>7.8179599862593496E-3</v>
      </c>
      <c r="H246" s="16">
        <v>0.56849158249158205</v>
      </c>
    </row>
    <row r="247" spans="1:8" ht="15.6">
      <c r="A247" s="16">
        <v>246</v>
      </c>
      <c r="B247" s="16">
        <v>182</v>
      </c>
      <c r="C247" s="16">
        <v>1.2525231286795599</v>
      </c>
      <c r="D247" s="16">
        <v>0.132085879633038</v>
      </c>
      <c r="E247" s="16">
        <v>1.40738896541587</v>
      </c>
      <c r="F247" s="16">
        <v>0.38598574821852699</v>
      </c>
      <c r="G247" s="16">
        <v>8.1097610129973203E-3</v>
      </c>
      <c r="H247" s="16">
        <v>0.55305025780207295</v>
      </c>
    </row>
    <row r="248" spans="1:8" ht="15.6">
      <c r="A248" s="16">
        <v>247</v>
      </c>
      <c r="B248" s="16">
        <v>207</v>
      </c>
      <c r="C248" s="16">
        <v>1.2593860386879701</v>
      </c>
      <c r="D248" s="16">
        <v>0.13237567921777699</v>
      </c>
      <c r="E248" s="16">
        <v>1.40516810777106</v>
      </c>
      <c r="F248" s="16">
        <v>0.38598574821852699</v>
      </c>
      <c r="G248" s="16">
        <v>8.1485675655468097E-3</v>
      </c>
      <c r="H248" s="16">
        <v>0.55569669508394903</v>
      </c>
    </row>
    <row r="249" spans="1:8" ht="15.6">
      <c r="A249" s="16">
        <v>248</v>
      </c>
      <c r="B249" s="16">
        <v>220</v>
      </c>
      <c r="C249" s="16">
        <v>1.2662489486963799</v>
      </c>
      <c r="D249" s="16">
        <v>0.132665478802515</v>
      </c>
      <c r="E249" s="16">
        <v>1.4029472501262501</v>
      </c>
      <c r="F249" s="16">
        <v>0.38598574821852699</v>
      </c>
      <c r="G249" s="16">
        <v>8.1877472954021806E-3</v>
      </c>
      <c r="H249" s="16">
        <v>0.55836858142713597</v>
      </c>
    </row>
    <row r="250" spans="1:8" ht="15.6">
      <c r="A250" s="16">
        <v>249</v>
      </c>
      <c r="B250" s="16">
        <v>250</v>
      </c>
      <c r="C250" s="16">
        <v>1.27311185870479</v>
      </c>
      <c r="D250" s="16">
        <v>0.13295527838725399</v>
      </c>
      <c r="E250" s="16">
        <v>1.4007263924814399</v>
      </c>
      <c r="F250" s="16">
        <v>0.38598574821852699</v>
      </c>
      <c r="G250" s="16">
        <v>8.2273056114745904E-3</v>
      </c>
      <c r="H250" s="16">
        <v>0.56106628569573203</v>
      </c>
    </row>
    <row r="251" spans="1:8" ht="15.6">
      <c r="A251" s="16">
        <v>250</v>
      </c>
      <c r="B251" s="16">
        <v>185</v>
      </c>
      <c r="C251" s="16">
        <v>1.28683767872161</v>
      </c>
      <c r="D251" s="16">
        <v>0.13353487755672999</v>
      </c>
      <c r="E251" s="16">
        <v>1.39628467719183</v>
      </c>
      <c r="F251" s="16">
        <v>0.38598574821852699</v>
      </c>
      <c r="G251" s="16">
        <v>8.3075801656672405E-3</v>
      </c>
      <c r="H251" s="16">
        <v>0.56654065945595</v>
      </c>
    </row>
    <row r="252" spans="1:8" ht="15.6">
      <c r="A252" s="16">
        <v>251</v>
      </c>
      <c r="B252" s="16">
        <v>165</v>
      </c>
      <c r="C252" s="16">
        <v>1.2459162401153201</v>
      </c>
      <c r="D252" s="16">
        <v>0.13368453845032</v>
      </c>
      <c r="E252" s="16">
        <v>1.34196893591311</v>
      </c>
      <c r="F252" s="16">
        <v>0.34344629656077602</v>
      </c>
      <c r="G252" s="16">
        <v>7.9978802993926606E-3</v>
      </c>
      <c r="H252" s="16">
        <v>0.55088707178537599</v>
      </c>
    </row>
    <row r="253" spans="1:8" ht="15.6">
      <c r="A253" s="16">
        <v>252</v>
      </c>
      <c r="B253" s="16">
        <v>300</v>
      </c>
      <c r="C253" s="16">
        <v>1.24689720435083</v>
      </c>
      <c r="D253" s="16">
        <v>0.133915401163273</v>
      </c>
      <c r="E253" s="16">
        <v>1.34160024859456</v>
      </c>
      <c r="F253" s="16">
        <v>0.35166766657279802</v>
      </c>
      <c r="G253" s="16">
        <v>8.0058475334341996E-3</v>
      </c>
      <c r="H253" s="16">
        <v>0.54929143287959903</v>
      </c>
    </row>
    <row r="254" spans="1:8" ht="15.6">
      <c r="A254" s="16">
        <v>253</v>
      </c>
      <c r="B254" s="16">
        <v>400</v>
      </c>
      <c r="C254" s="16">
        <v>1.2478791065307</v>
      </c>
      <c r="D254" s="16">
        <v>0.13414657050076401</v>
      </c>
      <c r="E254" s="16">
        <v>1.3412312985823001</v>
      </c>
      <c r="F254" s="16">
        <v>0.35989185555886599</v>
      </c>
      <c r="G254" s="16">
        <v>8.0139349915620099E-3</v>
      </c>
      <c r="H254" s="16">
        <v>0.54770908477679603</v>
      </c>
    </row>
    <row r="255" spans="1:8" ht="15.6">
      <c r="A255" s="16">
        <v>254</v>
      </c>
      <c r="B255" s="16">
        <v>420</v>
      </c>
      <c r="C255" s="16">
        <v>1.2483704097702399</v>
      </c>
      <c r="D255" s="16">
        <v>0.134262270344672</v>
      </c>
      <c r="E255" s="16">
        <v>1.34104672497827</v>
      </c>
      <c r="F255" s="16">
        <v>0.36400500762029198</v>
      </c>
      <c r="G255" s="16">
        <v>8.0180230481604296E-3</v>
      </c>
      <c r="H255" s="16">
        <v>0.54692280665798099</v>
      </c>
    </row>
    <row r="256" spans="1:8" ht="15.6">
      <c r="A256" s="16">
        <v>255</v>
      </c>
      <c r="B256" s="16">
        <v>450</v>
      </c>
      <c r="C256" s="16">
        <v>1.2488619480007701</v>
      </c>
      <c r="D256" s="16">
        <v>0.134378047074071</v>
      </c>
      <c r="E256" s="16">
        <v>1.3408620855954601</v>
      </c>
      <c r="F256" s="16">
        <v>0.36811886496910101</v>
      </c>
      <c r="G256" s="16">
        <v>8.0221402631492997E-3</v>
      </c>
      <c r="H256" s="16">
        <v>0.54613974662934295</v>
      </c>
    </row>
    <row r="257" spans="1:8" ht="15.6">
      <c r="A257" s="16">
        <v>256</v>
      </c>
      <c r="B257" s="16">
        <v>500</v>
      </c>
      <c r="C257" s="16">
        <v>1.24935372139092</v>
      </c>
      <c r="D257" s="16">
        <v>0.13449390076562401</v>
      </c>
      <c r="E257" s="16">
        <v>1.3406773803987</v>
      </c>
      <c r="F257" s="16">
        <v>0.37223342778671498</v>
      </c>
      <c r="G257" s="16">
        <v>8.0262863477262008E-3</v>
      </c>
      <c r="H257" s="16">
        <v>0.54535987097930605</v>
      </c>
    </row>
    <row r="258" spans="1:8" ht="15.6">
      <c r="A258" s="16">
        <v>257</v>
      </c>
      <c r="B258" s="16">
        <v>390</v>
      </c>
      <c r="C258" s="16">
        <v>1.2498457301094901</v>
      </c>
      <c r="D258" s="16">
        <v>0.13460983149609901</v>
      </c>
      <c r="E258" s="16">
        <v>1.3404926093528</v>
      </c>
      <c r="F258" s="16">
        <v>0.37634869625461598</v>
      </c>
      <c r="G258" s="16">
        <v>8.0304610179057004E-3</v>
      </c>
      <c r="H258" s="16">
        <v>0.54458314653254902</v>
      </c>
    </row>
    <row r="259" spans="1:8" ht="15.6">
      <c r="A259" s="16">
        <v>258</v>
      </c>
      <c r="B259" s="16">
        <v>400</v>
      </c>
      <c r="C259" s="16">
        <v>1.2702411033901899</v>
      </c>
      <c r="D259" s="16">
        <v>0.13125887878492401</v>
      </c>
      <c r="E259" s="16">
        <v>1.4347018878209099</v>
      </c>
      <c r="F259" s="16">
        <v>0.38507109004739298</v>
      </c>
      <c r="G259" s="16">
        <v>7.9264814969055592E-3</v>
      </c>
      <c r="H259" s="16">
        <v>0.53344610682874705</v>
      </c>
    </row>
    <row r="260" spans="1:8" ht="15.6">
      <c r="A260" s="16">
        <v>259</v>
      </c>
      <c r="B260" s="16">
        <v>420</v>
      </c>
      <c r="C260" s="16">
        <v>1.2654838806109501</v>
      </c>
      <c r="D260" s="16">
        <v>0.132120627839136</v>
      </c>
      <c r="E260" s="16">
        <v>1.4025265273501999</v>
      </c>
      <c r="F260" s="16">
        <v>0.371684502757613</v>
      </c>
      <c r="G260" s="16">
        <v>7.9078213975080896E-3</v>
      </c>
      <c r="H260" s="16">
        <v>0.53470488050056397</v>
      </c>
    </row>
    <row r="261" spans="1:8" ht="15.6">
      <c r="A261" s="16">
        <v>260</v>
      </c>
      <c r="B261" s="16">
        <v>450</v>
      </c>
      <c r="C261" s="16">
        <v>1.2607621577505801</v>
      </c>
      <c r="D261" s="16">
        <v>0.13299376688995301</v>
      </c>
      <c r="E261" s="16">
        <v>1.37176267397407</v>
      </c>
      <c r="F261" s="16">
        <v>0.35919738725346601</v>
      </c>
      <c r="G261" s="16">
        <v>7.8892489489863892E-3</v>
      </c>
      <c r="H261" s="16">
        <v>0.53596365417238201</v>
      </c>
    </row>
    <row r="262" spans="1:8" ht="15.6">
      <c r="A262" s="16">
        <v>261</v>
      </c>
      <c r="B262" s="16">
        <v>470</v>
      </c>
      <c r="C262" s="16">
        <v>1.2584144848438199</v>
      </c>
      <c r="D262" s="16">
        <v>0.13343467846601501</v>
      </c>
      <c r="E262" s="16">
        <v>1.35688135154144</v>
      </c>
      <c r="F262" s="16">
        <v>0.353263269451559</v>
      </c>
      <c r="G262" s="16">
        <v>7.8799954010380906E-3</v>
      </c>
      <c r="H262" s="16">
        <v>0.53659304100828997</v>
      </c>
    </row>
    <row r="263" spans="1:8" ht="15.6">
      <c r="A263" s="16">
        <v>262</v>
      </c>
      <c r="B263" s="16">
        <v>505</v>
      </c>
      <c r="C263" s="16">
        <v>1.25607553891859</v>
      </c>
      <c r="D263" s="16">
        <v>0.13387852325717101</v>
      </c>
      <c r="E263" s="16">
        <v>1.34231943878847</v>
      </c>
      <c r="F263" s="16">
        <v>0.34752203423359401</v>
      </c>
      <c r="G263" s="16">
        <v>7.8707635352123495E-3</v>
      </c>
      <c r="H263" s="16">
        <v>0.53722242784419905</v>
      </c>
    </row>
    <row r="264" spans="1:8" ht="15.6">
      <c r="A264" s="16">
        <v>263</v>
      </c>
      <c r="B264" s="16">
        <v>120</v>
      </c>
      <c r="C264" s="16">
        <v>1.2149473684210499</v>
      </c>
      <c r="D264" s="16">
        <v>0.119987356886985</v>
      </c>
      <c r="E264" s="16">
        <v>1.4030770349453701</v>
      </c>
      <c r="F264" s="16">
        <v>0.28352941176470597</v>
      </c>
      <c r="G264" s="16">
        <v>7.0557704491451701E-3</v>
      </c>
      <c r="H264" s="16">
        <v>0.63410491257285595</v>
      </c>
    </row>
    <row r="265" spans="1:8" ht="15.6">
      <c r="A265" s="16">
        <v>264</v>
      </c>
      <c r="B265" s="16">
        <v>168</v>
      </c>
      <c r="C265" s="16">
        <v>1.2149473684210499</v>
      </c>
      <c r="D265" s="16">
        <v>0.119987356886985</v>
      </c>
      <c r="E265" s="16">
        <v>1.4030770349453701</v>
      </c>
      <c r="F265" s="16">
        <v>0.28352941176470597</v>
      </c>
      <c r="G265" s="16">
        <v>7.0557704491451701E-3</v>
      </c>
      <c r="H265" s="16">
        <v>0.63410491257285595</v>
      </c>
    </row>
    <row r="266" spans="1:8" ht="15.6">
      <c r="A266" s="16">
        <v>265</v>
      </c>
      <c r="B266" s="16">
        <v>160</v>
      </c>
      <c r="C266" s="16">
        <v>1.2149473684210499</v>
      </c>
      <c r="D266" s="16">
        <v>0.119987356886985</v>
      </c>
      <c r="E266" s="16">
        <v>1.4030770349453701</v>
      </c>
      <c r="F266" s="16">
        <v>0.28352941176470597</v>
      </c>
      <c r="G266" s="16">
        <v>7.0557704491451701E-3</v>
      </c>
      <c r="H266" s="16">
        <v>0.63410491257285595</v>
      </c>
    </row>
    <row r="267" spans="1:8" ht="15.6">
      <c r="A267" s="16">
        <v>266</v>
      </c>
      <c r="B267" s="16">
        <v>145</v>
      </c>
      <c r="C267" s="16">
        <v>1.2149473684210499</v>
      </c>
      <c r="D267" s="16">
        <v>0.119987356886985</v>
      </c>
      <c r="E267" s="16">
        <v>1.4030770349453701</v>
      </c>
      <c r="F267" s="16">
        <v>0.28352941176470597</v>
      </c>
      <c r="G267" s="16">
        <v>7.0557704491451701E-3</v>
      </c>
      <c r="H267" s="16">
        <v>0.63410491257285595</v>
      </c>
    </row>
    <row r="268" spans="1:8" ht="15.6">
      <c r="A268" s="16">
        <v>267</v>
      </c>
      <c r="B268" s="16">
        <v>100</v>
      </c>
      <c r="C268" s="16">
        <v>1.2149473684210499</v>
      </c>
      <c r="D268" s="16">
        <v>0.119987356886985</v>
      </c>
      <c r="E268" s="16">
        <v>1.4030770349453701</v>
      </c>
      <c r="F268" s="16">
        <v>0.28352941176470597</v>
      </c>
      <c r="G268" s="16">
        <v>7.0557704491451701E-3</v>
      </c>
      <c r="H268" s="16">
        <v>0.63410491257285595</v>
      </c>
    </row>
    <row r="269" spans="1:8" ht="15.6">
      <c r="A269" s="16">
        <v>268</v>
      </c>
      <c r="B269" s="16">
        <v>280</v>
      </c>
      <c r="C269" s="16">
        <v>1.2697625810600801</v>
      </c>
      <c r="D269" s="16">
        <v>0.13479308426557199</v>
      </c>
      <c r="E269" s="16">
        <v>1.4162711097592899</v>
      </c>
      <c r="F269" s="16">
        <v>0.417248285488863</v>
      </c>
      <c r="G269" s="16">
        <v>7.8823587512454503E-3</v>
      </c>
      <c r="H269" s="16">
        <v>0.58348201416923096</v>
      </c>
    </row>
    <row r="270" spans="1:8" ht="15.6">
      <c r="A270" s="16">
        <v>269</v>
      </c>
      <c r="B270" s="16">
        <v>330</v>
      </c>
      <c r="C270" s="16">
        <v>1.25759706998593</v>
      </c>
      <c r="D270" s="16">
        <v>0.13349438451481399</v>
      </c>
      <c r="E270" s="16">
        <v>1.4030417318669399</v>
      </c>
      <c r="F270" s="16">
        <v>0.41319830513567901</v>
      </c>
      <c r="G270" s="16">
        <v>7.8859439306352194E-3</v>
      </c>
      <c r="H270" s="16">
        <v>0.583216746281214</v>
      </c>
    </row>
    <row r="271" spans="1:8" ht="15.6">
      <c r="A271" s="16">
        <v>270</v>
      </c>
      <c r="B271" s="16">
        <v>360</v>
      </c>
      <c r="C271" s="16">
        <v>1.2516013153898</v>
      </c>
      <c r="D271" s="16">
        <v>0.13285437414806101</v>
      </c>
      <c r="E271" s="16">
        <v>1.39651929370412</v>
      </c>
      <c r="F271" s="16">
        <v>0.41120265562151398</v>
      </c>
      <c r="G271" s="16">
        <v>7.8877117932766895E-3</v>
      </c>
      <c r="H271" s="16">
        <v>0.58308603066626097</v>
      </c>
    </row>
    <row r="272" spans="1:8" ht="15.6">
      <c r="A272" s="16">
        <v>271</v>
      </c>
      <c r="B272" s="16">
        <v>380</v>
      </c>
      <c r="C272" s="16">
        <v>1.2456624605678199</v>
      </c>
      <c r="D272" s="16">
        <v>0.13222047128669301</v>
      </c>
      <c r="E272" s="16">
        <v>1.3900572177447299</v>
      </c>
      <c r="F272" s="16">
        <v>0.40922619047619002</v>
      </c>
      <c r="G272" s="16">
        <v>7.8894634730157197E-3</v>
      </c>
      <c r="H272" s="16">
        <v>0.58295656939306695</v>
      </c>
    </row>
    <row r="273" spans="1:8" ht="15.6">
      <c r="A273" s="16">
        <v>272</v>
      </c>
      <c r="B273" s="16">
        <v>390</v>
      </c>
      <c r="C273" s="16">
        <v>1.23977969937599</v>
      </c>
      <c r="D273" s="16">
        <v>0.131592588921607</v>
      </c>
      <c r="E273" s="16">
        <v>1.3836546699111001</v>
      </c>
      <c r="F273" s="16">
        <v>0.407268634391244</v>
      </c>
      <c r="G273" s="16">
        <v>7.8911991910458005E-3</v>
      </c>
      <c r="H273" s="16">
        <v>0.58282834449292797</v>
      </c>
    </row>
    <row r="274" spans="1:8" ht="15.6">
      <c r="A274" s="16">
        <v>273</v>
      </c>
      <c r="B274" s="16">
        <v>420</v>
      </c>
      <c r="C274" s="16">
        <v>1.23395224082706</v>
      </c>
      <c r="D274" s="16">
        <v>0.13097064168862399</v>
      </c>
      <c r="E274" s="16">
        <v>1.3773108314220199</v>
      </c>
      <c r="F274" s="16">
        <v>0.40532971730094602</v>
      </c>
      <c r="G274" s="16">
        <v>7.8929191645475908E-3</v>
      </c>
      <c r="H274" s="16">
        <v>0.58270133833871296</v>
      </c>
    </row>
    <row r="275" spans="1:8" ht="15.6">
      <c r="A275" s="16">
        <v>274</v>
      </c>
      <c r="B275" s="16">
        <v>400</v>
      </c>
      <c r="C275" s="16">
        <v>1.22246014137557</v>
      </c>
      <c r="D275" s="16">
        <v>0.12974421915585499</v>
      </c>
      <c r="E275" s="16">
        <v>1.3647960817501099</v>
      </c>
      <c r="F275" s="16">
        <v>0.40150674531332098</v>
      </c>
      <c r="G275" s="16">
        <v>7.8963127271657208E-3</v>
      </c>
      <c r="H275" s="16">
        <v>0.58245091341917798</v>
      </c>
    </row>
    <row r="276" spans="1:8" ht="15.6">
      <c r="A276" s="16">
        <v>275</v>
      </c>
      <c r="B276" s="16">
        <v>430</v>
      </c>
      <c r="C276" s="16">
        <v>1.2397058153077201</v>
      </c>
      <c r="D276" s="16">
        <v>0.137254832589565</v>
      </c>
      <c r="E276" s="16">
        <v>1.30161404534783</v>
      </c>
      <c r="F276" s="16">
        <v>0.31802982470715302</v>
      </c>
      <c r="G276" s="16">
        <v>7.8359686315568697E-3</v>
      </c>
      <c r="H276" s="16">
        <v>0.57002276802804697</v>
      </c>
    </row>
    <row r="277" spans="1:8" ht="15.6">
      <c r="A277" s="16">
        <v>276</v>
      </c>
      <c r="B277" s="16">
        <v>95</v>
      </c>
      <c r="C277" s="16">
        <v>1.2518947368421101</v>
      </c>
      <c r="D277" s="16">
        <v>0.12988507843852601</v>
      </c>
      <c r="E277" s="16">
        <v>1.4510813840746599</v>
      </c>
      <c r="F277" s="16">
        <v>0.29264705882352898</v>
      </c>
      <c r="G277" s="16">
        <v>8.1572722081735896E-3</v>
      </c>
      <c r="H277" s="16">
        <v>0.54849498327759205</v>
      </c>
    </row>
    <row r="278" spans="1:8" ht="15.6">
      <c r="A278" s="16">
        <v>277</v>
      </c>
      <c r="B278" s="16">
        <v>95</v>
      </c>
      <c r="C278" s="16">
        <v>1.2526315789473701</v>
      </c>
      <c r="D278" s="16">
        <v>0.129761036118205</v>
      </c>
      <c r="E278" s="16">
        <v>1.45183356562841</v>
      </c>
      <c r="F278" s="16">
        <v>0.29264705882352898</v>
      </c>
      <c r="G278" s="16">
        <v>8.1084587441619099E-3</v>
      </c>
      <c r="H278" s="16">
        <v>0.54521276595744705</v>
      </c>
    </row>
    <row r="279" spans="1:8" ht="15.6">
      <c r="A279" s="16">
        <v>278</v>
      </c>
      <c r="B279" s="16">
        <v>125</v>
      </c>
      <c r="C279" s="16">
        <v>1.25976603300606</v>
      </c>
      <c r="D279" s="16">
        <v>0.13163675090412899</v>
      </c>
      <c r="E279" s="16">
        <v>1.382519830328</v>
      </c>
      <c r="F279" s="16">
        <v>0.273822562979189</v>
      </c>
      <c r="G279" s="16">
        <v>8.2221696003367799E-3</v>
      </c>
      <c r="H279" s="16">
        <v>0.55826558265582704</v>
      </c>
    </row>
    <row r="280" spans="1:8" ht="15.6">
      <c r="A280" s="16">
        <v>279</v>
      </c>
      <c r="B280" s="16">
        <v>142</v>
      </c>
      <c r="C280" s="16">
        <v>1.2616086235489199</v>
      </c>
      <c r="D280" s="16">
        <v>0.13419205854126701</v>
      </c>
      <c r="E280" s="16">
        <v>1.31443172499464</v>
      </c>
      <c r="F280" s="16">
        <v>0.25614754098360698</v>
      </c>
      <c r="G280" s="16">
        <v>8.3176960647316396E-3</v>
      </c>
      <c r="H280" s="16">
        <v>0.57024793388429795</v>
      </c>
    </row>
    <row r="281" spans="1:8" ht="15.6">
      <c r="A281" s="16">
        <v>280</v>
      </c>
      <c r="B281" s="16">
        <v>171</v>
      </c>
      <c r="C281" s="16">
        <v>1.26342316395803</v>
      </c>
      <c r="D281" s="16">
        <v>0.13681873816890799</v>
      </c>
      <c r="E281" s="16">
        <v>1.2520898412070001</v>
      </c>
      <c r="F281" s="16">
        <v>0.240615976900866</v>
      </c>
      <c r="G281" s="16">
        <v>8.4168282697694406E-3</v>
      </c>
      <c r="H281" s="16">
        <v>0.582633053221289</v>
      </c>
    </row>
    <row r="282" spans="1:8" ht="15.6">
      <c r="A282" s="16">
        <v>281</v>
      </c>
      <c r="B282" s="16">
        <v>166</v>
      </c>
      <c r="C282" s="16">
        <v>1.2652102899142501</v>
      </c>
      <c r="D282" s="16">
        <v>0.13951982236203</v>
      </c>
      <c r="E282" s="16">
        <v>1.1947962118811399</v>
      </c>
      <c r="F282" s="16">
        <v>0.22686025408348501</v>
      </c>
      <c r="G282" s="16">
        <v>8.5197453618506298E-3</v>
      </c>
      <c r="H282" s="16">
        <v>0.59544159544159503</v>
      </c>
    </row>
    <row r="283" spans="1:8" ht="15.6">
      <c r="A283" s="16">
        <v>282</v>
      </c>
      <c r="B283" s="16">
        <v>103</v>
      </c>
      <c r="C283" s="16">
        <v>1.26697061803445</v>
      </c>
      <c r="D283" s="16">
        <v>0.14229851796817</v>
      </c>
      <c r="E283" s="16">
        <v>1.14196150973971</v>
      </c>
      <c r="F283" s="16">
        <v>0.21459227467811201</v>
      </c>
      <c r="G283" s="16">
        <v>8.62663906142167E-3</v>
      </c>
      <c r="H283" s="16">
        <v>0.60869565217391297</v>
      </c>
    </row>
    <row r="284" spans="1:8" ht="15.6">
      <c r="A284" s="16">
        <v>283</v>
      </c>
      <c r="B284" s="16">
        <v>51</v>
      </c>
      <c r="C284" s="16">
        <v>1.25760686460307</v>
      </c>
      <c r="D284" s="16">
        <v>0.130378229860868</v>
      </c>
      <c r="E284" s="16">
        <v>1.45474266140421</v>
      </c>
      <c r="F284" s="16">
        <v>0.29430751173708902</v>
      </c>
      <c r="G284" s="16">
        <v>8.1897078596748496E-3</v>
      </c>
      <c r="H284" s="16">
        <v>0.54922490057625195</v>
      </c>
    </row>
    <row r="285" spans="1:8" ht="15.6">
      <c r="A285" s="16">
        <v>284</v>
      </c>
      <c r="B285" s="16">
        <v>116</v>
      </c>
      <c r="C285" s="16">
        <v>1.2584491471888799</v>
      </c>
      <c r="D285" s="16">
        <v>0.13072350344908201</v>
      </c>
      <c r="E285" s="16">
        <v>1.4553135154069401</v>
      </c>
      <c r="F285" s="16">
        <v>0.29342723004694798</v>
      </c>
      <c r="G285" s="16">
        <v>8.1679049768537595E-3</v>
      </c>
      <c r="H285" s="16">
        <v>0.54776273777937701</v>
      </c>
    </row>
    <row r="286" spans="1:8" ht="15.6">
      <c r="A286" s="16">
        <v>285</v>
      </c>
      <c r="B286" s="16">
        <v>110</v>
      </c>
      <c r="C286" s="16">
        <v>1.25918614445146</v>
      </c>
      <c r="D286" s="16">
        <v>0.1305992780311</v>
      </c>
      <c r="E286" s="16">
        <v>1.45606412190152</v>
      </c>
      <c r="F286" s="16">
        <v>0.29342723004694798</v>
      </c>
      <c r="G286" s="16">
        <v>8.1192704119899192E-3</v>
      </c>
      <c r="H286" s="16">
        <v>0.54450116673074</v>
      </c>
    </row>
    <row r="287" spans="1:8" ht="15.6">
      <c r="A287" s="16">
        <v>286</v>
      </c>
      <c r="B287" s="16">
        <v>85</v>
      </c>
      <c r="C287" s="16">
        <v>1.25944935775953</v>
      </c>
      <c r="D287" s="16">
        <v>0.130517070033906</v>
      </c>
      <c r="E287" s="16">
        <v>1.4544663051761899</v>
      </c>
      <c r="F287" s="16">
        <v>0.29342723004694798</v>
      </c>
      <c r="G287" s="16">
        <v>8.0712115933724207E-3</v>
      </c>
      <c r="H287" s="16">
        <v>0.54127820684874295</v>
      </c>
    </row>
    <row r="288" spans="1:8" ht="15.6">
      <c r="A288" s="16">
        <v>287</v>
      </c>
      <c r="B288" s="16">
        <v>124</v>
      </c>
      <c r="C288" s="16">
        <v>1.25464800501358</v>
      </c>
      <c r="D288" s="16">
        <v>0.13188317691346199</v>
      </c>
      <c r="E288" s="16">
        <v>1.3766429777921101</v>
      </c>
      <c r="F288" s="16">
        <v>0.273822562979189</v>
      </c>
      <c r="G288" s="16">
        <v>8.3104540991680506E-3</v>
      </c>
      <c r="H288" s="16">
        <v>0.56425988824367301</v>
      </c>
    </row>
    <row r="289" spans="1:8" ht="15.6">
      <c r="A289" s="16">
        <v>288</v>
      </c>
      <c r="B289" s="16">
        <v>180</v>
      </c>
      <c r="C289" s="16">
        <v>1.2566334991708099</v>
      </c>
      <c r="D289" s="16">
        <v>0.13443678023032599</v>
      </c>
      <c r="E289" s="16">
        <v>1.3089284348593</v>
      </c>
      <c r="F289" s="16">
        <v>0.25614754098360698</v>
      </c>
      <c r="G289" s="16">
        <v>8.4066256584741806E-3</v>
      </c>
      <c r="H289" s="16">
        <v>0.576344804543936</v>
      </c>
    </row>
    <row r="290" spans="1:8" ht="15.6">
      <c r="A290" s="16">
        <v>289</v>
      </c>
      <c r="B290" s="16">
        <v>260</v>
      </c>
      <c r="C290" s="16">
        <v>1.2576148683531201</v>
      </c>
      <c r="D290" s="16">
        <v>0.13574014306475701</v>
      </c>
      <c r="E290" s="16">
        <v>1.2772603628518799</v>
      </c>
      <c r="F290" s="16">
        <v>0.24813895781637699</v>
      </c>
      <c r="G290" s="16">
        <v>8.4560589353483602E-3</v>
      </c>
      <c r="H290" s="16">
        <v>0.58253790005614803</v>
      </c>
    </row>
    <row r="291" spans="1:8" ht="15.6">
      <c r="A291" s="16">
        <v>290</v>
      </c>
      <c r="B291" s="16">
        <v>240</v>
      </c>
      <c r="C291" s="16">
        <v>1.2585887677432599</v>
      </c>
      <c r="D291" s="16">
        <v>0.13706170793452899</v>
      </c>
      <c r="E291" s="16">
        <v>1.24692858707998</v>
      </c>
      <c r="F291" s="16">
        <v>0.240615976900866</v>
      </c>
      <c r="G291" s="16">
        <v>8.5064196928651692E-3</v>
      </c>
      <c r="H291" s="16">
        <v>0.58883478654738997</v>
      </c>
    </row>
    <row r="292" spans="1:8" ht="15.6">
      <c r="A292" s="16">
        <v>291</v>
      </c>
      <c r="B292" s="16">
        <v>180</v>
      </c>
      <c r="C292" s="16">
        <v>1.2595552823035101</v>
      </c>
      <c r="D292" s="16">
        <v>0.13840185882001699</v>
      </c>
      <c r="E292" s="16">
        <v>1.2178502737605099</v>
      </c>
      <c r="F292" s="16">
        <v>0.233535730966838</v>
      </c>
      <c r="G292" s="16">
        <v>8.5577307253203901E-3</v>
      </c>
      <c r="H292" s="16">
        <v>0.59523809523809501</v>
      </c>
    </row>
    <row r="293" spans="1:8" ht="15.6">
      <c r="A293" s="16">
        <v>292</v>
      </c>
      <c r="B293" s="16">
        <v>120</v>
      </c>
      <c r="C293" s="16">
        <v>1.2624113475177301</v>
      </c>
      <c r="D293" s="16">
        <v>0.14253783287060601</v>
      </c>
      <c r="E293" s="16">
        <v>1.13740446986817</v>
      </c>
      <c r="F293" s="16">
        <v>0.21459227467811201</v>
      </c>
      <c r="G293" s="16">
        <v>8.7176053784138105E-3</v>
      </c>
      <c r="H293" s="16">
        <v>0.61511423550087896</v>
      </c>
    </row>
    <row r="294" spans="1:8" ht="15.6">
      <c r="A294" s="16">
        <v>293</v>
      </c>
      <c r="B294" s="16">
        <v>215</v>
      </c>
      <c r="C294" s="16">
        <v>1.29294736842105</v>
      </c>
      <c r="D294" s="16">
        <v>0.131317037577526</v>
      </c>
      <c r="E294" s="16">
        <v>1.43356623439583</v>
      </c>
      <c r="F294" s="16">
        <v>0.29411764705882398</v>
      </c>
      <c r="G294" s="16">
        <v>8.5400013664002194E-3</v>
      </c>
      <c r="H294" s="16">
        <v>0.57422969187675099</v>
      </c>
    </row>
    <row r="295" spans="1:8" ht="15.6">
      <c r="A295" s="16">
        <v>294</v>
      </c>
      <c r="B295" s="16">
        <v>200</v>
      </c>
      <c r="C295" s="16">
        <v>1.2871052631578901</v>
      </c>
      <c r="D295" s="16">
        <v>0.12969721057956399</v>
      </c>
      <c r="E295" s="16">
        <v>1.4374834302647099</v>
      </c>
      <c r="F295" s="16">
        <v>0.29411764705882398</v>
      </c>
      <c r="G295" s="16">
        <v>8.1507563901930102E-3</v>
      </c>
      <c r="H295" s="16">
        <v>0.59166666666666701</v>
      </c>
    </row>
    <row r="296" spans="1:8" ht="15.6">
      <c r="A296" s="16">
        <v>295</v>
      </c>
      <c r="B296" s="16">
        <v>155</v>
      </c>
      <c r="C296" s="16">
        <v>1.25874052232519</v>
      </c>
      <c r="D296" s="16">
        <v>0.12991049866077301</v>
      </c>
      <c r="E296" s="16">
        <v>1.44804361528442</v>
      </c>
      <c r="F296" s="16">
        <v>0.31469555035128799</v>
      </c>
      <c r="G296" s="16">
        <v>8.1409550595224808E-3</v>
      </c>
      <c r="H296" s="16">
        <v>0.54451200050230997</v>
      </c>
    </row>
    <row r="297" spans="1:8" ht="15.6">
      <c r="A297" s="16">
        <v>296</v>
      </c>
      <c r="B297" s="16">
        <v>190</v>
      </c>
      <c r="C297" s="16">
        <v>1.2595870206489701</v>
      </c>
      <c r="D297" s="16">
        <v>0.13067556260184099</v>
      </c>
      <c r="E297" s="16">
        <v>1.4389763294514399</v>
      </c>
      <c r="F297" s="16">
        <v>0.33508158508158498</v>
      </c>
      <c r="G297" s="16">
        <v>8.1524100231576795E-3</v>
      </c>
      <c r="H297" s="16">
        <v>0.54238437124456895</v>
      </c>
    </row>
    <row r="298" spans="1:8" ht="15.6">
      <c r="A298" s="16">
        <v>297</v>
      </c>
      <c r="B298" s="16">
        <v>255</v>
      </c>
      <c r="C298" s="16">
        <v>1.2600105374077999</v>
      </c>
      <c r="D298" s="16">
        <v>0.13105979858864999</v>
      </c>
      <c r="E298" s="16">
        <v>1.43447093014975</v>
      </c>
      <c r="F298" s="16">
        <v>0.34520348837209303</v>
      </c>
      <c r="G298" s="16">
        <v>8.1583488860603303E-3</v>
      </c>
      <c r="H298" s="16">
        <v>0.54133006806182804</v>
      </c>
    </row>
    <row r="299" spans="1:8" ht="15.6">
      <c r="A299" s="16">
        <v>298</v>
      </c>
      <c r="B299" s="16">
        <v>185</v>
      </c>
      <c r="C299" s="16">
        <v>1.26043423271501</v>
      </c>
      <c r="D299" s="16">
        <v>0.13144517734360001</v>
      </c>
      <c r="E299" s="16">
        <v>1.4299842038472701</v>
      </c>
      <c r="F299" s="16">
        <v>0.35527842227378198</v>
      </c>
      <c r="G299" s="16">
        <v>8.1644254093061006E-3</v>
      </c>
      <c r="H299" s="16">
        <v>0.540281790996606</v>
      </c>
    </row>
    <row r="300" spans="1:8" ht="15.6">
      <c r="A300" s="16">
        <v>299</v>
      </c>
      <c r="B300" s="16">
        <v>140</v>
      </c>
      <c r="C300" s="16">
        <v>1.26085810668353</v>
      </c>
      <c r="D300" s="16">
        <v>0.13183170397239699</v>
      </c>
      <c r="E300" s="16">
        <v>1.42551603469639</v>
      </c>
      <c r="F300" s="16">
        <v>0.36530671296296302</v>
      </c>
      <c r="G300" s="16">
        <v>8.1706372898685698E-3</v>
      </c>
      <c r="H300" s="16">
        <v>0.53923931540635595</v>
      </c>
    </row>
    <row r="301" spans="1:8" ht="15.6">
      <c r="A301" s="16">
        <v>300</v>
      </c>
      <c r="B301" s="16">
        <v>100</v>
      </c>
      <c r="C301" s="16">
        <v>1.2612821594264001</v>
      </c>
      <c r="D301" s="16">
        <v>0.132219383611205</v>
      </c>
      <c r="E301" s="16">
        <v>1.4210663078058201</v>
      </c>
      <c r="F301" s="16">
        <v>0.37528868360277101</v>
      </c>
      <c r="G301" s="16">
        <v>8.1769823320519096E-3</v>
      </c>
      <c r="H301" s="16">
        <v>0.53820242529920004</v>
      </c>
    </row>
    <row r="302" spans="1:8" ht="15.6">
      <c r="A302" s="16">
        <v>301</v>
      </c>
      <c r="B302" s="16">
        <v>185</v>
      </c>
      <c r="C302" s="16">
        <v>1.26005686604886</v>
      </c>
      <c r="D302" s="16">
        <v>0.12984829413228299</v>
      </c>
      <c r="E302" s="16">
        <v>1.4496086747805199</v>
      </c>
      <c r="F302" s="16">
        <v>0.31469555035128799</v>
      </c>
      <c r="G302" s="16">
        <v>8.11975465572164E-3</v>
      </c>
      <c r="H302" s="16">
        <v>0.54309400050100198</v>
      </c>
    </row>
    <row r="303" spans="1:8" ht="15.6">
      <c r="A303" s="16">
        <v>302</v>
      </c>
      <c r="B303" s="16">
        <v>250</v>
      </c>
      <c r="C303" s="16">
        <v>1.26222081753055</v>
      </c>
      <c r="D303" s="16">
        <v>0.130550784633226</v>
      </c>
      <c r="E303" s="16">
        <v>1.4420934214155701</v>
      </c>
      <c r="F303" s="16">
        <v>0.33508158508158498</v>
      </c>
      <c r="G303" s="16">
        <v>8.1109219314367802E-3</v>
      </c>
      <c r="H303" s="16">
        <v>0.539624145436709</v>
      </c>
    </row>
    <row r="304" spans="1:8" ht="15.6">
      <c r="A304" s="16">
        <v>303</v>
      </c>
      <c r="B304" s="16">
        <v>220</v>
      </c>
      <c r="C304" s="16">
        <v>1.2643865935919101</v>
      </c>
      <c r="D304" s="16">
        <v>0.13125745373165101</v>
      </c>
      <c r="E304" s="16">
        <v>1.43464046322614</v>
      </c>
      <c r="F304" s="16">
        <v>0.35527842227378198</v>
      </c>
      <c r="G304" s="16">
        <v>8.1034968614754604E-3</v>
      </c>
      <c r="H304" s="16">
        <v>0.53624983733245202</v>
      </c>
    </row>
    <row r="305" spans="1:8" ht="15.6">
      <c r="A305" s="16">
        <v>304</v>
      </c>
      <c r="B305" s="16">
        <v>180</v>
      </c>
      <c r="C305" s="16">
        <v>1.2665541965415399</v>
      </c>
      <c r="D305" s="16">
        <v>0.13196833882186201</v>
      </c>
      <c r="E305" s="16">
        <v>1.4272490288467401</v>
      </c>
      <c r="F305" s="16">
        <v>0.37528868360277101</v>
      </c>
      <c r="G305" s="16">
        <v>8.0974009954869301E-3</v>
      </c>
      <c r="H305" s="16">
        <v>0.53296444549093502</v>
      </c>
    </row>
    <row r="306" spans="1:8" ht="15.6">
      <c r="A306" s="16">
        <v>305</v>
      </c>
      <c r="B306" s="16">
        <v>135</v>
      </c>
      <c r="C306" s="16">
        <v>1.2707368421052601</v>
      </c>
      <c r="D306" s="16">
        <v>0.131090842758117</v>
      </c>
      <c r="E306" s="16">
        <v>1.42886680402376</v>
      </c>
      <c r="F306" s="16">
        <v>0.29411764705882398</v>
      </c>
      <c r="G306" s="16">
        <v>8.5881140501545897E-3</v>
      </c>
      <c r="H306" s="16">
        <v>0.57746478873239404</v>
      </c>
    </row>
    <row r="307" spans="1:8" ht="15.6">
      <c r="A307" s="16">
        <v>306</v>
      </c>
      <c r="B307" s="16">
        <v>143</v>
      </c>
      <c r="C307" s="16">
        <v>1.2707368421052601</v>
      </c>
      <c r="D307" s="16">
        <v>0.131090842758117</v>
      </c>
      <c r="E307" s="16">
        <v>1.42886680402376</v>
      </c>
      <c r="F307" s="16">
        <v>0.29411764705882398</v>
      </c>
      <c r="G307" s="16">
        <v>8.5881140501545897E-3</v>
      </c>
      <c r="H307" s="16">
        <v>0.57746478873239404</v>
      </c>
    </row>
    <row r="308" spans="1:8" ht="15.6">
      <c r="A308" s="16">
        <v>307</v>
      </c>
      <c r="B308" s="16">
        <v>150</v>
      </c>
      <c r="C308" s="16">
        <v>1.2707368421052601</v>
      </c>
      <c r="D308" s="16">
        <v>0.131090842758117</v>
      </c>
      <c r="E308" s="16">
        <v>1.42886680402376</v>
      </c>
      <c r="F308" s="16">
        <v>0.29411764705882398</v>
      </c>
      <c r="G308" s="16">
        <v>8.5881140501545897E-3</v>
      </c>
      <c r="H308" s="16">
        <v>0.57746478873239404</v>
      </c>
    </row>
    <row r="309" spans="1:8" ht="15.6">
      <c r="A309" s="16">
        <v>308</v>
      </c>
      <c r="B309" s="16">
        <v>110</v>
      </c>
      <c r="C309" s="16">
        <v>1.2707368421052601</v>
      </c>
      <c r="D309" s="16">
        <v>0.131090842758117</v>
      </c>
      <c r="E309" s="16">
        <v>1.42886680402376</v>
      </c>
      <c r="F309" s="16">
        <v>0.29411764705882398</v>
      </c>
      <c r="G309" s="16">
        <v>8.5881140501545897E-3</v>
      </c>
      <c r="H309" s="16">
        <v>0.57746478873239404</v>
      </c>
    </row>
    <row r="310" spans="1:8" ht="15.6">
      <c r="A310" s="16">
        <v>309</v>
      </c>
      <c r="B310" s="16">
        <v>100</v>
      </c>
      <c r="C310" s="16">
        <v>1.2707368421052601</v>
      </c>
      <c r="D310" s="16">
        <v>0.131090842758117</v>
      </c>
      <c r="E310" s="16">
        <v>1.42886680402376</v>
      </c>
      <c r="F310" s="16">
        <v>0.29411764705882398</v>
      </c>
      <c r="G310" s="16">
        <v>8.5881140501545897E-3</v>
      </c>
      <c r="H310" s="16">
        <v>0.57746478873239404</v>
      </c>
    </row>
    <row r="311" spans="1:8" ht="15.6">
      <c r="A311" s="16">
        <v>310</v>
      </c>
      <c r="B311" s="16">
        <v>187</v>
      </c>
      <c r="C311" s="16">
        <v>1.2707368421052601</v>
      </c>
      <c r="D311" s="16">
        <v>0.12738230289279601</v>
      </c>
      <c r="E311" s="16">
        <v>1.42880835985681</v>
      </c>
      <c r="F311" s="16">
        <v>0.29411764705882398</v>
      </c>
      <c r="G311" s="16">
        <v>7.6880496955532302E-3</v>
      </c>
      <c r="H311" s="16">
        <v>0.64507042253521096</v>
      </c>
    </row>
    <row r="312" spans="1:8" ht="15.6">
      <c r="A312" s="16">
        <v>311</v>
      </c>
      <c r="B312" s="16">
        <v>195</v>
      </c>
      <c r="C312" s="16">
        <v>1.2707368421052601</v>
      </c>
      <c r="D312" s="16">
        <v>0.12738230289279601</v>
      </c>
      <c r="E312" s="16">
        <v>1.42880835985681</v>
      </c>
      <c r="F312" s="16">
        <v>0.29411764705882398</v>
      </c>
      <c r="G312" s="16">
        <v>7.6880496955532302E-3</v>
      </c>
      <c r="H312" s="16">
        <v>0.64507042253521096</v>
      </c>
    </row>
    <row r="313" spans="1:8" ht="15.6">
      <c r="A313" s="16">
        <v>312</v>
      </c>
      <c r="B313" s="16">
        <v>203</v>
      </c>
      <c r="C313" s="16">
        <v>1.2707368421052601</v>
      </c>
      <c r="D313" s="16">
        <v>0.12738230289279601</v>
      </c>
      <c r="E313" s="16">
        <v>1.42880835985681</v>
      </c>
      <c r="F313" s="16">
        <v>0.29411764705882398</v>
      </c>
      <c r="G313" s="16">
        <v>7.6880496955532302E-3</v>
      </c>
      <c r="H313" s="16">
        <v>0.64507042253521096</v>
      </c>
    </row>
    <row r="314" spans="1:8" ht="15.6">
      <c r="A314" s="16">
        <v>313</v>
      </c>
      <c r="B314" s="16">
        <v>197</v>
      </c>
      <c r="C314" s="16">
        <v>1.2707368421052601</v>
      </c>
      <c r="D314" s="16">
        <v>0.12738230289279601</v>
      </c>
      <c r="E314" s="16">
        <v>1.42880835985681</v>
      </c>
      <c r="F314" s="16">
        <v>0.29411764705882398</v>
      </c>
      <c r="G314" s="16">
        <v>7.6880496955532302E-3</v>
      </c>
      <c r="H314" s="16">
        <v>0.64507042253521096</v>
      </c>
    </row>
    <row r="315" spans="1:8" ht="15.6">
      <c r="A315" s="16">
        <v>314</v>
      </c>
      <c r="B315" s="16">
        <v>174</v>
      </c>
      <c r="C315" s="16">
        <v>1.2707368421052601</v>
      </c>
      <c r="D315" s="16">
        <v>0.12738230289279601</v>
      </c>
      <c r="E315" s="16">
        <v>1.42880835985681</v>
      </c>
      <c r="F315" s="16">
        <v>0.29411764705882398</v>
      </c>
      <c r="G315" s="16">
        <v>7.6880496955532302E-3</v>
      </c>
      <c r="H315" s="16">
        <v>0.64507042253521096</v>
      </c>
    </row>
    <row r="316" spans="1:8" ht="15.6">
      <c r="A316" s="16">
        <v>315</v>
      </c>
      <c r="B316" s="16">
        <v>108</v>
      </c>
      <c r="C316" s="16">
        <v>1.2707368421052601</v>
      </c>
      <c r="D316" s="16">
        <v>0.12738230289279601</v>
      </c>
      <c r="E316" s="16">
        <v>1.42880835985681</v>
      </c>
      <c r="F316" s="16">
        <v>0.29411764705882398</v>
      </c>
      <c r="G316" s="16">
        <v>7.6880496955532302E-3</v>
      </c>
      <c r="H316" s="16">
        <v>0.64507042253521096</v>
      </c>
    </row>
    <row r="317" spans="1:8" ht="15.6">
      <c r="A317" s="16">
        <v>316</v>
      </c>
      <c r="B317" s="16">
        <v>116</v>
      </c>
      <c r="C317" s="16">
        <v>1.29294736842105</v>
      </c>
      <c r="D317" s="16">
        <v>0.131317037577526</v>
      </c>
      <c r="E317" s="16">
        <v>1.43356623439583</v>
      </c>
      <c r="F317" s="16">
        <v>0.29411764705882398</v>
      </c>
      <c r="G317" s="16">
        <v>8.5400013664002194E-3</v>
      </c>
      <c r="H317" s="16">
        <v>0.57422969187675099</v>
      </c>
    </row>
    <row r="318" spans="1:8" ht="15.6">
      <c r="A318" s="16">
        <v>317</v>
      </c>
      <c r="B318" s="16">
        <v>183</v>
      </c>
      <c r="C318" s="16">
        <v>1.3047715789473699</v>
      </c>
      <c r="D318" s="16">
        <v>0.132531047063116</v>
      </c>
      <c r="E318" s="16">
        <v>1.4472637922675999</v>
      </c>
      <c r="F318" s="16">
        <v>0.29688235294117599</v>
      </c>
      <c r="G318" s="16">
        <v>8.5359934106934206E-3</v>
      </c>
      <c r="H318" s="16">
        <v>0.57396019693502498</v>
      </c>
    </row>
    <row r="319" spans="1:8" ht="15.6">
      <c r="A319" s="16">
        <v>318</v>
      </c>
      <c r="B319" s="16">
        <v>152</v>
      </c>
      <c r="C319" s="16">
        <v>1.3165957894736799</v>
      </c>
      <c r="D319" s="16">
        <v>0.133745056548705</v>
      </c>
      <c r="E319" s="16">
        <v>1.4609613501393801</v>
      </c>
      <c r="F319" s="16">
        <v>0.29964705882352899</v>
      </c>
      <c r="G319" s="16">
        <v>8.5320630709397292E-3</v>
      </c>
      <c r="H319" s="16">
        <v>0.573695920889988</v>
      </c>
    </row>
    <row r="320" spans="1:8" ht="15.6">
      <c r="A320" s="16">
        <v>319</v>
      </c>
      <c r="B320" s="16">
        <v>122</v>
      </c>
      <c r="C320" s="16">
        <v>1.28112315789474</v>
      </c>
      <c r="D320" s="16">
        <v>0.130103028091937</v>
      </c>
      <c r="E320" s="16">
        <v>1.41986867652406</v>
      </c>
      <c r="F320" s="16">
        <v>0.29135294117647098</v>
      </c>
      <c r="G320" s="16">
        <v>8.5440892601160306E-3</v>
      </c>
      <c r="H320" s="16">
        <v>0.57450456185020204</v>
      </c>
    </row>
    <row r="321" spans="1:8" ht="15.6">
      <c r="A321" s="16">
        <v>320</v>
      </c>
      <c r="B321" s="16">
        <v>155</v>
      </c>
      <c r="C321" s="16">
        <v>1.26929894736842</v>
      </c>
      <c r="D321" s="16">
        <v>0.12888901860634799</v>
      </c>
      <c r="E321" s="16">
        <v>1.4061711186522801</v>
      </c>
      <c r="F321" s="16">
        <v>0.28858823529411798</v>
      </c>
      <c r="G321" s="16">
        <v>8.5482595074557691E-3</v>
      </c>
      <c r="H321" s="16">
        <v>0.57478496928132605</v>
      </c>
    </row>
    <row r="322" spans="1:8" ht="15.6">
      <c r="A322" s="16">
        <v>321</v>
      </c>
      <c r="B322" s="16">
        <v>152</v>
      </c>
      <c r="C322" s="16">
        <v>1.2623209772535799</v>
      </c>
      <c r="D322" s="16">
        <v>0.130060521347131</v>
      </c>
      <c r="E322" s="16">
        <v>1.4468659736392899</v>
      </c>
      <c r="F322" s="16">
        <v>0.31469555035128799</v>
      </c>
      <c r="G322" s="16">
        <v>8.1622664602018606E-3</v>
      </c>
      <c r="H322" s="16">
        <v>0.54593742458739503</v>
      </c>
    </row>
    <row r="323" spans="1:8" ht="15.6">
      <c r="A323" s="16">
        <v>322</v>
      </c>
      <c r="B323" s="16">
        <v>172</v>
      </c>
      <c r="C323" s="16">
        <v>1.2667509481668799</v>
      </c>
      <c r="D323" s="16">
        <v>0.13097649770261699</v>
      </c>
      <c r="E323" s="16">
        <v>1.4366308484535599</v>
      </c>
      <c r="F323" s="16">
        <v>0.33508158508158498</v>
      </c>
      <c r="G323" s="16">
        <v>8.1943247276469195E-3</v>
      </c>
      <c r="H323" s="16">
        <v>0.54517297983708601</v>
      </c>
    </row>
    <row r="324" spans="1:8" ht="15.6">
      <c r="A324" s="16">
        <v>323</v>
      </c>
      <c r="B324" s="16">
        <v>160</v>
      </c>
      <c r="C324" s="16">
        <v>1.2689673340358301</v>
      </c>
      <c r="D324" s="16">
        <v>0.13143652602175801</v>
      </c>
      <c r="E324" s="16">
        <v>1.43154516716879</v>
      </c>
      <c r="F324" s="16">
        <v>0.34520348837209303</v>
      </c>
      <c r="G324" s="16">
        <v>8.2103128917040292E-3</v>
      </c>
      <c r="H324" s="16">
        <v>0.54477803027878202</v>
      </c>
    </row>
    <row r="325" spans="1:8" ht="15.6">
      <c r="A325" s="16">
        <v>324</v>
      </c>
      <c r="B325" s="16">
        <v>148</v>
      </c>
      <c r="C325" s="16">
        <v>1.2711846543001699</v>
      </c>
      <c r="D325" s="16">
        <v>0.13189792252536101</v>
      </c>
      <c r="E325" s="16">
        <v>1.4264805639097899</v>
      </c>
      <c r="F325" s="16">
        <v>0.35527842227378198</v>
      </c>
      <c r="G325" s="16">
        <v>8.2262771169523598E-3</v>
      </c>
      <c r="H325" s="16">
        <v>0.54437483486779203</v>
      </c>
    </row>
    <row r="326" spans="1:8" ht="15.6">
      <c r="A326" s="16">
        <v>325</v>
      </c>
      <c r="B326" s="16">
        <v>90</v>
      </c>
      <c r="C326" s="16">
        <v>1.28006329113924</v>
      </c>
      <c r="D326" s="16">
        <v>0.133757313189662</v>
      </c>
      <c r="E326" s="16">
        <v>1.40643033188858</v>
      </c>
      <c r="F326" s="16">
        <v>0.39511494252873602</v>
      </c>
      <c r="G326" s="16">
        <v>8.2899424499862998E-3</v>
      </c>
      <c r="H326" s="16">
        <v>0.542682926829268</v>
      </c>
    </row>
    <row r="327" spans="1:8" ht="15.6">
      <c r="A327" s="16">
        <v>326</v>
      </c>
      <c r="B327" s="16">
        <v>140</v>
      </c>
      <c r="C327" s="16">
        <v>1.25874052232519</v>
      </c>
      <c r="D327" s="16">
        <v>0.12991049866077301</v>
      </c>
      <c r="E327" s="16">
        <v>1.44804361528442</v>
      </c>
      <c r="F327" s="16">
        <v>0.31469555035128799</v>
      </c>
      <c r="G327" s="16">
        <v>8.1409550595224808E-3</v>
      </c>
      <c r="H327" s="16">
        <v>0.54451200050230997</v>
      </c>
    </row>
    <row r="328" spans="1:8" ht="15.6">
      <c r="A328" s="16">
        <v>327</v>
      </c>
      <c r="B328" s="16">
        <v>160</v>
      </c>
      <c r="C328" s="16">
        <v>1.2605892531723899</v>
      </c>
      <c r="D328" s="16">
        <v>0.13239950754014301</v>
      </c>
      <c r="E328" s="16">
        <v>1.37426173106473</v>
      </c>
      <c r="F328" s="16">
        <v>0.29269183789207398</v>
      </c>
      <c r="G328" s="16">
        <v>8.2300179593878305E-3</v>
      </c>
      <c r="H328" s="16">
        <v>0.55593612775169499</v>
      </c>
    </row>
    <row r="329" spans="1:8" ht="15.6">
      <c r="A329" s="16">
        <v>328</v>
      </c>
      <c r="B329" s="16">
        <v>202</v>
      </c>
      <c r="C329" s="16">
        <v>1.26150292699581</v>
      </c>
      <c r="D329" s="16">
        <v>0.13366950922991599</v>
      </c>
      <c r="E329" s="16">
        <v>1.33984985989935</v>
      </c>
      <c r="F329" s="16">
        <v>0.28278485417237798</v>
      </c>
      <c r="G329" s="16">
        <v>8.2758151757560301E-3</v>
      </c>
      <c r="H329" s="16">
        <v>0.56178850760072097</v>
      </c>
    </row>
    <row r="330" spans="1:8" ht="15.6">
      <c r="A330" s="16">
        <v>329</v>
      </c>
      <c r="B330" s="16">
        <v>250</v>
      </c>
      <c r="C330" s="16">
        <v>1.2624095825867701</v>
      </c>
      <c r="D330" s="16">
        <v>0.134956976621077</v>
      </c>
      <c r="E330" s="16">
        <v>1.3069458639354701</v>
      </c>
      <c r="F330" s="16">
        <v>0.27351404310907901</v>
      </c>
      <c r="G330" s="16">
        <v>8.3224831866342899E-3</v>
      </c>
      <c r="H330" s="16">
        <v>0.56773754070100102</v>
      </c>
    </row>
    <row r="331" spans="1:8" ht="15.6">
      <c r="A331" s="16">
        <v>330</v>
      </c>
      <c r="B331" s="16">
        <v>218</v>
      </c>
      <c r="C331" s="16">
        <v>1.2642021600619</v>
      </c>
      <c r="D331" s="16">
        <v>0.13758576978640599</v>
      </c>
      <c r="E331" s="16">
        <v>1.24528170301118</v>
      </c>
      <c r="F331" s="16">
        <v>0.25665061950976298</v>
      </c>
      <c r="G331" s="16">
        <v>8.4185165908016706E-3</v>
      </c>
      <c r="H331" s="16">
        <v>0.57993536682497604</v>
      </c>
    </row>
    <row r="332" spans="1:8" ht="15.6">
      <c r="A332" s="16">
        <v>331</v>
      </c>
      <c r="B332" s="16">
        <v>175</v>
      </c>
      <c r="C332" s="16">
        <v>1.2677065596367501</v>
      </c>
      <c r="D332" s="16">
        <v>0.143069605510214</v>
      </c>
      <c r="E332" s="16">
        <v>1.13628198104589</v>
      </c>
      <c r="F332" s="16">
        <v>0.228371555707684</v>
      </c>
      <c r="G332" s="16">
        <v>8.6220100118558195E-3</v>
      </c>
      <c r="H332" s="16">
        <v>0.60560345931023396</v>
      </c>
    </row>
    <row r="333" spans="1:8" ht="15.6">
      <c r="A333" s="16">
        <v>332</v>
      </c>
      <c r="B333" s="16">
        <v>210</v>
      </c>
      <c r="C333" s="16">
        <v>1.2898206751054899</v>
      </c>
      <c r="D333" s="16">
        <v>0.13291490779826701</v>
      </c>
      <c r="E333" s="16">
        <v>1.4079586782623099</v>
      </c>
      <c r="F333" s="16">
        <v>0.28735632183908</v>
      </c>
      <c r="G333" s="16">
        <v>8.5830212234706601E-3</v>
      </c>
      <c r="H333" s="16">
        <v>0.56186868686868696</v>
      </c>
    </row>
    <row r="334" spans="1:8" ht="15.6">
      <c r="A334" s="16">
        <v>333</v>
      </c>
      <c r="B334" s="16">
        <v>263</v>
      </c>
      <c r="C334" s="16">
        <v>1.2897388390220901</v>
      </c>
      <c r="D334" s="16">
        <v>0.13313956736989199</v>
      </c>
      <c r="E334" s="16">
        <v>1.40551573499285</v>
      </c>
      <c r="F334" s="16">
        <v>0.29619490199687099</v>
      </c>
      <c r="G334" s="16">
        <v>8.5714339843016799E-3</v>
      </c>
      <c r="H334" s="16">
        <v>0.56092661723637005</v>
      </c>
    </row>
    <row r="335" spans="1:8" ht="15.6">
      <c r="A335" s="16">
        <v>334</v>
      </c>
      <c r="B335" s="16">
        <v>285</v>
      </c>
      <c r="C335" s="16">
        <v>1.2896570553906399</v>
      </c>
      <c r="D335" s="16">
        <v>0.13336452301733401</v>
      </c>
      <c r="E335" s="16">
        <v>1.4030782997192699</v>
      </c>
      <c r="F335" s="16">
        <v>0.30504650520305698</v>
      </c>
      <c r="G335" s="16">
        <v>8.5600881312362896E-3</v>
      </c>
      <c r="H335" s="16">
        <v>0.56000057607555997</v>
      </c>
    </row>
    <row r="336" spans="1:8" ht="15.6">
      <c r="A336" s="16">
        <v>335</v>
      </c>
      <c r="B336" s="16">
        <v>290</v>
      </c>
      <c r="C336" s="16">
        <v>1.28957532416072</v>
      </c>
      <c r="D336" s="16">
        <v>0.133589775326272</v>
      </c>
      <c r="E336" s="16">
        <v>1.4006463538345999</v>
      </c>
      <c r="F336" s="16">
        <v>0.313911160261727</v>
      </c>
      <c r="G336" s="16">
        <v>8.5489770264665105E-3</v>
      </c>
      <c r="H336" s="16">
        <v>0.55909011424423904</v>
      </c>
    </row>
    <row r="337" spans="1:8" ht="15.6">
      <c r="A337" s="16">
        <v>336</v>
      </c>
      <c r="B337" s="16">
        <v>300</v>
      </c>
      <c r="C337" s="16">
        <v>1.2894936452820001</v>
      </c>
      <c r="D337" s="16">
        <v>0.133815324883928</v>
      </c>
      <c r="E337" s="16">
        <v>1.39821987881559</v>
      </c>
      <c r="F337" s="16">
        <v>0.32278889606197603</v>
      </c>
      <c r="G337" s="16">
        <v>8.5380942761365906E-3</v>
      </c>
      <c r="H337" s="16">
        <v>0.55819479907760905</v>
      </c>
    </row>
    <row r="338" spans="1:8" ht="15.6">
      <c r="A338" s="16">
        <v>337</v>
      </c>
      <c r="B338" s="16">
        <v>75</v>
      </c>
      <c r="C338" s="16">
        <v>1.28941201870419</v>
      </c>
      <c r="D338" s="16">
        <v>0.134041172279076</v>
      </c>
      <c r="E338" s="16">
        <v>1.3957988562222201</v>
      </c>
      <c r="F338" s="16">
        <v>0.331679741578219</v>
      </c>
      <c r="G338" s="16">
        <v>8.5274337192512099E-3</v>
      </c>
      <c r="H338" s="16">
        <v>0.55731421363878197</v>
      </c>
    </row>
    <row r="339" spans="1:8" ht="15.6">
      <c r="A339" s="16">
        <v>338</v>
      </c>
      <c r="B339" s="16">
        <v>330</v>
      </c>
      <c r="C339" s="16">
        <v>1.2481930820856999</v>
      </c>
      <c r="D339" s="16">
        <v>0.129867645933746</v>
      </c>
      <c r="E339" s="16">
        <v>1.2913137517598401</v>
      </c>
      <c r="F339" s="16">
        <v>0.24813895781637699</v>
      </c>
      <c r="G339" s="16">
        <v>7.1971234536980302E-3</v>
      </c>
      <c r="H339" s="16">
        <v>0.64299319727891202</v>
      </c>
    </row>
    <row r="340" spans="1:8" ht="15.6">
      <c r="A340" s="16">
        <v>339</v>
      </c>
      <c r="B340" s="16">
        <v>350</v>
      </c>
      <c r="C340" s="16">
        <v>1.2434427072618801</v>
      </c>
      <c r="D340" s="16">
        <v>0.13074262618556901</v>
      </c>
      <c r="E340" s="16">
        <v>1.2640701650578301</v>
      </c>
      <c r="F340" s="16">
        <v>0.240615976900866</v>
      </c>
      <c r="G340" s="16">
        <v>7.1819268247839702E-3</v>
      </c>
      <c r="H340" s="16">
        <v>0.64435374149659896</v>
      </c>
    </row>
    <row r="341" spans="1:8" ht="15.6">
      <c r="A341" s="16">
        <v>340</v>
      </c>
      <c r="B341" s="16">
        <v>340</v>
      </c>
      <c r="C341" s="16">
        <v>1.2387283533148901</v>
      </c>
      <c r="D341" s="16">
        <v>0.13162947673152001</v>
      </c>
      <c r="E341" s="16">
        <v>1.23795237394276</v>
      </c>
      <c r="F341" s="16">
        <v>0.233535730966838</v>
      </c>
      <c r="G341" s="16">
        <v>7.1667942356040603E-3</v>
      </c>
      <c r="H341" s="16">
        <v>0.64571428571428602</v>
      </c>
    </row>
    <row r="342" spans="1:8" ht="15.6">
      <c r="A342" s="16">
        <v>341</v>
      </c>
      <c r="B342" s="16">
        <v>310</v>
      </c>
      <c r="C342" s="16">
        <v>1.23404961208657</v>
      </c>
      <c r="D342" s="16">
        <v>0.13252844077626599</v>
      </c>
      <c r="E342" s="16">
        <v>1.2128920086228601</v>
      </c>
      <c r="F342" s="16">
        <v>0.22686025408348501</v>
      </c>
      <c r="G342" s="16">
        <v>7.15172528220708E-3</v>
      </c>
      <c r="H342" s="16">
        <v>0.64707482993197296</v>
      </c>
    </row>
    <row r="343" spans="1:8" ht="15.6">
      <c r="A343" s="16">
        <v>342</v>
      </c>
      <c r="B343" s="16">
        <v>225</v>
      </c>
      <c r="C343" s="16">
        <v>1.2247973657548099</v>
      </c>
      <c r="D343" s="16">
        <v>0.13436371586017701</v>
      </c>
      <c r="E343" s="16">
        <v>1.16569667984603</v>
      </c>
      <c r="F343" s="16">
        <v>0.21459227467811201</v>
      </c>
      <c r="G343" s="16">
        <v>7.12177668387288E-3</v>
      </c>
      <c r="H343" s="16">
        <v>0.64979591836734696</v>
      </c>
    </row>
    <row r="344" spans="1:8" ht="15.6">
      <c r="A344" s="16">
        <v>343</v>
      </c>
      <c r="B344" s="16">
        <v>120</v>
      </c>
      <c r="C344" s="16">
        <v>1.26342316395803</v>
      </c>
      <c r="D344" s="16">
        <v>0.13681873816890799</v>
      </c>
      <c r="E344" s="16">
        <v>1.2520898412070001</v>
      </c>
      <c r="F344" s="16">
        <v>0.240615976900866</v>
      </c>
      <c r="G344" s="16">
        <v>8.4168282697694406E-3</v>
      </c>
      <c r="H344" s="16">
        <v>0.582633053221289</v>
      </c>
    </row>
    <row r="345" spans="1:8" ht="15.6">
      <c r="A345" s="16">
        <v>344</v>
      </c>
      <c r="B345" s="16">
        <v>160</v>
      </c>
      <c r="C345" s="16">
        <v>1.26342316395803</v>
      </c>
      <c r="D345" s="16">
        <v>0.13681873816890799</v>
      </c>
      <c r="E345" s="16">
        <v>1.2520898412070001</v>
      </c>
      <c r="F345" s="16">
        <v>0.240615976900866</v>
      </c>
      <c r="G345" s="16">
        <v>8.4168282697694406E-3</v>
      </c>
      <c r="H345" s="16">
        <v>0.582633053221289</v>
      </c>
    </row>
    <row r="346" spans="1:8" ht="15.6">
      <c r="A346" s="16">
        <v>345</v>
      </c>
      <c r="B346" s="16">
        <v>120</v>
      </c>
      <c r="C346" s="16">
        <v>1.26342316395803</v>
      </c>
      <c r="D346" s="16">
        <v>0.13681873816890799</v>
      </c>
      <c r="E346" s="16">
        <v>1.2520898412070001</v>
      </c>
      <c r="F346" s="16">
        <v>0.240615976900866</v>
      </c>
      <c r="G346" s="16">
        <v>8.4168282697694406E-3</v>
      </c>
      <c r="H346" s="16">
        <v>0.582633053221289</v>
      </c>
    </row>
    <row r="347" spans="1:8" ht="15.6">
      <c r="A347" s="16">
        <v>346</v>
      </c>
      <c r="B347" s="16">
        <v>40</v>
      </c>
      <c r="C347" s="16">
        <v>1.26342316395803</v>
      </c>
      <c r="D347" s="16">
        <v>0.13681873816890799</v>
      </c>
      <c r="E347" s="16">
        <v>1.2520898412070001</v>
      </c>
      <c r="F347" s="16">
        <v>0.240615976900866</v>
      </c>
      <c r="G347" s="16">
        <v>8.4168282697694406E-3</v>
      </c>
      <c r="H347" s="16">
        <v>0.582633053221289</v>
      </c>
    </row>
    <row r="348" spans="1:8" ht="15.6">
      <c r="A348" s="16">
        <v>347</v>
      </c>
      <c r="B348" s="16">
        <v>125</v>
      </c>
      <c r="C348" s="16">
        <v>1.28941052631579</v>
      </c>
      <c r="D348" s="16">
        <v>0.131356439255746</v>
      </c>
      <c r="E348" s="16">
        <v>1.4315246636771299</v>
      </c>
      <c r="F348" s="16">
        <v>0.29411764705882398</v>
      </c>
      <c r="G348" s="16">
        <v>8.5688040691536804E-3</v>
      </c>
      <c r="H348" s="16">
        <v>0.57616638560989297</v>
      </c>
    </row>
    <row r="349" spans="1:8" ht="15.6">
      <c r="A349" s="16">
        <v>348</v>
      </c>
      <c r="B349" s="16">
        <v>140</v>
      </c>
      <c r="C349" s="16">
        <v>1.3023046315789499</v>
      </c>
      <c r="D349" s="16">
        <v>0.132670003648304</v>
      </c>
      <c r="E349" s="16">
        <v>1.4458399103138999</v>
      </c>
      <c r="F349" s="16">
        <v>0.29705882352941199</v>
      </c>
      <c r="G349" s="16">
        <v>8.5688040691536804E-3</v>
      </c>
      <c r="H349" s="16">
        <v>0.57616638560989297</v>
      </c>
    </row>
    <row r="350" spans="1:8" ht="15.6">
      <c r="A350" s="16">
        <v>349</v>
      </c>
      <c r="B350" s="16">
        <v>137</v>
      </c>
      <c r="C350" s="16">
        <v>1.3151987368421101</v>
      </c>
      <c r="D350" s="16">
        <v>0.13398356804086101</v>
      </c>
      <c r="E350" s="16">
        <v>1.4601551569506701</v>
      </c>
      <c r="F350" s="16">
        <v>0.3</v>
      </c>
      <c r="G350" s="16">
        <v>8.5688040691536804E-3</v>
      </c>
      <c r="H350" s="16">
        <v>0.57616638560989297</v>
      </c>
    </row>
    <row r="351" spans="1:8" ht="15.6">
      <c r="A351" s="16">
        <v>350</v>
      </c>
      <c r="B351" s="16">
        <v>140</v>
      </c>
      <c r="C351" s="16">
        <v>1.28941052631579</v>
      </c>
      <c r="D351" s="16">
        <v>0.131356439255746</v>
      </c>
      <c r="E351" s="16">
        <v>1.4315246636771299</v>
      </c>
      <c r="F351" s="16">
        <v>0.29411764705882398</v>
      </c>
      <c r="G351" s="16">
        <v>8.5688040691536804E-3</v>
      </c>
      <c r="H351" s="16">
        <v>0.57616638560989297</v>
      </c>
    </row>
    <row r="352" spans="1:8" ht="15.6">
      <c r="A352" s="16">
        <v>351</v>
      </c>
      <c r="B352" s="16">
        <v>180</v>
      </c>
      <c r="C352" s="16">
        <v>1.3023046315789499</v>
      </c>
      <c r="D352" s="16">
        <v>0.132670003648304</v>
      </c>
      <c r="E352" s="16">
        <v>1.4458399103138999</v>
      </c>
      <c r="F352" s="16">
        <v>0.29705882352941199</v>
      </c>
      <c r="G352" s="16">
        <v>8.5688040691536804E-3</v>
      </c>
      <c r="H352" s="16">
        <v>0.57616638560989297</v>
      </c>
    </row>
    <row r="353" spans="1:8" ht="15.6">
      <c r="A353" s="16">
        <v>352</v>
      </c>
      <c r="B353" s="16">
        <v>165</v>
      </c>
      <c r="C353" s="16">
        <v>1.3151987368421101</v>
      </c>
      <c r="D353" s="16">
        <v>0.13398356804086101</v>
      </c>
      <c r="E353" s="16">
        <v>1.4601551569506701</v>
      </c>
      <c r="F353" s="16">
        <v>0.3</v>
      </c>
      <c r="G353" s="16">
        <v>8.5688040691536804E-3</v>
      </c>
      <c r="H353" s="16">
        <v>0.57616638560989297</v>
      </c>
    </row>
    <row r="354" spans="1:8" ht="15.6">
      <c r="A354" s="16">
        <v>353</v>
      </c>
      <c r="B354" s="16">
        <v>160</v>
      </c>
      <c r="C354" s="16">
        <v>1.28941052631579</v>
      </c>
      <c r="D354" s="16">
        <v>0.131356439255746</v>
      </c>
      <c r="E354" s="16">
        <v>1.4315246636771299</v>
      </c>
      <c r="F354" s="16">
        <v>0.29411764705882398</v>
      </c>
      <c r="G354" s="16">
        <v>8.5688040691536804E-3</v>
      </c>
      <c r="H354" s="16">
        <v>0.57616638560989297</v>
      </c>
    </row>
    <row r="355" spans="1:8" ht="15.6">
      <c r="A355" s="16">
        <v>354</v>
      </c>
      <c r="B355" s="16">
        <v>200</v>
      </c>
      <c r="C355" s="16">
        <v>1.3023046315789499</v>
      </c>
      <c r="D355" s="16">
        <v>0.132670003648304</v>
      </c>
      <c r="E355" s="16">
        <v>1.4458399103138999</v>
      </c>
      <c r="F355" s="16">
        <v>0.29705882352941199</v>
      </c>
      <c r="G355" s="16">
        <v>8.5688040691536804E-3</v>
      </c>
      <c r="H355" s="16">
        <v>0.57616638560989297</v>
      </c>
    </row>
    <row r="356" spans="1:8" ht="15.6">
      <c r="A356" s="16">
        <v>355</v>
      </c>
      <c r="B356" s="16">
        <v>170</v>
      </c>
      <c r="C356" s="16">
        <v>1.3151987368421101</v>
      </c>
      <c r="D356" s="16">
        <v>0.13398356804086101</v>
      </c>
      <c r="E356" s="16">
        <v>1.4601551569506701</v>
      </c>
      <c r="F356" s="16">
        <v>0.3</v>
      </c>
      <c r="G356" s="16">
        <v>8.5688040691536804E-3</v>
      </c>
      <c r="H356" s="16">
        <v>0.57616638560989297</v>
      </c>
    </row>
    <row r="357" spans="1:8" ht="15.6">
      <c r="A357" s="16">
        <v>356</v>
      </c>
      <c r="B357" s="16">
        <v>215</v>
      </c>
      <c r="C357" s="16">
        <v>1.29294736842105</v>
      </c>
      <c r="D357" s="16">
        <v>0.131317037577526</v>
      </c>
      <c r="E357" s="16">
        <v>1.43356623439583</v>
      </c>
      <c r="F357" s="16">
        <v>0.29411764705882398</v>
      </c>
      <c r="G357" s="16">
        <v>8.5400013664002194E-3</v>
      </c>
      <c r="H357" s="16">
        <v>0.57422969187675099</v>
      </c>
    </row>
    <row r="358" spans="1:8" ht="15.6">
      <c r="A358" s="16">
        <v>357</v>
      </c>
      <c r="B358" s="16">
        <v>150</v>
      </c>
      <c r="C358" s="16">
        <v>1.29294736842105</v>
      </c>
      <c r="D358" s="16">
        <v>0.131317037577526</v>
      </c>
      <c r="E358" s="16">
        <v>1.43356623439583</v>
      </c>
      <c r="F358" s="16">
        <v>0.29411764705882398</v>
      </c>
      <c r="G358" s="16">
        <v>8.5400013664002194E-3</v>
      </c>
      <c r="H358" s="16">
        <v>0.57422969187675099</v>
      </c>
    </row>
    <row r="359" spans="1:8" ht="15.6">
      <c r="A359" s="16">
        <v>358</v>
      </c>
      <c r="B359" s="16">
        <v>150</v>
      </c>
      <c r="C359" s="16">
        <v>1.29294736842105</v>
      </c>
      <c r="D359" s="16">
        <v>0.131317037577526</v>
      </c>
      <c r="E359" s="16">
        <v>1.43356623439583</v>
      </c>
      <c r="F359" s="16">
        <v>0.29411764705882398</v>
      </c>
      <c r="G359" s="16">
        <v>8.5400013664002194E-3</v>
      </c>
      <c r="H359" s="16">
        <v>0.57422969187675099</v>
      </c>
    </row>
    <row r="360" spans="1:8" ht="15.6">
      <c r="A360" s="16">
        <v>359</v>
      </c>
      <c r="B360" s="16">
        <v>132</v>
      </c>
      <c r="C360" s="16">
        <v>1.25843937322537</v>
      </c>
      <c r="D360" s="16">
        <v>0.13836812952705599</v>
      </c>
      <c r="E360" s="16">
        <v>1.44009651355654</v>
      </c>
      <c r="F360" s="16">
        <v>0.29620853080568699</v>
      </c>
      <c r="G360" s="16">
        <v>8.2473612262373396E-3</v>
      </c>
      <c r="H360" s="16">
        <v>0.56044650742740298</v>
      </c>
    </row>
    <row r="361" spans="1:8" ht="15.6">
      <c r="A361" s="16">
        <v>360</v>
      </c>
      <c r="B361" s="16">
        <v>152</v>
      </c>
      <c r="C361" s="16">
        <v>1.2586206896551699</v>
      </c>
      <c r="D361" s="16">
        <v>0.14146873021249001</v>
      </c>
      <c r="E361" s="16">
        <v>1.4345243881332299</v>
      </c>
      <c r="F361" s="16">
        <v>0.29691211401425199</v>
      </c>
      <c r="G361" s="16">
        <v>8.2853618421052603E-3</v>
      </c>
      <c r="H361" s="16">
        <v>0.56502546689303901</v>
      </c>
    </row>
    <row r="362" spans="1:8" ht="15.6">
      <c r="A362" s="16">
        <v>361</v>
      </c>
      <c r="B362" s="16">
        <v>135</v>
      </c>
      <c r="C362" s="16">
        <v>1.25840512712755</v>
      </c>
      <c r="D362" s="16">
        <v>0.14491279714797101</v>
      </c>
      <c r="E362" s="16">
        <v>1.4212771708222001</v>
      </c>
      <c r="F362" s="16">
        <v>0.29832935560859197</v>
      </c>
      <c r="G362" s="16">
        <v>8.3080397542985695E-3</v>
      </c>
      <c r="H362" s="16">
        <v>0.57061126966217601</v>
      </c>
    </row>
    <row r="363" spans="1:8" ht="15.6">
      <c r="A363" s="16">
        <v>362</v>
      </c>
      <c r="B363" s="16">
        <v>70</v>
      </c>
      <c r="C363" s="16">
        <v>1.2593448131037399</v>
      </c>
      <c r="D363" s="16">
        <v>0.15401304741949401</v>
      </c>
      <c r="E363" s="16">
        <v>1.4128327022662699</v>
      </c>
      <c r="F363" s="16">
        <v>0.29976019184652303</v>
      </c>
      <c r="G363" s="16">
        <v>8.4320371710401108E-3</v>
      </c>
      <c r="H363" s="16">
        <v>0.58327526132404195</v>
      </c>
    </row>
    <row r="364" spans="1:8" ht="15.6">
      <c r="A364" s="16">
        <v>363</v>
      </c>
      <c r="B364" s="16">
        <v>140</v>
      </c>
      <c r="C364" s="16">
        <v>1.2704676826064101</v>
      </c>
      <c r="D364" s="16">
        <v>0.145313998966866</v>
      </c>
      <c r="E364" s="16">
        <v>1.42135360019807</v>
      </c>
      <c r="F364" s="16">
        <v>0.297619047619048</v>
      </c>
      <c r="G364" s="16">
        <v>8.4559011940757503E-3</v>
      </c>
      <c r="H364" s="16">
        <v>0.57870510568711797</v>
      </c>
    </row>
    <row r="365" spans="1:8" ht="15.6">
      <c r="A365" s="16">
        <v>364</v>
      </c>
      <c r="B365" s="16">
        <v>190</v>
      </c>
      <c r="C365" s="16">
        <v>1.2937992643195</v>
      </c>
      <c r="D365" s="16">
        <v>0.146775145745701</v>
      </c>
      <c r="E365" s="16">
        <v>1.4060349629944</v>
      </c>
      <c r="F365" s="16">
        <v>0.297619047619048</v>
      </c>
      <c r="G365" s="16">
        <v>8.7352427338662705E-3</v>
      </c>
      <c r="H365" s="16">
        <v>0.59782268660451698</v>
      </c>
    </row>
    <row r="366" spans="1:8" ht="15.6">
      <c r="A366" s="16">
        <v>365</v>
      </c>
      <c r="B366" s="16">
        <v>212</v>
      </c>
      <c r="C366" s="16">
        <v>1.29963215974777</v>
      </c>
      <c r="D366" s="16">
        <v>0.14714043244041</v>
      </c>
      <c r="E366" s="16">
        <v>1.4022053036934901</v>
      </c>
      <c r="F366" s="16">
        <v>0.297619047619048</v>
      </c>
      <c r="G366" s="16">
        <v>8.8079859072225496E-3</v>
      </c>
      <c r="H366" s="16">
        <v>0.60280108510504105</v>
      </c>
    </row>
    <row r="367" spans="1:8" ht="15.6">
      <c r="A367" s="16">
        <v>366</v>
      </c>
      <c r="B367" s="16">
        <v>158</v>
      </c>
      <c r="C367" s="16">
        <v>1.3054650551760401</v>
      </c>
      <c r="D367" s="16">
        <v>0.14750571913511901</v>
      </c>
      <c r="E367" s="16">
        <v>1.3983756443925699</v>
      </c>
      <c r="F367" s="16">
        <v>0.297619047619048</v>
      </c>
      <c r="G367" s="16">
        <v>8.8819507993755705E-3</v>
      </c>
      <c r="H367" s="16">
        <v>0.60786309561676999</v>
      </c>
    </row>
    <row r="368" spans="1:8" ht="15.6">
      <c r="A368" s="16">
        <v>367</v>
      </c>
      <c r="B368" s="16">
        <v>104</v>
      </c>
      <c r="C368" s="16">
        <v>1.2349391322443</v>
      </c>
      <c r="D368" s="16">
        <v>0.142198675299435</v>
      </c>
      <c r="E368" s="16">
        <v>1.3393961088016699</v>
      </c>
      <c r="F368" s="16">
        <v>0.31233456855479103</v>
      </c>
      <c r="G368" s="16">
        <v>1.0088781275221999E-2</v>
      </c>
      <c r="H368" s="16">
        <v>0.68833333333333302</v>
      </c>
    </row>
    <row r="369" spans="1:8" ht="15.6">
      <c r="A369" s="16">
        <v>368</v>
      </c>
      <c r="B369" s="16">
        <v>142</v>
      </c>
      <c r="C369" s="16">
        <v>1.22999585406302</v>
      </c>
      <c r="D369" s="16">
        <v>0.14654060700575799</v>
      </c>
      <c r="E369" s="16">
        <v>1.30645836879135</v>
      </c>
      <c r="F369" s="16">
        <v>0.31762295081967201</v>
      </c>
      <c r="G369" s="16">
        <v>1.06474890178756E-2</v>
      </c>
      <c r="H369" s="16">
        <v>0.72997481108312301</v>
      </c>
    </row>
    <row r="370" spans="1:8" ht="15.6">
      <c r="A370" s="16">
        <v>369</v>
      </c>
      <c r="B370" s="16">
        <v>179</v>
      </c>
      <c r="C370" s="16">
        <v>1.2202221765068899</v>
      </c>
      <c r="D370" s="16">
        <v>0.15540638137738599</v>
      </c>
      <c r="E370" s="16">
        <v>1.24475250585113</v>
      </c>
      <c r="F370" s="16">
        <v>0.32723772858517802</v>
      </c>
      <c r="G370" s="16">
        <v>1.1697548193898601E-2</v>
      </c>
      <c r="H370" s="16">
        <v>0.80973236009732397</v>
      </c>
    </row>
    <row r="371" spans="1:8" ht="15.6">
      <c r="A371" s="16">
        <v>370</v>
      </c>
      <c r="B371" s="16">
        <v>199</v>
      </c>
      <c r="C371" s="16">
        <v>1.2153909212009399</v>
      </c>
      <c r="D371" s="16">
        <v>0.159932782373364</v>
      </c>
      <c r="E371" s="16">
        <v>1.2158120732453901</v>
      </c>
      <c r="F371" s="16">
        <v>0.33162073797290997</v>
      </c>
      <c r="G371" s="16">
        <v>1.21912039746193E-2</v>
      </c>
      <c r="H371" s="16">
        <v>0.84796650717703403</v>
      </c>
    </row>
    <row r="372" spans="1:8" ht="15.6">
      <c r="A372" s="16">
        <v>371</v>
      </c>
      <c r="B372" s="16">
        <v>197</v>
      </c>
      <c r="C372" s="16">
        <v>1.21059616169865</v>
      </c>
      <c r="D372" s="16">
        <v>0.16452329185363401</v>
      </c>
      <c r="E372" s="16">
        <v>1.18804339435601</v>
      </c>
      <c r="F372" s="16">
        <v>0.33575317604355698</v>
      </c>
      <c r="G372" s="16">
        <v>1.26653532226288E-2</v>
      </c>
      <c r="H372" s="16">
        <v>0.88517647058823501</v>
      </c>
    </row>
    <row r="373" spans="1:8" ht="15.6">
      <c r="A373" s="16">
        <v>372</v>
      </c>
      <c r="B373" s="16">
        <v>250</v>
      </c>
      <c r="C373" s="16">
        <v>1.2392511828841799</v>
      </c>
      <c r="D373" s="16">
        <v>0.13803358699701199</v>
      </c>
      <c r="E373" s="16">
        <v>1.2262835705719</v>
      </c>
      <c r="F373" s="16">
        <v>0.240615976900866</v>
      </c>
      <c r="G373" s="16">
        <v>8.8847063640085499E-3</v>
      </c>
      <c r="H373" s="16">
        <v>0.61502069781194602</v>
      </c>
    </row>
    <row r="374" spans="1:8" ht="15.6">
      <c r="A374" s="16">
        <v>373</v>
      </c>
      <c r="B374" s="16">
        <v>290</v>
      </c>
      <c r="C374" s="16">
        <v>1.2408518407342399</v>
      </c>
      <c r="D374" s="16">
        <v>0.14338840665498101</v>
      </c>
      <c r="E374" s="16">
        <v>1.2136410868910801</v>
      </c>
      <c r="F374" s="16">
        <v>0.24148989606274901</v>
      </c>
      <c r="G374" s="16">
        <v>8.5805745063180193E-3</v>
      </c>
      <c r="H374" s="16">
        <v>0.597919125036942</v>
      </c>
    </row>
    <row r="375" spans="1:8" ht="15.6">
      <c r="A375" s="16">
        <v>374</v>
      </c>
      <c r="B375" s="16">
        <v>325</v>
      </c>
      <c r="C375" s="16">
        <v>1.2424506435651701</v>
      </c>
      <c r="D375" s="16">
        <v>0.14879078932715001</v>
      </c>
      <c r="E375" s="16">
        <v>1.2012267092469799</v>
      </c>
      <c r="F375" s="16">
        <v>0.242370186528096</v>
      </c>
      <c r="G375" s="16">
        <v>8.3037750877297204E-3</v>
      </c>
      <c r="H375" s="16">
        <v>0.58249644166320702</v>
      </c>
    </row>
    <row r="376" spans="1:8" ht="15.6">
      <c r="A376" s="16">
        <v>375</v>
      </c>
      <c r="B376" s="16">
        <v>344</v>
      </c>
      <c r="C376" s="16">
        <v>1.24404759459981</v>
      </c>
      <c r="D376" s="16">
        <v>0.154241371542539</v>
      </c>
      <c r="E376" s="16">
        <v>1.1890343193217701</v>
      </c>
      <c r="F376" s="16">
        <v>0.24325691822675399</v>
      </c>
      <c r="G376" s="16">
        <v>8.0506540014838208E-3</v>
      </c>
      <c r="H376" s="16">
        <v>0.56852919447130701</v>
      </c>
    </row>
    <row r="377" spans="1:8" ht="15.6">
      <c r="A377" s="16">
        <v>376</v>
      </c>
      <c r="B377" s="16">
        <v>100</v>
      </c>
      <c r="C377" s="16">
        <v>1.2456426970535399</v>
      </c>
      <c r="D377" s="16">
        <v>0.15974080123916201</v>
      </c>
      <c r="E377" s="16">
        <v>1.1770580156680399</v>
      </c>
      <c r="F377" s="16">
        <v>0.244150162115708</v>
      </c>
      <c r="G377" s="16">
        <v>7.8181804945676794E-3</v>
      </c>
      <c r="H377" s="16">
        <v>0.55583206266270602</v>
      </c>
    </row>
    <row r="378" spans="1:8" ht="15.6">
      <c r="A378" s="16">
        <v>377</v>
      </c>
      <c r="B378" s="16">
        <v>170</v>
      </c>
      <c r="C378" s="16">
        <v>1.27286842105263</v>
      </c>
      <c r="D378" s="16">
        <v>0.13035381247719799</v>
      </c>
      <c r="E378" s="16">
        <v>1.44232766331354</v>
      </c>
      <c r="F378" s="16">
        <v>0.29411764705882398</v>
      </c>
      <c r="G378" s="16">
        <v>8.3743901769073193E-3</v>
      </c>
      <c r="H378" s="16">
        <v>0.56309399549524797</v>
      </c>
    </row>
    <row r="379" spans="1:8" ht="15.6">
      <c r="A379" s="16">
        <v>378</v>
      </c>
      <c r="B379" s="16">
        <v>210</v>
      </c>
      <c r="C379" s="16">
        <v>1.2787368421052601</v>
      </c>
      <c r="D379" s="16">
        <v>0.130713754104341</v>
      </c>
      <c r="E379" s="16">
        <v>1.4384223003272301</v>
      </c>
      <c r="F379" s="16">
        <v>0.29411764705882398</v>
      </c>
      <c r="G379" s="16">
        <v>8.4435041758194208E-3</v>
      </c>
      <c r="H379" s="16">
        <v>0.56774122078209799</v>
      </c>
    </row>
    <row r="380" spans="1:8" ht="15.6">
      <c r="A380" s="16">
        <v>379</v>
      </c>
      <c r="B380" s="16">
        <v>245</v>
      </c>
      <c r="C380" s="16">
        <v>1.29047368421053</v>
      </c>
      <c r="D380" s="16">
        <v>0.13143363735862801</v>
      </c>
      <c r="E380" s="16">
        <v>1.4306115743546199</v>
      </c>
      <c r="F380" s="16">
        <v>0.29411764705882398</v>
      </c>
      <c r="G380" s="16">
        <v>8.5852120066593797E-3</v>
      </c>
      <c r="H380" s="16">
        <v>0.57726965532777696</v>
      </c>
    </row>
    <row r="381" spans="1:8" ht="15.6">
      <c r="A381" s="16">
        <v>380</v>
      </c>
      <c r="B381" s="16">
        <v>190</v>
      </c>
      <c r="C381" s="16">
        <v>1.2963421052631601</v>
      </c>
      <c r="D381" s="16">
        <v>0.13179357898577199</v>
      </c>
      <c r="E381" s="16">
        <v>1.42670621136832</v>
      </c>
      <c r="F381" s="16">
        <v>0.29411764705882398</v>
      </c>
      <c r="G381" s="16">
        <v>8.6578647350624097E-3</v>
      </c>
      <c r="H381" s="16">
        <v>0.58215482478559699</v>
      </c>
    </row>
    <row r="382" spans="1:8" ht="15.6">
      <c r="A382" s="16">
        <v>381</v>
      </c>
      <c r="B382" s="16">
        <v>150</v>
      </c>
      <c r="C382" s="16">
        <v>1.3022105263157899</v>
      </c>
      <c r="D382" s="16">
        <v>0.13215352061291499</v>
      </c>
      <c r="E382" s="16">
        <v>1.42280084838201</v>
      </c>
      <c r="F382" s="16">
        <v>0.29411764705882398</v>
      </c>
      <c r="G382" s="16">
        <v>8.7317576119970101E-3</v>
      </c>
      <c r="H382" s="16">
        <v>0.58712338183067903</v>
      </c>
    </row>
    <row r="383" spans="1:8" ht="15.6">
      <c r="A383" s="16">
        <v>382</v>
      </c>
      <c r="B383" s="16">
        <v>152</v>
      </c>
      <c r="C383" s="16">
        <v>1.28795866722902</v>
      </c>
      <c r="D383" s="16">
        <v>0.14451467135283599</v>
      </c>
      <c r="E383" s="16">
        <v>1.4080558936100001</v>
      </c>
      <c r="F383" s="16">
        <v>0.28868360277136301</v>
      </c>
      <c r="G383" s="16">
        <v>9.0326137873996196E-3</v>
      </c>
      <c r="H383" s="16">
        <v>0.59451940211659504</v>
      </c>
    </row>
    <row r="384" spans="1:8" ht="15.6">
      <c r="A384" s="16">
        <v>383</v>
      </c>
      <c r="B384" s="16">
        <v>300</v>
      </c>
      <c r="C384" s="16">
        <v>1.24541301915603</v>
      </c>
      <c r="D384" s="16">
        <v>0.133394352244915</v>
      </c>
      <c r="E384" s="16">
        <v>1.3435826364217001</v>
      </c>
      <c r="F384" s="16">
        <v>0.30431200248602502</v>
      </c>
      <c r="G384" s="16">
        <v>8.0950287526946694E-3</v>
      </c>
      <c r="H384" s="16">
        <v>0.54609499509988901</v>
      </c>
    </row>
    <row r="385" spans="1:8" ht="15.6">
      <c r="A385" s="16">
        <v>384</v>
      </c>
      <c r="B385" s="16">
        <v>385</v>
      </c>
      <c r="C385" s="16">
        <v>1.2360852149577399</v>
      </c>
      <c r="D385" s="16">
        <v>0.13521583573447599</v>
      </c>
      <c r="E385" s="16">
        <v>1.2871976117013599</v>
      </c>
      <c r="F385" s="16">
        <v>0.28577636117194199</v>
      </c>
      <c r="G385" s="16">
        <v>8.0564551984722201E-3</v>
      </c>
      <c r="H385" s="16">
        <v>0.54870964687727297</v>
      </c>
    </row>
    <row r="386" spans="1:8" ht="15.6">
      <c r="A386" s="16">
        <v>385</v>
      </c>
      <c r="B386" s="16">
        <v>340</v>
      </c>
      <c r="C386" s="16">
        <v>1.23147351440497</v>
      </c>
      <c r="D386" s="16">
        <v>0.13614535981442699</v>
      </c>
      <c r="E386" s="16">
        <v>1.2607433239049299</v>
      </c>
      <c r="F386" s="16">
        <v>0.277330269083437</v>
      </c>
      <c r="G386" s="16">
        <v>8.0373059485880204E-3</v>
      </c>
      <c r="H386" s="16">
        <v>0.55001697276596395</v>
      </c>
    </row>
    <row r="387" spans="1:8" ht="15.6">
      <c r="A387" s="16">
        <v>386</v>
      </c>
      <c r="B387" s="16">
        <v>80</v>
      </c>
      <c r="C387" s="16">
        <v>1.2268960974580101</v>
      </c>
      <c r="D387" s="16">
        <v>0.13708775214587099</v>
      </c>
      <c r="E387" s="16">
        <v>1.23535450762813</v>
      </c>
      <c r="F387" s="16">
        <v>0.269369092206378</v>
      </c>
      <c r="G387" s="16">
        <v>8.01824751389257E-3</v>
      </c>
      <c r="H387" s="16">
        <v>0.55132429865465604</v>
      </c>
    </row>
    <row r="388" spans="1:8" ht="15.6">
      <c r="A388" s="16">
        <v>387</v>
      </c>
      <c r="B388" s="16">
        <v>113</v>
      </c>
      <c r="C388" s="16">
        <v>1.2552171163575001</v>
      </c>
      <c r="D388" s="16">
        <v>0.129974069261933</v>
      </c>
      <c r="E388" s="16">
        <v>1.4469654993855601</v>
      </c>
      <c r="F388" s="16">
        <v>0.31664212076583198</v>
      </c>
      <c r="G388" s="16">
        <v>8.2407641640459602E-3</v>
      </c>
      <c r="H388" s="16">
        <v>0.54782713580752895</v>
      </c>
    </row>
    <row r="389" spans="1:8" ht="15.6">
      <c r="A389" s="16">
        <v>388</v>
      </c>
      <c r="B389" s="16">
        <v>170</v>
      </c>
      <c r="C389" s="16">
        <v>1.25780920219502</v>
      </c>
      <c r="D389" s="16">
        <v>0.13055216071644299</v>
      </c>
      <c r="E389" s="16">
        <v>1.44303965036028</v>
      </c>
      <c r="F389" s="16">
        <v>0.33923303834808299</v>
      </c>
      <c r="G389" s="16">
        <v>8.2647367749453093E-3</v>
      </c>
      <c r="H389" s="16">
        <v>0.54320614958693503</v>
      </c>
    </row>
    <row r="390" spans="1:8" ht="15.6">
      <c r="A390" s="16">
        <v>389</v>
      </c>
      <c r="B390" s="16">
        <v>34</v>
      </c>
      <c r="C390" s="16">
        <v>1.2604078613694001</v>
      </c>
      <c r="D390" s="16">
        <v>0.13113231526497299</v>
      </c>
      <c r="E390" s="16">
        <v>1.4391229179665701</v>
      </c>
      <c r="F390" s="16">
        <v>0.36189069423929099</v>
      </c>
      <c r="G390" s="16">
        <v>8.2896039056751004E-3</v>
      </c>
      <c r="H390" s="16">
        <v>0.53869154172524003</v>
      </c>
    </row>
    <row r="391" spans="1:8" ht="15.6">
      <c r="A391" s="16">
        <v>390</v>
      </c>
      <c r="B391" s="16">
        <v>162</v>
      </c>
      <c r="C391" s="16">
        <v>1.2707368421052601</v>
      </c>
      <c r="D391" s="16">
        <v>0.12738230289279601</v>
      </c>
      <c r="E391" s="16">
        <v>1.42880835985681</v>
      </c>
      <c r="F391" s="16">
        <v>0.29411764705882398</v>
      </c>
      <c r="G391" s="16">
        <v>7.6880496955532302E-3</v>
      </c>
      <c r="H391" s="16">
        <v>0.64507042253521096</v>
      </c>
    </row>
    <row r="392" spans="1:8" ht="15.6">
      <c r="A392" s="16">
        <v>391</v>
      </c>
      <c r="B392" s="16">
        <v>262</v>
      </c>
      <c r="C392" s="16">
        <v>1.2922762916099699</v>
      </c>
      <c r="D392" s="16">
        <v>0.13133703441166</v>
      </c>
      <c r="E392" s="16">
        <v>1.43372076786687</v>
      </c>
      <c r="F392" s="16">
        <v>0.292877225866917</v>
      </c>
      <c r="G392" s="16">
        <v>8.5146509183749997E-3</v>
      </c>
      <c r="H392" s="16">
        <v>0.57593933095626304</v>
      </c>
    </row>
    <row r="393" spans="1:8" ht="15.6">
      <c r="A393" s="16">
        <v>392</v>
      </c>
      <c r="B393" s="16">
        <v>281</v>
      </c>
      <c r="C393" s="16">
        <v>1.2916059110537801</v>
      </c>
      <c r="D393" s="16">
        <v>0.13135703733692</v>
      </c>
      <c r="E393" s="16">
        <v>1.4338753346578501</v>
      </c>
      <c r="F393" s="16">
        <v>0.29164722351843198</v>
      </c>
      <c r="G393" s="16">
        <v>8.4894772996713993E-3</v>
      </c>
      <c r="H393" s="16">
        <v>0.57764714836387399</v>
      </c>
    </row>
    <row r="394" spans="1:8" ht="15.6">
      <c r="A394" s="16">
        <v>393</v>
      </c>
      <c r="B394" s="16">
        <v>228</v>
      </c>
      <c r="C394" s="16">
        <v>1.2909362256694801</v>
      </c>
      <c r="D394" s="16">
        <v>0.13137704635608799</v>
      </c>
      <c r="E394" s="16">
        <v>1.43402993477954</v>
      </c>
      <c r="F394" s="16">
        <v>0.29042750929368</v>
      </c>
      <c r="G394" s="16">
        <v>8.4644786665390194E-3</v>
      </c>
      <c r="H394" s="16">
        <v>0.57935314700960305</v>
      </c>
    </row>
    <row r="395" spans="1:8" ht="15.6">
      <c r="A395" s="16">
        <v>394</v>
      </c>
      <c r="B395" s="16">
        <v>143</v>
      </c>
      <c r="C395" s="16">
        <v>1.2645792462570999</v>
      </c>
      <c r="D395" s="16">
        <v>0.14180774965554999</v>
      </c>
      <c r="E395" s="16">
        <v>1.2788701362249</v>
      </c>
      <c r="F395" s="16">
        <v>0.27642679900744399</v>
      </c>
      <c r="G395" s="16">
        <v>9.5531379248336695E-3</v>
      </c>
      <c r="H395" s="16">
        <v>0.65811567164179097</v>
      </c>
    </row>
    <row r="396" spans="1:8" ht="15.6">
      <c r="A396" s="16">
        <v>395</v>
      </c>
      <c r="B396" s="16">
        <v>227</v>
      </c>
      <c r="C396" s="16">
        <v>1.2686990191017</v>
      </c>
      <c r="D396" s="16">
        <v>0.154430666440179</v>
      </c>
      <c r="E396" s="16">
        <v>1.27143251068523</v>
      </c>
      <c r="F396" s="16">
        <v>0.333002481389578</v>
      </c>
      <c r="G396" s="16">
        <v>1.1659062284641499E-2</v>
      </c>
      <c r="H396" s="16">
        <v>0.80319280078895405</v>
      </c>
    </row>
    <row r="397" spans="1:8" ht="15.6">
      <c r="A397" s="16">
        <v>396</v>
      </c>
      <c r="B397" s="16">
        <v>186</v>
      </c>
      <c r="C397" s="16">
        <v>1.2707589055240101</v>
      </c>
      <c r="D397" s="16">
        <v>0.16074212483249301</v>
      </c>
      <c r="E397" s="16">
        <v>1.2677136979154</v>
      </c>
      <c r="F397" s="16">
        <v>0.36129032258064497</v>
      </c>
      <c r="G397" s="16">
        <v>1.25979201979019E-2</v>
      </c>
      <c r="H397" s="16">
        <v>0.86787072243345997</v>
      </c>
    </row>
    <row r="398" spans="1:8" ht="15.6">
      <c r="A398" s="16">
        <v>397</v>
      </c>
      <c r="B398" s="16">
        <v>376</v>
      </c>
      <c r="C398" s="16">
        <v>1.2323397305022501</v>
      </c>
      <c r="D398" s="16">
        <v>0.137111545271384</v>
      </c>
      <c r="E398" s="16">
        <v>1.1974426224013499</v>
      </c>
      <c r="F398" s="16">
        <v>0.22686025408348501</v>
      </c>
      <c r="G398" s="16">
        <v>8.1131953008372806E-3</v>
      </c>
      <c r="H398" s="16">
        <v>0.611267605633803</v>
      </c>
    </row>
    <row r="399" spans="1:8" ht="15.6">
      <c r="A399" s="16">
        <v>398</v>
      </c>
      <c r="B399" s="16">
        <v>150</v>
      </c>
      <c r="C399" s="16">
        <v>1.2578560168155499</v>
      </c>
      <c r="D399" s="16">
        <v>0.13028469347039001</v>
      </c>
      <c r="E399" s="16">
        <v>1.44399419420149</v>
      </c>
      <c r="F399" s="16">
        <v>0.339433293978749</v>
      </c>
      <c r="G399" s="16">
        <v>8.0957382953181292E-3</v>
      </c>
      <c r="H399" s="16">
        <v>0.54339808212441598</v>
      </c>
    </row>
    <row r="400" spans="1:8" ht="15.6">
      <c r="A400" s="16">
        <v>399</v>
      </c>
      <c r="B400" s="16">
        <v>240</v>
      </c>
      <c r="C400" s="16">
        <v>1.2578174186778599</v>
      </c>
      <c r="D400" s="16">
        <v>0.13142718610647899</v>
      </c>
      <c r="E400" s="16">
        <v>1.43095724429003</v>
      </c>
      <c r="F400" s="16">
        <v>0.38507109004739298</v>
      </c>
      <c r="G400" s="16">
        <v>8.0648463752755108E-3</v>
      </c>
      <c r="H400" s="16">
        <v>0.54036201593185595</v>
      </c>
    </row>
    <row r="401" spans="1:8" ht="15.6">
      <c r="A401" s="16">
        <v>400</v>
      </c>
      <c r="B401" s="16">
        <v>90</v>
      </c>
      <c r="C401" s="16">
        <v>1.2577789418543699</v>
      </c>
      <c r="D401" s="16">
        <v>0.132577502736692</v>
      </c>
      <c r="E401" s="16">
        <v>1.41807341199975</v>
      </c>
      <c r="F401" s="16">
        <v>0.431034482758621</v>
      </c>
      <c r="G401" s="16">
        <v>8.0370008831869098E-3</v>
      </c>
      <c r="H401" s="16">
        <v>0.53753017429815098</v>
      </c>
    </row>
    <row r="402" spans="1:8" ht="15.6">
      <c r="A402" s="16">
        <v>401</v>
      </c>
      <c r="B402" s="16">
        <v>120</v>
      </c>
      <c r="C402" s="16">
        <v>1.2522493133674999</v>
      </c>
      <c r="D402" s="16">
        <v>0.12945711450209499</v>
      </c>
      <c r="E402" s="16">
        <v>1.44987942226967</v>
      </c>
      <c r="F402" s="16">
        <v>0.29468969175458198</v>
      </c>
      <c r="G402" s="16">
        <v>8.21773716389455E-3</v>
      </c>
      <c r="H402" s="16">
        <v>0.55256064690026996</v>
      </c>
    </row>
    <row r="403" spans="1:8" ht="15.6">
      <c r="A403" s="16">
        <v>402</v>
      </c>
      <c r="B403" s="16">
        <v>130</v>
      </c>
      <c r="C403" s="16">
        <v>1.2518672810284199</v>
      </c>
      <c r="D403" s="16">
        <v>0.129516253070114</v>
      </c>
      <c r="E403" s="16">
        <v>1.44885978378654</v>
      </c>
      <c r="F403" s="16">
        <v>0.29526396598559101</v>
      </c>
      <c r="G403" s="16">
        <v>8.21773716389455E-3</v>
      </c>
      <c r="H403" s="16">
        <v>0.55256064690026996</v>
      </c>
    </row>
    <row r="404" spans="1:8" ht="15.6">
      <c r="A404" s="16">
        <v>403</v>
      </c>
      <c r="B404" s="16">
        <v>123</v>
      </c>
      <c r="C404" s="16">
        <v>1.25148548171674</v>
      </c>
      <c r="D404" s="16">
        <v>0.12957544569415899</v>
      </c>
      <c r="E404" s="16">
        <v>1.44784157843224</v>
      </c>
      <c r="F404" s="16">
        <v>0.29584048281166803</v>
      </c>
      <c r="G404" s="16">
        <v>8.21773716389455E-3</v>
      </c>
      <c r="H404" s="16">
        <v>0.55256064690026996</v>
      </c>
    </row>
    <row r="405" spans="1:8" ht="15.6">
      <c r="A405" s="16">
        <v>404</v>
      </c>
      <c r="B405" s="16">
        <v>75</v>
      </c>
      <c r="C405" s="16">
        <v>1.25110391521931</v>
      </c>
      <c r="D405" s="16">
        <v>0.12963469244838099</v>
      </c>
      <c r="E405" s="16">
        <v>1.44682480318743</v>
      </c>
      <c r="F405" s="16">
        <v>0.29641925539482999</v>
      </c>
      <c r="G405" s="16">
        <v>8.21773716389455E-3</v>
      </c>
      <c r="H405" s="16">
        <v>0.55256064690026996</v>
      </c>
    </row>
    <row r="406" spans="1:8" ht="15.6">
      <c r="A406" s="16">
        <v>405</v>
      </c>
      <c r="B406" s="16">
        <v>136</v>
      </c>
      <c r="C406" s="16">
        <v>1.2513319499747599</v>
      </c>
      <c r="D406" s="16">
        <v>0.12943744513713001</v>
      </c>
      <c r="E406" s="16">
        <v>1.4512133347212099</v>
      </c>
      <c r="F406" s="16">
        <v>0.29164722351843198</v>
      </c>
      <c r="G406" s="16">
        <v>8.1691196657215394E-3</v>
      </c>
      <c r="H406" s="16">
        <v>0.555849142765237</v>
      </c>
    </row>
    <row r="407" spans="1:8" ht="15.6">
      <c r="A407" s="16">
        <v>406</v>
      </c>
      <c r="B407" s="16">
        <v>125</v>
      </c>
      <c r="C407" s="16">
        <v>1.2615643397813301</v>
      </c>
      <c r="D407" s="16">
        <v>0.138740783749639</v>
      </c>
      <c r="E407" s="16">
        <v>1.42196001597009</v>
      </c>
      <c r="F407" s="16">
        <v>0.29691211401425199</v>
      </c>
      <c r="G407" s="16">
        <v>7.3627682313103402E-3</v>
      </c>
      <c r="H407" s="16">
        <v>0.54047285113203802</v>
      </c>
    </row>
    <row r="408" spans="1:8" ht="15.6">
      <c r="A408" s="16">
        <v>407</v>
      </c>
      <c r="B408" s="16">
        <v>190</v>
      </c>
      <c r="C408" s="16">
        <v>1.26602227358689</v>
      </c>
      <c r="D408" s="16">
        <v>0.14410877948468401</v>
      </c>
      <c r="E408" s="16">
        <v>1.4079693230461201</v>
      </c>
      <c r="F408" s="16">
        <v>0.29832935560859197</v>
      </c>
      <c r="G408" s="16">
        <v>7.1273728151654203E-3</v>
      </c>
      <c r="H408" s="16">
        <v>0.52614832255214306</v>
      </c>
    </row>
    <row r="409" spans="1:8" ht="15.6">
      <c r="A409" s="16">
        <v>408</v>
      </c>
      <c r="B409" s="16">
        <v>50</v>
      </c>
      <c r="C409" s="16">
        <v>1.27047459050819</v>
      </c>
      <c r="D409" s="16">
        <v>0.14952757389757401</v>
      </c>
      <c r="E409" s="16">
        <v>1.39427832054887</v>
      </c>
      <c r="F409" s="16">
        <v>0.29976019184652303</v>
      </c>
      <c r="G409" s="16">
        <v>6.9125785650667503E-3</v>
      </c>
      <c r="H409" s="16">
        <v>0.51318941231413495</v>
      </c>
    </row>
    <row r="410" spans="1:8" ht="15.6">
      <c r="A410" s="16">
        <v>409</v>
      </c>
      <c r="B410" s="16">
        <v>200</v>
      </c>
      <c r="C410" s="16">
        <v>1.23591044164361</v>
      </c>
      <c r="D410" s="16">
        <v>0.136390919175189</v>
      </c>
      <c r="E410" s="16">
        <v>1.2233660054387501</v>
      </c>
      <c r="F410" s="16">
        <v>0.233535730966838</v>
      </c>
      <c r="G410" s="16">
        <v>8.1846991959351502E-3</v>
      </c>
      <c r="H410" s="16">
        <v>0.60252808988763995</v>
      </c>
    </row>
    <row r="411" spans="1:8" ht="15.6">
      <c r="A411" s="16">
        <v>410</v>
      </c>
      <c r="B411" s="16">
        <v>310</v>
      </c>
      <c r="C411" s="16">
        <v>1.23591044164361</v>
      </c>
      <c r="D411" s="16">
        <v>0.136115829061903</v>
      </c>
      <c r="E411" s="16">
        <v>1.22336315194039</v>
      </c>
      <c r="F411" s="16">
        <v>0.233535730966838</v>
      </c>
      <c r="G411" s="16">
        <v>8.12409984973665E-3</v>
      </c>
      <c r="H411" s="16">
        <v>0.60702247191011205</v>
      </c>
    </row>
    <row r="412" spans="1:8" ht="15.6">
      <c r="A412" s="16">
        <v>411</v>
      </c>
      <c r="B412" s="16">
        <v>275</v>
      </c>
      <c r="C412" s="16">
        <v>1.23591044164361</v>
      </c>
      <c r="D412" s="16">
        <v>0.13584184638668201</v>
      </c>
      <c r="E412" s="16">
        <v>1.22336029845534</v>
      </c>
      <c r="F412" s="16">
        <v>0.233535730966838</v>
      </c>
      <c r="G412" s="16">
        <v>8.0643912610385404E-3</v>
      </c>
      <c r="H412" s="16">
        <v>0.61151685393258404</v>
      </c>
    </row>
    <row r="413" spans="1:8" ht="15.6">
      <c r="A413" s="16">
        <v>412</v>
      </c>
      <c r="B413" s="16">
        <v>280</v>
      </c>
      <c r="C413" s="16">
        <v>1.23591044164361</v>
      </c>
      <c r="D413" s="16">
        <v>0.135568964475592</v>
      </c>
      <c r="E413" s="16">
        <v>1.2233574449836</v>
      </c>
      <c r="F413" s="16">
        <v>0.233535730966838</v>
      </c>
      <c r="G413" s="16">
        <v>8.0055539330966194E-3</v>
      </c>
      <c r="H413" s="16">
        <v>0.61601123595505602</v>
      </c>
    </row>
    <row r="414" spans="1:8" ht="15.6">
      <c r="A414" s="16">
        <v>413</v>
      </c>
      <c r="B414" s="16">
        <v>90</v>
      </c>
      <c r="C414" s="16">
        <v>1.26145592257522</v>
      </c>
      <c r="D414" s="16">
        <v>0.1346189366287</v>
      </c>
      <c r="E414" s="16">
        <v>1.44304360489157</v>
      </c>
      <c r="F414" s="16">
        <v>0.29550827423167902</v>
      </c>
      <c r="G414" s="16">
        <v>7.9071923881738494E-3</v>
      </c>
      <c r="H414" s="16">
        <v>0.535435951512096</v>
      </c>
    </row>
    <row r="415" spans="1:8" ht="15.6">
      <c r="A415" s="16">
        <v>414</v>
      </c>
      <c r="B415" s="16">
        <v>150</v>
      </c>
      <c r="C415" s="16">
        <v>1.2650126156434001</v>
      </c>
      <c r="D415" s="16">
        <v>0.14013753699804099</v>
      </c>
      <c r="E415" s="16">
        <v>1.4292098069386401</v>
      </c>
      <c r="F415" s="16">
        <v>0.29691211401425199</v>
      </c>
      <c r="G415" s="16">
        <v>7.7016572896281797E-3</v>
      </c>
      <c r="H415" s="16">
        <v>0.52521936746417497</v>
      </c>
    </row>
    <row r="416" spans="1:8" ht="15.6">
      <c r="A416" s="16">
        <v>415</v>
      </c>
      <c r="B416" s="16">
        <v>200</v>
      </c>
      <c r="C416" s="16">
        <v>1.2685648245429699</v>
      </c>
      <c r="D416" s="16">
        <v>0.14570642446117699</v>
      </c>
      <c r="E416" s="16">
        <v>1.4156755577809099</v>
      </c>
      <c r="F416" s="16">
        <v>0.29832935560859197</v>
      </c>
      <c r="G416" s="16">
        <v>7.5114076886381199E-3</v>
      </c>
      <c r="H416" s="16">
        <v>0.51589713156420602</v>
      </c>
    </row>
    <row r="417" spans="1:8" ht="15.6">
      <c r="A417" s="16">
        <v>416</v>
      </c>
      <c r="B417" s="16">
        <v>135</v>
      </c>
      <c r="C417" s="16">
        <v>1.2721125577488499</v>
      </c>
      <c r="D417" s="16">
        <v>0.151326289510053</v>
      </c>
      <c r="E417" s="16">
        <v>1.40243123225124</v>
      </c>
      <c r="F417" s="16">
        <v>0.29976019184652303</v>
      </c>
      <c r="G417" s="16">
        <v>7.3346911677596898E-3</v>
      </c>
      <c r="H417" s="16">
        <v>0.50736777137315003</v>
      </c>
    </row>
    <row r="418" spans="1:8" ht="15.6">
      <c r="A418" s="16">
        <v>417</v>
      </c>
      <c r="B418" s="16">
        <v>223</v>
      </c>
      <c r="C418" s="16">
        <v>1.27556432099175</v>
      </c>
      <c r="D418" s="16">
        <v>0.14532814638279101</v>
      </c>
      <c r="E418" s="16">
        <v>1.2921601730310699</v>
      </c>
      <c r="F418" s="16">
        <v>0.25961618343441101</v>
      </c>
      <c r="G418" s="16">
        <v>7.7669199363536601E-3</v>
      </c>
      <c r="H418" s="16">
        <v>0.539647860172214</v>
      </c>
    </row>
    <row r="419" spans="1:8" ht="15.6">
      <c r="A419" s="16">
        <v>418</v>
      </c>
      <c r="B419" s="16">
        <v>320</v>
      </c>
      <c r="C419" s="16">
        <v>1.2708883751651301</v>
      </c>
      <c r="D419" s="16">
        <v>0.146303302965089</v>
      </c>
      <c r="E419" s="16">
        <v>1.2658361487385701</v>
      </c>
      <c r="F419" s="16">
        <v>0.25171163914619399</v>
      </c>
      <c r="G419" s="16">
        <v>7.7489270716362404E-3</v>
      </c>
      <c r="H419" s="16">
        <v>0.54090091247911598</v>
      </c>
    </row>
    <row r="420" spans="1:8" ht="15.6">
      <c r="A420" s="16">
        <v>419</v>
      </c>
      <c r="B420" s="16">
        <v>370</v>
      </c>
      <c r="C420" s="16">
        <v>1.26624658616038</v>
      </c>
      <c r="D420" s="16">
        <v>0.14729163461721201</v>
      </c>
      <c r="E420" s="16">
        <v>1.2405632621940399</v>
      </c>
      <c r="F420" s="16">
        <v>0.24427421245993899</v>
      </c>
      <c r="G420" s="16">
        <v>7.73101737886666E-3</v>
      </c>
      <c r="H420" s="16">
        <v>0.54215396478601696</v>
      </c>
    </row>
    <row r="421" spans="1:8" ht="15.6">
      <c r="A421" s="16">
        <v>420</v>
      </c>
      <c r="B421" s="16">
        <v>425</v>
      </c>
      <c r="C421" s="16">
        <v>1.2616385810766499</v>
      </c>
      <c r="D421" s="16">
        <v>0.148293410162221</v>
      </c>
      <c r="E421" s="16">
        <v>1.2162797867322901</v>
      </c>
      <c r="F421" s="16">
        <v>0.23726368536937201</v>
      </c>
      <c r="G421" s="16">
        <v>7.71319028268172E-3</v>
      </c>
      <c r="H421" s="16">
        <v>0.54340701709291905</v>
      </c>
    </row>
    <row r="422" spans="1:8" ht="15.6">
      <c r="A422" s="16">
        <v>421</v>
      </c>
      <c r="B422" s="16">
        <v>320</v>
      </c>
      <c r="C422" s="16">
        <v>1.2570639924215199</v>
      </c>
      <c r="D422" s="16">
        <v>0.14930890578665201</v>
      </c>
      <c r="E422" s="16">
        <v>1.19292873598722</v>
      </c>
      <c r="F422" s="16">
        <v>0.23064432799468601</v>
      </c>
      <c r="G422" s="16">
        <v>7.6954452130129801E-3</v>
      </c>
      <c r="H422" s="16">
        <v>0.54466006939982003</v>
      </c>
    </row>
    <row r="423" spans="1:8" ht="15.6">
      <c r="A423" s="16">
        <v>422</v>
      </c>
      <c r="B423" s="16">
        <v>159</v>
      </c>
      <c r="C423" s="16">
        <v>1.2525224580132801</v>
      </c>
      <c r="D423" s="16">
        <v>0.15033840529437401</v>
      </c>
      <c r="E423" s="16">
        <v>1.17045741742436</v>
      </c>
      <c r="F423" s="16">
        <v>0.224384289509586</v>
      </c>
      <c r="G423" s="16">
        <v>7.6777816050259502E-3</v>
      </c>
      <c r="H423" s="16">
        <v>0.54591312170672202</v>
      </c>
    </row>
    <row r="424" spans="1:8" ht="15.6">
      <c r="A424" s="16">
        <v>423</v>
      </c>
      <c r="B424" s="16">
        <v>200</v>
      </c>
      <c r="C424" s="16">
        <v>1.2564262023217201</v>
      </c>
      <c r="D424" s="16">
        <v>0.13338292174947899</v>
      </c>
      <c r="E424" s="16">
        <v>1.30868611404289</v>
      </c>
      <c r="F424" s="16">
        <v>0.25614754098360698</v>
      </c>
      <c r="G424" s="16">
        <v>8.1581399962929405E-3</v>
      </c>
      <c r="H424" s="16">
        <v>0.59442896935933198</v>
      </c>
    </row>
    <row r="425" spans="1:8" ht="15.6">
      <c r="A425" s="16">
        <v>424</v>
      </c>
      <c r="B425" s="16">
        <v>230</v>
      </c>
      <c r="C425" s="16">
        <v>1.2442912980868099</v>
      </c>
      <c r="D425" s="16">
        <v>0.13535892853102899</v>
      </c>
      <c r="E425" s="16">
        <v>1.2507187482137101</v>
      </c>
      <c r="F425" s="16">
        <v>0.240615976900866</v>
      </c>
      <c r="G425" s="16">
        <v>8.1655796647017009E-3</v>
      </c>
      <c r="H425" s="16">
        <v>0.60056022408963605</v>
      </c>
    </row>
    <row r="426" spans="1:8" ht="15.6">
      <c r="A426" s="16">
        <v>425</v>
      </c>
      <c r="B426" s="16">
        <v>205</v>
      </c>
      <c r="C426" s="16">
        <v>1.2323397305022501</v>
      </c>
      <c r="D426" s="16">
        <v>0.13739045317590201</v>
      </c>
      <c r="E426" s="16">
        <v>1.1974453588959999</v>
      </c>
      <c r="F426" s="16">
        <v>0.22686025408348501</v>
      </c>
      <c r="G426" s="16">
        <v>8.1734604469902092E-3</v>
      </c>
      <c r="H426" s="16">
        <v>0.60676056338028195</v>
      </c>
    </row>
    <row r="427" spans="1:8" ht="15.6">
      <c r="A427" s="16">
        <v>426</v>
      </c>
      <c r="B427" s="16">
        <v>138</v>
      </c>
      <c r="C427" s="16">
        <v>1.2660509372925499</v>
      </c>
      <c r="D427" s="16">
        <v>0.13757168785899099</v>
      </c>
      <c r="E427" s="16">
        <v>1.44118947010285</v>
      </c>
      <c r="F427" s="16">
        <v>0.29063008602650497</v>
      </c>
      <c r="G427" s="16">
        <v>7.8695223690777496E-3</v>
      </c>
      <c r="H427" s="16">
        <v>0.52215859258112796</v>
      </c>
    </row>
    <row r="428" spans="1:8" ht="15.6">
      <c r="A428" s="16">
        <v>427</v>
      </c>
      <c r="B428" s="16">
        <v>208</v>
      </c>
      <c r="C428" s="16">
        <v>1.26330975899222</v>
      </c>
      <c r="D428" s="16">
        <v>0.13575192479832099</v>
      </c>
      <c r="E428" s="16">
        <v>1.2782071356245499</v>
      </c>
      <c r="F428" s="16">
        <v>0.25576463693837298</v>
      </c>
      <c r="G428" s="16">
        <v>8.3674755300885105E-3</v>
      </c>
      <c r="H428" s="16">
        <v>0.57459928653395698</v>
      </c>
    </row>
    <row r="429" spans="1:8" ht="15.6">
      <c r="A429" s="16">
        <v>428</v>
      </c>
      <c r="B429" s="16">
        <v>170</v>
      </c>
      <c r="C429" s="16">
        <v>1.2777894736842099</v>
      </c>
      <c r="D429" s="16">
        <v>0.18693907333090101</v>
      </c>
      <c r="E429" s="16">
        <v>1.41770088474124</v>
      </c>
      <c r="F429" s="16">
        <v>0.61176470588235299</v>
      </c>
      <c r="G429" s="16">
        <v>1.64481413600263E-2</v>
      </c>
      <c r="H429" s="16">
        <v>1.1059730250481701</v>
      </c>
    </row>
    <row r="430" spans="1:8" ht="15.6">
      <c r="A430" s="16">
        <v>429</v>
      </c>
      <c r="B430" s="16">
        <v>119</v>
      </c>
      <c r="C430" s="16">
        <v>1.2684439262242999</v>
      </c>
      <c r="D430" s="16">
        <v>0.136884862201024</v>
      </c>
      <c r="E430" s="16">
        <v>1.45602322576956</v>
      </c>
      <c r="F430" s="16">
        <v>0.29941176470588199</v>
      </c>
      <c r="G430" s="16">
        <v>8.9059897625850693E-3</v>
      </c>
      <c r="H430" s="16">
        <v>0.56523408631250605</v>
      </c>
    </row>
    <row r="431" spans="1:8" ht="15.6">
      <c r="A431" s="16">
        <v>430</v>
      </c>
      <c r="B431" s="16">
        <v>296</v>
      </c>
      <c r="C431" s="16">
        <v>1.2323397305022501</v>
      </c>
      <c r="D431" s="16">
        <v>0.136833767460281</v>
      </c>
      <c r="E431" s="16">
        <v>1.1974398859192199</v>
      </c>
      <c r="F431" s="16">
        <v>0.22686025408348501</v>
      </c>
      <c r="G431" s="16">
        <v>8.0538123526152292E-3</v>
      </c>
      <c r="H431" s="16">
        <v>0.61577464788732394</v>
      </c>
    </row>
    <row r="432" spans="1:8" ht="15.6">
      <c r="A432" s="16">
        <v>431</v>
      </c>
      <c r="B432" s="16">
        <v>244</v>
      </c>
      <c r="C432" s="16">
        <v>1.26346636391904</v>
      </c>
      <c r="D432" s="16">
        <v>0.13572218463704</v>
      </c>
      <c r="E432" s="16">
        <v>1.28238743184491</v>
      </c>
      <c r="F432" s="16">
        <v>0.25566306090738</v>
      </c>
      <c r="G432" s="16">
        <v>8.3704161302742396E-3</v>
      </c>
      <c r="H432" s="16">
        <v>0.57439742479346401</v>
      </c>
    </row>
    <row r="433" spans="1:8" ht="15.6">
      <c r="A433" s="16">
        <v>432</v>
      </c>
      <c r="B433" s="16">
        <v>277</v>
      </c>
      <c r="C433" s="16">
        <v>1.2634768056280099</v>
      </c>
      <c r="D433" s="16">
        <v>0.13572300488050501</v>
      </c>
      <c r="E433" s="16">
        <v>1.2822205550174699</v>
      </c>
      <c r="F433" s="16">
        <v>0.25568844735052199</v>
      </c>
      <c r="G433" s="16">
        <v>8.3710042162745291E-3</v>
      </c>
      <c r="H433" s="16">
        <v>0.57435707179932005</v>
      </c>
    </row>
    <row r="434" spans="1:8" ht="15.6">
      <c r="A434" s="16">
        <v>433</v>
      </c>
      <c r="B434" s="16">
        <v>254</v>
      </c>
      <c r="C434" s="16">
        <v>1.26348724750957</v>
      </c>
      <c r="D434" s="16">
        <v>0.13572382513388301</v>
      </c>
      <c r="E434" s="16">
        <v>1.28205372161568</v>
      </c>
      <c r="F434" s="16">
        <v>0.25571383883573201</v>
      </c>
      <c r="G434" s="16">
        <v>8.3715922909299596E-3</v>
      </c>
      <c r="H434" s="16">
        <v>0.57431672525288502</v>
      </c>
    </row>
    <row r="435" spans="1:8" ht="15.6">
      <c r="A435" s="16">
        <v>434</v>
      </c>
      <c r="B435" s="16">
        <v>247</v>
      </c>
      <c r="C435" s="16">
        <v>1.26349768956373</v>
      </c>
      <c r="D435" s="16">
        <v>0.13572464539717699</v>
      </c>
      <c r="E435" s="16">
        <v>1.2818869316225801</v>
      </c>
      <c r="F435" s="16">
        <v>0.25573923536451498</v>
      </c>
      <c r="G435" s="16">
        <v>8.3721803542408692E-3</v>
      </c>
      <c r="H435" s="16">
        <v>0.57427638515261603</v>
      </c>
    </row>
    <row r="436" spans="1:8" ht="15.6">
      <c r="A436" s="16">
        <v>435</v>
      </c>
      <c r="B436" s="16">
        <v>95</v>
      </c>
      <c r="C436" s="16">
        <v>1.2526315789473701</v>
      </c>
      <c r="D436" s="16">
        <v>0.129761036118205</v>
      </c>
      <c r="E436" s="16">
        <v>1.45183356562841</v>
      </c>
      <c r="F436" s="16">
        <v>0.29264705882352898</v>
      </c>
      <c r="G436" s="16">
        <v>8.1084587441619099E-3</v>
      </c>
      <c r="H436" s="16">
        <v>0.54521276595744705</v>
      </c>
    </row>
    <row r="437" spans="1:8" ht="15.6">
      <c r="A437" s="16">
        <v>436</v>
      </c>
      <c r="B437" s="16">
        <v>80</v>
      </c>
      <c r="C437" s="16">
        <v>1.23684210526316</v>
      </c>
      <c r="D437" s="16">
        <v>0.131594308646479</v>
      </c>
      <c r="E437" s="16">
        <v>1.43577323960732</v>
      </c>
      <c r="F437" s="16">
        <v>0.28823529411764698</v>
      </c>
      <c r="G437" s="16">
        <v>8.0442756934165603E-3</v>
      </c>
      <c r="H437" s="16">
        <v>0.54089709762533</v>
      </c>
    </row>
    <row r="438" spans="1:8" ht="15.6">
      <c r="A438" s="16">
        <v>437</v>
      </c>
      <c r="B438" s="16">
        <v>50</v>
      </c>
      <c r="C438" s="16">
        <v>1.2052631578947399</v>
      </c>
      <c r="D438" s="16">
        <v>0.13526085370302801</v>
      </c>
      <c r="E438" s="16">
        <v>1.40365258756514</v>
      </c>
      <c r="F438" s="16">
        <v>0.27941176470588203</v>
      </c>
      <c r="G438" s="16">
        <v>7.9189103579347508E-3</v>
      </c>
      <c r="H438" s="16">
        <v>0.53246753246753198</v>
      </c>
    </row>
    <row r="439" spans="1:8" ht="15.6">
      <c r="A439" s="16">
        <v>438</v>
      </c>
      <c r="B439" s="16">
        <v>272</v>
      </c>
      <c r="C439" s="16">
        <v>1.2464636035105801</v>
      </c>
      <c r="D439" s="16">
        <v>0.13402111843405801</v>
      </c>
      <c r="E439" s="16">
        <v>1.2748648043677799</v>
      </c>
      <c r="F439" s="16">
        <v>0.24813895781637699</v>
      </c>
      <c r="G439" s="16">
        <v>8.1094582233150192E-3</v>
      </c>
      <c r="H439" s="16">
        <v>0.61154929577464801</v>
      </c>
    </row>
    <row r="440" spans="1:8" ht="15.6">
      <c r="A440" s="16">
        <v>439</v>
      </c>
      <c r="B440" s="16">
        <v>310</v>
      </c>
      <c r="C440" s="16">
        <v>1.2534693019344001</v>
      </c>
      <c r="D440" s="16">
        <v>0.130811088385555</v>
      </c>
      <c r="E440" s="16">
        <v>1.4084777343331401</v>
      </c>
      <c r="F440" s="16">
        <v>0.38598574821852699</v>
      </c>
      <c r="G440" s="16">
        <v>7.8027023415042796E-3</v>
      </c>
      <c r="H440" s="16">
        <v>0.57276674323577403</v>
      </c>
    </row>
    <row r="441" spans="1:8" ht="15.6">
      <c r="A441" s="16">
        <v>440</v>
      </c>
      <c r="B441" s="16">
        <v>385</v>
      </c>
      <c r="C441" s="16">
        <v>1.2441772130764399</v>
      </c>
      <c r="D441" s="16">
        <v>0.13251570516439401</v>
      </c>
      <c r="E441" s="16">
        <v>1.3473555587891799</v>
      </c>
      <c r="F441" s="16">
        <v>0.36011878379576301</v>
      </c>
      <c r="G441" s="16">
        <v>7.76760772827412E-3</v>
      </c>
      <c r="H441" s="16">
        <v>0.57535454478653802</v>
      </c>
    </row>
    <row r="442" spans="1:8" ht="15.6">
      <c r="A442" s="16">
        <v>441</v>
      </c>
      <c r="B442" s="16">
        <v>450</v>
      </c>
      <c r="C442" s="16">
        <v>1.23502187676091</v>
      </c>
      <c r="D442" s="16">
        <v>0.13426533468855101</v>
      </c>
      <c r="E442" s="16">
        <v>1.2913176518520899</v>
      </c>
      <c r="F442" s="16">
        <v>0.337501038464734</v>
      </c>
      <c r="G442" s="16">
        <v>7.7328273951624499E-3</v>
      </c>
      <c r="H442" s="16">
        <v>0.57794234633730202</v>
      </c>
    </row>
    <row r="443" spans="1:8" ht="15.6">
      <c r="A443" s="16">
        <v>442</v>
      </c>
      <c r="B443" s="16">
        <v>380</v>
      </c>
      <c r="C443" s="16">
        <v>1.2260002961403</v>
      </c>
      <c r="D443" s="16">
        <v>0.13606178374838299</v>
      </c>
      <c r="E443" s="16">
        <v>1.2397549645744701</v>
      </c>
      <c r="F443" s="16">
        <v>0.31755647619792099</v>
      </c>
      <c r="G443" s="16">
        <v>7.6983571393147701E-3</v>
      </c>
      <c r="H443" s="16">
        <v>0.58053014788806601</v>
      </c>
    </row>
    <row r="444" spans="1:8" ht="15.6">
      <c r="A444" s="16">
        <v>443</v>
      </c>
      <c r="B444" s="16">
        <v>50</v>
      </c>
      <c r="C444" s="16">
        <v>1.21710956129749</v>
      </c>
      <c r="D444" s="16">
        <v>0.13790695714388501</v>
      </c>
      <c r="E444" s="16">
        <v>1.1921519908198099</v>
      </c>
      <c r="F444" s="16">
        <v>0.29983762639309203</v>
      </c>
      <c r="G444" s="16">
        <v>7.6641928324834904E-3</v>
      </c>
      <c r="H444" s="16">
        <v>0.58311794943883</v>
      </c>
    </row>
    <row r="445" spans="1:8" ht="15.6">
      <c r="A445" s="16">
        <v>444</v>
      </c>
      <c r="B445" s="16">
        <v>140</v>
      </c>
      <c r="C445" s="16">
        <v>1.28126315789474</v>
      </c>
      <c r="D445" s="16">
        <v>0.129588600721143</v>
      </c>
      <c r="E445" s="16">
        <v>1.44142410275491</v>
      </c>
      <c r="F445" s="16">
        <v>0.29411764705882398</v>
      </c>
      <c r="G445" s="16">
        <v>8.1445746707637205E-3</v>
      </c>
      <c r="H445" s="16">
        <v>0.58236914600551004</v>
      </c>
    </row>
    <row r="446" spans="1:8" ht="15.6">
      <c r="A446" s="16">
        <v>445</v>
      </c>
      <c r="B446" s="16">
        <v>130</v>
      </c>
      <c r="C446" s="16">
        <v>1.2783297275725201</v>
      </c>
      <c r="D446" s="16">
        <v>0.12950214968648299</v>
      </c>
      <c r="E446" s="16">
        <v>1.43688692621513</v>
      </c>
      <c r="F446" s="16">
        <v>0.29384109073812897</v>
      </c>
      <c r="G446" s="16">
        <v>8.1464660356834803E-3</v>
      </c>
      <c r="H446" s="16">
        <v>0.58223393736801199</v>
      </c>
    </row>
    <row r="447" spans="1:8" ht="15.6">
      <c r="A447" s="16">
        <v>446</v>
      </c>
      <c r="B447" s="16">
        <v>60</v>
      </c>
      <c r="C447" s="16">
        <v>1.2667291081278</v>
      </c>
      <c r="D447" s="16">
        <v>0.12915749594082601</v>
      </c>
      <c r="E447" s="16">
        <v>1.4190203021943899</v>
      </c>
      <c r="F447" s="16">
        <v>0.29274004683840699</v>
      </c>
      <c r="G447" s="16">
        <v>8.1540100836841808E-3</v>
      </c>
      <c r="H447" s="16">
        <v>0.58169525753734397</v>
      </c>
    </row>
    <row r="448" spans="1:8" ht="15.6">
      <c r="A448" s="16">
        <v>447</v>
      </c>
      <c r="B448" s="16">
        <v>145</v>
      </c>
      <c r="C448" s="16">
        <v>1.2075586095392099</v>
      </c>
      <c r="D448" s="16">
        <v>0.125948169126332</v>
      </c>
      <c r="E448" s="16">
        <v>1.32172210554319</v>
      </c>
      <c r="F448" s="16">
        <v>0.25773195876288701</v>
      </c>
      <c r="G448" s="16">
        <v>7.6144008279736804E-3</v>
      </c>
      <c r="H448" s="16">
        <v>0.58368932038834898</v>
      </c>
    </row>
    <row r="449" spans="1:8" ht="15.6">
      <c r="A449" s="16">
        <v>448</v>
      </c>
      <c r="B449" s="16">
        <v>120</v>
      </c>
      <c r="C449" s="16">
        <v>1.19404476418865</v>
      </c>
      <c r="D449" s="16">
        <v>0.125343455230434</v>
      </c>
      <c r="E449" s="16">
        <v>1.30872036684336</v>
      </c>
      <c r="F449" s="16">
        <v>0.25536261491317702</v>
      </c>
      <c r="G449" s="16">
        <v>7.7273395034523299E-3</v>
      </c>
      <c r="H449" s="16">
        <v>0.57515842839036702</v>
      </c>
    </row>
    <row r="450" spans="1:8" ht="15.6">
      <c r="A450" s="16">
        <v>449</v>
      </c>
      <c r="B450" s="16">
        <v>128</v>
      </c>
      <c r="C450" s="16">
        <v>1.1808300395256901</v>
      </c>
      <c r="D450" s="16">
        <v>0.124744520403129</v>
      </c>
      <c r="E450" s="16">
        <v>1.2959719317912299</v>
      </c>
      <c r="F450" s="16">
        <v>0.25303643724696401</v>
      </c>
      <c r="G450" s="16">
        <v>7.8388438800087602E-3</v>
      </c>
      <c r="H450" s="16">
        <v>0.56697703289882095</v>
      </c>
    </row>
    <row r="451" spans="1:8" ht="15.6">
      <c r="A451" s="16">
        <v>450</v>
      </c>
      <c r="B451" s="16">
        <v>130</v>
      </c>
      <c r="C451" s="16">
        <v>1.1679046129788899</v>
      </c>
      <c r="D451" s="16">
        <v>0.124151282195163</v>
      </c>
      <c r="E451" s="16">
        <v>1.28346946939627</v>
      </c>
      <c r="F451" s="16">
        <v>0.25075225677031099</v>
      </c>
      <c r="G451" s="16">
        <v>7.9489411082100392E-3</v>
      </c>
      <c r="H451" s="16">
        <v>0.55912408759124099</v>
      </c>
    </row>
    <row r="452" spans="1:8" ht="15.6">
      <c r="A452" s="16">
        <v>451</v>
      </c>
      <c r="B452" s="16">
        <v>115</v>
      </c>
      <c r="C452" s="16">
        <v>1.1552590873936599</v>
      </c>
      <c r="D452" s="16">
        <v>0.123563659718247</v>
      </c>
      <c r="E452" s="16">
        <v>1.2712059288581401</v>
      </c>
      <c r="F452" s="16">
        <v>0.24850894632206799</v>
      </c>
      <c r="G452" s="16">
        <v>8.0576576576576603E-3</v>
      </c>
      <c r="H452" s="16">
        <v>0.55158020274299302</v>
      </c>
    </row>
    <row r="453" spans="1:8" ht="15.6">
      <c r="A453" s="16">
        <v>452</v>
      </c>
      <c r="B453" s="16">
        <v>125</v>
      </c>
      <c r="C453" s="16">
        <v>1.25264265053905</v>
      </c>
      <c r="D453" s="16">
        <v>0.129963619486507</v>
      </c>
      <c r="E453" s="16">
        <v>1.4443345055961501</v>
      </c>
      <c r="F453" s="16">
        <v>0.31673541543901002</v>
      </c>
      <c r="G453" s="16">
        <v>8.1975250168015608E-3</v>
      </c>
      <c r="H453" s="16">
        <v>0.55071673701534596</v>
      </c>
    </row>
    <row r="454" spans="1:8" ht="15.6">
      <c r="A454" s="16">
        <v>453</v>
      </c>
      <c r="B454" s="16">
        <v>210</v>
      </c>
      <c r="C454" s="16">
        <v>1.2538287696431401</v>
      </c>
      <c r="D454" s="16">
        <v>0.13131145524929</v>
      </c>
      <c r="E454" s="16">
        <v>1.4228619084657901</v>
      </c>
      <c r="F454" s="16">
        <v>0.362640615748964</v>
      </c>
      <c r="G454" s="16">
        <v>8.1398347027348793E-3</v>
      </c>
      <c r="H454" s="16">
        <v>0.55071205403212597</v>
      </c>
    </row>
    <row r="455" spans="1:8" ht="15.6">
      <c r="A455" s="16">
        <v>454</v>
      </c>
      <c r="B455" s="16">
        <v>366</v>
      </c>
      <c r="C455" s="16">
        <v>1.2550133935605901</v>
      </c>
      <c r="D455" s="16">
        <v>0.132671538122553</v>
      </c>
      <c r="E455" s="16">
        <v>1.40185798500264</v>
      </c>
      <c r="F455" s="16">
        <v>0.408982748364069</v>
      </c>
      <c r="G455" s="16">
        <v>8.0845898790449094E-3</v>
      </c>
      <c r="H455" s="16">
        <v>0.55086390992040402</v>
      </c>
    </row>
    <row r="456" spans="1:8" ht="15.6">
      <c r="A456" s="16">
        <v>455</v>
      </c>
      <c r="B456" s="16">
        <v>45</v>
      </c>
      <c r="C456" s="16">
        <v>1.2556051457075299</v>
      </c>
      <c r="D456" s="16">
        <v>0.13335622450846499</v>
      </c>
      <c r="E456" s="16">
        <v>1.39152700681789</v>
      </c>
      <c r="F456" s="16">
        <v>0.43231961836612998</v>
      </c>
      <c r="G456" s="16">
        <v>8.0577947542427898E-3</v>
      </c>
      <c r="H456" s="16">
        <v>0.55099343567288905</v>
      </c>
    </row>
    <row r="457" spans="1:8" ht="15.6">
      <c r="A457" s="16">
        <v>456</v>
      </c>
      <c r="B457" s="16">
        <v>125</v>
      </c>
      <c r="C457" s="16">
        <v>1.27703049421661</v>
      </c>
      <c r="D457" s="16">
        <v>0.14723499560992301</v>
      </c>
      <c r="E457" s="16">
        <v>1.39180816645332</v>
      </c>
      <c r="F457" s="16">
        <v>0.33983451536643</v>
      </c>
      <c r="G457" s="16">
        <v>7.4297269735134099E-3</v>
      </c>
      <c r="H457" s="16">
        <v>0.504938565355184</v>
      </c>
    </row>
    <row r="458" spans="1:8" ht="15.6">
      <c r="A458" s="16">
        <v>457</v>
      </c>
      <c r="B458" s="16">
        <v>170</v>
      </c>
      <c r="C458" s="16">
        <v>1.28119032597266</v>
      </c>
      <c r="D458" s="16">
        <v>0.147632037144515</v>
      </c>
      <c r="E458" s="16">
        <v>1.3869445153651001</v>
      </c>
      <c r="F458" s="16">
        <v>0.33983451536643</v>
      </c>
      <c r="G458" s="16">
        <v>7.49112691796103E-3</v>
      </c>
      <c r="H458" s="16">
        <v>0.509111423923581</v>
      </c>
    </row>
    <row r="459" spans="1:8" ht="15.6">
      <c r="A459" s="16">
        <v>458</v>
      </c>
      <c r="B459" s="16">
        <v>227</v>
      </c>
      <c r="C459" s="16">
        <v>1.2853501577287101</v>
      </c>
      <c r="D459" s="16">
        <v>0.148029078679108</v>
      </c>
      <c r="E459" s="16">
        <v>1.38208086427687</v>
      </c>
      <c r="F459" s="16">
        <v>0.33983451536643</v>
      </c>
      <c r="G459" s="16">
        <v>7.5535501484716499E-3</v>
      </c>
      <c r="H459" s="16">
        <v>0.51335382698512499</v>
      </c>
    </row>
    <row r="460" spans="1:8" ht="15.6">
      <c r="A460" s="16">
        <v>459</v>
      </c>
      <c r="B460" s="16">
        <v>177</v>
      </c>
      <c r="C460" s="16">
        <v>1.2936698212408</v>
      </c>
      <c r="D460" s="16">
        <v>0.14882316174829199</v>
      </c>
      <c r="E460" s="16">
        <v>1.3723535621004199</v>
      </c>
      <c r="F460" s="16">
        <v>0.33983451536643</v>
      </c>
      <c r="G460" s="16">
        <v>7.6815705258786197E-3</v>
      </c>
      <c r="H460" s="16">
        <v>0.52205433858326999</v>
      </c>
    </row>
    <row r="461" spans="1:8" ht="15.6">
      <c r="A461" s="16">
        <v>460</v>
      </c>
      <c r="B461" s="16">
        <v>125</v>
      </c>
      <c r="C461" s="16">
        <v>1.23469508159716</v>
      </c>
      <c r="D461" s="16">
        <v>0.13622146256492099</v>
      </c>
      <c r="E461" s="16">
        <v>1.2287903544188099</v>
      </c>
      <c r="F461" s="16">
        <v>0.23596592652021001</v>
      </c>
      <c r="G461" s="16">
        <v>8.2485680782764595E-3</v>
      </c>
      <c r="H461" s="16">
        <v>0.60669213355970597</v>
      </c>
    </row>
    <row r="462" spans="1:8" ht="15.6">
      <c r="A462" s="16">
        <v>461</v>
      </c>
      <c r="B462" s="16">
        <v>298</v>
      </c>
      <c r="C462" s="16">
        <v>1.2444426203436301</v>
      </c>
      <c r="D462" s="16">
        <v>0.135731893474768</v>
      </c>
      <c r="E462" s="16">
        <v>1.2390814512385599</v>
      </c>
      <c r="F462" s="16">
        <v>0.23596592652021001</v>
      </c>
      <c r="G462" s="16">
        <v>8.0749140134706403E-3</v>
      </c>
      <c r="H462" s="16">
        <v>0.59391966759002801</v>
      </c>
    </row>
    <row r="463" spans="1:8" ht="15.6">
      <c r="A463" s="16">
        <v>462</v>
      </c>
      <c r="B463" s="16">
        <v>275</v>
      </c>
      <c r="C463" s="16">
        <v>1.25297171674678</v>
      </c>
      <c r="D463" s="16">
        <v>0.13530352052088301</v>
      </c>
      <c r="E463" s="16">
        <v>1.24808616095584</v>
      </c>
      <c r="F463" s="16">
        <v>0.23596592652021001</v>
      </c>
      <c r="G463" s="16">
        <v>7.9288561372579894E-3</v>
      </c>
      <c r="H463" s="16">
        <v>0.58317693458452302</v>
      </c>
    </row>
    <row r="464" spans="1:8" ht="15.6">
      <c r="A464" s="16">
        <v>463</v>
      </c>
      <c r="B464" s="16">
        <v>220</v>
      </c>
      <c r="C464" s="16">
        <v>1.2651561401798701</v>
      </c>
      <c r="D464" s="16">
        <v>0.134691559158191</v>
      </c>
      <c r="E464" s="16">
        <v>1.26095003198053</v>
      </c>
      <c r="F464" s="16">
        <v>0.23596592652021001</v>
      </c>
      <c r="G464" s="16">
        <v>7.7291368390902801E-3</v>
      </c>
      <c r="H464" s="16">
        <v>0.56848733925493899</v>
      </c>
    </row>
    <row r="465" spans="1:8" ht="15.6">
      <c r="A465" s="16">
        <v>464</v>
      </c>
      <c r="B465" s="16">
        <v>304</v>
      </c>
      <c r="C465" s="16">
        <v>1.23591044164361</v>
      </c>
      <c r="D465" s="16">
        <v>0.136390919175189</v>
      </c>
      <c r="E465" s="16">
        <v>1.2233660054387501</v>
      </c>
      <c r="F465" s="16">
        <v>0.233535730966838</v>
      </c>
      <c r="G465" s="16">
        <v>8.1846991959351502E-3</v>
      </c>
      <c r="H465" s="16">
        <v>0.60252808988764095</v>
      </c>
    </row>
    <row r="466" spans="1:8" ht="15.6">
      <c r="A466" s="16">
        <v>465</v>
      </c>
      <c r="B466" s="16">
        <v>264</v>
      </c>
      <c r="C466" s="16">
        <v>1.28275196932007</v>
      </c>
      <c r="D466" s="16">
        <v>0.134385306095445</v>
      </c>
      <c r="E466" s="16">
        <v>1.31928774872258</v>
      </c>
      <c r="F466" s="16">
        <v>0.259766905737705</v>
      </c>
      <c r="G466" s="16">
        <v>7.9456292031828499E-3</v>
      </c>
      <c r="H466" s="16">
        <v>0.63220511143212799</v>
      </c>
    </row>
    <row r="467" spans="1:8" ht="15.6">
      <c r="A467" s="16">
        <v>466</v>
      </c>
      <c r="B467" s="16">
        <v>296</v>
      </c>
      <c r="C467" s="16">
        <v>1.2715307455663201</v>
      </c>
      <c r="D467" s="16">
        <v>0.132914139805655</v>
      </c>
      <c r="E467" s="16">
        <v>1.3458256409773801</v>
      </c>
      <c r="F467" s="16">
        <v>0.266021122077093</v>
      </c>
      <c r="G467" s="16">
        <v>8.2710798104778001E-3</v>
      </c>
      <c r="H467" s="16">
        <v>0.580637560637561</v>
      </c>
    </row>
    <row r="468" spans="1:8" ht="15.6">
      <c r="A468" s="16">
        <v>467</v>
      </c>
      <c r="B468" s="16">
        <v>125</v>
      </c>
      <c r="C468" s="16">
        <v>1.25499684409846</v>
      </c>
      <c r="D468" s="16">
        <v>0.133898588328423</v>
      </c>
      <c r="E468" s="16">
        <v>1.42828881274024</v>
      </c>
      <c r="F468" s="16">
        <v>0.35756501182033101</v>
      </c>
      <c r="G468" s="16">
        <v>8.7441849598983695E-3</v>
      </c>
      <c r="H468" s="16">
        <v>0.59211294785281299</v>
      </c>
    </row>
    <row r="469" spans="1:8" ht="15.6">
      <c r="A469" s="16">
        <v>468</v>
      </c>
      <c r="B469" s="16">
        <v>280</v>
      </c>
      <c r="C469" s="16">
        <v>1.25735912531539</v>
      </c>
      <c r="D469" s="16">
        <v>0.13843997113784601</v>
      </c>
      <c r="E469" s="16">
        <v>1.4061721074581</v>
      </c>
      <c r="F469" s="16">
        <v>0.42161520190023799</v>
      </c>
      <c r="G469" s="16">
        <v>9.2007788014056395E-3</v>
      </c>
      <c r="H469" s="16">
        <v>0.62745290273560905</v>
      </c>
    </row>
    <row r="470" spans="1:8" ht="15.6">
      <c r="A470" s="16">
        <v>469</v>
      </c>
      <c r="B470" s="16">
        <v>347</v>
      </c>
      <c r="C470" s="16">
        <v>1.2585391487125599</v>
      </c>
      <c r="D470" s="16">
        <v>0.140726145671906</v>
      </c>
      <c r="E470" s="16">
        <v>1.39529432050296</v>
      </c>
      <c r="F470" s="16">
        <v>0.453869047619048</v>
      </c>
      <c r="G470" s="16">
        <v>9.4066643524794297E-3</v>
      </c>
      <c r="H470" s="16">
        <v>0.64377345043704304</v>
      </c>
    </row>
    <row r="471" spans="1:8" ht="15.6">
      <c r="A471" s="16">
        <v>470</v>
      </c>
      <c r="B471" s="16">
        <v>60</v>
      </c>
      <c r="C471" s="16">
        <v>1.2597184282412299</v>
      </c>
      <c r="D471" s="16">
        <v>0.143022736350054</v>
      </c>
      <c r="E471" s="16">
        <v>1.38453430409745</v>
      </c>
      <c r="F471" s="16">
        <v>0.48627684964200502</v>
      </c>
      <c r="G471" s="16">
        <v>9.5992867856361502E-3</v>
      </c>
      <c r="H471" s="16">
        <v>0.65929646253427698</v>
      </c>
    </row>
    <row r="472" spans="1:8" ht="15.6">
      <c r="A472" s="16">
        <v>471</v>
      </c>
      <c r="B472" s="16">
        <v>120</v>
      </c>
      <c r="C472" s="16">
        <v>1.23807276921464</v>
      </c>
      <c r="D472" s="16">
        <v>0.131374002343322</v>
      </c>
      <c r="E472" s="16">
        <v>1.39466544146579</v>
      </c>
      <c r="F472" s="16">
        <v>0.28360748723766299</v>
      </c>
      <c r="G472" s="16">
        <v>8.5393152808109392E-3</v>
      </c>
      <c r="H472" s="16">
        <v>0.57698787061994605</v>
      </c>
    </row>
    <row r="473" spans="1:8" ht="15.6">
      <c r="A473" s="16">
        <v>472</v>
      </c>
      <c r="B473" s="16">
        <v>138</v>
      </c>
      <c r="C473" s="16">
        <v>1.23929392103614</v>
      </c>
      <c r="D473" s="16">
        <v>0.13262245494146299</v>
      </c>
      <c r="E473" s="16">
        <v>1.35901242018445</v>
      </c>
      <c r="F473" s="16">
        <v>0.273822562979189</v>
      </c>
      <c r="G473" s="16">
        <v>8.5870615377682293E-3</v>
      </c>
      <c r="H473" s="16">
        <v>0.58304086946677203</v>
      </c>
    </row>
    <row r="474" spans="1:8" ht="15.6">
      <c r="A474" s="16">
        <v>473</v>
      </c>
      <c r="B474" s="16">
        <v>190</v>
      </c>
      <c r="C474" s="16">
        <v>1.24050567058579</v>
      </c>
      <c r="D474" s="16">
        <v>0.133887984988216</v>
      </c>
      <c r="E474" s="16">
        <v>1.3249655071875801</v>
      </c>
      <c r="F474" s="16">
        <v>0.26469031233456902</v>
      </c>
      <c r="G474" s="16">
        <v>8.63568358413201E-3</v>
      </c>
      <c r="H474" s="16">
        <v>0.58919196530472495</v>
      </c>
    </row>
    <row r="475" spans="1:8" ht="15.6">
      <c r="A475" s="16">
        <v>474</v>
      </c>
      <c r="B475" s="16">
        <v>225</v>
      </c>
      <c r="C475" s="16">
        <v>1.24170812603648</v>
      </c>
      <c r="D475" s="16">
        <v>0.13517094529750501</v>
      </c>
      <c r="E475" s="16">
        <v>1.29241856445328</v>
      </c>
      <c r="F475" s="16">
        <v>0.25614754098360698</v>
      </c>
      <c r="G475" s="16">
        <v>8.6852021386997595E-3</v>
      </c>
      <c r="H475" s="16">
        <v>0.59544356230583395</v>
      </c>
    </row>
    <row r="476" spans="1:8" ht="15.6">
      <c r="A476" s="16">
        <v>475</v>
      </c>
      <c r="B476" s="16">
        <v>260</v>
      </c>
      <c r="C476" s="16">
        <v>1.2429013939081099</v>
      </c>
      <c r="D476" s="16">
        <v>0.13647169846932</v>
      </c>
      <c r="E476" s="16">
        <v>1.2612746044233201</v>
      </c>
      <c r="F476" s="16">
        <v>0.24813895781637699</v>
      </c>
      <c r="G476" s="16">
        <v>8.7356386101249597E-3</v>
      </c>
      <c r="H476" s="16">
        <v>0.60179814385150798</v>
      </c>
    </row>
    <row r="477" spans="1:8" ht="15.6">
      <c r="A477" s="16">
        <v>476</v>
      </c>
      <c r="B477" s="16">
        <v>223</v>
      </c>
      <c r="C477" s="16">
        <v>1.24408557909895</v>
      </c>
      <c r="D477" s="16">
        <v>0.13779061723139099</v>
      </c>
      <c r="E477" s="16">
        <v>1.23144482469892</v>
      </c>
      <c r="F477" s="16">
        <v>0.240615976900866</v>
      </c>
      <c r="G477" s="16">
        <v>8.7870151254757604E-3</v>
      </c>
      <c r="H477" s="16">
        <v>0.60825827582173397</v>
      </c>
    </row>
    <row r="478" spans="1:8" ht="15.6">
      <c r="A478" s="16">
        <v>477</v>
      </c>
      <c r="B478" s="16">
        <v>200</v>
      </c>
      <c r="C478" s="16">
        <v>1.2452607849164901</v>
      </c>
      <c r="D478" s="16">
        <v>0.139128084795266</v>
      </c>
      <c r="E478" s="16">
        <v>1.2028477624101901</v>
      </c>
      <c r="F478" s="16">
        <v>0.233535730966838</v>
      </c>
      <c r="G478" s="16">
        <v>8.8393545602300904E-3</v>
      </c>
      <c r="H478" s="16">
        <v>0.61482661004953998</v>
      </c>
    </row>
    <row r="479" spans="1:8" ht="15.6">
      <c r="A479" s="16">
        <v>478</v>
      </c>
      <c r="B479" s="16">
        <v>92</v>
      </c>
      <c r="C479" s="16">
        <v>1.2575693860386901</v>
      </c>
      <c r="D479" s="16">
        <v>0.12953230321303599</v>
      </c>
      <c r="E479" s="16">
        <v>1.45555337039149</v>
      </c>
      <c r="F479" s="16">
        <v>0.294325198471038</v>
      </c>
      <c r="G479" s="16">
        <v>8.1157177524106301E-3</v>
      </c>
      <c r="H479" s="16">
        <v>0.54661640893145202</v>
      </c>
    </row>
    <row r="480" spans="1:8" ht="15.6">
      <c r="A480" s="16">
        <v>479</v>
      </c>
      <c r="B480" s="16">
        <v>95</v>
      </c>
      <c r="C480" s="16">
        <v>1.2572448551029001</v>
      </c>
      <c r="D480" s="16">
        <v>0.12991432553962101</v>
      </c>
      <c r="E480" s="16">
        <v>1.4539313663234901</v>
      </c>
      <c r="F480" s="16">
        <v>0.29453262786596102</v>
      </c>
      <c r="G480" s="16">
        <v>8.1014452765665306E-3</v>
      </c>
      <c r="H480" s="16">
        <v>0.54656872396066902</v>
      </c>
    </row>
    <row r="481" spans="1:8" ht="15.6">
      <c r="A481" s="16">
        <v>480</v>
      </c>
      <c r="B481" s="16">
        <v>107</v>
      </c>
      <c r="C481" s="16">
        <v>1.2569211409395999</v>
      </c>
      <c r="D481" s="16">
        <v>0.13029601269687699</v>
      </c>
      <c r="E481" s="16">
        <v>1.4523208716120399</v>
      </c>
      <c r="F481" s="16">
        <v>0.294739935351161</v>
      </c>
      <c r="G481" s="16">
        <v>8.0872629012414005E-3</v>
      </c>
      <c r="H481" s="16">
        <v>0.546523577847152</v>
      </c>
    </row>
    <row r="482" spans="1:8" ht="15.6">
      <c r="A482" s="16">
        <v>481</v>
      </c>
      <c r="B482" s="16">
        <v>104</v>
      </c>
      <c r="C482" s="16">
        <v>1.25659824046921</v>
      </c>
      <c r="D482" s="16">
        <v>0.13067736512570399</v>
      </c>
      <c r="E482" s="16">
        <v>1.45072176418873</v>
      </c>
      <c r="F482" s="16">
        <v>0.294947121034078</v>
      </c>
      <c r="G482" s="16">
        <v>8.0731696689389006E-3</v>
      </c>
      <c r="H482" s="16">
        <v>0.54648093721825297</v>
      </c>
    </row>
    <row r="483" spans="1:8" ht="15.6">
      <c r="A483" s="16">
        <v>482</v>
      </c>
      <c r="B483" s="16">
        <v>87</v>
      </c>
      <c r="C483" s="16">
        <v>1.2562761506276201</v>
      </c>
      <c r="D483" s="16">
        <v>0.13105838326623001</v>
      </c>
      <c r="E483" s="16">
        <v>1.44913392370528</v>
      </c>
      <c r="F483" s="16">
        <v>0.29515418502202601</v>
      </c>
      <c r="G483" s="16">
        <v>8.0591646364287992E-3</v>
      </c>
      <c r="H483" s="16">
        <v>0.546440769225504</v>
      </c>
    </row>
    <row r="484" spans="1:8" ht="15.6">
      <c r="A484" s="16">
        <v>483</v>
      </c>
      <c r="B484" s="16">
        <v>220</v>
      </c>
      <c r="C484" s="16">
        <v>1.26405675249606</v>
      </c>
      <c r="D484" s="16">
        <v>0.13221348977935199</v>
      </c>
      <c r="E484" s="16">
        <v>1.4102610582038699</v>
      </c>
      <c r="F484" s="16">
        <v>0.40922619047619002</v>
      </c>
      <c r="G484" s="16">
        <v>7.9147043432757705E-3</v>
      </c>
      <c r="H484" s="16">
        <v>0.54166666666666696</v>
      </c>
    </row>
    <row r="485" spans="1:8" ht="15.6">
      <c r="A485" s="16">
        <v>484</v>
      </c>
      <c r="B485" s="16">
        <v>232</v>
      </c>
      <c r="C485" s="16">
        <v>1.2645218945487</v>
      </c>
      <c r="D485" s="16">
        <v>0.13226033869277001</v>
      </c>
      <c r="E485" s="16">
        <v>1.4112208729148099</v>
      </c>
      <c r="F485" s="16">
        <v>0.40776986951364202</v>
      </c>
      <c r="G485" s="16">
        <v>7.9321376127543496E-3</v>
      </c>
      <c r="H485" s="16">
        <v>0.54047619047619</v>
      </c>
    </row>
    <row r="486" spans="1:8" ht="15.6">
      <c r="A486" s="16">
        <v>485</v>
      </c>
      <c r="B486" s="16">
        <v>260</v>
      </c>
      <c r="C486" s="16">
        <v>1.2649873790492201</v>
      </c>
      <c r="D486" s="16">
        <v>0.132307220819118</v>
      </c>
      <c r="E486" s="16">
        <v>1.41218199500312</v>
      </c>
      <c r="F486" s="16">
        <v>0.40632387706855799</v>
      </c>
      <c r="G486" s="16">
        <v>7.9496478503101008E-3</v>
      </c>
      <c r="H486" s="16">
        <v>0.53928571428571404</v>
      </c>
    </row>
    <row r="487" spans="1:8" ht="15.6">
      <c r="A487" s="16">
        <v>486</v>
      </c>
      <c r="B487" s="16">
        <v>230</v>
      </c>
      <c r="C487" s="16">
        <v>1.2654532063759301</v>
      </c>
      <c r="D487" s="16">
        <v>0.13235413619372699</v>
      </c>
      <c r="E487" s="16">
        <v>1.4131444271418301</v>
      </c>
      <c r="F487" s="16">
        <v>0.40488810365135502</v>
      </c>
      <c r="G487" s="16">
        <v>7.9672355667930895E-3</v>
      </c>
      <c r="H487" s="16">
        <v>0.53809523809523796</v>
      </c>
    </row>
    <row r="488" spans="1:8" ht="15.6">
      <c r="A488" s="16">
        <v>487</v>
      </c>
      <c r="B488" s="16">
        <v>160</v>
      </c>
      <c r="C488" s="16">
        <v>1.26638589102395</v>
      </c>
      <c r="D488" s="16">
        <v>0.13244806682930399</v>
      </c>
      <c r="E488" s="16">
        <v>1.4150732322989601</v>
      </c>
      <c r="F488" s="16">
        <v>0.40204678362573099</v>
      </c>
      <c r="G488" s="16">
        <v>8.0026455026455008E-3</v>
      </c>
      <c r="H488" s="16">
        <v>0.53571428571428603</v>
      </c>
    </row>
    <row r="489" spans="1:8" ht="15.6">
      <c r="A489" s="16">
        <v>488</v>
      </c>
      <c r="B489" s="16">
        <v>174</v>
      </c>
      <c r="C489" s="16">
        <v>1.2703157894736801</v>
      </c>
      <c r="D489" s="16">
        <v>0.12559865140127799</v>
      </c>
      <c r="E489" s="16">
        <v>1.4392002132958499</v>
      </c>
      <c r="F489" s="16">
        <v>0.29411764705882398</v>
      </c>
      <c r="G489" s="16">
        <v>7.2824776363850799E-3</v>
      </c>
      <c r="H489" s="16">
        <v>0.65447917817298096</v>
      </c>
    </row>
    <row r="490" spans="1:8" ht="15.6">
      <c r="A490" s="16">
        <v>489</v>
      </c>
      <c r="B490" s="16">
        <v>265</v>
      </c>
      <c r="C490" s="16">
        <v>1.26270067269201</v>
      </c>
      <c r="D490" s="16">
        <v>0.13575931136778399</v>
      </c>
      <c r="E490" s="16">
        <v>1.2763844022431201</v>
      </c>
      <c r="F490" s="16">
        <v>0.24659696192542899</v>
      </c>
      <c r="G490" s="16">
        <v>8.3767315039087898E-3</v>
      </c>
      <c r="H490" s="16">
        <v>0.57762938230383998</v>
      </c>
    </row>
    <row r="491" spans="1:8" ht="15.6">
      <c r="A491" s="16">
        <v>490</v>
      </c>
      <c r="B491" s="16">
        <v>210</v>
      </c>
      <c r="C491" s="16">
        <v>1.2976613575534199</v>
      </c>
      <c r="D491" s="16">
        <v>0.22326318863202799</v>
      </c>
      <c r="E491" s="16">
        <v>0.57284801120089901</v>
      </c>
      <c r="F491" s="16">
        <v>0.103341902313625</v>
      </c>
      <c r="G491" s="16">
        <v>1.2083383976682601E-2</v>
      </c>
      <c r="H491" s="16">
        <v>1.01946280810823</v>
      </c>
    </row>
    <row r="492" spans="1:8" ht="15.6">
      <c r="A492" s="16">
        <v>491</v>
      </c>
      <c r="B492" s="16">
        <v>180</v>
      </c>
      <c r="C492" s="16">
        <v>1.2979634647320999</v>
      </c>
      <c r="D492" s="16">
        <v>0.225107637512691</v>
      </c>
      <c r="E492" s="16">
        <v>0.57482816996668096</v>
      </c>
      <c r="F492" s="16">
        <v>0.103589743589744</v>
      </c>
      <c r="G492" s="16">
        <v>1.20896280548605E-2</v>
      </c>
      <c r="H492" s="16">
        <v>1.01674430641822</v>
      </c>
    </row>
    <row r="493" spans="1:8" ht="15.6">
      <c r="A493" s="16">
        <v>492</v>
      </c>
      <c r="B493" s="16">
        <v>260</v>
      </c>
      <c r="C493" s="16">
        <v>1.24828732528881</v>
      </c>
      <c r="D493" s="16">
        <v>0.13559321139388</v>
      </c>
      <c r="E493" s="16">
        <v>1.2652499999546101</v>
      </c>
      <c r="F493" s="16">
        <v>0.25996448786995902</v>
      </c>
      <c r="G493" s="16">
        <v>8.5131124075796E-3</v>
      </c>
      <c r="H493" s="16">
        <v>0.56309068355327696</v>
      </c>
    </row>
    <row r="494" spans="1:8" ht="15.6">
      <c r="A494" s="16">
        <v>493</v>
      </c>
      <c r="B494" s="16">
        <v>280</v>
      </c>
      <c r="C494" s="16">
        <v>1.2403771281643601</v>
      </c>
      <c r="D494" s="16">
        <v>0.135416329402928</v>
      </c>
      <c r="E494" s="16">
        <v>1.2569488041954</v>
      </c>
      <c r="F494" s="16">
        <v>0.25838029679608399</v>
      </c>
      <c r="G494" s="16">
        <v>8.5818004899173902E-3</v>
      </c>
      <c r="H494" s="16">
        <v>0.55858374829173296</v>
      </c>
    </row>
    <row r="495" spans="1:8" ht="15.6">
      <c r="A495" s="16">
        <v>494</v>
      </c>
      <c r="B495" s="16">
        <v>278</v>
      </c>
      <c r="C495" s="16">
        <v>1.2325665510716901</v>
      </c>
      <c r="D495" s="16">
        <v>0.13523990829755</v>
      </c>
      <c r="E495" s="16">
        <v>1.24875582528883</v>
      </c>
      <c r="F495" s="16">
        <v>0.25681529650052798</v>
      </c>
      <c r="G495" s="16">
        <v>8.6499983865969392E-3</v>
      </c>
      <c r="H495" s="16">
        <v>0.554179789464191</v>
      </c>
    </row>
    <row r="496" spans="1:8" ht="15.6">
      <c r="A496" s="16">
        <v>495</v>
      </c>
      <c r="B496" s="16">
        <v>150</v>
      </c>
      <c r="C496" s="16">
        <v>1.2581749369217801</v>
      </c>
      <c r="D496" s="16">
        <v>0.13243335640342199</v>
      </c>
      <c r="E496" s="16">
        <v>1.4037514020242601</v>
      </c>
      <c r="F496" s="16">
        <v>0.38598574821852699</v>
      </c>
      <c r="G496" s="16">
        <v>8.1673269327615199E-3</v>
      </c>
      <c r="H496" s="16">
        <v>0.55697600194116503</v>
      </c>
    </row>
    <row r="497" spans="1:8" ht="15.6">
      <c r="A497" s="16">
        <v>496</v>
      </c>
      <c r="B497" s="16">
        <v>250</v>
      </c>
      <c r="C497" s="16">
        <v>1.263826745164</v>
      </c>
      <c r="D497" s="16">
        <v>0.13278083317380601</v>
      </c>
      <c r="E497" s="16">
        <v>1.4001138386326599</v>
      </c>
      <c r="F497" s="16">
        <v>0.38598574821852699</v>
      </c>
      <c r="G497" s="16">
        <v>8.2257159411568206E-3</v>
      </c>
      <c r="H497" s="16">
        <v>0.56095787712763101</v>
      </c>
    </row>
    <row r="498" spans="1:8" ht="15.6">
      <c r="A498" s="16">
        <v>497</v>
      </c>
      <c r="B498" s="16">
        <v>190</v>
      </c>
      <c r="C498" s="16">
        <v>1.2694785534062201</v>
      </c>
      <c r="D498" s="16">
        <v>0.13312830994419</v>
      </c>
      <c r="E498" s="16">
        <v>1.39647627524106</v>
      </c>
      <c r="F498" s="16">
        <v>0.38598574821852699</v>
      </c>
      <c r="G498" s="16">
        <v>8.2849458183152404E-3</v>
      </c>
      <c r="H498" s="16">
        <v>0.56499709588877001</v>
      </c>
    </row>
    <row r="499" spans="1:8" ht="15.6">
      <c r="A499" s="16">
        <v>498</v>
      </c>
      <c r="B499" s="16">
        <v>65</v>
      </c>
      <c r="C499" s="16">
        <v>1.27513036164844</v>
      </c>
      <c r="D499" s="16">
        <v>0.133475786714574</v>
      </c>
      <c r="E499" s="16">
        <v>1.3928387118494601</v>
      </c>
      <c r="F499" s="16">
        <v>0.38598574821852699</v>
      </c>
      <c r="G499" s="16">
        <v>8.3450348601917003E-3</v>
      </c>
      <c r="H499" s="16">
        <v>0.56909490592874401</v>
      </c>
    </row>
    <row r="500" spans="1:8" ht="15.6">
      <c r="A500" s="16">
        <v>499</v>
      </c>
      <c r="B500" s="16">
        <v>80</v>
      </c>
      <c r="C500" s="16">
        <v>1.25257891940515</v>
      </c>
      <c r="D500" s="16">
        <v>0.129794461389169</v>
      </c>
      <c r="E500" s="16">
        <v>1.4472535023858499</v>
      </c>
      <c r="F500" s="16">
        <v>0.30724450194049202</v>
      </c>
      <c r="G500" s="16">
        <v>8.2216922014246106E-3</v>
      </c>
      <c r="H500" s="16">
        <v>0.55035820875722696</v>
      </c>
    </row>
    <row r="501" spans="1:8" ht="15.6">
      <c r="A501" s="16">
        <v>500</v>
      </c>
      <c r="B501" s="16">
        <v>156</v>
      </c>
      <c r="C501" s="16">
        <v>1.25250003285194</v>
      </c>
      <c r="D501" s="16">
        <v>0.13039128381075099</v>
      </c>
      <c r="E501" s="16">
        <v>1.4418046362625001</v>
      </c>
      <c r="F501" s="16">
        <v>0.32691742580076399</v>
      </c>
      <c r="G501" s="16">
        <v>8.2282581764662795E-3</v>
      </c>
      <c r="H501" s="16">
        <v>0.54711910426739097</v>
      </c>
    </row>
    <row r="502" spans="1:8" ht="15.6">
      <c r="A502" s="16">
        <v>501</v>
      </c>
      <c r="B502" s="16">
        <v>291</v>
      </c>
      <c r="C502" s="16">
        <v>1.21873684210526</v>
      </c>
      <c r="D502" s="16">
        <v>0.13481503101058001</v>
      </c>
      <c r="E502" s="16">
        <v>1.34492643315962</v>
      </c>
      <c r="F502" s="16">
        <v>0.29411764705882398</v>
      </c>
      <c r="G502" s="16">
        <v>1.01423169920322E-2</v>
      </c>
      <c r="H502" s="16">
        <v>0.68196939454424499</v>
      </c>
    </row>
    <row r="503" spans="1:8" ht="15.6">
      <c r="A503" s="16">
        <v>502</v>
      </c>
      <c r="B503" s="16">
        <v>280</v>
      </c>
      <c r="C503" s="16">
        <v>1.31533263157895</v>
      </c>
      <c r="D503" s="16">
        <v>0.13413549799343299</v>
      </c>
      <c r="E503" s="16">
        <v>1.4378493879529799</v>
      </c>
      <c r="F503" s="16">
        <v>0.29817647058823499</v>
      </c>
      <c r="G503" s="16">
        <v>8.8029667161374104E-3</v>
      </c>
      <c r="H503" s="16">
        <v>0.59191148199307897</v>
      </c>
    </row>
    <row r="504" spans="1:8" ht="15.6">
      <c r="A504" s="16">
        <v>503</v>
      </c>
      <c r="B504" s="16">
        <v>218</v>
      </c>
      <c r="C504" s="16">
        <v>1.29294736842105</v>
      </c>
      <c r="D504" s="16">
        <v>0.131317037577526</v>
      </c>
      <c r="E504" s="16">
        <v>1.43356623439583</v>
      </c>
      <c r="F504" s="16">
        <v>0.29411764705882398</v>
      </c>
      <c r="G504" s="16">
        <v>8.5400013664002194E-3</v>
      </c>
      <c r="H504" s="16">
        <v>0.57422969187675099</v>
      </c>
    </row>
    <row r="505" spans="1:8" ht="15.6">
      <c r="A505" s="16">
        <v>504</v>
      </c>
      <c r="B505" s="16">
        <v>205</v>
      </c>
      <c r="C505" s="16">
        <v>1.25460709202708</v>
      </c>
      <c r="D505" s="16">
        <v>0.14028205709459299</v>
      </c>
      <c r="E505" s="16">
        <v>1.2289561875141</v>
      </c>
      <c r="F505" s="16">
        <v>0.234456693504143</v>
      </c>
      <c r="G505" s="16">
        <v>8.2611508062548095E-3</v>
      </c>
      <c r="H505" s="16">
        <v>0.57644436180368397</v>
      </c>
    </row>
    <row r="506" spans="1:8" ht="15.6">
      <c r="A506" s="16">
        <v>505</v>
      </c>
      <c r="B506" s="16">
        <v>256</v>
      </c>
      <c r="C506" s="16">
        <v>1.2562680459270801</v>
      </c>
      <c r="D506" s="16">
        <v>0.14317303923237401</v>
      </c>
      <c r="E506" s="16">
        <v>1.22833066901966</v>
      </c>
      <c r="F506" s="16">
        <v>0.23538494854485001</v>
      </c>
      <c r="G506" s="16">
        <v>8.1974415409904206E-3</v>
      </c>
      <c r="H506" s="16">
        <v>0.57383001613770801</v>
      </c>
    </row>
    <row r="507" spans="1:8" ht="15.6">
      <c r="A507" s="16">
        <v>506</v>
      </c>
      <c r="B507" s="16">
        <v>150</v>
      </c>
      <c r="C507" s="16">
        <v>1.2579288602830101</v>
      </c>
      <c r="D507" s="16">
        <v>0.146074869782469</v>
      </c>
      <c r="E507" s="16">
        <v>1.22770928685263</v>
      </c>
      <c r="F507" s="16">
        <v>0.236320583050143</v>
      </c>
      <c r="G507" s="16">
        <v>8.1354589659756796E-3</v>
      </c>
      <c r="H507" s="16">
        <v>0.57131869852954098</v>
      </c>
    </row>
    <row r="508" spans="1:8" ht="15.6">
      <c r="A508" s="16">
        <v>507</v>
      </c>
      <c r="B508" s="16">
        <v>125</v>
      </c>
      <c r="C508" s="16">
        <v>1.25958953511245</v>
      </c>
      <c r="D508" s="16">
        <v>0.14898760992267501</v>
      </c>
      <c r="E508" s="16">
        <v>1.22709200012014</v>
      </c>
      <c r="F508" s="16">
        <v>0.23726368536937201</v>
      </c>
      <c r="G508" s="16">
        <v>8.0751230905239304E-3</v>
      </c>
      <c r="H508" s="16">
        <v>0.56890578223283705</v>
      </c>
    </row>
    <row r="509" spans="1:8" ht="15.6">
      <c r="A509" s="16">
        <v>508</v>
      </c>
      <c r="B509" s="16">
        <v>120</v>
      </c>
      <c r="C509" s="16">
        <v>1.2481721328598301</v>
      </c>
      <c r="D509" s="16">
        <v>0.13090457278516099</v>
      </c>
      <c r="E509" s="16">
        <v>1.3900305562203199</v>
      </c>
      <c r="F509" s="16">
        <v>0.273822562979189</v>
      </c>
      <c r="G509" s="16">
        <v>8.0906148867313891E-3</v>
      </c>
      <c r="H509" s="16">
        <v>0.54933333333333301</v>
      </c>
    </row>
    <row r="510" spans="1:8" ht="15.6">
      <c r="A510" s="16">
        <v>509</v>
      </c>
      <c r="B510" s="16">
        <v>140</v>
      </c>
      <c r="C510" s="16">
        <v>1.2433669753407599</v>
      </c>
      <c r="D510" s="16">
        <v>0.131799887560548</v>
      </c>
      <c r="E510" s="16">
        <v>1.35872129389436</v>
      </c>
      <c r="F510" s="16">
        <v>0.26469031233456902</v>
      </c>
      <c r="G510" s="16">
        <v>8.07102502017756E-3</v>
      </c>
      <c r="H510" s="16">
        <v>0.55066666666666697</v>
      </c>
    </row>
    <row r="511" spans="1:8" ht="15.6">
      <c r="A511" s="16">
        <v>510</v>
      </c>
      <c r="B511" s="16">
        <v>130</v>
      </c>
      <c r="C511" s="16">
        <v>1.2385986733001699</v>
      </c>
      <c r="D511" s="16">
        <v>0.132707533589251</v>
      </c>
      <c r="E511" s="16">
        <v>1.3287913919361301</v>
      </c>
      <c r="F511" s="16">
        <v>0.25614754098360698</v>
      </c>
      <c r="G511" s="16">
        <v>8.05152979066023E-3</v>
      </c>
      <c r="H511" s="16">
        <v>0.55200000000000005</v>
      </c>
    </row>
    <row r="512" spans="1:8" ht="15.6">
      <c r="A512" s="16">
        <v>511</v>
      </c>
      <c r="B512" s="16">
        <v>85</v>
      </c>
      <c r="C512" s="16">
        <v>1.22451070806435</v>
      </c>
      <c r="D512" s="16">
        <v>0.135507060530315</v>
      </c>
      <c r="E512" s="16">
        <v>1.24642281601936</v>
      </c>
      <c r="F512" s="16">
        <v>0.233535730966838</v>
      </c>
      <c r="G512" s="16">
        <v>7.9936051159072707E-3</v>
      </c>
      <c r="H512" s="16">
        <v>0.55600000000000005</v>
      </c>
    </row>
    <row r="513" spans="1:8" ht="15.6">
      <c r="A513" s="16">
        <v>512</v>
      </c>
      <c r="B513" s="16">
        <v>120</v>
      </c>
      <c r="C513" s="16">
        <v>1.25887215669756</v>
      </c>
      <c r="D513" s="16">
        <v>0.129904278207924</v>
      </c>
      <c r="E513" s="16">
        <v>1.4482001212340301</v>
      </c>
      <c r="F513" s="16">
        <v>0.31469555035128799</v>
      </c>
      <c r="G513" s="16">
        <v>8.1388300386246708E-3</v>
      </c>
      <c r="H513" s="16">
        <v>0.54436986737766802</v>
      </c>
    </row>
    <row r="514" spans="1:8" ht="15.6">
      <c r="A514" s="16">
        <v>513</v>
      </c>
      <c r="B514" s="16">
        <v>140</v>
      </c>
      <c r="C514" s="16">
        <v>1.25985040033713</v>
      </c>
      <c r="D514" s="16">
        <v>0.13066308480497901</v>
      </c>
      <c r="E514" s="16">
        <v>1.4392880386478499</v>
      </c>
      <c r="F514" s="16">
        <v>0.33508158508158498</v>
      </c>
      <c r="G514" s="16">
        <v>8.1482421243728401E-3</v>
      </c>
      <c r="H514" s="16">
        <v>0.54210707862123297</v>
      </c>
    </row>
    <row r="515" spans="1:8" ht="15.6">
      <c r="A515" s="16">
        <v>514</v>
      </c>
      <c r="B515" s="16">
        <v>170</v>
      </c>
      <c r="C515" s="16">
        <v>1.26033983140148</v>
      </c>
      <c r="D515" s="16">
        <v>0.13104417818288699</v>
      </c>
      <c r="E515" s="16">
        <v>1.43485975752824</v>
      </c>
      <c r="F515" s="16">
        <v>0.34520348837209303</v>
      </c>
      <c r="G515" s="16">
        <v>8.1531886400855891E-3</v>
      </c>
      <c r="H515" s="16">
        <v>0.54098767080182697</v>
      </c>
    </row>
    <row r="516" spans="1:8" ht="15.6">
      <c r="A516" s="16">
        <v>515</v>
      </c>
      <c r="B516" s="16">
        <v>145</v>
      </c>
      <c r="C516" s="16">
        <v>1.2608294688027</v>
      </c>
      <c r="D516" s="16">
        <v>0.13142640498240599</v>
      </c>
      <c r="E516" s="16">
        <v>1.43044982978516</v>
      </c>
      <c r="F516" s="16">
        <v>0.35527842227378198</v>
      </c>
      <c r="G516" s="16">
        <v>8.1582913556552308E-3</v>
      </c>
      <c r="H516" s="16">
        <v>0.53987586929037301</v>
      </c>
    </row>
    <row r="517" spans="1:8" ht="15.6">
      <c r="A517" s="16">
        <v>516</v>
      </c>
      <c r="B517" s="16">
        <v>105</v>
      </c>
      <c r="C517" s="16">
        <v>1.2618093631379199</v>
      </c>
      <c r="D517" s="16">
        <v>0.132194279132271</v>
      </c>
      <c r="E517" s="16">
        <v>1.42168457990991</v>
      </c>
      <c r="F517" s="16">
        <v>0.37528868360277101</v>
      </c>
      <c r="G517" s="16">
        <v>8.1689538761539702E-3</v>
      </c>
      <c r="H517" s="16">
        <v>0.53767399876478705</v>
      </c>
    </row>
    <row r="518" spans="1:8" ht="15.6">
      <c r="A518" s="16">
        <v>517</v>
      </c>
      <c r="B518" s="16">
        <v>123</v>
      </c>
      <c r="C518" s="16">
        <v>1.2417013968878901</v>
      </c>
      <c r="D518" s="16">
        <v>0.13218732431872701</v>
      </c>
      <c r="E518" s="16">
        <v>1.4248555390459801</v>
      </c>
      <c r="F518" s="16">
        <v>0.33508158508158498</v>
      </c>
      <c r="G518" s="16">
        <v>8.5178927129942704E-3</v>
      </c>
      <c r="H518" s="16">
        <v>0.54057281447288996</v>
      </c>
    </row>
    <row r="519" spans="1:8" ht="15.6">
      <c r="A519" s="16">
        <v>518</v>
      </c>
      <c r="B519" s="16">
        <v>277</v>
      </c>
      <c r="C519" s="16">
        <v>1.2360931705487701</v>
      </c>
      <c r="D519" s="16">
        <v>0.134799513973269</v>
      </c>
      <c r="E519" s="16">
        <v>1.4054746112879</v>
      </c>
      <c r="F519" s="16">
        <v>0.37528868360277101</v>
      </c>
      <c r="G519" s="16">
        <v>8.7322619068530196E-3</v>
      </c>
      <c r="H519" s="16">
        <v>0.52355058645568997</v>
      </c>
    </row>
    <row r="520" spans="1:8" ht="15.6">
      <c r="A520" s="16">
        <v>519</v>
      </c>
      <c r="B520" s="16">
        <v>266</v>
      </c>
      <c r="C520" s="16">
        <v>1.23054283167865</v>
      </c>
      <c r="D520" s="16">
        <v>0.137485699507089</v>
      </c>
      <c r="E520" s="16">
        <v>1.3864604855529701</v>
      </c>
      <c r="F520" s="16">
        <v>0.41475972540045802</v>
      </c>
      <c r="G520" s="16">
        <v>8.9503340997429508E-3</v>
      </c>
      <c r="H520" s="16">
        <v>0.50743050238492804</v>
      </c>
    </row>
    <row r="521" spans="1:8" ht="15.6">
      <c r="A521" s="16">
        <v>520</v>
      </c>
      <c r="B521" s="16">
        <v>245</v>
      </c>
      <c r="C521" s="16">
        <v>1.2634545320529</v>
      </c>
      <c r="D521" s="16">
        <v>0.13657132441064801</v>
      </c>
      <c r="E521" s="16">
        <v>1.4284531326274801</v>
      </c>
      <c r="F521" s="16">
        <v>0.34275608044901801</v>
      </c>
      <c r="G521" s="16">
        <v>8.04277365854714E-3</v>
      </c>
      <c r="H521" s="16">
        <v>0.53802167452572103</v>
      </c>
    </row>
    <row r="522" spans="1:8" ht="15.6">
      <c r="A522" s="16">
        <v>521</v>
      </c>
      <c r="B522" s="16">
        <v>290</v>
      </c>
      <c r="C522" s="16">
        <v>1.26676084943385</v>
      </c>
      <c r="D522" s="16">
        <v>0.142302919145252</v>
      </c>
      <c r="E522" s="16">
        <v>1.42045470018933</v>
      </c>
      <c r="F522" s="16">
        <v>0.34436677631578899</v>
      </c>
      <c r="G522" s="16">
        <v>7.9392747734467993E-3</v>
      </c>
      <c r="H522" s="16">
        <v>0.53488172221460495</v>
      </c>
    </row>
    <row r="523" spans="1:8" ht="15.6">
      <c r="A523" s="16">
        <v>522</v>
      </c>
      <c r="B523" s="16">
        <v>315</v>
      </c>
      <c r="C523" s="16">
        <v>1.26841244292958</v>
      </c>
      <c r="D523" s="16">
        <v>0.145188392400699</v>
      </c>
      <c r="E523" s="16">
        <v>1.4165201774824101</v>
      </c>
      <c r="F523" s="16">
        <v>0.34517781441356599</v>
      </c>
      <c r="G523" s="16">
        <v>7.8892437642217508E-3</v>
      </c>
      <c r="H523" s="16">
        <v>0.53340742740214397</v>
      </c>
    </row>
    <row r="524" spans="1:8" ht="15.6">
      <c r="A524" s="16">
        <v>523</v>
      </c>
      <c r="B524" s="16">
        <v>155</v>
      </c>
      <c r="C524" s="16">
        <v>1.2700629942789801</v>
      </c>
      <c r="D524" s="16">
        <v>0.14808710327035701</v>
      </c>
      <c r="E524" s="16">
        <v>1.41262785853475</v>
      </c>
      <c r="F524" s="16">
        <v>0.34599268177525999</v>
      </c>
      <c r="G524" s="16">
        <v>7.8402965755169796E-3</v>
      </c>
      <c r="H524" s="16">
        <v>0.53199366223761202</v>
      </c>
    </row>
    <row r="525" spans="1:8" ht="15.6">
      <c r="A525" s="16">
        <v>524</v>
      </c>
      <c r="B525" s="16">
        <v>140</v>
      </c>
      <c r="C525" s="16">
        <v>1.2648019384745099</v>
      </c>
      <c r="D525" s="16">
        <v>0.13091065897447199</v>
      </c>
      <c r="E525" s="16">
        <v>1.4461621789236001</v>
      </c>
      <c r="F525" s="16">
        <v>0.33071095571095599</v>
      </c>
      <c r="G525" s="16">
        <v>8.0835996997375408E-3</v>
      </c>
      <c r="H525" s="16">
        <v>0.53780638217172405</v>
      </c>
    </row>
    <row r="526" spans="1:8" ht="15.6">
      <c r="A526" s="16">
        <v>525</v>
      </c>
      <c r="B526" s="16">
        <v>262</v>
      </c>
      <c r="C526" s="16">
        <v>1.2761588706278999</v>
      </c>
      <c r="D526" s="16">
        <v>0.13162766547760599</v>
      </c>
      <c r="E526" s="16">
        <v>1.4383880960379201</v>
      </c>
      <c r="F526" s="16">
        <v>0.33071095571095599</v>
      </c>
      <c r="G526" s="16">
        <v>8.2078615134988306E-3</v>
      </c>
      <c r="H526" s="16">
        <v>0.54607358972570796</v>
      </c>
    </row>
    <row r="527" spans="1:8" ht="15.6">
      <c r="A527" s="16">
        <v>526</v>
      </c>
      <c r="B527" s="16">
        <v>185</v>
      </c>
      <c r="C527" s="16">
        <v>1.2875158027812901</v>
      </c>
      <c r="D527" s="16">
        <v>0.13234467198073999</v>
      </c>
      <c r="E527" s="16">
        <v>1.43061401315224</v>
      </c>
      <c r="F527" s="16">
        <v>0.33071095571095599</v>
      </c>
      <c r="G527" s="16">
        <v>8.3360032978256199E-3</v>
      </c>
      <c r="H527" s="16">
        <v>0.554598933878519</v>
      </c>
    </row>
    <row r="528" spans="1:8" ht="15.6">
      <c r="A528" s="16">
        <v>527</v>
      </c>
      <c r="B528" s="16">
        <v>125</v>
      </c>
      <c r="C528" s="16">
        <v>1.29887273493468</v>
      </c>
      <c r="D528" s="16">
        <v>0.13306167848387401</v>
      </c>
      <c r="E528" s="16">
        <v>1.42283993026656</v>
      </c>
      <c r="F528" s="16">
        <v>0.33071095571095599</v>
      </c>
      <c r="G528" s="16">
        <v>8.46820965801417E-3</v>
      </c>
      <c r="H528" s="16">
        <v>0.563394696523149</v>
      </c>
    </row>
    <row r="529" spans="1:8" ht="15.6">
      <c r="A529" s="16">
        <v>528</v>
      </c>
      <c r="B529" s="16">
        <v>75</v>
      </c>
      <c r="C529" s="16">
        <v>1.31022966708807</v>
      </c>
      <c r="D529" s="16">
        <v>0.13377868498700801</v>
      </c>
      <c r="E529" s="16">
        <v>1.4150658473808799</v>
      </c>
      <c r="F529" s="16">
        <v>0.33071095571095599</v>
      </c>
      <c r="G529" s="16">
        <v>8.6046770992136597E-3</v>
      </c>
      <c r="H529" s="16">
        <v>0.57247395125642297</v>
      </c>
    </row>
    <row r="530" spans="1:8" ht="15.6">
      <c r="A530" s="16">
        <v>529</v>
      </c>
      <c r="B530" s="16">
        <v>35</v>
      </c>
      <c r="C530" s="16">
        <v>1.2667910447761199</v>
      </c>
      <c r="D530" s="16">
        <v>0.13080663112881499</v>
      </c>
      <c r="E530" s="16">
        <v>1.32012492636926</v>
      </c>
      <c r="F530" s="16">
        <v>0.25614754098360698</v>
      </c>
      <c r="G530" s="16">
        <v>7.5287235862261702E-3</v>
      </c>
      <c r="H530" s="16">
        <v>0.61634877384196196</v>
      </c>
    </row>
    <row r="531" spans="1:8" ht="15.6">
      <c r="A531" s="16">
        <v>530</v>
      </c>
      <c r="B531" s="16">
        <v>175</v>
      </c>
      <c r="C531" s="16">
        <v>1.2667910447761199</v>
      </c>
      <c r="D531" s="16">
        <v>0.13080663112881499</v>
      </c>
      <c r="E531" s="16">
        <v>1.32012492636926</v>
      </c>
      <c r="F531" s="16">
        <v>0.25614754098360698</v>
      </c>
      <c r="G531" s="16">
        <v>7.5287235862261702E-3</v>
      </c>
      <c r="H531" s="16">
        <v>0.61634877384196196</v>
      </c>
    </row>
    <row r="532" spans="1:8" ht="15.6">
      <c r="A532" s="16">
        <v>531</v>
      </c>
      <c r="B532" s="16">
        <v>65</v>
      </c>
      <c r="C532" s="16">
        <v>1.2667910447761199</v>
      </c>
      <c r="D532" s="16">
        <v>0.13080663112881499</v>
      </c>
      <c r="E532" s="16">
        <v>1.32012492636926</v>
      </c>
      <c r="F532" s="16">
        <v>0.25614754098360698</v>
      </c>
      <c r="G532" s="16">
        <v>7.5287235862261702E-3</v>
      </c>
      <c r="H532" s="16">
        <v>0.61634877384196196</v>
      </c>
    </row>
    <row r="533" spans="1:8" ht="15.6">
      <c r="A533" s="16">
        <v>532</v>
      </c>
      <c r="B533" s="16">
        <v>90</v>
      </c>
      <c r="C533" s="16">
        <v>1.2684439262242999</v>
      </c>
      <c r="D533" s="16">
        <v>0.136884862201024</v>
      </c>
      <c r="E533" s="16">
        <v>1.45602322576956</v>
      </c>
      <c r="F533" s="16">
        <v>0.29941176470588199</v>
      </c>
      <c r="G533" s="16">
        <v>8.9059897625850693E-3</v>
      </c>
      <c r="H533" s="16">
        <v>0.56523408631250605</v>
      </c>
    </row>
    <row r="534" spans="1:8" ht="15.6">
      <c r="A534" s="16">
        <v>533</v>
      </c>
      <c r="B534" s="16">
        <v>115</v>
      </c>
      <c r="C534" s="16">
        <v>1.2684439262242999</v>
      </c>
      <c r="D534" s="16">
        <v>0.136884862201024</v>
      </c>
      <c r="E534" s="16">
        <v>1.45602322576956</v>
      </c>
      <c r="F534" s="16">
        <v>0.29941176470588199</v>
      </c>
      <c r="G534" s="16">
        <v>8.9059897625850693E-3</v>
      </c>
      <c r="H534" s="16">
        <v>0.56523408631250605</v>
      </c>
    </row>
    <row r="535" spans="1:8" ht="15.6">
      <c r="A535" s="16">
        <v>534</v>
      </c>
      <c r="B535" s="16">
        <v>98</v>
      </c>
      <c r="C535" s="16">
        <v>1.2684439262242999</v>
      </c>
      <c r="D535" s="16">
        <v>0.136884862201024</v>
      </c>
      <c r="E535" s="16">
        <v>1.45602322576956</v>
      </c>
      <c r="F535" s="16">
        <v>0.29941176470588199</v>
      </c>
      <c r="G535" s="16">
        <v>8.9059897625850693E-3</v>
      </c>
      <c r="H535" s="16">
        <v>0.56523408631250605</v>
      </c>
    </row>
    <row r="536" spans="1:8" ht="15.6">
      <c r="A536" s="16">
        <v>535</v>
      </c>
      <c r="B536" s="16">
        <v>243</v>
      </c>
      <c r="C536" s="16">
        <v>1.24535363964894</v>
      </c>
      <c r="D536" s="16">
        <v>0.13451350642538701</v>
      </c>
      <c r="E536" s="16">
        <v>1.2761004727209699</v>
      </c>
      <c r="F536" s="16">
        <v>0.24813895781637699</v>
      </c>
      <c r="G536" s="16">
        <v>8.2230350235507708E-3</v>
      </c>
      <c r="H536" s="16">
        <v>0.59971910112359506</v>
      </c>
    </row>
    <row r="537" spans="1:8" ht="15.6">
      <c r="A537" s="16">
        <v>536</v>
      </c>
      <c r="B537" s="16">
        <v>271</v>
      </c>
      <c r="C537" s="16">
        <v>1.24535363964894</v>
      </c>
      <c r="D537" s="16">
        <v>0.13451350642538701</v>
      </c>
      <c r="E537" s="16">
        <v>1.2761004727209699</v>
      </c>
      <c r="F537" s="16">
        <v>0.24813895781637699</v>
      </c>
      <c r="G537" s="16">
        <v>8.2230350235507708E-3</v>
      </c>
      <c r="H537" s="16">
        <v>0.59971910112359506</v>
      </c>
    </row>
    <row r="538" spans="1:8" ht="15.6">
      <c r="A538" s="16">
        <v>537</v>
      </c>
      <c r="B538" s="16">
        <v>308</v>
      </c>
      <c r="C538" s="16">
        <v>1.24535363964894</v>
      </c>
      <c r="D538" s="16">
        <v>0.13451350642538701</v>
      </c>
      <c r="E538" s="16">
        <v>1.2761004727209699</v>
      </c>
      <c r="F538" s="16">
        <v>0.24813895781637699</v>
      </c>
      <c r="G538" s="16">
        <v>8.2230350235507708E-3</v>
      </c>
      <c r="H538" s="16">
        <v>0.59971910112359506</v>
      </c>
    </row>
    <row r="539" spans="1:8" ht="15.6">
      <c r="A539" s="16">
        <v>538</v>
      </c>
      <c r="B539" s="16">
        <v>341</v>
      </c>
      <c r="C539" s="16">
        <v>1.24535363964894</v>
      </c>
      <c r="D539" s="16">
        <v>0.13451350642538701</v>
      </c>
      <c r="E539" s="16">
        <v>1.2761004727209699</v>
      </c>
      <c r="F539" s="16">
        <v>0.24813895781637699</v>
      </c>
      <c r="G539" s="16">
        <v>8.2230350235507708E-3</v>
      </c>
      <c r="H539" s="16">
        <v>0.59971910112359506</v>
      </c>
    </row>
    <row r="540" spans="1:8" ht="15.6">
      <c r="A540" s="16">
        <v>539</v>
      </c>
      <c r="B540" s="16">
        <v>396</v>
      </c>
      <c r="C540" s="16">
        <v>1.24535363964894</v>
      </c>
      <c r="D540" s="16">
        <v>0.13451350642538701</v>
      </c>
      <c r="E540" s="16">
        <v>1.2761004727209699</v>
      </c>
      <c r="F540" s="16">
        <v>0.24813895781637699</v>
      </c>
      <c r="G540" s="16">
        <v>8.2230350235507708E-3</v>
      </c>
      <c r="H540" s="16">
        <v>0.59971910112359506</v>
      </c>
    </row>
    <row r="541" spans="1:8" ht="15.6">
      <c r="A541" s="16">
        <v>540</v>
      </c>
      <c r="B541" s="16">
        <v>365</v>
      </c>
      <c r="C541" s="16">
        <v>1.24535363964894</v>
      </c>
      <c r="D541" s="16">
        <v>0.13451350642538701</v>
      </c>
      <c r="E541" s="16">
        <v>1.2761004727209699</v>
      </c>
      <c r="F541" s="16">
        <v>0.24813895781637699</v>
      </c>
      <c r="G541" s="16">
        <v>8.2230350235507708E-3</v>
      </c>
      <c r="H541" s="16">
        <v>0.59971910112359506</v>
      </c>
    </row>
    <row r="542" spans="1:8" ht="15.6">
      <c r="A542" s="16">
        <v>541</v>
      </c>
      <c r="B542" s="16">
        <v>332</v>
      </c>
      <c r="C542" s="16">
        <v>1.24535363964894</v>
      </c>
      <c r="D542" s="16">
        <v>0.13451350642538701</v>
      </c>
      <c r="E542" s="16">
        <v>1.2761004727209699</v>
      </c>
      <c r="F542" s="16">
        <v>0.24813895781637699</v>
      </c>
      <c r="G542" s="16">
        <v>8.2230350235507708E-3</v>
      </c>
      <c r="H542" s="16">
        <v>0.59971910112359506</v>
      </c>
    </row>
    <row r="543" spans="1:8" ht="15.6">
      <c r="A543" s="16">
        <v>542</v>
      </c>
      <c r="B543" s="16">
        <v>312</v>
      </c>
      <c r="C543" s="16">
        <v>1.24535363964894</v>
      </c>
      <c r="D543" s="16">
        <v>0.13451350642538701</v>
      </c>
      <c r="E543" s="16">
        <v>1.2761004727209699</v>
      </c>
      <c r="F543" s="16">
        <v>0.24813895781637699</v>
      </c>
      <c r="G543" s="16">
        <v>8.2230350235507708E-3</v>
      </c>
      <c r="H543" s="16">
        <v>0.59971910112359506</v>
      </c>
    </row>
    <row r="544" spans="1:8" ht="15.6">
      <c r="A544" s="16">
        <v>543</v>
      </c>
      <c r="B544" s="16">
        <v>278</v>
      </c>
      <c r="C544" s="16">
        <v>1.24535363964894</v>
      </c>
      <c r="D544" s="16">
        <v>0.13451350642538701</v>
      </c>
      <c r="E544" s="16">
        <v>1.2761004727209699</v>
      </c>
      <c r="F544" s="16">
        <v>0.24813895781637699</v>
      </c>
      <c r="G544" s="16">
        <v>8.2230350235507708E-3</v>
      </c>
      <c r="H544" s="16">
        <v>0.59971910112359506</v>
      </c>
    </row>
    <row r="545" spans="1:8" ht="15.6">
      <c r="A545" s="16">
        <v>544</v>
      </c>
      <c r="B545" s="16">
        <v>160</v>
      </c>
      <c r="C545" s="16">
        <v>1.26261690029368</v>
      </c>
      <c r="D545" s="16">
        <v>0.13337394739608899</v>
      </c>
      <c r="E545" s="16">
        <v>1.34666818397563</v>
      </c>
      <c r="F545" s="16">
        <v>0.280571731074643</v>
      </c>
      <c r="G545" s="16">
        <v>8.2803790644526108E-3</v>
      </c>
      <c r="H545" s="16">
        <v>0.56061589524197697</v>
      </c>
    </row>
    <row r="546" spans="1:8" ht="15.6">
      <c r="A546" s="16">
        <v>545</v>
      </c>
      <c r="B546" s="16">
        <v>280</v>
      </c>
      <c r="C546" s="16">
        <v>1.26443231847213</v>
      </c>
      <c r="D546" s="16">
        <v>0.135974730647482</v>
      </c>
      <c r="E546" s="16">
        <v>1.28156248525949</v>
      </c>
      <c r="F546" s="16">
        <v>0.26302729528536001</v>
      </c>
      <c r="G546" s="16">
        <v>8.3752099973474006E-3</v>
      </c>
      <c r="H546" s="16">
        <v>0.572549545213625</v>
      </c>
    </row>
    <row r="547" spans="1:8" ht="15.6">
      <c r="A547" s="16">
        <v>546</v>
      </c>
      <c r="B547" s="16">
        <v>240</v>
      </c>
      <c r="C547" s="16">
        <v>1.2662201800988699</v>
      </c>
      <c r="D547" s="16">
        <v>0.138648771523354</v>
      </c>
      <c r="E547" s="16">
        <v>1.22184020188623</v>
      </c>
      <c r="F547" s="16">
        <v>0.247547874824848</v>
      </c>
      <c r="G547" s="16">
        <v>8.4735916130447703E-3</v>
      </c>
      <c r="H547" s="16">
        <v>0.58488010150362002</v>
      </c>
    </row>
    <row r="548" spans="1:8" ht="15.6">
      <c r="A548" s="16">
        <v>547</v>
      </c>
      <c r="B548" s="16">
        <v>78</v>
      </c>
      <c r="C548" s="16">
        <v>1.2578947368421101</v>
      </c>
      <c r="D548" s="16">
        <v>0.128155002389331</v>
      </c>
      <c r="E548" s="16">
        <v>1.4571711131499001</v>
      </c>
      <c r="F548" s="16">
        <v>0.29411764705882398</v>
      </c>
      <c r="G548" s="16">
        <v>7.8839482812992703E-3</v>
      </c>
      <c r="H548" s="16">
        <v>0.56373333333333298</v>
      </c>
    </row>
    <row r="549" spans="1:8" ht="15.6">
      <c r="A549" s="16">
        <v>548</v>
      </c>
      <c r="B549" s="16">
        <v>116</v>
      </c>
      <c r="C549" s="16">
        <v>1.2578947368421101</v>
      </c>
      <c r="D549" s="16">
        <v>0.12766325750472399</v>
      </c>
      <c r="E549" s="16">
        <v>1.45716316603716</v>
      </c>
      <c r="F549" s="16">
        <v>0.29411764705882398</v>
      </c>
      <c r="G549" s="16">
        <v>7.7663870767318999E-3</v>
      </c>
      <c r="H549" s="16">
        <v>0.57226666666666703</v>
      </c>
    </row>
    <row r="550" spans="1:8" ht="15.6">
      <c r="A550" s="16">
        <v>549</v>
      </c>
      <c r="B550" s="16">
        <v>125</v>
      </c>
      <c r="C550" s="16">
        <v>1.2578947368421101</v>
      </c>
      <c r="D550" s="16">
        <v>0.12717527195390099</v>
      </c>
      <c r="E550" s="16">
        <v>1.4571552190110999</v>
      </c>
      <c r="F550" s="16">
        <v>0.29411764705882398</v>
      </c>
      <c r="G550" s="16">
        <v>7.6522803795531103E-3</v>
      </c>
      <c r="H550" s="16">
        <v>0.58079999999999998</v>
      </c>
    </row>
    <row r="551" spans="1:8" ht="15.6">
      <c r="A551" s="16">
        <v>550</v>
      </c>
      <c r="B551" s="16">
        <v>115</v>
      </c>
      <c r="C551" s="16">
        <v>1.2578947368421101</v>
      </c>
      <c r="D551" s="16">
        <v>0.126691002791497</v>
      </c>
      <c r="E551" s="16">
        <v>1.45714727207172</v>
      </c>
      <c r="F551" s="16">
        <v>0.29411764705882298</v>
      </c>
      <c r="G551" s="16">
        <v>7.5414781297134196E-3</v>
      </c>
      <c r="H551" s="16">
        <v>0.58933333333333304</v>
      </c>
    </row>
    <row r="552" spans="1:8" ht="15.6">
      <c r="A552" s="16">
        <v>551</v>
      </c>
      <c r="B552" s="16">
        <v>116</v>
      </c>
      <c r="C552" s="16">
        <v>1.2578947368421101</v>
      </c>
      <c r="D552" s="16">
        <v>0.126210407723792</v>
      </c>
      <c r="E552" s="16">
        <v>1.4571393252190299</v>
      </c>
      <c r="F552" s="16">
        <v>0.29411764705882398</v>
      </c>
      <c r="G552" s="16">
        <v>7.4338388343740697E-3</v>
      </c>
      <c r="H552" s="16">
        <v>0.59786666666666699</v>
      </c>
    </row>
    <row r="553" spans="1:8" ht="15.6">
      <c r="A553" s="16">
        <v>552</v>
      </c>
      <c r="B553" s="16">
        <v>164</v>
      </c>
      <c r="C553" s="16">
        <v>1.3302086842105301</v>
      </c>
      <c r="D553" s="16">
        <v>0.13364310906914001</v>
      </c>
      <c r="E553" s="16">
        <v>1.4390273747187501</v>
      </c>
      <c r="F553" s="16">
        <v>0.29944117647058799</v>
      </c>
      <c r="G553" s="16">
        <v>8.5018013864959097E-3</v>
      </c>
      <c r="H553" s="16">
        <v>0.62645571126482902</v>
      </c>
    </row>
    <row r="554" spans="1:8" ht="15.6">
      <c r="A554" s="16">
        <v>553</v>
      </c>
      <c r="B554" s="16">
        <v>180</v>
      </c>
      <c r="C554" s="16">
        <v>1.3303614864153299</v>
      </c>
      <c r="D554" s="16">
        <v>0.13436355172296</v>
      </c>
      <c r="E554" s="16">
        <v>1.4301408562959801</v>
      </c>
      <c r="F554" s="16">
        <v>0.31994115925058603</v>
      </c>
      <c r="G554" s="16">
        <v>8.4911758396945796E-3</v>
      </c>
      <c r="H554" s="16">
        <v>0.62207415104629904</v>
      </c>
    </row>
    <row r="555" spans="1:8" ht="15.6">
      <c r="A555" s="16">
        <v>554</v>
      </c>
      <c r="B555" s="16">
        <v>200</v>
      </c>
      <c r="C555" s="16">
        <v>1.3305144174041299</v>
      </c>
      <c r="D555" s="16">
        <v>0.13508838543263099</v>
      </c>
      <c r="E555" s="16">
        <v>1.4213283021993499</v>
      </c>
      <c r="F555" s="16">
        <v>0.34025</v>
      </c>
      <c r="G555" s="16">
        <v>8.4821835261659206E-3</v>
      </c>
      <c r="H555" s="16">
        <v>0.61781655105607702</v>
      </c>
    </row>
    <row r="556" spans="1:8" ht="15.6">
      <c r="A556" s="16">
        <v>555</v>
      </c>
      <c r="B556" s="16">
        <v>180</v>
      </c>
      <c r="C556" s="16">
        <v>1.3306674773398</v>
      </c>
      <c r="D556" s="16">
        <v>0.13581765046570901</v>
      </c>
      <c r="E556" s="16">
        <v>1.41258879282534</v>
      </c>
      <c r="F556" s="16">
        <v>0.36037035962877001</v>
      </c>
      <c r="G556" s="16">
        <v>8.474732796804E-3</v>
      </c>
      <c r="H556" s="16">
        <v>0.61367424754948097</v>
      </c>
    </row>
    <row r="557" spans="1:8" ht="15.6">
      <c r="A557" s="16">
        <v>556</v>
      </c>
      <c r="B557" s="16">
        <v>162</v>
      </c>
      <c r="C557" s="16">
        <v>1.33082066638549</v>
      </c>
      <c r="D557" s="16">
        <v>0.13655138758361901</v>
      </c>
      <c r="E557" s="16">
        <v>1.40392142375222</v>
      </c>
      <c r="F557" s="16">
        <v>0.38030484988452701</v>
      </c>
      <c r="G557" s="16">
        <v>8.4687402609871405E-3</v>
      </c>
      <c r="H557" s="16">
        <v>0.60963932325417403</v>
      </c>
    </row>
    <row r="558" spans="1:8" ht="15.6">
      <c r="A558" s="16">
        <v>557</v>
      </c>
      <c r="B558" s="16">
        <v>120</v>
      </c>
      <c r="C558" s="16">
        <v>1.1521587473839201</v>
      </c>
      <c r="D558" s="16">
        <v>0.12705147885648199</v>
      </c>
      <c r="E558" s="16">
        <v>1.2186544890061</v>
      </c>
      <c r="F558" s="16">
        <v>0.23821433037389</v>
      </c>
      <c r="G558" s="16">
        <v>8.1823596701156107E-3</v>
      </c>
      <c r="H558" s="16">
        <v>0.60502659279778404</v>
      </c>
    </row>
    <row r="559" spans="1:8" ht="15.6">
      <c r="A559" s="16">
        <v>558</v>
      </c>
      <c r="B559" s="16">
        <v>200</v>
      </c>
      <c r="C559" s="16">
        <v>1.1644316978011999</v>
      </c>
      <c r="D559" s="16">
        <v>0.12644864478982501</v>
      </c>
      <c r="E559" s="16">
        <v>1.23204796771529</v>
      </c>
      <c r="F559" s="16">
        <v>0.23821433037389</v>
      </c>
      <c r="G559" s="16">
        <v>7.9589505323650108E-3</v>
      </c>
      <c r="H559" s="16">
        <v>0.58850709538350998</v>
      </c>
    </row>
    <row r="560" spans="1:8" ht="15.6">
      <c r="A560" s="16">
        <v>559</v>
      </c>
      <c r="B560" s="16">
        <v>231</v>
      </c>
      <c r="C560" s="16">
        <v>1.1742500581350299</v>
      </c>
      <c r="D560" s="16">
        <v>0.125966377536499</v>
      </c>
      <c r="E560" s="16">
        <v>1.24276275068265</v>
      </c>
      <c r="F560" s="16">
        <v>0.23821433037389</v>
      </c>
      <c r="G560" s="16">
        <v>7.7888193252603497E-3</v>
      </c>
      <c r="H560" s="16">
        <v>0.57592711739267999</v>
      </c>
    </row>
    <row r="561" spans="1:8" ht="15.6">
      <c r="A561" s="16">
        <v>560</v>
      </c>
      <c r="B561" s="16">
        <v>180</v>
      </c>
      <c r="C561" s="16">
        <v>1.1951140738443999</v>
      </c>
      <c r="D561" s="16">
        <v>0.124941559623182</v>
      </c>
      <c r="E561" s="16">
        <v>1.2655316644882799</v>
      </c>
      <c r="F561" s="16">
        <v>0.23821433037389</v>
      </c>
      <c r="G561" s="16">
        <v>7.4503913929167701E-3</v>
      </c>
      <c r="H561" s="16">
        <v>0.55090280813855697</v>
      </c>
    </row>
    <row r="562" spans="1:8" ht="15.6">
      <c r="A562" s="16">
        <v>561</v>
      </c>
      <c r="B562" s="16">
        <v>110</v>
      </c>
      <c r="C562" s="16">
        <v>1.2560258362652901</v>
      </c>
      <c r="D562" s="16">
        <v>0.13007501438355901</v>
      </c>
      <c r="E562" s="16">
        <v>1.4522101430866501</v>
      </c>
      <c r="F562" s="16">
        <v>0.31701562960778501</v>
      </c>
      <c r="G562" s="16">
        <v>8.1025449995462996E-3</v>
      </c>
      <c r="H562" s="16">
        <v>0.54566760639923895</v>
      </c>
    </row>
    <row r="563" spans="1:8" ht="15.6">
      <c r="A563" s="16">
        <v>562</v>
      </c>
      <c r="B563" s="16">
        <v>152</v>
      </c>
      <c r="C563" s="16">
        <v>1.25416535680604</v>
      </c>
      <c r="D563" s="16">
        <v>0.131008385420118</v>
      </c>
      <c r="E563" s="16">
        <v>1.44725169169392</v>
      </c>
      <c r="F563" s="16">
        <v>0.340035481963335</v>
      </c>
      <c r="G563" s="16">
        <v>8.0759443141559806E-3</v>
      </c>
      <c r="H563" s="16">
        <v>0.54472994016883902</v>
      </c>
    </row>
    <row r="564" spans="1:8" ht="15.6">
      <c r="A564" s="16">
        <v>563</v>
      </c>
      <c r="B564" s="16">
        <v>136</v>
      </c>
      <c r="C564" s="16">
        <v>1.2523132416749401</v>
      </c>
      <c r="D564" s="16">
        <v>0.13195017064594</v>
      </c>
      <c r="E564" s="16">
        <v>1.4423115514598099</v>
      </c>
      <c r="F564" s="16">
        <v>0.36317817966202198</v>
      </c>
      <c r="G564" s="16">
        <v>8.0502187443174597E-3</v>
      </c>
      <c r="H564" s="16">
        <v>0.54384986573623995</v>
      </c>
    </row>
    <row r="565" spans="1:8" ht="15.6">
      <c r="A565" s="16">
        <v>564</v>
      </c>
      <c r="B565" s="16">
        <v>100</v>
      </c>
      <c r="C565" s="16">
        <v>1.2504694345921099</v>
      </c>
      <c r="D565" s="16">
        <v>0.13290048435503499</v>
      </c>
      <c r="E565" s="16">
        <v>1.4373896211388499</v>
      </c>
      <c r="F565" s="16">
        <v>0.38644470868014302</v>
      </c>
      <c r="G565" s="16">
        <v>8.0253128146123998E-3</v>
      </c>
      <c r="H565" s="16">
        <v>0.54302389778373705</v>
      </c>
    </row>
    <row r="566" spans="1:8" ht="15.6">
      <c r="A566" s="16">
        <v>565</v>
      </c>
      <c r="B566" s="16">
        <v>98</v>
      </c>
      <c r="C566" s="16">
        <v>1.2468065219649</v>
      </c>
      <c r="D566" s="16">
        <v>0.134827164843732</v>
      </c>
      <c r="E566" s="16">
        <v>1.42759998897269</v>
      </c>
      <c r="F566" s="16">
        <v>0.43335325762103999</v>
      </c>
      <c r="G566" s="16">
        <v>7.9777600904361503E-3</v>
      </c>
      <c r="H566" s="16">
        <v>0.54152173499838396</v>
      </c>
    </row>
    <row r="567" spans="1:8" ht="15.6">
      <c r="A567" s="16">
        <v>566</v>
      </c>
      <c r="B567" s="16">
        <v>127</v>
      </c>
      <c r="C567" s="16">
        <v>1.2598406945381</v>
      </c>
      <c r="D567" s="16">
        <v>0.12960367782767299</v>
      </c>
      <c r="E567" s="16">
        <v>1.4561283651650001</v>
      </c>
      <c r="F567" s="16">
        <v>0.311764705882353</v>
      </c>
      <c r="G567" s="16">
        <v>8.1444360309059806E-3</v>
      </c>
      <c r="H567" s="16">
        <v>0.54341868671814098</v>
      </c>
    </row>
    <row r="568" spans="1:8" ht="15.6">
      <c r="A568" s="16">
        <v>567</v>
      </c>
      <c r="B568" s="16">
        <v>146</v>
      </c>
      <c r="C568" s="16">
        <v>1.2608150271956799</v>
      </c>
      <c r="D568" s="16">
        <v>0.12983100838560499</v>
      </c>
      <c r="E568" s="16">
        <v>1.45559862606445</v>
      </c>
      <c r="F568" s="16">
        <v>0.32058823529411801</v>
      </c>
      <c r="G568" s="16">
        <v>8.1518253096163999E-3</v>
      </c>
      <c r="H568" s="16">
        <v>0.54181685289137704</v>
      </c>
    </row>
    <row r="569" spans="1:8" ht="15.6">
      <c r="A569" s="16">
        <v>568</v>
      </c>
      <c r="B569" s="16">
        <v>84</v>
      </c>
      <c r="C569" s="16">
        <v>1.26276640641486</v>
      </c>
      <c r="D569" s="16">
        <v>0.13028660123660599</v>
      </c>
      <c r="E569" s="16">
        <v>1.4545383110324701</v>
      </c>
      <c r="F569" s="16">
        <v>0.33823529411764702</v>
      </c>
      <c r="G569" s="16">
        <v>8.1670122149226903E-3</v>
      </c>
      <c r="H569" s="16">
        <v>0.53865582018095504</v>
      </c>
    </row>
    <row r="570" spans="1:8" ht="15.6">
      <c r="A570" s="16">
        <v>569</v>
      </c>
      <c r="B570" s="16">
        <v>230</v>
      </c>
      <c r="C570" s="16">
        <v>1.26650748580279</v>
      </c>
      <c r="D570" s="16">
        <v>0.152011966102335</v>
      </c>
      <c r="E570" s="16">
        <v>1.2736807352197701</v>
      </c>
      <c r="F570" s="16">
        <v>0.32258064516128998</v>
      </c>
      <c r="G570" s="16">
        <v>1.12740418943397E-2</v>
      </c>
      <c r="H570" s="16">
        <v>0.77666874610105996</v>
      </c>
    </row>
    <row r="571" spans="1:8" ht="15.6">
      <c r="A571" s="16">
        <v>570</v>
      </c>
      <c r="B571" s="16">
        <v>123</v>
      </c>
      <c r="C571" s="16">
        <v>1.2616086235489199</v>
      </c>
      <c r="D571" s="16">
        <v>0.13419205854126701</v>
      </c>
      <c r="E571" s="16">
        <v>1.31443172499464</v>
      </c>
      <c r="F571" s="16">
        <v>0.25614754098360698</v>
      </c>
      <c r="G571" s="16">
        <v>8.3176960647316396E-3</v>
      </c>
      <c r="H571" s="16">
        <v>0.57024793388429795</v>
      </c>
    </row>
    <row r="572" spans="1:8" ht="15.6">
      <c r="A572" s="16">
        <v>571</v>
      </c>
      <c r="B572" s="16">
        <v>138</v>
      </c>
      <c r="C572" s="16">
        <v>1.2616086235489199</v>
      </c>
      <c r="D572" s="16">
        <v>0.13419205854126701</v>
      </c>
      <c r="E572" s="16">
        <v>1.31443172499464</v>
      </c>
      <c r="F572" s="16">
        <v>0.25614754098360698</v>
      </c>
      <c r="G572" s="16">
        <v>8.3176960647316396E-3</v>
      </c>
      <c r="H572" s="16">
        <v>0.57024793388429795</v>
      </c>
    </row>
    <row r="573" spans="1:8" ht="15.6">
      <c r="A573" s="16">
        <v>572</v>
      </c>
      <c r="B573" s="16">
        <v>150</v>
      </c>
      <c r="C573" s="16">
        <v>1.2616086235489199</v>
      </c>
      <c r="D573" s="16">
        <v>0.13419205854126701</v>
      </c>
      <c r="E573" s="16">
        <v>1.31443172499464</v>
      </c>
      <c r="F573" s="16">
        <v>0.25614754098360698</v>
      </c>
      <c r="G573" s="16">
        <v>8.3176960647316396E-3</v>
      </c>
      <c r="H573" s="16">
        <v>0.57024793388429795</v>
      </c>
    </row>
    <row r="574" spans="1:8" ht="15.6">
      <c r="A574" s="16">
        <v>573</v>
      </c>
      <c r="B574" s="16">
        <v>124</v>
      </c>
      <c r="C574" s="16">
        <v>1.2616086235489199</v>
      </c>
      <c r="D574" s="16">
        <v>0.13419205854126701</v>
      </c>
      <c r="E574" s="16">
        <v>1.31443172499464</v>
      </c>
      <c r="F574" s="16">
        <v>0.25614754098360698</v>
      </c>
      <c r="G574" s="16">
        <v>8.3176960647316396E-3</v>
      </c>
      <c r="H574" s="16">
        <v>0.57024793388429795</v>
      </c>
    </row>
    <row r="575" spans="1:8" ht="15.6">
      <c r="A575" s="16">
        <v>574</v>
      </c>
      <c r="B575" s="16">
        <v>176</v>
      </c>
      <c r="C575" s="16">
        <v>1.26728158144526</v>
      </c>
      <c r="D575" s="16">
        <v>0.13779297185081199</v>
      </c>
      <c r="E575" s="16">
        <v>1.30464838634724</v>
      </c>
      <c r="F575" s="16">
        <v>0.24778062734267101</v>
      </c>
      <c r="G575" s="16">
        <v>8.3334914390997706E-3</v>
      </c>
      <c r="H575" s="16">
        <v>0.57464770240700203</v>
      </c>
    </row>
    <row r="576" spans="1:8" ht="15.6">
      <c r="A576" s="16">
        <v>575</v>
      </c>
      <c r="B576" s="16">
        <v>280</v>
      </c>
      <c r="C576" s="16">
        <v>1.23591044164361</v>
      </c>
      <c r="D576" s="16">
        <v>0.13577352297179199</v>
      </c>
      <c r="E576" s="16">
        <v>1.2233595850861601</v>
      </c>
      <c r="F576" s="16">
        <v>0.233535730966838</v>
      </c>
      <c r="G576" s="16">
        <v>8.0496009973777607E-3</v>
      </c>
      <c r="H576" s="16">
        <v>0.61264044943820195</v>
      </c>
    </row>
    <row r="577" spans="1:8" ht="15.6">
      <c r="A577" s="16">
        <v>576</v>
      </c>
      <c r="B577" s="16">
        <v>490</v>
      </c>
      <c r="C577" s="16">
        <v>1.23049455085865</v>
      </c>
      <c r="D577" s="16">
        <v>0.136470810262904</v>
      </c>
      <c r="E577" s="16">
        <v>1.26502563995549</v>
      </c>
      <c r="F577" s="16">
        <v>0.32722513089005201</v>
      </c>
      <c r="G577" s="16">
        <v>8.0015356830252394E-3</v>
      </c>
      <c r="H577" s="16">
        <v>0.55853383470657203</v>
      </c>
    </row>
    <row r="578" spans="1:8" ht="15.6">
      <c r="A578" s="16">
        <v>577</v>
      </c>
      <c r="B578" s="16">
        <v>428</v>
      </c>
      <c r="C578" s="16">
        <v>1.25543580228898</v>
      </c>
      <c r="D578" s="16">
        <v>0.13274385977214001</v>
      </c>
      <c r="E578" s="16">
        <v>1.40627071694522</v>
      </c>
      <c r="F578" s="16">
        <v>0.41152263374485598</v>
      </c>
      <c r="G578" s="16">
        <v>8.1329263126342297E-3</v>
      </c>
      <c r="H578" s="16">
        <v>0.54819576564948003</v>
      </c>
    </row>
    <row r="579" spans="1:8" ht="15.6">
      <c r="A579" s="16">
        <v>578</v>
      </c>
      <c r="B579" s="16">
        <v>330</v>
      </c>
      <c r="C579" s="16">
        <v>1.2798026315789499</v>
      </c>
      <c r="D579" s="16">
        <v>0.12956138285735</v>
      </c>
      <c r="E579" s="16">
        <v>1.4424092742355501</v>
      </c>
      <c r="F579" s="16">
        <v>0.29411764705882398</v>
      </c>
      <c r="G579" s="16">
        <v>8.1431898503281693E-3</v>
      </c>
      <c r="H579" s="16">
        <v>0.58006872852233704</v>
      </c>
    </row>
    <row r="580" spans="1:8" ht="15.6">
      <c r="A580" s="16">
        <v>579</v>
      </c>
      <c r="B580" s="16">
        <v>280</v>
      </c>
      <c r="C580" s="16">
        <v>1.2798026315789499</v>
      </c>
      <c r="D580" s="16">
        <v>0.12956138285735</v>
      </c>
      <c r="E580" s="16">
        <v>1.4424092742355501</v>
      </c>
      <c r="F580" s="16">
        <v>0.29411764705882398</v>
      </c>
      <c r="G580" s="16">
        <v>8.1431898503281693E-3</v>
      </c>
      <c r="H580" s="16">
        <v>0.58006872852233704</v>
      </c>
    </row>
    <row r="581" spans="1:8" ht="15.6">
      <c r="A581" s="16">
        <v>580</v>
      </c>
      <c r="B581" s="16">
        <v>285</v>
      </c>
      <c r="C581" s="16">
        <v>1.2798026315789499</v>
      </c>
      <c r="D581" s="16">
        <v>0.12956138285735</v>
      </c>
      <c r="E581" s="16">
        <v>1.4424092742355501</v>
      </c>
      <c r="F581" s="16">
        <v>0.29411764705882398</v>
      </c>
      <c r="G581" s="16">
        <v>8.1431898503281693E-3</v>
      </c>
      <c r="H581" s="16">
        <v>0.58006872852233704</v>
      </c>
    </row>
    <row r="582" spans="1:8" ht="15.6">
      <c r="A582" s="16">
        <v>581</v>
      </c>
      <c r="B582" s="16">
        <v>130</v>
      </c>
      <c r="C582" s="16">
        <v>1.2798026315789499</v>
      </c>
      <c r="D582" s="16">
        <v>0.12956138285735</v>
      </c>
      <c r="E582" s="16">
        <v>1.4424092742355501</v>
      </c>
      <c r="F582" s="16">
        <v>0.29411764705882398</v>
      </c>
      <c r="G582" s="16">
        <v>8.1431898503281693E-3</v>
      </c>
      <c r="H582" s="16">
        <v>0.58006872852233704</v>
      </c>
    </row>
    <row r="583" spans="1:8" ht="15.6">
      <c r="A583" s="16">
        <v>582</v>
      </c>
      <c r="B583" s="16">
        <v>225</v>
      </c>
      <c r="C583" s="16">
        <v>1.2798026315789499</v>
      </c>
      <c r="D583" s="16">
        <v>0.12956138285735</v>
      </c>
      <c r="E583" s="16">
        <v>1.4424092742355501</v>
      </c>
      <c r="F583" s="16">
        <v>0.29411764705882398</v>
      </c>
      <c r="G583" s="16">
        <v>8.1431898503281693E-3</v>
      </c>
      <c r="H583" s="16">
        <v>0.58006872852233704</v>
      </c>
    </row>
    <row r="584" spans="1:8" ht="15.6">
      <c r="A584" s="16">
        <v>583</v>
      </c>
      <c r="B584" s="16">
        <v>150</v>
      </c>
      <c r="C584" s="16">
        <v>1.2909632571995999</v>
      </c>
      <c r="D584" s="16">
        <v>0.129768705444988</v>
      </c>
      <c r="E584" s="16">
        <v>1.43488111115748</v>
      </c>
      <c r="F584" s="16">
        <v>0.29411764705882398</v>
      </c>
      <c r="G584" s="16">
        <v>8.1554038478176705E-3</v>
      </c>
      <c r="H584" s="16">
        <v>0.597891963109355</v>
      </c>
    </row>
    <row r="585" spans="1:8" ht="15.6">
      <c r="A585" s="16">
        <v>584</v>
      </c>
      <c r="B585" s="16">
        <v>175</v>
      </c>
      <c r="C585" s="16">
        <v>1.29339567504383</v>
      </c>
      <c r="D585" s="16">
        <v>0.134918184624884</v>
      </c>
      <c r="E585" s="16">
        <v>1.4276593275204399</v>
      </c>
      <c r="F585" s="16">
        <v>0.29540481400437602</v>
      </c>
      <c r="G585" s="16">
        <v>8.03956804235024E-3</v>
      </c>
      <c r="H585" s="16">
        <v>0.59234676505296402</v>
      </c>
    </row>
    <row r="586" spans="1:8" ht="15.6">
      <c r="A586" s="16">
        <v>585</v>
      </c>
      <c r="B586" s="16">
        <v>212</v>
      </c>
      <c r="C586" s="16">
        <v>1.2957369527814999</v>
      </c>
      <c r="D586" s="16">
        <v>0.139922842263382</v>
      </c>
      <c r="E586" s="16">
        <v>1.4208389145973499</v>
      </c>
      <c r="F586" s="16">
        <v>0.29665587918015102</v>
      </c>
      <c r="G586" s="16">
        <v>7.9335581710142898E-3</v>
      </c>
      <c r="H586" s="16">
        <v>0.58736592748568806</v>
      </c>
    </row>
    <row r="587" spans="1:8" ht="15.6">
      <c r="A587" s="16">
        <v>586</v>
      </c>
      <c r="B587" s="16">
        <v>250</v>
      </c>
      <c r="C587" s="16">
        <v>1.3471786911341599</v>
      </c>
      <c r="D587" s="16">
        <v>0.145274297004438</v>
      </c>
      <c r="E587" s="16">
        <v>1.5031977293530501</v>
      </c>
      <c r="F587" s="16">
        <v>0.30561163813369502</v>
      </c>
      <c r="G587" s="16">
        <v>7.9475415732953702E-3</v>
      </c>
      <c r="H587" s="16">
        <v>0.58331557579729099</v>
      </c>
    </row>
    <row r="588" spans="1:8" ht="15.6">
      <c r="A588" s="16">
        <v>587</v>
      </c>
      <c r="B588" s="16">
        <v>225</v>
      </c>
      <c r="C588" s="16">
        <v>1.2979921185963601</v>
      </c>
      <c r="D588" s="16">
        <v>0.14478870298347701</v>
      </c>
      <c r="E588" s="16">
        <v>1.41438731614914</v>
      </c>
      <c r="F588" s="16">
        <v>0.29787234042553201</v>
      </c>
      <c r="G588" s="16">
        <v>7.8361255793904603E-3</v>
      </c>
      <c r="H588" s="16">
        <v>0.58287328230385305</v>
      </c>
    </row>
    <row r="589" spans="1:8" ht="15.6">
      <c r="A589" s="16">
        <v>588</v>
      </c>
      <c r="B589" s="16">
        <v>150</v>
      </c>
      <c r="C589" s="16">
        <v>1.29908888062477</v>
      </c>
      <c r="D589" s="16">
        <v>0.147171376448821</v>
      </c>
      <c r="E589" s="16">
        <v>1.4112905984500801</v>
      </c>
      <c r="F589" s="16">
        <v>0.29846804014791301</v>
      </c>
      <c r="G589" s="16">
        <v>7.7902931272302899E-3</v>
      </c>
      <c r="H589" s="16">
        <v>0.58078981628815296</v>
      </c>
    </row>
    <row r="590" spans="1:8" ht="15.6">
      <c r="A590" s="16">
        <v>589</v>
      </c>
      <c r="B590" s="16">
        <v>124</v>
      </c>
      <c r="C590" s="16">
        <v>1.25794736842105</v>
      </c>
      <c r="D590" s="16">
        <v>0.130911163808829</v>
      </c>
      <c r="E590" s="16">
        <v>1.4582761180463</v>
      </c>
      <c r="F590" s="16">
        <v>0.29529411764705898</v>
      </c>
      <c r="G590" s="16">
        <v>8.1422036884384701E-3</v>
      </c>
      <c r="H590" s="16">
        <v>0.54748177601060299</v>
      </c>
    </row>
    <row r="591" spans="1:8" ht="15.6">
      <c r="A591" s="16">
        <v>590</v>
      </c>
      <c r="B591" s="16">
        <v>132</v>
      </c>
      <c r="C591" s="16">
        <v>1.2606315789473701</v>
      </c>
      <c r="D591" s="16">
        <v>0.13254834002189</v>
      </c>
      <c r="E591" s="16">
        <v>1.4625084838201401</v>
      </c>
      <c r="F591" s="16">
        <v>0.29647058823529399</v>
      </c>
      <c r="G591" s="16">
        <v>8.1114343253524297E-3</v>
      </c>
      <c r="H591" s="16">
        <v>0.54541284403669699</v>
      </c>
    </row>
    <row r="592" spans="1:8" ht="15.6">
      <c r="A592" s="16">
        <v>591</v>
      </c>
      <c r="B592" s="16">
        <v>80</v>
      </c>
      <c r="C592" s="16">
        <v>1.26331578947368</v>
      </c>
      <c r="D592" s="16">
        <v>0.13418551623495101</v>
      </c>
      <c r="E592" s="16">
        <v>1.46674084959399</v>
      </c>
      <c r="F592" s="16">
        <v>0.29764705882352899</v>
      </c>
      <c r="G592" s="16">
        <v>8.0813429650822693E-3</v>
      </c>
      <c r="H592" s="16">
        <v>0.54338950097213201</v>
      </c>
    </row>
    <row r="593" spans="1:8" ht="15.6">
      <c r="A593" s="16">
        <v>592</v>
      </c>
      <c r="B593" s="16">
        <v>50</v>
      </c>
      <c r="C593" s="16">
        <v>1.266</v>
      </c>
      <c r="D593" s="16">
        <v>0.13582269244801201</v>
      </c>
      <c r="E593" s="16">
        <v>1.4709732153678301</v>
      </c>
      <c r="F593" s="16">
        <v>0.29882352941176499</v>
      </c>
      <c r="G593" s="16">
        <v>8.0519074421513404E-3</v>
      </c>
      <c r="H593" s="16">
        <v>0.54141025641025597</v>
      </c>
    </row>
    <row r="594" spans="1:8" ht="15.6">
      <c r="A594" s="16">
        <v>593</v>
      </c>
      <c r="B594" s="16">
        <v>214</v>
      </c>
      <c r="C594" s="16">
        <v>1.23904521967572</v>
      </c>
      <c r="D594" s="16">
        <v>0.14301440518856501</v>
      </c>
      <c r="E594" s="16">
        <v>1.30821529374195</v>
      </c>
      <c r="F594" s="16">
        <v>0.259177474367348</v>
      </c>
      <c r="G594" s="16">
        <v>7.8769877741954493E-3</v>
      </c>
      <c r="H594" s="16">
        <v>0.54637862269766402</v>
      </c>
    </row>
    <row r="595" spans="1:8" ht="15.6">
      <c r="A595" s="16">
        <v>594</v>
      </c>
      <c r="B595" s="16">
        <v>155</v>
      </c>
      <c r="C595" s="16">
        <v>1.2382414613325401</v>
      </c>
      <c r="D595" s="16">
        <v>0.14156959652606901</v>
      </c>
      <c r="E595" s="16">
        <v>1.3103092784405299</v>
      </c>
      <c r="F595" s="16">
        <v>0.25874024549274499</v>
      </c>
      <c r="G595" s="16">
        <v>7.9126069263214596E-3</v>
      </c>
      <c r="H595" s="16">
        <v>0.54793100022386099</v>
      </c>
    </row>
    <row r="596" spans="1:8" ht="15.6">
      <c r="A596" s="16">
        <v>595</v>
      </c>
      <c r="B596" s="16">
        <v>185</v>
      </c>
      <c r="C596" s="16">
        <v>1.2398488514700501</v>
      </c>
      <c r="D596" s="16">
        <v>0.144462176402681</v>
      </c>
      <c r="E596" s="16">
        <v>1.3061300009294601</v>
      </c>
      <c r="F596" s="16">
        <v>0.25961618343441101</v>
      </c>
      <c r="G596" s="16">
        <v>7.8419022688043794E-3</v>
      </c>
      <c r="H596" s="16">
        <v>0.54485765447797996</v>
      </c>
    </row>
    <row r="597" spans="1:8" ht="15.6">
      <c r="A597" s="16">
        <v>596</v>
      </c>
      <c r="B597" s="16">
        <v>124</v>
      </c>
      <c r="C597" s="16">
        <v>1.25890215284155</v>
      </c>
      <c r="D597" s="16">
        <v>0.13950549047043001</v>
      </c>
      <c r="E597" s="16">
        <v>1.42952028871871</v>
      </c>
      <c r="F597" s="16">
        <v>0.22977941176470601</v>
      </c>
      <c r="G597" s="16">
        <v>8.0361252761212594E-3</v>
      </c>
      <c r="H597" s="16">
        <v>0.62062146892655401</v>
      </c>
    </row>
    <row r="598" spans="1:8" ht="15.6">
      <c r="A598" s="16">
        <v>597</v>
      </c>
      <c r="B598" s="16">
        <v>150</v>
      </c>
      <c r="C598" s="16">
        <v>1.2354766095296399</v>
      </c>
      <c r="D598" s="16">
        <v>0.142414874517337</v>
      </c>
      <c r="E598" s="16">
        <v>1.4027674664732901</v>
      </c>
      <c r="F598" s="16">
        <v>0.22443704044117599</v>
      </c>
      <c r="G598" s="16">
        <v>7.8745060445397398E-3</v>
      </c>
      <c r="H598" s="16">
        <v>0.60813978634142096</v>
      </c>
    </row>
    <row r="599" spans="1:8" ht="15.6">
      <c r="A599" s="16">
        <v>598</v>
      </c>
      <c r="B599" s="16">
        <v>50</v>
      </c>
      <c r="C599" s="16">
        <v>1.21205106621773</v>
      </c>
      <c r="D599" s="16">
        <v>0.145324258564245</v>
      </c>
      <c r="E599" s="16">
        <v>1.37601464422787</v>
      </c>
      <c r="F599" s="16">
        <v>0.219094669117647</v>
      </c>
      <c r="G599" s="16">
        <v>7.7192594868058699E-3</v>
      </c>
      <c r="H599" s="16">
        <v>0.59615025862799997</v>
      </c>
    </row>
    <row r="600" spans="1:8" ht="15.6">
      <c r="A600" s="16">
        <v>599</v>
      </c>
      <c r="B600" s="16">
        <v>5</v>
      </c>
      <c r="C600" s="16">
        <v>1.1651999795939201</v>
      </c>
      <c r="D600" s="16">
        <v>0.15114302665806001</v>
      </c>
      <c r="E600" s="16">
        <v>1.3225089997370201</v>
      </c>
      <c r="F600" s="16">
        <v>0.20840992647058801</v>
      </c>
      <c r="G600" s="16">
        <v>7.4264339311389798E-3</v>
      </c>
      <c r="H600" s="16">
        <v>0.57353565018763297</v>
      </c>
    </row>
    <row r="601" spans="1:8" ht="15.6">
      <c r="A601" s="16">
        <v>600</v>
      </c>
      <c r="B601" s="16">
        <v>195</v>
      </c>
      <c r="C601" s="16">
        <v>1.24269301004362</v>
      </c>
      <c r="D601" s="16">
        <v>0.138719690468777</v>
      </c>
      <c r="E601" s="16">
        <v>1.21412530128247</v>
      </c>
      <c r="F601" s="16">
        <v>0.23212627669452199</v>
      </c>
      <c r="G601" s="16">
        <v>8.1609148227761701E-3</v>
      </c>
      <c r="H601" s="16">
        <v>0.569432124001508</v>
      </c>
    </row>
    <row r="602" spans="1:8" ht="15.6">
      <c r="A602" s="16">
        <v>601</v>
      </c>
      <c r="B602" s="16">
        <v>234</v>
      </c>
      <c r="C602" s="16">
        <v>1.23264188849824</v>
      </c>
      <c r="D602" s="16">
        <v>0.140016422402266</v>
      </c>
      <c r="E602" s="16">
        <v>1.1990664715852</v>
      </c>
      <c r="F602" s="16">
        <v>0.23073373327180399</v>
      </c>
      <c r="G602" s="16">
        <v>8.0042016806722693E-3</v>
      </c>
      <c r="H602" s="16">
        <v>0.56023270528683899</v>
      </c>
    </row>
    <row r="603" spans="1:8" ht="15.6">
      <c r="A603" s="16">
        <v>602</v>
      </c>
      <c r="B603" s="16">
        <v>215</v>
      </c>
      <c r="C603" s="16">
        <v>1.21312185991528</v>
      </c>
      <c r="D603" s="16">
        <v>0.14254859290949501</v>
      </c>
      <c r="E603" s="16">
        <v>1.17009301828922</v>
      </c>
      <c r="F603" s="16">
        <v>0.22799817601459199</v>
      </c>
      <c r="G603" s="16">
        <v>7.7150980374115496E-3</v>
      </c>
      <c r="H603" s="16">
        <v>0.543272645850706</v>
      </c>
    </row>
    <row r="604" spans="1:8" ht="15.6">
      <c r="A604" s="16">
        <v>603</v>
      </c>
      <c r="B604" s="16">
        <v>175</v>
      </c>
      <c r="C604" s="16">
        <v>1.19434135498212</v>
      </c>
      <c r="D604" s="16">
        <v>0.14500220810172601</v>
      </c>
      <c r="E604" s="16">
        <v>1.1425509598296499</v>
      </c>
      <c r="F604" s="16">
        <v>0.22532672374943699</v>
      </c>
      <c r="G604" s="16">
        <v>7.4544337937195101E-3</v>
      </c>
      <c r="H604" s="16">
        <v>0.52799433986814703</v>
      </c>
    </row>
    <row r="605" spans="1:8" ht="15.6">
      <c r="A605" s="16">
        <v>604</v>
      </c>
      <c r="B605" s="16">
        <v>98</v>
      </c>
      <c r="C605" s="16">
        <v>1.1762591292800899</v>
      </c>
      <c r="D605" s="16">
        <v>0.14738086766508199</v>
      </c>
      <c r="E605" s="16">
        <v>1.1163367790396901</v>
      </c>
      <c r="F605" s="16">
        <v>0.22271714922048999</v>
      </c>
      <c r="G605" s="16">
        <v>7.2182065239240001E-3</v>
      </c>
      <c r="H605" s="16">
        <v>0.51416051410113695</v>
      </c>
    </row>
    <row r="606" spans="1:8" ht="15.6">
      <c r="A606" s="16">
        <v>605</v>
      </c>
      <c r="B606" s="16">
        <v>187</v>
      </c>
      <c r="C606" s="16">
        <v>1.26270067269201</v>
      </c>
      <c r="D606" s="16">
        <v>0.13575931136778399</v>
      </c>
      <c r="E606" s="16">
        <v>1.2763844022431201</v>
      </c>
      <c r="F606" s="16">
        <v>0.24659696192542899</v>
      </c>
      <c r="G606" s="16">
        <v>8.3767315039087898E-3</v>
      </c>
      <c r="H606" s="16">
        <v>0.57762938230383998</v>
      </c>
    </row>
    <row r="607" spans="1:8" ht="15.6">
      <c r="A607" s="16">
        <v>606</v>
      </c>
      <c r="B607" s="16">
        <v>262</v>
      </c>
      <c r="C607" s="16">
        <v>1.2579105351256401</v>
      </c>
      <c r="D607" s="16">
        <v>0.13646818003262401</v>
      </c>
      <c r="E607" s="16">
        <v>1.26876853528915</v>
      </c>
      <c r="F607" s="16">
        <v>0.24508602519484299</v>
      </c>
      <c r="G607" s="16">
        <v>8.3096577894859296E-3</v>
      </c>
      <c r="H607" s="16">
        <v>0.57146353901951297</v>
      </c>
    </row>
    <row r="608" spans="1:8" ht="15.6">
      <c r="A608" s="16">
        <v>607</v>
      </c>
      <c r="B608" s="16">
        <v>282</v>
      </c>
      <c r="C608" s="16">
        <v>1.25553221353086</v>
      </c>
      <c r="D608" s="16">
        <v>0.13682068261206401</v>
      </c>
      <c r="E608" s="16">
        <v>1.2649962848487</v>
      </c>
      <c r="F608" s="16">
        <v>0.244337478925892</v>
      </c>
      <c r="G608" s="16">
        <v>8.2768531132054093E-3</v>
      </c>
      <c r="H608" s="16">
        <v>0.56844557423131503</v>
      </c>
    </row>
    <row r="609" spans="1:8" ht="15.6">
      <c r="A609" s="16">
        <v>608</v>
      </c>
      <c r="B609" s="16">
        <v>256</v>
      </c>
      <c r="C609" s="16">
        <v>1.25316495287937</v>
      </c>
      <c r="D609" s="16">
        <v>0.137171906697898</v>
      </c>
      <c r="E609" s="16">
        <v>1.2612475268022501</v>
      </c>
      <c r="F609" s="16">
        <v>0.24359349118191601</v>
      </c>
      <c r="G609" s="16">
        <v>8.2445227546120003E-3</v>
      </c>
      <c r="H609" s="16">
        <v>0.56546969844077</v>
      </c>
    </row>
    <row r="610" spans="1:8" ht="15.6">
      <c r="A610" s="16">
        <v>609</v>
      </c>
      <c r="B610" s="16">
        <v>191</v>
      </c>
      <c r="C610" s="16">
        <v>1.2484633071859501</v>
      </c>
      <c r="D610" s="16">
        <v>0.137870547110064</v>
      </c>
      <c r="E610" s="16">
        <v>1.2538196155046499</v>
      </c>
      <c r="F610" s="16">
        <v>0.242119025713041</v>
      </c>
      <c r="G610" s="16">
        <v>8.1812453068231105E-3</v>
      </c>
      <c r="H610" s="16">
        <v>0.55964071882037703</v>
      </c>
    </row>
    <row r="611" spans="1:8" ht="15.6">
      <c r="A611" s="16">
        <v>610</v>
      </c>
      <c r="B611" s="16">
        <v>160</v>
      </c>
      <c r="C611" s="16">
        <v>1.24380499068298</v>
      </c>
      <c r="D611" s="16">
        <v>0.138564156212651</v>
      </c>
      <c r="E611" s="16">
        <v>1.2464830834535801</v>
      </c>
      <c r="F611" s="16">
        <v>0.24066230265691199</v>
      </c>
      <c r="G611" s="16">
        <v>8.1197487966098505E-3</v>
      </c>
      <c r="H611" s="16">
        <v>0.55396984906307101</v>
      </c>
    </row>
    <row r="612" spans="1:8" ht="15.6">
      <c r="A612" s="16">
        <v>611</v>
      </c>
      <c r="B612" s="16">
        <v>187</v>
      </c>
      <c r="C612" s="16">
        <v>1.26270067269201</v>
      </c>
      <c r="D612" s="16">
        <v>0.13575931136778399</v>
      </c>
      <c r="E612" s="16">
        <v>1.2763844022431201</v>
      </c>
      <c r="F612" s="16">
        <v>0.24659696192542899</v>
      </c>
      <c r="G612" s="16">
        <v>8.3767315039087898E-3</v>
      </c>
      <c r="H612" s="16">
        <v>0.57762938230383998</v>
      </c>
    </row>
    <row r="613" spans="1:8" ht="15.6">
      <c r="A613" s="16">
        <v>612</v>
      </c>
      <c r="B613" s="16">
        <v>228</v>
      </c>
      <c r="C613" s="16">
        <v>1.2647902568696701</v>
      </c>
      <c r="D613" s="16">
        <v>0.13844657869318</v>
      </c>
      <c r="E613" s="16">
        <v>1.27225077823869</v>
      </c>
      <c r="F613" s="16">
        <v>0.24748505685226699</v>
      </c>
      <c r="G613" s="16">
        <v>8.2089885410162808E-3</v>
      </c>
      <c r="H613" s="16">
        <v>0.567917444706452</v>
      </c>
    </row>
    <row r="614" spans="1:8" ht="15.6">
      <c r="A614" s="16">
        <v>613</v>
      </c>
      <c r="B614" s="16">
        <v>241</v>
      </c>
      <c r="C614" s="16">
        <v>1.2689680338395799</v>
      </c>
      <c r="D614" s="16">
        <v>0.143853023572661</v>
      </c>
      <c r="E614" s="16">
        <v>1.2640780414537101</v>
      </c>
      <c r="F614" s="16">
        <v>0.24928057625692299</v>
      </c>
      <c r="G614" s="16">
        <v>7.8995300980512807E-3</v>
      </c>
      <c r="H614" s="16">
        <v>0.550108942056869</v>
      </c>
    </row>
    <row r="615" spans="1:8" ht="15.6">
      <c r="A615" s="16">
        <v>614</v>
      </c>
      <c r="B615" s="16">
        <v>324</v>
      </c>
      <c r="C615" s="16">
        <v>1.27105622694062</v>
      </c>
      <c r="D615" s="16">
        <v>0.14657232768430101</v>
      </c>
      <c r="E615" s="16">
        <v>1.26003821110568</v>
      </c>
      <c r="F615" s="16">
        <v>0.25018814148239499</v>
      </c>
      <c r="G615" s="16">
        <v>7.7564633057434097E-3</v>
      </c>
      <c r="H615" s="16">
        <v>0.54192879132646199</v>
      </c>
    </row>
    <row r="616" spans="1:8" ht="15.6">
      <c r="A616" s="16">
        <v>615</v>
      </c>
      <c r="B616" s="16">
        <v>337</v>
      </c>
      <c r="C616" s="16">
        <v>1.2752312231463201</v>
      </c>
      <c r="D616" s="16">
        <v>0.15204341942475</v>
      </c>
      <c r="E616" s="16">
        <v>1.2520498731324601</v>
      </c>
      <c r="F616" s="16">
        <v>0.25202324259152498</v>
      </c>
      <c r="G616" s="16">
        <v>7.4907763156968898E-3</v>
      </c>
      <c r="H616" s="16">
        <v>0.52683866282166603</v>
      </c>
    </row>
    <row r="617" spans="1:8" ht="15.6">
      <c r="A617" s="16">
        <v>616</v>
      </c>
      <c r="B617" s="16">
        <v>283</v>
      </c>
      <c r="C617" s="16">
        <v>1.27731802655936</v>
      </c>
      <c r="D617" s="16">
        <v>0.15479533665581899</v>
      </c>
      <c r="E617" s="16">
        <v>1.24810067995567</v>
      </c>
      <c r="F617" s="16">
        <v>0.252950925496846</v>
      </c>
      <c r="G617" s="16">
        <v>7.3671711137661203E-3</v>
      </c>
      <c r="H617" s="16">
        <v>0.51986776283096503</v>
      </c>
    </row>
    <row r="618" spans="1:8" ht="15.6">
      <c r="A618" s="16">
        <v>617</v>
      </c>
      <c r="B618" s="16">
        <v>239</v>
      </c>
      <c r="C618" s="16">
        <v>1.2835756598881201</v>
      </c>
      <c r="D618" s="16">
        <v>0.16311736233011101</v>
      </c>
      <c r="E618" s="16">
        <v>1.2364289972254501</v>
      </c>
      <c r="F618" s="16">
        <v>0.25577540872910298</v>
      </c>
      <c r="G618" s="16">
        <v>7.0283275262257496E-3</v>
      </c>
      <c r="H618" s="16">
        <v>0.500943656278375</v>
      </c>
    </row>
    <row r="619" spans="1:8" ht="15.6">
      <c r="A619" s="16">
        <v>618</v>
      </c>
      <c r="B619" s="16">
        <v>190</v>
      </c>
      <c r="C619" s="16">
        <v>1.2287041817243201</v>
      </c>
      <c r="D619" s="16">
        <v>0.133884453503954</v>
      </c>
      <c r="E619" s="16">
        <v>1.2945426233363899</v>
      </c>
      <c r="F619" s="16">
        <v>0.24813895781637699</v>
      </c>
      <c r="G619" s="16">
        <v>8.1187282824018506E-3</v>
      </c>
      <c r="H619" s="16">
        <v>0.559299191374663</v>
      </c>
    </row>
    <row r="620" spans="1:8" ht="15.6">
      <c r="A620" s="16">
        <v>619</v>
      </c>
      <c r="B620" s="16">
        <v>280</v>
      </c>
      <c r="C620" s="16">
        <v>1.2304865132699501</v>
      </c>
      <c r="D620" s="16">
        <v>0.135684222374403</v>
      </c>
      <c r="E620" s="16">
        <v>1.2800943307403201</v>
      </c>
      <c r="F620" s="16">
        <v>0.28365072224721299</v>
      </c>
      <c r="G620" s="16">
        <v>8.0660469552998101E-3</v>
      </c>
      <c r="H620" s="16">
        <v>0.55933259831650495</v>
      </c>
    </row>
    <row r="621" spans="1:8" ht="15.6">
      <c r="A621" s="16">
        <v>620</v>
      </c>
      <c r="B621" s="16">
        <v>350</v>
      </c>
      <c r="C621" s="16">
        <v>1.2313773617038799</v>
      </c>
      <c r="D621" s="16">
        <v>0.13658948012768901</v>
      </c>
      <c r="E621" s="16">
        <v>1.27295403561248</v>
      </c>
      <c r="F621" s="16">
        <v>0.30159765242908398</v>
      </c>
      <c r="G621" s="16">
        <v>8.0405158823299502E-3</v>
      </c>
      <c r="H621" s="16">
        <v>0.55940323767825895</v>
      </c>
    </row>
    <row r="622" spans="1:8" ht="15.6">
      <c r="A622" s="16">
        <v>621</v>
      </c>
      <c r="B622" s="16">
        <v>410</v>
      </c>
      <c r="C622" s="16">
        <v>1.2318227066190901</v>
      </c>
      <c r="D622" s="16">
        <v>0.13704346170121501</v>
      </c>
      <c r="E622" s="16">
        <v>1.26940456751983</v>
      </c>
      <c r="F622" s="16">
        <v>0.31061948014422303</v>
      </c>
      <c r="G622" s="16">
        <v>8.0279388562545708E-3</v>
      </c>
      <c r="H622" s="16">
        <v>0.55945122721588003</v>
      </c>
    </row>
    <row r="623" spans="1:8" ht="15.6">
      <c r="A623" s="16">
        <v>622</v>
      </c>
      <c r="B623" s="16">
        <v>450</v>
      </c>
      <c r="C623" s="16">
        <v>1.2322679986789999</v>
      </c>
      <c r="D623" s="16">
        <v>0.13749834866965199</v>
      </c>
      <c r="E623" s="16">
        <v>1.26586877947339</v>
      </c>
      <c r="F623" s="16">
        <v>0.31967378171566702</v>
      </c>
      <c r="G623" s="16">
        <v>8.0154826174085106E-3</v>
      </c>
      <c r="H623" s="16">
        <v>0.55950737716792898</v>
      </c>
    </row>
    <row r="624" spans="1:8" ht="15.6">
      <c r="A624" s="16">
        <v>623</v>
      </c>
      <c r="B624" s="16">
        <v>425</v>
      </c>
      <c r="C624" s="16">
        <v>1.2327132378930199</v>
      </c>
      <c r="D624" s="16">
        <v>0.13795414374420401</v>
      </c>
      <c r="E624" s="16">
        <v>1.2623465925386099</v>
      </c>
      <c r="F624" s="16">
        <v>0.328760732792859</v>
      </c>
      <c r="G624" s="16">
        <v>8.0031436742628408E-3</v>
      </c>
      <c r="H624" s="16">
        <v>0.55957148320301398</v>
      </c>
    </row>
    <row r="625" spans="1:8" ht="15.6">
      <c r="A625" s="16">
        <v>624</v>
      </c>
      <c r="B625" s="16">
        <v>25</v>
      </c>
      <c r="C625" s="16">
        <v>1.23315842427057</v>
      </c>
      <c r="D625" s="16">
        <v>0.138410849646914</v>
      </c>
      <c r="E625" s="16">
        <v>1.2588379283870801</v>
      </c>
      <c r="F625" s="16">
        <v>0.33788051029430299</v>
      </c>
      <c r="G625" s="16">
        <v>7.9909186660997306E-3</v>
      </c>
      <c r="H625" s="16">
        <v>0.55964334875670996</v>
      </c>
    </row>
    <row r="626" spans="1:8" ht="15.6">
      <c r="A626" s="16">
        <v>625</v>
      </c>
      <c r="B626" s="16">
        <v>416</v>
      </c>
      <c r="C626" s="16">
        <v>1.2417198107385301</v>
      </c>
      <c r="D626" s="16">
        <v>0.13387581129516599</v>
      </c>
      <c r="E626" s="16">
        <v>1.24795559279209</v>
      </c>
      <c r="F626" s="16">
        <v>0.240615976900866</v>
      </c>
      <c r="G626" s="16">
        <v>7.8596579476861196E-3</v>
      </c>
      <c r="H626" s="16">
        <v>0.63098591549295802</v>
      </c>
    </row>
    <row r="627" spans="1:8" ht="15.6">
      <c r="A627" s="16">
        <v>626</v>
      </c>
      <c r="B627" s="16">
        <v>350</v>
      </c>
      <c r="C627" s="16">
        <v>1.2312423438138</v>
      </c>
      <c r="D627" s="16">
        <v>0.13672333165775599</v>
      </c>
      <c r="E627" s="16">
        <v>1.1985939482949599</v>
      </c>
      <c r="F627" s="16">
        <v>0.22686025408348501</v>
      </c>
      <c r="G627" s="16">
        <v>8.0311892842090098E-3</v>
      </c>
      <c r="H627" s="16">
        <v>0.61404494382022501</v>
      </c>
    </row>
    <row r="628" spans="1:8" ht="15.6">
      <c r="A628" s="16">
        <v>627</v>
      </c>
      <c r="B628" s="16">
        <v>120</v>
      </c>
      <c r="C628" s="16">
        <v>1.2294334801097799</v>
      </c>
      <c r="D628" s="16">
        <v>0.13406668522107901</v>
      </c>
      <c r="E628" s="16">
        <v>1.32220314654097</v>
      </c>
      <c r="F628" s="16">
        <v>0.267932789139115</v>
      </c>
      <c r="G628" s="16">
        <v>8.1034840862734808E-3</v>
      </c>
      <c r="H628" s="16">
        <v>0.55897000289177401</v>
      </c>
    </row>
    <row r="629" spans="1:8" ht="15.6">
      <c r="A629" s="16">
        <v>628</v>
      </c>
      <c r="B629" s="16">
        <v>208</v>
      </c>
      <c r="C629" s="16">
        <v>1.2296019481746701</v>
      </c>
      <c r="D629" s="16">
        <v>0.13473018519122501</v>
      </c>
      <c r="E629" s="16">
        <v>1.3139108652599101</v>
      </c>
      <c r="F629" s="16">
        <v>0.28790994558661098</v>
      </c>
      <c r="G629" s="16">
        <v>8.07715109813433E-3</v>
      </c>
      <c r="H629" s="16">
        <v>0.559014585953582</v>
      </c>
    </row>
    <row r="630" spans="1:8" ht="15.6">
      <c r="A630" s="16">
        <v>629</v>
      </c>
      <c r="B630" s="16">
        <v>370</v>
      </c>
      <c r="C630" s="16">
        <v>1.2297703633564401</v>
      </c>
      <c r="D630" s="16">
        <v>0.13539641168077901</v>
      </c>
      <c r="E630" s="16">
        <v>1.30568806329378</v>
      </c>
      <c r="F630" s="16">
        <v>0.30802014228296198</v>
      </c>
      <c r="G630" s="16">
        <v>8.0513759047945894E-3</v>
      </c>
      <c r="H630" s="16">
        <v>0.55909634070289604</v>
      </c>
    </row>
    <row r="631" spans="1:8" ht="15.6">
      <c r="A631" s="16">
        <v>630</v>
      </c>
      <c r="B631" s="16">
        <v>468</v>
      </c>
      <c r="C631" s="16">
        <v>1.2299387256799801</v>
      </c>
      <c r="D631" s="16">
        <v>0.13606538153046299</v>
      </c>
      <c r="E631" s="16">
        <v>1.29753387105634</v>
      </c>
      <c r="F631" s="16">
        <v>0.32826471266429302</v>
      </c>
      <c r="G631" s="16">
        <v>8.0261244516197806E-3</v>
      </c>
      <c r="H631" s="16">
        <v>0.55921326312795305</v>
      </c>
    </row>
    <row r="632" spans="1:8" ht="15.6">
      <c r="A632" s="16">
        <v>631</v>
      </c>
      <c r="B632" s="16">
        <v>370</v>
      </c>
      <c r="C632" s="16">
        <v>1.2301070351701699</v>
      </c>
      <c r="D632" s="16">
        <v>0.13673711171998301</v>
      </c>
      <c r="E632" s="16">
        <v>1.28944743341243</v>
      </c>
      <c r="F632" s="16">
        <v>0.34864500804614801</v>
      </c>
      <c r="G632" s="16">
        <v>8.0013653597912592E-3</v>
      </c>
      <c r="H632" s="16">
        <v>0.559363508550073</v>
      </c>
    </row>
    <row r="633" spans="1:8" ht="15.6">
      <c r="A633" s="16">
        <v>632</v>
      </c>
      <c r="B633" s="16">
        <v>30</v>
      </c>
      <c r="C633" s="16">
        <v>1.23027529185189</v>
      </c>
      <c r="D633" s="16">
        <v>0.13741161936945401</v>
      </c>
      <c r="E633" s="16">
        <v>1.2814279093790499</v>
      </c>
      <c r="F633" s="16">
        <v>0.36916239792417899</v>
      </c>
      <c r="G633" s="16">
        <v>7.9770696684909707E-3</v>
      </c>
      <c r="H633" s="16">
        <v>0.55954537629010204</v>
      </c>
    </row>
    <row r="634" spans="1:8" ht="15.6">
      <c r="A634" s="16">
        <v>633</v>
      </c>
      <c r="B634" s="16">
        <v>112</v>
      </c>
      <c r="C634" s="16">
        <v>1.2994778947368399</v>
      </c>
      <c r="D634" s="16">
        <v>0.13189489237504601</v>
      </c>
      <c r="E634" s="16">
        <v>1.44115367834202</v>
      </c>
      <c r="F634" s="16">
        <v>0.29549999999999998</v>
      </c>
      <c r="G634" s="16">
        <v>8.5268169113250098E-3</v>
      </c>
      <c r="H634" s="16">
        <v>0.57334316911749394</v>
      </c>
    </row>
    <row r="635" spans="1:8" ht="15.6">
      <c r="A635" s="16">
        <v>634</v>
      </c>
      <c r="B635" s="16">
        <v>116</v>
      </c>
      <c r="C635" s="16">
        <v>1.3060084210526299</v>
      </c>
      <c r="D635" s="16">
        <v>0.13247274717256499</v>
      </c>
      <c r="E635" s="16">
        <v>1.4487411222882101</v>
      </c>
      <c r="F635" s="16">
        <v>0.29688235294117599</v>
      </c>
      <c r="G635" s="16">
        <v>8.5137953173619694E-3</v>
      </c>
      <c r="H635" s="16">
        <v>0.57246759713941897</v>
      </c>
    </row>
    <row r="636" spans="1:8" ht="15.6">
      <c r="A636" s="16">
        <v>635</v>
      </c>
      <c r="B636" s="16">
        <v>128</v>
      </c>
      <c r="C636" s="16">
        <v>1.3125389473684199</v>
      </c>
      <c r="D636" s="16">
        <v>0.133050601970084</v>
      </c>
      <c r="E636" s="16">
        <v>1.4563285662344001</v>
      </c>
      <c r="F636" s="16">
        <v>0.29826470588235299</v>
      </c>
      <c r="G636" s="16">
        <v>8.5009335854190002E-3</v>
      </c>
      <c r="H636" s="16">
        <v>0.57160277428357398</v>
      </c>
    </row>
    <row r="637" spans="1:8" ht="15.6">
      <c r="A637" s="16">
        <v>636</v>
      </c>
      <c r="B637" s="16">
        <v>126</v>
      </c>
      <c r="C637" s="16">
        <v>1.3190694736842099</v>
      </c>
      <c r="D637" s="16">
        <v>0.13362845676760299</v>
      </c>
      <c r="E637" s="16">
        <v>1.4639160101805799</v>
      </c>
      <c r="F637" s="16">
        <v>0.29964705882352899</v>
      </c>
      <c r="G637" s="16">
        <v>8.4882287895925706E-3</v>
      </c>
      <c r="H637" s="16">
        <v>0.57074850381220499</v>
      </c>
    </row>
    <row r="638" spans="1:8" ht="15.6">
      <c r="A638" s="16">
        <v>637</v>
      </c>
      <c r="B638" s="16">
        <v>109</v>
      </c>
      <c r="C638" s="16">
        <v>1.3255999999999999</v>
      </c>
      <c r="D638" s="16">
        <v>0.134206311565122</v>
      </c>
      <c r="E638" s="16">
        <v>1.47150345412677</v>
      </c>
      <c r="F638" s="16">
        <v>0.30102941176470599</v>
      </c>
      <c r="G638" s="16">
        <v>8.4756780749486796E-3</v>
      </c>
      <c r="H638" s="16">
        <v>0.56990459375954905</v>
      </c>
    </row>
    <row r="639" spans="1:8" ht="15.6">
      <c r="A639" s="16">
        <v>638</v>
      </c>
      <c r="B639" s="16">
        <v>112</v>
      </c>
      <c r="C639" s="16">
        <v>1.29824105263158</v>
      </c>
      <c r="D639" s="16">
        <v>0.13195319226559599</v>
      </c>
      <c r="E639" s="16">
        <v>1.4396763483214201</v>
      </c>
      <c r="F639" s="16">
        <v>0.29549999999999998</v>
      </c>
      <c r="G639" s="16">
        <v>8.5491874825667901E-3</v>
      </c>
      <c r="H639" s="16">
        <v>0.57484736632779099</v>
      </c>
    </row>
    <row r="640" spans="1:8" ht="15.6">
      <c r="A640" s="16">
        <v>639</v>
      </c>
      <c r="B640" s="16">
        <v>138</v>
      </c>
      <c r="C640" s="16">
        <v>1.30353473684211</v>
      </c>
      <c r="D640" s="16">
        <v>0.132589346953667</v>
      </c>
      <c r="E640" s="16">
        <v>1.445786462247</v>
      </c>
      <c r="F640" s="16">
        <v>0.29688235294117599</v>
      </c>
      <c r="G640" s="16">
        <v>8.5583075611892698E-3</v>
      </c>
      <c r="H640" s="16">
        <v>0.57546060041436697</v>
      </c>
    </row>
    <row r="641" spans="1:8" ht="15.6">
      <c r="A641" s="16">
        <v>640</v>
      </c>
      <c r="B641" s="16">
        <v>134</v>
      </c>
      <c r="C641" s="16">
        <v>1.30882842105263</v>
      </c>
      <c r="D641" s="16">
        <v>0.13322550164173699</v>
      </c>
      <c r="E641" s="16">
        <v>1.4518965761725899</v>
      </c>
      <c r="F641" s="16">
        <v>0.29826470588235299</v>
      </c>
      <c r="G641" s="16">
        <v>8.56736231181752E-3</v>
      </c>
      <c r="H641" s="16">
        <v>0.57606944184661002</v>
      </c>
    </row>
    <row r="642" spans="1:8" ht="15.6">
      <c r="A642" s="16">
        <v>641</v>
      </c>
      <c r="B642" s="16">
        <v>167</v>
      </c>
      <c r="C642" s="16">
        <v>1.31412210526316</v>
      </c>
      <c r="D642" s="16">
        <v>0.13386165632980701</v>
      </c>
      <c r="E642" s="16">
        <v>1.4580066900981701</v>
      </c>
      <c r="F642" s="16">
        <v>0.29964705882352899</v>
      </c>
      <c r="G642" s="16">
        <v>8.5763524338725201E-3</v>
      </c>
      <c r="H642" s="16">
        <v>0.57667393765358799</v>
      </c>
    </row>
    <row r="643" spans="1:8" ht="15.6">
      <c r="A643" s="16">
        <v>642</v>
      </c>
      <c r="B643" s="16">
        <v>147</v>
      </c>
      <c r="C643" s="16">
        <v>1.31941578947368</v>
      </c>
      <c r="D643" s="16">
        <v>0.134497811017877</v>
      </c>
      <c r="E643" s="16">
        <v>1.46411680402375</v>
      </c>
      <c r="F643" s="16">
        <v>0.30102941176470599</v>
      </c>
      <c r="G643" s="16">
        <v>8.5852786168264701E-3</v>
      </c>
      <c r="H643" s="16">
        <v>0.57727413419541196</v>
      </c>
    </row>
    <row r="644" spans="1:8" ht="15.6">
      <c r="A644" s="16">
        <v>643</v>
      </c>
      <c r="B644" s="16">
        <v>130</v>
      </c>
      <c r="C644" s="16">
        <v>1.28350515463918</v>
      </c>
      <c r="D644" s="16">
        <v>0.12927056305612999</v>
      </c>
      <c r="E644" s="16">
        <v>1.46545959467023</v>
      </c>
      <c r="F644" s="16">
        <v>0.33983451536643</v>
      </c>
      <c r="G644" s="16">
        <v>7.8482677924983004E-3</v>
      </c>
      <c r="H644" s="16">
        <v>0.51089892937556403</v>
      </c>
    </row>
    <row r="645" spans="1:8" ht="15.6">
      <c r="A645" s="16">
        <v>644</v>
      </c>
      <c r="B645" s="16">
        <v>200</v>
      </c>
      <c r="C645" s="16">
        <v>1.28280067283431</v>
      </c>
      <c r="D645" s="16">
        <v>0.13064394999190099</v>
      </c>
      <c r="E645" s="16">
        <v>1.4428066090857099</v>
      </c>
      <c r="F645" s="16">
        <v>0.38598574821852699</v>
      </c>
      <c r="G645" s="16">
        <v>7.6713544110746101E-3</v>
      </c>
      <c r="H645" s="16">
        <v>0.52315284358395997</v>
      </c>
    </row>
    <row r="646" spans="1:8" ht="15.6">
      <c r="A646" s="16">
        <v>645</v>
      </c>
      <c r="B646" s="16">
        <v>300</v>
      </c>
      <c r="C646" s="16">
        <v>1.2826246912282599</v>
      </c>
      <c r="D646" s="16">
        <v>0.13098924548885499</v>
      </c>
      <c r="E646" s="16">
        <v>1.43722063297234</v>
      </c>
      <c r="F646" s="16">
        <v>0.39759215219976202</v>
      </c>
      <c r="G646" s="16">
        <v>7.6653818245628301E-3</v>
      </c>
      <c r="H646" s="16">
        <v>0.52367318421008802</v>
      </c>
    </row>
    <row r="647" spans="1:8" ht="15.6">
      <c r="A647" s="16">
        <v>646</v>
      </c>
      <c r="B647" s="16">
        <v>300</v>
      </c>
      <c r="C647" s="16">
        <v>1.2824487651077201</v>
      </c>
      <c r="D647" s="16">
        <v>0.13133532580621399</v>
      </c>
      <c r="E647" s="16">
        <v>1.43166506029068</v>
      </c>
      <c r="F647" s="16">
        <v>0.40922619047619002</v>
      </c>
      <c r="G647" s="16">
        <v>7.6593912999443001E-3</v>
      </c>
      <c r="H647" s="16">
        <v>0.52419354838709697</v>
      </c>
    </row>
    <row r="648" spans="1:8" ht="15.6">
      <c r="A648" s="16">
        <v>647</v>
      </c>
      <c r="B648" s="16">
        <v>250</v>
      </c>
      <c r="C648" s="16">
        <v>1.2820970792183199</v>
      </c>
      <c r="D648" s="16">
        <v>0.132029851629414</v>
      </c>
      <c r="E648" s="16">
        <v>1.42064413771592</v>
      </c>
      <c r="F648" s="16">
        <v>0.43257756563245803</v>
      </c>
      <c r="G648" s="16">
        <v>7.6473581562126599E-3</v>
      </c>
      <c r="H648" s="16">
        <v>0.52523445675860403</v>
      </c>
    </row>
    <row r="649" spans="1:8" ht="15.6">
      <c r="A649" s="16">
        <v>648</v>
      </c>
      <c r="B649" s="16">
        <v>160</v>
      </c>
      <c r="C649" s="16">
        <v>1.28139437211256</v>
      </c>
      <c r="D649" s="16">
        <v>0.13342843980800401</v>
      </c>
      <c r="E649" s="16">
        <v>1.39895641925126</v>
      </c>
      <c r="F649" s="16">
        <v>0.47961630695443702</v>
      </c>
      <c r="G649" s="16">
        <v>7.6230947071744297E-3</v>
      </c>
      <c r="H649" s="16">
        <v>0.52731771305469899</v>
      </c>
    </row>
    <row r="650" spans="1:8" ht="15.6">
      <c r="A650" s="16">
        <v>649</v>
      </c>
      <c r="B650" s="16">
        <v>205</v>
      </c>
      <c r="C650" s="16">
        <v>1.2700767330635401</v>
      </c>
      <c r="D650" s="16">
        <v>0.13158759877344001</v>
      </c>
      <c r="E650" s="16">
        <v>1.4225802032630701</v>
      </c>
      <c r="F650" s="16">
        <v>0.39759215219976202</v>
      </c>
      <c r="G650" s="16">
        <v>7.83945006002729E-3</v>
      </c>
      <c r="H650" s="16">
        <v>0.53556494240579899</v>
      </c>
    </row>
    <row r="651" spans="1:8" ht="15.6">
      <c r="A651" s="16">
        <v>650</v>
      </c>
      <c r="B651" s="16">
        <v>300</v>
      </c>
      <c r="C651" s="16">
        <v>1.25752877489883</v>
      </c>
      <c r="D651" s="16">
        <v>0.132185952058026</v>
      </c>
      <c r="E651" s="16">
        <v>1.4079397735538099</v>
      </c>
      <c r="F651" s="16">
        <v>0.39759215219976202</v>
      </c>
      <c r="G651" s="16">
        <v>8.0216075979184301E-3</v>
      </c>
      <c r="H651" s="16">
        <v>0.54800933461985102</v>
      </c>
    </row>
    <row r="652" spans="1:8" ht="15.6">
      <c r="A652" s="16">
        <v>651</v>
      </c>
      <c r="B652" s="16">
        <v>315</v>
      </c>
      <c r="C652" s="16">
        <v>1.2449808167341101</v>
      </c>
      <c r="D652" s="16">
        <v>0.13278430534261099</v>
      </c>
      <c r="E652" s="16">
        <v>1.39329934384455</v>
      </c>
      <c r="F652" s="16">
        <v>0.39759215219976202</v>
      </c>
      <c r="G652" s="16">
        <v>8.2124317417971698E-3</v>
      </c>
      <c r="H652" s="16">
        <v>0.56104580029582496</v>
      </c>
    </row>
    <row r="653" spans="1:8" ht="15.6">
      <c r="A653" s="16">
        <v>652</v>
      </c>
      <c r="B653" s="16">
        <v>310</v>
      </c>
      <c r="C653" s="16">
        <v>1.2324328585694</v>
      </c>
      <c r="D653" s="16">
        <v>0.133382658627197</v>
      </c>
      <c r="E653" s="16">
        <v>1.3786589141352901</v>
      </c>
      <c r="F653" s="16">
        <v>0.39759215219976202</v>
      </c>
      <c r="G653" s="16">
        <v>8.4125560672224393E-3</v>
      </c>
      <c r="H653" s="16">
        <v>0.57471762319152597</v>
      </c>
    </row>
    <row r="654" spans="1:8" ht="15.6">
      <c r="A654" s="16">
        <v>653</v>
      </c>
      <c r="B654" s="16">
        <v>150</v>
      </c>
      <c r="C654" s="16">
        <v>1.20733694223997</v>
      </c>
      <c r="D654" s="16">
        <v>0.13457936519636801</v>
      </c>
      <c r="E654" s="16">
        <v>1.34937805471676</v>
      </c>
      <c r="F654" s="16">
        <v>0.39759215219976202</v>
      </c>
      <c r="G654" s="16">
        <v>8.8435641704519199E-3</v>
      </c>
      <c r="H654" s="16">
        <v>0.60416265163293703</v>
      </c>
    </row>
    <row r="655" spans="1:8" ht="15.6">
      <c r="A655" s="16">
        <v>654</v>
      </c>
      <c r="B655" s="16">
        <v>550</v>
      </c>
      <c r="C655" s="16">
        <v>1.2146570334453</v>
      </c>
      <c r="D655" s="16">
        <v>0.137084060538088</v>
      </c>
      <c r="E655" s="16">
        <v>1.26246141711932</v>
      </c>
      <c r="F655" s="16">
        <v>0.33523785827112101</v>
      </c>
      <c r="G655" s="16">
        <v>8.3912194890301203E-3</v>
      </c>
      <c r="H655" s="16">
        <v>0.575655259533015</v>
      </c>
    </row>
    <row r="656" spans="1:8" ht="15.6">
      <c r="A656" s="16">
        <v>655</v>
      </c>
      <c r="B656" s="16">
        <v>200</v>
      </c>
      <c r="C656" s="16">
        <v>1.23413619548956</v>
      </c>
      <c r="D656" s="16">
        <v>0.139605607563411</v>
      </c>
      <c r="E656" s="16">
        <v>1.31657403020324</v>
      </c>
      <c r="F656" s="16">
        <v>0.26246891383801702</v>
      </c>
      <c r="G656" s="16">
        <v>7.8940190165263605E-3</v>
      </c>
      <c r="H656" s="16">
        <v>0.54444472120757303</v>
      </c>
    </row>
    <row r="657" spans="1:8" ht="15.6">
      <c r="A657" s="16">
        <v>656</v>
      </c>
      <c r="B657" s="16">
        <v>395</v>
      </c>
      <c r="C657" s="16">
        <v>1.23578443748967</v>
      </c>
      <c r="D657" s="16">
        <v>0.140019598884531</v>
      </c>
      <c r="E657" s="16">
        <v>1.3100264081194299</v>
      </c>
      <c r="F657" s="16">
        <v>0.283076129045849</v>
      </c>
      <c r="G657" s="16">
        <v>7.7913360134047099E-3</v>
      </c>
      <c r="H657" s="16">
        <v>0.54756410379878295</v>
      </c>
    </row>
    <row r="658" spans="1:8" ht="15.6">
      <c r="A658" s="16">
        <v>657</v>
      </c>
      <c r="B658" s="16">
        <v>400</v>
      </c>
      <c r="C658" s="16">
        <v>1.23743243828795</v>
      </c>
      <c r="D658" s="16">
        <v>0.14043415595534101</v>
      </c>
      <c r="E658" s="16">
        <v>1.30353161333908</v>
      </c>
      <c r="F658" s="16">
        <v>0.30381846978525301</v>
      </c>
      <c r="G658" s="16">
        <v>7.6915389221404598E-3</v>
      </c>
      <c r="H658" s="16">
        <v>0.55075711039396102</v>
      </c>
    </row>
    <row r="659" spans="1:8" ht="15.6">
      <c r="A659" s="16">
        <v>658</v>
      </c>
      <c r="B659" s="16">
        <v>430</v>
      </c>
      <c r="C659" s="16">
        <v>1.23908019793734</v>
      </c>
      <c r="D659" s="16">
        <v>0.140849279936342</v>
      </c>
      <c r="E659" s="16">
        <v>1.29708900910175</v>
      </c>
      <c r="F659" s="16">
        <v>0.32469726949475802</v>
      </c>
      <c r="G659" s="16">
        <v>7.5944751722364099E-3</v>
      </c>
      <c r="H659" s="16">
        <v>0.55402019512418599</v>
      </c>
    </row>
    <row r="660" spans="1:8" ht="15.6">
      <c r="A660" s="16">
        <v>659</v>
      </c>
      <c r="B660" s="16">
        <v>20</v>
      </c>
      <c r="C660" s="16">
        <v>1.24072771649078</v>
      </c>
      <c r="D660" s="16">
        <v>0.14126497199121199</v>
      </c>
      <c r="E660" s="16">
        <v>1.29069796883972</v>
      </c>
      <c r="F660" s="16">
        <v>0.34571387921554902</v>
      </c>
      <c r="G660" s="16">
        <v>7.5000041801932303E-3</v>
      </c>
      <c r="H660" s="16">
        <v>0.557350124196617</v>
      </c>
    </row>
    <row r="661" spans="1:8" ht="15.6">
      <c r="A661" s="16">
        <v>660</v>
      </c>
      <c r="B661" s="16">
        <v>190</v>
      </c>
      <c r="C661" s="16">
        <v>1.2329448384305199</v>
      </c>
      <c r="D661" s="16">
        <v>0.13411080343412499</v>
      </c>
      <c r="E661" s="16">
        <v>1.30925024406109</v>
      </c>
      <c r="F661" s="16">
        <v>0.32204891462943303</v>
      </c>
      <c r="G661" s="16">
        <v>7.9424930576004298E-3</v>
      </c>
      <c r="H661" s="16">
        <v>0.57451091971148804</v>
      </c>
    </row>
    <row r="662" spans="1:8" ht="15.6">
      <c r="A662" s="16">
        <v>661</v>
      </c>
      <c r="B662" s="16">
        <v>410</v>
      </c>
      <c r="C662" s="16">
        <v>1.2353996337711199</v>
      </c>
      <c r="D662" s="16">
        <v>0.136797826402066</v>
      </c>
      <c r="E662" s="16">
        <v>1.3043543204680399</v>
      </c>
      <c r="F662" s="16">
        <v>0.323103055367995</v>
      </c>
      <c r="G662" s="16">
        <v>7.7981103323762901E-3</v>
      </c>
      <c r="H662" s="16">
        <v>0.56598222261389197</v>
      </c>
    </row>
    <row r="663" spans="1:8" ht="15.6">
      <c r="A663" s="16">
        <v>662</v>
      </c>
      <c r="B663" s="16">
        <v>445</v>
      </c>
      <c r="C663" s="16">
        <v>1.2378535603177001</v>
      </c>
      <c r="D663" s="16">
        <v>0.139495994644803</v>
      </c>
      <c r="E663" s="16">
        <v>1.2995003928858599</v>
      </c>
      <c r="F663" s="16">
        <v>0.32416411966286901</v>
      </c>
      <c r="G663" s="16">
        <v>7.6607148768188301E-3</v>
      </c>
      <c r="H663" s="16">
        <v>0.55790226722430103</v>
      </c>
    </row>
    <row r="664" spans="1:8" ht="15.6">
      <c r="A664" s="16">
        <v>663</v>
      </c>
      <c r="B664" s="16">
        <v>260</v>
      </c>
      <c r="C664" s="16">
        <v>1.24030661853139</v>
      </c>
      <c r="D664" s="16">
        <v>0.142205377649256</v>
      </c>
      <c r="E664" s="16">
        <v>1.29468792327517</v>
      </c>
      <c r="F664" s="16">
        <v>0.32523217594928</v>
      </c>
      <c r="G664" s="16">
        <v>7.52979398634121E-3</v>
      </c>
      <c r="H664" s="16">
        <v>0.55023826726194403</v>
      </c>
    </row>
    <row r="665" spans="1:8" ht="15.6">
      <c r="A665" s="16">
        <v>664</v>
      </c>
      <c r="B665" s="16">
        <v>100</v>
      </c>
      <c r="C665" s="16">
        <v>1.24153282215742</v>
      </c>
      <c r="D665" s="16">
        <v>0.1435642965599</v>
      </c>
      <c r="E665" s="16">
        <v>1.2922970695796101</v>
      </c>
      <c r="F665" s="16">
        <v>0.32576884772234399</v>
      </c>
      <c r="G665" s="16">
        <v>7.4666148268216301E-3</v>
      </c>
      <c r="H665" s="16">
        <v>0.54655287124190199</v>
      </c>
    </row>
    <row r="666" spans="1:8" ht="15.6">
      <c r="A666" s="16">
        <v>665</v>
      </c>
      <c r="B666" s="16">
        <v>200</v>
      </c>
      <c r="C666" s="16">
        <v>1.25386354079058</v>
      </c>
      <c r="D666" s="16">
        <v>0.13636497262337899</v>
      </c>
      <c r="E666" s="16">
        <v>1.4011222610537999</v>
      </c>
      <c r="F666" s="16">
        <v>0.36458333333333298</v>
      </c>
      <c r="G666" s="16">
        <v>7.7214924405635699E-3</v>
      </c>
      <c r="H666" s="16">
        <v>0.553510895883777</v>
      </c>
    </row>
    <row r="667" spans="1:8" ht="15.6">
      <c r="A667" s="16">
        <v>666</v>
      </c>
      <c r="B667" s="16">
        <v>300</v>
      </c>
      <c r="C667" s="16">
        <v>1.2469516896722099</v>
      </c>
      <c r="D667" s="16">
        <v>0.13768946145402799</v>
      </c>
      <c r="E667" s="16">
        <v>1.35568696174589</v>
      </c>
      <c r="F667" s="16">
        <v>0.34608919212894301</v>
      </c>
      <c r="G667" s="16">
        <v>7.6953272263009199E-3</v>
      </c>
      <c r="H667" s="16">
        <v>0.55539291217257303</v>
      </c>
    </row>
    <row r="668" spans="1:8" ht="15.6">
      <c r="A668" s="16">
        <v>667</v>
      </c>
      <c r="B668" s="16">
        <v>450</v>
      </c>
      <c r="C668" s="16">
        <v>1.2401156231641399</v>
      </c>
      <c r="D668" s="16">
        <v>0.139039931688377</v>
      </c>
      <c r="E668" s="16">
        <v>1.3131058404945799</v>
      </c>
      <c r="F668" s="16">
        <v>0.32938076416337297</v>
      </c>
      <c r="G668" s="16">
        <v>7.6693387411783196E-3</v>
      </c>
      <c r="H668" s="16">
        <v>0.55727492846136895</v>
      </c>
    </row>
    <row r="669" spans="1:8" ht="15.6">
      <c r="A669" s="16">
        <v>668</v>
      </c>
      <c r="B669" s="16">
        <v>490</v>
      </c>
      <c r="C669" s="16">
        <v>1.2378535603177001</v>
      </c>
      <c r="D669" s="16">
        <v>0.139495994644803</v>
      </c>
      <c r="E669" s="16">
        <v>1.2995003928858599</v>
      </c>
      <c r="F669" s="16">
        <v>0.32416411966286901</v>
      </c>
      <c r="G669" s="16">
        <v>7.6607148768188301E-3</v>
      </c>
      <c r="H669" s="16">
        <v>0.55790226722430103</v>
      </c>
    </row>
    <row r="670" spans="1:8" ht="15.6">
      <c r="A670" s="16">
        <v>669</v>
      </c>
      <c r="B670" s="16">
        <v>460</v>
      </c>
      <c r="C670" s="16">
        <v>1.23559973478648</v>
      </c>
      <c r="D670" s="16">
        <v>0.13995505929864399</v>
      </c>
      <c r="E670" s="16">
        <v>1.28617399348648</v>
      </c>
      <c r="F670" s="16">
        <v>0.319110138584975</v>
      </c>
      <c r="G670" s="16">
        <v>7.6521103850560298E-3</v>
      </c>
      <c r="H670" s="16">
        <v>0.558529605987233</v>
      </c>
    </row>
    <row r="671" spans="1:8" ht="15.6">
      <c r="A671" s="16">
        <v>670</v>
      </c>
      <c r="B671" s="16">
        <v>430</v>
      </c>
      <c r="C671" s="16">
        <v>1.22888723458514</v>
      </c>
      <c r="D671" s="16">
        <v>0.141350562746381</v>
      </c>
      <c r="E671" s="16">
        <v>1.24778579754446</v>
      </c>
      <c r="F671" s="16">
        <v>0.30485149377231902</v>
      </c>
      <c r="G671" s="16">
        <v>7.6264124947627299E-3</v>
      </c>
      <c r="H671" s="16">
        <v>0.56041162227602903</v>
      </c>
    </row>
    <row r="672" spans="1:8" ht="15.6">
      <c r="A672" s="16">
        <v>671</v>
      </c>
      <c r="B672" s="16">
        <v>580</v>
      </c>
      <c r="C672" s="16">
        <v>1.2748280362531501</v>
      </c>
      <c r="D672" s="16">
        <v>0.137674716534226</v>
      </c>
      <c r="E672" s="16">
        <v>1.3399468629043501</v>
      </c>
      <c r="F672" s="16">
        <v>0.32416411966286901</v>
      </c>
      <c r="G672" s="16">
        <v>7.1661953434341502E-3</v>
      </c>
      <c r="H672" s="16">
        <v>0.52188819108411399</v>
      </c>
    </row>
    <row r="673" spans="1:8" ht="15.6">
      <c r="A673" s="16">
        <v>672</v>
      </c>
      <c r="B673" s="16">
        <v>490</v>
      </c>
      <c r="C673" s="16">
        <v>1.2625032109413299</v>
      </c>
      <c r="D673" s="16">
        <v>0.13828180923775199</v>
      </c>
      <c r="E673" s="16">
        <v>1.32646470623152</v>
      </c>
      <c r="F673" s="16">
        <v>0.32416411966286901</v>
      </c>
      <c r="G673" s="16">
        <v>7.3237852873291103E-3</v>
      </c>
      <c r="H673" s="16">
        <v>0.53336489898989903</v>
      </c>
    </row>
    <row r="674" spans="1:8" ht="15.6">
      <c r="A674" s="16">
        <v>673</v>
      </c>
      <c r="B674" s="16">
        <v>500</v>
      </c>
      <c r="C674" s="16">
        <v>1.2378535603177001</v>
      </c>
      <c r="D674" s="16">
        <v>0.139495994644803</v>
      </c>
      <c r="E674" s="16">
        <v>1.2995003928858599</v>
      </c>
      <c r="F674" s="16">
        <v>0.32416411966286901</v>
      </c>
      <c r="G674" s="16">
        <v>7.6607148768188301E-3</v>
      </c>
      <c r="H674" s="16">
        <v>0.55790226722430103</v>
      </c>
    </row>
    <row r="675" spans="1:8" ht="15.6">
      <c r="A675" s="16">
        <v>674</v>
      </c>
      <c r="B675" s="16">
        <v>400</v>
      </c>
      <c r="C675" s="16">
        <v>1.2255287350058801</v>
      </c>
      <c r="D675" s="16">
        <v>0.14010308734832899</v>
      </c>
      <c r="E675" s="16">
        <v>1.2860182362130299</v>
      </c>
      <c r="F675" s="16">
        <v>0.32416411966286901</v>
      </c>
      <c r="G675" s="16">
        <v>7.8410786719359995E-3</v>
      </c>
      <c r="H675" s="16">
        <v>0.57103751267320002</v>
      </c>
    </row>
    <row r="676" spans="1:8" ht="15.6">
      <c r="A676" s="16">
        <v>675</v>
      </c>
      <c r="B676" s="16">
        <v>180</v>
      </c>
      <c r="C676" s="16">
        <v>1.26342316395803</v>
      </c>
      <c r="D676" s="16">
        <v>0.13681873816890799</v>
      </c>
      <c r="E676" s="16">
        <v>1.2520898412070001</v>
      </c>
      <c r="F676" s="16">
        <v>0.240615976900866</v>
      </c>
      <c r="G676" s="16">
        <v>8.4168282697694406E-3</v>
      </c>
      <c r="H676" s="16">
        <v>0.582633053221289</v>
      </c>
    </row>
    <row r="677" spans="1:8" ht="15.6">
      <c r="A677" s="16">
        <v>676</v>
      </c>
      <c r="B677" s="16">
        <v>210</v>
      </c>
      <c r="C677" s="16">
        <v>1.2636251032204799</v>
      </c>
      <c r="D677" s="16">
        <v>0.137836314174477</v>
      </c>
      <c r="E677" s="16">
        <v>1.27321952733776</v>
      </c>
      <c r="F677" s="16">
        <v>0.27473893585281001</v>
      </c>
      <c r="G677" s="16">
        <v>8.6368349452686094E-3</v>
      </c>
      <c r="H677" s="16">
        <v>0.59709082594719598</v>
      </c>
    </row>
    <row r="678" spans="1:8" ht="15.6">
      <c r="A678" s="16">
        <v>677</v>
      </c>
      <c r="B678" s="16">
        <v>220</v>
      </c>
      <c r="C678" s="16">
        <v>1.26382846488502</v>
      </c>
      <c r="D678" s="16">
        <v>0.138844531485387</v>
      </c>
      <c r="E678" s="16">
        <v>1.2950572665440601</v>
      </c>
      <c r="F678" s="16">
        <v>0.311213991769547</v>
      </c>
      <c r="G678" s="16">
        <v>8.8399944193369995E-3</v>
      </c>
      <c r="H678" s="16">
        <v>0.61034343559806203</v>
      </c>
    </row>
    <row r="679" spans="1:8" ht="15.6">
      <c r="A679" s="16">
        <v>678</v>
      </c>
      <c r="B679" s="16">
        <v>235</v>
      </c>
      <c r="C679" s="16">
        <v>1.26393068382277</v>
      </c>
      <c r="D679" s="16">
        <v>0.139345170884209</v>
      </c>
      <c r="E679" s="16">
        <v>1.3062528719336901</v>
      </c>
      <c r="F679" s="16">
        <v>0.33041088720230299</v>
      </c>
      <c r="G679" s="16">
        <v>8.9358768433052509E-3</v>
      </c>
      <c r="H679" s="16">
        <v>0.61656196332261404</v>
      </c>
    </row>
    <row r="680" spans="1:8" ht="15.6">
      <c r="A680" s="16">
        <v>679</v>
      </c>
      <c r="B680" s="16">
        <v>210</v>
      </c>
      <c r="C680" s="16">
        <v>1.2640332640332601</v>
      </c>
      <c r="D680" s="16">
        <v>0.13984351861918501</v>
      </c>
      <c r="E680" s="16">
        <v>1.31763925544983</v>
      </c>
      <c r="F680" s="16">
        <v>0.35029302077783703</v>
      </c>
      <c r="G680" s="16">
        <v>9.0282538089751993E-3</v>
      </c>
      <c r="H680" s="16">
        <v>0.62252947673650305</v>
      </c>
    </row>
    <row r="681" spans="1:8" ht="15.6">
      <c r="A681" s="16">
        <v>680</v>
      </c>
      <c r="B681" s="16">
        <v>160</v>
      </c>
      <c r="C681" s="16">
        <v>1.26423951596078</v>
      </c>
      <c r="D681" s="16">
        <v>0.14083340175099501</v>
      </c>
      <c r="E681" s="16">
        <v>1.3410042006771301</v>
      </c>
      <c r="F681" s="16">
        <v>0.39226519337016602</v>
      </c>
      <c r="G681" s="16">
        <v>9.2032721714665998E-3</v>
      </c>
      <c r="H681" s="16">
        <v>0.63376703364385301</v>
      </c>
    </row>
    <row r="682" spans="1:8" ht="15.6">
      <c r="A682" s="16">
        <v>681</v>
      </c>
      <c r="B682" s="16">
        <v>100</v>
      </c>
      <c r="C682" s="16">
        <v>1.26465644042866</v>
      </c>
      <c r="D682" s="16">
        <v>0.14278634931435899</v>
      </c>
      <c r="E682" s="16">
        <v>1.3902516888504799</v>
      </c>
      <c r="F682" s="16">
        <v>0.48627684964200502</v>
      </c>
      <c r="G682" s="16">
        <v>9.5190794116050605E-3</v>
      </c>
      <c r="H682" s="16">
        <v>0.65378767431398999</v>
      </c>
    </row>
    <row r="683" spans="1:8" ht="15.6">
      <c r="A683" s="16">
        <v>682</v>
      </c>
      <c r="B683" s="16">
        <v>460</v>
      </c>
      <c r="C683" s="16">
        <v>1.2349215844702</v>
      </c>
      <c r="D683" s="16">
        <v>0.13539752086705201</v>
      </c>
      <c r="E683" s="16">
        <v>1.2932847862991399</v>
      </c>
      <c r="F683" s="16">
        <v>0.332351949365775</v>
      </c>
      <c r="G683" s="16">
        <v>8.0271759673248792E-3</v>
      </c>
      <c r="H683" s="16">
        <v>0.55726306033508</v>
      </c>
    </row>
    <row r="684" spans="1:8" ht="15.6">
      <c r="A684" s="16">
        <v>683</v>
      </c>
      <c r="B684" s="16">
        <v>220</v>
      </c>
      <c r="C684" s="16">
        <v>1.25105152471083</v>
      </c>
      <c r="D684" s="16">
        <v>0.13356360171510201</v>
      </c>
      <c r="E684" s="16">
        <v>1.3697523712822099</v>
      </c>
      <c r="F684" s="16">
        <v>0.40922619047619002</v>
      </c>
      <c r="G684" s="16">
        <v>8.1820394841633608E-3</v>
      </c>
      <c r="H684" s="16">
        <v>0.60457516339869299</v>
      </c>
    </row>
    <row r="685" spans="1:8" ht="15.6">
      <c r="A685" s="16">
        <v>684</v>
      </c>
      <c r="B685" s="16">
        <v>260</v>
      </c>
      <c r="C685" s="16">
        <v>1.24211356466877</v>
      </c>
      <c r="D685" s="16">
        <v>0.13318796496500199</v>
      </c>
      <c r="E685" s="16">
        <v>1.3726324442470099</v>
      </c>
      <c r="F685" s="16">
        <v>0.40922619047619002</v>
      </c>
      <c r="G685" s="16">
        <v>8.1300570223834193E-3</v>
      </c>
      <c r="H685" s="16">
        <v>0.60073415219539705</v>
      </c>
    </row>
    <row r="686" spans="1:8" ht="15.6">
      <c r="A686" s="16">
        <v>685</v>
      </c>
      <c r="B686" s="16">
        <v>263</v>
      </c>
      <c r="C686" s="16">
        <v>1.24539957939012</v>
      </c>
      <c r="D686" s="16">
        <v>0.13303221314178901</v>
      </c>
      <c r="E686" s="16">
        <v>1.37645999701883</v>
      </c>
      <c r="F686" s="16">
        <v>0.40922619047619002</v>
      </c>
      <c r="G686" s="16">
        <v>8.0787309048178605E-3</v>
      </c>
      <c r="H686" s="16">
        <v>0.59694163860830496</v>
      </c>
    </row>
    <row r="687" spans="1:8" ht="15.6">
      <c r="A687" s="16">
        <v>686</v>
      </c>
      <c r="B687" s="16">
        <v>276</v>
      </c>
      <c r="C687" s="16">
        <v>1.2451366982124099</v>
      </c>
      <c r="D687" s="16">
        <v>0.137141312713014</v>
      </c>
      <c r="E687" s="16">
        <v>1.3718749769402301</v>
      </c>
      <c r="F687" s="16">
        <v>0.43154761904761901</v>
      </c>
      <c r="G687" s="16">
        <v>8.8022738209380495E-3</v>
      </c>
      <c r="H687" s="16">
        <v>0.65040460191788196</v>
      </c>
    </row>
    <row r="688" spans="1:8" ht="15.6">
      <c r="A688" s="16">
        <v>687</v>
      </c>
      <c r="B688" s="16">
        <v>325</v>
      </c>
      <c r="C688" s="16">
        <v>1.2361987381703501</v>
      </c>
      <c r="D688" s="16">
        <v>0.136765675962913</v>
      </c>
      <c r="E688" s="16">
        <v>1.3747550499050301</v>
      </c>
      <c r="F688" s="16">
        <v>0.43154761904761901</v>
      </c>
      <c r="G688" s="16">
        <v>8.7482389908524905E-3</v>
      </c>
      <c r="H688" s="16">
        <v>0.64641194015043002</v>
      </c>
    </row>
    <row r="689" spans="1:8" ht="15.6">
      <c r="A689" s="16">
        <v>688</v>
      </c>
      <c r="B689" s="16">
        <v>335</v>
      </c>
      <c r="C689" s="16">
        <v>1.2394847528916899</v>
      </c>
      <c r="D689" s="16">
        <v>0.1366099241397</v>
      </c>
      <c r="E689" s="16">
        <v>1.37858260267685</v>
      </c>
      <c r="F689" s="16">
        <v>0.43154761904761901</v>
      </c>
      <c r="G689" s="16">
        <v>8.6948635241602904E-3</v>
      </c>
      <c r="H689" s="16">
        <v>0.64246799908788899</v>
      </c>
    </row>
    <row r="690" spans="1:8" ht="15.6">
      <c r="A690" s="16">
        <v>689</v>
      </c>
      <c r="B690" s="16">
        <v>360</v>
      </c>
      <c r="C690" s="16">
        <v>1.23922187171399</v>
      </c>
      <c r="D690" s="16">
        <v>0.14071902371092501</v>
      </c>
      <c r="E690" s="16">
        <v>1.37399758259825</v>
      </c>
      <c r="F690" s="16">
        <v>0.453869047619048</v>
      </c>
      <c r="G690" s="16">
        <v>9.3817520184981597E-3</v>
      </c>
      <c r="H690" s="16">
        <v>0.69322254806125805</v>
      </c>
    </row>
    <row r="691" spans="1:8" ht="15.6">
      <c r="A691" s="16">
        <v>690</v>
      </c>
      <c r="B691" s="16">
        <v>375</v>
      </c>
      <c r="C691" s="16">
        <v>1.2331756046267099</v>
      </c>
      <c r="D691" s="16">
        <v>0.13281232821490099</v>
      </c>
      <c r="E691" s="16">
        <v>1.3755125172118099</v>
      </c>
      <c r="F691" s="16">
        <v>0.40922619047619002</v>
      </c>
      <c r="G691" s="16">
        <v>8.0787309048178605E-3</v>
      </c>
      <c r="H691" s="16">
        <v>0.59694163860830496</v>
      </c>
    </row>
    <row r="692" spans="1:8" ht="15.6">
      <c r="A692" s="16">
        <v>691</v>
      </c>
      <c r="B692" s="16">
        <v>374</v>
      </c>
      <c r="C692" s="16">
        <v>1.2397476340694</v>
      </c>
      <c r="D692" s="16">
        <v>0.13250082456847601</v>
      </c>
      <c r="E692" s="16">
        <v>1.3831676227554499</v>
      </c>
      <c r="F692" s="16">
        <v>0.40922619047619002</v>
      </c>
      <c r="G692" s="16">
        <v>7.9779985992715092E-3</v>
      </c>
      <c r="H692" s="16">
        <v>0.589498476032142</v>
      </c>
    </row>
    <row r="693" spans="1:8" ht="15.6">
      <c r="A693" s="16">
        <v>692</v>
      </c>
      <c r="B693" s="16">
        <v>372</v>
      </c>
      <c r="C693" s="16">
        <v>1.23646161934805</v>
      </c>
      <c r="D693" s="16">
        <v>0.13265657639168801</v>
      </c>
      <c r="E693" s="16">
        <v>1.37934006998363</v>
      </c>
      <c r="F693" s="16">
        <v>0.40922619047619002</v>
      </c>
      <c r="G693" s="16">
        <v>8.0280487786897701E-3</v>
      </c>
      <c r="H693" s="16">
        <v>0.59319670988428796</v>
      </c>
    </row>
    <row r="694" spans="1:8" ht="15.6">
      <c r="A694" s="16">
        <v>693</v>
      </c>
      <c r="B694" s="16">
        <v>100</v>
      </c>
      <c r="C694" s="16">
        <v>1.25198684210526</v>
      </c>
      <c r="D694" s="16">
        <v>0.12926942721634399</v>
      </c>
      <c r="E694" s="16">
        <v>1.45545699006181</v>
      </c>
      <c r="F694" s="16">
        <v>0.29264705882352898</v>
      </c>
      <c r="G694" s="16">
        <v>8.1138535936257604E-3</v>
      </c>
      <c r="H694" s="16">
        <v>0.54557551563539597</v>
      </c>
    </row>
    <row r="695" spans="1:8" ht="15.6">
      <c r="A695" s="16">
        <v>694</v>
      </c>
      <c r="B695" s="16">
        <v>110</v>
      </c>
      <c r="C695" s="16">
        <v>1.24607894736842</v>
      </c>
      <c r="D695" s="16">
        <v>0.12938890915724199</v>
      </c>
      <c r="E695" s="16">
        <v>1.4537269724881801</v>
      </c>
      <c r="F695" s="16">
        <v>0.29117647058823498</v>
      </c>
      <c r="G695" s="16">
        <v>8.0976905386583708E-3</v>
      </c>
      <c r="H695" s="16">
        <v>0.54448871181938896</v>
      </c>
    </row>
    <row r="696" spans="1:8" ht="15.6">
      <c r="A696" s="16">
        <v>695</v>
      </c>
      <c r="B696" s="16">
        <v>118</v>
      </c>
      <c r="C696" s="16">
        <v>1.2401710526315799</v>
      </c>
      <c r="D696" s="16">
        <v>0.129508391098139</v>
      </c>
      <c r="E696" s="16">
        <v>1.4519969549145599</v>
      </c>
      <c r="F696" s="16">
        <v>0.28970588235294098</v>
      </c>
      <c r="G696" s="16">
        <v>8.0815917503111404E-3</v>
      </c>
      <c r="H696" s="16">
        <v>0.54340622929092097</v>
      </c>
    </row>
    <row r="697" spans="1:8" ht="15.6">
      <c r="A697" s="16">
        <v>696</v>
      </c>
      <c r="B697" s="16">
        <v>108</v>
      </c>
      <c r="C697" s="16">
        <v>1.25797368421053</v>
      </c>
      <c r="D697" s="16">
        <v>0.13380153228748601</v>
      </c>
      <c r="E697" s="16">
        <v>1.4891199551569501</v>
      </c>
      <c r="F697" s="16">
        <v>0.29411764705882398</v>
      </c>
      <c r="G697" s="16">
        <v>8.0210572220664692E-3</v>
      </c>
      <c r="H697" s="16">
        <v>0.53933588761175</v>
      </c>
    </row>
    <row r="698" spans="1:8" ht="15.6">
      <c r="A698" s="16">
        <v>697</v>
      </c>
      <c r="B698" s="16">
        <v>115</v>
      </c>
      <c r="C698" s="16">
        <v>1.2575000000000001</v>
      </c>
      <c r="D698" s="16">
        <v>0.134294053265232</v>
      </c>
      <c r="E698" s="16">
        <v>1.4889545206641599</v>
      </c>
      <c r="F698" s="16">
        <v>0.29411764705882398</v>
      </c>
      <c r="G698" s="16">
        <v>8.0133815692223897E-3</v>
      </c>
      <c r="H698" s="16">
        <v>0.53881977671451398</v>
      </c>
    </row>
    <row r="699" spans="1:8" ht="15.6">
      <c r="A699" s="16">
        <v>698</v>
      </c>
      <c r="B699" s="16">
        <v>120</v>
      </c>
      <c r="C699" s="16">
        <v>1.2565526315789499</v>
      </c>
      <c r="D699" s="16">
        <v>0.134573148485954</v>
      </c>
      <c r="E699" s="16">
        <v>1.55463292328203</v>
      </c>
      <c r="F699" s="16">
        <v>0.29499999999999998</v>
      </c>
      <c r="G699" s="16">
        <v>7.9980742500834808E-3</v>
      </c>
      <c r="H699" s="16">
        <v>0.53779051257561294</v>
      </c>
    </row>
    <row r="700" spans="1:8" ht="15.6">
      <c r="A700" s="16">
        <v>699</v>
      </c>
      <c r="B700" s="16">
        <v>124</v>
      </c>
      <c r="C700" s="16">
        <v>1.25639473684211</v>
      </c>
      <c r="D700" s="16">
        <v>0.133205034658884</v>
      </c>
      <c r="E700" s="16">
        <v>1.4561494061325899</v>
      </c>
      <c r="F700" s="16">
        <v>0.29588235294117599</v>
      </c>
      <c r="G700" s="16">
        <v>7.9904424998448499E-3</v>
      </c>
      <c r="H700" s="16">
        <v>0.53727735368956697</v>
      </c>
    </row>
    <row r="701" spans="1:8" ht="15.6">
      <c r="A701" s="16">
        <v>700</v>
      </c>
      <c r="B701" s="16">
        <v>175</v>
      </c>
      <c r="C701" s="16">
        <v>1.22391944473657</v>
      </c>
      <c r="D701" s="16">
        <v>0.13695473311490799</v>
      </c>
      <c r="E701" s="16">
        <v>1.38643991682455</v>
      </c>
      <c r="F701" s="16">
        <v>0.318424170616114</v>
      </c>
      <c r="G701" s="16">
        <v>8.4241857185474497E-3</v>
      </c>
      <c r="H701" s="16">
        <v>0.57246255309635596</v>
      </c>
    </row>
    <row r="702" spans="1:8" ht="15.6">
      <c r="A702" s="16">
        <v>701</v>
      </c>
      <c r="B702" s="16">
        <v>250</v>
      </c>
      <c r="C702" s="16">
        <v>1.2242430613961299</v>
      </c>
      <c r="D702" s="16">
        <v>0.137627560411727</v>
      </c>
      <c r="E702" s="16">
        <v>1.3763144792464399</v>
      </c>
      <c r="F702" s="16">
        <v>0.34144893111639002</v>
      </c>
      <c r="G702" s="16">
        <v>8.3851172589495693E-3</v>
      </c>
      <c r="H702" s="16">
        <v>0.57182835034601298</v>
      </c>
    </row>
    <row r="703" spans="1:8" ht="15.6">
      <c r="A703" s="16">
        <v>702</v>
      </c>
      <c r="B703" s="16">
        <v>350</v>
      </c>
      <c r="C703" s="16">
        <v>1.2244047931886299</v>
      </c>
      <c r="D703" s="16">
        <v>0.13796511970751299</v>
      </c>
      <c r="E703" s="16">
        <v>1.3712932064074499</v>
      </c>
      <c r="F703" s="16">
        <v>0.35300237812128399</v>
      </c>
      <c r="G703" s="16">
        <v>8.3660010300476498E-3</v>
      </c>
      <c r="H703" s="16">
        <v>0.57153713915089799</v>
      </c>
    </row>
    <row r="704" spans="1:8" ht="15.6">
      <c r="A704" s="16">
        <v>703</v>
      </c>
      <c r="B704" s="16">
        <v>285</v>
      </c>
      <c r="C704" s="16">
        <v>1.2245664739884401</v>
      </c>
      <c r="D704" s="16">
        <v>0.13830344624013</v>
      </c>
      <c r="E704" s="16">
        <v>1.3662992634250299</v>
      </c>
      <c r="F704" s="16">
        <v>0.36458333333333298</v>
      </c>
      <c r="G704" s="16">
        <v>8.3471515696579707E-3</v>
      </c>
      <c r="H704" s="16">
        <v>0.57126249709369903</v>
      </c>
    </row>
    <row r="705" spans="1:8" ht="15.6">
      <c r="A705" s="16">
        <v>704</v>
      </c>
      <c r="B705" s="16">
        <v>213</v>
      </c>
      <c r="C705" s="16">
        <v>1.22472810381968</v>
      </c>
      <c r="D705" s="16">
        <v>0.13864254262832801</v>
      </c>
      <c r="E705" s="16">
        <v>1.3613324277777299</v>
      </c>
      <c r="F705" s="16">
        <v>0.37619189511322998</v>
      </c>
      <c r="G705" s="16">
        <v>8.3285604223032293E-3</v>
      </c>
      <c r="H705" s="16">
        <v>0.57100393330814603</v>
      </c>
    </row>
    <row r="706" spans="1:8" ht="15.6">
      <c r="A706" s="16">
        <v>705</v>
      </c>
      <c r="B706" s="16">
        <v>5</v>
      </c>
      <c r="C706" s="16">
        <v>1.2248896827064499</v>
      </c>
      <c r="D706" s="16">
        <v>0.13898241150278801</v>
      </c>
      <c r="E706" s="16">
        <v>1.35639247935328</v>
      </c>
      <c r="F706" s="16">
        <v>0.38782816229116901</v>
      </c>
      <c r="G706" s="16">
        <v>8.3102194839992892E-3</v>
      </c>
      <c r="H706" s="16">
        <v>0.57076097745954202</v>
      </c>
    </row>
    <row r="707" spans="1:8" ht="15.6">
      <c r="A707" s="16">
        <v>706</v>
      </c>
      <c r="B707" s="16">
        <v>170</v>
      </c>
      <c r="C707" s="16">
        <v>1.2641258938770401</v>
      </c>
      <c r="D707" s="16">
        <v>0.13596515127884201</v>
      </c>
      <c r="E707" s="16">
        <v>1.2772746658732199</v>
      </c>
      <c r="F707" s="16">
        <v>0.250546462817128</v>
      </c>
      <c r="G707" s="16">
        <v>8.3702827895411804E-3</v>
      </c>
      <c r="H707" s="16">
        <v>0.57718470207324202</v>
      </c>
    </row>
    <row r="708" spans="1:8" ht="15.6">
      <c r="A708" s="16">
        <v>707</v>
      </c>
      <c r="B708" s="16">
        <v>225</v>
      </c>
      <c r="C708" s="16">
        <v>1.2655539712167501</v>
      </c>
      <c r="D708" s="16">
        <v>0.13617140369473099</v>
      </c>
      <c r="E708" s="16">
        <v>1.27816671359878</v>
      </c>
      <c r="F708" s="16">
        <v>0.25450387854027201</v>
      </c>
      <c r="G708" s="16">
        <v>8.3638950589829501E-3</v>
      </c>
      <c r="H708" s="16">
        <v>0.576744227067573</v>
      </c>
    </row>
    <row r="709" spans="1:8" ht="15.6">
      <c r="A709" s="16">
        <v>708</v>
      </c>
      <c r="B709" s="16">
        <v>220</v>
      </c>
      <c r="C709" s="16">
        <v>1.2669849133053901</v>
      </c>
      <c r="D709" s="16">
        <v>0.13637806985668999</v>
      </c>
      <c r="E709" s="16">
        <v>1.27906055078818</v>
      </c>
      <c r="F709" s="16">
        <v>0.25846923291080598</v>
      </c>
      <c r="G709" s="16">
        <v>8.3575674512432301E-3</v>
      </c>
      <c r="H709" s="16">
        <v>0.57630789791598802</v>
      </c>
    </row>
    <row r="710" spans="1:8" ht="15.6">
      <c r="A710" s="16">
        <v>709</v>
      </c>
      <c r="B710" s="16">
        <v>185</v>
      </c>
      <c r="C710" s="16">
        <v>1.2684187287717199</v>
      </c>
      <c r="D710" s="16">
        <v>0.13658515101094201</v>
      </c>
      <c r="E710" s="16">
        <v>1.2799561828313699</v>
      </c>
      <c r="F710" s="16">
        <v>0.26244254984031601</v>
      </c>
      <c r="G710" s="16">
        <v>8.3512991214629E-3</v>
      </c>
      <c r="H710" s="16">
        <v>0.57587565636003002</v>
      </c>
    </row>
    <row r="711" spans="1:8" ht="15.6">
      <c r="A711" s="16">
        <v>710</v>
      </c>
      <c r="B711" s="16">
        <v>365</v>
      </c>
      <c r="C711" s="16">
        <v>1.25496652075088</v>
      </c>
      <c r="D711" s="16">
        <v>0.135130533993747</v>
      </c>
      <c r="E711" s="16">
        <v>1.3142462554004899</v>
      </c>
      <c r="F711" s="16">
        <v>0.28791689650078101</v>
      </c>
      <c r="G711" s="16">
        <v>8.5614720427773707E-3</v>
      </c>
      <c r="H711" s="16">
        <v>0.57764234085461597</v>
      </c>
    </row>
    <row r="712" spans="1:8" ht="15.6">
      <c r="A712" s="16">
        <v>711</v>
      </c>
      <c r="B712" s="16">
        <v>150</v>
      </c>
      <c r="C712" s="16">
        <v>1.2591514449649901</v>
      </c>
      <c r="D712" s="16">
        <v>0.130634758241924</v>
      </c>
      <c r="E712" s="16">
        <v>1.43957530881593</v>
      </c>
      <c r="F712" s="16">
        <v>0.33841071219740398</v>
      </c>
      <c r="G712" s="16">
        <v>8.1365265556667694E-3</v>
      </c>
      <c r="H712" s="16">
        <v>0.54247874226559001</v>
      </c>
    </row>
    <row r="713" spans="1:8" ht="15.6">
      <c r="A713" s="16">
        <v>712</v>
      </c>
      <c r="B713" s="16">
        <v>235</v>
      </c>
      <c r="C713" s="16">
        <v>1.2591270049960599</v>
      </c>
      <c r="D713" s="16">
        <v>0.13132145006155099</v>
      </c>
      <c r="E713" s="16">
        <v>1.4317666370384401</v>
      </c>
      <c r="F713" s="16">
        <v>0.36549279268721402</v>
      </c>
      <c r="G713" s="16">
        <v>8.1172918969901094E-3</v>
      </c>
      <c r="H713" s="16">
        <v>0.54060890868046296</v>
      </c>
    </row>
    <row r="714" spans="1:8" ht="15.6">
      <c r="A714" s="16">
        <v>713</v>
      </c>
      <c r="B714" s="16">
        <v>310</v>
      </c>
      <c r="C714" s="16">
        <v>1.2591026112541399</v>
      </c>
      <c r="D714" s="16">
        <v>0.132010961548024</v>
      </c>
      <c r="E714" s="16">
        <v>1.42401313727889</v>
      </c>
      <c r="F714" s="16">
        <v>0.39268937169700502</v>
      </c>
      <c r="G714" s="16">
        <v>8.0992280843821107E-3</v>
      </c>
      <c r="H714" s="16">
        <v>0.53881723389291503</v>
      </c>
    </row>
    <row r="715" spans="1:8" ht="15.6">
      <c r="A715" s="16">
        <v>714</v>
      </c>
      <c r="B715" s="16">
        <v>60</v>
      </c>
      <c r="C715" s="16">
        <v>1.2590904316773399</v>
      </c>
      <c r="D715" s="16">
        <v>0.13235678009909499</v>
      </c>
      <c r="E715" s="16">
        <v>1.42015689450142</v>
      </c>
      <c r="F715" s="16">
        <v>0.40633082529978798</v>
      </c>
      <c r="G715" s="16">
        <v>8.0906090392213591E-3</v>
      </c>
      <c r="H715" s="16">
        <v>0.537948884174132</v>
      </c>
    </row>
    <row r="716" spans="1:8" ht="15.6">
      <c r="A716" s="16">
        <v>715</v>
      </c>
      <c r="B716" s="16">
        <v>200</v>
      </c>
      <c r="C716" s="16">
        <v>1.2620875875453501</v>
      </c>
      <c r="D716" s="16">
        <v>0.13097890706875001</v>
      </c>
      <c r="E716" s="16">
        <v>1.44191134436665</v>
      </c>
      <c r="F716" s="16">
        <v>0.35119742990654201</v>
      </c>
      <c r="G716" s="16">
        <v>8.1697451390502808E-3</v>
      </c>
      <c r="H716" s="16">
        <v>0.53868421645904696</v>
      </c>
    </row>
    <row r="717" spans="1:8" ht="15.6">
      <c r="A717" s="16">
        <v>716</v>
      </c>
      <c r="B717" s="16">
        <v>250</v>
      </c>
      <c r="C717" s="16">
        <v>1.2635525954697999</v>
      </c>
      <c r="D717" s="16">
        <v>0.13132318783098401</v>
      </c>
      <c r="E717" s="16">
        <v>1.44111582187698</v>
      </c>
      <c r="F717" s="16">
        <v>0.36433995327102803</v>
      </c>
      <c r="G717" s="16">
        <v>8.1817499109053393E-3</v>
      </c>
      <c r="H717" s="16">
        <v>0.53634984711809697</v>
      </c>
    </row>
    <row r="718" spans="1:8" ht="15.6">
      <c r="A718" s="16">
        <v>717</v>
      </c>
      <c r="B718" s="16">
        <v>300</v>
      </c>
      <c r="C718" s="16">
        <v>1.2650196459504</v>
      </c>
      <c r="D718" s="16">
        <v>0.13166817775723699</v>
      </c>
      <c r="E718" s="16">
        <v>1.4403196748148801</v>
      </c>
      <c r="F718" s="16">
        <v>0.37748247663551399</v>
      </c>
      <c r="G718" s="16">
        <v>8.1940345134682707E-3</v>
      </c>
      <c r="H718" s="16">
        <v>0.534044812474891</v>
      </c>
    </row>
    <row r="719" spans="1:8" ht="15.6">
      <c r="A719" s="16">
        <v>718</v>
      </c>
      <c r="B719" s="16">
        <v>50</v>
      </c>
      <c r="C719" s="16">
        <v>1.2664887432618099</v>
      </c>
      <c r="D719" s="16">
        <v>0.13201387904091699</v>
      </c>
      <c r="E719" s="16">
        <v>1.43952290244453</v>
      </c>
      <c r="F719" s="16">
        <v>0.390625</v>
      </c>
      <c r="G719" s="16">
        <v>8.2065904787564405E-3</v>
      </c>
      <c r="H719" s="16">
        <v>0.53176817880595195</v>
      </c>
    </row>
    <row r="720" spans="1:8" ht="15.6">
      <c r="A720" s="16">
        <v>719</v>
      </c>
      <c r="B720" s="16">
        <v>95</v>
      </c>
      <c r="C720" s="16">
        <v>1.2646526315789499</v>
      </c>
      <c r="D720" s="16">
        <v>0.13282743524261201</v>
      </c>
      <c r="E720" s="16">
        <v>1.46746521633741</v>
      </c>
      <c r="F720" s="16">
        <v>0.29694117647058799</v>
      </c>
      <c r="G720" s="16">
        <v>8.0635451716948997E-3</v>
      </c>
      <c r="H720" s="16">
        <v>0.54219277734476501</v>
      </c>
    </row>
    <row r="721" spans="1:8" ht="15.6">
      <c r="A721" s="16">
        <v>720</v>
      </c>
      <c r="B721" s="16">
        <v>91</v>
      </c>
      <c r="C721" s="16">
        <v>1.2643368421052601</v>
      </c>
      <c r="D721" s="16">
        <v>0.133079168186793</v>
      </c>
      <c r="E721" s="16">
        <v>1.4673446854926699</v>
      </c>
      <c r="F721" s="16">
        <v>0.29694117647058799</v>
      </c>
      <c r="G721" s="16">
        <v>8.0572651520907698E-3</v>
      </c>
      <c r="H721" s="16">
        <v>0.54177050882658395</v>
      </c>
    </row>
    <row r="722" spans="1:8" ht="15.6">
      <c r="A722" s="16">
        <v>721</v>
      </c>
      <c r="B722" s="16">
        <v>84</v>
      </c>
      <c r="C722" s="16">
        <v>1.26484210526316</v>
      </c>
      <c r="D722" s="16">
        <v>0.13154688070047399</v>
      </c>
      <c r="E722" s="16">
        <v>1.4655150890801101</v>
      </c>
      <c r="F722" s="16">
        <v>0.29658823529411799</v>
      </c>
      <c r="G722" s="16">
        <v>8.0729835780605202E-3</v>
      </c>
      <c r="H722" s="16">
        <v>0.54282741578878901</v>
      </c>
    </row>
    <row r="723" spans="1:8" ht="15.6">
      <c r="A723" s="16">
        <v>722</v>
      </c>
      <c r="B723" s="16">
        <v>94</v>
      </c>
      <c r="C723" s="16">
        <v>1.2654736842105301</v>
      </c>
      <c r="D723" s="16">
        <v>0.13178547975191501</v>
      </c>
      <c r="E723" s="16">
        <v>1.47870330868986</v>
      </c>
      <c r="F723" s="16">
        <v>0.29588235294117599</v>
      </c>
      <c r="G723" s="16">
        <v>8.0856025441848802E-3</v>
      </c>
      <c r="H723" s="16">
        <v>0.543675915070991</v>
      </c>
    </row>
    <row r="724" spans="1:8" ht="15.6">
      <c r="A724" s="16">
        <v>723</v>
      </c>
      <c r="B724" s="16">
        <v>300</v>
      </c>
      <c r="C724" s="16">
        <v>1.2525231286795599</v>
      </c>
      <c r="D724" s="16">
        <v>0.132085879633038</v>
      </c>
      <c r="E724" s="16">
        <v>1.40738896541587</v>
      </c>
      <c r="F724" s="16">
        <v>0.38598574821852699</v>
      </c>
      <c r="G724" s="16">
        <v>8.1097610129973203E-3</v>
      </c>
      <c r="H724" s="16">
        <v>0.55305025780207295</v>
      </c>
    </row>
    <row r="725" spans="1:8" ht="15.6">
      <c r="A725" s="16">
        <v>724</v>
      </c>
      <c r="B725" s="16">
        <v>315</v>
      </c>
      <c r="C725" s="16">
        <v>1.25204874973734</v>
      </c>
      <c r="D725" s="16">
        <v>0.132880006369934</v>
      </c>
      <c r="E725" s="16">
        <v>1.4111221507249501</v>
      </c>
      <c r="F725" s="16">
        <v>0.38639876352395702</v>
      </c>
      <c r="G725" s="16">
        <v>8.1020047916910004E-3</v>
      </c>
      <c r="H725" s="16">
        <v>0.55190135424131703</v>
      </c>
    </row>
    <row r="726" spans="1:8" ht="15.6">
      <c r="A726" s="16">
        <v>725</v>
      </c>
      <c r="B726" s="16">
        <v>350</v>
      </c>
      <c r="C726" s="16">
        <v>1.2515749685006301</v>
      </c>
      <c r="D726" s="16">
        <v>0.13367625302311301</v>
      </c>
      <c r="E726" s="16">
        <v>1.4148520238475</v>
      </c>
      <c r="F726" s="16">
        <v>0.38681266365151201</v>
      </c>
      <c r="G726" s="16">
        <v>8.09437467036557E-3</v>
      </c>
      <c r="H726" s="16">
        <v>0.55076156577397795</v>
      </c>
    </row>
    <row r="727" spans="1:8" ht="15.6">
      <c r="A727" s="16">
        <v>726</v>
      </c>
      <c r="B727" s="16">
        <v>348</v>
      </c>
      <c r="C727" s="16">
        <v>1.2513383016689399</v>
      </c>
      <c r="D727" s="16">
        <v>0.13407517397278501</v>
      </c>
      <c r="E727" s="16">
        <v>1.4167157197160001</v>
      </c>
      <c r="F727" s="16">
        <v>0.38701994641262299</v>
      </c>
      <c r="G727" s="16">
        <v>8.0906063458328608E-3</v>
      </c>
      <c r="H727" s="16">
        <v>0.55019504349866999</v>
      </c>
    </row>
    <row r="728" spans="1:8" ht="15.6">
      <c r="A728" s="16">
        <v>727</v>
      </c>
      <c r="B728" s="16">
        <v>25</v>
      </c>
      <c r="C728" s="16">
        <v>1.2511017838405001</v>
      </c>
      <c r="D728" s="16">
        <v>0.13447462809257499</v>
      </c>
      <c r="E728" s="16">
        <v>1.4185785891895299</v>
      </c>
      <c r="F728" s="16">
        <v>0.38722745144763498</v>
      </c>
      <c r="G728" s="16">
        <v>8.0868688893301899E-3</v>
      </c>
      <c r="H728" s="16">
        <v>0.54963074493255604</v>
      </c>
    </row>
    <row r="729" spans="1:8" ht="15.6">
      <c r="A729" s="16">
        <v>728</v>
      </c>
      <c r="B729" s="16">
        <v>115</v>
      </c>
      <c r="C729" s="16">
        <v>1.2560274821670601</v>
      </c>
      <c r="D729" s="16">
        <v>0.13072449721347201</v>
      </c>
      <c r="E729" s="16">
        <v>1.43753594357654</v>
      </c>
      <c r="F729" s="16">
        <v>0.33791725434884801</v>
      </c>
      <c r="G729" s="16">
        <v>8.0748816176704503E-3</v>
      </c>
      <c r="H729" s="16">
        <v>0.54759190213539599</v>
      </c>
    </row>
    <row r="730" spans="1:8" ht="15.6">
      <c r="A730" s="16">
        <v>729</v>
      </c>
      <c r="B730" s="16">
        <v>205</v>
      </c>
      <c r="C730" s="16">
        <v>1.2550966326803701</v>
      </c>
      <c r="D730" s="16">
        <v>0.13151924514682001</v>
      </c>
      <c r="E730" s="16">
        <v>1.42784708148381</v>
      </c>
      <c r="F730" s="16">
        <v>0.35978618421052599</v>
      </c>
      <c r="G730" s="16">
        <v>8.0479756015663893E-3</v>
      </c>
      <c r="H730" s="16">
        <v>0.54809937318144497</v>
      </c>
    </row>
    <row r="731" spans="1:8" ht="15.6">
      <c r="A731" s="16">
        <v>730</v>
      </c>
      <c r="B731" s="16">
        <v>350</v>
      </c>
      <c r="C731" s="16">
        <v>1.2532404619131201</v>
      </c>
      <c r="D731" s="16">
        <v>0.13312392283315699</v>
      </c>
      <c r="E731" s="16">
        <v>1.4087364186132201</v>
      </c>
      <c r="F731" s="16">
        <v>0.403462441314554</v>
      </c>
      <c r="G731" s="16">
        <v>7.9954186031144705E-3</v>
      </c>
      <c r="H731" s="16">
        <v>0.54919678714859399</v>
      </c>
    </row>
    <row r="732" spans="1:8" ht="15.6">
      <c r="A732" s="16">
        <v>731</v>
      </c>
      <c r="B732" s="16">
        <v>300</v>
      </c>
      <c r="C732" s="16">
        <v>1.25231512969958</v>
      </c>
      <c r="D732" s="16">
        <v>0.13393394956608401</v>
      </c>
      <c r="E732" s="16">
        <v>1.3993121753195901</v>
      </c>
      <c r="F732" s="16">
        <v>0.42526982637259497</v>
      </c>
      <c r="G732" s="16">
        <v>7.96972059307351E-3</v>
      </c>
      <c r="H732" s="16">
        <v>0.549784171284731</v>
      </c>
    </row>
    <row r="733" spans="1:8" ht="15.6">
      <c r="A733" s="16">
        <v>732</v>
      </c>
      <c r="B733" s="16">
        <v>100</v>
      </c>
      <c r="C733" s="16">
        <v>1.2513916256801301</v>
      </c>
      <c r="D733" s="16">
        <v>0.134749167247946</v>
      </c>
      <c r="E733" s="16">
        <v>1.38997373283875</v>
      </c>
      <c r="F733" s="16">
        <v>0.44705675422138802</v>
      </c>
      <c r="G733" s="16">
        <v>7.9443811335295506E-3</v>
      </c>
      <c r="H733" s="16">
        <v>0.55039579636959202</v>
      </c>
    </row>
    <row r="734" spans="1:8" ht="15.6">
      <c r="A734" s="16">
        <v>733</v>
      </c>
      <c r="B734" s="16">
        <v>270</v>
      </c>
      <c r="C734" s="16">
        <v>1.2636268123555401</v>
      </c>
      <c r="D734" s="16">
        <v>0.14594281149687099</v>
      </c>
      <c r="E734" s="16">
        <v>1.4099581730278801</v>
      </c>
      <c r="F734" s="16">
        <v>0.29832935560859197</v>
      </c>
      <c r="G734" s="16">
        <v>7.5783434920918798E-3</v>
      </c>
      <c r="H734" s="16">
        <v>0.52049440419700099</v>
      </c>
    </row>
    <row r="735" spans="1:8" ht="15.6">
      <c r="A735" s="16">
        <v>734</v>
      </c>
      <c r="B735" s="16">
        <v>387</v>
      </c>
      <c r="C735" s="16">
        <v>1.2293934777492901</v>
      </c>
      <c r="D735" s="16">
        <v>0.13598744131350199</v>
      </c>
      <c r="E735" s="16">
        <v>1.2700582947717201</v>
      </c>
      <c r="F735" s="16">
        <v>0.311226231351525</v>
      </c>
      <c r="G735" s="16">
        <v>8.0357215879021792E-3</v>
      </c>
      <c r="H735" s="16">
        <v>0.55943893187984595</v>
      </c>
    </row>
    <row r="736" spans="1:8" ht="15.6">
      <c r="A736" s="16">
        <v>735</v>
      </c>
      <c r="B736" s="16">
        <v>408</v>
      </c>
      <c r="C736" s="16">
        <v>1.2235866481212501</v>
      </c>
      <c r="D736" s="16">
        <v>0.135305539486792</v>
      </c>
      <c r="E736" s="16">
        <v>1.2646645161076799</v>
      </c>
      <c r="F736" s="16">
        <v>0.30994606938392699</v>
      </c>
      <c r="G736" s="16">
        <v>8.0363929866275295E-3</v>
      </c>
      <c r="H736" s="16">
        <v>0.55939219367448401</v>
      </c>
    </row>
    <row r="737" spans="1:8" ht="15.6">
      <c r="A737" s="16">
        <v>736</v>
      </c>
      <c r="B737" s="16">
        <v>420</v>
      </c>
      <c r="C737" s="16">
        <v>1.21783441574375</v>
      </c>
      <c r="D737" s="16">
        <v>0.134630442260011</v>
      </c>
      <c r="E737" s="16">
        <v>1.2593163571088299</v>
      </c>
      <c r="F737" s="16">
        <v>0.30867639561560001</v>
      </c>
      <c r="G737" s="16">
        <v>8.0370580180444597E-3</v>
      </c>
      <c r="H737" s="16">
        <v>0.55934590641584503</v>
      </c>
    </row>
    <row r="738" spans="1:8" ht="15.6">
      <c r="A738" s="16">
        <v>737</v>
      </c>
      <c r="B738" s="16">
        <v>393</v>
      </c>
      <c r="C738" s="16">
        <v>1.2121360142144499</v>
      </c>
      <c r="D738" s="16">
        <v>0.13396204828564201</v>
      </c>
      <c r="E738" s="16">
        <v>1.25401324144733</v>
      </c>
      <c r="F738" s="16">
        <v>0.30741708167972698</v>
      </c>
      <c r="G738" s="16">
        <v>8.0377167723034507E-3</v>
      </c>
      <c r="H738" s="16">
        <v>0.55930006360892104</v>
      </c>
    </row>
    <row r="739" spans="1:8" ht="15.6">
      <c r="A739" s="16">
        <v>738</v>
      </c>
      <c r="B739" s="16">
        <v>375</v>
      </c>
      <c r="C739" s="16">
        <v>1.20649069140854</v>
      </c>
      <c r="D739" s="16">
        <v>0.133300258218853</v>
      </c>
      <c r="E739" s="16">
        <v>1.24875460246252</v>
      </c>
      <c r="F739" s="16">
        <v>0.30616800129578198</v>
      </c>
      <c r="G739" s="16">
        <v>8.0383693378611298E-3</v>
      </c>
      <c r="H739" s="16">
        <v>0.55925465888284098</v>
      </c>
    </row>
    <row r="740" spans="1:8" ht="15.6">
      <c r="A740" s="16">
        <v>739</v>
      </c>
      <c r="B740" s="16">
        <v>315</v>
      </c>
      <c r="C740" s="16">
        <v>1.2008977091478801</v>
      </c>
      <c r="D740" s="16">
        <v>0.132644974668262</v>
      </c>
      <c r="E740" s="16">
        <v>1.24353988295913</v>
      </c>
      <c r="F740" s="16">
        <v>0.30492903022731999</v>
      </c>
      <c r="G740" s="16">
        <v>8.03901580151988E-3</v>
      </c>
      <c r="H740" s="16">
        <v>0.55920968598791498</v>
      </c>
    </row>
    <row r="741" spans="1:8" ht="15.6">
      <c r="A741" s="16">
        <v>740</v>
      </c>
      <c r="B741" s="16">
        <v>225</v>
      </c>
      <c r="C741" s="16">
        <v>1.2293934777492901</v>
      </c>
      <c r="D741" s="16">
        <v>0.13598744131350199</v>
      </c>
      <c r="E741" s="16">
        <v>1.2700582947717201</v>
      </c>
      <c r="F741" s="16">
        <v>0.311226231351525</v>
      </c>
      <c r="G741" s="16">
        <v>8.0357215879021792E-3</v>
      </c>
      <c r="H741" s="16">
        <v>0.55943893187984595</v>
      </c>
    </row>
    <row r="742" spans="1:8" ht="15.6">
      <c r="A742" s="16">
        <v>741</v>
      </c>
      <c r="B742" s="16">
        <v>330</v>
      </c>
      <c r="C742" s="16">
        <v>1.2235866481212501</v>
      </c>
      <c r="D742" s="16">
        <v>0.135305539486792</v>
      </c>
      <c r="E742" s="16">
        <v>1.2646645161076799</v>
      </c>
      <c r="F742" s="16">
        <v>0.30994606938392699</v>
      </c>
      <c r="G742" s="16">
        <v>8.0363929866275295E-3</v>
      </c>
      <c r="H742" s="16">
        <v>0.55939219367448401</v>
      </c>
    </row>
    <row r="743" spans="1:8" ht="15.6">
      <c r="A743" s="16">
        <v>742</v>
      </c>
      <c r="B743" s="16">
        <v>360</v>
      </c>
      <c r="C743" s="16">
        <v>1.21783441574375</v>
      </c>
      <c r="D743" s="16">
        <v>0.134630442260011</v>
      </c>
      <c r="E743" s="16">
        <v>1.2593163571088299</v>
      </c>
      <c r="F743" s="16">
        <v>0.30867639561560001</v>
      </c>
      <c r="G743" s="16">
        <v>8.0370580180444597E-3</v>
      </c>
      <c r="H743" s="16">
        <v>0.55934590641584503</v>
      </c>
    </row>
    <row r="744" spans="1:8" ht="15.6">
      <c r="A744" s="16">
        <v>743</v>
      </c>
      <c r="B744" s="16">
        <v>390</v>
      </c>
      <c r="C744" s="16">
        <v>1.2121360142144499</v>
      </c>
      <c r="D744" s="16">
        <v>0.13396204828564201</v>
      </c>
      <c r="E744" s="16">
        <v>1.25401324144733</v>
      </c>
      <c r="F744" s="16">
        <v>0.30741708167972698</v>
      </c>
      <c r="G744" s="16">
        <v>8.0377167723034507E-3</v>
      </c>
      <c r="H744" s="16">
        <v>0.55930006360892104</v>
      </c>
    </row>
    <row r="745" spans="1:8" ht="15.6">
      <c r="A745" s="16">
        <v>744</v>
      </c>
      <c r="B745" s="16">
        <v>360</v>
      </c>
      <c r="C745" s="16">
        <v>1.20649069140854</v>
      </c>
      <c r="D745" s="16">
        <v>0.133300258218853</v>
      </c>
      <c r="E745" s="16">
        <v>1.24875460246252</v>
      </c>
      <c r="F745" s="16">
        <v>0.30616800129578198</v>
      </c>
      <c r="G745" s="16">
        <v>8.0383693378611298E-3</v>
      </c>
      <c r="H745" s="16">
        <v>0.55925465888284098</v>
      </c>
    </row>
    <row r="746" spans="1:8" ht="15.6">
      <c r="A746" s="16">
        <v>745</v>
      </c>
      <c r="B746" s="16">
        <v>276</v>
      </c>
      <c r="C746" s="16">
        <v>1.2008977091478801</v>
      </c>
      <c r="D746" s="16">
        <v>0.132644974668262</v>
      </c>
      <c r="E746" s="16">
        <v>1.24353988295913</v>
      </c>
      <c r="F746" s="16">
        <v>0.30492903022731999</v>
      </c>
      <c r="G746" s="16">
        <v>8.03901580151988E-3</v>
      </c>
      <c r="H746" s="16">
        <v>0.55920968598791498</v>
      </c>
    </row>
    <row r="747" spans="1:8" ht="15.6">
      <c r="A747" s="16">
        <v>746</v>
      </c>
      <c r="B747" s="16">
        <v>285</v>
      </c>
      <c r="C747" s="16">
        <v>1.2293934777492901</v>
      </c>
      <c r="D747" s="16">
        <v>0.13598744131350199</v>
      </c>
      <c r="E747" s="16">
        <v>1.2700582947717201</v>
      </c>
      <c r="F747" s="16">
        <v>0.311226231351525</v>
      </c>
      <c r="G747" s="16">
        <v>8.0357215879021792E-3</v>
      </c>
      <c r="H747" s="16">
        <v>0.55943893187984595</v>
      </c>
    </row>
    <row r="748" spans="1:8" ht="15.6">
      <c r="A748" s="16">
        <v>747</v>
      </c>
      <c r="B748" s="16">
        <v>345</v>
      </c>
      <c r="C748" s="16">
        <v>1.2235866481212501</v>
      </c>
      <c r="D748" s="16">
        <v>0.135305539486792</v>
      </c>
      <c r="E748" s="16">
        <v>1.2646645161076799</v>
      </c>
      <c r="F748" s="16">
        <v>0.30994606938392699</v>
      </c>
      <c r="G748" s="16">
        <v>8.0363929866275295E-3</v>
      </c>
      <c r="H748" s="16">
        <v>0.55939219367448401</v>
      </c>
    </row>
    <row r="749" spans="1:8" ht="15.6">
      <c r="A749" s="16">
        <v>748</v>
      </c>
      <c r="B749" s="16">
        <v>375</v>
      </c>
      <c r="C749" s="16">
        <v>1.21783441574375</v>
      </c>
      <c r="D749" s="16">
        <v>0.134630442260011</v>
      </c>
      <c r="E749" s="16">
        <v>1.2593163571088299</v>
      </c>
      <c r="F749" s="16">
        <v>0.30867639561560001</v>
      </c>
      <c r="G749" s="16">
        <v>8.0370580180444597E-3</v>
      </c>
      <c r="H749" s="16">
        <v>0.55934590641584503</v>
      </c>
    </row>
    <row r="750" spans="1:8" ht="15.6">
      <c r="A750" s="16">
        <v>749</v>
      </c>
      <c r="B750" s="16">
        <v>360</v>
      </c>
      <c r="C750" s="16">
        <v>1.2121360142144499</v>
      </c>
      <c r="D750" s="16">
        <v>0.13396204828564201</v>
      </c>
      <c r="E750" s="16">
        <v>1.25401324144733</v>
      </c>
      <c r="F750" s="16">
        <v>0.30741708167972698</v>
      </c>
      <c r="G750" s="16">
        <v>8.0377167723034507E-3</v>
      </c>
      <c r="H750" s="16">
        <v>0.55930006360892104</v>
      </c>
    </row>
    <row r="751" spans="1:8" ht="15.6">
      <c r="A751" s="16">
        <v>750</v>
      </c>
      <c r="B751" s="16">
        <v>358</v>
      </c>
      <c r="C751" s="16">
        <v>1.20649069140854</v>
      </c>
      <c r="D751" s="16">
        <v>0.133300258218853</v>
      </c>
      <c r="E751" s="16">
        <v>1.24875460246252</v>
      </c>
      <c r="F751" s="16">
        <v>0.30616800129578198</v>
      </c>
      <c r="G751" s="16">
        <v>8.0383693378611298E-3</v>
      </c>
      <c r="H751" s="16">
        <v>0.55925465888284098</v>
      </c>
    </row>
    <row r="752" spans="1:8" ht="15.6">
      <c r="A752" s="16">
        <v>751</v>
      </c>
      <c r="B752" s="16">
        <v>276</v>
      </c>
      <c r="C752" s="16">
        <v>1.2008977091478801</v>
      </c>
      <c r="D752" s="16">
        <v>0.132644974668262</v>
      </c>
      <c r="E752" s="16">
        <v>1.24353988295913</v>
      </c>
      <c r="F752" s="16">
        <v>0.30492903022731999</v>
      </c>
      <c r="G752" s="16">
        <v>8.03901580151988E-3</v>
      </c>
      <c r="H752" s="16">
        <v>0.55920968598791498</v>
      </c>
    </row>
    <row r="753" spans="1:8" ht="15.6">
      <c r="A753" s="16">
        <v>752</v>
      </c>
      <c r="B753" s="16">
        <v>150</v>
      </c>
      <c r="C753" s="16">
        <v>1.23581214166952</v>
      </c>
      <c r="D753" s="16">
        <v>0.13618517552970399</v>
      </c>
      <c r="E753" s="16">
        <v>1.34726258126288</v>
      </c>
      <c r="F753" s="16">
        <v>0.25689836330052701</v>
      </c>
      <c r="G753" s="16">
        <v>8.0816931066079508E-3</v>
      </c>
      <c r="H753" s="16">
        <v>0.55727221885631695</v>
      </c>
    </row>
    <row r="754" spans="1:8" ht="15.6">
      <c r="A754" s="16">
        <v>753</v>
      </c>
      <c r="B754" s="16">
        <v>220</v>
      </c>
      <c r="C754" s="16">
        <v>1.2373241714909999</v>
      </c>
      <c r="D754" s="16">
        <v>0.136604468260978</v>
      </c>
      <c r="E754" s="16">
        <v>1.34036596438123</v>
      </c>
      <c r="F754" s="16">
        <v>0.27704900288131001</v>
      </c>
      <c r="G754" s="16">
        <v>7.9740741697096693E-3</v>
      </c>
      <c r="H754" s="16">
        <v>0.56025907653977403</v>
      </c>
    </row>
    <row r="755" spans="1:8" ht="15.6">
      <c r="A755" s="16">
        <v>754</v>
      </c>
      <c r="B755" s="16">
        <v>300</v>
      </c>
      <c r="C755" s="16">
        <v>1.23883598096865</v>
      </c>
      <c r="D755" s="16">
        <v>0.13702433569928801</v>
      </c>
      <c r="E755" s="16">
        <v>1.33352565681061</v>
      </c>
      <c r="F755" s="16">
        <v>0.297328951824953</v>
      </c>
      <c r="G755" s="16">
        <v>7.8696090604874393E-3</v>
      </c>
      <c r="H755" s="16">
        <v>0.56332892727321404</v>
      </c>
    </row>
    <row r="756" spans="1:8" ht="15.6">
      <c r="A756" s="16">
        <v>755</v>
      </c>
      <c r="B756" s="16">
        <v>450</v>
      </c>
      <c r="C756" s="16">
        <v>1.2403475701506399</v>
      </c>
      <c r="D756" s="16">
        <v>0.137444779027036</v>
      </c>
      <c r="E756" s="16">
        <v>1.3267409717257901</v>
      </c>
      <c r="F756" s="16">
        <v>0.31773945883134103</v>
      </c>
      <c r="G756" s="16">
        <v>7.7681239588369101E-3</v>
      </c>
      <c r="H756" s="16">
        <v>0.56647751134931901</v>
      </c>
    </row>
    <row r="757" spans="1:8" ht="15.6">
      <c r="A757" s="16">
        <v>756</v>
      </c>
      <c r="B757" s="16">
        <v>297</v>
      </c>
      <c r="C757" s="16">
        <v>1.2418589390851</v>
      </c>
      <c r="D757" s="16">
        <v>0.13786579942986801</v>
      </c>
      <c r="E757" s="16">
        <v>1.3200112334262699</v>
      </c>
      <c r="F757" s="16">
        <v>0.33828178873001202</v>
      </c>
      <c r="G757" s="16">
        <v>7.6694591737758704E-3</v>
      </c>
      <c r="H757" s="16">
        <v>0.56970095129585696</v>
      </c>
    </row>
    <row r="758" spans="1:8" ht="15.6">
      <c r="A758" s="16">
        <v>757</v>
      </c>
      <c r="B758" s="16">
        <v>25</v>
      </c>
      <c r="C758" s="16">
        <v>1.2433700878201801</v>
      </c>
      <c r="D758" s="16">
        <v>0.138287398096687</v>
      </c>
      <c r="E758" s="16">
        <v>1.3133357771119201</v>
      </c>
      <c r="F758" s="16">
        <v>0.35895722274144098</v>
      </c>
      <c r="G758" s="16">
        <v>7.5734676707443398E-3</v>
      </c>
      <c r="H758" s="16">
        <v>0.57299571114501602</v>
      </c>
    </row>
    <row r="759" spans="1:8" ht="15.6">
      <c r="A759" s="16">
        <v>758</v>
      </c>
      <c r="B759" s="16">
        <v>180</v>
      </c>
      <c r="C759" s="16">
        <v>1.25649078726968</v>
      </c>
      <c r="D759" s="16">
        <v>0.13431577937932901</v>
      </c>
      <c r="E759" s="16">
        <v>1.43277752185733</v>
      </c>
      <c r="F759" s="16">
        <v>0.35693473193473202</v>
      </c>
      <c r="G759" s="16">
        <v>7.8302393717395603E-3</v>
      </c>
      <c r="H759" s="16">
        <v>0.56198378097314206</v>
      </c>
    </row>
    <row r="760" spans="1:8" ht="15.6">
      <c r="A760" s="16">
        <v>759</v>
      </c>
      <c r="B760" s="16">
        <v>220</v>
      </c>
      <c r="C760" s="16">
        <v>1.2472150172918299</v>
      </c>
      <c r="D760" s="16">
        <v>0.13608610437051</v>
      </c>
      <c r="E760" s="16">
        <v>1.3702004130369501</v>
      </c>
      <c r="F760" s="16">
        <v>0.33343132131347403</v>
      </c>
      <c r="G760" s="16">
        <v>7.79462376576556E-3</v>
      </c>
      <c r="H760" s="16">
        <v>0.56455162690238603</v>
      </c>
    </row>
    <row r="761" spans="1:8" ht="15.6">
      <c r="A761" s="16">
        <v>760</v>
      </c>
      <c r="B761" s="16">
        <v>370</v>
      </c>
      <c r="C761" s="16">
        <v>1.2426283006990699</v>
      </c>
      <c r="D761" s="16">
        <v>0.13698888304734699</v>
      </c>
      <c r="E761" s="16">
        <v>1.3409178616063</v>
      </c>
      <c r="F761" s="16">
        <v>0.32280335610085198</v>
      </c>
      <c r="G761" s="16">
        <v>7.77693718446857E-3</v>
      </c>
      <c r="H761" s="16">
        <v>0.56583554986700801</v>
      </c>
    </row>
    <row r="762" spans="1:8" ht="15.6">
      <c r="A762" s="16">
        <v>761</v>
      </c>
      <c r="B762" s="16">
        <v>450</v>
      </c>
      <c r="C762" s="16">
        <v>1.2403475701506399</v>
      </c>
      <c r="D762" s="16">
        <v>0.137444779027036</v>
      </c>
      <c r="E762" s="16">
        <v>1.3267409717257901</v>
      </c>
      <c r="F762" s="16">
        <v>0.31773945883134103</v>
      </c>
      <c r="G762" s="16">
        <v>7.7681239588369101E-3</v>
      </c>
      <c r="H762" s="16">
        <v>0.56647751134931901</v>
      </c>
    </row>
    <row r="763" spans="1:8" ht="15.6">
      <c r="A763" s="16">
        <v>762</v>
      </c>
      <c r="B763" s="16">
        <v>400</v>
      </c>
      <c r="C763" s="16">
        <v>1.2380751964085299</v>
      </c>
      <c r="D763" s="16">
        <v>0.137903719562459</v>
      </c>
      <c r="E763" s="16">
        <v>1.31286071675803</v>
      </c>
      <c r="F763" s="16">
        <v>0.31283198496363501</v>
      </c>
      <c r="G763" s="16">
        <v>7.7593306857960597E-3</v>
      </c>
      <c r="H763" s="16">
        <v>0.56711947283163</v>
      </c>
    </row>
    <row r="764" spans="1:8" ht="15.6">
      <c r="A764" s="16">
        <v>763</v>
      </c>
      <c r="B764" s="16">
        <v>230</v>
      </c>
      <c r="C764" s="16">
        <v>1.23355533629337</v>
      </c>
      <c r="D764" s="16">
        <v>0.13883085711323001</v>
      </c>
      <c r="E764" s="16">
        <v>1.28595363436279</v>
      </c>
      <c r="F764" s="16">
        <v>0.30345818470075298</v>
      </c>
      <c r="G764" s="16">
        <v>7.7418037270705004E-3</v>
      </c>
      <c r="H764" s="16">
        <v>0.56840339579625199</v>
      </c>
    </row>
    <row r="765" spans="1:8" ht="15.6">
      <c r="A765" s="16">
        <v>764</v>
      </c>
      <c r="B765" s="16">
        <v>525</v>
      </c>
      <c r="C765" s="16">
        <v>1.2307154232733899</v>
      </c>
      <c r="D765" s="16">
        <v>0.13547837597265799</v>
      </c>
      <c r="E765" s="16">
        <v>1.2698020417166</v>
      </c>
      <c r="F765" s="16">
        <v>0.31721504038995502</v>
      </c>
      <c r="G765" s="16">
        <v>7.80467268708873E-3</v>
      </c>
      <c r="H765" s="16">
        <v>0.57368365712600999</v>
      </c>
    </row>
    <row r="766" spans="1:8" ht="15.6">
      <c r="A766" s="16">
        <v>765</v>
      </c>
      <c r="B766" s="16">
        <v>114</v>
      </c>
      <c r="C766" s="16">
        <v>1.2658947368421101</v>
      </c>
      <c r="D766" s="16">
        <v>0.13341937249179101</v>
      </c>
      <c r="E766" s="16">
        <v>1.4698063113562001</v>
      </c>
      <c r="F766" s="16">
        <v>0.29764705882352899</v>
      </c>
      <c r="G766" s="16">
        <v>8.0370687690118903E-3</v>
      </c>
      <c r="H766" s="16">
        <v>0.54041250402836005</v>
      </c>
    </row>
    <row r="767" spans="1:8" ht="15.6">
      <c r="A767" s="16">
        <v>766</v>
      </c>
      <c r="B767" s="16">
        <v>105</v>
      </c>
      <c r="C767" s="16">
        <v>1.2685263157894699</v>
      </c>
      <c r="D767" s="16">
        <v>0.13441444728201399</v>
      </c>
      <c r="E767" s="16">
        <v>1.4739608835292699</v>
      </c>
      <c r="F767" s="16">
        <v>0.29882352941176499</v>
      </c>
      <c r="G767" s="16">
        <v>8.0057205925787699E-3</v>
      </c>
      <c r="H767" s="16">
        <v>0.53830465264499705</v>
      </c>
    </row>
    <row r="768" spans="1:8" ht="15.6">
      <c r="A768" s="16">
        <v>767</v>
      </c>
      <c r="B768" s="16">
        <v>60</v>
      </c>
      <c r="C768" s="16">
        <v>1.27115789473684</v>
      </c>
      <c r="D768" s="16">
        <v>0.135409522072236</v>
      </c>
      <c r="E768" s="16">
        <v>1.4781154557023399</v>
      </c>
      <c r="F768" s="16">
        <v>0.3</v>
      </c>
      <c r="G768" s="16">
        <v>7.9750639926821597E-3</v>
      </c>
      <c r="H768" s="16">
        <v>0.53624330286794797</v>
      </c>
    </row>
    <row r="769" spans="1:8" ht="15.6">
      <c r="A769" s="16">
        <v>768</v>
      </c>
      <c r="B769" s="16">
        <v>170</v>
      </c>
      <c r="C769" s="16">
        <v>1.2393985226328299</v>
      </c>
      <c r="D769" s="16">
        <v>0.13650124427528401</v>
      </c>
      <c r="E769" s="16">
        <v>1.30271142687469</v>
      </c>
      <c r="F769" s="16">
        <v>0.24902258634858199</v>
      </c>
      <c r="G769" s="16">
        <v>7.9881699955738003E-3</v>
      </c>
      <c r="H769" s="16">
        <v>0.55211353771955696</v>
      </c>
    </row>
    <row r="770" spans="1:8" ht="15.6">
      <c r="A770" s="16">
        <v>769</v>
      </c>
      <c r="B770" s="16">
        <v>235</v>
      </c>
      <c r="C770" s="16">
        <v>1.2397675306845</v>
      </c>
      <c r="D770" s="16">
        <v>0.13964384289491599</v>
      </c>
      <c r="E770" s="16">
        <v>1.2996858413814201</v>
      </c>
      <c r="F770" s="16">
        <v>0.24991253061428501</v>
      </c>
      <c r="G770" s="16">
        <v>8.0284558974897599E-3</v>
      </c>
      <c r="H770" s="16">
        <v>0.55672588102922904</v>
      </c>
    </row>
    <row r="771" spans="1:8" ht="15.6">
      <c r="A771" s="16">
        <v>770</v>
      </c>
      <c r="B771" s="16">
        <v>160</v>
      </c>
      <c r="C771" s="16">
        <v>1.2401364511351101</v>
      </c>
      <c r="D771" s="16">
        <v>0.14279895140379001</v>
      </c>
      <c r="E771" s="16">
        <v>1.29668366800944</v>
      </c>
      <c r="F771" s="16">
        <v>0.25080885856888502</v>
      </c>
      <c r="G771" s="16">
        <v>8.0682191277186392E-3</v>
      </c>
      <c r="H771" s="16">
        <v>0.56133063703812902</v>
      </c>
    </row>
    <row r="772" spans="1:8" ht="15.6">
      <c r="A772" s="16">
        <v>771</v>
      </c>
      <c r="B772" s="16">
        <v>60</v>
      </c>
      <c r="C772" s="16">
        <v>1.2408740293578899</v>
      </c>
      <c r="D772" s="16">
        <v>0.149146998075635</v>
      </c>
      <c r="E772" s="16">
        <v>1.2907484789914501</v>
      </c>
      <c r="F772" s="16">
        <v>0.25262094227611498</v>
      </c>
      <c r="G772" s="16">
        <v>8.1461961260781996E-3</v>
      </c>
      <c r="H772" s="16">
        <v>0.57051819322952901</v>
      </c>
    </row>
    <row r="773" spans="1:8" ht="15.6">
      <c r="A773" s="16">
        <v>772</v>
      </c>
      <c r="B773" s="16">
        <v>300</v>
      </c>
      <c r="C773" s="16">
        <v>1.24870203302617</v>
      </c>
      <c r="D773" s="16">
        <v>0.13483994075663799</v>
      </c>
      <c r="E773" s="16">
        <v>1.3977781426689</v>
      </c>
      <c r="F773" s="16">
        <v>0.38597514522426402</v>
      </c>
      <c r="G773" s="16">
        <v>8.0879634655950505E-3</v>
      </c>
      <c r="H773" s="16">
        <v>0.57000883211321096</v>
      </c>
    </row>
    <row r="774" spans="1:8" ht="15.6">
      <c r="A774" s="16">
        <v>773</v>
      </c>
      <c r="B774" s="16">
        <v>200</v>
      </c>
      <c r="C774" s="16">
        <v>1.25425777964676</v>
      </c>
      <c r="D774" s="16">
        <v>0.13424133767247301</v>
      </c>
      <c r="E774" s="16">
        <v>1.41416851793458</v>
      </c>
      <c r="F774" s="16">
        <v>0.36371733966745801</v>
      </c>
      <c r="G774" s="16">
        <v>8.0797630702651498E-3</v>
      </c>
      <c r="H774" s="16">
        <v>0.55100452921217102</v>
      </c>
    </row>
    <row r="775" spans="1:8" ht="15.6">
      <c r="A775" s="16">
        <v>774</v>
      </c>
      <c r="B775" s="16">
        <v>270</v>
      </c>
      <c r="C775" s="16">
        <v>1.24495984572745</v>
      </c>
      <c r="D775" s="16">
        <v>0.13600731583159301</v>
      </c>
      <c r="E775" s="16">
        <v>1.35279863404751</v>
      </c>
      <c r="F775" s="16">
        <v>0.33934270011523798</v>
      </c>
      <c r="G775" s="16">
        <v>8.0420658864225406E-3</v>
      </c>
      <c r="H775" s="16">
        <v>0.55358736294285305</v>
      </c>
    </row>
    <row r="776" spans="1:8" ht="15.6">
      <c r="A776" s="16">
        <v>775</v>
      </c>
      <c r="B776" s="16">
        <v>380</v>
      </c>
      <c r="C776" s="16">
        <v>1.2357987503729</v>
      </c>
      <c r="D776" s="16">
        <v>0.13782037714444001</v>
      </c>
      <c r="E776" s="16">
        <v>1.29653368357819</v>
      </c>
      <c r="F776" s="16">
        <v>0.31802982470715302</v>
      </c>
      <c r="G776" s="16">
        <v>8.0047188312224408E-3</v>
      </c>
      <c r="H776" s="16">
        <v>0.55617019667353595</v>
      </c>
    </row>
    <row r="777" spans="1:8" ht="15.6">
      <c r="A777" s="16">
        <v>776</v>
      </c>
      <c r="B777" s="16">
        <v>420</v>
      </c>
      <c r="C777" s="16">
        <v>1.2312685766182301</v>
      </c>
      <c r="D777" s="16">
        <v>0.13874515635130599</v>
      </c>
      <c r="E777" s="16">
        <v>1.2701205616643001</v>
      </c>
      <c r="F777" s="16">
        <v>0.308346757954088</v>
      </c>
      <c r="G777" s="16">
        <v>7.9861750810342799E-3</v>
      </c>
      <c r="H777" s="16">
        <v>0.55746161353887602</v>
      </c>
    </row>
    <row r="778" spans="1:8" ht="15.6">
      <c r="A778" s="16">
        <v>777</v>
      </c>
      <c r="B778" s="16">
        <v>400</v>
      </c>
      <c r="C778" s="16">
        <v>1.22677149485045</v>
      </c>
      <c r="D778" s="16">
        <v>0.139682429993264</v>
      </c>
      <c r="E778" s="16">
        <v>1.24476213523224</v>
      </c>
      <c r="F778" s="16">
        <v>0.299235910263425</v>
      </c>
      <c r="G778" s="16">
        <v>7.9677170492599304E-3</v>
      </c>
      <c r="H778" s="16">
        <v>0.55875303040421798</v>
      </c>
    </row>
    <row r="779" spans="1:8" ht="15.6">
      <c r="A779" s="16">
        <v>778</v>
      </c>
      <c r="B779" s="16">
        <v>0</v>
      </c>
      <c r="C779" s="16">
        <v>1.2178751674125401</v>
      </c>
      <c r="D779" s="16">
        <v>0.141595487307314</v>
      </c>
      <c r="E779" s="16">
        <v>1.19696638280353</v>
      </c>
      <c r="F779" s="16">
        <v>0.28253930179349002</v>
      </c>
      <c r="G779" s="16">
        <v>7.9310557744933993E-3</v>
      </c>
      <c r="H779" s="16">
        <v>0.561335864134899</v>
      </c>
    </row>
    <row r="780" spans="1:8" ht="15.6">
      <c r="A780" s="16">
        <v>779</v>
      </c>
      <c r="B780" s="16">
        <v>275</v>
      </c>
      <c r="C780" s="16">
        <v>1.2826178340602199</v>
      </c>
      <c r="D780" s="16">
        <v>0.14929322881078999</v>
      </c>
      <c r="E780" s="16">
        <v>1.4026448484107299</v>
      </c>
      <c r="F780" s="16">
        <v>0.322309750297265</v>
      </c>
      <c r="G780" s="16">
        <v>7.43454185979215E-3</v>
      </c>
      <c r="H780" s="16">
        <v>0.50885071100442802</v>
      </c>
    </row>
    <row r="781" spans="1:8" ht="15.6">
      <c r="A781" s="16">
        <v>780</v>
      </c>
      <c r="B781" s="16">
        <v>310</v>
      </c>
      <c r="C781" s="16">
        <v>1.28679785612947</v>
      </c>
      <c r="D781" s="16">
        <v>0.14969168696711299</v>
      </c>
      <c r="E781" s="16">
        <v>1.3977481888489001</v>
      </c>
      <c r="F781" s="16">
        <v>0.322309750297265</v>
      </c>
      <c r="G781" s="16">
        <v>7.4969081119495096E-3</v>
      </c>
      <c r="H781" s="16">
        <v>0.51311931455141802</v>
      </c>
    </row>
    <row r="782" spans="1:8" ht="15.6">
      <c r="A782" s="16">
        <v>781</v>
      </c>
      <c r="B782" s="16">
        <v>375</v>
      </c>
      <c r="C782" s="16">
        <v>1.29097787819873</v>
      </c>
      <c r="D782" s="16">
        <v>0.15009014512343699</v>
      </c>
      <c r="E782" s="16">
        <v>1.39285152928707</v>
      </c>
      <c r="F782" s="16">
        <v>0.322309750297265</v>
      </c>
      <c r="G782" s="16">
        <v>7.5603295612739303E-3</v>
      </c>
      <c r="H782" s="16">
        <v>0.51746014014501696</v>
      </c>
    </row>
    <row r="783" spans="1:8" ht="15.6">
      <c r="A783" s="16">
        <v>782</v>
      </c>
      <c r="B783" s="16">
        <v>250</v>
      </c>
      <c r="C783" s="16">
        <v>1.2993379223372401</v>
      </c>
      <c r="D783" s="16">
        <v>0.15088706143608299</v>
      </c>
      <c r="E783" s="16">
        <v>1.3830582101634099</v>
      </c>
      <c r="F783" s="16">
        <v>0.322309750297265</v>
      </c>
      <c r="G783" s="16">
        <v>7.6904470145851998E-3</v>
      </c>
      <c r="H783" s="16">
        <v>0.52636591536024602</v>
      </c>
    </row>
    <row r="784" spans="1:8" ht="15.6">
      <c r="A784" s="16">
        <v>783</v>
      </c>
      <c r="B784" s="16">
        <v>130</v>
      </c>
      <c r="C784" s="16">
        <v>1.2578947368421101</v>
      </c>
      <c r="D784" s="16">
        <v>0.126691002791497</v>
      </c>
      <c r="E784" s="16">
        <v>1.45714727207172</v>
      </c>
      <c r="F784" s="16">
        <v>0.29411764705882298</v>
      </c>
      <c r="G784" s="16">
        <v>7.5414781297134196E-3</v>
      </c>
      <c r="H784" s="16">
        <v>0.58933333333333304</v>
      </c>
    </row>
    <row r="785" spans="1:8" ht="15.6">
      <c r="A785" s="16">
        <v>784</v>
      </c>
      <c r="B785" s="16">
        <v>160</v>
      </c>
      <c r="C785" s="16">
        <v>1.2578947368421101</v>
      </c>
      <c r="D785" s="16">
        <v>0.122043715093429</v>
      </c>
      <c r="E785" s="16">
        <v>1.45706780744516</v>
      </c>
      <c r="F785" s="16">
        <v>0.29411764705882398</v>
      </c>
      <c r="G785" s="16">
        <v>6.5876152832674596E-3</v>
      </c>
      <c r="H785" s="16">
        <v>0.67466666666666697</v>
      </c>
    </row>
    <row r="786" spans="1:8" ht="15.6">
      <c r="A786" s="16">
        <v>785</v>
      </c>
      <c r="B786" s="16">
        <v>75</v>
      </c>
      <c r="C786" s="16">
        <v>1.2578947368421101</v>
      </c>
      <c r="D786" s="16">
        <v>0.117725307615564</v>
      </c>
      <c r="E786" s="16">
        <v>1.45698835148522</v>
      </c>
      <c r="F786" s="16">
        <v>0.29411764705882398</v>
      </c>
      <c r="G786" s="16">
        <v>5.8479532163742704E-3</v>
      </c>
      <c r="H786" s="16">
        <v>0.76</v>
      </c>
    </row>
    <row r="787" spans="1:8" ht="15.6">
      <c r="A787" s="16">
        <v>786</v>
      </c>
      <c r="B787" s="16">
        <v>105</v>
      </c>
      <c r="C787" s="16">
        <v>1.2581589958159001</v>
      </c>
      <c r="D787" s="16">
        <v>0.14106564528770599</v>
      </c>
      <c r="E787" s="16">
        <v>1.4659921541469401</v>
      </c>
      <c r="F787" s="16">
        <v>0.29726516052318702</v>
      </c>
      <c r="G787" s="16">
        <v>8.0123664812688598E-3</v>
      </c>
      <c r="H787" s="16">
        <v>0.53262279137623603</v>
      </c>
    </row>
    <row r="788" spans="1:8" ht="15.6">
      <c r="A788" s="16">
        <v>787</v>
      </c>
      <c r="B788" s="16">
        <v>130</v>
      </c>
      <c r="C788" s="16">
        <v>1.2580272822665299</v>
      </c>
      <c r="D788" s="16">
        <v>0.13506823557063699</v>
      </c>
      <c r="E788" s="16">
        <v>1.46159955089209</v>
      </c>
      <c r="F788" s="16">
        <v>0.29568302779420502</v>
      </c>
      <c r="G788" s="16">
        <v>8.0688614003563298E-3</v>
      </c>
      <c r="H788" s="16">
        <v>0.53947224863230403</v>
      </c>
    </row>
    <row r="789" spans="1:8" ht="15.6">
      <c r="A789" s="16">
        <v>788</v>
      </c>
      <c r="B789" s="16">
        <v>300</v>
      </c>
      <c r="C789" s="16">
        <v>1.2997403551511799</v>
      </c>
      <c r="D789" s="16">
        <v>0.138024947727407</v>
      </c>
      <c r="E789" s="16">
        <v>1.4559587847920701</v>
      </c>
      <c r="F789" s="16">
        <v>0.37036813080495401</v>
      </c>
      <c r="G789" s="16">
        <v>7.8351066617494396E-3</v>
      </c>
      <c r="H789" s="16">
        <v>0.56163466791560002</v>
      </c>
    </row>
    <row r="790" spans="1:8" ht="15.6">
      <c r="A790" s="16">
        <v>789</v>
      </c>
      <c r="B790" s="16">
        <v>390</v>
      </c>
      <c r="C790" s="16">
        <v>1.24058835630529</v>
      </c>
      <c r="D790" s="16">
        <v>0.13056107740946399</v>
      </c>
      <c r="E790" s="16">
        <v>1.26578930794476</v>
      </c>
      <c r="F790" s="16">
        <v>0.240615976900866</v>
      </c>
      <c r="G790" s="16">
        <v>7.1527320002929802E-3</v>
      </c>
      <c r="H790" s="16">
        <v>0.64173441734417402</v>
      </c>
    </row>
    <row r="791" spans="1:8" ht="15.6">
      <c r="A791" s="16">
        <v>790</v>
      </c>
      <c r="B791" s="16">
        <v>396</v>
      </c>
      <c r="C791" s="16">
        <v>1.24058835630529</v>
      </c>
      <c r="D791" s="16">
        <v>0.13056107740946399</v>
      </c>
      <c r="E791" s="16">
        <v>1.26578930794476</v>
      </c>
      <c r="F791" s="16">
        <v>0.240615976900866</v>
      </c>
      <c r="G791" s="16">
        <v>7.1527320002929802E-3</v>
      </c>
      <c r="H791" s="16">
        <v>0.64173441734417402</v>
      </c>
    </row>
    <row r="792" spans="1:8" ht="15.6">
      <c r="A792" s="16">
        <v>791</v>
      </c>
      <c r="B792" s="16">
        <v>370</v>
      </c>
      <c r="C792" s="16">
        <v>1.24058835630529</v>
      </c>
      <c r="D792" s="16">
        <v>0.13056107740946399</v>
      </c>
      <c r="E792" s="16">
        <v>1.26578930794476</v>
      </c>
      <c r="F792" s="16">
        <v>0.240615976900866</v>
      </c>
      <c r="G792" s="16">
        <v>7.1527320002929802E-3</v>
      </c>
      <c r="H792" s="16">
        <v>0.64173441734417402</v>
      </c>
    </row>
    <row r="793" spans="1:8" ht="15.6">
      <c r="A793" s="16">
        <v>792</v>
      </c>
      <c r="B793" s="16">
        <v>352</v>
      </c>
      <c r="C793" s="16">
        <v>1.24058835630529</v>
      </c>
      <c r="D793" s="16">
        <v>0.13056107740946399</v>
      </c>
      <c r="E793" s="16">
        <v>1.26578930794476</v>
      </c>
      <c r="F793" s="16">
        <v>0.240615976900866</v>
      </c>
      <c r="G793" s="16">
        <v>7.1527320002929802E-3</v>
      </c>
      <c r="H793" s="16">
        <v>0.64173441734417402</v>
      </c>
    </row>
    <row r="794" spans="1:8" ht="15.6">
      <c r="A794" s="16">
        <v>793</v>
      </c>
      <c r="B794" s="16">
        <v>320</v>
      </c>
      <c r="C794" s="16">
        <v>1.24058835630529</v>
      </c>
      <c r="D794" s="16">
        <v>0.13056107740946399</v>
      </c>
      <c r="E794" s="16">
        <v>1.26578930794476</v>
      </c>
      <c r="F794" s="16">
        <v>0.240615976900866</v>
      </c>
      <c r="G794" s="16">
        <v>7.1527320002929802E-3</v>
      </c>
      <c r="H794" s="16">
        <v>0.64173441734417402</v>
      </c>
    </row>
    <row r="795" spans="1:8" ht="15.6">
      <c r="A795" s="16">
        <v>794</v>
      </c>
      <c r="B795" s="16">
        <v>310</v>
      </c>
      <c r="C795" s="16">
        <v>1.24058835630529</v>
      </c>
      <c r="D795" s="16">
        <v>0.13056107740946399</v>
      </c>
      <c r="E795" s="16">
        <v>1.26578930794476</v>
      </c>
      <c r="F795" s="16">
        <v>0.240615976900866</v>
      </c>
      <c r="G795" s="16">
        <v>7.1527320002929802E-3</v>
      </c>
      <c r="H795" s="16">
        <v>0.64173441734417402</v>
      </c>
    </row>
    <row r="796" spans="1:8" ht="15.6">
      <c r="A796" s="16">
        <v>795</v>
      </c>
      <c r="B796" s="16">
        <v>363</v>
      </c>
      <c r="C796" s="16">
        <v>1.2438641600160301</v>
      </c>
      <c r="D796" s="16">
        <v>0.13253077928473</v>
      </c>
      <c r="E796" s="16">
        <v>1.3470026397374399</v>
      </c>
      <c r="F796" s="16">
        <v>0.36011878379576301</v>
      </c>
      <c r="G796" s="16">
        <v>7.7722262642338502E-3</v>
      </c>
      <c r="H796" s="16">
        <v>0.57569664440686497</v>
      </c>
    </row>
    <row r="797" spans="1:8" ht="15.6">
      <c r="A797" s="16">
        <v>796</v>
      </c>
      <c r="B797" s="16">
        <v>376</v>
      </c>
      <c r="C797" s="16">
        <v>1.24982469028617</v>
      </c>
      <c r="D797" s="16">
        <v>0.13315977799072001</v>
      </c>
      <c r="E797" s="16">
        <v>1.3535188195371399</v>
      </c>
      <c r="F797" s="16">
        <v>0.36144845315131602</v>
      </c>
      <c r="G797" s="16">
        <v>7.7724784662777796E-3</v>
      </c>
      <c r="H797" s="16">
        <v>0.57571532526682301</v>
      </c>
    </row>
    <row r="798" spans="1:8" ht="15.6">
      <c r="A798" s="16">
        <v>797</v>
      </c>
      <c r="B798" s="16">
        <v>383</v>
      </c>
      <c r="C798" s="16">
        <v>1.25578522055632</v>
      </c>
      <c r="D798" s="16">
        <v>0.13378877669670999</v>
      </c>
      <c r="E798" s="16">
        <v>1.3600349993368499</v>
      </c>
      <c r="F798" s="16">
        <v>0.36277812250687003</v>
      </c>
      <c r="G798" s="16">
        <v>7.7727284624295803E-3</v>
      </c>
      <c r="H798" s="16">
        <v>0.57573384273412498</v>
      </c>
    </row>
    <row r="799" spans="1:8" ht="15.6">
      <c r="A799" s="16">
        <v>798</v>
      </c>
      <c r="B799" s="16">
        <v>396</v>
      </c>
      <c r="C799" s="16">
        <v>1.2677062810966</v>
      </c>
      <c r="D799" s="16">
        <v>0.13504677410869101</v>
      </c>
      <c r="E799" s="16">
        <v>1.3730673589362501</v>
      </c>
      <c r="F799" s="16">
        <v>0.36543746121797699</v>
      </c>
      <c r="G799" s="16">
        <v>7.7732219518164697E-3</v>
      </c>
      <c r="H799" s="16">
        <v>0.57577039599112201</v>
      </c>
    </row>
    <row r="800" spans="1:8" ht="15.6">
      <c r="A800" s="16">
        <v>799</v>
      </c>
      <c r="B800" s="16">
        <v>400</v>
      </c>
      <c r="C800" s="16">
        <v>1.27366681136675</v>
      </c>
      <c r="D800" s="16">
        <v>0.13567577281468099</v>
      </c>
      <c r="E800" s="16">
        <v>1.3795835387359601</v>
      </c>
      <c r="F800" s="16">
        <v>0.366767130573531</v>
      </c>
      <c r="G800" s="16">
        <v>7.7734655011929303E-3</v>
      </c>
      <c r="H800" s="16">
        <v>0.57578843593926698</v>
      </c>
    </row>
    <row r="801" spans="1:8" ht="15.6">
      <c r="A801" s="16">
        <v>800</v>
      </c>
      <c r="B801" s="16">
        <v>415</v>
      </c>
      <c r="C801" s="16">
        <v>1.27962734163689</v>
      </c>
      <c r="D801" s="16">
        <v>0.136304771520671</v>
      </c>
      <c r="E801" s="16">
        <v>1.3860997185356601</v>
      </c>
      <c r="F801" s="16">
        <v>0.36809679992908401</v>
      </c>
      <c r="G801" s="16">
        <v>7.7737069569813197E-3</v>
      </c>
      <c r="H801" s="16">
        <v>0.57580632081323002</v>
      </c>
    </row>
    <row r="802" spans="1:8" ht="15.6">
      <c r="A802" s="16">
        <v>801</v>
      </c>
      <c r="B802" s="16">
        <v>76</v>
      </c>
      <c r="C802" s="16">
        <v>1.2855878719070399</v>
      </c>
      <c r="D802" s="16">
        <v>0.136933770226662</v>
      </c>
      <c r="E802" s="16">
        <v>1.39261589833536</v>
      </c>
      <c r="F802" s="16">
        <v>0.36942646928463801</v>
      </c>
      <c r="G802" s="16">
        <v>7.7739463460613197E-3</v>
      </c>
      <c r="H802" s="16">
        <v>0.57582405260401603</v>
      </c>
    </row>
    <row r="803" spans="1:8" ht="15.6">
      <c r="A803" s="16">
        <v>802</v>
      </c>
      <c r="B803" s="16">
        <v>317</v>
      </c>
      <c r="C803" s="16">
        <v>1.2504956934988101</v>
      </c>
      <c r="D803" s="16">
        <v>0.13247602018451801</v>
      </c>
      <c r="E803" s="16">
        <v>1.40820397994575</v>
      </c>
      <c r="F803" s="16">
        <v>0.39303970518307202</v>
      </c>
      <c r="G803" s="16">
        <v>8.0864463639012795E-3</v>
      </c>
      <c r="H803" s="16">
        <v>0.55312594280921101</v>
      </c>
    </row>
    <row r="804" spans="1:8" ht="15.6">
      <c r="A804" s="16">
        <v>803</v>
      </c>
      <c r="B804" s="16">
        <v>130</v>
      </c>
      <c r="C804" s="16">
        <v>1.2603277479186401</v>
      </c>
      <c r="D804" s="16">
        <v>0.129717304350527</v>
      </c>
      <c r="E804" s="16">
        <v>1.45586353045974</v>
      </c>
      <c r="F804" s="16">
        <v>0.316176470588235</v>
      </c>
      <c r="G804" s="16">
        <v>8.1481133405385108E-3</v>
      </c>
      <c r="H804" s="16">
        <v>0.54261595916292804</v>
      </c>
    </row>
    <row r="805" spans="1:8" ht="15.6">
      <c r="A805" s="16">
        <v>804</v>
      </c>
      <c r="B805" s="16">
        <v>172</v>
      </c>
      <c r="C805" s="16">
        <v>1.26276640641486</v>
      </c>
      <c r="D805" s="16">
        <v>0.13028660123660599</v>
      </c>
      <c r="E805" s="16">
        <v>1.4545383110324701</v>
      </c>
      <c r="F805" s="16">
        <v>0.33823529411764702</v>
      </c>
      <c r="G805" s="16">
        <v>8.1670122149226903E-3</v>
      </c>
      <c r="H805" s="16">
        <v>0.53865582018095504</v>
      </c>
    </row>
    <row r="806" spans="1:8" ht="15.6">
      <c r="A806" s="16">
        <v>805</v>
      </c>
      <c r="B806" s="16">
        <v>57</v>
      </c>
      <c r="C806" s="16">
        <v>1.2676607445008501</v>
      </c>
      <c r="D806" s="16">
        <v>0.13143104828933899</v>
      </c>
      <c r="E806" s="16">
        <v>1.45188263164386</v>
      </c>
      <c r="F806" s="16">
        <v>0.38235294117647101</v>
      </c>
      <c r="G806" s="16">
        <v>8.2072292341241002E-3</v>
      </c>
      <c r="H806" s="16">
        <v>0.53098756245349199</v>
      </c>
    </row>
    <row r="807" spans="1:8" ht="15.6">
      <c r="A807" s="16">
        <v>806</v>
      </c>
      <c r="B807" s="16">
        <v>300</v>
      </c>
      <c r="C807" s="16">
        <v>1.24194445480194</v>
      </c>
      <c r="D807" s="16">
        <v>0.13851569588604601</v>
      </c>
      <c r="E807" s="16">
        <v>1.2971823009182799</v>
      </c>
      <c r="F807" s="16">
        <v>0.32149470005097103</v>
      </c>
      <c r="G807" s="16">
        <v>7.8212159455140796E-3</v>
      </c>
      <c r="H807" s="16">
        <v>0.54433325697253998</v>
      </c>
    </row>
    <row r="808" spans="1:8" ht="15.6">
      <c r="A808" s="16">
        <v>807</v>
      </c>
      <c r="B808" s="16">
        <v>247</v>
      </c>
      <c r="C808" s="16">
        <v>1.2529239220950299</v>
      </c>
      <c r="D808" s="16">
        <v>0.139231104034926</v>
      </c>
      <c r="E808" s="16">
        <v>1.2904533715798101</v>
      </c>
      <c r="F808" s="16">
        <v>0.32149470005097103</v>
      </c>
      <c r="G808" s="16">
        <v>7.9314003231278594E-3</v>
      </c>
      <c r="H808" s="16">
        <v>0.55200176038068405</v>
      </c>
    </row>
    <row r="809" spans="1:8" ht="15.6">
      <c r="A809" s="16">
        <v>808</v>
      </c>
      <c r="B809" s="16">
        <v>200</v>
      </c>
      <c r="C809" s="16">
        <v>1.26390338938812</v>
      </c>
      <c r="D809" s="16">
        <v>0.13994651218380699</v>
      </c>
      <c r="E809" s="16">
        <v>1.2837244422413401</v>
      </c>
      <c r="F809" s="16">
        <v>0.32149470005097103</v>
      </c>
      <c r="G809" s="16">
        <v>8.04473359125343E-3</v>
      </c>
      <c r="H809" s="16">
        <v>0.55988941715833795</v>
      </c>
    </row>
    <row r="810" spans="1:8" ht="15.6">
      <c r="A810" s="16">
        <v>809</v>
      </c>
      <c r="B810" s="16">
        <v>88</v>
      </c>
      <c r="C810" s="16">
        <v>1.2584866001051001</v>
      </c>
      <c r="D810" s="16">
        <v>0.13193458176547199</v>
      </c>
      <c r="E810" s="16">
        <v>1.4561970712246199</v>
      </c>
      <c r="F810" s="16">
        <v>0.29489826010026499</v>
      </c>
      <c r="G810" s="16">
        <v>8.0042550447659497E-3</v>
      </c>
      <c r="H810" s="16">
        <v>0.53668140954199095</v>
      </c>
    </row>
    <row r="811" spans="1:8" ht="15.6">
      <c r="A811" s="16">
        <v>810</v>
      </c>
      <c r="B811" s="16">
        <v>95</v>
      </c>
      <c r="C811" s="16">
        <v>1.2590766002098599</v>
      </c>
      <c r="D811" s="16">
        <v>0.13473770804871199</v>
      </c>
      <c r="E811" s="16">
        <v>1.4552093766088401</v>
      </c>
      <c r="F811" s="16">
        <v>0.29568302779420502</v>
      </c>
      <c r="G811" s="16">
        <v>7.8852463495264792E-3</v>
      </c>
      <c r="H811" s="16">
        <v>0.527196015414376</v>
      </c>
    </row>
    <row r="812" spans="1:8" ht="15.6">
      <c r="A812" s="16">
        <v>811</v>
      </c>
      <c r="B812" s="16">
        <v>67</v>
      </c>
      <c r="C812" s="16">
        <v>1.2608355091383801</v>
      </c>
      <c r="D812" s="16">
        <v>0.143259885748201</v>
      </c>
      <c r="E812" s="16">
        <v>1.45225966763856</v>
      </c>
      <c r="F812" s="16">
        <v>0.29806259314456002</v>
      </c>
      <c r="G812" s="16">
        <v>7.5642359721443996E-3</v>
      </c>
      <c r="H812" s="16">
        <v>0.50137741046831996</v>
      </c>
    </row>
    <row r="813" spans="1:8" ht="15.6">
      <c r="A813" s="16">
        <v>812</v>
      </c>
      <c r="B813" s="16">
        <v>250</v>
      </c>
      <c r="C813" s="16">
        <v>1.23672574830252</v>
      </c>
      <c r="D813" s="16">
        <v>0.13454720442551801</v>
      </c>
      <c r="E813" s="16">
        <v>1.3010868541564899</v>
      </c>
      <c r="F813" s="16">
        <v>0.29095803626096201</v>
      </c>
      <c r="G813" s="16">
        <v>7.9582248511981604E-3</v>
      </c>
      <c r="H813" s="16">
        <v>0.55278768133759504</v>
      </c>
    </row>
    <row r="814" spans="1:8" ht="15.6">
      <c r="A814" s="16">
        <v>813</v>
      </c>
      <c r="B814" s="16">
        <v>375</v>
      </c>
      <c r="C814" s="16">
        <v>1.2369740904389701</v>
      </c>
      <c r="D814" s="16">
        <v>0.13524294527640701</v>
      </c>
      <c r="E814" s="16">
        <v>1.29454130156336</v>
      </c>
      <c r="F814" s="16">
        <v>0.31050469052187601</v>
      </c>
      <c r="G814" s="16">
        <v>7.9179301921475497E-3</v>
      </c>
      <c r="H814" s="16">
        <v>0.55293621906218804</v>
      </c>
    </row>
    <row r="815" spans="1:8" ht="15.6">
      <c r="A815" s="16">
        <v>814</v>
      </c>
      <c r="B815" s="16">
        <v>460</v>
      </c>
      <c r="C815" s="16">
        <v>1.2370981550707001</v>
      </c>
      <c r="D815" s="16">
        <v>0.13559211924904299</v>
      </c>
      <c r="E815" s="16">
        <v>1.2912855128237399</v>
      </c>
      <c r="F815" s="16">
        <v>0.32030505726800701</v>
      </c>
      <c r="G815" s="16">
        <v>7.8981313438703793E-3</v>
      </c>
      <c r="H815" s="16">
        <v>0.55303103814409305</v>
      </c>
    </row>
    <row r="816" spans="1:8" ht="15.6">
      <c r="A816" s="16">
        <v>815</v>
      </c>
      <c r="B816" s="16">
        <v>410</v>
      </c>
      <c r="C816" s="16">
        <v>1.2372221488258399</v>
      </c>
      <c r="D816" s="16">
        <v>0.13594216660050701</v>
      </c>
      <c r="E816" s="16">
        <v>1.2880409708796701</v>
      </c>
      <c r="F816" s="16">
        <v>0.330123516983585</v>
      </c>
      <c r="G816" s="16">
        <v>7.8785554099178503E-3</v>
      </c>
      <c r="H816" s="16">
        <v>0.55313904882088505</v>
      </c>
    </row>
    <row r="817" spans="1:8" ht="15.6">
      <c r="A817" s="16">
        <v>816</v>
      </c>
      <c r="B817" s="16">
        <v>300</v>
      </c>
      <c r="C817" s="16">
        <v>1.2373460717651199</v>
      </c>
      <c r="D817" s="16">
        <v>0.136293090611738</v>
      </c>
      <c r="E817" s="16">
        <v>1.2848076175552401</v>
      </c>
      <c r="F817" s="16">
        <v>0.33996011981846802</v>
      </c>
      <c r="G817" s="16">
        <v>7.8591956978763203E-3</v>
      </c>
      <c r="H817" s="16">
        <v>0.55325988951989602</v>
      </c>
    </row>
    <row r="818" spans="1:8" ht="15.6">
      <c r="A818" s="16">
        <v>817</v>
      </c>
      <c r="B818" s="16">
        <v>130</v>
      </c>
      <c r="C818" s="16">
        <v>1.2578947368421101</v>
      </c>
      <c r="D818" s="16">
        <v>0.127908657320422</v>
      </c>
      <c r="E818" s="16">
        <v>1.45716713958269</v>
      </c>
      <c r="F818" s="16">
        <v>0.29411764705882398</v>
      </c>
      <c r="G818" s="16">
        <v>7.8247261345852897E-3</v>
      </c>
      <c r="H818" s="16">
        <v>0.56799999999999995</v>
      </c>
    </row>
    <row r="819" spans="1:8" ht="15.6">
      <c r="A819" s="16">
        <v>818</v>
      </c>
      <c r="B819" s="16">
        <v>145</v>
      </c>
      <c r="C819" s="16">
        <v>1.2578947368421101</v>
      </c>
      <c r="D819" s="16">
        <v>0.126691002791497</v>
      </c>
      <c r="E819" s="16">
        <v>1.45714727207172</v>
      </c>
      <c r="F819" s="16">
        <v>0.29411764705882298</v>
      </c>
      <c r="G819" s="16">
        <v>7.5414781297134196E-3</v>
      </c>
      <c r="H819" s="16">
        <v>0.58933333333333304</v>
      </c>
    </row>
    <row r="820" spans="1:8" ht="15.6">
      <c r="A820" s="16">
        <v>819</v>
      </c>
      <c r="B820" s="16">
        <v>155</v>
      </c>
      <c r="C820" s="16">
        <v>1.2578947368421101</v>
      </c>
      <c r="D820" s="16">
        <v>0.12549631310266601</v>
      </c>
      <c r="E820" s="16">
        <v>1.45712740510251</v>
      </c>
      <c r="F820" s="16">
        <v>0.29411764705882398</v>
      </c>
      <c r="G820" s="16">
        <v>7.2780203784570596E-3</v>
      </c>
      <c r="H820" s="16">
        <v>0.61066666666666702</v>
      </c>
    </row>
    <row r="821" spans="1:8" ht="15.6">
      <c r="A821" s="16">
        <v>820</v>
      </c>
      <c r="B821" s="16">
        <v>104</v>
      </c>
      <c r="C821" s="16">
        <v>1.2578947368421101</v>
      </c>
      <c r="D821" s="16">
        <v>0.124323944651261</v>
      </c>
      <c r="E821" s="16">
        <v>1.4571075386750201</v>
      </c>
      <c r="F821" s="16">
        <v>0.29411764705882398</v>
      </c>
      <c r="G821" s="16">
        <v>7.0323488045007003E-3</v>
      </c>
      <c r="H821" s="16">
        <v>0.63200000000000001</v>
      </c>
    </row>
    <row r="822" spans="1:8" ht="15.6">
      <c r="A822" s="16">
        <v>821</v>
      </c>
      <c r="B822" s="16">
        <v>133</v>
      </c>
      <c r="C822" s="16">
        <v>1.2578947368421101</v>
      </c>
      <c r="D822" s="16">
        <v>0.124323944651261</v>
      </c>
      <c r="E822" s="16">
        <v>1.4571075386750201</v>
      </c>
      <c r="F822" s="16">
        <v>0.29411764705882398</v>
      </c>
      <c r="G822" s="16">
        <v>7.0323488045007003E-3</v>
      </c>
      <c r="H822" s="16">
        <v>0.63200000000000001</v>
      </c>
    </row>
    <row r="823" spans="1:8" ht="15.6">
      <c r="A823" s="16">
        <v>822</v>
      </c>
      <c r="B823" s="16">
        <v>225</v>
      </c>
      <c r="C823" s="16">
        <v>1.2668287682035599</v>
      </c>
      <c r="D823" s="16">
        <v>0.131853433059748</v>
      </c>
      <c r="E823" s="16">
        <v>1.41637123105255</v>
      </c>
      <c r="F823" s="16">
        <v>0.37440688018979801</v>
      </c>
      <c r="G823" s="16">
        <v>8.0871225389157805E-3</v>
      </c>
      <c r="H823" s="16">
        <v>0.55053056604512995</v>
      </c>
    </row>
    <row r="824" spans="1:8" ht="15.6">
      <c r="A824" s="16">
        <v>823</v>
      </c>
      <c r="B824" s="16">
        <v>270</v>
      </c>
      <c r="C824" s="16">
        <v>1.2664506873502299</v>
      </c>
      <c r="D824" s="16">
        <v>0.13204167681878801</v>
      </c>
      <c r="E824" s="16">
        <v>1.4154083797414601</v>
      </c>
      <c r="F824" s="16">
        <v>0.37905762269301502</v>
      </c>
      <c r="G824" s="16">
        <v>8.0817956388104292E-3</v>
      </c>
      <c r="H824" s="16">
        <v>0.55034265487108303</v>
      </c>
    </row>
    <row r="825" spans="1:8" ht="15.6">
      <c r="A825" s="16">
        <v>824</v>
      </c>
      <c r="B825" s="16">
        <v>285</v>
      </c>
      <c r="C825" s="16">
        <v>1.2660729480728199</v>
      </c>
      <c r="D825" s="16">
        <v>0.13223025870821201</v>
      </c>
      <c r="E825" s="16">
        <v>1.4144462292926201</v>
      </c>
      <c r="F825" s="16">
        <v>0.38371333570834798</v>
      </c>
      <c r="G825" s="16">
        <v>8.0765033914482701E-3</v>
      </c>
      <c r="H825" s="16">
        <v>0.55015704239294505</v>
      </c>
    </row>
    <row r="826" spans="1:8" ht="15.6">
      <c r="A826" s="16">
        <v>825</v>
      </c>
      <c r="B826" s="16">
        <v>190</v>
      </c>
      <c r="C826" s="16">
        <v>1.26569554990865</v>
      </c>
      <c r="D826" s="16">
        <v>0.132419179639884</v>
      </c>
      <c r="E826" s="16">
        <v>1.4134847789410501</v>
      </c>
      <c r="F826" s="16">
        <v>0.38837402720845998</v>
      </c>
      <c r="G826" s="16">
        <v>8.0712453541328597E-3</v>
      </c>
      <c r="H826" s="16">
        <v>0.54997370060108697</v>
      </c>
    </row>
    <row r="827" spans="1:8" ht="15.6">
      <c r="A827" s="16">
        <v>826</v>
      </c>
      <c r="B827" s="16">
        <v>125</v>
      </c>
      <c r="C827" s="16">
        <v>1.26531849239586</v>
      </c>
      <c r="D827" s="16">
        <v>0.13260844052894599</v>
      </c>
      <c r="E827" s="16">
        <v>1.4125240279229301</v>
      </c>
      <c r="F827" s="16">
        <v>0.39303970518307202</v>
      </c>
      <c r="G827" s="16">
        <v>8.0660210915442804E-3</v>
      </c>
      <c r="H827" s="16">
        <v>0.54979260195443902</v>
      </c>
    </row>
    <row r="828" spans="1:8" ht="15.6">
      <c r="A828" s="16">
        <v>827</v>
      </c>
      <c r="B828" s="16">
        <v>263</v>
      </c>
      <c r="C828" s="16">
        <v>1.26937772638882</v>
      </c>
      <c r="D828" s="16">
        <v>0.132633749557731</v>
      </c>
      <c r="E828" s="16">
        <v>1.40499598492329</v>
      </c>
      <c r="F828" s="16">
        <v>0.39759215219976202</v>
      </c>
      <c r="G828" s="16">
        <v>8.0746527620486792E-3</v>
      </c>
      <c r="H828" s="16">
        <v>0.551633202372664</v>
      </c>
    </row>
    <row r="829" spans="1:8" ht="15.6">
      <c r="A829" s="16">
        <v>828</v>
      </c>
      <c r="B829" s="16">
        <v>290</v>
      </c>
      <c r="C829" s="16">
        <v>1.26899861312488</v>
      </c>
      <c r="D829" s="16">
        <v>0.132823122852604</v>
      </c>
      <c r="E829" s="16">
        <v>1.4040425055808099</v>
      </c>
      <c r="F829" s="16">
        <v>0.402266373208019</v>
      </c>
      <c r="G829" s="16">
        <v>8.0693941009504101E-3</v>
      </c>
      <c r="H829" s="16">
        <v>0.55144984808418696</v>
      </c>
    </row>
    <row r="830" spans="1:8" ht="15.6">
      <c r="A830" s="16">
        <v>829</v>
      </c>
      <c r="B830" s="16">
        <v>310</v>
      </c>
      <c r="C830" s="16">
        <v>1.2686198422616899</v>
      </c>
      <c r="D830" s="16">
        <v>0.13301283708043601</v>
      </c>
      <c r="E830" s="16">
        <v>1.4030897164936</v>
      </c>
      <c r="F830" s="16">
        <v>0.40694560171408201</v>
      </c>
      <c r="G830" s="16">
        <v>8.0641688650220297E-3</v>
      </c>
      <c r="H830" s="16">
        <v>0.55126871958258705</v>
      </c>
    </row>
    <row r="831" spans="1:8" ht="15.6">
      <c r="A831" s="16">
        <v>830</v>
      </c>
      <c r="B831" s="16">
        <v>225</v>
      </c>
      <c r="C831" s="16">
        <v>1.2682414133355699</v>
      </c>
      <c r="D831" s="16">
        <v>0.13320289316273701</v>
      </c>
      <c r="E831" s="16">
        <v>1.40213761691237</v>
      </c>
      <c r="F831" s="16">
        <v>0.41162984576907002</v>
      </c>
      <c r="G831" s="16">
        <v>8.0589766346039308E-3</v>
      </c>
      <c r="H831" s="16">
        <v>0.55108979026808802</v>
      </c>
    </row>
    <row r="832" spans="1:8" ht="15.6">
      <c r="A832" s="16">
        <v>831</v>
      </c>
      <c r="B832" s="16">
        <v>138</v>
      </c>
      <c r="C832" s="16">
        <v>1.26786332588372</v>
      </c>
      <c r="D832" s="16">
        <v>0.13339329202434699</v>
      </c>
      <c r="E832" s="16">
        <v>1.40118620608893</v>
      </c>
      <c r="F832" s="16">
        <v>0.41631911344137301</v>
      </c>
      <c r="G832" s="16">
        <v>8.0538169969040802E-3</v>
      </c>
      <c r="H832" s="16">
        <v>0.55091303397804303</v>
      </c>
    </row>
    <row r="833" spans="1:8" ht="15.6">
      <c r="A833" s="16">
        <v>832</v>
      </c>
      <c r="B833" s="16">
        <v>241</v>
      </c>
      <c r="C833" s="16">
        <v>1.2584222420770499</v>
      </c>
      <c r="D833" s="16">
        <v>0.13214334679797099</v>
      </c>
      <c r="E833" s="16">
        <v>1.40898223347028</v>
      </c>
      <c r="F833" s="16">
        <v>0.39759215219976202</v>
      </c>
      <c r="G833" s="16">
        <v>8.0083577602615506E-3</v>
      </c>
      <c r="H833" s="16">
        <v>0.54710415013787095</v>
      </c>
    </row>
    <row r="834" spans="1:8" ht="15.6">
      <c r="A834" s="16">
        <v>833</v>
      </c>
      <c r="B834" s="16">
        <v>300</v>
      </c>
      <c r="C834" s="16">
        <v>1.2553003626425601</v>
      </c>
      <c r="D834" s="16">
        <v>0.13243690293666699</v>
      </c>
      <c r="E834" s="16">
        <v>1.4029442349143499</v>
      </c>
      <c r="F834" s="16">
        <v>0.39759215219976202</v>
      </c>
      <c r="G834" s="16">
        <v>8.0879246442717E-3</v>
      </c>
      <c r="H834" s="16">
        <v>0.55253989286548799</v>
      </c>
    </row>
    <row r="835" spans="1:8" ht="15.6">
      <c r="A835" s="16">
        <v>834</v>
      </c>
      <c r="B835" s="16">
        <v>223</v>
      </c>
      <c r="C835" s="16">
        <v>1.26859200084091</v>
      </c>
      <c r="D835" s="16">
        <v>0.13310528216770801</v>
      </c>
      <c r="E835" s="16">
        <v>1.3968926705122</v>
      </c>
      <c r="F835" s="16">
        <v>0.39759215219976202</v>
      </c>
      <c r="G835" s="16">
        <v>8.1873465847434098E-3</v>
      </c>
      <c r="H835" s="16">
        <v>0.55933206647650502</v>
      </c>
    </row>
    <row r="836" spans="1:8" ht="15.6">
      <c r="A836" s="16">
        <v>835</v>
      </c>
      <c r="B836" s="16">
        <v>250</v>
      </c>
      <c r="C836" s="16">
        <v>1.2525095916329401</v>
      </c>
      <c r="D836" s="16">
        <v>0.13242529337185999</v>
      </c>
      <c r="E836" s="16">
        <v>1.4020836016701099</v>
      </c>
      <c r="F836" s="16">
        <v>0.39759215219976202</v>
      </c>
      <c r="G836" s="16">
        <v>8.0968631139655099E-3</v>
      </c>
      <c r="H836" s="16">
        <v>0.55315053914425805</v>
      </c>
    </row>
    <row r="837" spans="1:8" ht="15.6">
      <c r="A837" s="16">
        <v>836</v>
      </c>
      <c r="B837" s="16">
        <v>280</v>
      </c>
      <c r="C837" s="16">
        <v>1.2535738687128799</v>
      </c>
      <c r="D837" s="16">
        <v>0.13237454298856</v>
      </c>
      <c r="E837" s="16">
        <v>1.4033253553941401</v>
      </c>
      <c r="F837" s="16">
        <v>0.39759215219976202</v>
      </c>
      <c r="G837" s="16">
        <v>8.0807880652576693E-3</v>
      </c>
      <c r="H837" s="16">
        <v>0.55205234571621598</v>
      </c>
    </row>
    <row r="838" spans="1:8" ht="15.6">
      <c r="A838" s="16">
        <v>837</v>
      </c>
      <c r="B838" s="16">
        <v>300</v>
      </c>
      <c r="C838" s="16">
        <v>1.2553003626425601</v>
      </c>
      <c r="D838" s="16">
        <v>0.13243690293666699</v>
      </c>
      <c r="E838" s="16">
        <v>1.4029442349143499</v>
      </c>
      <c r="F838" s="16">
        <v>0.39759215219976202</v>
      </c>
      <c r="G838" s="16">
        <v>8.0879246442717E-3</v>
      </c>
      <c r="H838" s="16">
        <v>0.55253989286548799</v>
      </c>
    </row>
    <row r="839" spans="1:8" ht="15.6">
      <c r="A839" s="16">
        <v>838</v>
      </c>
      <c r="B839" s="16">
        <v>275</v>
      </c>
      <c r="C839" s="16">
        <v>1.26055079623693</v>
      </c>
      <c r="D839" s="16">
        <v>0.132765287769784</v>
      </c>
      <c r="E839" s="16">
        <v>1.39948813609115</v>
      </c>
      <c r="F839" s="16">
        <v>0.39759215219976202</v>
      </c>
      <c r="G839" s="16">
        <v>8.1418534629305699E-3</v>
      </c>
      <c r="H839" s="16">
        <v>0.55622412893280004</v>
      </c>
    </row>
    <row r="840" spans="1:8" ht="15.6">
      <c r="A840" s="16">
        <v>839</v>
      </c>
      <c r="B840" s="16">
        <v>250</v>
      </c>
      <c r="C840" s="16">
        <v>1.2635071214589799</v>
      </c>
      <c r="D840" s="16">
        <v>0.13262431448284001</v>
      </c>
      <c r="E840" s="16">
        <v>1.4029374519912401</v>
      </c>
      <c r="F840" s="16">
        <v>0.39759215219976202</v>
      </c>
      <c r="G840" s="16">
        <v>8.0968631139655099E-3</v>
      </c>
      <c r="H840" s="16">
        <v>0.55315053914425805</v>
      </c>
    </row>
    <row r="841" spans="1:8" ht="15.6">
      <c r="A841" s="16">
        <v>840</v>
      </c>
      <c r="B841" s="16">
        <v>195</v>
      </c>
      <c r="C841" s="16">
        <v>1.2957372485160501</v>
      </c>
      <c r="D841" s="16">
        <v>0.152096980705098</v>
      </c>
      <c r="E841" s="16">
        <v>1.37062181811231</v>
      </c>
      <c r="F841" s="16">
        <v>0.320321811680572</v>
      </c>
      <c r="G841" s="16">
        <v>7.4800663772717204E-3</v>
      </c>
      <c r="H841" s="16">
        <v>0.51379970280017595</v>
      </c>
    </row>
    <row r="842" spans="1:8" ht="15.6">
      <c r="A842" s="16">
        <v>841</v>
      </c>
      <c r="B842" s="16">
        <v>280</v>
      </c>
      <c r="C842" s="16">
        <v>1.2957344119346501</v>
      </c>
      <c r="D842" s="16">
        <v>0.152099962035493</v>
      </c>
      <c r="E842" s="16">
        <v>1.37068827536112</v>
      </c>
      <c r="F842" s="16">
        <v>0.32027771156138302</v>
      </c>
      <c r="G842" s="16">
        <v>7.4800186869420204E-3</v>
      </c>
      <c r="H842" s="16">
        <v>0.51379642699004402</v>
      </c>
    </row>
    <row r="843" spans="1:8" ht="15.6">
      <c r="A843" s="16">
        <v>842</v>
      </c>
      <c r="B843" s="16">
        <v>320</v>
      </c>
      <c r="C843" s="16">
        <v>1.2957287387718699</v>
      </c>
      <c r="D843" s="16">
        <v>0.15210592469628401</v>
      </c>
      <c r="E843" s="16">
        <v>1.3708211898587399</v>
      </c>
      <c r="F843" s="16">
        <v>0.32018951132300399</v>
      </c>
      <c r="G843" s="16">
        <v>7.4799233028804797E-3</v>
      </c>
      <c r="H843" s="16">
        <v>0.51378987513608998</v>
      </c>
    </row>
    <row r="844" spans="1:8" ht="15.6">
      <c r="A844" s="16">
        <v>843</v>
      </c>
      <c r="B844" s="16">
        <v>275</v>
      </c>
      <c r="C844" s="16">
        <v>1.2957230656090799</v>
      </c>
      <c r="D844" s="16">
        <v>0.15211188735707501</v>
      </c>
      <c r="E844" s="16">
        <v>1.37095410435636</v>
      </c>
      <c r="F844" s="16">
        <v>0.32010131108462497</v>
      </c>
      <c r="G844" s="16">
        <v>7.4798279142824897E-3</v>
      </c>
      <c r="H844" s="16">
        <v>0.51378332297053098</v>
      </c>
    </row>
    <row r="845" spans="1:8" ht="15.6">
      <c r="A845" s="16">
        <v>844</v>
      </c>
      <c r="B845" s="16">
        <v>136</v>
      </c>
      <c r="C845" s="16">
        <v>1.2605263157894699</v>
      </c>
      <c r="D845" s="16">
        <v>0.12656932216734701</v>
      </c>
      <c r="E845" s="16">
        <v>1.4602904417222899</v>
      </c>
      <c r="F845" s="16">
        <v>0.29411764705882298</v>
      </c>
      <c r="G845" s="16">
        <v>7.5014702881764797E-3</v>
      </c>
      <c r="H845" s="16">
        <v>0.58620689655172398</v>
      </c>
    </row>
    <row r="846" spans="1:8" ht="15.6">
      <c r="A846" s="16">
        <v>845</v>
      </c>
      <c r="B846" s="16">
        <v>48</v>
      </c>
      <c r="C846" s="16">
        <v>1.2605263157894699</v>
      </c>
      <c r="D846" s="16">
        <v>0.12537577992059001</v>
      </c>
      <c r="E846" s="16">
        <v>1.46027053189862</v>
      </c>
      <c r="F846" s="16">
        <v>0.29411764705882398</v>
      </c>
      <c r="G846" s="16">
        <v>7.2394101907729399E-3</v>
      </c>
      <c r="H846" s="16">
        <v>0.55013262599469503</v>
      </c>
    </row>
    <row r="847" spans="1:8" ht="15.6">
      <c r="A847" s="16">
        <v>846</v>
      </c>
      <c r="B847" s="16">
        <v>60</v>
      </c>
      <c r="C847" s="16">
        <v>1.2605263157894699</v>
      </c>
      <c r="D847" s="16">
        <v>0.124204537472782</v>
      </c>
      <c r="E847" s="16">
        <v>1.46025062261784</v>
      </c>
      <c r="F847" s="16">
        <v>0.29411764705882398</v>
      </c>
      <c r="G847" s="16">
        <v>6.9950419142911502E-3</v>
      </c>
      <c r="H847" s="16">
        <v>0.62864721485411201</v>
      </c>
    </row>
    <row r="848" spans="1:8" ht="15.6">
      <c r="A848" s="16">
        <v>847</v>
      </c>
      <c r="B848" s="16">
        <v>40</v>
      </c>
      <c r="C848" s="16">
        <v>1.2605263157894699</v>
      </c>
      <c r="D848" s="16">
        <v>0.12305497564370201</v>
      </c>
      <c r="E848" s="16">
        <v>1.46023071387995</v>
      </c>
      <c r="F848" s="16">
        <v>0.29411764705882398</v>
      </c>
      <c r="G848" s="16">
        <v>6.7666323823959299E-3</v>
      </c>
      <c r="H848" s="16">
        <v>0.64986737400530503</v>
      </c>
    </row>
    <row r="849" spans="1:8" ht="15.6">
      <c r="A849" s="16">
        <v>848</v>
      </c>
      <c r="B849" s="16">
        <v>100</v>
      </c>
      <c r="C849" s="16">
        <v>1.2605263157894699</v>
      </c>
      <c r="D849" s="16">
        <v>0.121926497965938</v>
      </c>
      <c r="E849" s="16">
        <v>1.4602108056849099</v>
      </c>
      <c r="F849" s="16">
        <v>0.29411764705882398</v>
      </c>
      <c r="G849" s="16">
        <v>6.55266772208302E-3</v>
      </c>
      <c r="H849" s="16">
        <v>0.67108753315649905</v>
      </c>
    </row>
    <row r="850" spans="1:8" ht="15.6">
      <c r="A850" s="16">
        <v>849</v>
      </c>
      <c r="B850" s="16">
        <v>185</v>
      </c>
      <c r="C850" s="16">
        <v>1.2958684210526299</v>
      </c>
      <c r="D850" s="16">
        <v>0.13149762860270001</v>
      </c>
      <c r="E850" s="16">
        <v>1.4315978366258599</v>
      </c>
      <c r="F850" s="16">
        <v>0.29411764705882398</v>
      </c>
      <c r="G850" s="16">
        <v>8.5760351274398808E-3</v>
      </c>
      <c r="H850" s="16">
        <v>0.57665260196905799</v>
      </c>
    </row>
    <row r="851" spans="1:8" ht="15.6">
      <c r="A851" s="16">
        <v>850</v>
      </c>
      <c r="B851" s="16">
        <v>180</v>
      </c>
      <c r="C851" s="16">
        <v>1.2759898424543901</v>
      </c>
      <c r="D851" s="16">
        <v>0.135119886636276</v>
      </c>
      <c r="E851" s="16">
        <v>1.30545693315621</v>
      </c>
      <c r="F851" s="16">
        <v>0.25614754098360698</v>
      </c>
      <c r="G851" s="16">
        <v>8.4931748846626895E-3</v>
      </c>
      <c r="H851" s="16">
        <v>0.582278481012658</v>
      </c>
    </row>
    <row r="852" spans="1:8" ht="15.6">
      <c r="A852" s="16">
        <v>851</v>
      </c>
      <c r="B852" s="16">
        <v>262</v>
      </c>
      <c r="C852" s="16">
        <v>1.26441430174896</v>
      </c>
      <c r="D852" s="16">
        <v>0.13594836527558099</v>
      </c>
      <c r="E852" s="16">
        <v>1.2821857331120701</v>
      </c>
      <c r="F852" s="16">
        <v>0.263191871840456</v>
      </c>
      <c r="G852" s="16">
        <v>8.3742443930535405E-3</v>
      </c>
      <c r="H852" s="16">
        <v>0.57242827648142602</v>
      </c>
    </row>
    <row r="853" spans="1:8" ht="15.6">
      <c r="A853" s="16">
        <v>852</v>
      </c>
      <c r="B853" s="16">
        <v>102</v>
      </c>
      <c r="C853" s="16">
        <v>1.25805993242603</v>
      </c>
      <c r="D853" s="16">
        <v>0.12939535245186701</v>
      </c>
      <c r="E853" s="16">
        <v>1.4572136894899801</v>
      </c>
      <c r="F853" s="16">
        <v>0.29416955933400002</v>
      </c>
      <c r="G853" s="16">
        <v>8.1196293754354706E-3</v>
      </c>
      <c r="H853" s="16">
        <v>0.54547961629970498</v>
      </c>
    </row>
    <row r="854" spans="1:8" ht="15.6">
      <c r="A854" s="16">
        <v>853</v>
      </c>
      <c r="B854" s="16">
        <v>128</v>
      </c>
      <c r="C854" s="16">
        <v>1.2583076801641799</v>
      </c>
      <c r="D854" s="16">
        <v>0.129763537599032</v>
      </c>
      <c r="E854" s="16">
        <v>1.4572537095541001</v>
      </c>
      <c r="F854" s="16">
        <v>0.29424746211563901</v>
      </c>
      <c r="G854" s="16">
        <v>8.1040678829033506E-3</v>
      </c>
      <c r="H854" s="16">
        <v>0.54371085495268201</v>
      </c>
    </row>
    <row r="855" spans="1:8" ht="15.6">
      <c r="A855" s="16">
        <v>854</v>
      </c>
      <c r="B855" s="16">
        <v>93</v>
      </c>
      <c r="C855" s="16">
        <v>1.25872047140527</v>
      </c>
      <c r="D855" s="16">
        <v>0.13037737794457299</v>
      </c>
      <c r="E855" s="16">
        <v>1.4573204024147399</v>
      </c>
      <c r="F855" s="16">
        <v>0.29437739181630801</v>
      </c>
      <c r="G855" s="16">
        <v>8.0784382314887399E-3</v>
      </c>
      <c r="H855" s="16">
        <v>0.54079400165845104</v>
      </c>
    </row>
    <row r="856" spans="1:8" ht="15.6">
      <c r="A856" s="16">
        <v>855</v>
      </c>
      <c r="B856" s="16">
        <v>228</v>
      </c>
      <c r="C856" s="16">
        <v>1.2633081807686</v>
      </c>
      <c r="D856" s="16">
        <v>0.13575141411650599</v>
      </c>
      <c r="E856" s="16">
        <v>1.2782158572233799</v>
      </c>
      <c r="F856" s="16">
        <v>0.25574940523394102</v>
      </c>
      <c r="G856" s="16">
        <v>8.3674739634838607E-3</v>
      </c>
      <c r="H856" s="16">
        <v>0.57460283799073997</v>
      </c>
    </row>
    <row r="857" spans="1:8" ht="15.6">
      <c r="A857" s="16">
        <v>856</v>
      </c>
      <c r="B857" s="16">
        <v>215</v>
      </c>
      <c r="C857" s="16">
        <v>1.2609149780655899</v>
      </c>
      <c r="D857" s="16">
        <v>0.13183442547165</v>
      </c>
      <c r="E857" s="16">
        <v>1.3630013457082999</v>
      </c>
      <c r="F857" s="16">
        <v>0.273822562979189</v>
      </c>
      <c r="G857" s="16">
        <v>8.2889048035861106E-3</v>
      </c>
      <c r="H857" s="16">
        <v>0.59830985915492996</v>
      </c>
    </row>
    <row r="858" spans="1:8" ht="15.6">
      <c r="A858" s="16">
        <v>857</v>
      </c>
      <c r="B858" s="16">
        <v>265</v>
      </c>
      <c r="C858" s="16">
        <v>1.25124378109453</v>
      </c>
      <c r="D858" s="16">
        <v>0.133635822671824</v>
      </c>
      <c r="E858" s="16">
        <v>1.3029535771715299</v>
      </c>
      <c r="F858" s="16">
        <v>0.25614754098360698</v>
      </c>
      <c r="G858" s="16">
        <v>8.2500627004765195E-3</v>
      </c>
      <c r="H858" s="16">
        <v>0.60112676056337999</v>
      </c>
    </row>
    <row r="859" spans="1:8" ht="15.6">
      <c r="A859" s="16">
        <v>858</v>
      </c>
      <c r="B859" s="16">
        <v>320</v>
      </c>
      <c r="C859" s="16">
        <v>1.2464636035105801</v>
      </c>
      <c r="D859" s="16">
        <v>0.134555109102279</v>
      </c>
      <c r="E859" s="16">
        <v>1.27487100797877</v>
      </c>
      <c r="F859" s="16">
        <v>0.24813895781637699</v>
      </c>
      <c r="G859" s="16">
        <v>8.2307778414291294E-3</v>
      </c>
      <c r="H859" s="16">
        <v>0.60253521126760601</v>
      </c>
    </row>
    <row r="860" spans="1:8" ht="15.6">
      <c r="A860" s="16">
        <v>859</v>
      </c>
      <c r="B860" s="16">
        <v>175</v>
      </c>
      <c r="C860" s="16">
        <v>1.2417198107385301</v>
      </c>
      <c r="D860" s="16">
        <v>0.13548713075873101</v>
      </c>
      <c r="E860" s="16">
        <v>1.24797342642834</v>
      </c>
      <c r="F860" s="16">
        <v>0.240615976900866</v>
      </c>
      <c r="G860" s="16">
        <v>8.2115829304183294E-3</v>
      </c>
      <c r="H860" s="16">
        <v>0.60394366197183103</v>
      </c>
    </row>
    <row r="861" spans="1:8" ht="15.6">
      <c r="A861" s="16">
        <v>860</v>
      </c>
      <c r="B861" s="16">
        <v>100</v>
      </c>
      <c r="C861" s="16">
        <v>1.2323397305022501</v>
      </c>
      <c r="D861" s="16">
        <v>0.13739045317590201</v>
      </c>
      <c r="E861" s="16">
        <v>1.1974453588959999</v>
      </c>
      <c r="F861" s="16">
        <v>0.22686025408348501</v>
      </c>
      <c r="G861" s="16">
        <v>8.1734604469902092E-3</v>
      </c>
      <c r="H861" s="16">
        <v>0.60676056338028195</v>
      </c>
    </row>
    <row r="862" spans="1:8" ht="15.6">
      <c r="A862" s="16">
        <v>861</v>
      </c>
      <c r="B862" s="16">
        <v>270</v>
      </c>
      <c r="C862" s="16">
        <v>1.2464636035105801</v>
      </c>
      <c r="D862" s="16">
        <v>0.13509337203312999</v>
      </c>
      <c r="E862" s="16">
        <v>1.2748772116501299</v>
      </c>
      <c r="F862" s="16">
        <v>0.24813895781637699</v>
      </c>
      <c r="G862" s="16">
        <v>8.3557825357460404E-3</v>
      </c>
      <c r="H862" s="16">
        <v>0.59352112676056301</v>
      </c>
    </row>
    <row r="863" spans="1:8" ht="15.6">
      <c r="A863" s="16">
        <v>862</v>
      </c>
      <c r="B863" s="16">
        <v>315</v>
      </c>
      <c r="C863" s="16">
        <v>1.2464636035105801</v>
      </c>
      <c r="D863" s="16">
        <v>0.134555109102279</v>
      </c>
      <c r="E863" s="16">
        <v>1.27487100797877</v>
      </c>
      <c r="F863" s="16">
        <v>0.24813895781637699</v>
      </c>
      <c r="G863" s="16">
        <v>8.2307778414291294E-3</v>
      </c>
      <c r="H863" s="16">
        <v>0.60253521126760601</v>
      </c>
    </row>
    <row r="864" spans="1:8" ht="15.6">
      <c r="A864" s="16">
        <v>863</v>
      </c>
      <c r="B864" s="16">
        <v>334</v>
      </c>
      <c r="C864" s="16">
        <v>1.2464636035105801</v>
      </c>
      <c r="D864" s="16">
        <v>0.13402111843405801</v>
      </c>
      <c r="E864" s="16">
        <v>1.2748648043677799</v>
      </c>
      <c r="F864" s="16">
        <v>0.24813895781637699</v>
      </c>
      <c r="G864" s="16">
        <v>8.1094582233150192E-3</v>
      </c>
      <c r="H864" s="16">
        <v>0.61154929577464801</v>
      </c>
    </row>
    <row r="865" spans="1:8" ht="15.6">
      <c r="A865" s="16">
        <v>864</v>
      </c>
      <c r="B865" s="16">
        <v>275</v>
      </c>
      <c r="C865" s="16">
        <v>1.2464636035105801</v>
      </c>
      <c r="D865" s="16">
        <v>0.133755709334832</v>
      </c>
      <c r="E865" s="16">
        <v>1.27486170258493</v>
      </c>
      <c r="F865" s="16">
        <v>0.24813895781637699</v>
      </c>
      <c r="G865" s="16">
        <v>8.0501297680918606E-3</v>
      </c>
      <c r="H865" s="16">
        <v>0.61605633802816895</v>
      </c>
    </row>
    <row r="866" spans="1:8" ht="15.6">
      <c r="A866" s="16">
        <v>865</v>
      </c>
      <c r="B866" s="16">
        <v>155</v>
      </c>
      <c r="C866" s="16">
        <v>1.29415347137637</v>
      </c>
      <c r="D866" s="16">
        <v>0.13327187315206299</v>
      </c>
      <c r="E866" s="16">
        <v>1.44731137874446</v>
      </c>
      <c r="F866" s="16">
        <v>0.31776529707360301</v>
      </c>
      <c r="G866" s="16">
        <v>8.4215762273050897E-3</v>
      </c>
      <c r="H866" s="16">
        <v>0.56079977588431995</v>
      </c>
    </row>
    <row r="867" spans="1:8" ht="15.6">
      <c r="A867" s="16">
        <v>866</v>
      </c>
      <c r="B867" s="16">
        <v>163</v>
      </c>
      <c r="C867" s="16">
        <v>1.2595870206489701</v>
      </c>
      <c r="D867" s="16">
        <v>0.13067556260184099</v>
      </c>
      <c r="E867" s="16">
        <v>1.4389763294514399</v>
      </c>
      <c r="F867" s="16">
        <v>0.33508158508158498</v>
      </c>
      <c r="G867" s="16">
        <v>8.1524100231576795E-3</v>
      </c>
      <c r="H867" s="16">
        <v>0.54238437124456895</v>
      </c>
    </row>
    <row r="868" spans="1:8" ht="15.6">
      <c r="A868" s="16">
        <v>867</v>
      </c>
      <c r="B868" s="16">
        <v>180</v>
      </c>
      <c r="C868" s="16">
        <v>1.2639503053274399</v>
      </c>
      <c r="D868" s="16">
        <v>0.13601743028622801</v>
      </c>
      <c r="E868" s="16">
        <v>1.42448308100305</v>
      </c>
      <c r="F868" s="16">
        <v>0.33665105386416899</v>
      </c>
      <c r="G868" s="16">
        <v>7.8674080769023606E-3</v>
      </c>
      <c r="H868" s="16">
        <v>0.52713322619840897</v>
      </c>
    </row>
    <row r="869" spans="1:8" ht="15.6">
      <c r="A869" s="16">
        <v>868</v>
      </c>
      <c r="B869" s="16">
        <v>205</v>
      </c>
      <c r="C869" s="16">
        <v>1.26830808080808</v>
      </c>
      <c r="D869" s="16">
        <v>0.141408043848604</v>
      </c>
      <c r="E869" s="16">
        <v>1.4103045121556199</v>
      </c>
      <c r="F869" s="16">
        <v>0.33823529411764702</v>
      </c>
      <c r="G869" s="16">
        <v>7.6084277969443101E-3</v>
      </c>
      <c r="H869" s="16">
        <v>0.51341093117408898</v>
      </c>
    </row>
    <row r="870" spans="1:8" ht="15.6">
      <c r="A870" s="16">
        <v>869</v>
      </c>
      <c r="B870" s="16">
        <v>185</v>
      </c>
      <c r="C870" s="16">
        <v>1.2726603575183999</v>
      </c>
      <c r="D870" s="16">
        <v>0.146848073574713</v>
      </c>
      <c r="E870" s="16">
        <v>1.3964304844168101</v>
      </c>
      <c r="F870" s="16">
        <v>0.33983451536643</v>
      </c>
      <c r="G870" s="16">
        <v>7.3719310863382299E-3</v>
      </c>
      <c r="H870" s="16">
        <v>0.50101064546557095</v>
      </c>
    </row>
    <row r="871" spans="1:8" ht="15.6">
      <c r="A871" s="16">
        <v>870</v>
      </c>
      <c r="B871" s="16">
        <v>205</v>
      </c>
      <c r="C871" s="16">
        <v>1.27088594276094</v>
      </c>
      <c r="D871" s="16">
        <v>0.14174690763647099</v>
      </c>
      <c r="E871" s="16">
        <v>1.41253692717682</v>
      </c>
      <c r="F871" s="16">
        <v>0.34323529411764703</v>
      </c>
      <c r="G871" s="16">
        <v>7.6093036376024097E-3</v>
      </c>
      <c r="H871" s="16">
        <v>0.51347003223673104</v>
      </c>
    </row>
    <row r="872" spans="1:8" ht="15.6">
      <c r="A872" s="16">
        <v>871</v>
      </c>
      <c r="B872" s="16">
        <v>348</v>
      </c>
      <c r="C872" s="16">
        <v>1.27195590402021</v>
      </c>
      <c r="D872" s="16">
        <v>0.142236087620913</v>
      </c>
      <c r="E872" s="16">
        <v>1.4087398352220999</v>
      </c>
      <c r="F872" s="16">
        <v>0.35468016431924898</v>
      </c>
      <c r="G872" s="16">
        <v>7.6196472322428398E-3</v>
      </c>
      <c r="H872" s="16">
        <v>0.512800970497718</v>
      </c>
    </row>
    <row r="873" spans="1:8" ht="15.6">
      <c r="A873" s="16">
        <v>872</v>
      </c>
      <c r="B873" s="16">
        <v>270</v>
      </c>
      <c r="C873" s="16">
        <v>1.2740971783533399</v>
      </c>
      <c r="D873" s="16">
        <v>0.14321885881372601</v>
      </c>
      <c r="E873" s="16">
        <v>1.4011917490141299</v>
      </c>
      <c r="F873" s="16">
        <v>0.37740946261682201</v>
      </c>
      <c r="G873" s="16">
        <v>7.64046667168858E-3</v>
      </c>
      <c r="H873" s="16">
        <v>0.51145771753008595</v>
      </c>
    </row>
    <row r="874" spans="1:8" ht="15.6">
      <c r="A874" s="16">
        <v>873</v>
      </c>
      <c r="B874" s="16">
        <v>200</v>
      </c>
      <c r="C874" s="16">
        <v>1.27516849199663</v>
      </c>
      <c r="D874" s="16">
        <v>0.14371246330158999</v>
      </c>
      <c r="E874" s="16">
        <v>1.3974405685914799</v>
      </c>
      <c r="F874" s="16">
        <v>0.38869463869463899</v>
      </c>
      <c r="G874" s="16">
        <v>7.6509434273298801E-3</v>
      </c>
      <c r="H874" s="16">
        <v>0.51078353725883197</v>
      </c>
    </row>
    <row r="875" spans="1:8" ht="15.6">
      <c r="A875" s="16">
        <v>874</v>
      </c>
      <c r="B875" s="16">
        <v>130</v>
      </c>
      <c r="C875" s="16">
        <v>1.288</v>
      </c>
      <c r="D875" s="16">
        <v>0.130788694794266</v>
      </c>
      <c r="E875" s="16">
        <v>1.4276452349953499</v>
      </c>
      <c r="F875" s="16">
        <v>0.29411764705882398</v>
      </c>
      <c r="G875" s="16">
        <v>8.4334380177118907E-3</v>
      </c>
      <c r="H875" s="16">
        <v>0.59393047220020401</v>
      </c>
    </row>
    <row r="876" spans="1:8" ht="15.6">
      <c r="A876" s="16">
        <v>875</v>
      </c>
      <c r="B876" s="16">
        <v>140</v>
      </c>
      <c r="C876" s="16">
        <v>1.2938947368421101</v>
      </c>
      <c r="D876" s="16">
        <v>0.13101890840043201</v>
      </c>
      <c r="E876" s="16">
        <v>1.42376939500184</v>
      </c>
      <c r="F876" s="16">
        <v>0.29411764705882398</v>
      </c>
      <c r="G876" s="16">
        <v>8.4723972280593592E-3</v>
      </c>
      <c r="H876" s="16">
        <v>0.60123329907502598</v>
      </c>
    </row>
    <row r="877" spans="1:8" ht="15.6">
      <c r="A877" s="16">
        <v>876</v>
      </c>
      <c r="B877" s="16">
        <v>115</v>
      </c>
      <c r="C877" s="16">
        <v>1.2997894736842099</v>
      </c>
      <c r="D877" s="16">
        <v>0.13124867862779999</v>
      </c>
      <c r="E877" s="16">
        <v>1.4198935655774001</v>
      </c>
      <c r="F877" s="16">
        <v>0.29411764705882398</v>
      </c>
      <c r="G877" s="16">
        <v>8.5122670893908407E-3</v>
      </c>
      <c r="H877" s="16">
        <v>0.60866060117470899</v>
      </c>
    </row>
    <row r="878" spans="1:8" ht="15.6">
      <c r="A878" s="16">
        <v>877</v>
      </c>
      <c r="B878" s="16">
        <v>480</v>
      </c>
      <c r="C878" s="16">
        <v>1.2358422081618201</v>
      </c>
      <c r="D878" s="16">
        <v>0.138589815108006</v>
      </c>
      <c r="E878" s="16">
        <v>1.3019485021603401</v>
      </c>
      <c r="F878" s="16">
        <v>0.322946190130253</v>
      </c>
      <c r="G878" s="16">
        <v>7.8127918765184701E-3</v>
      </c>
      <c r="H878" s="16">
        <v>0.546380949415886</v>
      </c>
    </row>
    <row r="879" spans="1:8" ht="15.6">
      <c r="A879" s="16">
        <v>878</v>
      </c>
      <c r="B879" s="16">
        <v>450</v>
      </c>
      <c r="C879" s="16">
        <v>1.21197207563401</v>
      </c>
      <c r="D879" s="16">
        <v>0.13705111138347401</v>
      </c>
      <c r="E879" s="16">
        <v>1.25561467999486</v>
      </c>
      <c r="F879" s="16">
        <v>0.33228365777850499</v>
      </c>
      <c r="G879" s="16">
        <v>8.3429804236001305E-3</v>
      </c>
      <c r="H879" s="16">
        <v>0.58101948127568304</v>
      </c>
    </row>
    <row r="880" spans="1:8" ht="15.6">
      <c r="A880" s="16">
        <v>879</v>
      </c>
      <c r="B880" s="16">
        <v>505</v>
      </c>
      <c r="C880" s="16">
        <v>1.2124166652880899</v>
      </c>
      <c r="D880" s="16">
        <v>0.13746104666754799</v>
      </c>
      <c r="E880" s="16">
        <v>1.25627658147286</v>
      </c>
      <c r="F880" s="16">
        <v>0.32844961557336799</v>
      </c>
      <c r="G880" s="16">
        <v>8.3178784606075598E-3</v>
      </c>
      <c r="H880" s="16">
        <v>0.57927133747377602</v>
      </c>
    </row>
    <row r="881" spans="1:8" ht="15.6">
      <c r="A881" s="16">
        <v>880</v>
      </c>
      <c r="B881" s="16">
        <v>500</v>
      </c>
      <c r="C881" s="16">
        <v>1.21286125494218</v>
      </c>
      <c r="D881" s="16">
        <v>0.13787098195162301</v>
      </c>
      <c r="E881" s="16">
        <v>1.2569384829508601</v>
      </c>
      <c r="F881" s="16">
        <v>0.32461557336823199</v>
      </c>
      <c r="G881" s="16">
        <v>8.2928346189597105E-3</v>
      </c>
      <c r="H881" s="16">
        <v>0.57752724134210798</v>
      </c>
    </row>
    <row r="882" spans="1:8" ht="15.6">
      <c r="A882" s="16">
        <v>881</v>
      </c>
      <c r="B882" s="16">
        <v>420</v>
      </c>
      <c r="C882" s="16">
        <v>1.21375043425036</v>
      </c>
      <c r="D882" s="16">
        <v>0.13869085251977101</v>
      </c>
      <c r="E882" s="16">
        <v>1.25826228590685</v>
      </c>
      <c r="F882" s="16">
        <v>0.31694748895795799</v>
      </c>
      <c r="G882" s="16">
        <v>8.2429204941148592E-3</v>
      </c>
      <c r="H882" s="16">
        <v>0.57405113598728197</v>
      </c>
    </row>
    <row r="883" spans="1:8" ht="15.6">
      <c r="A883" s="16">
        <v>882</v>
      </c>
      <c r="B883" s="16">
        <v>330</v>
      </c>
      <c r="C883" s="16">
        <v>1.21552879286671</v>
      </c>
      <c r="D883" s="16">
        <v>0.14033059365606801</v>
      </c>
      <c r="E883" s="16">
        <v>1.26090989181883</v>
      </c>
      <c r="F883" s="16">
        <v>0.30161132013741199</v>
      </c>
      <c r="G883" s="16">
        <v>8.1437808910121891E-3</v>
      </c>
      <c r="H883" s="16">
        <v>0.567146883808331</v>
      </c>
    </row>
    <row r="884" spans="1:8" ht="15.6">
      <c r="A884" s="16">
        <v>883</v>
      </c>
      <c r="B884" s="16">
        <v>300</v>
      </c>
      <c r="C884" s="16">
        <v>1.21730715148307</v>
      </c>
      <c r="D884" s="16">
        <v>0.14197033479236401</v>
      </c>
      <c r="E884" s="16">
        <v>1.2635574977308099</v>
      </c>
      <c r="F884" s="16">
        <v>0.28627515131686598</v>
      </c>
      <c r="G884" s="16">
        <v>8.0455489750182897E-3</v>
      </c>
      <c r="H884" s="16">
        <v>0.56030584451809795</v>
      </c>
    </row>
    <row r="885" spans="1:8" ht="15.6">
      <c r="A885" s="16">
        <v>884</v>
      </c>
      <c r="B885" s="16">
        <v>203</v>
      </c>
      <c r="C885" s="16">
        <v>1.30232558139535</v>
      </c>
      <c r="D885" s="16">
        <v>0.13850462371250299</v>
      </c>
      <c r="E885" s="16">
        <v>1.35771799785397</v>
      </c>
      <c r="F885" s="16">
        <v>0.49157303370786498</v>
      </c>
      <c r="G885" s="16">
        <v>8.4485186355929796E-3</v>
      </c>
      <c r="H885" s="16">
        <v>0.53795001146526</v>
      </c>
    </row>
    <row r="886" spans="1:8" ht="15.6">
      <c r="A886" s="16">
        <v>885</v>
      </c>
      <c r="B886" s="16">
        <v>212</v>
      </c>
      <c r="C886" s="16">
        <v>1.28253175098897</v>
      </c>
      <c r="D886" s="16">
        <v>0.13664718361049699</v>
      </c>
      <c r="E886" s="16">
        <v>1.33545465986317</v>
      </c>
      <c r="F886" s="16">
        <v>0.482359426681367</v>
      </c>
      <c r="G886" s="16">
        <v>8.6098837835845102E-3</v>
      </c>
      <c r="H886" s="16">
        <v>0.52786783319269903</v>
      </c>
    </row>
    <row r="887" spans="1:8" ht="15.6">
      <c r="A887" s="16">
        <v>886</v>
      </c>
      <c r="B887" s="16">
        <v>230</v>
      </c>
      <c r="C887" s="16">
        <v>1.2446958981612499</v>
      </c>
      <c r="D887" s="16">
        <v>0.133077856595923</v>
      </c>
      <c r="E887" s="16">
        <v>1.29304882439281</v>
      </c>
      <c r="F887" s="16">
        <v>0.464930924548353</v>
      </c>
      <c r="G887" s="16">
        <v>8.9202319039223595E-3</v>
      </c>
      <c r="H887" s="16">
        <v>0.50950252704565402</v>
      </c>
    </row>
    <row r="888" spans="1:8" ht="15.6">
      <c r="A888" s="16">
        <v>887</v>
      </c>
      <c r="B888" s="16">
        <v>245</v>
      </c>
      <c r="C888" s="16">
        <v>1.22660294703305</v>
      </c>
      <c r="D888" s="16">
        <v>0.131362216739636</v>
      </c>
      <c r="E888" s="16">
        <v>1.2728400345670801</v>
      </c>
      <c r="F888" s="16">
        <v>0.45668058455114802</v>
      </c>
      <c r="G888" s="16">
        <v>9.069527587844E-3</v>
      </c>
      <c r="H888" s="16">
        <v>0.50111548290268904</v>
      </c>
    </row>
    <row r="889" spans="1:8" ht="15.6">
      <c r="A889" s="16">
        <v>888</v>
      </c>
      <c r="B889" s="16">
        <v>225</v>
      </c>
      <c r="C889" s="16">
        <v>1.2090284592738001</v>
      </c>
      <c r="D889" s="16">
        <v>0.12969024991200301</v>
      </c>
      <c r="E889" s="16">
        <v>1.2532532022031599</v>
      </c>
      <c r="F889" s="16">
        <v>0.44871794871794901</v>
      </c>
      <c r="G889" s="16">
        <v>9.2150998302481593E-3</v>
      </c>
      <c r="H889" s="16">
        <v>0.49319929036073301</v>
      </c>
    </row>
    <row r="890" spans="1:8" ht="15.6">
      <c r="A890" s="16">
        <v>889</v>
      </c>
      <c r="B890" s="16">
        <v>184</v>
      </c>
      <c r="C890" s="16">
        <v>1.17534821598932</v>
      </c>
      <c r="D890" s="16">
        <v>0.12647083053011701</v>
      </c>
      <c r="E890" s="16">
        <v>1.2158339886777301</v>
      </c>
      <c r="F890" s="16">
        <v>0.43359762140733399</v>
      </c>
      <c r="G890" s="16">
        <v>9.4956176094808994E-3</v>
      </c>
      <c r="H890" s="16">
        <v>0.47862928814065497</v>
      </c>
    </row>
    <row r="891" spans="1:8" ht="15.6">
      <c r="A891" s="16">
        <v>890</v>
      </c>
      <c r="B891" s="16">
        <v>105</v>
      </c>
      <c r="C891" s="16">
        <v>1.3071578947368401</v>
      </c>
      <c r="D891" s="16">
        <v>0.14803356439255699</v>
      </c>
      <c r="E891" s="16">
        <v>1.6001878560174501</v>
      </c>
      <c r="F891" s="16">
        <v>0.30588235294117599</v>
      </c>
      <c r="G891" s="16">
        <v>7.8497336697504905E-3</v>
      </c>
      <c r="H891" s="16">
        <v>0.52781609195402301</v>
      </c>
    </row>
    <row r="892" spans="1:8" ht="15.6">
      <c r="A892" s="16">
        <v>891</v>
      </c>
      <c r="B892" s="16">
        <v>121</v>
      </c>
      <c r="C892" s="16">
        <v>1.3194736842105299</v>
      </c>
      <c r="D892" s="16">
        <v>0.15275446917183499</v>
      </c>
      <c r="E892" s="16">
        <v>1.6359380681129601</v>
      </c>
      <c r="F892" s="16">
        <v>0.308823529411765</v>
      </c>
      <c r="G892" s="16">
        <v>7.7913279132791301E-3</v>
      </c>
      <c r="H892" s="16">
        <v>0.52388888888888896</v>
      </c>
    </row>
    <row r="893" spans="1:8" ht="15.6">
      <c r="A893" s="16">
        <v>892</v>
      </c>
      <c r="B893" s="16">
        <v>108</v>
      </c>
      <c r="C893" s="16">
        <v>1.33178947368421</v>
      </c>
      <c r="D893" s="16">
        <v>0.157475373951113</v>
      </c>
      <c r="E893" s="16">
        <v>1.6716882802084601</v>
      </c>
      <c r="F893" s="16">
        <v>0.311764705882353</v>
      </c>
      <c r="G893" s="16">
        <v>7.7366902701285099E-3</v>
      </c>
      <c r="H893" s="16">
        <v>0.52021505376344102</v>
      </c>
    </row>
    <row r="894" spans="1:8" ht="15.6">
      <c r="A894" s="16">
        <v>893</v>
      </c>
      <c r="B894" s="16">
        <v>175</v>
      </c>
      <c r="C894" s="16">
        <v>1.2532095909138701</v>
      </c>
      <c r="D894" s="16">
        <v>0.131661695781849</v>
      </c>
      <c r="E894" s="16">
        <v>1.4220830395631701</v>
      </c>
      <c r="F894" s="16">
        <v>0.35752369668246398</v>
      </c>
      <c r="G894" s="16">
        <v>8.1224442203628507E-3</v>
      </c>
      <c r="H894" s="16">
        <v>0.55195781659160803</v>
      </c>
    </row>
    <row r="895" spans="1:8" ht="15.6">
      <c r="A895" s="16">
        <v>894</v>
      </c>
      <c r="B895" s="16">
        <v>315</v>
      </c>
      <c r="C895" s="16">
        <v>1.25340201850294</v>
      </c>
      <c r="D895" s="16">
        <v>0.132423095613247</v>
      </c>
      <c r="E895" s="16">
        <v>1.41268749570277</v>
      </c>
      <c r="F895" s="16">
        <v>0.37885985748218498</v>
      </c>
      <c r="G895" s="16">
        <v>8.0921550739747796E-3</v>
      </c>
      <c r="H895" s="16">
        <v>0.55184960970656705</v>
      </c>
    </row>
    <row r="896" spans="1:8" ht="15.6">
      <c r="A896" s="16">
        <v>895</v>
      </c>
      <c r="B896" s="16">
        <v>370</v>
      </c>
      <c r="C896" s="16">
        <v>1.25359432475039</v>
      </c>
      <c r="D896" s="16">
        <v>0.13318795660836799</v>
      </c>
      <c r="E896" s="16">
        <v>1.4033942282468701</v>
      </c>
      <c r="F896" s="16">
        <v>0.40029761904761901</v>
      </c>
      <c r="G896" s="16">
        <v>8.0625314315674601E-3</v>
      </c>
      <c r="H896" s="16">
        <v>0.55178365937859597</v>
      </c>
    </row>
    <row r="897" spans="1:8" ht="15.6">
      <c r="A897" s="16">
        <v>896</v>
      </c>
      <c r="B897" s="16">
        <v>160</v>
      </c>
      <c r="C897" s="16">
        <v>1.25378650977096</v>
      </c>
      <c r="D897" s="16">
        <v>0.13395630242156201</v>
      </c>
      <c r="E897" s="16">
        <v>1.39420157622136</v>
      </c>
      <c r="F897" s="16">
        <v>0.421837708830549</v>
      </c>
      <c r="G897" s="16">
        <v>8.0335349770413404E-3</v>
      </c>
      <c r="H897" s="16">
        <v>0.55175778266507303</v>
      </c>
    </row>
    <row r="898" spans="1:8" ht="15.6">
      <c r="A898" s="16">
        <v>897</v>
      </c>
      <c r="B898" s="16">
        <v>185</v>
      </c>
      <c r="C898" s="16">
        <v>1.29047939444912</v>
      </c>
      <c r="D898" s="16">
        <v>0.142059520829345</v>
      </c>
      <c r="E898" s="16">
        <v>1.3994333579115299</v>
      </c>
      <c r="F898" s="16">
        <v>0.29691211401425199</v>
      </c>
      <c r="G898" s="16">
        <v>7.9731500709076201E-3</v>
      </c>
      <c r="H898" s="16">
        <v>0.543733988602499</v>
      </c>
    </row>
    <row r="899" spans="1:8" ht="15.6">
      <c r="A899" s="16">
        <v>898</v>
      </c>
      <c r="B899" s="16">
        <v>215</v>
      </c>
      <c r="C899" s="16">
        <v>1.2943170834208899</v>
      </c>
      <c r="D899" s="16">
        <v>0.147422819189065</v>
      </c>
      <c r="E899" s="16">
        <v>1.3861506052422701</v>
      </c>
      <c r="F899" s="16">
        <v>0.29832935560859197</v>
      </c>
      <c r="G899" s="16">
        <v>7.68988084520525E-3</v>
      </c>
      <c r="H899" s="16">
        <v>0.52815499232091401</v>
      </c>
    </row>
    <row r="900" spans="1:8" ht="15.6">
      <c r="A900" s="16">
        <v>899</v>
      </c>
      <c r="B900" s="16">
        <v>320</v>
      </c>
      <c r="C900" s="16">
        <v>1.2981499370012599</v>
      </c>
      <c r="D900" s="16">
        <v>0.15283521317224699</v>
      </c>
      <c r="E900" s="16">
        <v>1.3731523887744299</v>
      </c>
      <c r="F900" s="16">
        <v>0.29976019184652303</v>
      </c>
      <c r="G900" s="16">
        <v>7.4327647010954297E-3</v>
      </c>
      <c r="H900" s="16">
        <v>0.51415188114698296</v>
      </c>
    </row>
    <row r="901" spans="1:8" ht="15.6">
      <c r="A901" s="16">
        <v>900</v>
      </c>
      <c r="B901" s="16">
        <v>150</v>
      </c>
      <c r="C901" s="16">
        <v>1.3019779643231899</v>
      </c>
      <c r="D901" s="16">
        <v>0.15829738001044999</v>
      </c>
      <c r="E901" s="16">
        <v>1.360429662617</v>
      </c>
      <c r="F901" s="16">
        <v>0.30120481927710802</v>
      </c>
      <c r="G901" s="16">
        <v>7.1982106770698403E-3</v>
      </c>
      <c r="H901" s="16">
        <v>0.50150932122903802</v>
      </c>
    </row>
    <row r="902" spans="1:8" ht="15.6">
      <c r="A902" s="16">
        <v>901</v>
      </c>
      <c r="B902" s="16">
        <v>230</v>
      </c>
      <c r="C902" s="16">
        <v>1.27312445636933</v>
      </c>
      <c r="D902" s="16">
        <v>0.14039026734739499</v>
      </c>
      <c r="E902" s="16">
        <v>1.3262489844279799</v>
      </c>
      <c r="F902" s="16">
        <v>0.43476687216243498</v>
      </c>
      <c r="G902" s="16">
        <v>7.9446371096300698E-3</v>
      </c>
      <c r="H902" s="16">
        <v>0.55164633259804596</v>
      </c>
    </row>
    <row r="903" spans="1:8" ht="15.6">
      <c r="A903" s="16">
        <v>902</v>
      </c>
      <c r="B903" s="16">
        <v>570</v>
      </c>
      <c r="C903" s="16">
        <v>1.2730030514655599</v>
      </c>
      <c r="D903" s="16">
        <v>0.14052228698166799</v>
      </c>
      <c r="E903" s="16">
        <v>1.3264328072948599</v>
      </c>
      <c r="F903" s="16">
        <v>0.43134297010294198</v>
      </c>
      <c r="G903" s="16">
        <v>7.9604492255334006E-3</v>
      </c>
      <c r="H903" s="16">
        <v>0.55274426767403795</v>
      </c>
    </row>
    <row r="904" spans="1:8" ht="15.6">
      <c r="A904" s="16">
        <v>903</v>
      </c>
      <c r="B904" s="16">
        <v>270</v>
      </c>
      <c r="C904" s="16">
        <v>1.27288164656179</v>
      </c>
      <c r="D904" s="16">
        <v>0.14065430661594</v>
      </c>
      <c r="E904" s="16">
        <v>1.3266166301617499</v>
      </c>
      <c r="F904" s="16">
        <v>0.42791906804344898</v>
      </c>
      <c r="G904" s="16">
        <v>7.9763724614681803E-3</v>
      </c>
      <c r="H904" s="16">
        <v>0.55384991851564402</v>
      </c>
    </row>
    <row r="905" spans="1:8" ht="15.6">
      <c r="A905" s="16">
        <v>904</v>
      </c>
      <c r="B905" s="16">
        <v>225</v>
      </c>
      <c r="C905" s="16">
        <v>1.27263883675425</v>
      </c>
      <c r="D905" s="16">
        <v>0.14091834588448399</v>
      </c>
      <c r="E905" s="16">
        <v>1.3269842758955299</v>
      </c>
      <c r="F905" s="16">
        <v>0.42107126392446298</v>
      </c>
      <c r="G905" s="16">
        <v>8.0085570119842707E-3</v>
      </c>
      <c r="H905" s="16">
        <v>0.55608469513457803</v>
      </c>
    </row>
    <row r="906" spans="1:8" ht="15.6">
      <c r="A906" s="16">
        <v>905</v>
      </c>
      <c r="B906" s="16">
        <v>124</v>
      </c>
      <c r="C906" s="16">
        <v>1.2694569898119901</v>
      </c>
      <c r="D906" s="16">
        <v>0.149091138227052</v>
      </c>
      <c r="E906" s="16">
        <v>1.42830168104029</v>
      </c>
      <c r="F906" s="16">
        <v>0.299043062200957</v>
      </c>
      <c r="G906" s="16">
        <v>7.7592424063462496E-3</v>
      </c>
      <c r="H906" s="16">
        <v>0.53482163900873503</v>
      </c>
    </row>
    <row r="907" spans="1:8" ht="15.6">
      <c r="A907" s="16">
        <v>906</v>
      </c>
      <c r="B907" s="16">
        <v>152</v>
      </c>
      <c r="C907" s="16">
        <v>1.32459825648566</v>
      </c>
      <c r="D907" s="16">
        <v>0.154128426764719</v>
      </c>
      <c r="E907" s="16">
        <v>1.45900441501232</v>
      </c>
      <c r="F907" s="16">
        <v>0.30801435406698602</v>
      </c>
      <c r="G907" s="16">
        <v>7.9338025634536E-3</v>
      </c>
      <c r="H907" s="16">
        <v>0.54685355455417795</v>
      </c>
    </row>
    <row r="908" spans="1:8" ht="15.6">
      <c r="A908" s="16">
        <v>907</v>
      </c>
      <c r="B908" s="16">
        <v>120</v>
      </c>
      <c r="C908" s="16">
        <v>1.39811994538389</v>
      </c>
      <c r="D908" s="16">
        <v>0.16084481148160801</v>
      </c>
      <c r="E908" s="16">
        <v>1.4999413936417101</v>
      </c>
      <c r="F908" s="16">
        <v>0.31997607655502402</v>
      </c>
      <c r="G908" s="16">
        <v>8.1636435630218097E-3</v>
      </c>
      <c r="H908" s="16">
        <v>0.56269581513363098</v>
      </c>
    </row>
    <row r="909" spans="1:8" ht="15.6">
      <c r="A909" s="16">
        <v>908</v>
      </c>
      <c r="B909" s="16">
        <v>110</v>
      </c>
      <c r="C909" s="16">
        <v>1.4532612120575601</v>
      </c>
      <c r="D909" s="16">
        <v>0.165882100019274</v>
      </c>
      <c r="E909" s="16">
        <v>1.5306441276137399</v>
      </c>
      <c r="F909" s="16">
        <v>0.32894736842105299</v>
      </c>
      <c r="G909" s="16">
        <v>8.3338835700940694E-3</v>
      </c>
      <c r="H909" s="16">
        <v>0.57442995550959997</v>
      </c>
    </row>
    <row r="910" spans="1:8" ht="15.6">
      <c r="A910" s="16">
        <v>909</v>
      </c>
      <c r="B910" s="16">
        <v>490</v>
      </c>
      <c r="C910" s="16">
        <v>1.22284852545544</v>
      </c>
      <c r="D910" s="16">
        <v>0.14122236891838499</v>
      </c>
      <c r="E910" s="16">
        <v>1.2292888701410001</v>
      </c>
      <c r="F910" s="16">
        <v>0.33220017239542499</v>
      </c>
      <c r="G910" s="16">
        <v>8.6934566884311407E-3</v>
      </c>
      <c r="H910" s="16">
        <v>0.60539687201908399</v>
      </c>
    </row>
    <row r="911" spans="1:8" ht="15.6">
      <c r="A911" s="16">
        <v>910</v>
      </c>
      <c r="B911" s="16">
        <v>620</v>
      </c>
      <c r="C911" s="16">
        <v>1.22186659707671</v>
      </c>
      <c r="D911" s="16">
        <v>0.142516739796234</v>
      </c>
      <c r="E911" s="16">
        <v>1.22155024092005</v>
      </c>
      <c r="F911" s="16">
        <v>0.33365738907092002</v>
      </c>
      <c r="G911" s="16">
        <v>8.8530634337514891E-3</v>
      </c>
      <c r="H911" s="16">
        <v>0.61735545396941505</v>
      </c>
    </row>
    <row r="912" spans="1:8" ht="15.6">
      <c r="A912" s="16">
        <v>911</v>
      </c>
      <c r="B912" s="16">
        <v>670</v>
      </c>
      <c r="C912" s="16">
        <v>1.22153975840508</v>
      </c>
      <c r="D912" s="16">
        <v>0.142949351821995</v>
      </c>
      <c r="E912" s="16">
        <v>1.2189907897738901</v>
      </c>
      <c r="F912" s="16">
        <v>0.33413756127451</v>
      </c>
      <c r="G912" s="16">
        <v>8.9057914442790907E-3</v>
      </c>
      <c r="H912" s="16">
        <v>0.62131545308267699</v>
      </c>
    </row>
    <row r="913" spans="1:8" ht="15.6">
      <c r="A913" s="16">
        <v>912</v>
      </c>
      <c r="B913" s="16">
        <v>640</v>
      </c>
      <c r="C913" s="16">
        <v>1.22023475089641</v>
      </c>
      <c r="D913" s="16">
        <v>0.144685606263072</v>
      </c>
      <c r="E913" s="16">
        <v>1.20885189197198</v>
      </c>
      <c r="F913" s="16">
        <v>0.33603104737564499</v>
      </c>
      <c r="G913" s="16">
        <v>9.1143691887252392E-3</v>
      </c>
      <c r="H913" s="16">
        <v>0.63702648115449301</v>
      </c>
    </row>
    <row r="914" spans="1:8" ht="15.6">
      <c r="A914" s="16">
        <v>913</v>
      </c>
      <c r="B914" s="16">
        <v>450</v>
      </c>
      <c r="C914" s="16">
        <v>1.2169885741914099</v>
      </c>
      <c r="D914" s="16">
        <v>0.14906729862994</v>
      </c>
      <c r="E914" s="16">
        <v>1.18417730913736</v>
      </c>
      <c r="F914" s="16">
        <v>0.34058221148314299</v>
      </c>
      <c r="G914" s="16">
        <v>9.6199412695614495E-3</v>
      </c>
      <c r="H914" s="16">
        <v>0.67542671077462202</v>
      </c>
    </row>
    <row r="915" spans="1:8" ht="15.6">
      <c r="A915" s="16">
        <v>914</v>
      </c>
      <c r="B915" s="16">
        <v>63</v>
      </c>
      <c r="C915" s="16">
        <v>1.2324847464759101</v>
      </c>
      <c r="D915" s="16">
        <v>0.13650263130891099</v>
      </c>
      <c r="E915" s="16">
        <v>1.4152672853644801</v>
      </c>
      <c r="F915" s="16">
        <v>0.29550827423167902</v>
      </c>
      <c r="G915" s="16">
        <v>8.6583646183999198E-3</v>
      </c>
      <c r="H915" s="16">
        <v>0.58630161888122501</v>
      </c>
    </row>
    <row r="916" spans="1:8" ht="15.6">
      <c r="A916" s="16">
        <v>915</v>
      </c>
      <c r="B916" s="16">
        <v>75</v>
      </c>
      <c r="C916" s="16">
        <v>1.2331230283911701</v>
      </c>
      <c r="D916" s="16">
        <v>0.137484212999677</v>
      </c>
      <c r="E916" s="16">
        <v>1.39518649628478</v>
      </c>
      <c r="F916" s="16">
        <v>0.34144893111639002</v>
      </c>
      <c r="G916" s="16">
        <v>8.4413983024723103E-3</v>
      </c>
      <c r="H916" s="16">
        <v>0.59379659234872795</v>
      </c>
    </row>
    <row r="917" spans="1:8" ht="15.6">
      <c r="A917" s="16">
        <v>916</v>
      </c>
      <c r="B917" s="16">
        <v>125</v>
      </c>
      <c r="C917" s="16">
        <v>1.2334419680403701</v>
      </c>
      <c r="D917" s="16">
        <v>0.13797633483996599</v>
      </c>
      <c r="E917" s="16">
        <v>1.3853016635234601</v>
      </c>
      <c r="F917" s="16">
        <v>0.36458333333333298</v>
      </c>
      <c r="G917" s="16">
        <v>8.3371931449745303E-3</v>
      </c>
      <c r="H917" s="16">
        <v>0.59764705882352898</v>
      </c>
    </row>
    <row r="918" spans="1:8" ht="15.6">
      <c r="A918" s="16">
        <v>917</v>
      </c>
      <c r="B918" s="16">
        <v>320</v>
      </c>
      <c r="C918" s="16">
        <v>1.2339201261166599</v>
      </c>
      <c r="D918" s="16">
        <v>0.13871618812118</v>
      </c>
      <c r="E918" s="16">
        <v>1.3706643821992399</v>
      </c>
      <c r="F918" s="16">
        <v>0.39949223416965401</v>
      </c>
      <c r="G918" s="16">
        <v>8.1858407079645999E-3</v>
      </c>
      <c r="H918" s="16">
        <v>0.603543250709066</v>
      </c>
    </row>
    <row r="919" spans="1:8" ht="15.6">
      <c r="A919" s="16">
        <v>918</v>
      </c>
      <c r="B919" s="16">
        <v>25</v>
      </c>
      <c r="C919" s="16">
        <v>1.23471638655462</v>
      </c>
      <c r="D919" s="16">
        <v>0.13995375185324499</v>
      </c>
      <c r="E919" s="16">
        <v>1.3467626776759101</v>
      </c>
      <c r="F919" s="16">
        <v>0.45823317307692302</v>
      </c>
      <c r="G919" s="16">
        <v>7.9457840721041308E-3</v>
      </c>
      <c r="H919" s="16">
        <v>0.61367068097412503</v>
      </c>
    </row>
    <row r="920" spans="1:8" ht="15.6">
      <c r="A920" s="16">
        <v>919</v>
      </c>
      <c r="B920" s="16">
        <v>310</v>
      </c>
      <c r="C920" s="16">
        <v>1.25275275275275</v>
      </c>
      <c r="D920" s="16">
        <v>0.13489858635525501</v>
      </c>
      <c r="E920" s="16">
        <v>1.4043505024242899</v>
      </c>
      <c r="F920" s="16">
        <v>0.382436260623229</v>
      </c>
      <c r="G920" s="16">
        <v>8.1477816262576306E-3</v>
      </c>
      <c r="H920" s="16">
        <v>0.55714675395526503</v>
      </c>
    </row>
    <row r="921" spans="1:8" ht="15.6">
      <c r="A921" s="16">
        <v>920</v>
      </c>
      <c r="B921" s="16">
        <v>375</v>
      </c>
      <c r="C921" s="16">
        <v>1.2435413354531</v>
      </c>
      <c r="D921" s="16">
        <v>0.136662029311406</v>
      </c>
      <c r="E921" s="16">
        <v>1.3441098977133901</v>
      </c>
      <c r="F921" s="16">
        <v>0.35695399259651001</v>
      </c>
      <c r="G921" s="16">
        <v>8.1100604150249507E-3</v>
      </c>
      <c r="H921" s="16">
        <v>0.55973813420621898</v>
      </c>
    </row>
    <row r="922" spans="1:8" ht="15.6">
      <c r="A922" s="16">
        <v>921</v>
      </c>
      <c r="B922" s="16">
        <v>460</v>
      </c>
      <c r="C922" s="16">
        <v>1.2389862389862401</v>
      </c>
      <c r="D922" s="16">
        <v>0.13756115381033901</v>
      </c>
      <c r="E922" s="16">
        <v>1.3158869486068701</v>
      </c>
      <c r="F922" s="16">
        <v>0.34544524053224201</v>
      </c>
      <c r="G922" s="16">
        <v>8.0913304833505305E-3</v>
      </c>
      <c r="H922" s="16">
        <v>0.56103382433169702</v>
      </c>
    </row>
    <row r="923" spans="1:8" ht="15.6">
      <c r="A923" s="16">
        <v>922</v>
      </c>
      <c r="B923" s="16">
        <v>175</v>
      </c>
      <c r="C923" s="16">
        <v>1.2344643913986999</v>
      </c>
      <c r="D923" s="16">
        <v>0.13847218767237399</v>
      </c>
      <c r="E923" s="16">
        <v>1.28882484740707</v>
      </c>
      <c r="F923" s="16">
        <v>0.33465542885473498</v>
      </c>
      <c r="G923" s="16">
        <v>8.0726868647253008E-3</v>
      </c>
      <c r="H923" s="16">
        <v>0.56232951445717405</v>
      </c>
    </row>
    <row r="924" spans="1:8" ht="15.6">
      <c r="A924" s="16">
        <v>923</v>
      </c>
      <c r="B924" s="16">
        <v>150</v>
      </c>
      <c r="C924" s="16">
        <v>1.21268656716418</v>
      </c>
      <c r="D924" s="16">
        <v>0.13398212571977</v>
      </c>
      <c r="E924" s="16">
        <v>1.30012842248123</v>
      </c>
      <c r="F924" s="16">
        <v>0.25614754098360698</v>
      </c>
      <c r="G924" s="16">
        <v>8.5051371028101001E-3</v>
      </c>
      <c r="H924" s="16">
        <v>0.583098591549296</v>
      </c>
    </row>
    <row r="925" spans="1:8" ht="15.6">
      <c r="A925" s="16">
        <v>924</v>
      </c>
      <c r="B925" s="16">
        <v>250</v>
      </c>
      <c r="C925" s="16">
        <v>1.21605994918577</v>
      </c>
      <c r="D925" s="16">
        <v>0.135117296181966</v>
      </c>
      <c r="E925" s="16">
        <v>1.28717768846209</v>
      </c>
      <c r="F925" s="16">
        <v>0.29655072822543999</v>
      </c>
      <c r="G925" s="16">
        <v>8.3685565023373792E-3</v>
      </c>
      <c r="H925" s="16">
        <v>0.57935867734462199</v>
      </c>
    </row>
    <row r="926" spans="1:8" ht="15.6">
      <c r="A926" s="16">
        <v>925</v>
      </c>
      <c r="B926" s="16">
        <v>375</v>
      </c>
      <c r="C926" s="16">
        <v>1.21858868306853</v>
      </c>
      <c r="D926" s="16">
        <v>0.13597435877695899</v>
      </c>
      <c r="E926" s="16">
        <v>1.2776051686932499</v>
      </c>
      <c r="F926" s="16">
        <v>0.32721156138877699</v>
      </c>
      <c r="G926" s="16">
        <v>8.2726941604612907E-3</v>
      </c>
      <c r="H926" s="16">
        <v>0.57693901213452903</v>
      </c>
    </row>
    <row r="927" spans="1:8" ht="15.6">
      <c r="A927" s="16">
        <v>926</v>
      </c>
      <c r="B927" s="16">
        <v>440</v>
      </c>
      <c r="C927" s="16">
        <v>1.2194313463881099</v>
      </c>
      <c r="D927" s="16">
        <v>0.136261137388626</v>
      </c>
      <c r="E927" s="16">
        <v>1.27444065483584</v>
      </c>
      <c r="F927" s="16">
        <v>0.337501038464734</v>
      </c>
      <c r="G927" s="16">
        <v>8.2418751063467691E-3</v>
      </c>
      <c r="H927" s="16">
        <v>0.57619917996344405</v>
      </c>
    </row>
    <row r="928" spans="1:8" ht="15.6">
      <c r="A928" s="16">
        <v>927</v>
      </c>
      <c r="B928" s="16">
        <v>400</v>
      </c>
      <c r="C928" s="16">
        <v>1.2202738857659601</v>
      </c>
      <c r="D928" s="16">
        <v>0.13654846414714999</v>
      </c>
      <c r="E928" s="16">
        <v>1.27128916853843</v>
      </c>
      <c r="F928" s="16">
        <v>0.34782540854857302</v>
      </c>
      <c r="G928" s="16">
        <v>8.2115908488223505E-3</v>
      </c>
      <c r="H928" s="16">
        <v>0.57549084545979401</v>
      </c>
    </row>
    <row r="929" spans="1:8" ht="15.6">
      <c r="A929" s="16">
        <v>928</v>
      </c>
      <c r="B929" s="16">
        <v>40</v>
      </c>
      <c r="C929" s="16">
        <v>1.2211163012294</v>
      </c>
      <c r="D929" s="16">
        <v>0.13683634062562</v>
      </c>
      <c r="E929" s="16">
        <v>1.26815062951915</v>
      </c>
      <c r="F929" s="16">
        <v>0.35818484943211398</v>
      </c>
      <c r="G929" s="16">
        <v>8.1818230995180201E-3</v>
      </c>
      <c r="H929" s="16">
        <v>0.57481296758104705</v>
      </c>
    </row>
    <row r="930" spans="1:8" ht="15.6">
      <c r="A930" s="16">
        <v>929</v>
      </c>
      <c r="B930" s="16">
        <v>216</v>
      </c>
      <c r="C930" s="16">
        <v>1.2585887677432599</v>
      </c>
      <c r="D930" s="16">
        <v>0.13706170793452899</v>
      </c>
      <c r="E930" s="16">
        <v>1.24692858707998</v>
      </c>
      <c r="F930" s="16">
        <v>0.240615976900866</v>
      </c>
      <c r="G930" s="16">
        <v>8.5064196928651692E-3</v>
      </c>
      <c r="H930" s="16">
        <v>0.58883478654738997</v>
      </c>
    </row>
    <row r="931" spans="1:8" ht="15.6">
      <c r="A931" s="16">
        <v>930</v>
      </c>
      <c r="B931" s="16">
        <v>276</v>
      </c>
      <c r="C931" s="16">
        <v>1.25906911664849</v>
      </c>
      <c r="D931" s="16">
        <v>0.13718232277390999</v>
      </c>
      <c r="E931" s="16">
        <v>1.2466788704965099</v>
      </c>
      <c r="F931" s="16">
        <v>0.24422521655437901</v>
      </c>
      <c r="G931" s="16">
        <v>8.5076120815984306E-3</v>
      </c>
      <c r="H931" s="16">
        <v>0.58778714695092105</v>
      </c>
    </row>
    <row r="932" spans="1:8" ht="15.6">
      <c r="A932" s="16">
        <v>931</v>
      </c>
      <c r="B932" s="16">
        <v>285</v>
      </c>
      <c r="C932" s="16">
        <v>1.2600304670934801</v>
      </c>
      <c r="D932" s="16">
        <v>0.13742380938066101</v>
      </c>
      <c r="E932" s="16">
        <v>1.2461792652263199</v>
      </c>
      <c r="F932" s="16">
        <v>0.25144369586140503</v>
      </c>
      <c r="G932" s="16">
        <v>8.5101738775917105E-3</v>
      </c>
      <c r="H932" s="16">
        <v>0.58571041072802899</v>
      </c>
    </row>
    <row r="933" spans="1:8" ht="15.6">
      <c r="A933" s="16">
        <v>932</v>
      </c>
      <c r="B933" s="16">
        <v>252</v>
      </c>
      <c r="C933" s="16">
        <v>1.2609926887035301</v>
      </c>
      <c r="D933" s="16">
        <v>0.13766563916660199</v>
      </c>
      <c r="E933" s="16">
        <v>1.2456794303533101</v>
      </c>
      <c r="F933" s="16">
        <v>0.25866217516843099</v>
      </c>
      <c r="G933" s="16">
        <v>8.5129666429771007E-3</v>
      </c>
      <c r="H933" s="16">
        <v>0.58365786100345596</v>
      </c>
    </row>
    <row r="934" spans="1:8" ht="15.6">
      <c r="A934" s="16">
        <v>933</v>
      </c>
      <c r="B934" s="16">
        <v>267</v>
      </c>
      <c r="C934" s="16">
        <v>1.2634768056280099</v>
      </c>
      <c r="D934" s="16">
        <v>0.13572300488050501</v>
      </c>
      <c r="E934" s="16">
        <v>1.2822205550174699</v>
      </c>
      <c r="F934" s="16">
        <v>0.25568844735052199</v>
      </c>
      <c r="G934" s="16">
        <v>8.3710042162745291E-3</v>
      </c>
      <c r="H934" s="16">
        <v>0.57435707179932005</v>
      </c>
    </row>
    <row r="935" spans="1:8" ht="15.6">
      <c r="A935" s="16">
        <v>934</v>
      </c>
      <c r="B935" s="16">
        <v>282</v>
      </c>
      <c r="C935" s="16">
        <v>1.2634768056280099</v>
      </c>
      <c r="D935" s="16">
        <v>0.13572300488050501</v>
      </c>
      <c r="E935" s="16">
        <v>1.2822205550174699</v>
      </c>
      <c r="F935" s="16">
        <v>0.25568844735052199</v>
      </c>
      <c r="G935" s="16">
        <v>8.3710042162745291E-3</v>
      </c>
      <c r="H935" s="16">
        <v>0.57435707179932005</v>
      </c>
    </row>
    <row r="936" spans="1:8" ht="15.6">
      <c r="A936" s="16">
        <v>935</v>
      </c>
      <c r="B936" s="16">
        <v>276</v>
      </c>
      <c r="C936" s="16">
        <v>1.2634768056280099</v>
      </c>
      <c r="D936" s="16">
        <v>0.13572300488050501</v>
      </c>
      <c r="E936" s="16">
        <v>1.2822205550174699</v>
      </c>
      <c r="F936" s="16">
        <v>0.25568844735052199</v>
      </c>
      <c r="G936" s="16">
        <v>8.3710042162745291E-3</v>
      </c>
      <c r="H936" s="16">
        <v>0.57435707179932005</v>
      </c>
    </row>
    <row r="937" spans="1:8" ht="15.6">
      <c r="A937" s="16">
        <v>936</v>
      </c>
      <c r="B937" s="16">
        <v>265</v>
      </c>
      <c r="C937" s="16">
        <v>1.2634768056280099</v>
      </c>
      <c r="D937" s="16">
        <v>0.13572300488050501</v>
      </c>
      <c r="E937" s="16">
        <v>1.2822205550174699</v>
      </c>
      <c r="F937" s="16">
        <v>0.25568844735052199</v>
      </c>
      <c r="G937" s="16">
        <v>8.3710042162745291E-3</v>
      </c>
      <c r="H937" s="16">
        <v>0.57435707179932005</v>
      </c>
    </row>
    <row r="938" spans="1:8" ht="15.6">
      <c r="A938" s="16">
        <v>937</v>
      </c>
      <c r="B938" s="16">
        <v>248</v>
      </c>
      <c r="C938" s="16">
        <v>1.2634768056280099</v>
      </c>
      <c r="D938" s="16">
        <v>0.13572300488050501</v>
      </c>
      <c r="E938" s="16">
        <v>1.2822205550174699</v>
      </c>
      <c r="F938" s="16">
        <v>0.25568844735052199</v>
      </c>
      <c r="G938" s="16">
        <v>8.3710042162745291E-3</v>
      </c>
      <c r="H938" s="16">
        <v>0.57435707179932005</v>
      </c>
    </row>
    <row r="939" spans="1:8" ht="15.6">
      <c r="A939" s="16">
        <v>938</v>
      </c>
      <c r="B939" s="16">
        <v>182</v>
      </c>
      <c r="C939" s="16">
        <v>1.2634768056280099</v>
      </c>
      <c r="D939" s="16">
        <v>0.13572300488050501</v>
      </c>
      <c r="E939" s="16">
        <v>1.2822205550174699</v>
      </c>
      <c r="F939" s="16">
        <v>0.25568844735052199</v>
      </c>
      <c r="G939" s="16">
        <v>8.3710042162745291E-3</v>
      </c>
      <c r="H939" s="16">
        <v>0.57435707179932005</v>
      </c>
    </row>
    <row r="940" spans="1:8" ht="15.6">
      <c r="A940" s="16">
        <v>939</v>
      </c>
      <c r="B940" s="16">
        <v>105</v>
      </c>
      <c r="C940" s="16">
        <v>1.2531605808691999</v>
      </c>
      <c r="D940" s="16">
        <v>0.130201647994033</v>
      </c>
      <c r="E940" s="16">
        <v>1.4399253532682601</v>
      </c>
      <c r="F940" s="16">
        <v>0.31559551886792497</v>
      </c>
      <c r="G940" s="16">
        <v>8.1846888006244303E-3</v>
      </c>
      <c r="H940" s="16">
        <v>0.55227694858663301</v>
      </c>
    </row>
    <row r="941" spans="1:8" ht="15.6">
      <c r="A941" s="16">
        <v>940</v>
      </c>
      <c r="B941" s="16">
        <v>195</v>
      </c>
      <c r="C941" s="16">
        <v>1.2542175833421001</v>
      </c>
      <c r="D941" s="16">
        <v>0.13181979379398501</v>
      </c>
      <c r="E941" s="16">
        <v>1.4183374245112499</v>
      </c>
      <c r="F941" s="16">
        <v>0.35885663507109</v>
      </c>
      <c r="G941" s="16">
        <v>8.1210367569911606E-3</v>
      </c>
      <c r="H941" s="16">
        <v>0.551862172917303</v>
      </c>
    </row>
    <row r="942" spans="1:8" ht="15.6">
      <c r="A942" s="16">
        <v>941</v>
      </c>
      <c r="B942" s="16">
        <v>225</v>
      </c>
      <c r="C942" s="16">
        <v>1.2547455845248101</v>
      </c>
      <c r="D942" s="16">
        <v>0.13263437099648101</v>
      </c>
      <c r="E942" s="16">
        <v>1.4077206733083101</v>
      </c>
      <c r="F942" s="16">
        <v>0.380641330166271</v>
      </c>
      <c r="G942" s="16">
        <v>8.0903346105200506E-3</v>
      </c>
      <c r="H942" s="16">
        <v>0.55172546205519502</v>
      </c>
    </row>
    <row r="943" spans="1:8" ht="15.6">
      <c r="A943" s="16">
        <v>942</v>
      </c>
      <c r="B943" s="16">
        <v>193</v>
      </c>
      <c r="C943" s="16">
        <v>1.2552732527588</v>
      </c>
      <c r="D943" s="16">
        <v>0.13345265109585999</v>
      </c>
      <c r="E943" s="16">
        <v>1.3972194921199199</v>
      </c>
      <c r="F943" s="16">
        <v>0.40252976190476197</v>
      </c>
      <c r="G943" s="16">
        <v>8.0603224997353208E-3</v>
      </c>
      <c r="H943" s="16">
        <v>0.55163248446535695</v>
      </c>
    </row>
    <row r="944" spans="1:8" ht="15.6">
      <c r="A944" s="16">
        <v>943</v>
      </c>
      <c r="B944" s="16">
        <v>441</v>
      </c>
      <c r="C944" s="16">
        <v>1.23220772787318</v>
      </c>
      <c r="D944" s="16">
        <v>0.137629937629938</v>
      </c>
      <c r="E944" s="16">
        <v>1.2726123709750901</v>
      </c>
      <c r="F944" s="16">
        <v>0.31212243254128103</v>
      </c>
      <c r="G944" s="16">
        <v>8.0241194909996209E-3</v>
      </c>
      <c r="H944" s="16">
        <v>0.56011025970421002</v>
      </c>
    </row>
    <row r="945" spans="1:8" ht="15.6">
      <c r="A945" s="16">
        <v>944</v>
      </c>
      <c r="B945" s="16">
        <v>470</v>
      </c>
      <c r="C945" s="16">
        <v>1.23644815059445</v>
      </c>
      <c r="D945" s="16">
        <v>0.13817200013393299</v>
      </c>
      <c r="E945" s="16">
        <v>1.2769978190812701</v>
      </c>
      <c r="F945" s="16">
        <v>0.31308900523560201</v>
      </c>
      <c r="G945" s="16">
        <v>8.0316463295186692E-3</v>
      </c>
      <c r="H945" s="16">
        <v>0.56063565809619298</v>
      </c>
    </row>
    <row r="946" spans="1:8" ht="15.6">
      <c r="A946" s="16">
        <v>945</v>
      </c>
      <c r="B946" s="16">
        <v>250</v>
      </c>
      <c r="C946" s="16">
        <v>1.24492899603699</v>
      </c>
      <c r="D946" s="16">
        <v>0.13925612514192301</v>
      </c>
      <c r="E946" s="16">
        <v>1.2857687152936501</v>
      </c>
      <c r="F946" s="16">
        <v>0.31502215062424499</v>
      </c>
      <c r="G946" s="16">
        <v>8.0465816478205807E-3</v>
      </c>
      <c r="H946" s="16">
        <v>0.56167819304625599</v>
      </c>
    </row>
    <row r="947" spans="1:8" ht="15.6">
      <c r="A947" s="16">
        <v>946</v>
      </c>
      <c r="B947" s="16">
        <v>195</v>
      </c>
      <c r="C947" s="16">
        <v>1.2287041817243201</v>
      </c>
      <c r="D947" s="16">
        <v>0.133884453503954</v>
      </c>
      <c r="E947" s="16">
        <v>1.2945426233363899</v>
      </c>
      <c r="F947" s="16">
        <v>0.24813895781637699</v>
      </c>
      <c r="G947" s="16">
        <v>8.1187282824018506E-3</v>
      </c>
      <c r="H947" s="16">
        <v>0.559299191374663</v>
      </c>
    </row>
    <row r="948" spans="1:8" ht="15.6">
      <c r="A948" s="16">
        <v>947</v>
      </c>
      <c r="B948" s="16">
        <v>400</v>
      </c>
      <c r="C948" s="16">
        <v>1.23133215323401</v>
      </c>
      <c r="D948" s="16">
        <v>0.13668797541453101</v>
      </c>
      <c r="E948" s="16">
        <v>1.2780312975730399</v>
      </c>
      <c r="F948" s="16">
        <v>0.29595445311128399</v>
      </c>
      <c r="G948" s="16">
        <v>8.0471663821016295E-3</v>
      </c>
      <c r="H948" s="16">
        <v>0.559865933251392</v>
      </c>
    </row>
    <row r="949" spans="1:8" ht="15.6">
      <c r="A949" s="16">
        <v>948</v>
      </c>
      <c r="B949" s="16">
        <v>350</v>
      </c>
      <c r="C949" s="16">
        <v>1.2330830947037099</v>
      </c>
      <c r="D949" s="16">
        <v>0.13857566454468601</v>
      </c>
      <c r="E949" s="16">
        <v>1.2672350543036901</v>
      </c>
      <c r="F949" s="16">
        <v>0.32840722495894897</v>
      </c>
      <c r="G949" s="16">
        <v>8.0014396807788195E-3</v>
      </c>
      <c r="H949" s="16">
        <v>0.56038018717709104</v>
      </c>
    </row>
    <row r="950" spans="1:8" ht="15.6">
      <c r="A950" s="16">
        <v>949</v>
      </c>
      <c r="B950" s="16">
        <v>130</v>
      </c>
      <c r="C950" s="16">
        <v>1.2516552811350501</v>
      </c>
      <c r="D950" s="16">
        <v>0.13017269652557101</v>
      </c>
      <c r="E950" s="16">
        <v>1.44700929181236</v>
      </c>
      <c r="F950" s="16">
        <v>0.31701562960778501</v>
      </c>
      <c r="G950" s="16">
        <v>8.2055500045811001E-3</v>
      </c>
      <c r="H950" s="16">
        <v>0.55017813873953603</v>
      </c>
    </row>
    <row r="951" spans="1:8" ht="15.6">
      <c r="A951" s="16">
        <v>950</v>
      </c>
      <c r="B951" s="16">
        <v>175</v>
      </c>
      <c r="C951" s="16">
        <v>1.2693116132422499</v>
      </c>
      <c r="D951" s="16">
        <v>0.13125236094232701</v>
      </c>
      <c r="E951" s="16">
        <v>1.43540067469789</v>
      </c>
      <c r="F951" s="16">
        <v>0.31701562960778501</v>
      </c>
      <c r="G951" s="16">
        <v>8.40214315167985E-3</v>
      </c>
      <c r="H951" s="16">
        <v>0.56335961368019905</v>
      </c>
    </row>
    <row r="952" spans="1:8" ht="15.6">
      <c r="A952" s="16">
        <v>951</v>
      </c>
      <c r="B952" s="16">
        <v>250</v>
      </c>
      <c r="C952" s="16">
        <v>1.2751970572779801</v>
      </c>
      <c r="D952" s="16">
        <v>0.131612249081246</v>
      </c>
      <c r="E952" s="16">
        <v>1.43153113565973</v>
      </c>
      <c r="F952" s="16">
        <v>0.31701562960778501</v>
      </c>
      <c r="G952" s="16">
        <v>8.46978442596448E-3</v>
      </c>
      <c r="H952" s="16">
        <v>0.56789492823767695</v>
      </c>
    </row>
    <row r="953" spans="1:8" ht="15.6">
      <c r="A953" s="16">
        <v>952</v>
      </c>
      <c r="B953" s="16">
        <v>287</v>
      </c>
      <c r="C953" s="16">
        <v>1.27813977929585</v>
      </c>
      <c r="D953" s="16">
        <v>0.13179219315070501</v>
      </c>
      <c r="E953" s="16">
        <v>1.4295963661406601</v>
      </c>
      <c r="F953" s="16">
        <v>0.31701562960778501</v>
      </c>
      <c r="G953" s="16">
        <v>8.5040151221699098E-3</v>
      </c>
      <c r="H953" s="16">
        <v>0.57019007977725</v>
      </c>
    </row>
    <row r="954" spans="1:8" ht="15.6">
      <c r="A954" s="16">
        <v>953</v>
      </c>
      <c r="B954" s="16">
        <v>225</v>
      </c>
      <c r="C954" s="16">
        <v>1.2810825013137199</v>
      </c>
      <c r="D954" s="16">
        <v>0.13197213722016399</v>
      </c>
      <c r="E954" s="16">
        <v>1.42766159662158</v>
      </c>
      <c r="F954" s="16">
        <v>0.31701562960778501</v>
      </c>
      <c r="G954" s="16">
        <v>8.5385236283686706E-3</v>
      </c>
      <c r="H954" s="16">
        <v>0.57250385834182105</v>
      </c>
    </row>
    <row r="955" spans="1:8" ht="15.6">
      <c r="A955" s="16">
        <v>954</v>
      </c>
      <c r="B955" s="16">
        <v>160</v>
      </c>
      <c r="C955" s="16">
        <v>1.28696794534945</v>
      </c>
      <c r="D955" s="16">
        <v>0.13233202535908301</v>
      </c>
      <c r="E955" s="16">
        <v>1.42379205758342</v>
      </c>
      <c r="F955" s="16">
        <v>0.31701562960778501</v>
      </c>
      <c r="G955" s="16">
        <v>8.6083877093615108E-3</v>
      </c>
      <c r="H955" s="16">
        <v>0.57718821100848305</v>
      </c>
    </row>
    <row r="956" spans="1:8" ht="15.6">
      <c r="A956" s="16">
        <v>955</v>
      </c>
      <c r="B956" s="16">
        <v>120</v>
      </c>
      <c r="C956" s="16">
        <v>1.2600105374077999</v>
      </c>
      <c r="D956" s="16">
        <v>0.13105979858864999</v>
      </c>
      <c r="E956" s="16">
        <v>1.43447093014975</v>
      </c>
      <c r="F956" s="16">
        <v>0.34520348837209303</v>
      </c>
      <c r="G956" s="16">
        <v>8.1583488860603303E-3</v>
      </c>
      <c r="H956" s="16">
        <v>0.54133006806182804</v>
      </c>
    </row>
    <row r="957" spans="1:8" ht="15.6">
      <c r="A957" s="16">
        <v>956</v>
      </c>
      <c r="B957" s="16">
        <v>190</v>
      </c>
      <c r="C957" s="16">
        <v>1.2466543730242401</v>
      </c>
      <c r="D957" s="16">
        <v>0.13182666862687401</v>
      </c>
      <c r="E957" s="16">
        <v>1.4215846645942201</v>
      </c>
      <c r="F957" s="16">
        <v>0.34406976744186002</v>
      </c>
      <c r="G957" s="16">
        <v>8.2499863931487904E-3</v>
      </c>
      <c r="H957" s="16">
        <v>0.547410481959543</v>
      </c>
    </row>
    <row r="958" spans="1:8" ht="15.6">
      <c r="A958" s="16">
        <v>957</v>
      </c>
      <c r="B958" s="16">
        <v>208</v>
      </c>
      <c r="C958" s="16">
        <v>1.2332982086406701</v>
      </c>
      <c r="D958" s="16">
        <v>0.13259353866509899</v>
      </c>
      <c r="E958" s="16">
        <v>1.4086983990386901</v>
      </c>
      <c r="F958" s="16">
        <v>0.34293604651162801</v>
      </c>
      <c r="G958" s="16">
        <v>8.3437058968058309E-3</v>
      </c>
      <c r="H958" s="16">
        <v>0.55362904235723298</v>
      </c>
    </row>
    <row r="959" spans="1:8" ht="15.6">
      <c r="A959" s="16">
        <v>958</v>
      </c>
      <c r="B959" s="16">
        <v>165</v>
      </c>
      <c r="C959" s="16">
        <v>1.20658587987355</v>
      </c>
      <c r="D959" s="16">
        <v>0.13412727874154701</v>
      </c>
      <c r="E959" s="16">
        <v>1.3829258679276299</v>
      </c>
      <c r="F959" s="16">
        <v>0.340668604651163</v>
      </c>
      <c r="G959" s="16">
        <v>8.53768130876628E-3</v>
      </c>
      <c r="H959" s="16">
        <v>0.56649987252463097</v>
      </c>
    </row>
    <row r="960" spans="1:8" ht="15.6">
      <c r="A960" s="16">
        <v>959</v>
      </c>
      <c r="B960" s="16">
        <v>170</v>
      </c>
      <c r="C960" s="16">
        <v>1.19322971548999</v>
      </c>
      <c r="D960" s="16">
        <v>0.13489414877977099</v>
      </c>
      <c r="E960" s="16">
        <v>1.37003960237209</v>
      </c>
      <c r="F960" s="16">
        <v>0.33953488372092999</v>
      </c>
      <c r="G960" s="16">
        <v>8.6380909632939006E-3</v>
      </c>
      <c r="H960" s="16">
        <v>0.57316234380143305</v>
      </c>
    </row>
    <row r="961" spans="1:8" ht="15.6">
      <c r="A961" s="16">
        <v>960</v>
      </c>
      <c r="B961" s="16">
        <v>140</v>
      </c>
      <c r="C961" s="16">
        <v>1.2635200640701401</v>
      </c>
      <c r="D961" s="16">
        <v>0.13097428227730101</v>
      </c>
      <c r="E961" s="16">
        <v>1.4376142207351701</v>
      </c>
      <c r="F961" s="16">
        <v>0.34722222222222199</v>
      </c>
      <c r="G961" s="16">
        <v>8.1063031566348392E-3</v>
      </c>
      <c r="H961" s="16">
        <v>0.53758853265898299</v>
      </c>
    </row>
    <row r="962" spans="1:8" ht="15.6">
      <c r="A962" s="16">
        <v>961</v>
      </c>
      <c r="B962" s="16">
        <v>205</v>
      </c>
      <c r="C962" s="16">
        <v>1.26682884704495</v>
      </c>
      <c r="D962" s="16">
        <v>0.13665946244596799</v>
      </c>
      <c r="E962" s="16">
        <v>1.4294377751979399</v>
      </c>
      <c r="F962" s="16">
        <v>0.34884399813171402</v>
      </c>
      <c r="G962" s="16">
        <v>8.0003319511795998E-3</v>
      </c>
      <c r="H962" s="16">
        <v>0.53432530734329398</v>
      </c>
    </row>
    <row r="963" spans="1:8" ht="15.6">
      <c r="A963" s="16">
        <v>962</v>
      </c>
      <c r="B963" s="16">
        <v>300</v>
      </c>
      <c r="C963" s="16">
        <v>1.2701334512082201</v>
      </c>
      <c r="D963" s="16">
        <v>0.14239661461656999</v>
      </c>
      <c r="E963" s="16">
        <v>1.4214384252585299</v>
      </c>
      <c r="F963" s="16">
        <v>0.35048099483810402</v>
      </c>
      <c r="G963" s="16">
        <v>7.8990885749129006E-3</v>
      </c>
      <c r="H963" s="16">
        <v>0.53132377280433996</v>
      </c>
    </row>
    <row r="964" spans="1:8" ht="15.6">
      <c r="A964" s="16">
        <v>963</v>
      </c>
      <c r="B964" s="16">
        <v>325</v>
      </c>
      <c r="C964" s="16">
        <v>1.2717841887086201</v>
      </c>
      <c r="D964" s="16">
        <v>0.145284903420804</v>
      </c>
      <c r="E964" s="16">
        <v>1.41750337281078</v>
      </c>
      <c r="F964" s="16">
        <v>0.35130526810912499</v>
      </c>
      <c r="G964" s="16">
        <v>7.8501200096264198E-3</v>
      </c>
      <c r="H964" s="16">
        <v>0.52991484850424098</v>
      </c>
    </row>
    <row r="965" spans="1:8" ht="15.6">
      <c r="A965" s="16">
        <v>964</v>
      </c>
      <c r="B965" s="16">
        <v>175</v>
      </c>
      <c r="C965" s="16">
        <v>1.27343388447137</v>
      </c>
      <c r="D965" s="16">
        <v>0.14818645472733799</v>
      </c>
      <c r="E965" s="16">
        <v>1.41361047892489</v>
      </c>
      <c r="F965" s="16">
        <v>0.35213342762847699</v>
      </c>
      <c r="G965" s="16">
        <v>7.8021947180825701E-3</v>
      </c>
      <c r="H965" s="16">
        <v>0.52856406702560499</v>
      </c>
    </row>
    <row r="966" spans="1:8" ht="15.6">
      <c r="A966" s="16">
        <v>965</v>
      </c>
      <c r="B966" s="16">
        <v>190</v>
      </c>
      <c r="C966" s="16">
        <v>1.2585887677432599</v>
      </c>
      <c r="D966" s="16">
        <v>0.13706170793452899</v>
      </c>
      <c r="E966" s="16">
        <v>1.24692858707998</v>
      </c>
      <c r="F966" s="16">
        <v>0.240615976900866</v>
      </c>
      <c r="G966" s="16">
        <v>8.5064196928651692E-3</v>
      </c>
      <c r="H966" s="16">
        <v>0.58883478654738997</v>
      </c>
    </row>
    <row r="967" spans="1:8" ht="15.6">
      <c r="A967" s="16">
        <v>966</v>
      </c>
      <c r="B967" s="16">
        <v>230</v>
      </c>
      <c r="C967" s="16">
        <v>1.2565775844209699</v>
      </c>
      <c r="D967" s="16">
        <v>0.13583504067490201</v>
      </c>
      <c r="E967" s="16">
        <v>1.2902845658759401</v>
      </c>
      <c r="F967" s="16">
        <v>0.295781893004115</v>
      </c>
      <c r="G967" s="16">
        <v>8.3387907717794307E-3</v>
      </c>
      <c r="H967" s="16">
        <v>0.57573862232856399</v>
      </c>
    </row>
    <row r="968" spans="1:8" ht="15.6">
      <c r="A968" s="16">
        <v>967</v>
      </c>
      <c r="B968" s="16">
        <v>285</v>
      </c>
      <c r="C968" s="16">
        <v>1.25453786772376</v>
      </c>
      <c r="D968" s="16">
        <v>0.134630731223084</v>
      </c>
      <c r="E968" s="16">
        <v>1.33664699709881</v>
      </c>
      <c r="F968" s="16">
        <v>0.35911602209944798</v>
      </c>
      <c r="G968" s="16">
        <v>8.1906261073124691E-3</v>
      </c>
      <c r="H968" s="16">
        <v>0.56403295643163698</v>
      </c>
    </row>
    <row r="969" spans="1:8" ht="15.6">
      <c r="A969" s="16">
        <v>968</v>
      </c>
      <c r="B969" s="16">
        <v>195</v>
      </c>
      <c r="C969" s="16">
        <v>1.2535071189279701</v>
      </c>
      <c r="D969" s="16">
        <v>0.13403677052414201</v>
      </c>
      <c r="E969" s="16">
        <v>1.3610550803235499</v>
      </c>
      <c r="F969" s="16">
        <v>0.39443488238669</v>
      </c>
      <c r="G969" s="16">
        <v>8.1228638881907303E-3</v>
      </c>
      <c r="H969" s="16">
        <v>0.55863108846648002</v>
      </c>
    </row>
    <row r="970" spans="1:8" ht="15.6">
      <c r="A970" s="16">
        <v>969</v>
      </c>
      <c r="B970" s="16">
        <v>252</v>
      </c>
      <c r="C970" s="16">
        <v>1.2820688203725099</v>
      </c>
      <c r="D970" s="16">
        <v>0.14539866565399301</v>
      </c>
      <c r="E970" s="16">
        <v>1.3913139947989099</v>
      </c>
      <c r="F970" s="16">
        <v>0.35944835680751203</v>
      </c>
      <c r="G970" s="16">
        <v>7.5598195012113803E-3</v>
      </c>
      <c r="H970" s="16">
        <v>0.50922984635100699</v>
      </c>
    </row>
    <row r="971" spans="1:8" ht="15.6">
      <c r="A971" s="16">
        <v>970</v>
      </c>
      <c r="B971" s="16">
        <v>348</v>
      </c>
      <c r="C971" s="16">
        <v>1.2798107255520501</v>
      </c>
      <c r="D971" s="16">
        <v>0.14715314671785901</v>
      </c>
      <c r="E971" s="16">
        <v>1.3941605712062399</v>
      </c>
      <c r="F971" s="16">
        <v>0.33983451536643</v>
      </c>
      <c r="G971" s="16">
        <v>7.40465886030643E-3</v>
      </c>
      <c r="H971" s="16">
        <v>0.50323488806475203</v>
      </c>
    </row>
    <row r="972" spans="1:8" ht="15.6">
      <c r="A972" s="16">
        <v>971</v>
      </c>
      <c r="B972" s="16">
        <v>130</v>
      </c>
      <c r="C972" s="16">
        <v>1.2243532560214101</v>
      </c>
      <c r="D972" s="16">
        <v>0.134237722905936</v>
      </c>
      <c r="E972" s="16">
        <v>1.31759318555787</v>
      </c>
      <c r="F972" s="16">
        <v>0.25910075281014699</v>
      </c>
      <c r="G972" s="16">
        <v>8.4242439178216309E-3</v>
      </c>
      <c r="H972" s="16">
        <v>0.57699479708636803</v>
      </c>
    </row>
    <row r="973" spans="1:8" ht="15.6">
      <c r="A973" s="16">
        <v>972</v>
      </c>
      <c r="B973" s="16">
        <v>200</v>
      </c>
      <c r="C973" s="16">
        <v>1.2274668418675301</v>
      </c>
      <c r="D973" s="16">
        <v>0.13540485881185599</v>
      </c>
      <c r="E973" s="16">
        <v>1.3040241432888899</v>
      </c>
      <c r="F973" s="16">
        <v>0.29972303712423698</v>
      </c>
      <c r="G973" s="16">
        <v>8.3077865180347897E-3</v>
      </c>
      <c r="H973" s="16">
        <v>0.57283307088004598</v>
      </c>
    </row>
    <row r="974" spans="1:8" ht="15.6">
      <c r="A974" s="16">
        <v>973</v>
      </c>
      <c r="B974" s="16">
        <v>300</v>
      </c>
      <c r="C974" s="16">
        <v>1.2290228629617801</v>
      </c>
      <c r="D974" s="16">
        <v>0.135992028621819</v>
      </c>
      <c r="E974" s="16">
        <v>1.2973257083373799</v>
      </c>
      <c r="F974" s="16">
        <v>0.32023707724852102</v>
      </c>
      <c r="G974" s="16">
        <v>8.2528863631147493E-3</v>
      </c>
      <c r="H974" s="16">
        <v>0.570958597052596</v>
      </c>
    </row>
    <row r="975" spans="1:8" ht="15.6">
      <c r="A975" s="16">
        <v>974</v>
      </c>
      <c r="B975" s="16">
        <v>400</v>
      </c>
      <c r="C975" s="16">
        <v>1.2305783698435699</v>
      </c>
      <c r="D975" s="16">
        <v>0.136581619471527</v>
      </c>
      <c r="E975" s="16">
        <v>1.2906836973176501</v>
      </c>
      <c r="F975" s="16">
        <v>0.34088819034561202</v>
      </c>
      <c r="G975" s="16">
        <v>8.2000000374536103E-3</v>
      </c>
      <c r="H975" s="16">
        <v>0.56920934586730099</v>
      </c>
    </row>
    <row r="976" spans="1:8" ht="15.6">
      <c r="A976" s="16">
        <v>975</v>
      </c>
      <c r="B976" s="16">
        <v>330</v>
      </c>
      <c r="C976" s="16">
        <v>1.23213336276775</v>
      </c>
      <c r="D976" s="16">
        <v>0.13717364636568999</v>
      </c>
      <c r="E976" s="16">
        <v>1.2840974002934999</v>
      </c>
      <c r="F976" s="16">
        <v>0.36167775488484499</v>
      </c>
      <c r="G976" s="16">
        <v>8.1489909702639699E-3</v>
      </c>
      <c r="H976" s="16">
        <v>0.56757708671739804</v>
      </c>
    </row>
    <row r="977" spans="1:8" ht="15.6">
      <c r="A977" s="16">
        <v>976</v>
      </c>
      <c r="B977" s="16">
        <v>250</v>
      </c>
      <c r="C977" s="16">
        <v>1.24804037005887</v>
      </c>
      <c r="D977" s="16">
        <v>0.133212092653404</v>
      </c>
      <c r="E977" s="16">
        <v>1.4019325577370401</v>
      </c>
      <c r="F977" s="16">
        <v>0.38741092636579599</v>
      </c>
      <c r="G977" s="16">
        <v>8.2730312877871796E-3</v>
      </c>
      <c r="H977" s="16">
        <v>0.56418457697858604</v>
      </c>
    </row>
    <row r="978" spans="1:8" ht="15.6">
      <c r="A978" s="16">
        <v>977</v>
      </c>
      <c r="B978" s="16">
        <v>360</v>
      </c>
      <c r="C978" s="16">
        <v>1.2387885263966301</v>
      </c>
      <c r="D978" s="16">
        <v>0.13496453083850701</v>
      </c>
      <c r="E978" s="16">
        <v>1.3410936710027499</v>
      </c>
      <c r="F978" s="16">
        <v>0.36144845315131602</v>
      </c>
      <c r="G978" s="16">
        <v>8.2344323859779092E-3</v>
      </c>
      <c r="H978" s="16">
        <v>0.56682919218317296</v>
      </c>
    </row>
    <row r="979" spans="1:8" ht="15.6">
      <c r="A979" s="16">
        <v>978</v>
      </c>
      <c r="B979" s="16">
        <v>400</v>
      </c>
      <c r="C979" s="16">
        <v>1.2296728429845201</v>
      </c>
      <c r="D979" s="16">
        <v>0.136763691184946</v>
      </c>
      <c r="E979" s="16">
        <v>1.2853155477295699</v>
      </c>
      <c r="F979" s="16">
        <v>0.33874719614521898</v>
      </c>
      <c r="G979" s="16">
        <v>8.1961919879006105E-3</v>
      </c>
      <c r="H979" s="16">
        <v>0.56947380738775999</v>
      </c>
    </row>
    <row r="980" spans="1:8" ht="15.6">
      <c r="A980" s="16">
        <v>979</v>
      </c>
      <c r="B980" s="16">
        <v>350</v>
      </c>
      <c r="C980" s="16">
        <v>1.2206903359547201</v>
      </c>
      <c r="D980" s="16">
        <v>0.13861146744316799</v>
      </c>
      <c r="E980" s="16">
        <v>1.23399194784018</v>
      </c>
      <c r="F980" s="16">
        <v>0.31872899241772801</v>
      </c>
      <c r="G980" s="16">
        <v>8.1583051220089301E-3</v>
      </c>
      <c r="H980" s="16">
        <v>0.57211842259234702</v>
      </c>
    </row>
    <row r="981" spans="1:8" ht="15.6">
      <c r="A981" s="16">
        <v>980</v>
      </c>
      <c r="B981" s="16">
        <v>40</v>
      </c>
      <c r="C981" s="16">
        <v>1.21183810799334</v>
      </c>
      <c r="D981" s="16">
        <v>0.14050985710904099</v>
      </c>
      <c r="E981" s="16">
        <v>1.1866097436675</v>
      </c>
      <c r="F981" s="16">
        <v>0.30094471916746601</v>
      </c>
      <c r="G981" s="16">
        <v>8.1207669082573597E-3</v>
      </c>
      <c r="H981" s="16">
        <v>0.57476303779693405</v>
      </c>
    </row>
    <row r="982" spans="1:8" ht="15.6">
      <c r="A982" s="16">
        <v>981</v>
      </c>
      <c r="B982" s="16">
        <v>60</v>
      </c>
      <c r="C982" s="16">
        <v>1.25352780117944</v>
      </c>
      <c r="D982" s="16">
        <v>0.13015682859359201</v>
      </c>
      <c r="E982" s="16">
        <v>1.4418459796798699</v>
      </c>
      <c r="F982" s="16">
        <v>0.31469555035128799</v>
      </c>
      <c r="G982" s="16">
        <v>8.2260072493592004E-3</v>
      </c>
      <c r="H982" s="16">
        <v>0.55020076032182597</v>
      </c>
    </row>
    <row r="983" spans="1:8" ht="15.6">
      <c r="A983" s="16">
        <v>982</v>
      </c>
      <c r="B983" s="16">
        <v>145</v>
      </c>
      <c r="C983" s="16">
        <v>1.25471479688487</v>
      </c>
      <c r="D983" s="16">
        <v>0.13150724104976799</v>
      </c>
      <c r="E983" s="16">
        <v>1.4204263509333901</v>
      </c>
      <c r="F983" s="16">
        <v>0.36029411764705899</v>
      </c>
      <c r="G983" s="16">
        <v>8.1676998673149495E-3</v>
      </c>
      <c r="H983" s="16">
        <v>0.55016683120070198</v>
      </c>
    </row>
    <row r="984" spans="1:8" ht="15.6">
      <c r="A984" s="16">
        <v>983</v>
      </c>
      <c r="B984" s="16">
        <v>275</v>
      </c>
      <c r="C984" s="16">
        <v>1.25530773277223</v>
      </c>
      <c r="D984" s="16">
        <v>0.13218704410486101</v>
      </c>
      <c r="E984" s="16">
        <v>1.4098926089928101</v>
      </c>
      <c r="F984" s="16">
        <v>0.383254716981132</v>
      </c>
      <c r="G984" s="16">
        <v>8.1395001408488508E-3</v>
      </c>
      <c r="H984" s="16">
        <v>0.55021043777773904</v>
      </c>
    </row>
    <row r="985" spans="1:8" ht="15.6">
      <c r="A985" s="16">
        <v>984</v>
      </c>
      <c r="B985" s="16">
        <v>310</v>
      </c>
      <c r="C985" s="16">
        <v>1.25560406037974</v>
      </c>
      <c r="D985" s="16">
        <v>0.13252810397733999</v>
      </c>
      <c r="E985" s="16">
        <v>1.4046689141556301</v>
      </c>
      <c r="F985" s="16">
        <v>0.39477567886658799</v>
      </c>
      <c r="G985" s="16">
        <v>8.1256219238741208E-3</v>
      </c>
      <c r="H985" s="16">
        <v>0.55024642933309198</v>
      </c>
    </row>
    <row r="986" spans="1:8" ht="15.6">
      <c r="A986" s="16">
        <v>985</v>
      </c>
      <c r="B986" s="16">
        <v>260</v>
      </c>
      <c r="C986" s="16">
        <v>1.25590029448885</v>
      </c>
      <c r="D986" s="16">
        <v>0.132869939592657</v>
      </c>
      <c r="E986" s="16">
        <v>1.39947368964749</v>
      </c>
      <c r="F986" s="16">
        <v>0.40632387706855799</v>
      </c>
      <c r="G986" s="16">
        <v>8.1118855615409206E-3</v>
      </c>
      <c r="H986" s="16">
        <v>0.55029154518950396</v>
      </c>
    </row>
    <row r="987" spans="1:8" ht="15.6">
      <c r="A987" s="16">
        <v>986</v>
      </c>
      <c r="B987" s="16">
        <v>70</v>
      </c>
      <c r="C987" s="16">
        <v>1.2570842968257301</v>
      </c>
      <c r="D987" s="16">
        <v>0.134245092657161</v>
      </c>
      <c r="E987" s="16">
        <v>1.3789728900070599</v>
      </c>
      <c r="F987" s="16">
        <v>0.452790973871734</v>
      </c>
      <c r="G987" s="16">
        <v>8.0582767601259705E-3</v>
      </c>
      <c r="H987" s="16">
        <v>0.55055861996908795</v>
      </c>
    </row>
    <row r="988" spans="1:8" ht="15.6">
      <c r="A988" s="16">
        <v>987</v>
      </c>
      <c r="B988" s="16">
        <v>321</v>
      </c>
      <c r="C988" s="16">
        <v>1.2798107255520501</v>
      </c>
      <c r="D988" s="16">
        <v>0.14715314671785901</v>
      </c>
      <c r="E988" s="16">
        <v>1.3941605712062399</v>
      </c>
      <c r="F988" s="16">
        <v>0.33983451536643</v>
      </c>
      <c r="G988" s="16">
        <v>7.40465886030643E-3</v>
      </c>
      <c r="H988" s="16">
        <v>0.50323488806475203</v>
      </c>
    </row>
    <row r="989" spans="1:8" ht="15.6">
      <c r="A989" s="16">
        <v>988</v>
      </c>
      <c r="B989" s="16">
        <v>335</v>
      </c>
      <c r="C989" s="16">
        <v>1.24360138705416</v>
      </c>
      <c r="D989" s="16">
        <v>0.13714138736100701</v>
      </c>
      <c r="E989" s="16">
        <v>1.2598760781621501</v>
      </c>
      <c r="F989" s="16">
        <v>0.32722513089005201</v>
      </c>
      <c r="G989" s="16">
        <v>8.0961524993993193E-3</v>
      </c>
      <c r="H989" s="16">
        <v>0.56513840355068201</v>
      </c>
    </row>
    <row r="990" spans="1:8" ht="15.6">
      <c r="A990" s="16">
        <v>989</v>
      </c>
      <c r="B990" s="16">
        <v>380</v>
      </c>
      <c r="C990" s="16">
        <v>1.23658355350066</v>
      </c>
      <c r="D990" s="16">
        <v>0.13682938485281099</v>
      </c>
      <c r="E990" s="16">
        <v>1.26195382806388</v>
      </c>
      <c r="F990" s="16">
        <v>0.32722513089005201</v>
      </c>
      <c r="G990" s="16">
        <v>8.0557887916547794E-3</v>
      </c>
      <c r="H990" s="16">
        <v>0.56232088234442701</v>
      </c>
    </row>
    <row r="991" spans="1:8" ht="15.6">
      <c r="A991" s="16">
        <v>990</v>
      </c>
      <c r="B991" s="16">
        <v>375</v>
      </c>
      <c r="C991" s="16">
        <v>1.23916363936592</v>
      </c>
      <c r="D991" s="16">
        <v>0.136700017959169</v>
      </c>
      <c r="E991" s="16">
        <v>1.2647151113691</v>
      </c>
      <c r="F991" s="16">
        <v>0.32722513089005201</v>
      </c>
      <c r="G991" s="16">
        <v>8.0158255572483194E-3</v>
      </c>
      <c r="H991" s="16">
        <v>0.55953131551069102</v>
      </c>
    </row>
    <row r="992" spans="1:8" ht="15.6">
      <c r="A992" s="16">
        <v>991</v>
      </c>
      <c r="B992" s="16">
        <v>385</v>
      </c>
      <c r="C992" s="16">
        <v>1.23704796895641</v>
      </c>
      <c r="D992" s="16">
        <v>0.13680609881195499</v>
      </c>
      <c r="E992" s="16">
        <v>1.2624508590588199</v>
      </c>
      <c r="F992" s="16">
        <v>0.32722513089005201</v>
      </c>
      <c r="G992" s="16">
        <v>8.0485660282432602E-3</v>
      </c>
      <c r="H992" s="16">
        <v>0.56181670940747697</v>
      </c>
    </row>
    <row r="993" spans="1:8" ht="15.6">
      <c r="A993" s="16">
        <v>992</v>
      </c>
      <c r="B993" s="16">
        <v>390</v>
      </c>
      <c r="C993" s="16">
        <v>1.2389572324967</v>
      </c>
      <c r="D993" s="16">
        <v>0.14011302100614001</v>
      </c>
      <c r="E993" s="16">
        <v>1.26140737398391</v>
      </c>
      <c r="F993" s="16">
        <v>0.34232782923882399</v>
      </c>
      <c r="G993" s="16">
        <v>8.6085625874976392E-3</v>
      </c>
      <c r="H993" s="16">
        <v>0.60090633395622195</v>
      </c>
    </row>
    <row r="994" spans="1:8" ht="15.6">
      <c r="A994" s="16">
        <v>993</v>
      </c>
      <c r="B994" s="16">
        <v>485</v>
      </c>
      <c r="C994" s="16">
        <v>1.2319393989431999</v>
      </c>
      <c r="D994" s="16">
        <v>0.13980101849794399</v>
      </c>
      <c r="E994" s="16">
        <v>1.2634851238856399</v>
      </c>
      <c r="F994" s="16">
        <v>0.34232782923882399</v>
      </c>
      <c r="G994" s="16">
        <v>8.5667896712151408E-3</v>
      </c>
      <c r="H994" s="16">
        <v>0.59799044530154299</v>
      </c>
    </row>
    <row r="995" spans="1:8" ht="15.6">
      <c r="A995" s="16">
        <v>994</v>
      </c>
      <c r="B995" s="16">
        <v>480</v>
      </c>
      <c r="C995" s="16">
        <v>1.23451948480845</v>
      </c>
      <c r="D995" s="16">
        <v>0.13967165160430201</v>
      </c>
      <c r="E995" s="16">
        <v>1.2662464071908599</v>
      </c>
      <c r="F995" s="16">
        <v>0.34232782923882399</v>
      </c>
      <c r="G995" s="16">
        <v>8.5254202020669106E-3</v>
      </c>
      <c r="H995" s="16">
        <v>0.59510271860025998</v>
      </c>
    </row>
    <row r="996" spans="1:8" ht="15.6">
      <c r="A996" s="16">
        <v>995</v>
      </c>
      <c r="B996" s="16">
        <v>450</v>
      </c>
      <c r="C996" s="16">
        <v>1.23240381439894</v>
      </c>
      <c r="D996" s="16">
        <v>0.13977773245708799</v>
      </c>
      <c r="E996" s="16">
        <v>1.2639821548805801</v>
      </c>
      <c r="F996" s="16">
        <v>0.34232782923882399</v>
      </c>
      <c r="G996" s="16">
        <v>8.5593135627073397E-3</v>
      </c>
      <c r="H996" s="16">
        <v>0.59746858803326797</v>
      </c>
    </row>
    <row r="997" spans="1:8" ht="15.6">
      <c r="A997" s="16">
        <v>996</v>
      </c>
      <c r="B997" s="16">
        <v>490</v>
      </c>
      <c r="C997" s="16">
        <v>1.2189873678995999</v>
      </c>
      <c r="D997" s="16">
        <v>0.13508247519960601</v>
      </c>
      <c r="E997" s="16">
        <v>1.25310817118402</v>
      </c>
      <c r="F997" s="16">
        <v>0.32470801449858999</v>
      </c>
      <c r="G997" s="16">
        <v>7.9889648719651003E-3</v>
      </c>
      <c r="H997" s="16">
        <v>0.557656350235474</v>
      </c>
    </row>
    <row r="998" spans="1:8" ht="15.6">
      <c r="A998" s="16">
        <v>997</v>
      </c>
      <c r="B998" s="16">
        <v>450</v>
      </c>
      <c r="C998" s="16">
        <v>1.23431307793923</v>
      </c>
      <c r="D998" s="16">
        <v>0.14308465465127301</v>
      </c>
      <c r="E998" s="16">
        <v>1.2629386698056699</v>
      </c>
      <c r="F998" s="16">
        <v>0.35743052758759603</v>
      </c>
      <c r="G998" s="16">
        <v>9.0942060739762406E-3</v>
      </c>
      <c r="H998" s="16">
        <v>0.63480586643954195</v>
      </c>
    </row>
    <row r="999" spans="1:8" ht="15.6">
      <c r="A999" s="16">
        <v>998</v>
      </c>
      <c r="B999" s="16">
        <v>480</v>
      </c>
      <c r="C999" s="16">
        <v>1.23472589167768</v>
      </c>
      <c r="D999" s="16">
        <v>0.136258648557331</v>
      </c>
      <c r="E999" s="16">
        <v>1.2695541445760501</v>
      </c>
      <c r="F999" s="16">
        <v>0.32722513089005201</v>
      </c>
      <c r="G999" s="16">
        <v>7.93707690259415E-3</v>
      </c>
      <c r="H999" s="16">
        <v>0.55403439719346304</v>
      </c>
    </row>
    <row r="1000" spans="1:8" ht="15.6">
      <c r="A1000" s="16">
        <v>999</v>
      </c>
      <c r="B1000" s="16">
        <v>484</v>
      </c>
      <c r="C1000" s="16">
        <v>1.2295657199471599</v>
      </c>
      <c r="D1000" s="16">
        <v>0.136517382344615</v>
      </c>
      <c r="E1000" s="16">
        <v>1.2640315779656099</v>
      </c>
      <c r="F1000" s="16">
        <v>0.32722513089005201</v>
      </c>
      <c r="G1000" s="16">
        <v>8.0158255572483194E-3</v>
      </c>
      <c r="H1000" s="16">
        <v>0.55953131551069102</v>
      </c>
    </row>
    <row r="1001" spans="1:8" ht="15.6">
      <c r="A1001" s="16">
        <v>1000</v>
      </c>
      <c r="B1001" s="16">
        <v>175</v>
      </c>
      <c r="C1001" s="16">
        <v>1.21268656716418</v>
      </c>
      <c r="D1001" s="16">
        <v>0.13398212571977</v>
      </c>
      <c r="E1001" s="16">
        <v>1.30012842248123</v>
      </c>
      <c r="F1001" s="16">
        <v>0.25614754098360698</v>
      </c>
      <c r="G1001" s="16">
        <v>8.5051371028101001E-3</v>
      </c>
      <c r="H1001" s="16">
        <v>0.583098591549296</v>
      </c>
    </row>
    <row r="1002" spans="1:8" ht="15.6">
      <c r="A1002" s="16">
        <v>1001</v>
      </c>
      <c r="B1002" s="16">
        <v>295</v>
      </c>
      <c r="C1002" s="16">
        <v>1.2149521100165199</v>
      </c>
      <c r="D1002" s="16">
        <v>0.13531996477313701</v>
      </c>
      <c r="E1002" s="16">
        <v>1.2884975130554699</v>
      </c>
      <c r="F1002" s="16">
        <v>0.29557511206152098</v>
      </c>
      <c r="G1002" s="16">
        <v>8.3774523393615099E-3</v>
      </c>
      <c r="H1002" s="16">
        <v>0.57874346878676997</v>
      </c>
    </row>
    <row r="1003" spans="1:8" ht="15.6">
      <c r="A1003" s="16">
        <v>1002</v>
      </c>
      <c r="B1003" s="16">
        <v>425</v>
      </c>
      <c r="C1003" s="16">
        <v>1.2160828351677</v>
      </c>
      <c r="D1003" s="16">
        <v>0.135994226689063</v>
      </c>
      <c r="E1003" s="16">
        <v>1.2827455260527101</v>
      </c>
      <c r="F1003" s="16">
        <v>0.315390002265659</v>
      </c>
      <c r="G1003" s="16">
        <v>8.3173093852416807E-3</v>
      </c>
      <c r="H1003" s="16">
        <v>0.57679164374643099</v>
      </c>
    </row>
    <row r="1004" spans="1:8" ht="15.6">
      <c r="A1004" s="16">
        <v>1003</v>
      </c>
      <c r="B1004" s="16">
        <v>450</v>
      </c>
      <c r="C1004" s="16">
        <v>1.2172121994193099</v>
      </c>
      <c r="D1004" s="16">
        <v>0.13667208822572</v>
      </c>
      <c r="E1004" s="16">
        <v>1.2770352373879901</v>
      </c>
      <c r="F1004" s="16">
        <v>0.33527275728315598</v>
      </c>
      <c r="G1004" s="16">
        <v>8.2594008411563304E-3</v>
      </c>
      <c r="H1004" s="16">
        <v>0.57497653509855295</v>
      </c>
    </row>
    <row r="1005" spans="1:8" ht="15.6">
      <c r="A1005" s="16">
        <v>1004</v>
      </c>
      <c r="B1005" s="16">
        <v>355</v>
      </c>
      <c r="C1005" s="16">
        <v>1.21834020522677</v>
      </c>
      <c r="D1005" s="16">
        <v>0.13735357828570799</v>
      </c>
      <c r="E1005" s="16">
        <v>1.27136619526828</v>
      </c>
      <c r="F1005" s="16">
        <v>0.35522372636147598</v>
      </c>
      <c r="G1005" s="16">
        <v>8.2035727500967305E-3</v>
      </c>
      <c r="H1005" s="16">
        <v>0.57328899972291503</v>
      </c>
    </row>
    <row r="1006" spans="1:8" ht="15.6">
      <c r="A1006" s="16">
        <v>1005</v>
      </c>
      <c r="B1006" s="16">
        <v>300</v>
      </c>
      <c r="C1006" s="16">
        <v>1.21938082137293</v>
      </c>
      <c r="D1006" s="16">
        <v>0.136337358198928</v>
      </c>
      <c r="E1006" s="16">
        <v>1.2743078231158</v>
      </c>
      <c r="F1006" s="16">
        <v>0.337501038464734</v>
      </c>
      <c r="G1006" s="16">
        <v>8.2673917475428894E-3</v>
      </c>
      <c r="H1006" s="16">
        <v>0.57442078743269298</v>
      </c>
    </row>
    <row r="1007" spans="1:8" ht="15.6">
      <c r="A1007" s="16">
        <v>1006</v>
      </c>
      <c r="B1007" s="16">
        <v>450</v>
      </c>
      <c r="C1007" s="16">
        <v>1.2172121994193099</v>
      </c>
      <c r="D1007" s="16">
        <v>0.13667208822572</v>
      </c>
      <c r="E1007" s="16">
        <v>1.2770352373879901</v>
      </c>
      <c r="F1007" s="16">
        <v>0.33527275728315598</v>
      </c>
      <c r="G1007" s="16">
        <v>8.2594008411563304E-3</v>
      </c>
      <c r="H1007" s="16">
        <v>0.57497653509855295</v>
      </c>
    </row>
    <row r="1008" spans="1:8" ht="15.6">
      <c r="A1008" s="16">
        <v>1007</v>
      </c>
      <c r="B1008" s="16">
        <v>350</v>
      </c>
      <c r="C1008" s="16">
        <v>1.2150512773933599</v>
      </c>
      <c r="D1008" s="16">
        <v>0.137008465929359</v>
      </c>
      <c r="E1008" s="16">
        <v>1.2797743517281599</v>
      </c>
      <c r="F1008" s="16">
        <v>0.33307370664917602</v>
      </c>
      <c r="G1008" s="16">
        <v>8.2514253671884304E-3</v>
      </c>
      <c r="H1008" s="16">
        <v>0.57553228276441204</v>
      </c>
    </row>
    <row r="1009" spans="1:8" ht="15.6">
      <c r="A1009" s="16">
        <v>1008</v>
      </c>
      <c r="B1009" s="16">
        <v>300</v>
      </c>
      <c r="C1009" s="16">
        <v>1.2107523696682501</v>
      </c>
      <c r="D1009" s="16">
        <v>0.137686213271106</v>
      </c>
      <c r="E1009" s="16">
        <v>1.28528798305573</v>
      </c>
      <c r="F1009" s="16">
        <v>0.32876102613903102</v>
      </c>
      <c r="G1009" s="16">
        <v>8.2355205380303907E-3</v>
      </c>
      <c r="H1009" s="16">
        <v>0.57664377809613199</v>
      </c>
    </row>
    <row r="1010" spans="1:8" ht="15.6">
      <c r="A1010" s="16">
        <v>1009</v>
      </c>
      <c r="B1010" s="16">
        <v>0</v>
      </c>
      <c r="C1010" s="16">
        <v>1.2064837741665699</v>
      </c>
      <c r="D1010" s="16">
        <v>0.138370699247608</v>
      </c>
      <c r="E1010" s="16">
        <v>1.29084932852835</v>
      </c>
      <c r="F1010" s="16">
        <v>0.32455860030358702</v>
      </c>
      <c r="G1010" s="16">
        <v>8.2196769048290992E-3</v>
      </c>
      <c r="H1010" s="16">
        <v>0.57775527342785205</v>
      </c>
    </row>
    <row r="1011" spans="1:8" ht="15.6">
      <c r="A1011" s="16">
        <v>1010</v>
      </c>
      <c r="B1011" s="16">
        <v>0</v>
      </c>
      <c r="C1011" s="16">
        <v>1.19803624639734</v>
      </c>
      <c r="D1011" s="16">
        <v>0.139760293143112</v>
      </c>
      <c r="E1011" s="16">
        <v>1.3021176610021501</v>
      </c>
      <c r="F1011" s="16">
        <v>0.31646802212354902</v>
      </c>
      <c r="G1011" s="16">
        <v>8.1881718189539404E-3</v>
      </c>
      <c r="H1011" s="16">
        <v>0.57997826409129105</v>
      </c>
    </row>
    <row r="1012" spans="1:8" ht="15.6">
      <c r="A1012" s="16">
        <v>1011</v>
      </c>
      <c r="B1012" s="16">
        <v>380</v>
      </c>
      <c r="C1012" s="16">
        <v>1.23200132100396</v>
      </c>
      <c r="D1012" s="16">
        <v>0.13652803608879699</v>
      </c>
      <c r="E1012" s="16">
        <v>1.2647205413073499</v>
      </c>
      <c r="F1012" s="16">
        <v>0.32722513089005201</v>
      </c>
      <c r="G1012" s="16">
        <v>8.0078804432060502E-3</v>
      </c>
      <c r="H1012" s="16">
        <v>0.55897672009438604</v>
      </c>
    </row>
    <row r="1013" spans="1:8" ht="15.6">
      <c r="A1013" s="16">
        <v>1012</v>
      </c>
      <c r="B1013" s="16">
        <v>155</v>
      </c>
      <c r="C1013" s="16">
        <v>1.2287041817243201</v>
      </c>
      <c r="D1013" s="16">
        <v>0.133884453503954</v>
      </c>
      <c r="E1013" s="16">
        <v>1.2945426233363899</v>
      </c>
      <c r="F1013" s="16">
        <v>0.24813895781637699</v>
      </c>
      <c r="G1013" s="16">
        <v>8.1187282824018506E-3</v>
      </c>
      <c r="H1013" s="16">
        <v>0.559299191374663</v>
      </c>
    </row>
    <row r="1014" spans="1:8" ht="15.6">
      <c r="A1014" s="16">
        <v>1013</v>
      </c>
      <c r="B1014" s="16">
        <v>305</v>
      </c>
      <c r="C1014" s="16">
        <v>1.2300471179600501</v>
      </c>
      <c r="D1014" s="16">
        <v>0.135820360211443</v>
      </c>
      <c r="E1014" s="16">
        <v>1.27231923437925</v>
      </c>
      <c r="F1014" s="16">
        <v>0.30724085174688398</v>
      </c>
      <c r="G1014" s="16">
        <v>8.0297716778731792E-3</v>
      </c>
      <c r="H1014" s="16">
        <v>0.55865573057207896</v>
      </c>
    </row>
    <row r="1015" spans="1:8" ht="15.6">
      <c r="A1015" s="16">
        <v>1014</v>
      </c>
      <c r="B1015" s="16">
        <v>495</v>
      </c>
      <c r="C1015" s="16">
        <v>1.23049455085865</v>
      </c>
      <c r="D1015" s="16">
        <v>0.136470810262904</v>
      </c>
      <c r="E1015" s="16">
        <v>1.26502563995549</v>
      </c>
      <c r="F1015" s="16">
        <v>0.32722513089005201</v>
      </c>
      <c r="G1015" s="16">
        <v>8.0015356830252394E-3</v>
      </c>
      <c r="H1015" s="16">
        <v>0.55853383470657203</v>
      </c>
    </row>
    <row r="1016" spans="1:8" ht="15.6">
      <c r="A1016" s="16">
        <v>1015</v>
      </c>
      <c r="B1016" s="16">
        <v>195</v>
      </c>
      <c r="C1016" s="16">
        <v>1.23094187756366</v>
      </c>
      <c r="D1016" s="16">
        <v>0.13712385993974299</v>
      </c>
      <c r="E1016" s="16">
        <v>1.2577880503369001</v>
      </c>
      <c r="F1016" s="16">
        <v>0.34735379562965801</v>
      </c>
      <c r="G1016" s="16">
        <v>7.9739362849540699E-3</v>
      </c>
      <c r="H1016" s="16">
        <v>0.55845398905335797</v>
      </c>
    </row>
    <row r="1017" spans="1:8" ht="15.6">
      <c r="A1017" s="16">
        <v>1016</v>
      </c>
      <c r="B1017" s="16">
        <v>200</v>
      </c>
      <c r="C1017" s="16">
        <v>1.2534693019344001</v>
      </c>
      <c r="D1017" s="16">
        <v>0.13204081933175299</v>
      </c>
      <c r="E1017" s="16">
        <v>1.40849576678055</v>
      </c>
      <c r="F1017" s="16">
        <v>0.38598574821852699</v>
      </c>
      <c r="G1017" s="16">
        <v>8.0953036793106892E-3</v>
      </c>
      <c r="H1017" s="16">
        <v>0.552064330829662</v>
      </c>
    </row>
    <row r="1018" spans="1:8" ht="15.6">
      <c r="A1018" s="16">
        <v>1017</v>
      </c>
      <c r="B1018" s="16">
        <v>395</v>
      </c>
      <c r="C1018" s="16">
        <v>1.2441772130764399</v>
      </c>
      <c r="D1018" s="16">
        <v>0.133777849125221</v>
      </c>
      <c r="E1018" s="16">
        <v>1.3473720601172201</v>
      </c>
      <c r="F1018" s="16">
        <v>0.36011878379576301</v>
      </c>
      <c r="G1018" s="16">
        <v>8.0575339887384804E-3</v>
      </c>
      <c r="H1018" s="16">
        <v>0.55465213238042599</v>
      </c>
    </row>
    <row r="1019" spans="1:8" ht="15.6">
      <c r="A1019" s="16">
        <v>1018</v>
      </c>
      <c r="B1019" s="16">
        <v>495</v>
      </c>
      <c r="C1019" s="16">
        <v>1.23049455085865</v>
      </c>
      <c r="D1019" s="16">
        <v>0.136470810262904</v>
      </c>
      <c r="E1019" s="16">
        <v>1.26502563995549</v>
      </c>
      <c r="F1019" s="16">
        <v>0.32722513089005201</v>
      </c>
      <c r="G1019" s="16">
        <v>8.0015356830252394E-3</v>
      </c>
      <c r="H1019" s="16">
        <v>0.55853383470657203</v>
      </c>
    </row>
    <row r="1020" spans="1:8" ht="15.6">
      <c r="A1020" s="16">
        <v>1019</v>
      </c>
      <c r="B1020" s="16">
        <v>300</v>
      </c>
      <c r="C1020" s="16">
        <v>1.2260002961403</v>
      </c>
      <c r="D1020" s="16">
        <v>0.137392719875606</v>
      </c>
      <c r="E1020" s="16">
        <v>1.2397689355183601</v>
      </c>
      <c r="F1020" s="16">
        <v>0.31755647619792099</v>
      </c>
      <c r="G1020" s="16">
        <v>7.9830421490891205E-3</v>
      </c>
      <c r="H1020" s="16">
        <v>0.55982773548195397</v>
      </c>
    </row>
    <row r="1021" spans="1:8" ht="15.6">
      <c r="A1021" s="16">
        <v>1020</v>
      </c>
      <c r="B1021" s="16">
        <v>80</v>
      </c>
      <c r="C1021" s="16">
        <v>1.21710956129749</v>
      </c>
      <c r="D1021" s="16">
        <v>0.13927441786488001</v>
      </c>
      <c r="E1021" s="16">
        <v>1.1921649094690101</v>
      </c>
      <c r="F1021" s="16">
        <v>0.29983762639309203</v>
      </c>
      <c r="G1021" s="16">
        <v>7.9463103600595705E-3</v>
      </c>
      <c r="H1021" s="16">
        <v>0.56241553703271796</v>
      </c>
    </row>
    <row r="1022" spans="1:8" ht="15.6">
      <c r="A1022" s="16">
        <v>1021</v>
      </c>
      <c r="B1022" s="16">
        <v>200</v>
      </c>
      <c r="C1022" s="16">
        <v>1.25030961030383</v>
      </c>
      <c r="D1022" s="16">
        <v>0.13547727251973199</v>
      </c>
      <c r="E1022" s="16">
        <v>1.28623229573956</v>
      </c>
      <c r="F1022" s="16">
        <v>0.32722513089005201</v>
      </c>
      <c r="G1022" s="16">
        <v>7.7083776158291999E-3</v>
      </c>
      <c r="H1022" s="16">
        <v>0.53807042543958195</v>
      </c>
    </row>
    <row r="1023" spans="1:8" ht="15.6">
      <c r="A1023" s="16">
        <v>1022</v>
      </c>
      <c r="B1023" s="16">
        <v>500</v>
      </c>
      <c r="C1023" s="16">
        <v>1.23049455085865</v>
      </c>
      <c r="D1023" s="16">
        <v>0.136470810262904</v>
      </c>
      <c r="E1023" s="16">
        <v>1.26502563995549</v>
      </c>
      <c r="F1023" s="16">
        <v>0.32722513089005201</v>
      </c>
      <c r="G1023" s="16">
        <v>8.0015356830252394E-3</v>
      </c>
      <c r="H1023" s="16">
        <v>0.55853383470657203</v>
      </c>
    </row>
    <row r="1024" spans="1:8" ht="15.6">
      <c r="A1024" s="16">
        <v>1023</v>
      </c>
      <c r="B1024" s="16">
        <v>475</v>
      </c>
      <c r="C1024" s="16">
        <v>1.21067949141347</v>
      </c>
      <c r="D1024" s="16">
        <v>0.13746434800607599</v>
      </c>
      <c r="E1024" s="16">
        <v>1.24381898417141</v>
      </c>
      <c r="F1024" s="16">
        <v>0.32722513089005201</v>
      </c>
      <c r="G1024" s="16">
        <v>8.3178735500366308E-3</v>
      </c>
      <c r="H1024" s="16">
        <v>0.58061527118627199</v>
      </c>
    </row>
    <row r="1025" spans="1:8" ht="15.6">
      <c r="A1025" s="16">
        <v>1024</v>
      </c>
      <c r="B1025" s="16">
        <v>95</v>
      </c>
      <c r="C1025" s="16">
        <v>1.1908644319682999</v>
      </c>
      <c r="D1025" s="16">
        <v>0.138457885749247</v>
      </c>
      <c r="E1025" s="16">
        <v>1.22261232838733</v>
      </c>
      <c r="F1025" s="16">
        <v>0.32722513089005201</v>
      </c>
      <c r="G1025" s="16">
        <v>8.6602535954020607E-3</v>
      </c>
      <c r="H1025" s="16">
        <v>0.60451453843201397</v>
      </c>
    </row>
    <row r="1026" spans="1:8" ht="15.6">
      <c r="A1026" s="16">
        <v>1025</v>
      </c>
      <c r="B1026" s="16">
        <v>140</v>
      </c>
      <c r="C1026" s="16">
        <v>1.2577319587628899</v>
      </c>
      <c r="D1026" s="16">
        <v>0.13049166630018899</v>
      </c>
      <c r="E1026" s="16">
        <v>1.4349965781049101</v>
      </c>
      <c r="F1026" s="16">
        <v>0.33983451536643</v>
      </c>
      <c r="G1026" s="16">
        <v>8.0807929512119302E-3</v>
      </c>
      <c r="H1026" s="16">
        <v>0.54719132283610095</v>
      </c>
    </row>
    <row r="1027" spans="1:8" ht="15.6">
      <c r="A1027" s="16">
        <v>1026</v>
      </c>
      <c r="B1027" s="16">
        <v>250</v>
      </c>
      <c r="C1027" s="16">
        <v>1.2575693860386901</v>
      </c>
      <c r="D1027" s="16">
        <v>0.131845558026182</v>
      </c>
      <c r="E1027" s="16">
        <v>1.41329190602751</v>
      </c>
      <c r="F1027" s="16">
        <v>0.38598574821852699</v>
      </c>
      <c r="G1027" s="16">
        <v>8.0332463144963204E-3</v>
      </c>
      <c r="H1027" s="16">
        <v>0.54783228976777398</v>
      </c>
    </row>
    <row r="1028" spans="1:8" ht="15.6">
      <c r="A1028" s="16">
        <v>1027</v>
      </c>
      <c r="B1028" s="16">
        <v>360</v>
      </c>
      <c r="C1028" s="16">
        <v>1.2574881765633199</v>
      </c>
      <c r="D1028" s="16">
        <v>0.13252711976975901</v>
      </c>
      <c r="E1028" s="16">
        <v>1.4026167717442899</v>
      </c>
      <c r="F1028" s="16">
        <v>0.40922619047619002</v>
      </c>
      <c r="G1028" s="16">
        <v>8.0100622269297008E-3</v>
      </c>
      <c r="H1028" s="16">
        <v>0.54819277108433695</v>
      </c>
    </row>
    <row r="1029" spans="1:8" ht="15.6">
      <c r="A1029" s="16">
        <v>1028</v>
      </c>
      <c r="B1029" s="16">
        <v>65</v>
      </c>
      <c r="C1029" s="16">
        <v>1.2574070182811501</v>
      </c>
      <c r="D1029" s="16">
        <v>0.13321178680788701</v>
      </c>
      <c r="E1029" s="16">
        <v>1.3920572139507701</v>
      </c>
      <c r="F1029" s="16">
        <v>0.43257756563245803</v>
      </c>
      <c r="G1029" s="16">
        <v>7.9872407409332206E-3</v>
      </c>
      <c r="H1029" s="16">
        <v>0.54857821039232002</v>
      </c>
    </row>
    <row r="1030" spans="1:8" ht="15.6">
      <c r="A1030" s="16">
        <v>1029</v>
      </c>
      <c r="B1030" s="16">
        <v>170</v>
      </c>
      <c r="C1030" s="16">
        <v>1.2409755456218801</v>
      </c>
      <c r="D1030" s="16">
        <v>0.13255820736718499</v>
      </c>
      <c r="E1030" s="16">
        <v>1.39407674286918</v>
      </c>
      <c r="F1030" s="16">
        <v>0.351331360946746</v>
      </c>
      <c r="G1030" s="16">
        <v>8.5813513628750695E-3</v>
      </c>
      <c r="H1030" s="16">
        <v>0.58211318841619997</v>
      </c>
    </row>
    <row r="1031" spans="1:8" ht="15.6">
      <c r="A1031" s="16">
        <v>1030</v>
      </c>
      <c r="B1031" s="16">
        <v>345</v>
      </c>
      <c r="C1031" s="16">
        <v>1.22242224248327</v>
      </c>
      <c r="D1031" s="16">
        <v>0.13613658774426299</v>
      </c>
      <c r="E1031" s="16">
        <v>1.2755633703426199</v>
      </c>
      <c r="F1031" s="16">
        <v>0.30673658108177898</v>
      </c>
      <c r="G1031" s="16">
        <v>8.5004441458674303E-3</v>
      </c>
      <c r="H1031" s="16">
        <v>0.58765374103321799</v>
      </c>
    </row>
    <row r="1032" spans="1:8" ht="15.6">
      <c r="A1032" s="16">
        <v>1031</v>
      </c>
      <c r="B1032" s="16">
        <v>390</v>
      </c>
      <c r="C1032" s="16">
        <v>1.21335208428674</v>
      </c>
      <c r="D1032" s="16">
        <v>0.137999217381988</v>
      </c>
      <c r="E1032" s="16">
        <v>1.22355489318921</v>
      </c>
      <c r="F1032" s="16">
        <v>0.28843117728498202</v>
      </c>
      <c r="G1032" s="16">
        <v>8.4605599637585602E-3</v>
      </c>
      <c r="H1032" s="16">
        <v>0.590424017341727</v>
      </c>
    </row>
    <row r="1033" spans="1:8" ht="15.6">
      <c r="A1033" s="16">
        <v>1032</v>
      </c>
      <c r="B1033" s="16">
        <v>350</v>
      </c>
      <c r="C1033" s="16">
        <v>1.2044155327120001</v>
      </c>
      <c r="D1033" s="16">
        <v>0.13991352329732201</v>
      </c>
      <c r="E1033" s="16">
        <v>1.17562134682153</v>
      </c>
      <c r="F1033" s="16">
        <v>0.27218758595397502</v>
      </c>
      <c r="G1033" s="16">
        <v>8.4210483078387306E-3</v>
      </c>
      <c r="H1033" s="16">
        <v>0.59319429365023602</v>
      </c>
    </row>
    <row r="1034" spans="1:8" ht="15.6">
      <c r="A1034" s="16">
        <v>1033</v>
      </c>
      <c r="B1034" s="16">
        <v>85</v>
      </c>
      <c r="C1034" s="16">
        <v>1.18693161240996</v>
      </c>
      <c r="D1034" s="16">
        <v>0.14390601158017099</v>
      </c>
      <c r="E1034" s="16">
        <v>1.09020257869449</v>
      </c>
      <c r="F1034" s="16">
        <v>0.24463351324626101</v>
      </c>
      <c r="G1034" s="16">
        <v>8.3431218909433193E-3</v>
      </c>
      <c r="H1034" s="16">
        <v>0.59873484626725404</v>
      </c>
    </row>
    <row r="1035" spans="1:8" ht="15.6">
      <c r="A1035" s="16">
        <v>1034</v>
      </c>
      <c r="B1035" s="16">
        <v>170</v>
      </c>
      <c r="C1035" s="16">
        <v>1.2124048549681099</v>
      </c>
      <c r="D1035" s="16">
        <v>0.13639833053315001</v>
      </c>
      <c r="E1035" s="16">
        <v>1.2405211132976</v>
      </c>
      <c r="F1035" s="16">
        <v>0.240615976900866</v>
      </c>
      <c r="G1035" s="16">
        <v>8.5655863520743801E-3</v>
      </c>
      <c r="H1035" s="16">
        <v>0.59293044469783396</v>
      </c>
    </row>
    <row r="1036" spans="1:8" ht="15.6">
      <c r="A1036" s="16">
        <v>1035</v>
      </c>
      <c r="B1036" s="16">
        <v>225</v>
      </c>
      <c r="C1036" s="16">
        <v>1.2129732381517599</v>
      </c>
      <c r="D1036" s="16">
        <v>0.13735701063280401</v>
      </c>
      <c r="E1036" s="16">
        <v>1.2303047207111899</v>
      </c>
      <c r="F1036" s="16">
        <v>0.26919707887897898</v>
      </c>
      <c r="G1036" s="16">
        <v>8.5015496828518902E-3</v>
      </c>
      <c r="H1036" s="16">
        <v>0.59136168069472494</v>
      </c>
    </row>
    <row r="1037" spans="1:8" ht="15.6">
      <c r="A1037" s="16">
        <v>1036</v>
      </c>
      <c r="B1037" s="16">
        <v>170</v>
      </c>
      <c r="C1037" s="16">
        <v>1.2141095942526401</v>
      </c>
      <c r="D1037" s="16">
        <v>0.13929110356864999</v>
      </c>
      <c r="E1037" s="16">
        <v>1.2101995291557199</v>
      </c>
      <c r="F1037" s="16">
        <v>0.32733885138938501</v>
      </c>
      <c r="G1037" s="16">
        <v>8.3822707733656205E-3</v>
      </c>
      <c r="H1037" s="16">
        <v>0.58878454255429202</v>
      </c>
    </row>
    <row r="1038" spans="1:8" ht="15.6">
      <c r="A1038" s="16">
        <v>1037</v>
      </c>
      <c r="B1038" s="16">
        <v>225</v>
      </c>
      <c r="C1038" s="16">
        <v>1.2189025153135</v>
      </c>
      <c r="D1038" s="16">
        <v>0.13432637714616799</v>
      </c>
      <c r="E1038" s="16">
        <v>1.3052634824285301</v>
      </c>
      <c r="F1038" s="16">
        <v>0.28078222008624598</v>
      </c>
      <c r="G1038" s="16">
        <v>8.4988189650572494E-3</v>
      </c>
      <c r="H1038" s="16">
        <v>0.58320990407097995</v>
      </c>
    </row>
    <row r="1039" spans="1:8" ht="15.6">
      <c r="A1039" s="16">
        <v>1038</v>
      </c>
      <c r="B1039" s="16">
        <v>400</v>
      </c>
      <c r="C1039" s="16">
        <v>1.22667070765153</v>
      </c>
      <c r="D1039" s="16">
        <v>0.135944392840286</v>
      </c>
      <c r="E1039" s="16">
        <v>1.28681777861216</v>
      </c>
      <c r="F1039" s="16">
        <v>0.32204891462943303</v>
      </c>
      <c r="G1039" s="16">
        <v>8.4658780568895291E-3</v>
      </c>
      <c r="H1039" s="16">
        <v>0.58486968010933404</v>
      </c>
    </row>
    <row r="1040" spans="1:8" ht="15.6">
      <c r="A1040" s="16">
        <v>1039</v>
      </c>
      <c r="B1040" s="16">
        <v>245</v>
      </c>
      <c r="C1040" s="16">
        <v>1.23443340310904</v>
      </c>
      <c r="D1040" s="16">
        <v>0.13757588723575101</v>
      </c>
      <c r="E1040" s="16">
        <v>1.2686882711895799</v>
      </c>
      <c r="F1040" s="16">
        <v>0.36385768533587398</v>
      </c>
      <c r="G1040" s="16">
        <v>8.4332533168086001E-3</v>
      </c>
      <c r="H1040" s="16">
        <v>0.58656578573458396</v>
      </c>
    </row>
    <row r="1041" spans="1:8" ht="15.6">
      <c r="A1041" s="16">
        <v>1040</v>
      </c>
      <c r="B1041" s="16">
        <v>205</v>
      </c>
      <c r="C1041" s="16">
        <v>1.25386636570441</v>
      </c>
      <c r="D1041" s="16">
        <v>0.138044531000165</v>
      </c>
      <c r="E1041" s="16">
        <v>1.17829842014558</v>
      </c>
      <c r="F1041" s="16">
        <v>0.22721921356251501</v>
      </c>
      <c r="G1041" s="16">
        <v>8.3201055614835692E-3</v>
      </c>
      <c r="H1041" s="16">
        <v>0.66075041618645103</v>
      </c>
    </row>
    <row r="1042" spans="1:8" ht="15.6">
      <c r="A1042" s="16">
        <v>1041</v>
      </c>
      <c r="B1042" s="16">
        <v>275</v>
      </c>
      <c r="C1042" s="16">
        <v>1.24620888368036</v>
      </c>
      <c r="D1042" s="16">
        <v>0.14384959733612701</v>
      </c>
      <c r="E1042" s="16">
        <v>1.1747301559733401</v>
      </c>
      <c r="F1042" s="16">
        <v>0.228114411787881</v>
      </c>
      <c r="G1042" s="16">
        <v>7.9279503254355704E-3</v>
      </c>
      <c r="H1042" s="16">
        <v>0.61493320878601199</v>
      </c>
    </row>
    <row r="1043" spans="1:8" ht="15.6">
      <c r="A1043" s="16">
        <v>1042</v>
      </c>
      <c r="B1043" s="16">
        <v>365</v>
      </c>
      <c r="C1043" s="16">
        <v>1.24429609431955</v>
      </c>
      <c r="D1043" s="16">
        <v>0.14531809003377799</v>
      </c>
      <c r="E1043" s="16">
        <v>1.17384924351016</v>
      </c>
      <c r="F1043" s="16">
        <v>0.228339314587688</v>
      </c>
      <c r="G1043" s="16">
        <v>7.8403805563476408E-3</v>
      </c>
      <c r="H1043" s="16">
        <v>0.60452014245260299</v>
      </c>
    </row>
    <row r="1044" spans="1:8" ht="15.6">
      <c r="A1044" s="16">
        <v>1043</v>
      </c>
      <c r="B1044" s="16">
        <v>175</v>
      </c>
      <c r="C1044" s="16">
        <v>1.2385615159733701</v>
      </c>
      <c r="D1044" s="16">
        <v>0.14976570159226901</v>
      </c>
      <c r="E1044" s="16">
        <v>1.17123274319562</v>
      </c>
      <c r="F1044" s="16">
        <v>0.229016691717427</v>
      </c>
      <c r="G1044" s="16">
        <v>7.5992323016594197E-3</v>
      </c>
      <c r="H1044" s="16">
        <v>0.57541627598077105</v>
      </c>
    </row>
    <row r="1045" spans="1:8" ht="15.6">
      <c r="A1045" s="16">
        <v>1044</v>
      </c>
      <c r="B1045" s="16">
        <v>50</v>
      </c>
      <c r="C1045" s="16">
        <v>1.2309242425575699</v>
      </c>
      <c r="D1045" s="16">
        <v>0.15579606039215699</v>
      </c>
      <c r="E1045" s="16">
        <v>1.16780409232069</v>
      </c>
      <c r="F1045" s="16">
        <v>0.22992613771741699</v>
      </c>
      <c r="G1045" s="16">
        <v>7.3213891453990003E-3</v>
      </c>
      <c r="H1045" s="16">
        <v>0.54091719242490199</v>
      </c>
    </row>
    <row r="1046" spans="1:8" ht="15.6">
      <c r="A1046" s="16">
        <v>1045</v>
      </c>
      <c r="B1046" s="16">
        <v>400</v>
      </c>
      <c r="C1046" s="16">
        <v>1.2233296043933699</v>
      </c>
      <c r="D1046" s="16">
        <v>0.13819873978924499</v>
      </c>
      <c r="E1046" s="16">
        <v>1.1782125311818601</v>
      </c>
      <c r="F1046" s="16">
        <v>0.220555800617556</v>
      </c>
      <c r="G1046" s="16">
        <v>8.1238780924354406E-3</v>
      </c>
      <c r="H1046" s="16">
        <v>0.59693593314763205</v>
      </c>
    </row>
    <row r="1047" spans="1:8" ht="15.6">
      <c r="A1047" s="16">
        <v>1046</v>
      </c>
      <c r="B1047" s="16">
        <v>304</v>
      </c>
      <c r="C1047" s="16">
        <v>1.25258084577114</v>
      </c>
      <c r="D1047" s="16">
        <v>0.133685896053964</v>
      </c>
      <c r="E1047" s="16">
        <v>1.30144570172921</v>
      </c>
      <c r="F1047" s="16">
        <v>0.25614754098360698</v>
      </c>
      <c r="G1047" s="16">
        <v>8.2594668290825804E-3</v>
      </c>
      <c r="H1047" s="16">
        <v>0.60452232899943503</v>
      </c>
    </row>
    <row r="1048" spans="1:8" ht="15.6">
      <c r="A1048" s="16">
        <v>1047</v>
      </c>
      <c r="B1048" s="16">
        <v>328</v>
      </c>
      <c r="C1048" s="16">
        <v>1.2417198107385301</v>
      </c>
      <c r="D1048" s="16">
        <v>0.13548713075873101</v>
      </c>
      <c r="E1048" s="16">
        <v>1.24797342642834</v>
      </c>
      <c r="F1048" s="16">
        <v>0.240615976900866</v>
      </c>
      <c r="G1048" s="16">
        <v>8.2115829304183294E-3</v>
      </c>
      <c r="H1048" s="16">
        <v>0.60394366197183103</v>
      </c>
    </row>
    <row r="1049" spans="1:8" ht="15.6">
      <c r="A1049" s="16">
        <v>1048</v>
      </c>
      <c r="B1049" s="16">
        <v>376</v>
      </c>
      <c r="C1049" s="16">
        <v>1.2312423438138</v>
      </c>
      <c r="D1049" s="16">
        <v>0.13734941602684</v>
      </c>
      <c r="E1049" s="16">
        <v>1.19860011133141</v>
      </c>
      <c r="F1049" s="16">
        <v>0.22686025408348501</v>
      </c>
      <c r="G1049" s="16">
        <v>8.1656650117585602E-3</v>
      </c>
      <c r="H1049" s="16">
        <v>0.60393258426966301</v>
      </c>
    </row>
    <row r="1050" spans="1:8" ht="15.6">
      <c r="A1050" s="16">
        <v>1049</v>
      </c>
      <c r="B1050" s="16">
        <v>150</v>
      </c>
      <c r="C1050" s="16">
        <v>1.26805803195963</v>
      </c>
      <c r="D1050" s="16">
        <v>0.13179082459262001</v>
      </c>
      <c r="E1050" s="16">
        <v>1.42103808170791</v>
      </c>
      <c r="F1050" s="16">
        <v>0.33034450212364302</v>
      </c>
      <c r="G1050" s="16">
        <v>8.4975474716350707E-3</v>
      </c>
      <c r="H1050" s="16">
        <v>0.57057008648405105</v>
      </c>
    </row>
    <row r="1051" spans="1:8" ht="15.6">
      <c r="A1051" s="16">
        <v>1050</v>
      </c>
      <c r="B1051" s="16">
        <v>250</v>
      </c>
      <c r="C1051" s="16">
        <v>1.2583468538845699</v>
      </c>
      <c r="D1051" s="16">
        <v>0.13357170772613799</v>
      </c>
      <c r="E1051" s="16">
        <v>1.35634280194298</v>
      </c>
      <c r="F1051" s="16">
        <v>0.30765985126843798</v>
      </c>
      <c r="G1051" s="16">
        <v>8.4564661083662198E-3</v>
      </c>
      <c r="H1051" s="16">
        <v>0.57334190590516898</v>
      </c>
    </row>
    <row r="1052" spans="1:8" ht="15.6">
      <c r="A1052" s="16">
        <v>1051</v>
      </c>
      <c r="B1052" s="16">
        <v>325</v>
      </c>
      <c r="C1052" s="16">
        <v>1.25594225594975</v>
      </c>
      <c r="D1052" s="16">
        <v>0.13402447431007</v>
      </c>
      <c r="E1052" s="16">
        <v>1.34107905118219</v>
      </c>
      <c r="F1052" s="16">
        <v>0.30246726872056401</v>
      </c>
      <c r="G1052" s="16">
        <v>8.4462577575344696E-3</v>
      </c>
      <c r="H1052" s="16">
        <v>0.57403486076044796</v>
      </c>
    </row>
    <row r="1053" spans="1:8" ht="15.6">
      <c r="A1053" s="16">
        <v>1052</v>
      </c>
      <c r="B1053" s="16">
        <v>315</v>
      </c>
      <c r="C1053" s="16">
        <v>1.24878328772388</v>
      </c>
      <c r="D1053" s="16">
        <v>0.13540138012453301</v>
      </c>
      <c r="E1053" s="16">
        <v>1.2972817487928601</v>
      </c>
      <c r="F1053" s="16">
        <v>0.28789050290358098</v>
      </c>
      <c r="G1053" s="16">
        <v>8.4157800494115993E-3</v>
      </c>
      <c r="H1053" s="16">
        <v>0.57611372532628602</v>
      </c>
    </row>
    <row r="1054" spans="1:8" ht="15.6">
      <c r="A1054" s="16">
        <v>1053</v>
      </c>
      <c r="B1054" s="16">
        <v>250</v>
      </c>
      <c r="C1054" s="16">
        <v>1.2347074315626001</v>
      </c>
      <c r="D1054" s="16">
        <v>0.138241846436988</v>
      </c>
      <c r="E1054" s="16">
        <v>1.2177430230678099</v>
      </c>
      <c r="F1054" s="16">
        <v>0.262581400234073</v>
      </c>
      <c r="G1054" s="16">
        <v>8.3554797647630904E-3</v>
      </c>
      <c r="H1054" s="16">
        <v>0.58027145445796202</v>
      </c>
    </row>
    <row r="1055" spans="1:8" ht="15.6">
      <c r="A1055" s="16">
        <v>1054</v>
      </c>
      <c r="B1055" s="16">
        <v>262</v>
      </c>
      <c r="C1055" s="16">
        <v>1.2910394736842099</v>
      </c>
      <c r="D1055" s="16">
        <v>0.12496470464283201</v>
      </c>
      <c r="E1055" s="16">
        <v>1.4584948857473501</v>
      </c>
      <c r="F1055" s="16">
        <v>0.29411764705882398</v>
      </c>
      <c r="G1055" s="16">
        <v>7.0483250078518297E-3</v>
      </c>
      <c r="H1055" s="16">
        <v>0.63343578778564702</v>
      </c>
    </row>
    <row r="1056" spans="1:8" ht="15.6">
      <c r="A1056" s="16">
        <v>1055</v>
      </c>
      <c r="B1056" s="16">
        <v>210</v>
      </c>
      <c r="C1056" s="16">
        <v>1.28217581401215</v>
      </c>
      <c r="D1056" s="16">
        <v>0.12708322226181801</v>
      </c>
      <c r="E1056" s="16">
        <v>1.4512909878768301</v>
      </c>
      <c r="F1056" s="16">
        <v>0.305770811318539</v>
      </c>
      <c r="G1056" s="16">
        <v>7.3040314326604898E-3</v>
      </c>
      <c r="H1056" s="16">
        <v>0.653667091666147</v>
      </c>
    </row>
    <row r="1057" spans="1:8" ht="15.6">
      <c r="A1057" s="16">
        <v>1056</v>
      </c>
      <c r="B1057" s="16">
        <v>235</v>
      </c>
      <c r="C1057" s="16">
        <v>1.2835725895244601</v>
      </c>
      <c r="D1057" s="16">
        <v>0.12741324865917</v>
      </c>
      <c r="E1057" s="16">
        <v>1.4505161931121899</v>
      </c>
      <c r="F1057" s="16">
        <v>0.31890547263681601</v>
      </c>
      <c r="G1057" s="16">
        <v>7.3113531019228899E-3</v>
      </c>
      <c r="H1057" s="16">
        <v>0.65023795244283</v>
      </c>
    </row>
    <row r="1058" spans="1:8" ht="15.6">
      <c r="A1058" s="16">
        <v>1057</v>
      </c>
      <c r="B1058" s="16">
        <v>190</v>
      </c>
      <c r="C1058" s="16">
        <v>1.28450021463496</v>
      </c>
      <c r="D1058" s="16">
        <v>0.127632570830781</v>
      </c>
      <c r="E1058" s="16">
        <v>1.4500018927042899</v>
      </c>
      <c r="F1058" s="16">
        <v>0.32761843565628801</v>
      </c>
      <c r="G1058" s="16">
        <v>7.3164232499528196E-3</v>
      </c>
      <c r="H1058" s="16">
        <v>0.64799264419096003</v>
      </c>
    </row>
    <row r="1059" spans="1:8" ht="15.6">
      <c r="A1059" s="16">
        <v>1058</v>
      </c>
      <c r="B1059" s="16">
        <v>180</v>
      </c>
      <c r="C1059" s="16">
        <v>1.18528652555498</v>
      </c>
      <c r="D1059" s="16">
        <v>0.12924186369697099</v>
      </c>
      <c r="E1059" s="16">
        <v>1.2246330648186301</v>
      </c>
      <c r="F1059" s="16">
        <v>0.238213399503722</v>
      </c>
      <c r="G1059" s="16">
        <v>8.2949691012401006E-3</v>
      </c>
      <c r="H1059" s="16">
        <v>0.59368421052631604</v>
      </c>
    </row>
    <row r="1060" spans="1:8" ht="15.6">
      <c r="A1060" s="16">
        <v>1059</v>
      </c>
      <c r="B1060" s="16">
        <v>210</v>
      </c>
      <c r="C1060" s="16">
        <v>1.19083634486319</v>
      </c>
      <c r="D1060" s="16">
        <v>0.129463114907647</v>
      </c>
      <c r="E1060" s="16">
        <v>1.2184858938968</v>
      </c>
      <c r="F1060" s="16">
        <v>0.238213399503722</v>
      </c>
      <c r="G1060" s="16">
        <v>8.3391823431712506E-3</v>
      </c>
      <c r="H1060" s="16">
        <v>0.60818991097922803</v>
      </c>
    </row>
    <row r="1061" spans="1:8" ht="15.6">
      <c r="A1061" s="16">
        <v>1060</v>
      </c>
      <c r="B1061" s="16">
        <v>320</v>
      </c>
      <c r="C1061" s="16">
        <v>1.1952762003097599</v>
      </c>
      <c r="D1061" s="16">
        <v>0.12963932366643999</v>
      </c>
      <c r="E1061" s="16">
        <v>1.21356818408073</v>
      </c>
      <c r="F1061" s="16">
        <v>0.238213399503722</v>
      </c>
      <c r="G1061" s="16">
        <v>8.3765774142343201E-3</v>
      </c>
      <c r="H1061" s="16">
        <v>0.62010810810810801</v>
      </c>
    </row>
    <row r="1062" spans="1:8" ht="15.6">
      <c r="A1062" s="16">
        <v>1061</v>
      </c>
      <c r="B1062" s="16">
        <v>300</v>
      </c>
      <c r="C1062" s="16">
        <v>1.17640681466185</v>
      </c>
      <c r="D1062" s="16">
        <v>0.12888555364072099</v>
      </c>
      <c r="E1062" s="16">
        <v>1.23446861606725</v>
      </c>
      <c r="F1062" s="16">
        <v>0.238213399503722</v>
      </c>
      <c r="G1062" s="16">
        <v>8.2298882106851406E-3</v>
      </c>
      <c r="H1062" s="16">
        <v>0.57133714285714299</v>
      </c>
    </row>
    <row r="1063" spans="1:8" ht="15.6">
      <c r="A1063" s="16">
        <v>1062</v>
      </c>
      <c r="B1063" s="16">
        <v>142</v>
      </c>
      <c r="C1063" s="16">
        <v>1.2504700229789001</v>
      </c>
      <c r="D1063" s="16">
        <v>0.13484650144586699</v>
      </c>
      <c r="E1063" s="16">
        <v>1.3545822191238199</v>
      </c>
      <c r="F1063" s="16">
        <v>0.26834611171960598</v>
      </c>
      <c r="G1063" s="16">
        <v>8.2669770640988304E-3</v>
      </c>
      <c r="H1063" s="16">
        <v>0.56130790190735702</v>
      </c>
    </row>
    <row r="1064" spans="1:8" ht="15.6">
      <c r="A1064" s="16">
        <v>1063</v>
      </c>
      <c r="B1064" s="16">
        <v>76</v>
      </c>
      <c r="C1064" s="16">
        <v>1.20343447113359</v>
      </c>
      <c r="D1064" s="16">
        <v>0.119992366524273</v>
      </c>
      <c r="E1064" s="16">
        <v>1.3859412962703701</v>
      </c>
      <c r="F1064" s="16">
        <v>0.27972027972028002</v>
      </c>
      <c r="G1064" s="16">
        <v>8.4862829384597695E-3</v>
      </c>
      <c r="H1064" s="16">
        <v>0.56459712191919398</v>
      </c>
    </row>
    <row r="1065" spans="1:8" ht="15.6">
      <c r="A1065" s="16">
        <v>1064</v>
      </c>
      <c r="B1065" s="16">
        <v>133</v>
      </c>
      <c r="C1065" s="16">
        <v>1.1761698988195599</v>
      </c>
      <c r="D1065" s="16">
        <v>0.115372723391098</v>
      </c>
      <c r="E1065" s="16">
        <v>1.3507613661831901</v>
      </c>
      <c r="F1065" s="16">
        <v>0.27262180974478001</v>
      </c>
      <c r="G1065" s="16">
        <v>8.6919154443270193E-3</v>
      </c>
      <c r="H1065" s="16">
        <v>0.57518850476596906</v>
      </c>
    </row>
    <row r="1066" spans="1:8" ht="15.6">
      <c r="A1066" s="16">
        <v>1065</v>
      </c>
      <c r="B1066" s="16">
        <v>150</v>
      </c>
      <c r="C1066" s="16">
        <v>1.0942380751371901</v>
      </c>
      <c r="D1066" s="16">
        <v>0.101347436602142</v>
      </c>
      <c r="E1066" s="16">
        <v>1.24694976157867</v>
      </c>
      <c r="F1066" s="16">
        <v>0.25171624713958801</v>
      </c>
      <c r="G1066" s="16">
        <v>9.4623547406612104E-3</v>
      </c>
      <c r="H1066" s="16">
        <v>0.61605560958692396</v>
      </c>
    </row>
    <row r="1067" spans="1:8" ht="15.6">
      <c r="A1067" s="16">
        <v>1066</v>
      </c>
      <c r="B1067" s="16">
        <v>55</v>
      </c>
      <c r="C1067" s="16">
        <v>0.98467230443974696</v>
      </c>
      <c r="D1067" s="16">
        <v>8.2249454928200905E-2</v>
      </c>
      <c r="E1067" s="16">
        <v>1.11243678956414</v>
      </c>
      <c r="F1067" s="16">
        <v>0.224719101123596</v>
      </c>
      <c r="G1067" s="16">
        <v>1.1104276603321601E-2</v>
      </c>
      <c r="H1067" s="16">
        <v>0.70705244122965605</v>
      </c>
    </row>
    <row r="1068" spans="1:8" ht="15.6">
      <c r="A1068" s="16">
        <v>1067</v>
      </c>
      <c r="B1068" s="16">
        <v>133</v>
      </c>
      <c r="C1068" s="16">
        <v>1.2630636325326601</v>
      </c>
      <c r="D1068" s="16">
        <v>0.13497306263854</v>
      </c>
      <c r="E1068" s="16">
        <v>1.4527235042676001</v>
      </c>
      <c r="F1068" s="16">
        <v>0.291375291375291</v>
      </c>
      <c r="G1068" s="16">
        <v>8.0887256578658206E-3</v>
      </c>
      <c r="H1068" s="16">
        <v>0.53814741501581997</v>
      </c>
    </row>
    <row r="1069" spans="1:8" ht="15.6">
      <c r="A1069" s="16">
        <v>1068</v>
      </c>
      <c r="B1069" s="16">
        <v>137</v>
      </c>
      <c r="C1069" s="16">
        <v>1.2656513490725101</v>
      </c>
      <c r="D1069" s="16">
        <v>0.13791059939045</v>
      </c>
      <c r="E1069" s="16">
        <v>1.4505195016207599</v>
      </c>
      <c r="F1069" s="16">
        <v>0.29002320185614799</v>
      </c>
      <c r="G1069" s="16">
        <v>8.06987724536125E-3</v>
      </c>
      <c r="H1069" s="16">
        <v>0.53402505536725797</v>
      </c>
    </row>
    <row r="1070" spans="1:8" ht="15.6">
      <c r="A1070" s="16">
        <v>1069</v>
      </c>
      <c r="B1070" s="16">
        <v>155</v>
      </c>
      <c r="C1070" s="16">
        <v>1.26824124841839</v>
      </c>
      <c r="D1070" s="16">
        <v>0.14086566150301999</v>
      </c>
      <c r="E1070" s="16">
        <v>1.44833369290936</v>
      </c>
      <c r="F1070" s="16">
        <v>0.28868360277136301</v>
      </c>
      <c r="G1070" s="16">
        <v>8.0521893763049798E-3</v>
      </c>
      <c r="H1070" s="16">
        <v>0.52998865294213005</v>
      </c>
    </row>
    <row r="1071" spans="1:8" ht="15.6">
      <c r="A1071" s="16">
        <v>1070</v>
      </c>
      <c r="B1071" s="16">
        <v>195</v>
      </c>
      <c r="C1071" s="16">
        <v>1.2708333333333299</v>
      </c>
      <c r="D1071" s="16">
        <v>0.14383840628008601</v>
      </c>
      <c r="E1071" s="16">
        <v>1.44616585377435</v>
      </c>
      <c r="F1071" s="16">
        <v>0.28735632183908</v>
      </c>
      <c r="G1071" s="16">
        <v>8.0356211082895593E-3</v>
      </c>
      <c r="H1071" s="16">
        <v>0.52603433717984804</v>
      </c>
    </row>
    <row r="1072" spans="1:8" ht="15.6">
      <c r="A1072" s="16">
        <v>1071</v>
      </c>
      <c r="B1072" s="16">
        <v>104</v>
      </c>
      <c r="C1072" s="16">
        <v>1.2838266384778001</v>
      </c>
      <c r="D1072" s="16">
        <v>0.15897300954815399</v>
      </c>
      <c r="E1072" s="16">
        <v>1.43558860220244</v>
      </c>
      <c r="F1072" s="16">
        <v>0.28089887640449401</v>
      </c>
      <c r="G1072" s="16">
        <v>7.9683041852076295E-3</v>
      </c>
      <c r="H1072" s="16">
        <v>0.50737289135307295</v>
      </c>
    </row>
    <row r="1073" spans="1:8" ht="15.6">
      <c r="A1073" s="16">
        <v>1072</v>
      </c>
      <c r="B1073" s="16">
        <v>185</v>
      </c>
      <c r="C1073" s="16">
        <v>1.26276640641486</v>
      </c>
      <c r="D1073" s="16">
        <v>0.13028660123660599</v>
      </c>
      <c r="E1073" s="16">
        <v>1.4545383110324701</v>
      </c>
      <c r="F1073" s="16">
        <v>0.33823529411764702</v>
      </c>
      <c r="G1073" s="16">
        <v>8.1670122149226903E-3</v>
      </c>
      <c r="H1073" s="16">
        <v>0.53865582018095504</v>
      </c>
    </row>
    <row r="1074" spans="1:8" ht="15.6">
      <c r="A1074" s="16">
        <v>1073</v>
      </c>
      <c r="B1074" s="16">
        <v>325</v>
      </c>
      <c r="C1074" s="16">
        <v>1.2312423438138</v>
      </c>
      <c r="D1074" s="16">
        <v>0.13672333165775599</v>
      </c>
      <c r="E1074" s="16">
        <v>1.1985939482949599</v>
      </c>
      <c r="F1074" s="16">
        <v>0.22686025408348501</v>
      </c>
      <c r="G1074" s="16">
        <v>8.0311892842090098E-3</v>
      </c>
      <c r="H1074" s="16">
        <v>0.61404494382022501</v>
      </c>
    </row>
    <row r="1075" spans="1:8" ht="15.6">
      <c r="A1075" s="16">
        <v>1074</v>
      </c>
      <c r="B1075" s="16">
        <v>287</v>
      </c>
      <c r="C1075" s="16">
        <v>1.2305140961857399</v>
      </c>
      <c r="D1075" s="16">
        <v>0.134381542024854</v>
      </c>
      <c r="E1075" s="16">
        <v>1.2800202467349799</v>
      </c>
      <c r="F1075" s="16">
        <v>0.25614754098360698</v>
      </c>
      <c r="G1075" s="16">
        <v>8.5751526377169495E-3</v>
      </c>
      <c r="H1075" s="16">
        <v>0.63421828908554601</v>
      </c>
    </row>
    <row r="1076" spans="1:8" ht="15.6">
      <c r="A1076" s="16">
        <v>1075</v>
      </c>
      <c r="B1076" s="16">
        <v>335</v>
      </c>
      <c r="C1076" s="16">
        <v>1.23569651741294</v>
      </c>
      <c r="D1076" s="16">
        <v>0.134129140498567</v>
      </c>
      <c r="E1076" s="16">
        <v>1.28575276935162</v>
      </c>
      <c r="F1076" s="16">
        <v>0.25614754098360698</v>
      </c>
      <c r="G1076" s="16">
        <v>8.4751508576852708E-3</v>
      </c>
      <c r="H1076" s="16">
        <v>0.62682215743440195</v>
      </c>
    </row>
    <row r="1077" spans="1:8" ht="15.6">
      <c r="A1077" s="16">
        <v>1076</v>
      </c>
      <c r="B1077" s="16">
        <v>275</v>
      </c>
      <c r="C1077" s="16">
        <v>1.2434701492537299</v>
      </c>
      <c r="D1077" s="16">
        <v>0.13375053820913699</v>
      </c>
      <c r="E1077" s="16">
        <v>1.2943515532765699</v>
      </c>
      <c r="F1077" s="16">
        <v>0.25614754098360698</v>
      </c>
      <c r="G1077" s="16">
        <v>8.3294462584127399E-3</v>
      </c>
      <c r="H1077" s="16">
        <v>0.61604584527220596</v>
      </c>
    </row>
    <row r="1078" spans="1:8" ht="15.6">
      <c r="A1078" s="16">
        <v>1077</v>
      </c>
      <c r="B1078" s="16">
        <v>225</v>
      </c>
      <c r="C1078" s="16">
        <v>1.25124378109453</v>
      </c>
      <c r="D1078" s="16">
        <v>0.133371935919707</v>
      </c>
      <c r="E1078" s="16">
        <v>1.3029503372015201</v>
      </c>
      <c r="F1078" s="16">
        <v>0.25614754098360698</v>
      </c>
      <c r="G1078" s="16">
        <v>8.1886668850311203E-3</v>
      </c>
      <c r="H1078" s="16">
        <v>0.60563380281690105</v>
      </c>
    </row>
    <row r="1079" spans="1:8" ht="15.6">
      <c r="A1079" s="16">
        <v>1078</v>
      </c>
      <c r="B1079" s="16">
        <v>240</v>
      </c>
      <c r="C1079" s="16">
        <v>1.2667910447761199</v>
      </c>
      <c r="D1079" s="16">
        <v>0.132614731340846</v>
      </c>
      <c r="E1079" s="16">
        <v>1.32014790505143</v>
      </c>
      <c r="F1079" s="16">
        <v>0.25614754098360698</v>
      </c>
      <c r="G1079" s="16">
        <v>7.9209175590900498E-3</v>
      </c>
      <c r="H1079" s="16">
        <v>0.58583106267030005</v>
      </c>
    </row>
    <row r="1080" spans="1:8" ht="15.6">
      <c r="A1080" s="16">
        <v>1079</v>
      </c>
      <c r="B1080" s="16">
        <v>285</v>
      </c>
      <c r="C1080" s="16">
        <v>1.25530773277223</v>
      </c>
      <c r="D1080" s="16">
        <v>0.13218704410486101</v>
      </c>
      <c r="E1080" s="16">
        <v>1.4098926089928101</v>
      </c>
      <c r="F1080" s="16">
        <v>0.383254716981132</v>
      </c>
      <c r="G1080" s="16">
        <v>8.1395001408488508E-3</v>
      </c>
      <c r="H1080" s="16">
        <v>0.55021043777773904</v>
      </c>
    </row>
    <row r="1081" spans="1:8" ht="15.6">
      <c r="A1081" s="16">
        <v>1080</v>
      </c>
      <c r="B1081" s="16">
        <v>192</v>
      </c>
      <c r="C1081" s="16">
        <v>1.2392875580795</v>
      </c>
      <c r="D1081" s="16">
        <v>0.15023686842949599</v>
      </c>
      <c r="E1081" s="16">
        <v>1.2903653119872001</v>
      </c>
      <c r="F1081" s="16">
        <v>0.32258064516128998</v>
      </c>
      <c r="G1081" s="16">
        <v>1.08869211786907E-2</v>
      </c>
      <c r="H1081" s="16">
        <v>0.75</v>
      </c>
    </row>
    <row r="1082" spans="1:8" ht="15.6">
      <c r="A1082" s="16">
        <v>1081</v>
      </c>
      <c r="B1082" s="16">
        <v>200</v>
      </c>
      <c r="C1082" s="16">
        <v>1.2335634468174801</v>
      </c>
      <c r="D1082" s="16">
        <v>0.13459205617574199</v>
      </c>
      <c r="E1082" s="16">
        <v>1.3293399266907699</v>
      </c>
      <c r="F1082" s="16">
        <v>0.338356663830916</v>
      </c>
      <c r="G1082" s="16">
        <v>8.4958019043600702E-3</v>
      </c>
      <c r="H1082" s="16">
        <v>0.58280965666543105</v>
      </c>
    </row>
    <row r="1083" spans="1:8" ht="15.6">
      <c r="A1083" s="16">
        <v>1082</v>
      </c>
      <c r="B1083" s="16">
        <v>310</v>
      </c>
      <c r="C1083" s="16">
        <v>1.22895971266561</v>
      </c>
      <c r="D1083" s="16">
        <v>0.13549060451282699</v>
      </c>
      <c r="E1083" s="16">
        <v>1.3006863095900101</v>
      </c>
      <c r="F1083" s="16">
        <v>0.32730731618688302</v>
      </c>
      <c r="G1083" s="16">
        <v>8.4758292235059297E-3</v>
      </c>
      <c r="H1083" s="16">
        <v>0.58418300562803305</v>
      </c>
    </row>
    <row r="1084" spans="1:8" ht="15.6">
      <c r="A1084" s="16">
        <v>1083</v>
      </c>
      <c r="B1084" s="16">
        <v>395</v>
      </c>
      <c r="C1084" s="16">
        <v>1.2243902135806499</v>
      </c>
      <c r="D1084" s="16">
        <v>0.13640123105964899</v>
      </c>
      <c r="E1084" s="16">
        <v>1.2732418731613</v>
      </c>
      <c r="F1084" s="16">
        <v>0.31695680072861299</v>
      </c>
      <c r="G1084" s="16">
        <v>8.4559502294859097E-3</v>
      </c>
      <c r="H1084" s="16">
        <v>0.58555635459063504</v>
      </c>
    </row>
    <row r="1085" spans="1:8" ht="15.6">
      <c r="A1085" s="16">
        <v>1084</v>
      </c>
      <c r="B1085" s="16">
        <v>400</v>
      </c>
      <c r="C1085" s="16">
        <v>1.21535240437911</v>
      </c>
      <c r="D1085" s="16">
        <v>0.138259706180585</v>
      </c>
      <c r="E1085" s="16">
        <v>1.2216867752238101</v>
      </c>
      <c r="F1085" s="16">
        <v>0.29810284913319002</v>
      </c>
      <c r="G1085" s="16">
        <v>8.41647067749033E-3</v>
      </c>
      <c r="H1085" s="16">
        <v>0.58830305251583903</v>
      </c>
    </row>
    <row r="1086" spans="1:8" ht="15.6">
      <c r="A1086" s="16">
        <v>1085</v>
      </c>
      <c r="B1086" s="16">
        <v>325</v>
      </c>
      <c r="C1086" s="16">
        <v>1.20644704229838</v>
      </c>
      <c r="D1086" s="16">
        <v>0.14016952453068399</v>
      </c>
      <c r="E1086" s="16">
        <v>1.1741442591103</v>
      </c>
      <c r="F1086" s="16">
        <v>0.28136599169453502</v>
      </c>
      <c r="G1086" s="16">
        <v>8.3773580604387995E-3</v>
      </c>
      <c r="H1086" s="16">
        <v>0.59104975044104202</v>
      </c>
    </row>
    <row r="1087" spans="1:8" ht="15.6">
      <c r="A1087" s="16">
        <v>1086</v>
      </c>
      <c r="B1087" s="16">
        <v>305</v>
      </c>
      <c r="C1087" s="16">
        <v>1.2290475704369099</v>
      </c>
      <c r="D1087" s="16">
        <v>0.13726721632271699</v>
      </c>
      <c r="E1087" s="16">
        <v>1.20090962016064</v>
      </c>
      <c r="F1087" s="16">
        <v>0.22686025408348501</v>
      </c>
      <c r="G1087" s="16">
        <v>8.1503737435383809E-3</v>
      </c>
      <c r="H1087" s="16">
        <v>0.59832402234636906</v>
      </c>
    </row>
    <row r="1088" spans="1:8" ht="15.6">
      <c r="A1088" s="16">
        <v>1087</v>
      </c>
      <c r="B1088" s="16">
        <v>380</v>
      </c>
      <c r="C1088" s="16">
        <v>1.2312423438138</v>
      </c>
      <c r="D1088" s="16">
        <v>0.13734941602684</v>
      </c>
      <c r="E1088" s="16">
        <v>1.19860011133141</v>
      </c>
      <c r="F1088" s="16">
        <v>0.22686025408348501</v>
      </c>
      <c r="G1088" s="16">
        <v>8.1656650117585602E-3</v>
      </c>
      <c r="H1088" s="16">
        <v>0.60393258426966301</v>
      </c>
    </row>
    <row r="1089" spans="1:8" ht="15.6">
      <c r="A1089" s="16">
        <v>1088</v>
      </c>
      <c r="B1089" s="16">
        <v>375</v>
      </c>
      <c r="C1089" s="16">
        <v>1.2323397305022501</v>
      </c>
      <c r="D1089" s="16">
        <v>0.13739045317590201</v>
      </c>
      <c r="E1089" s="16">
        <v>1.1974453588959999</v>
      </c>
      <c r="F1089" s="16">
        <v>0.22686025408348501</v>
      </c>
      <c r="G1089" s="16">
        <v>8.1734604469902092E-3</v>
      </c>
      <c r="H1089" s="16">
        <v>0.60676056338028195</v>
      </c>
    </row>
    <row r="1090" spans="1:8" ht="15.6">
      <c r="A1090" s="16">
        <v>1089</v>
      </c>
      <c r="B1090" s="16">
        <v>360</v>
      </c>
      <c r="C1090" s="16">
        <v>1.23453450387913</v>
      </c>
      <c r="D1090" s="16">
        <v>0.13747240238657299</v>
      </c>
      <c r="E1090" s="16">
        <v>1.19513585798357</v>
      </c>
      <c r="F1090" s="16">
        <v>0.22686025408348501</v>
      </c>
      <c r="G1090" s="16">
        <v>8.1893535782889097E-3</v>
      </c>
      <c r="H1090" s="16">
        <v>0.61246458923512703</v>
      </c>
    </row>
    <row r="1091" spans="1:8" ht="15.6">
      <c r="A1091" s="16">
        <v>1090</v>
      </c>
      <c r="B1091" s="16">
        <v>170</v>
      </c>
      <c r="C1091" s="16">
        <v>1.26957894736842</v>
      </c>
      <c r="D1091" s="16">
        <v>0.12548823305461199</v>
      </c>
      <c r="E1091" s="16">
        <v>1.4492422805570699</v>
      </c>
      <c r="F1091" s="16">
        <v>0.29411764705882398</v>
      </c>
      <c r="G1091" s="16">
        <v>7.2445121371658497E-3</v>
      </c>
      <c r="H1091" s="16">
        <v>0.63360433604336097</v>
      </c>
    </row>
    <row r="1092" spans="1:8" ht="15.6">
      <c r="A1092" s="16">
        <v>1091</v>
      </c>
      <c r="B1092" s="16">
        <v>308</v>
      </c>
      <c r="C1092" s="16">
        <v>1.25733646077665</v>
      </c>
      <c r="D1092" s="16">
        <v>0.12755322331846899</v>
      </c>
      <c r="E1092" s="16">
        <v>1.3667091729223599</v>
      </c>
      <c r="F1092" s="16">
        <v>0.26917900403768502</v>
      </c>
      <c r="G1092" s="16">
        <v>7.20598569525368E-3</v>
      </c>
      <c r="H1092" s="16">
        <v>0.63699186991869905</v>
      </c>
    </row>
    <row r="1093" spans="1:8" ht="15.6">
      <c r="A1093" s="16">
        <v>1092</v>
      </c>
      <c r="B1093" s="16">
        <v>363</v>
      </c>
      <c r="C1093" s="16">
        <v>1.25010364842454</v>
      </c>
      <c r="D1093" s="16">
        <v>0.12882516429750199</v>
      </c>
      <c r="E1093" s="16">
        <v>1.3215524057968799</v>
      </c>
      <c r="F1093" s="16">
        <v>0.25614754098360698</v>
      </c>
      <c r="G1093" s="16">
        <v>7.1830658934239899E-3</v>
      </c>
      <c r="H1093" s="16">
        <v>0.63902439024390201</v>
      </c>
    </row>
    <row r="1094" spans="1:8" ht="15.6">
      <c r="A1094" s="16">
        <v>1093</v>
      </c>
      <c r="B1094" s="16">
        <v>372</v>
      </c>
      <c r="C1094" s="16">
        <v>1.24532782653588</v>
      </c>
      <c r="D1094" s="16">
        <v>0.129687312152311</v>
      </c>
      <c r="E1094" s="16">
        <v>1.29306994608552</v>
      </c>
      <c r="F1094" s="16">
        <v>0.24813895781637699</v>
      </c>
      <c r="G1094" s="16">
        <v>7.1678668542927504E-3</v>
      </c>
      <c r="H1094" s="16">
        <v>0.64037940379403802</v>
      </c>
    </row>
    <row r="1095" spans="1:8" ht="15.6">
      <c r="A1095" s="16">
        <v>1094</v>
      </c>
      <c r="B1095" s="16">
        <v>360</v>
      </c>
      <c r="C1095" s="16">
        <v>1.24058835630529</v>
      </c>
      <c r="D1095" s="16">
        <v>0.13056107740946399</v>
      </c>
      <c r="E1095" s="16">
        <v>1.26578930794476</v>
      </c>
      <c r="F1095" s="16">
        <v>0.240615976900866</v>
      </c>
      <c r="G1095" s="16">
        <v>7.1527320002929802E-3</v>
      </c>
      <c r="H1095" s="16">
        <v>0.64173441734417302</v>
      </c>
    </row>
    <row r="1096" spans="1:8" ht="15.6">
      <c r="A1096" s="16">
        <v>1095</v>
      </c>
      <c r="B1096" s="16">
        <v>335</v>
      </c>
      <c r="C1096" s="16">
        <v>1.23588482426478</v>
      </c>
      <c r="D1096" s="16">
        <v>0.131446696477695</v>
      </c>
      <c r="E1096" s="16">
        <v>1.23963599647959</v>
      </c>
      <c r="F1096" s="16">
        <v>0.233535730966838</v>
      </c>
      <c r="G1096" s="16">
        <v>7.1376609257032299E-3</v>
      </c>
      <c r="H1096" s="16">
        <v>0.64308943089430903</v>
      </c>
    </row>
    <row r="1097" spans="1:8" ht="15.6">
      <c r="A1097" s="16">
        <v>1096</v>
      </c>
      <c r="B1097" s="16">
        <v>392</v>
      </c>
      <c r="C1097" s="16">
        <v>1.22003097573567</v>
      </c>
      <c r="D1097" s="16">
        <v>0.13090119530330699</v>
      </c>
      <c r="E1097" s="16">
        <v>1.26558686329339</v>
      </c>
      <c r="F1097" s="16">
        <v>0.24813895781637699</v>
      </c>
      <c r="G1097" s="16">
        <v>7.5699566950029303E-3</v>
      </c>
      <c r="H1097" s="16">
        <v>0.67630223239839704</v>
      </c>
    </row>
    <row r="1098" spans="1:8" ht="15.6">
      <c r="A1098" s="16">
        <v>1097</v>
      </c>
      <c r="B1098" s="16">
        <v>413</v>
      </c>
      <c r="C1098" s="16">
        <v>1.23267940113578</v>
      </c>
      <c r="D1098" s="16">
        <v>0.13029425372780901</v>
      </c>
      <c r="E1098" s="16">
        <v>1.27932840468946</v>
      </c>
      <c r="F1098" s="16">
        <v>0.24813895781637699</v>
      </c>
      <c r="G1098" s="16">
        <v>7.3634266960858098E-3</v>
      </c>
      <c r="H1098" s="16">
        <v>0.65785077951002202</v>
      </c>
    </row>
    <row r="1099" spans="1:8" ht="15.6">
      <c r="A1099" s="16">
        <v>1098</v>
      </c>
      <c r="B1099" s="16">
        <v>372</v>
      </c>
      <c r="C1099" s="16">
        <v>1.24532782653588</v>
      </c>
      <c r="D1099" s="16">
        <v>0.129687312152311</v>
      </c>
      <c r="E1099" s="16">
        <v>1.29306994608552</v>
      </c>
      <c r="F1099" s="16">
        <v>0.24813895781637699</v>
      </c>
      <c r="G1099" s="16">
        <v>7.1678668542927504E-3</v>
      </c>
      <c r="H1099" s="16">
        <v>0.64037940379403802</v>
      </c>
    </row>
    <row r="1100" spans="1:8" ht="15.6">
      <c r="A1100" s="16">
        <v>1099</v>
      </c>
      <c r="B1100" s="16">
        <v>365</v>
      </c>
      <c r="C1100" s="16">
        <v>1.2579762519359801</v>
      </c>
      <c r="D1100" s="16">
        <v>0.12908037057681301</v>
      </c>
      <c r="E1100" s="16">
        <v>1.3068114874815899</v>
      </c>
      <c r="F1100" s="16">
        <v>0.24813895781637699</v>
      </c>
      <c r="G1100" s="16">
        <v>6.98242573715424E-3</v>
      </c>
      <c r="H1100" s="16">
        <v>0.62381203801478302</v>
      </c>
    </row>
    <row r="1101" spans="1:8" ht="15.6">
      <c r="A1101" s="16">
        <v>1100</v>
      </c>
      <c r="B1101" s="16">
        <v>358</v>
      </c>
      <c r="C1101" s="16">
        <v>1.2706246773360901</v>
      </c>
      <c r="D1101" s="16">
        <v>0.128473429001315</v>
      </c>
      <c r="E1101" s="16">
        <v>1.3205530288776599</v>
      </c>
      <c r="F1101" s="16">
        <v>0.24813895781637699</v>
      </c>
      <c r="G1101" s="16">
        <v>6.8063378003963603E-3</v>
      </c>
      <c r="H1101" s="16">
        <v>0.60808028821410198</v>
      </c>
    </row>
    <row r="1102" spans="1:8" ht="15.6">
      <c r="A1102" s="16">
        <v>1101</v>
      </c>
      <c r="B1102" s="16">
        <v>241</v>
      </c>
      <c r="C1102" s="16">
        <v>1.24565228813114</v>
      </c>
      <c r="D1102" s="16">
        <v>0.13941402671473699</v>
      </c>
      <c r="E1102" s="16">
        <v>1.3750200105057</v>
      </c>
      <c r="F1102" s="16">
        <v>0.37619189511322998</v>
      </c>
      <c r="G1102" s="16">
        <v>8.5905263661527603E-3</v>
      </c>
      <c r="H1102" s="16">
        <v>0.58896425018719401</v>
      </c>
    </row>
    <row r="1103" spans="1:8" ht="15.6">
      <c r="A1103" s="16">
        <v>1102</v>
      </c>
      <c r="B1103" s="16">
        <v>254</v>
      </c>
      <c r="C1103" s="16">
        <v>1.25735912531539</v>
      </c>
      <c r="D1103" s="16">
        <v>0.13843997113784601</v>
      </c>
      <c r="E1103" s="16">
        <v>1.4061721074581</v>
      </c>
      <c r="F1103" s="16">
        <v>0.42161520190023799</v>
      </c>
      <c r="G1103" s="16">
        <v>9.2007788014056395E-3</v>
      </c>
      <c r="H1103" s="16">
        <v>0.62745290273560905</v>
      </c>
    </row>
    <row r="1104" spans="1:8" ht="15.6">
      <c r="A1104" s="16">
        <v>1103</v>
      </c>
      <c r="B1104" s="16">
        <v>287</v>
      </c>
      <c r="C1104" s="16">
        <v>1.25735912531539</v>
      </c>
      <c r="D1104" s="16">
        <v>0.137150643204556</v>
      </c>
      <c r="E1104" s="16">
        <v>1.40615410475964</v>
      </c>
      <c r="F1104" s="16">
        <v>0.42161520190023799</v>
      </c>
      <c r="G1104" s="16">
        <v>8.8682205314753199E-3</v>
      </c>
      <c r="H1104" s="16">
        <v>0.65098238658819396</v>
      </c>
    </row>
    <row r="1105" spans="1:8" ht="15.6">
      <c r="A1105" s="16">
        <v>1104</v>
      </c>
      <c r="B1105" s="16">
        <v>310</v>
      </c>
      <c r="C1105" s="16">
        <v>1.25735912531539</v>
      </c>
      <c r="D1105" s="16">
        <v>0.13588510937215401</v>
      </c>
      <c r="E1105" s="16">
        <v>1.4061361025221299</v>
      </c>
      <c r="F1105" s="16">
        <v>0.42161520190023699</v>
      </c>
      <c r="G1105" s="16">
        <v>8.5588640013075697E-3</v>
      </c>
      <c r="H1105" s="16">
        <v>0.67451187044077998</v>
      </c>
    </row>
    <row r="1106" spans="1:8" ht="15.6">
      <c r="A1106" s="16">
        <v>1105</v>
      </c>
      <c r="B1106" s="16">
        <v>373</v>
      </c>
      <c r="C1106" s="16">
        <v>1.25735912531539</v>
      </c>
      <c r="D1106" s="16">
        <v>0.13464271699496699</v>
      </c>
      <c r="E1106" s="16">
        <v>1.4061181007455701</v>
      </c>
      <c r="F1106" s="16">
        <v>0.42161520190023799</v>
      </c>
      <c r="G1106" s="16">
        <v>8.2703629675556292E-3</v>
      </c>
      <c r="H1106" s="16">
        <v>0.698041354293365</v>
      </c>
    </row>
    <row r="1107" spans="1:8" ht="15.6">
      <c r="A1107" s="16">
        <v>1106</v>
      </c>
      <c r="B1107" s="16">
        <v>256</v>
      </c>
      <c r="C1107" s="16">
        <v>1.25735912531539</v>
      </c>
      <c r="D1107" s="16">
        <v>0.13342283707952901</v>
      </c>
      <c r="E1107" s="16">
        <v>1.40610009942993</v>
      </c>
      <c r="F1107" s="16">
        <v>0.42161520190023799</v>
      </c>
      <c r="G1107" s="16">
        <v>8.0006772186136006E-3</v>
      </c>
      <c r="H1107" s="16">
        <v>0.72157083814595002</v>
      </c>
    </row>
    <row r="1108" spans="1:8" ht="15.6">
      <c r="A1108" s="16">
        <v>1107</v>
      </c>
      <c r="B1108" s="16">
        <v>330</v>
      </c>
      <c r="C1108" s="16">
        <v>1.24231222524201</v>
      </c>
      <c r="D1108" s="16">
        <v>0.13415257918259099</v>
      </c>
      <c r="E1108" s="16">
        <v>1.3179772724134799</v>
      </c>
      <c r="F1108" s="16">
        <v>0.31637033784902902</v>
      </c>
      <c r="G1108" s="16">
        <v>8.0131728496139597E-3</v>
      </c>
      <c r="H1108" s="16">
        <v>0.55359430052273295</v>
      </c>
    </row>
    <row r="1109" spans="1:8" ht="15.6">
      <c r="A1109" s="16">
        <v>1108</v>
      </c>
      <c r="B1109" s="16">
        <v>350</v>
      </c>
      <c r="C1109" s="16">
        <v>1.24329747716397</v>
      </c>
      <c r="D1109" s="16">
        <v>0.134383196938099</v>
      </c>
      <c r="E1109" s="16">
        <v>1.31766518776293</v>
      </c>
      <c r="F1109" s="16">
        <v>0.324332454702847</v>
      </c>
      <c r="G1109" s="16">
        <v>8.0208446208380503E-3</v>
      </c>
      <c r="H1109" s="16">
        <v>0.55196747461663298</v>
      </c>
    </row>
    <row r="1110" spans="1:8" ht="15.6">
      <c r="A1110" s="16">
        <v>1109</v>
      </c>
      <c r="B1110" s="16">
        <v>420</v>
      </c>
      <c r="C1110" s="16">
        <v>1.24428368288272</v>
      </c>
      <c r="D1110" s="16">
        <v>0.13461411633154599</v>
      </c>
      <c r="E1110" s="16">
        <v>1.31735285750363</v>
      </c>
      <c r="F1110" s="16">
        <v>0.33229826570499899</v>
      </c>
      <c r="G1110" s="16">
        <v>8.0286431209061898E-3</v>
      </c>
      <c r="H1110" s="16">
        <v>0.55035460454066298</v>
      </c>
    </row>
    <row r="1111" spans="1:8" ht="15.6">
      <c r="A1111" s="16">
        <v>1110</v>
      </c>
      <c r="B1111" s="16">
        <v>465</v>
      </c>
      <c r="C1111" s="16">
        <v>1.24477714384882</v>
      </c>
      <c r="D1111" s="16">
        <v>0.13472968932749399</v>
      </c>
      <c r="E1111" s="16">
        <v>1.3171966001800799</v>
      </c>
      <c r="F1111" s="16">
        <v>0.33628255731521101</v>
      </c>
      <c r="G1111" s="16">
        <v>8.03258907541359E-3</v>
      </c>
      <c r="H1111" s="16">
        <v>0.54955330829007698</v>
      </c>
    </row>
    <row r="1112" spans="1:8" ht="15.6">
      <c r="A1112" s="16">
        <v>1111</v>
      </c>
      <c r="B1112" s="16">
        <v>510</v>
      </c>
      <c r="C1112" s="16">
        <v>1.2452708437839599</v>
      </c>
      <c r="D1112" s="16">
        <v>0.134845337955115</v>
      </c>
      <c r="E1112" s="16">
        <v>1.31704028134554</v>
      </c>
      <c r="F1112" s="16">
        <v>0.34026777342701803</v>
      </c>
      <c r="G1112" s="16">
        <v>8.0365657406774507E-3</v>
      </c>
      <c r="H1112" s="16">
        <v>0.54875538865460405</v>
      </c>
    </row>
    <row r="1113" spans="1:8" ht="15.6">
      <c r="A1113" s="16">
        <v>1112</v>
      </c>
      <c r="B1113" s="16">
        <v>420</v>
      </c>
      <c r="C1113" s="16">
        <v>1.2457647828617699</v>
      </c>
      <c r="D1113" s="16">
        <v>0.13496106228867499</v>
      </c>
      <c r="E1113" s="16">
        <v>1.3168839009636799</v>
      </c>
      <c r="F1113" s="16">
        <v>0.34425391436223401</v>
      </c>
      <c r="G1113" s="16">
        <v>8.0405728042989792E-3</v>
      </c>
      <c r="H1113" s="16">
        <v>0.54796080945212</v>
      </c>
    </row>
    <row r="1114" spans="1:8" ht="15.6">
      <c r="A1114" s="16">
        <v>1113</v>
      </c>
      <c r="B1114" s="16">
        <v>375</v>
      </c>
      <c r="C1114" s="16">
        <v>1.24625896125605</v>
      </c>
      <c r="D1114" s="16">
        <v>0.135076862402536</v>
      </c>
      <c r="E1114" s="16">
        <v>1.3167274589981399</v>
      </c>
      <c r="F1114" s="16">
        <v>0.34824098044282398</v>
      </c>
      <c r="G1114" s="16">
        <v>8.0446099591614702E-3</v>
      </c>
      <c r="H1114" s="16">
        <v>0.547169535085822</v>
      </c>
    </row>
  </sheetData>
  <phoneticPr fontId="2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4"/>
  <sheetViews>
    <sheetView workbookViewId="0"/>
  </sheetViews>
  <sheetFormatPr defaultColWidth="8.88671875" defaultRowHeight="14.4"/>
  <cols>
    <col min="1" max="1" width="6.44140625" customWidth="1"/>
    <col min="2" max="2" width="7.21875" customWidth="1"/>
    <col min="3" max="3" width="8.33203125" customWidth="1"/>
    <col min="4" max="4" width="15.6640625" customWidth="1"/>
    <col min="5" max="5" width="13.109375" customWidth="1"/>
    <col min="6" max="6" width="14.33203125" customWidth="1"/>
    <col min="7" max="7" width="15.6640625" customWidth="1"/>
    <col min="8" max="9" width="14.33203125" customWidth="1"/>
    <col min="10" max="10" width="12.88671875"/>
  </cols>
  <sheetData>
    <row r="1" spans="1:10" s="15" customFormat="1" ht="24">
      <c r="A1" s="3" t="s">
        <v>0</v>
      </c>
      <c r="B1" s="6" t="s">
        <v>586</v>
      </c>
      <c r="C1" s="6" t="s">
        <v>3</v>
      </c>
      <c r="D1" s="6" t="s">
        <v>587</v>
      </c>
      <c r="E1" s="6" t="s">
        <v>588</v>
      </c>
      <c r="F1" s="6" t="s">
        <v>589</v>
      </c>
      <c r="G1" s="6" t="s">
        <v>590</v>
      </c>
      <c r="H1" s="6" t="s">
        <v>591</v>
      </c>
      <c r="I1" s="6" t="s">
        <v>35</v>
      </c>
      <c r="J1" s="17"/>
    </row>
    <row r="2" spans="1:10" ht="15.6">
      <c r="A2" s="16">
        <v>1</v>
      </c>
      <c r="B2" s="16">
        <v>413</v>
      </c>
      <c r="C2" s="16">
        <v>1082.5</v>
      </c>
      <c r="D2" s="16">
        <v>6.6339066339066305E-2</v>
      </c>
      <c r="E2" s="16">
        <v>6.5000000000000002E-2</v>
      </c>
      <c r="F2" s="16">
        <v>5.8425631999999998</v>
      </c>
      <c r="G2" s="16">
        <v>0.119969040247678</v>
      </c>
      <c r="H2" s="16">
        <v>11.239072</v>
      </c>
      <c r="I2" s="16">
        <v>1.0049530016469299</v>
      </c>
      <c r="J2" s="18"/>
    </row>
    <row r="3" spans="1:10" ht="15.6">
      <c r="A3" s="16">
        <v>2</v>
      </c>
      <c r="B3" s="16">
        <v>414</v>
      </c>
      <c r="C3" s="16">
        <v>1082.5</v>
      </c>
      <c r="D3" s="16">
        <v>6.64197530864198E-2</v>
      </c>
      <c r="E3" s="16">
        <v>6.4250000000000002E-2</v>
      </c>
      <c r="F3" s="16">
        <v>5.8425631999999998</v>
      </c>
      <c r="G3" s="16">
        <v>0.119969040247678</v>
      </c>
      <c r="H3" s="16">
        <v>11.239072</v>
      </c>
      <c r="I3" s="16">
        <v>1.0048589440656599</v>
      </c>
      <c r="J3" s="18"/>
    </row>
    <row r="4" spans="1:10" ht="15.6">
      <c r="A4" s="16">
        <v>3</v>
      </c>
      <c r="B4" s="16">
        <v>438</v>
      </c>
      <c r="C4" s="16">
        <v>1082.5</v>
      </c>
      <c r="D4" s="16">
        <v>6.6501240694789104E-2</v>
      </c>
      <c r="E4" s="16">
        <v>6.3500000000000001E-2</v>
      </c>
      <c r="F4" s="16">
        <v>5.8425631999999998</v>
      </c>
      <c r="G4" s="16">
        <v>0.119969040247678</v>
      </c>
      <c r="H4" s="16">
        <v>11.239072</v>
      </c>
      <c r="I4" s="16">
        <v>1.0047648864843901</v>
      </c>
      <c r="J4" s="18"/>
    </row>
    <row r="5" spans="1:10" ht="15.6">
      <c r="A5" s="16">
        <v>4</v>
      </c>
      <c r="B5" s="16">
        <v>429</v>
      </c>
      <c r="C5" s="16">
        <v>1082.5</v>
      </c>
      <c r="D5" s="16">
        <v>6.6583541147132205E-2</v>
      </c>
      <c r="E5" s="16">
        <v>6.275E-2</v>
      </c>
      <c r="F5" s="16">
        <v>5.8425631999999998</v>
      </c>
      <c r="G5" s="16">
        <v>0.119969040247678</v>
      </c>
      <c r="H5" s="16">
        <v>11.239072</v>
      </c>
      <c r="I5" s="16">
        <v>1.0046708289031201</v>
      </c>
      <c r="J5" s="18"/>
    </row>
    <row r="6" spans="1:10" ht="15.6">
      <c r="A6" s="16">
        <v>5</v>
      </c>
      <c r="B6" s="16">
        <v>429</v>
      </c>
      <c r="C6" s="16">
        <v>1082.5</v>
      </c>
      <c r="D6" s="16">
        <v>6.6666666666666693E-2</v>
      </c>
      <c r="E6" s="16">
        <v>6.2E-2</v>
      </c>
      <c r="F6" s="16">
        <v>5.8425631999999998</v>
      </c>
      <c r="G6" s="16">
        <v>0.119969040247678</v>
      </c>
      <c r="H6" s="16">
        <v>11.239072</v>
      </c>
      <c r="I6" s="16">
        <v>1.0045767713218501</v>
      </c>
      <c r="J6" s="18"/>
    </row>
    <row r="7" spans="1:10" ht="15.6">
      <c r="A7" s="16">
        <v>6</v>
      </c>
      <c r="B7" s="16">
        <v>346</v>
      </c>
      <c r="C7" s="16">
        <v>1082.5</v>
      </c>
      <c r="D7" s="16">
        <v>6.6835443037974701E-2</v>
      </c>
      <c r="E7" s="16">
        <v>6.0499999999999998E-2</v>
      </c>
      <c r="F7" s="16">
        <v>5.8425631999999998</v>
      </c>
      <c r="G7" s="16">
        <v>0.119969040247678</v>
      </c>
      <c r="H7" s="16">
        <v>11.239072</v>
      </c>
      <c r="I7" s="16">
        <v>1.00438865615932</v>
      </c>
      <c r="J7" s="18"/>
    </row>
    <row r="8" spans="1:10" ht="15.6">
      <c r="A8" s="16">
        <v>7</v>
      </c>
      <c r="B8" s="16">
        <v>342</v>
      </c>
      <c r="C8" s="16">
        <v>1082.5</v>
      </c>
      <c r="D8" s="16">
        <v>6.7007672634271098E-2</v>
      </c>
      <c r="E8" s="16">
        <v>5.8999999999999997E-2</v>
      </c>
      <c r="F8" s="16">
        <v>5.8425631999999998</v>
      </c>
      <c r="G8" s="16">
        <v>0.119969040247678</v>
      </c>
      <c r="H8" s="16">
        <v>11.239072</v>
      </c>
      <c r="I8" s="16">
        <v>1.00420054099678</v>
      </c>
      <c r="J8" s="18"/>
    </row>
    <row r="9" spans="1:10" ht="15.6">
      <c r="A9" s="16">
        <v>8</v>
      </c>
      <c r="B9" s="16">
        <v>325</v>
      </c>
      <c r="C9" s="16">
        <v>1082.5</v>
      </c>
      <c r="D9" s="16">
        <v>6.7183462532299704E-2</v>
      </c>
      <c r="E9" s="16">
        <v>5.7500000000000002E-2</v>
      </c>
      <c r="F9" s="16">
        <v>5.8425631999999998</v>
      </c>
      <c r="G9" s="16">
        <v>0.119969040247678</v>
      </c>
      <c r="H9" s="16">
        <v>11.239072</v>
      </c>
      <c r="I9" s="16">
        <v>1.00401242583424</v>
      </c>
      <c r="J9" s="18"/>
    </row>
    <row r="10" spans="1:10" ht="15.6">
      <c r="A10" s="16">
        <v>9</v>
      </c>
      <c r="B10" s="16">
        <v>311</v>
      </c>
      <c r="C10" s="16">
        <v>1082.5</v>
      </c>
      <c r="D10" s="16">
        <v>6.7362924281984302E-2</v>
      </c>
      <c r="E10" s="16">
        <v>5.6000000000000001E-2</v>
      </c>
      <c r="F10" s="16">
        <v>5.8425631999999998</v>
      </c>
      <c r="G10" s="16">
        <v>0.119969040247678</v>
      </c>
      <c r="H10" s="16">
        <v>11.239072</v>
      </c>
      <c r="I10" s="16">
        <v>1.0038243106717</v>
      </c>
      <c r="J10" s="18"/>
    </row>
    <row r="11" spans="1:10" ht="15.6">
      <c r="A11" s="16">
        <v>10</v>
      </c>
      <c r="B11" s="16">
        <v>341</v>
      </c>
      <c r="C11" s="16">
        <v>1082.5</v>
      </c>
      <c r="D11" s="16">
        <v>6.7454068241469795E-2</v>
      </c>
      <c r="E11" s="16">
        <v>5.525E-2</v>
      </c>
      <c r="F11" s="16">
        <v>5.8425631999999998</v>
      </c>
      <c r="G11" s="16">
        <v>0.119969040247678</v>
      </c>
      <c r="H11" s="16">
        <v>11.239072</v>
      </c>
      <c r="I11" s="16">
        <v>1.00373025309043</v>
      </c>
      <c r="J11" s="18"/>
    </row>
    <row r="12" spans="1:10" ht="15.6">
      <c r="A12" s="16">
        <v>11</v>
      </c>
      <c r="B12" s="16">
        <v>320</v>
      </c>
      <c r="C12" s="16">
        <v>1082.5</v>
      </c>
      <c r="D12" s="16">
        <v>6.7546174142480195E-2</v>
      </c>
      <c r="E12" s="16">
        <v>5.45E-2</v>
      </c>
      <c r="F12" s="16">
        <v>5.8425631999999998</v>
      </c>
      <c r="G12" s="16">
        <v>0.119969040247678</v>
      </c>
      <c r="H12" s="16">
        <v>11.239072</v>
      </c>
      <c r="I12" s="16">
        <v>1.0036361955091599</v>
      </c>
      <c r="J12" s="18"/>
    </row>
    <row r="13" spans="1:10" ht="15.6">
      <c r="A13" s="16">
        <v>12</v>
      </c>
      <c r="B13" s="16">
        <v>312</v>
      </c>
      <c r="C13" s="16">
        <v>1082.5</v>
      </c>
      <c r="D13" s="16">
        <v>6.7639257294429697E-2</v>
      </c>
      <c r="E13" s="16">
        <v>5.3749999999999999E-2</v>
      </c>
      <c r="F13" s="16">
        <v>5.8425631999999998</v>
      </c>
      <c r="G13" s="16">
        <v>0.119969040247678</v>
      </c>
      <c r="H13" s="16">
        <v>11.239072</v>
      </c>
      <c r="I13" s="16">
        <v>1.0035421379278999</v>
      </c>
      <c r="J13" s="18"/>
    </row>
    <row r="14" spans="1:10" ht="15.6">
      <c r="A14" s="16">
        <v>13</v>
      </c>
      <c r="B14" s="16">
        <v>0</v>
      </c>
      <c r="C14" s="16">
        <v>1082.5</v>
      </c>
      <c r="D14" s="16">
        <v>6.7733333333333298E-2</v>
      </c>
      <c r="E14" s="16">
        <v>5.2999999999999999E-2</v>
      </c>
      <c r="F14" s="16">
        <v>5.8425631999999998</v>
      </c>
      <c r="G14" s="16">
        <v>0.119969040247678</v>
      </c>
      <c r="H14" s="16">
        <v>11.239072</v>
      </c>
      <c r="I14" s="16">
        <v>1.0034480803466299</v>
      </c>
      <c r="J14" s="18"/>
    </row>
    <row r="15" spans="1:10" ht="15.6">
      <c r="A15" s="16">
        <v>14</v>
      </c>
      <c r="B15" s="16">
        <v>0</v>
      </c>
      <c r="C15" s="16">
        <v>1082.5</v>
      </c>
      <c r="D15" s="16">
        <v>6.8119891008174394E-2</v>
      </c>
      <c r="E15" s="16">
        <v>0.05</v>
      </c>
      <c r="F15" s="16">
        <v>5.8425631999999998</v>
      </c>
      <c r="G15" s="16">
        <v>0.119969040247678</v>
      </c>
      <c r="H15" s="16">
        <v>11.239072</v>
      </c>
      <c r="I15" s="16">
        <v>1.0030718500215501</v>
      </c>
      <c r="J15" s="18"/>
    </row>
    <row r="16" spans="1:10" ht="15.6">
      <c r="A16" s="16">
        <v>15</v>
      </c>
      <c r="B16" s="16">
        <v>108</v>
      </c>
      <c r="C16" s="16">
        <v>1110</v>
      </c>
      <c r="D16" s="16">
        <v>6.8062827225130906E-2</v>
      </c>
      <c r="E16" s="16">
        <v>5.1999999999999998E-2</v>
      </c>
      <c r="F16" s="16">
        <v>6.1440000000000001</v>
      </c>
      <c r="G16" s="16">
        <v>0.12195121951219499</v>
      </c>
      <c r="H16" s="16">
        <v>10.83</v>
      </c>
      <c r="I16" s="16">
        <v>1.0307952266199101</v>
      </c>
      <c r="J16" s="18"/>
    </row>
    <row r="17" spans="1:10" ht="15.6">
      <c r="A17" s="16">
        <v>16</v>
      </c>
      <c r="B17" s="16">
        <v>118</v>
      </c>
      <c r="C17" s="16">
        <v>1110</v>
      </c>
      <c r="D17" s="16">
        <v>6.8109942663204207E-2</v>
      </c>
      <c r="E17" s="16">
        <v>5.5730000000000002E-2</v>
      </c>
      <c r="F17" s="16">
        <v>6.0955399999999997</v>
      </c>
      <c r="G17" s="16">
        <v>0.121737009026592</v>
      </c>
      <c r="H17" s="16">
        <v>10.8619</v>
      </c>
      <c r="I17" s="16">
        <v>1.0280433508754401</v>
      </c>
      <c r="J17" s="18"/>
    </row>
    <row r="18" spans="1:10" ht="15.6">
      <c r="A18" s="16">
        <v>17</v>
      </c>
      <c r="B18" s="16">
        <v>150</v>
      </c>
      <c r="C18" s="16">
        <v>1110</v>
      </c>
      <c r="D18" s="16">
        <v>6.8155408477744706E-2</v>
      </c>
      <c r="E18" s="16">
        <v>5.9459999999999999E-2</v>
      </c>
      <c r="F18" s="16">
        <v>6.0470800000000002</v>
      </c>
      <c r="G18" s="16">
        <v>0.121522693997072</v>
      </c>
      <c r="H18" s="16">
        <v>10.893800000000001</v>
      </c>
      <c r="I18" s="16">
        <v>1.02529365095681</v>
      </c>
      <c r="J18" s="18"/>
    </row>
    <row r="19" spans="1:10" ht="15.6">
      <c r="A19" s="16">
        <v>18</v>
      </c>
      <c r="B19" s="16">
        <v>217</v>
      </c>
      <c r="C19" s="16">
        <v>1110</v>
      </c>
      <c r="D19" s="16">
        <v>6.8199309814046996E-2</v>
      </c>
      <c r="E19" s="16">
        <v>6.3189999999999996E-2</v>
      </c>
      <c r="F19" s="16">
        <v>5.9986199999999998</v>
      </c>
      <c r="G19" s="16">
        <v>0.12130827434708299</v>
      </c>
      <c r="H19" s="16">
        <v>10.925700000000001</v>
      </c>
      <c r="I19" s="16">
        <v>1.02254612428451</v>
      </c>
      <c r="J19" s="18"/>
    </row>
    <row r="20" spans="1:10" ht="15.6">
      <c r="A20" s="16">
        <v>19</v>
      </c>
      <c r="B20" s="16">
        <v>239</v>
      </c>
      <c r="C20" s="16">
        <v>1110</v>
      </c>
      <c r="D20" s="16">
        <v>6.8241726056819302E-2</v>
      </c>
      <c r="E20" s="16">
        <v>6.6919999999999993E-2</v>
      </c>
      <c r="F20" s="16">
        <v>5.9501600000000003</v>
      </c>
      <c r="G20" s="16">
        <v>0.12109375</v>
      </c>
      <c r="H20" s="16">
        <v>10.957599999999999</v>
      </c>
      <c r="I20" s="16">
        <v>1.0198007682830901</v>
      </c>
      <c r="J20" s="18"/>
    </row>
    <row r="21" spans="1:10" ht="15.6">
      <c r="A21" s="16">
        <v>20</v>
      </c>
      <c r="B21" s="16">
        <v>210</v>
      </c>
      <c r="C21" s="16">
        <v>1110</v>
      </c>
      <c r="D21" s="16">
        <v>6.8282731309252401E-2</v>
      </c>
      <c r="E21" s="16">
        <v>7.0650000000000004E-2</v>
      </c>
      <c r="F21" s="16">
        <v>5.9016999999999999</v>
      </c>
      <c r="G21" s="16">
        <v>0.120879120879121</v>
      </c>
      <c r="H21" s="16">
        <v>10.9895</v>
      </c>
      <c r="I21" s="16">
        <v>1.0170575803811901</v>
      </c>
      <c r="J21" s="18"/>
    </row>
    <row r="22" spans="1:10" ht="15.6">
      <c r="A22" s="16">
        <v>21</v>
      </c>
      <c r="B22" s="16">
        <v>120</v>
      </c>
      <c r="C22" s="16">
        <v>1110</v>
      </c>
      <c r="D22" s="16">
        <v>6.8322394825062596E-2</v>
      </c>
      <c r="E22" s="16">
        <v>7.4380000000000002E-2</v>
      </c>
      <c r="F22" s="16">
        <v>5.8532400000000004</v>
      </c>
      <c r="G22" s="16">
        <v>0.12066438690766999</v>
      </c>
      <c r="H22" s="16">
        <v>11.0214</v>
      </c>
      <c r="I22" s="16">
        <v>1.0143165580114699</v>
      </c>
      <c r="J22" s="18"/>
    </row>
    <row r="23" spans="1:10" ht="15.6">
      <c r="A23" s="16">
        <v>22</v>
      </c>
      <c r="B23" s="16">
        <v>160</v>
      </c>
      <c r="C23" s="16">
        <v>1120</v>
      </c>
      <c r="D23" s="16">
        <v>6.9118863761720897E-2</v>
      </c>
      <c r="E23" s="16">
        <v>0.05</v>
      </c>
      <c r="F23" s="16">
        <v>5.99085775</v>
      </c>
      <c r="G23" s="16">
        <v>0.12056331232471899</v>
      </c>
      <c r="H23" s="16">
        <v>11.195108749999999</v>
      </c>
      <c r="I23" s="16">
        <v>0.99710647859206003</v>
      </c>
      <c r="J23" s="18"/>
    </row>
    <row r="24" spans="1:10" ht="15.6">
      <c r="A24" s="16">
        <v>23</v>
      </c>
      <c r="B24" s="16">
        <v>270</v>
      </c>
      <c r="C24" s="16">
        <v>1120</v>
      </c>
      <c r="D24" s="16">
        <v>6.87979189485214E-2</v>
      </c>
      <c r="E24" s="16">
        <v>0.05</v>
      </c>
      <c r="F24" s="16">
        <v>5.9778155000000002</v>
      </c>
      <c r="G24" s="16">
        <v>0.120644888593684</v>
      </c>
      <c r="H24" s="16">
        <v>11.1937175</v>
      </c>
      <c r="I24" s="16">
        <v>0.99727260706020504</v>
      </c>
      <c r="J24" s="18"/>
    </row>
    <row r="25" spans="1:10" ht="15.6">
      <c r="A25" s="16">
        <v>24</v>
      </c>
      <c r="B25" s="16">
        <v>205</v>
      </c>
      <c r="C25" s="16">
        <v>1120</v>
      </c>
      <c r="D25" s="16">
        <v>6.8169546436285103E-2</v>
      </c>
      <c r="E25" s="16">
        <v>0.05</v>
      </c>
      <c r="F25" s="16">
        <v>5.9517309999999997</v>
      </c>
      <c r="G25" s="16">
        <v>0.12080861881128201</v>
      </c>
      <c r="H25" s="16">
        <v>11.190935</v>
      </c>
      <c r="I25" s="16">
        <v>0.99760491438587695</v>
      </c>
      <c r="J25" s="18"/>
    </row>
    <row r="26" spans="1:10" ht="15.6">
      <c r="A26" s="16">
        <v>25</v>
      </c>
      <c r="B26" s="16">
        <v>160</v>
      </c>
      <c r="C26" s="16">
        <v>1120</v>
      </c>
      <c r="D26" s="16">
        <v>6.7558572949946702E-2</v>
      </c>
      <c r="E26" s="16">
        <v>0.05</v>
      </c>
      <c r="F26" s="16">
        <v>5.9256465</v>
      </c>
      <c r="G26" s="16">
        <v>0.120973123824547</v>
      </c>
      <c r="H26" s="16">
        <v>11.188152499999999</v>
      </c>
      <c r="I26" s="16">
        <v>0.99793728891437705</v>
      </c>
      <c r="J26" s="18"/>
    </row>
    <row r="27" spans="1:10" ht="15.6">
      <c r="A27" s="16">
        <v>26</v>
      </c>
      <c r="B27" s="16">
        <v>150</v>
      </c>
      <c r="C27" s="16">
        <v>1120</v>
      </c>
      <c r="D27" s="16">
        <v>6.6964285714285698E-2</v>
      </c>
      <c r="E27" s="16">
        <v>0.05</v>
      </c>
      <c r="F27" s="16">
        <v>5.8995620000000004</v>
      </c>
      <c r="G27" s="16">
        <v>0.121138409146193</v>
      </c>
      <c r="H27" s="16">
        <v>11.185370000000001</v>
      </c>
      <c r="I27" s="16">
        <v>0.99826973066609104</v>
      </c>
      <c r="J27" s="18"/>
    </row>
    <row r="28" spans="1:10" ht="15.6">
      <c r="A28" s="16">
        <v>27</v>
      </c>
      <c r="B28" s="16">
        <v>118</v>
      </c>
      <c r="C28" s="16">
        <v>1120</v>
      </c>
      <c r="D28" s="16">
        <v>6.5823108384458096E-2</v>
      </c>
      <c r="E28" s="16">
        <v>0.05</v>
      </c>
      <c r="F28" s="16">
        <v>5.8473930000000003</v>
      </c>
      <c r="G28" s="16">
        <v>0.121471343028229</v>
      </c>
      <c r="H28" s="16">
        <v>11.179805</v>
      </c>
      <c r="I28" s="16">
        <v>0.99893481592075595</v>
      </c>
      <c r="J28" s="18"/>
    </row>
    <row r="29" spans="1:10" ht="15.6">
      <c r="A29" s="16">
        <v>28</v>
      </c>
      <c r="B29" s="16">
        <v>449</v>
      </c>
      <c r="C29" s="16">
        <v>1090</v>
      </c>
      <c r="D29" s="16">
        <v>6.6014669926650393E-2</v>
      </c>
      <c r="E29" s="16">
        <v>6.5000000000000002E-2</v>
      </c>
      <c r="F29" s="16">
        <v>5.8425631999999998</v>
      </c>
      <c r="G29" s="16">
        <v>0.119969040247678</v>
      </c>
      <c r="H29" s="16">
        <v>11.239072</v>
      </c>
      <c r="I29" s="16">
        <v>1.0058239051772</v>
      </c>
      <c r="J29" s="18"/>
    </row>
    <row r="30" spans="1:10" ht="15.6">
      <c r="A30" s="16">
        <v>29</v>
      </c>
      <c r="B30" s="16">
        <v>225</v>
      </c>
      <c r="C30" s="16">
        <v>1130</v>
      </c>
      <c r="D30" s="16">
        <v>7.0435233394189403E-2</v>
      </c>
      <c r="E30" s="16">
        <v>0.05</v>
      </c>
      <c r="F30" s="16">
        <v>5.5734000000000004</v>
      </c>
      <c r="G30" s="16">
        <v>0.109170305676856</v>
      </c>
      <c r="H30" s="16">
        <v>10.833</v>
      </c>
      <c r="I30" s="16">
        <v>0.99901388919447798</v>
      </c>
      <c r="J30" s="18"/>
    </row>
    <row r="31" spans="1:10" ht="15.6">
      <c r="A31" s="16">
        <v>30</v>
      </c>
      <c r="B31" s="16">
        <v>238</v>
      </c>
      <c r="C31" s="16">
        <v>1130</v>
      </c>
      <c r="D31" s="16">
        <v>7.0317183626695104E-2</v>
      </c>
      <c r="E31" s="16">
        <v>5.1499999999999997E-2</v>
      </c>
      <c r="F31" s="16">
        <v>5.5624332000000001</v>
      </c>
      <c r="G31" s="16">
        <v>0.10939589688901299</v>
      </c>
      <c r="H31" s="16">
        <v>10.825514</v>
      </c>
      <c r="I31" s="16">
        <v>0.99874483096261502</v>
      </c>
      <c r="J31" s="18"/>
    </row>
    <row r="32" spans="1:10" ht="15.6">
      <c r="A32" s="16">
        <v>31</v>
      </c>
      <c r="B32" s="16">
        <v>258</v>
      </c>
      <c r="C32" s="16">
        <v>1130</v>
      </c>
      <c r="D32" s="16">
        <v>7.0201378679901005E-2</v>
      </c>
      <c r="E32" s="16">
        <v>5.2999999999999999E-2</v>
      </c>
      <c r="F32" s="16">
        <v>5.5514663999999998</v>
      </c>
      <c r="G32" s="16">
        <v>0.10962187888225899</v>
      </c>
      <c r="H32" s="16">
        <v>10.818028</v>
      </c>
      <c r="I32" s="16">
        <v>0.99847575010773204</v>
      </c>
      <c r="J32" s="18"/>
    </row>
    <row r="33" spans="1:10" ht="15.6">
      <c r="A33" s="16">
        <v>32</v>
      </c>
      <c r="B33" s="16">
        <v>235</v>
      </c>
      <c r="C33" s="16">
        <v>1130</v>
      </c>
      <c r="D33" s="16">
        <v>7.0087755125999407E-2</v>
      </c>
      <c r="E33" s="16">
        <v>5.45E-2</v>
      </c>
      <c r="F33" s="16">
        <v>5.5404996000000004</v>
      </c>
      <c r="G33" s="16">
        <v>0.109848252672872</v>
      </c>
      <c r="H33" s="16">
        <v>10.810542</v>
      </c>
      <c r="I33" s="16">
        <v>0.998206646626977</v>
      </c>
      <c r="J33" s="18"/>
    </row>
    <row r="34" spans="1:10" ht="15.6">
      <c r="A34" s="16">
        <v>33</v>
      </c>
      <c r="B34" s="16">
        <v>218</v>
      </c>
      <c r="C34" s="16">
        <v>1130</v>
      </c>
      <c r="D34" s="16">
        <v>6.9976251904438999E-2</v>
      </c>
      <c r="E34" s="16">
        <v>5.6000000000000001E-2</v>
      </c>
      <c r="F34" s="16">
        <v>5.5295328000000001</v>
      </c>
      <c r="G34" s="16">
        <v>0.11007501928065599</v>
      </c>
      <c r="H34" s="16">
        <v>10.803056</v>
      </c>
      <c r="I34" s="16">
        <v>0.99793752051749496</v>
      </c>
      <c r="J34" s="18"/>
    </row>
    <row r="35" spans="1:10" ht="15.6">
      <c r="A35" s="16">
        <v>34</v>
      </c>
      <c r="B35" s="16">
        <v>78</v>
      </c>
      <c r="C35" s="16">
        <v>1155</v>
      </c>
      <c r="D35" s="16">
        <v>6.6666666666666693E-2</v>
      </c>
      <c r="E35" s="16">
        <v>0.05</v>
      </c>
      <c r="F35" s="16">
        <v>6.1440000000000001</v>
      </c>
      <c r="G35" s="16">
        <v>0.12195121951219499</v>
      </c>
      <c r="H35" s="16">
        <v>10.83</v>
      </c>
      <c r="I35" s="16">
        <v>1.0131000717593599</v>
      </c>
      <c r="J35" s="18"/>
    </row>
    <row r="36" spans="1:10" ht="15.6">
      <c r="A36" s="16">
        <v>35</v>
      </c>
      <c r="B36" s="16">
        <v>118</v>
      </c>
      <c r="C36" s="16">
        <v>1155</v>
      </c>
      <c r="D36" s="16">
        <v>6.6492829204693599E-2</v>
      </c>
      <c r="E36" s="16">
        <v>5.3749999999999999E-2</v>
      </c>
      <c r="F36" s="16">
        <v>6.1186625000000001</v>
      </c>
      <c r="G36" s="16">
        <v>0.121930360415394</v>
      </c>
      <c r="H36" s="16">
        <v>10.8459</v>
      </c>
      <c r="I36" s="16">
        <v>1.0120518251350099</v>
      </c>
      <c r="J36" s="18"/>
    </row>
    <row r="37" spans="1:10" ht="15.6">
      <c r="A37" s="16">
        <v>36</v>
      </c>
      <c r="B37" s="16">
        <v>110</v>
      </c>
      <c r="C37" s="16">
        <v>1155</v>
      </c>
      <c r="D37" s="16">
        <v>6.6408768536428103E-2</v>
      </c>
      <c r="E37" s="16">
        <v>5.5625000000000001E-2</v>
      </c>
      <c r="F37" s="16">
        <v>6.1059937499999997</v>
      </c>
      <c r="G37" s="16">
        <v>0.12191990217059</v>
      </c>
      <c r="H37" s="16">
        <v>10.85385</v>
      </c>
      <c r="I37" s="16">
        <v>1.0115278573029101</v>
      </c>
      <c r="J37" s="18"/>
    </row>
    <row r="38" spans="1:10" ht="15.6">
      <c r="A38" s="16">
        <v>37</v>
      </c>
      <c r="B38" s="16">
        <v>105</v>
      </c>
      <c r="C38" s="16">
        <v>1155</v>
      </c>
      <c r="D38" s="16">
        <v>6.6326530612244902E-2</v>
      </c>
      <c r="E38" s="16">
        <v>5.7500000000000002E-2</v>
      </c>
      <c r="F38" s="16">
        <v>6.0933250000000001</v>
      </c>
      <c r="G38" s="16">
        <v>0.12190942472460201</v>
      </c>
      <c r="H38" s="16">
        <v>10.861800000000001</v>
      </c>
      <c r="I38" s="16">
        <v>1.01100399308319</v>
      </c>
      <c r="J38" s="18"/>
    </row>
    <row r="39" spans="1:10" ht="15.6">
      <c r="A39" s="16">
        <v>38</v>
      </c>
      <c r="B39" s="16">
        <v>10</v>
      </c>
      <c r="C39" s="16">
        <v>1155</v>
      </c>
      <c r="D39" s="16">
        <v>6.6167290886392005E-2</v>
      </c>
      <c r="E39" s="16">
        <v>6.1249999999999999E-2</v>
      </c>
      <c r="F39" s="16">
        <v>6.0679875000000001</v>
      </c>
      <c r="G39" s="16">
        <v>0.12188841201716701</v>
      </c>
      <c r="H39" s="16">
        <v>10.877700000000001</v>
      </c>
      <c r="I39" s="16">
        <v>1.00995657535799</v>
      </c>
      <c r="J39" s="18"/>
    </row>
    <row r="40" spans="1:10" ht="15.6">
      <c r="A40" s="16">
        <v>39</v>
      </c>
      <c r="B40" s="16">
        <v>7</v>
      </c>
      <c r="C40" s="16">
        <v>1155</v>
      </c>
      <c r="D40" s="16">
        <v>6.6014669926650393E-2</v>
      </c>
      <c r="E40" s="16">
        <v>6.5000000000000002E-2</v>
      </c>
      <c r="F40" s="16">
        <v>6.0426500000000001</v>
      </c>
      <c r="G40" s="16">
        <v>0.12186732186732201</v>
      </c>
      <c r="H40" s="16">
        <v>10.893599999999999</v>
      </c>
      <c r="I40" s="16">
        <v>1.00890957171374</v>
      </c>
      <c r="J40" s="18"/>
    </row>
    <row r="41" spans="1:10" ht="15.6">
      <c r="A41" s="16">
        <v>40</v>
      </c>
      <c r="B41" s="16">
        <v>82.5</v>
      </c>
      <c r="C41" s="16">
        <v>1125</v>
      </c>
      <c r="D41" s="16">
        <v>6.6666666666666693E-2</v>
      </c>
      <c r="E41" s="16">
        <v>0.05</v>
      </c>
      <c r="F41" s="16">
        <v>6.1440000000000001</v>
      </c>
      <c r="G41" s="16">
        <v>0.12195121951219499</v>
      </c>
      <c r="H41" s="16">
        <v>10.83</v>
      </c>
      <c r="I41" s="16">
        <v>1.0131000717593599</v>
      </c>
      <c r="J41" s="18"/>
    </row>
    <row r="42" spans="1:10" ht="15.6">
      <c r="A42" s="16">
        <v>41</v>
      </c>
      <c r="B42" s="16">
        <v>140</v>
      </c>
      <c r="C42" s="16">
        <v>1160</v>
      </c>
      <c r="D42" s="16">
        <v>6.6492829204693599E-2</v>
      </c>
      <c r="E42" s="16">
        <v>5.3749999999999999E-2</v>
      </c>
      <c r="F42" s="16">
        <v>6.1213300000000004</v>
      </c>
      <c r="G42" s="16">
        <v>0.122084488664166</v>
      </c>
      <c r="H42" s="16">
        <v>10.833016666666699</v>
      </c>
      <c r="I42" s="16">
        <v>1.01221031666337</v>
      </c>
      <c r="J42" s="18"/>
    </row>
    <row r="43" spans="1:10" ht="15.6">
      <c r="A43" s="16">
        <v>42</v>
      </c>
      <c r="B43" s="16">
        <v>145</v>
      </c>
      <c r="C43" s="16">
        <v>1160</v>
      </c>
      <c r="D43" s="16">
        <v>6.6326530612244902E-2</v>
      </c>
      <c r="E43" s="16">
        <v>5.7500000000000002E-2</v>
      </c>
      <c r="F43" s="16">
        <v>6.0986599999999997</v>
      </c>
      <c r="G43" s="16">
        <v>0.122218586387435</v>
      </c>
      <c r="H43" s="16">
        <v>10.836033333333299</v>
      </c>
      <c r="I43" s="16">
        <v>1.0113206349008499</v>
      </c>
      <c r="J43" s="18"/>
    </row>
    <row r="44" spans="1:10" ht="15.6">
      <c r="A44" s="16">
        <v>43</v>
      </c>
      <c r="B44" s="16">
        <v>115</v>
      </c>
      <c r="C44" s="16">
        <v>1165</v>
      </c>
      <c r="D44" s="16">
        <v>6.6167290886392005E-2</v>
      </c>
      <c r="E44" s="16">
        <v>6.1249999999999999E-2</v>
      </c>
      <c r="F44" s="16">
        <v>6.07599</v>
      </c>
      <c r="G44" s="16">
        <v>0.122353520433284</v>
      </c>
      <c r="H44" s="16">
        <v>10.83905</v>
      </c>
      <c r="I44" s="16">
        <v>1.0104310264627501</v>
      </c>
      <c r="J44" s="18"/>
    </row>
    <row r="45" spans="1:10" ht="15.6">
      <c r="A45" s="16">
        <v>44</v>
      </c>
      <c r="B45" s="16">
        <v>87</v>
      </c>
      <c r="C45" s="16">
        <v>1170</v>
      </c>
      <c r="D45" s="16">
        <v>6.6014669926650393E-2</v>
      </c>
      <c r="E45" s="16">
        <v>6.5000000000000002E-2</v>
      </c>
      <c r="F45" s="16">
        <v>6.0533200000000003</v>
      </c>
      <c r="G45" s="16">
        <v>0.12248929864998399</v>
      </c>
      <c r="H45" s="16">
        <v>10.8420666666667</v>
      </c>
      <c r="I45" s="16">
        <v>1.00954149134</v>
      </c>
      <c r="J45" s="18"/>
    </row>
    <row r="46" spans="1:10" ht="15.6">
      <c r="A46" s="16">
        <v>45</v>
      </c>
      <c r="B46" s="16">
        <v>155</v>
      </c>
      <c r="C46" s="16">
        <v>1145</v>
      </c>
      <c r="D46" s="16">
        <v>6.7750677506775103E-2</v>
      </c>
      <c r="E46" s="16">
        <v>0.05</v>
      </c>
      <c r="F46" s="16">
        <v>5.3832000000000004</v>
      </c>
      <c r="G46" s="16">
        <v>0.105485232067511</v>
      </c>
      <c r="H46" s="16">
        <v>10.834</v>
      </c>
      <c r="I46" s="16">
        <v>1.00781950183062</v>
      </c>
      <c r="J46" s="18"/>
    </row>
    <row r="47" spans="1:10" ht="15.6">
      <c r="A47" s="16">
        <v>46</v>
      </c>
      <c r="B47" s="16">
        <v>200</v>
      </c>
      <c r="C47" s="16">
        <v>1135</v>
      </c>
      <c r="D47" s="16">
        <v>6.8587105624142705E-2</v>
      </c>
      <c r="E47" s="16">
        <v>0.05</v>
      </c>
      <c r="F47" s="16">
        <v>5.3832000000000004</v>
      </c>
      <c r="G47" s="16">
        <v>0.105485232067511</v>
      </c>
      <c r="H47" s="16">
        <v>10.834</v>
      </c>
      <c r="I47" s="16">
        <v>1.0038590743840601</v>
      </c>
      <c r="J47" s="18"/>
    </row>
    <row r="48" spans="1:10" ht="15.6">
      <c r="A48" s="16">
        <v>47</v>
      </c>
      <c r="B48" s="16">
        <v>170</v>
      </c>
      <c r="C48" s="16">
        <v>1125</v>
      </c>
      <c r="D48" s="16">
        <v>6.9444444444444406E-2</v>
      </c>
      <c r="E48" s="16">
        <v>0.05</v>
      </c>
      <c r="F48" s="16">
        <v>5.3832000000000004</v>
      </c>
      <c r="G48" s="16">
        <v>0.105485232067511</v>
      </c>
      <c r="H48" s="16">
        <v>10.834</v>
      </c>
      <c r="I48" s="16">
        <v>0.99989864693750496</v>
      </c>
      <c r="J48" s="18"/>
    </row>
    <row r="49" spans="1:10" ht="15.6">
      <c r="A49" s="16">
        <v>48</v>
      </c>
      <c r="B49" s="16">
        <v>248</v>
      </c>
      <c r="C49" s="16">
        <v>1090</v>
      </c>
      <c r="D49" s="16">
        <v>6.9560378408458606E-2</v>
      </c>
      <c r="E49" s="16">
        <v>0.05</v>
      </c>
      <c r="F49" s="16">
        <v>5.9982959999999999</v>
      </c>
      <c r="G49" s="16">
        <v>0.120423892100193</v>
      </c>
      <c r="H49" s="16">
        <v>11.21116</v>
      </c>
      <c r="I49" s="16">
        <v>0.99629596737469195</v>
      </c>
      <c r="J49" s="18"/>
    </row>
    <row r="50" spans="1:10" ht="15.6">
      <c r="A50" s="16">
        <v>49</v>
      </c>
      <c r="B50" s="16">
        <v>113</v>
      </c>
      <c r="C50" s="16">
        <v>950</v>
      </c>
      <c r="D50" s="16">
        <v>6.6666666666666693E-2</v>
      </c>
      <c r="E50" s="16">
        <v>0.05</v>
      </c>
      <c r="F50" s="16">
        <v>6.1440000000000001</v>
      </c>
      <c r="G50" s="16">
        <v>0.12195121951219499</v>
      </c>
      <c r="H50" s="16">
        <v>10.83</v>
      </c>
      <c r="I50" s="16">
        <v>1.0131000717593599</v>
      </c>
      <c r="J50" s="18"/>
    </row>
    <row r="51" spans="1:10" ht="15.6">
      <c r="A51" s="16">
        <v>50</v>
      </c>
      <c r="B51" s="16">
        <v>120</v>
      </c>
      <c r="C51" s="16">
        <v>950</v>
      </c>
      <c r="D51" s="16">
        <v>7.0028011204481794E-2</v>
      </c>
      <c r="E51" s="16">
        <v>0.05</v>
      </c>
      <c r="F51" s="16">
        <v>6.1440000000000001</v>
      </c>
      <c r="G51" s="16">
        <v>0.12195121951219499</v>
      </c>
      <c r="H51" s="16">
        <v>10.83</v>
      </c>
      <c r="I51" s="16">
        <v>0.997258361973134</v>
      </c>
      <c r="J51" s="18"/>
    </row>
    <row r="52" spans="1:10" ht="15.6">
      <c r="A52" s="16">
        <v>51</v>
      </c>
      <c r="B52" s="16">
        <v>140</v>
      </c>
      <c r="C52" s="16">
        <v>950</v>
      </c>
      <c r="D52" s="16">
        <v>7.1225071225071199E-2</v>
      </c>
      <c r="E52" s="16">
        <v>0.05</v>
      </c>
      <c r="F52" s="16">
        <v>6.1440000000000001</v>
      </c>
      <c r="G52" s="16">
        <v>0.12195121951219499</v>
      </c>
      <c r="H52" s="16">
        <v>10.83</v>
      </c>
      <c r="I52" s="16">
        <v>0.99197779204439196</v>
      </c>
      <c r="J52" s="18"/>
    </row>
    <row r="53" spans="1:10" ht="15.6">
      <c r="A53" s="16">
        <v>52</v>
      </c>
      <c r="B53" s="16">
        <v>163</v>
      </c>
      <c r="C53" s="16">
        <v>950</v>
      </c>
      <c r="D53" s="16">
        <v>7.2463768115942004E-2</v>
      </c>
      <c r="E53" s="16">
        <v>0.05</v>
      </c>
      <c r="F53" s="16">
        <v>6.1440000000000001</v>
      </c>
      <c r="G53" s="16">
        <v>0.12195121951219499</v>
      </c>
      <c r="H53" s="16">
        <v>10.83</v>
      </c>
      <c r="I53" s="16">
        <v>0.98669722211565003</v>
      </c>
      <c r="J53" s="18"/>
    </row>
    <row r="54" spans="1:10" ht="15.6">
      <c r="A54" s="16">
        <v>53</v>
      </c>
      <c r="B54" s="16">
        <v>105</v>
      </c>
      <c r="C54" s="16">
        <v>950</v>
      </c>
      <c r="D54" s="16">
        <v>7.3746312684365795E-2</v>
      </c>
      <c r="E54" s="16">
        <v>0.05</v>
      </c>
      <c r="F54" s="16">
        <v>6.1440000000000001</v>
      </c>
      <c r="G54" s="16">
        <v>0.12195121951219499</v>
      </c>
      <c r="H54" s="16">
        <v>10.83</v>
      </c>
      <c r="I54" s="16">
        <v>0.98141665218690699</v>
      </c>
      <c r="J54" s="18"/>
    </row>
    <row r="55" spans="1:10" ht="15.6">
      <c r="A55" s="16">
        <v>54</v>
      </c>
      <c r="B55" s="16">
        <v>110</v>
      </c>
      <c r="C55" s="16">
        <v>950</v>
      </c>
      <c r="D55" s="16">
        <v>7.5075075075075104E-2</v>
      </c>
      <c r="E55" s="16">
        <v>0.05</v>
      </c>
      <c r="F55" s="16">
        <v>6.1440000000000001</v>
      </c>
      <c r="G55" s="16">
        <v>0.12195121951219499</v>
      </c>
      <c r="H55" s="16">
        <v>10.83</v>
      </c>
      <c r="I55" s="16">
        <v>0.97613608225816495</v>
      </c>
      <c r="J55" s="18"/>
    </row>
    <row r="56" spans="1:10" ht="15.6">
      <c r="A56" s="16">
        <v>55</v>
      </c>
      <c r="B56" s="16">
        <v>75</v>
      </c>
      <c r="C56" s="16">
        <v>1110</v>
      </c>
      <c r="D56" s="16">
        <v>6.6666666666666693E-2</v>
      </c>
      <c r="E56" s="16">
        <v>0.05</v>
      </c>
      <c r="F56" s="16">
        <v>6.1440000000000001</v>
      </c>
      <c r="G56" s="16">
        <v>0.12195121951219499</v>
      </c>
      <c r="H56" s="16">
        <v>10.83</v>
      </c>
      <c r="I56" s="16">
        <v>1.0131000717593599</v>
      </c>
      <c r="J56" s="18"/>
    </row>
    <row r="57" spans="1:10" ht="15.6">
      <c r="A57" s="16">
        <v>56</v>
      </c>
      <c r="B57" s="16">
        <v>140</v>
      </c>
      <c r="C57" s="16">
        <v>1110</v>
      </c>
      <c r="D57" s="16">
        <v>6.6496163682864498E-2</v>
      </c>
      <c r="E57" s="16">
        <v>5.7500000000000002E-2</v>
      </c>
      <c r="F57" s="16">
        <v>6.0450359999999996</v>
      </c>
      <c r="G57" s="16">
        <v>0.121736579642124</v>
      </c>
      <c r="H57" s="16">
        <v>10.880280000000001</v>
      </c>
      <c r="I57" s="16">
        <v>1.0103972012476601</v>
      </c>
      <c r="J57" s="18"/>
    </row>
    <row r="58" spans="1:10" ht="15.6">
      <c r="A58" s="16">
        <v>57</v>
      </c>
      <c r="B58" s="16">
        <v>175</v>
      </c>
      <c r="C58" s="16">
        <v>1110</v>
      </c>
      <c r="D58" s="16">
        <v>6.6416040100250595E-2</v>
      </c>
      <c r="E58" s="16">
        <v>6.1249999999999999E-2</v>
      </c>
      <c r="F58" s="16">
        <v>5.9955540000000003</v>
      </c>
      <c r="G58" s="16">
        <v>0.121628897263962</v>
      </c>
      <c r="H58" s="16">
        <v>10.905419999999999</v>
      </c>
      <c r="I58" s="16">
        <v>1.0090469079312601</v>
      </c>
      <c r="J58" s="18"/>
    </row>
    <row r="59" spans="1:10" ht="15.6">
      <c r="A59" s="16">
        <v>58</v>
      </c>
      <c r="B59" s="16">
        <v>275</v>
      </c>
      <c r="C59" s="16">
        <v>1110</v>
      </c>
      <c r="D59" s="16">
        <v>6.6339066339066305E-2</v>
      </c>
      <c r="E59" s="16">
        <v>6.5000000000000002E-2</v>
      </c>
      <c r="F59" s="16">
        <v>5.946072</v>
      </c>
      <c r="G59" s="16">
        <v>0.12152097216777701</v>
      </c>
      <c r="H59" s="16">
        <v>10.93056</v>
      </c>
      <c r="I59" s="16">
        <v>1.0076973750503599</v>
      </c>
      <c r="J59" s="18"/>
    </row>
    <row r="60" spans="1:10" ht="15.6">
      <c r="A60" s="16">
        <v>59</v>
      </c>
      <c r="B60" s="16">
        <v>220</v>
      </c>
      <c r="C60" s="16">
        <v>1110</v>
      </c>
      <c r="D60" s="16">
        <v>6.6265060240963902E-2</v>
      </c>
      <c r="E60" s="16">
        <v>6.8750000000000006E-2</v>
      </c>
      <c r="F60" s="16">
        <v>5.8965899999999998</v>
      </c>
      <c r="G60" s="16">
        <v>0.12141280353200901</v>
      </c>
      <c r="H60" s="16">
        <v>10.9557</v>
      </c>
      <c r="I60" s="16">
        <v>1.0063486019627801</v>
      </c>
      <c r="J60" s="18"/>
    </row>
    <row r="61" spans="1:10" ht="15.6">
      <c r="A61" s="16">
        <v>60</v>
      </c>
      <c r="B61" s="16">
        <v>165</v>
      </c>
      <c r="C61" s="16">
        <v>1110</v>
      </c>
      <c r="D61" s="16">
        <v>6.6193853427895993E-2</v>
      </c>
      <c r="E61" s="16">
        <v>7.2499999999999995E-2</v>
      </c>
      <c r="F61" s="16">
        <v>5.8471080000000004</v>
      </c>
      <c r="G61" s="16">
        <v>0.12130439053138201</v>
      </c>
      <c r="H61" s="16">
        <v>10.980840000000001</v>
      </c>
      <c r="I61" s="16">
        <v>1.0050005880270301</v>
      </c>
      <c r="J61" s="18"/>
    </row>
    <row r="62" spans="1:10" ht="15.6">
      <c r="A62" s="16">
        <v>61</v>
      </c>
      <c r="B62" s="16">
        <v>150</v>
      </c>
      <c r="C62" s="16">
        <v>1110</v>
      </c>
      <c r="D62" s="16">
        <v>6.6125290023201902E-2</v>
      </c>
      <c r="E62" s="16">
        <v>7.6249999999999998E-2</v>
      </c>
      <c r="F62" s="16">
        <v>5.7976260000000002</v>
      </c>
      <c r="G62" s="16">
        <v>0.12119573233689</v>
      </c>
      <c r="H62" s="16">
        <v>11.005979999999999</v>
      </c>
      <c r="I62" s="16">
        <v>1.00365333260238</v>
      </c>
      <c r="J62" s="18"/>
    </row>
    <row r="63" spans="1:10" ht="15.6">
      <c r="A63" s="16">
        <v>62</v>
      </c>
      <c r="B63" s="16">
        <v>150</v>
      </c>
      <c r="C63" s="16">
        <v>1050</v>
      </c>
      <c r="D63" s="16">
        <v>6.9444444444444406E-2</v>
      </c>
      <c r="E63" s="16">
        <v>0.05</v>
      </c>
      <c r="F63" s="16">
        <v>6.0038999999999998</v>
      </c>
      <c r="G63" s="16">
        <v>0.120481927710843</v>
      </c>
      <c r="H63" s="16">
        <v>11.1965</v>
      </c>
      <c r="I63" s="16">
        <v>0.99694036691697996</v>
      </c>
      <c r="J63" s="18"/>
    </row>
    <row r="64" spans="1:10" ht="15.6">
      <c r="A64" s="16">
        <v>63</v>
      </c>
      <c r="B64" s="16">
        <v>200</v>
      </c>
      <c r="C64" s="16">
        <v>1050</v>
      </c>
      <c r="D64" s="16">
        <v>6.9735781957602896E-2</v>
      </c>
      <c r="E64" s="16">
        <v>5.006E-2</v>
      </c>
      <c r="F64" s="16">
        <v>5.9927463999999997</v>
      </c>
      <c r="G64" s="16">
        <v>0.120712439231422</v>
      </c>
      <c r="H64" s="16">
        <v>11.188338999999999</v>
      </c>
      <c r="I64" s="16">
        <v>0.99632947551735096</v>
      </c>
      <c r="J64" s="18"/>
    </row>
    <row r="65" spans="1:10" ht="15.6">
      <c r="A65" s="16">
        <v>64</v>
      </c>
      <c r="B65" s="16">
        <v>285</v>
      </c>
      <c r="C65" s="16">
        <v>1050</v>
      </c>
      <c r="D65" s="16">
        <v>7.0027232812760506E-2</v>
      </c>
      <c r="E65" s="16">
        <v>5.0119999999999998E-2</v>
      </c>
      <c r="F65" s="16">
        <v>5.9815927999999996</v>
      </c>
      <c r="G65" s="16">
        <v>0.12094329787439401</v>
      </c>
      <c r="H65" s="16">
        <v>11.180178</v>
      </c>
      <c r="I65" s="16">
        <v>0.99571852748151402</v>
      </c>
      <c r="J65" s="18"/>
    </row>
    <row r="66" spans="1:10" ht="15.6">
      <c r="A66" s="16">
        <v>65</v>
      </c>
      <c r="B66" s="16">
        <v>120</v>
      </c>
      <c r="C66" s="16">
        <v>1050</v>
      </c>
      <c r="D66" s="16">
        <v>7.0318797076072206E-2</v>
      </c>
      <c r="E66" s="16">
        <v>5.0180000000000002E-2</v>
      </c>
      <c r="F66" s="16">
        <v>5.9704392000000004</v>
      </c>
      <c r="G66" s="16">
        <v>0.121174504424437</v>
      </c>
      <c r="H66" s="16">
        <v>11.172017</v>
      </c>
      <c r="I66" s="16">
        <v>0.99510752280159198</v>
      </c>
      <c r="J66" s="18"/>
    </row>
    <row r="67" spans="1:10" ht="15.6">
      <c r="A67" s="16">
        <v>66</v>
      </c>
      <c r="B67" s="16">
        <v>70</v>
      </c>
      <c r="C67" s="16">
        <v>1050</v>
      </c>
      <c r="D67" s="16">
        <v>7.0610474813743995E-2</v>
      </c>
      <c r="E67" s="16">
        <v>5.024E-2</v>
      </c>
      <c r="F67" s="16">
        <v>5.9592856000000003</v>
      </c>
      <c r="G67" s="16">
        <v>0.121406059668594</v>
      </c>
      <c r="H67" s="16">
        <v>11.163855999999999</v>
      </c>
      <c r="I67" s="16">
        <v>0.99449646146970605</v>
      </c>
      <c r="J67" s="18"/>
    </row>
    <row r="68" spans="1:10" ht="15.6">
      <c r="A68" s="16">
        <v>67</v>
      </c>
      <c r="B68" s="16">
        <v>325</v>
      </c>
      <c r="C68" s="16">
        <v>1090</v>
      </c>
      <c r="D68" s="16">
        <v>6.7068232435715705E-2</v>
      </c>
      <c r="E68" s="16">
        <v>6.1249999999999999E-2</v>
      </c>
      <c r="F68" s="16">
        <v>5.9170818000000001</v>
      </c>
      <c r="G68" s="16">
        <v>0.120452727757447</v>
      </c>
      <c r="H68" s="16">
        <v>11.139003000000001</v>
      </c>
      <c r="I68" s="16">
        <v>1.00527486185695</v>
      </c>
      <c r="J68" s="18"/>
    </row>
    <row r="69" spans="1:10" ht="15.6">
      <c r="A69" s="16">
        <v>68</v>
      </c>
      <c r="B69" s="16">
        <v>344</v>
      </c>
      <c r="C69" s="16">
        <v>1090</v>
      </c>
      <c r="D69" s="16">
        <v>6.7068232435715705E-2</v>
      </c>
      <c r="E69" s="16">
        <v>6.1249999999999999E-2</v>
      </c>
      <c r="F69" s="16">
        <v>5.9089512600000003</v>
      </c>
      <c r="G69" s="16">
        <v>0.120401045109502</v>
      </c>
      <c r="H69" s="16">
        <v>11.143904733333301</v>
      </c>
      <c r="I69" s="16">
        <v>1.0051819056672799</v>
      </c>
      <c r="J69" s="18"/>
    </row>
    <row r="70" spans="1:10" ht="15.6">
      <c r="A70" s="16">
        <v>69</v>
      </c>
      <c r="B70" s="16">
        <v>390</v>
      </c>
      <c r="C70" s="16">
        <v>1090</v>
      </c>
      <c r="D70" s="16">
        <v>6.7068232435715705E-2</v>
      </c>
      <c r="E70" s="16">
        <v>6.1249999999999999E-2</v>
      </c>
      <c r="F70" s="16">
        <v>5.9008207199999996</v>
      </c>
      <c r="G70" s="16">
        <v>0.12034943364346</v>
      </c>
      <c r="H70" s="16">
        <v>11.1488064666667</v>
      </c>
      <c r="I70" s="16">
        <v>1.0050889666670499</v>
      </c>
      <c r="J70" s="18"/>
    </row>
    <row r="71" spans="1:10" ht="15.6">
      <c r="A71" s="16">
        <v>70</v>
      </c>
      <c r="B71" s="16">
        <v>337</v>
      </c>
      <c r="C71" s="16">
        <v>1090</v>
      </c>
      <c r="D71" s="16">
        <v>6.7068232435715705E-2</v>
      </c>
      <c r="E71" s="16">
        <v>6.1249999999999999E-2</v>
      </c>
      <c r="F71" s="16">
        <v>5.8926901799999998</v>
      </c>
      <c r="G71" s="16">
        <v>0.120297893212365</v>
      </c>
      <c r="H71" s="16">
        <v>11.153708200000001</v>
      </c>
      <c r="I71" s="16">
        <v>1.0049960448514901</v>
      </c>
      <c r="J71" s="18"/>
    </row>
    <row r="72" spans="1:10" ht="15.6">
      <c r="A72" s="16">
        <v>71</v>
      </c>
      <c r="B72" s="16">
        <v>145</v>
      </c>
      <c r="C72" s="16">
        <v>1090</v>
      </c>
      <c r="D72" s="16">
        <v>6.8493150684931503E-2</v>
      </c>
      <c r="E72" s="16">
        <v>0.05</v>
      </c>
      <c r="F72" s="16">
        <v>5.9758800000000001</v>
      </c>
      <c r="G72" s="16">
        <v>0.120192307692308</v>
      </c>
      <c r="H72" s="16">
        <v>11.2698</v>
      </c>
      <c r="I72" s="16">
        <v>1.00250123141907</v>
      </c>
      <c r="J72" s="18"/>
    </row>
    <row r="73" spans="1:10" ht="15.6">
      <c r="A73" s="16">
        <v>72</v>
      </c>
      <c r="B73" s="16">
        <v>160</v>
      </c>
      <c r="C73" s="16">
        <v>1090</v>
      </c>
      <c r="D73" s="16">
        <v>6.8493150684931503E-2</v>
      </c>
      <c r="E73" s="16">
        <v>0.05</v>
      </c>
      <c r="F73" s="16">
        <v>5.9650840000000001</v>
      </c>
      <c r="G73" s="16">
        <v>0.12050800981382601</v>
      </c>
      <c r="H73" s="16">
        <v>11.26132</v>
      </c>
      <c r="I73" s="16">
        <v>1.00245183008701</v>
      </c>
      <c r="J73" s="18"/>
    </row>
    <row r="74" spans="1:10" ht="15.6">
      <c r="A74" s="16">
        <v>73</v>
      </c>
      <c r="B74" s="16">
        <v>193</v>
      </c>
      <c r="C74" s="16">
        <v>1090</v>
      </c>
      <c r="D74" s="16">
        <v>6.8493150684931503E-2</v>
      </c>
      <c r="E74" s="16">
        <v>0.05</v>
      </c>
      <c r="F74" s="16">
        <v>5.9488899999999996</v>
      </c>
      <c r="G74" s="16">
        <v>0.120982304080896</v>
      </c>
      <c r="H74" s="16">
        <v>11.2486</v>
      </c>
      <c r="I74" s="16">
        <v>1.00237773721727</v>
      </c>
      <c r="J74" s="18"/>
    </row>
    <row r="75" spans="1:10" ht="15.6">
      <c r="A75" s="16">
        <v>74</v>
      </c>
      <c r="B75" s="16">
        <v>165</v>
      </c>
      <c r="C75" s="16">
        <v>1090</v>
      </c>
      <c r="D75" s="16">
        <v>6.8493150684931503E-2</v>
      </c>
      <c r="E75" s="16">
        <v>0.05</v>
      </c>
      <c r="F75" s="16">
        <v>5.932696</v>
      </c>
      <c r="G75" s="16">
        <v>0.121457489878543</v>
      </c>
      <c r="H75" s="16">
        <v>11.23588</v>
      </c>
      <c r="I75" s="16">
        <v>1.0023036552993601</v>
      </c>
      <c r="J75" s="18"/>
    </row>
    <row r="76" spans="1:10" ht="15.6">
      <c r="A76" s="16">
        <v>75</v>
      </c>
      <c r="B76" s="16">
        <v>202</v>
      </c>
      <c r="C76" s="16">
        <v>1093</v>
      </c>
      <c r="D76" s="16">
        <v>7.2599980544635706E-2</v>
      </c>
      <c r="E76" s="16">
        <v>0.05</v>
      </c>
      <c r="F76" s="16">
        <v>5.8897668899999998</v>
      </c>
      <c r="G76" s="16">
        <v>0.120598371135742</v>
      </c>
      <c r="H76" s="16">
        <v>11.282013149999999</v>
      </c>
      <c r="I76" s="16">
        <v>0.98738403622246396</v>
      </c>
      <c r="J76" s="18"/>
    </row>
    <row r="77" spans="1:10" ht="15.6">
      <c r="A77" s="16">
        <v>76</v>
      </c>
      <c r="B77" s="16">
        <v>110</v>
      </c>
      <c r="C77" s="16">
        <v>1120</v>
      </c>
      <c r="D77" s="16">
        <v>6.7385444743935305E-2</v>
      </c>
      <c r="E77" s="16">
        <v>0.05</v>
      </c>
      <c r="F77" s="16">
        <v>6.1440000000000001</v>
      </c>
      <c r="G77" s="16">
        <v>0.12195121951219499</v>
      </c>
      <c r="H77" s="16">
        <v>10.83</v>
      </c>
      <c r="I77" s="16">
        <v>1.01135153867037</v>
      </c>
      <c r="J77" s="18"/>
    </row>
    <row r="78" spans="1:10" ht="15.6">
      <c r="A78" s="16">
        <v>77</v>
      </c>
      <c r="B78" s="16">
        <v>175</v>
      </c>
      <c r="C78" s="16">
        <v>1120</v>
      </c>
      <c r="D78" s="16">
        <v>6.7453179557718804E-2</v>
      </c>
      <c r="E78" s="16">
        <v>5.3749999999999999E-2</v>
      </c>
      <c r="F78" s="16">
        <v>6.0955399999999997</v>
      </c>
      <c r="G78" s="16">
        <v>0.121737009026592</v>
      </c>
      <c r="H78" s="16">
        <v>10.8619</v>
      </c>
      <c r="I78" s="16">
        <v>1.00880171271861</v>
      </c>
      <c r="J78" s="18"/>
    </row>
    <row r="79" spans="1:10" ht="15.6">
      <c r="A79" s="16">
        <v>78</v>
      </c>
      <c r="B79" s="16">
        <v>200</v>
      </c>
      <c r="C79" s="16">
        <v>1120</v>
      </c>
      <c r="D79" s="16">
        <v>6.7518437727225503E-2</v>
      </c>
      <c r="E79" s="16">
        <v>5.7500000000000002E-2</v>
      </c>
      <c r="F79" s="16">
        <v>6.0470800000000002</v>
      </c>
      <c r="G79" s="16">
        <v>0.121522693997072</v>
      </c>
      <c r="H79" s="16">
        <v>10.893800000000001</v>
      </c>
      <c r="I79" s="16">
        <v>1.00625390283796</v>
      </c>
      <c r="J79" s="18"/>
    </row>
    <row r="80" spans="1:10" ht="15.6">
      <c r="A80" s="16">
        <v>79</v>
      </c>
      <c r="B80" s="16">
        <v>280</v>
      </c>
      <c r="C80" s="16">
        <v>1120</v>
      </c>
      <c r="D80" s="16">
        <v>6.7581352647148804E-2</v>
      </c>
      <c r="E80" s="16">
        <v>6.1249999999999999E-2</v>
      </c>
      <c r="F80" s="16">
        <v>5.9986199999999998</v>
      </c>
      <c r="G80" s="16">
        <v>0.12130827434708299</v>
      </c>
      <c r="H80" s="16">
        <v>10.925700000000001</v>
      </c>
      <c r="I80" s="16">
        <v>1.00370810663831</v>
      </c>
      <c r="J80" s="18"/>
    </row>
    <row r="81" spans="1:10" ht="15.6">
      <c r="A81" s="16">
        <v>80</v>
      </c>
      <c r="B81" s="16">
        <v>120</v>
      </c>
      <c r="C81" s="16">
        <v>1120</v>
      </c>
      <c r="D81" s="16">
        <v>6.7642048301433E-2</v>
      </c>
      <c r="E81" s="16">
        <v>6.5000000000000002E-2</v>
      </c>
      <c r="F81" s="16">
        <v>5.9501600000000003</v>
      </c>
      <c r="G81" s="16">
        <v>0.12109375</v>
      </c>
      <c r="H81" s="16">
        <v>10.957599999999999</v>
      </c>
      <c r="I81" s="16">
        <v>1.0011643217333099</v>
      </c>
      <c r="J81" s="18"/>
    </row>
    <row r="82" spans="1:10" ht="15.6">
      <c r="A82" s="16">
        <v>81</v>
      </c>
      <c r="B82" s="16">
        <v>80</v>
      </c>
      <c r="C82" s="16">
        <v>1120</v>
      </c>
      <c r="D82" s="16">
        <v>6.7700640078778906E-2</v>
      </c>
      <c r="E82" s="16">
        <v>6.8750000000000006E-2</v>
      </c>
      <c r="F82" s="16">
        <v>5.9016999999999999</v>
      </c>
      <c r="G82" s="16">
        <v>0.120879120879121</v>
      </c>
      <c r="H82" s="16">
        <v>10.9895</v>
      </c>
      <c r="I82" s="16">
        <v>0.99862254574038001</v>
      </c>
      <c r="J82" s="18"/>
    </row>
    <row r="83" spans="1:10" ht="15.6">
      <c r="A83" s="16">
        <v>82</v>
      </c>
      <c r="B83" s="16">
        <v>250</v>
      </c>
      <c r="C83" s="16">
        <v>1095</v>
      </c>
      <c r="D83" s="16">
        <v>6.6970929655719796E-2</v>
      </c>
      <c r="E83" s="16">
        <v>6.5000000000000002E-2</v>
      </c>
      <c r="F83" s="16">
        <v>5.9501600000000003</v>
      </c>
      <c r="G83" s="16">
        <v>0.12109375</v>
      </c>
      <c r="H83" s="16">
        <v>10.957599999999999</v>
      </c>
      <c r="I83" s="16">
        <v>1.0055636627578799</v>
      </c>
      <c r="J83" s="18"/>
    </row>
    <row r="84" spans="1:10" ht="15.6">
      <c r="A84" s="16">
        <v>83</v>
      </c>
      <c r="B84" s="16">
        <v>260</v>
      </c>
      <c r="C84" s="16">
        <v>1095</v>
      </c>
      <c r="D84" s="16">
        <v>6.6919997822935395E-2</v>
      </c>
      <c r="E84" s="16">
        <v>6.5000000000000002E-2</v>
      </c>
      <c r="F84" s="16">
        <v>5.9441059999999997</v>
      </c>
      <c r="G84" s="16">
        <v>0.121211381121016</v>
      </c>
      <c r="H84" s="16">
        <v>10.953860000000001</v>
      </c>
      <c r="I84" s="16">
        <v>1.00553239133256</v>
      </c>
      <c r="J84" s="18"/>
    </row>
    <row r="85" spans="1:10" ht="15.6">
      <c r="A85" s="16">
        <v>84</v>
      </c>
      <c r="B85" s="16">
        <v>275</v>
      </c>
      <c r="C85" s="16">
        <v>1095</v>
      </c>
      <c r="D85" s="16">
        <v>6.6869330911890401E-2</v>
      </c>
      <c r="E85" s="16">
        <v>6.5000000000000002E-2</v>
      </c>
      <c r="F85" s="16">
        <v>5.9380519999999999</v>
      </c>
      <c r="G85" s="16">
        <v>0.121329098460787</v>
      </c>
      <c r="H85" s="16">
        <v>10.95012</v>
      </c>
      <c r="I85" s="16">
        <v>1.0055011185947</v>
      </c>
      <c r="J85" s="18"/>
    </row>
    <row r="86" spans="1:10" ht="15.6">
      <c r="A86" s="16">
        <v>85</v>
      </c>
      <c r="B86" s="16">
        <v>262</v>
      </c>
      <c r="C86" s="16">
        <v>1095</v>
      </c>
      <c r="D86" s="16">
        <v>6.6818926860962496E-2</v>
      </c>
      <c r="E86" s="16">
        <v>6.5000000000000002E-2</v>
      </c>
      <c r="F86" s="16">
        <v>5.9319980000000001</v>
      </c>
      <c r="G86" s="16">
        <v>0.121446902114139</v>
      </c>
      <c r="H86" s="16">
        <v>10.94638</v>
      </c>
      <c r="I86" s="16">
        <v>1.0054698445441901</v>
      </c>
      <c r="J86" s="18"/>
    </row>
    <row r="87" spans="1:10" ht="15.6">
      <c r="A87" s="16">
        <v>86</v>
      </c>
      <c r="B87" s="16">
        <v>280</v>
      </c>
      <c r="C87" s="16">
        <v>1095</v>
      </c>
      <c r="D87" s="16">
        <v>6.6768783629865297E-2</v>
      </c>
      <c r="E87" s="16">
        <v>6.5000000000000002E-2</v>
      </c>
      <c r="F87" s="16">
        <v>5.9259440000000003</v>
      </c>
      <c r="G87" s="16">
        <v>0.12156479217603899</v>
      </c>
      <c r="H87" s="16">
        <v>10.942640000000001</v>
      </c>
      <c r="I87" s="16">
        <v>1.00543856918097</v>
      </c>
      <c r="J87" s="18"/>
    </row>
    <row r="88" spans="1:10" ht="15.6">
      <c r="A88" s="16">
        <v>87</v>
      </c>
      <c r="B88" s="16">
        <v>320</v>
      </c>
      <c r="C88" s="16">
        <v>1095</v>
      </c>
      <c r="D88" s="16">
        <v>6.6718899199373197E-2</v>
      </c>
      <c r="E88" s="16">
        <v>6.5000000000000002E-2</v>
      </c>
      <c r="F88" s="16">
        <v>5.9198899999999997</v>
      </c>
      <c r="G88" s="16">
        <v>0.12168276874159201</v>
      </c>
      <c r="H88" s="16">
        <v>10.9389</v>
      </c>
      <c r="I88" s="16">
        <v>1.00540729250495</v>
      </c>
      <c r="J88" s="18"/>
    </row>
    <row r="89" spans="1:10" ht="15.6">
      <c r="A89" s="16">
        <v>88</v>
      </c>
      <c r="B89" s="16">
        <v>345</v>
      </c>
      <c r="C89" s="16">
        <v>1095</v>
      </c>
      <c r="D89" s="16">
        <v>6.6669271571050404E-2</v>
      </c>
      <c r="E89" s="16">
        <v>6.5000000000000002E-2</v>
      </c>
      <c r="F89" s="16">
        <v>5.9138359999999999</v>
      </c>
      <c r="G89" s="16">
        <v>0.121800831906044</v>
      </c>
      <c r="H89" s="16">
        <v>10.93516</v>
      </c>
      <c r="I89" s="16">
        <v>1.00537601451604</v>
      </c>
      <c r="J89" s="18"/>
    </row>
    <row r="90" spans="1:10" ht="15.6">
      <c r="A90" s="16">
        <v>89</v>
      </c>
      <c r="B90" s="16">
        <v>300</v>
      </c>
      <c r="C90" s="16">
        <v>1095</v>
      </c>
      <c r="D90" s="16">
        <v>6.6619898766983807E-2</v>
      </c>
      <c r="E90" s="16">
        <v>6.5000000000000002E-2</v>
      </c>
      <c r="F90" s="16">
        <v>5.9077820000000001</v>
      </c>
      <c r="G90" s="16">
        <v>0.121918981764778</v>
      </c>
      <c r="H90" s="16">
        <v>10.931419999999999</v>
      </c>
      <c r="I90" s="16">
        <v>1.00534473521417</v>
      </c>
      <c r="J90" s="18"/>
    </row>
    <row r="91" spans="1:10" ht="15.6">
      <c r="A91" s="16">
        <v>90</v>
      </c>
      <c r="B91" s="16">
        <v>150</v>
      </c>
      <c r="C91" s="16">
        <v>1095</v>
      </c>
      <c r="D91" s="16">
        <v>6.6570778829520505E-2</v>
      </c>
      <c r="E91" s="16">
        <v>6.5000000000000002E-2</v>
      </c>
      <c r="F91" s="16">
        <v>5.9017280000000003</v>
      </c>
      <c r="G91" s="16">
        <v>0.12203721841332001</v>
      </c>
      <c r="H91" s="16">
        <v>10.927680000000001</v>
      </c>
      <c r="I91" s="16">
        <v>1.0053134545992499</v>
      </c>
      <c r="J91" s="18"/>
    </row>
    <row r="92" spans="1:10" ht="15.6">
      <c r="A92" s="16">
        <v>91</v>
      </c>
      <c r="B92" s="16">
        <v>100</v>
      </c>
      <c r="C92" s="16">
        <v>1095</v>
      </c>
      <c r="D92" s="16">
        <v>6.6473289823543599E-2</v>
      </c>
      <c r="E92" s="16">
        <v>6.5000000000000002E-2</v>
      </c>
      <c r="F92" s="16">
        <v>5.8896199999999999</v>
      </c>
      <c r="G92" s="16">
        <v>0.12227395246263199</v>
      </c>
      <c r="H92" s="16">
        <v>10.920199999999999</v>
      </c>
      <c r="I92" s="16">
        <v>1.0052508894299299</v>
      </c>
      <c r="J92" s="18"/>
    </row>
    <row r="93" spans="1:10" ht="15.6">
      <c r="A93" s="16">
        <v>92</v>
      </c>
      <c r="B93" s="16">
        <v>405</v>
      </c>
      <c r="C93" s="16">
        <v>1090</v>
      </c>
      <c r="D93" s="16">
        <v>6.6028708133971298E-2</v>
      </c>
      <c r="E93" s="16">
        <v>6.9500000000000006E-2</v>
      </c>
      <c r="F93" s="16">
        <v>5.9138359999999999</v>
      </c>
      <c r="G93" s="16">
        <v>0.121800831906044</v>
      </c>
      <c r="H93" s="16">
        <v>10.93516</v>
      </c>
      <c r="I93" s="16">
        <v>1.0066994750054401</v>
      </c>
      <c r="J93" s="18"/>
    </row>
    <row r="94" spans="1:10" ht="15.6">
      <c r="A94" s="16">
        <v>93</v>
      </c>
      <c r="B94" s="16">
        <v>175</v>
      </c>
      <c r="C94" s="16">
        <v>1070</v>
      </c>
      <c r="D94" s="16">
        <v>6.6666666666666693E-2</v>
      </c>
      <c r="E94" s="16">
        <v>0.05</v>
      </c>
      <c r="F94" s="16">
        <v>6.0319200000000004</v>
      </c>
      <c r="G94" s="16">
        <v>0.120772946859903</v>
      </c>
      <c r="H94" s="16">
        <v>11.123200000000001</v>
      </c>
      <c r="I94" s="16">
        <v>1.0107007820689899</v>
      </c>
      <c r="J94" s="18"/>
    </row>
    <row r="95" spans="1:10" ht="15.6">
      <c r="A95" s="16">
        <v>94</v>
      </c>
      <c r="B95" s="16">
        <v>188</v>
      </c>
      <c r="C95" s="16">
        <v>1070</v>
      </c>
      <c r="D95" s="16">
        <v>6.6579634464751999E-2</v>
      </c>
      <c r="E95" s="16">
        <v>5.3749999999999999E-2</v>
      </c>
      <c r="F95" s="16">
        <v>5.9799027999999996</v>
      </c>
      <c r="G95" s="16">
        <v>0.120513935178477</v>
      </c>
      <c r="H95" s="16">
        <v>11.156708</v>
      </c>
      <c r="I95" s="16">
        <v>1.0092921054262201</v>
      </c>
      <c r="J95" s="18"/>
    </row>
    <row r="96" spans="1:10" ht="15.6">
      <c r="A96" s="16">
        <v>95</v>
      </c>
      <c r="B96" s="16">
        <v>225</v>
      </c>
      <c r="C96" s="16">
        <v>1070</v>
      </c>
      <c r="D96" s="16">
        <v>6.6496163682864498E-2</v>
      </c>
      <c r="E96" s="16">
        <v>5.7500000000000002E-2</v>
      </c>
      <c r="F96" s="16">
        <v>5.9278855999999998</v>
      </c>
      <c r="G96" s="16">
        <v>0.12025499855114501</v>
      </c>
      <c r="H96" s="16">
        <v>11.190215999999999</v>
      </c>
      <c r="I96" s="16">
        <v>1.0078843900416301</v>
      </c>
      <c r="J96" s="18"/>
    </row>
    <row r="97" spans="1:10" ht="15.6">
      <c r="A97" s="16">
        <v>96</v>
      </c>
      <c r="B97" s="16">
        <v>363</v>
      </c>
      <c r="C97" s="16">
        <v>1070</v>
      </c>
      <c r="D97" s="16">
        <v>6.6416040100250595E-2</v>
      </c>
      <c r="E97" s="16">
        <v>6.1249999999999999E-2</v>
      </c>
      <c r="F97" s="16">
        <v>5.8758683999999999</v>
      </c>
      <c r="G97" s="16">
        <v>0.11999613694529</v>
      </c>
      <c r="H97" s="16">
        <v>11.223724000000001</v>
      </c>
      <c r="I97" s="16">
        <v>1.00647763493164</v>
      </c>
      <c r="J97" s="18"/>
    </row>
    <row r="98" spans="1:10" ht="15.6">
      <c r="A98" s="16">
        <v>97</v>
      </c>
      <c r="B98" s="16">
        <v>465</v>
      </c>
      <c r="C98" s="16">
        <v>1070</v>
      </c>
      <c r="D98" s="16">
        <v>6.6339066339066305E-2</v>
      </c>
      <c r="E98" s="16">
        <v>6.5000000000000002E-2</v>
      </c>
      <c r="F98" s="16">
        <v>5.8238512</v>
      </c>
      <c r="G98" s="16">
        <v>0.11973735032831199</v>
      </c>
      <c r="H98" s="16">
        <v>11.257232</v>
      </c>
      <c r="I98" s="16">
        <v>1.0050718391140101</v>
      </c>
      <c r="J98" s="18"/>
    </row>
    <row r="99" spans="1:10" ht="15.6">
      <c r="A99" s="16">
        <v>98</v>
      </c>
      <c r="B99" s="16">
        <v>230</v>
      </c>
      <c r="C99" s="16">
        <v>1070</v>
      </c>
      <c r="D99" s="16">
        <v>6.6265060240963902E-2</v>
      </c>
      <c r="E99" s="16">
        <v>6.8750000000000006E-2</v>
      </c>
      <c r="F99" s="16">
        <v>5.7718340000000001</v>
      </c>
      <c r="G99" s="16">
        <v>0.119478638667632</v>
      </c>
      <c r="H99" s="16">
        <v>11.29074</v>
      </c>
      <c r="I99" s="16">
        <v>1.0036670016078399</v>
      </c>
      <c r="J99" s="18"/>
    </row>
    <row r="100" spans="1:10" ht="15.6">
      <c r="A100" s="16">
        <v>99</v>
      </c>
      <c r="B100" s="16">
        <v>10</v>
      </c>
      <c r="C100" s="16">
        <v>1070</v>
      </c>
      <c r="D100" s="16">
        <v>6.6193853427895993E-2</v>
      </c>
      <c r="E100" s="16">
        <v>7.2499999999999995E-2</v>
      </c>
      <c r="F100" s="16">
        <v>5.7198168000000003</v>
      </c>
      <c r="G100" s="16">
        <v>0.119220001930688</v>
      </c>
      <c r="H100" s="16">
        <v>11.324248000000001</v>
      </c>
      <c r="I100" s="16">
        <v>1.00226312143355</v>
      </c>
      <c r="J100" s="18"/>
    </row>
    <row r="101" spans="1:10" ht="15.6">
      <c r="A101" s="16">
        <v>100</v>
      </c>
      <c r="B101" s="16">
        <v>220</v>
      </c>
      <c r="C101" s="16">
        <v>1080</v>
      </c>
      <c r="D101" s="16">
        <v>6.7019091045748394E-2</v>
      </c>
      <c r="E101" s="16">
        <v>6.3125000000000001E-2</v>
      </c>
      <c r="F101" s="16">
        <v>5.9743899999999996</v>
      </c>
      <c r="G101" s="16">
        <v>0.121201025265471</v>
      </c>
      <c r="H101" s="16">
        <v>10.941649999999999</v>
      </c>
      <c r="I101" s="16">
        <v>1.0062861467745099</v>
      </c>
      <c r="J101" s="18"/>
    </row>
    <row r="102" spans="1:10" ht="15.6">
      <c r="A102" s="16">
        <v>101</v>
      </c>
      <c r="B102" s="16">
        <v>260</v>
      </c>
      <c r="C102" s="16">
        <v>1080</v>
      </c>
      <c r="D102" s="16">
        <v>6.6983664467972603E-2</v>
      </c>
      <c r="E102" s="16">
        <v>6.3875000000000001E-2</v>
      </c>
      <c r="F102" s="16">
        <v>5.9718850000000003</v>
      </c>
      <c r="G102" s="16">
        <v>0.121235068519921</v>
      </c>
      <c r="H102" s="16">
        <v>10.94082</v>
      </c>
      <c r="I102" s="16">
        <v>1.00617069668966</v>
      </c>
      <c r="J102" s="18"/>
    </row>
    <row r="103" spans="1:10" ht="15.6">
      <c r="A103" s="16">
        <v>102</v>
      </c>
      <c r="B103" s="16">
        <v>275</v>
      </c>
      <c r="C103" s="16">
        <v>1080</v>
      </c>
      <c r="D103" s="16">
        <v>6.6948537814124007E-2</v>
      </c>
      <c r="E103" s="16">
        <v>6.4625000000000002E-2</v>
      </c>
      <c r="F103" s="16">
        <v>5.9693800000000001</v>
      </c>
      <c r="G103" s="16">
        <v>0.121269158375907</v>
      </c>
      <c r="H103" s="16">
        <v>10.93999</v>
      </c>
      <c r="I103" s="16">
        <v>1.00605523462978</v>
      </c>
      <c r="J103" s="18"/>
    </row>
    <row r="104" spans="1:10" ht="15.6">
      <c r="A104" s="16">
        <v>103</v>
      </c>
      <c r="B104" s="16">
        <v>300</v>
      </c>
      <c r="C104" s="16">
        <v>1080</v>
      </c>
      <c r="D104" s="16">
        <v>6.69137072914915E-2</v>
      </c>
      <c r="E104" s="16">
        <v>6.5375000000000003E-2</v>
      </c>
      <c r="F104" s="16">
        <v>5.9668749999999999</v>
      </c>
      <c r="G104" s="16">
        <v>0.121303294929185</v>
      </c>
      <c r="H104" s="16">
        <v>10.939159999999999</v>
      </c>
      <c r="I104" s="16">
        <v>1.0059397605930001</v>
      </c>
      <c r="J104" s="18"/>
    </row>
    <row r="105" spans="1:10" ht="15.6">
      <c r="A105" s="16">
        <v>104</v>
      </c>
      <c r="B105" s="16">
        <v>288</v>
      </c>
      <c r="C105" s="16">
        <v>1080</v>
      </c>
      <c r="D105" s="16">
        <v>6.6879169171043196E-2</v>
      </c>
      <c r="E105" s="16">
        <v>6.6125000000000003E-2</v>
      </c>
      <c r="F105" s="16">
        <v>5.9643699999999997</v>
      </c>
      <c r="G105" s="16">
        <v>0.121337478275769</v>
      </c>
      <c r="H105" s="16">
        <v>10.938330000000001</v>
      </c>
      <c r="I105" s="16">
        <v>1.0058242745774799</v>
      </c>
      <c r="J105" s="18"/>
    </row>
    <row r="106" spans="1:10" ht="15.6">
      <c r="A106" s="16">
        <v>105</v>
      </c>
      <c r="B106" s="16">
        <v>38</v>
      </c>
      <c r="C106" s="16">
        <v>1080</v>
      </c>
      <c r="D106" s="16">
        <v>6.6844919786096302E-2</v>
      </c>
      <c r="E106" s="16">
        <v>6.6875000000000004E-2</v>
      </c>
      <c r="F106" s="16">
        <v>5.9618650000000004</v>
      </c>
      <c r="G106" s="16">
        <v>0.121371708511941</v>
      </c>
      <c r="H106" s="16">
        <v>10.9375</v>
      </c>
      <c r="I106" s="16">
        <v>1.0057087765813399</v>
      </c>
      <c r="J106" s="18"/>
    </row>
    <row r="107" spans="1:10" ht="15.6">
      <c r="A107" s="16">
        <v>106</v>
      </c>
      <c r="B107" s="16">
        <v>689</v>
      </c>
      <c r="C107" s="16">
        <v>1080</v>
      </c>
      <c r="D107" s="16">
        <v>7.0741369552914504E-2</v>
      </c>
      <c r="E107" s="16">
        <v>0.05</v>
      </c>
      <c r="F107" s="16">
        <v>6.1440000000000001</v>
      </c>
      <c r="G107" s="16">
        <v>0.12195121951219499</v>
      </c>
      <c r="H107" s="16">
        <v>10.83</v>
      </c>
      <c r="I107" s="16">
        <v>0.998342452488307</v>
      </c>
      <c r="J107" s="18"/>
    </row>
    <row r="108" spans="1:10" ht="15.6">
      <c r="A108" s="16">
        <v>107</v>
      </c>
      <c r="B108" s="16">
        <v>195</v>
      </c>
      <c r="C108" s="16">
        <v>1085</v>
      </c>
      <c r="D108" s="16">
        <v>7.63464045732625E-2</v>
      </c>
      <c r="E108" s="16">
        <v>5.969E-2</v>
      </c>
      <c r="F108" s="16">
        <v>5.9845807999999998</v>
      </c>
      <c r="G108" s="16">
        <v>0.120572174165177</v>
      </c>
      <c r="H108" s="16">
        <v>11.152168</v>
      </c>
      <c r="I108" s="16">
        <v>1.00674182891841</v>
      </c>
      <c r="J108" s="18"/>
    </row>
    <row r="109" spans="1:10" ht="15.6">
      <c r="A109" s="16">
        <v>108</v>
      </c>
      <c r="B109" s="16">
        <v>220</v>
      </c>
      <c r="C109" s="16">
        <v>1085</v>
      </c>
      <c r="D109" s="16">
        <v>7.5981115373266406E-2</v>
      </c>
      <c r="E109" s="16">
        <v>6.3380000000000006E-2</v>
      </c>
      <c r="F109" s="16">
        <v>5.9372416000000001</v>
      </c>
      <c r="G109" s="16">
        <v>0.120371265590254</v>
      </c>
      <c r="H109" s="16">
        <v>11.181136</v>
      </c>
      <c r="I109" s="16">
        <v>1.0053307353432099</v>
      </c>
      <c r="J109" s="18"/>
    </row>
    <row r="110" spans="1:10" ht="15.6">
      <c r="A110" s="16">
        <v>109</v>
      </c>
      <c r="B110" s="16">
        <v>290</v>
      </c>
      <c r="C110" s="16">
        <v>1085</v>
      </c>
      <c r="D110" s="16">
        <v>7.5629643925504197E-2</v>
      </c>
      <c r="E110" s="16">
        <v>6.7070000000000005E-2</v>
      </c>
      <c r="F110" s="16">
        <v>5.8899024000000004</v>
      </c>
      <c r="G110" s="16">
        <v>0.120170220997147</v>
      </c>
      <c r="H110" s="16">
        <v>11.210103999999999</v>
      </c>
      <c r="I110" s="16">
        <v>1.0039206877148701</v>
      </c>
      <c r="J110" s="18"/>
    </row>
    <row r="111" spans="1:10" ht="15.6">
      <c r="A111" s="16">
        <v>110</v>
      </c>
      <c r="B111" s="16">
        <v>300</v>
      </c>
      <c r="C111" s="16">
        <v>1085</v>
      </c>
      <c r="D111" s="16">
        <v>7.54588471465443E-2</v>
      </c>
      <c r="E111" s="16">
        <v>6.8915000000000004E-2</v>
      </c>
      <c r="F111" s="16">
        <v>5.8662327999999997</v>
      </c>
      <c r="G111" s="16">
        <v>0.12006964765060101</v>
      </c>
      <c r="H111" s="16">
        <v>11.224588000000001</v>
      </c>
      <c r="I111" s="16">
        <v>1.0032160557674199</v>
      </c>
      <c r="J111" s="18"/>
    </row>
    <row r="112" spans="1:10" ht="15.6">
      <c r="A112" s="16">
        <v>111</v>
      </c>
      <c r="B112" s="16">
        <v>440</v>
      </c>
      <c r="C112" s="16">
        <v>1085</v>
      </c>
      <c r="D112" s="16">
        <v>7.5291220759541602E-2</v>
      </c>
      <c r="E112" s="16">
        <v>7.0760000000000003E-2</v>
      </c>
      <c r="F112" s="16">
        <v>5.8425631999999998</v>
      </c>
      <c r="G112" s="16">
        <v>0.119969040247678</v>
      </c>
      <c r="H112" s="16">
        <v>11.239072</v>
      </c>
      <c r="I112" s="16">
        <v>1.0025116848708799</v>
      </c>
      <c r="J112" s="18"/>
    </row>
    <row r="113" spans="1:10" ht="15.6">
      <c r="A113" s="16">
        <v>112</v>
      </c>
      <c r="B113" s="16">
        <v>390</v>
      </c>
      <c r="C113" s="16">
        <v>1085</v>
      </c>
      <c r="D113" s="16">
        <v>7.5126677301304304E-2</v>
      </c>
      <c r="E113" s="16">
        <v>7.2605000000000003E-2</v>
      </c>
      <c r="F113" s="16">
        <v>5.8188936</v>
      </c>
      <c r="G113" s="16">
        <v>0.11986839877107699</v>
      </c>
      <c r="H113" s="16">
        <v>11.253556</v>
      </c>
      <c r="I113" s="16">
        <v>1.00180757488021</v>
      </c>
      <c r="J113" s="18"/>
    </row>
    <row r="114" spans="1:10" ht="15.6">
      <c r="A114" s="16">
        <v>113</v>
      </c>
      <c r="B114" s="16">
        <v>300</v>
      </c>
      <c r="C114" s="16">
        <v>1085</v>
      </c>
      <c r="D114" s="16">
        <v>7.4965132496513306E-2</v>
      </c>
      <c r="E114" s="16">
        <v>7.4450000000000002E-2</v>
      </c>
      <c r="F114" s="16">
        <v>5.7952240000000002</v>
      </c>
      <c r="G114" s="16">
        <v>0.119767723203484</v>
      </c>
      <c r="H114" s="16">
        <v>11.268039999999999</v>
      </c>
      <c r="I114" s="16">
        <v>1.00110372565046</v>
      </c>
      <c r="J114" s="18"/>
    </row>
    <row r="115" spans="1:10" ht="15.6">
      <c r="A115" s="16">
        <v>114</v>
      </c>
      <c r="B115" s="16">
        <v>90</v>
      </c>
      <c r="C115" s="16">
        <v>1085</v>
      </c>
      <c r="D115" s="16">
        <v>7.4650716829513297E-2</v>
      </c>
      <c r="E115" s="16">
        <v>7.8140000000000001E-2</v>
      </c>
      <c r="F115" s="16">
        <v>5.7478847999999996</v>
      </c>
      <c r="G115" s="16">
        <v>0.119566269726014</v>
      </c>
      <c r="H115" s="16">
        <v>11.297008</v>
      </c>
      <c r="I115" s="16">
        <v>0.99969680889455304</v>
      </c>
      <c r="J115" s="18"/>
    </row>
    <row r="116" spans="1:10" ht="15.6">
      <c r="A116" s="16">
        <v>115</v>
      </c>
      <c r="B116" s="16">
        <v>250</v>
      </c>
      <c r="C116" s="16">
        <v>1030</v>
      </c>
      <c r="D116" s="16">
        <v>6.9875776397515493E-2</v>
      </c>
      <c r="E116" s="16">
        <v>5.8250000000000003E-2</v>
      </c>
      <c r="F116" s="16">
        <v>5.93514344</v>
      </c>
      <c r="G116" s="16">
        <v>0.121133546832822</v>
      </c>
      <c r="H116" s="16">
        <v>11.1640324</v>
      </c>
      <c r="I116" s="16">
        <v>0.99951700866340798</v>
      </c>
      <c r="J116" s="18"/>
    </row>
    <row r="117" spans="1:10" ht="15.6">
      <c r="A117" s="16">
        <v>116</v>
      </c>
      <c r="B117" s="16">
        <v>340</v>
      </c>
      <c r="C117" s="16">
        <v>1030</v>
      </c>
      <c r="D117" s="16">
        <v>6.9684585560096393E-2</v>
      </c>
      <c r="E117" s="16">
        <v>6.2E-2</v>
      </c>
      <c r="F117" s="16">
        <v>5.8879443399999998</v>
      </c>
      <c r="G117" s="16">
        <v>0.120934081488955</v>
      </c>
      <c r="H117" s="16">
        <v>11.192633900000001</v>
      </c>
      <c r="I117" s="16">
        <v>0.99817345522978995</v>
      </c>
      <c r="J117" s="18"/>
    </row>
    <row r="118" spans="1:10" ht="15.6">
      <c r="A118" s="16">
        <v>117</v>
      </c>
      <c r="B118" s="16">
        <v>470</v>
      </c>
      <c r="C118" s="16">
        <v>1030</v>
      </c>
      <c r="D118" s="16">
        <v>6.9546497537834803E-2</v>
      </c>
      <c r="E118" s="16">
        <v>6.4812499999999995E-2</v>
      </c>
      <c r="F118" s="16">
        <v>5.8525450149999996</v>
      </c>
      <c r="G118" s="16">
        <v>0.120784390605174</v>
      </c>
      <c r="H118" s="16">
        <v>11.214085024999999</v>
      </c>
      <c r="I118" s="16">
        <v>0.997166438454412</v>
      </c>
      <c r="J118" s="18"/>
    </row>
    <row r="119" spans="1:10" ht="15.6">
      <c r="A119" s="16">
        <v>118</v>
      </c>
      <c r="B119" s="16">
        <v>550</v>
      </c>
      <c r="C119" s="16">
        <v>1030</v>
      </c>
      <c r="D119" s="16">
        <v>6.9501436192039398E-2</v>
      </c>
      <c r="E119" s="16">
        <v>6.5750000000000003E-2</v>
      </c>
      <c r="F119" s="16">
        <v>5.8407452400000004</v>
      </c>
      <c r="G119" s="16">
        <v>0.120734476131462</v>
      </c>
      <c r="H119" s="16">
        <v>11.221235399999999</v>
      </c>
      <c r="I119" s="16">
        <v>0.99683088959084898</v>
      </c>
      <c r="J119" s="18"/>
    </row>
    <row r="120" spans="1:10" ht="15.6">
      <c r="A120" s="16">
        <v>119</v>
      </c>
      <c r="B120" s="16">
        <v>540</v>
      </c>
      <c r="C120" s="16">
        <v>1030</v>
      </c>
      <c r="D120" s="16">
        <v>6.9456846187208196E-2</v>
      </c>
      <c r="E120" s="16">
        <v>6.6687499999999997E-2</v>
      </c>
      <c r="F120" s="16">
        <v>5.8289454650000003</v>
      </c>
      <c r="G120" s="16">
        <v>0.120684552897682</v>
      </c>
      <c r="H120" s="16">
        <v>11.228385775</v>
      </c>
      <c r="I120" s="16">
        <v>0.99649540239638501</v>
      </c>
      <c r="J120" s="18"/>
    </row>
    <row r="121" spans="1:10" ht="15.6">
      <c r="A121" s="16">
        <v>120</v>
      </c>
      <c r="B121" s="16">
        <v>520</v>
      </c>
      <c r="C121" s="16">
        <v>1030</v>
      </c>
      <c r="D121" s="16">
        <v>6.9412720166489E-2</v>
      </c>
      <c r="E121" s="16">
        <v>6.7625000000000005E-2</v>
      </c>
      <c r="F121" s="16">
        <v>5.8171456900000003</v>
      </c>
      <c r="G121" s="16">
        <v>0.120634620901528</v>
      </c>
      <c r="H121" s="16">
        <v>11.23553615</v>
      </c>
      <c r="I121" s="16">
        <v>0.99615997685402202</v>
      </c>
      <c r="J121" s="18"/>
    </row>
    <row r="122" spans="1:10" ht="15.6">
      <c r="A122" s="16">
        <v>121</v>
      </c>
      <c r="B122" s="16">
        <v>450</v>
      </c>
      <c r="C122" s="16">
        <v>1030</v>
      </c>
      <c r="D122" s="16">
        <v>6.9369050925341499E-2</v>
      </c>
      <c r="E122" s="16">
        <v>6.8562499999999998E-2</v>
      </c>
      <c r="F122" s="16">
        <v>5.8053459150000002</v>
      </c>
      <c r="G122" s="16">
        <v>0.120584680140692</v>
      </c>
      <c r="H122" s="16">
        <v>11.242686525</v>
      </c>
      <c r="I122" s="16">
        <v>0.99582461294676605</v>
      </c>
      <c r="J122" s="18"/>
    </row>
    <row r="123" spans="1:10" ht="15.6">
      <c r="A123" s="16">
        <v>122</v>
      </c>
      <c r="B123" s="16">
        <v>420</v>
      </c>
      <c r="C123" s="16">
        <v>1030</v>
      </c>
      <c r="D123" s="16">
        <v>6.9325831407615807E-2</v>
      </c>
      <c r="E123" s="16">
        <v>6.9500000000000006E-2</v>
      </c>
      <c r="F123" s="16">
        <v>5.7935461400000001</v>
      </c>
      <c r="G123" s="16">
        <v>0.120534730612867</v>
      </c>
      <c r="H123" s="16">
        <v>11.2498369</v>
      </c>
      <c r="I123" s="16">
        <v>0.99548931065763102</v>
      </c>
      <c r="J123" s="18"/>
    </row>
    <row r="124" spans="1:10" ht="15.6">
      <c r="A124" s="16">
        <v>123</v>
      </c>
      <c r="B124" s="16">
        <v>66</v>
      </c>
      <c r="C124" s="16">
        <v>1030</v>
      </c>
      <c r="D124" s="16">
        <v>6.9157314431974801E-2</v>
      </c>
      <c r="E124" s="16">
        <v>7.3249999999999996E-2</v>
      </c>
      <c r="F124" s="16">
        <v>5.7463470399999999</v>
      </c>
      <c r="G124" s="16">
        <v>0.12033484478549</v>
      </c>
      <c r="H124" s="16">
        <v>11.278438400000001</v>
      </c>
      <c r="I124" s="16">
        <v>0.99414871734278099</v>
      </c>
      <c r="J124" s="18"/>
    </row>
    <row r="125" spans="1:10" ht="15.6">
      <c r="A125" s="16">
        <v>124</v>
      </c>
      <c r="B125" s="16">
        <v>118</v>
      </c>
      <c r="C125" s="16">
        <v>1100</v>
      </c>
      <c r="D125" s="16">
        <v>6.6666666666666693E-2</v>
      </c>
      <c r="E125" s="16">
        <v>0.05</v>
      </c>
      <c r="F125" s="16">
        <v>6.1440000000000001</v>
      </c>
      <c r="G125" s="16">
        <v>0.12195121951219499</v>
      </c>
      <c r="H125" s="16">
        <v>10.83</v>
      </c>
      <c r="I125" s="16">
        <v>1.0131000717593599</v>
      </c>
      <c r="J125" s="18"/>
    </row>
    <row r="126" spans="1:10" ht="15.6">
      <c r="A126" s="16">
        <v>125</v>
      </c>
      <c r="B126" s="16">
        <v>101</v>
      </c>
      <c r="C126" s="16">
        <v>1120</v>
      </c>
      <c r="D126" s="16">
        <v>6.6666666666666693E-2</v>
      </c>
      <c r="E126" s="16">
        <v>0.05</v>
      </c>
      <c r="F126" s="16">
        <v>6.1440000000000001</v>
      </c>
      <c r="G126" s="16">
        <v>0.12195121951219499</v>
      </c>
      <c r="H126" s="16">
        <v>10.83</v>
      </c>
      <c r="I126" s="16">
        <v>1.0131000717593599</v>
      </c>
      <c r="J126" s="18"/>
    </row>
    <row r="127" spans="1:10" ht="15.6">
      <c r="A127" s="16">
        <v>126</v>
      </c>
      <c r="B127" s="16">
        <v>94</v>
      </c>
      <c r="C127" s="16">
        <v>1140</v>
      </c>
      <c r="D127" s="16">
        <v>6.6666666666666693E-2</v>
      </c>
      <c r="E127" s="16">
        <v>0.05</v>
      </c>
      <c r="F127" s="16">
        <v>6.1440000000000001</v>
      </c>
      <c r="G127" s="16">
        <v>0.12195121951219499</v>
      </c>
      <c r="H127" s="16">
        <v>10.83</v>
      </c>
      <c r="I127" s="16">
        <v>1.0131000717593599</v>
      </c>
      <c r="J127" s="18"/>
    </row>
    <row r="128" spans="1:10" ht="15.6">
      <c r="A128" s="16">
        <v>127</v>
      </c>
      <c r="B128" s="16">
        <v>112</v>
      </c>
      <c r="C128" s="16">
        <v>1030</v>
      </c>
      <c r="D128" s="16">
        <v>6.6666666666666693E-2</v>
      </c>
      <c r="E128" s="16">
        <v>0.05</v>
      </c>
      <c r="F128" s="16">
        <v>6.1440000000000001</v>
      </c>
      <c r="G128" s="16">
        <v>0.12195121951219499</v>
      </c>
      <c r="H128" s="16">
        <v>10.83</v>
      </c>
      <c r="I128" s="16">
        <v>1.0131000717593599</v>
      </c>
      <c r="J128" s="18"/>
    </row>
    <row r="129" spans="1:10" ht="15.6">
      <c r="A129" s="16">
        <v>128</v>
      </c>
      <c r="B129" s="16">
        <v>104</v>
      </c>
      <c r="C129" s="16">
        <v>1050</v>
      </c>
      <c r="D129" s="16">
        <v>6.6666666666666693E-2</v>
      </c>
      <c r="E129" s="16">
        <v>0.05</v>
      </c>
      <c r="F129" s="16">
        <v>6.1440000000000001</v>
      </c>
      <c r="G129" s="16">
        <v>0.12195121951219499</v>
      </c>
      <c r="H129" s="16">
        <v>10.83</v>
      </c>
      <c r="I129" s="16">
        <v>1.0131000717593599</v>
      </c>
      <c r="J129" s="18"/>
    </row>
    <row r="130" spans="1:10" ht="15.6">
      <c r="A130" s="16">
        <v>129</v>
      </c>
      <c r="B130" s="16">
        <v>108</v>
      </c>
      <c r="C130" s="16">
        <v>1070</v>
      </c>
      <c r="D130" s="16">
        <v>6.6666666666666693E-2</v>
      </c>
      <c r="E130" s="16">
        <v>0.05</v>
      </c>
      <c r="F130" s="16">
        <v>6.1440000000000001</v>
      </c>
      <c r="G130" s="16">
        <v>0.12195121951219499</v>
      </c>
      <c r="H130" s="16">
        <v>10.83</v>
      </c>
      <c r="I130" s="16">
        <v>1.0131000717593599</v>
      </c>
      <c r="J130" s="18"/>
    </row>
    <row r="131" spans="1:10" ht="15.6">
      <c r="A131" s="16">
        <v>130</v>
      </c>
      <c r="B131" s="16">
        <v>480</v>
      </c>
      <c r="C131" s="16">
        <v>1130</v>
      </c>
      <c r="D131" s="16">
        <v>6.6976697164231894E-2</v>
      </c>
      <c r="E131" s="16">
        <v>6.1249999999999999E-2</v>
      </c>
      <c r="F131" s="16">
        <v>5.9442611999999997</v>
      </c>
      <c r="G131" s="16">
        <v>0.12073656593139601</v>
      </c>
      <c r="H131" s="16">
        <v>11.067902</v>
      </c>
      <c r="I131" s="16">
        <v>1.0060877173642</v>
      </c>
      <c r="J131" s="18"/>
    </row>
    <row r="132" spans="1:10" ht="15.6">
      <c r="A132" s="16">
        <v>131</v>
      </c>
      <c r="B132" s="16">
        <v>242</v>
      </c>
      <c r="C132" s="16">
        <v>1140</v>
      </c>
      <c r="D132" s="16">
        <v>6.6882349281403602E-2</v>
      </c>
      <c r="E132" s="16">
        <v>6.4062499999999994E-2</v>
      </c>
      <c r="F132" s="16">
        <v>4.8835050000000004</v>
      </c>
      <c r="G132" s="16">
        <v>0.110739191073919</v>
      </c>
      <c r="H132" s="16">
        <v>13.771675</v>
      </c>
      <c r="I132" s="16">
        <v>0.98377485575983603</v>
      </c>
      <c r="J132" s="18"/>
    </row>
    <row r="133" spans="1:10" ht="15.6">
      <c r="A133" s="16">
        <v>132</v>
      </c>
      <c r="B133" s="16">
        <v>350</v>
      </c>
      <c r="C133" s="16">
        <v>1052</v>
      </c>
      <c r="D133" s="16">
        <v>6.7019091045748394E-2</v>
      </c>
      <c r="E133" s="16">
        <v>6.3125000000000001E-2</v>
      </c>
      <c r="F133" s="16">
        <v>5.8421528</v>
      </c>
      <c r="G133" s="16">
        <v>0.116903298721481</v>
      </c>
      <c r="H133" s="16">
        <v>11.204288</v>
      </c>
      <c r="I133" s="16">
        <v>1.00416256710623</v>
      </c>
      <c r="J133" s="18"/>
    </row>
    <row r="134" spans="1:10" ht="15.6">
      <c r="A134" s="16">
        <v>133</v>
      </c>
      <c r="B134" s="16">
        <v>450</v>
      </c>
      <c r="C134" s="16">
        <v>1052</v>
      </c>
      <c r="D134" s="16">
        <v>6.6970929655719796E-2</v>
      </c>
      <c r="E134" s="16">
        <v>6.5000000000000002E-2</v>
      </c>
      <c r="F134" s="16">
        <v>5.8150431999999999</v>
      </c>
      <c r="G134" s="16">
        <v>0.11636636636636601</v>
      </c>
      <c r="H134" s="16">
        <v>11.215871999999999</v>
      </c>
      <c r="I134" s="16">
        <v>1.00347861534854</v>
      </c>
      <c r="J134" s="18"/>
    </row>
    <row r="135" spans="1:10" ht="15.6">
      <c r="A135" s="16">
        <v>134</v>
      </c>
      <c r="B135" s="16">
        <v>480</v>
      </c>
      <c r="C135" s="16">
        <v>1052</v>
      </c>
      <c r="D135" s="16">
        <v>6.69519329591272E-2</v>
      </c>
      <c r="E135" s="16">
        <v>6.5750000000000003E-2</v>
      </c>
      <c r="F135" s="16">
        <v>5.8041993600000001</v>
      </c>
      <c r="G135" s="16">
        <v>0.116152671183455</v>
      </c>
      <c r="H135" s="16">
        <v>11.220505599999999</v>
      </c>
      <c r="I135" s="16">
        <v>1.00320509616795</v>
      </c>
      <c r="J135" s="18"/>
    </row>
    <row r="136" spans="1:10" ht="15.6">
      <c r="A136" s="16">
        <v>135</v>
      </c>
      <c r="B136" s="16">
        <v>540</v>
      </c>
      <c r="C136" s="16">
        <v>1052</v>
      </c>
      <c r="D136" s="16">
        <v>6.6923719239648294E-2</v>
      </c>
      <c r="E136" s="16">
        <v>6.6875000000000004E-2</v>
      </c>
      <c r="F136" s="16">
        <v>5.7879335999999997</v>
      </c>
      <c r="G136" s="16">
        <v>0.115833274890712</v>
      </c>
      <c r="H136" s="16">
        <v>11.227456</v>
      </c>
      <c r="I136" s="16">
        <v>1.00279488329282</v>
      </c>
      <c r="J136" s="18"/>
    </row>
    <row r="137" spans="1:10" ht="15.6">
      <c r="A137" s="16">
        <v>136</v>
      </c>
      <c r="B137" s="16">
        <v>475</v>
      </c>
      <c r="C137" s="16">
        <v>1052</v>
      </c>
      <c r="D137" s="16">
        <v>6.6905095061498901E-2</v>
      </c>
      <c r="E137" s="16">
        <v>6.7625000000000005E-2</v>
      </c>
      <c r="F137" s="16">
        <v>5.77708976</v>
      </c>
      <c r="G137" s="16">
        <v>0.115621104528201</v>
      </c>
      <c r="H137" s="16">
        <v>11.2320896</v>
      </c>
      <c r="I137" s="16">
        <v>1.0025214519633701</v>
      </c>
      <c r="J137" s="18"/>
    </row>
    <row r="138" spans="1:10" ht="15.6">
      <c r="A138" s="16">
        <v>137</v>
      </c>
      <c r="B138" s="16">
        <v>567</v>
      </c>
      <c r="C138" s="16">
        <v>1075</v>
      </c>
      <c r="D138" s="16">
        <v>8.9092385420425801E-2</v>
      </c>
      <c r="E138" s="16">
        <v>0.08</v>
      </c>
      <c r="F138" s="16">
        <v>5.8102400000000003</v>
      </c>
      <c r="G138" s="16">
        <v>0.119868953555598</v>
      </c>
      <c r="H138" s="16">
        <v>11.338279999999999</v>
      </c>
      <c r="I138" s="16">
        <v>0.99574128442349996</v>
      </c>
      <c r="J138" s="18"/>
    </row>
    <row r="139" spans="1:10" ht="15.6">
      <c r="A139" s="16">
        <v>138</v>
      </c>
      <c r="B139" s="16">
        <v>596</v>
      </c>
      <c r="C139" s="16">
        <v>1075</v>
      </c>
      <c r="D139" s="16">
        <v>8.9092385420425801E-2</v>
      </c>
      <c r="E139" s="16">
        <v>0.08</v>
      </c>
      <c r="F139" s="16">
        <v>5.8025905399999997</v>
      </c>
      <c r="G139" s="16">
        <v>0.119790174605735</v>
      </c>
      <c r="H139" s="16">
        <v>11.3582909</v>
      </c>
      <c r="I139" s="16">
        <v>0.99558080761039403</v>
      </c>
      <c r="J139" s="18"/>
    </row>
    <row r="140" spans="1:10" ht="15.6">
      <c r="A140" s="16">
        <v>139</v>
      </c>
      <c r="B140" s="16">
        <v>584</v>
      </c>
      <c r="C140" s="16">
        <v>1075</v>
      </c>
      <c r="D140" s="16">
        <v>8.9092385420425801E-2</v>
      </c>
      <c r="E140" s="16">
        <v>0.08</v>
      </c>
      <c r="F140" s="16">
        <v>5.7974908999999997</v>
      </c>
      <c r="G140" s="16">
        <v>0.119737712807556</v>
      </c>
      <c r="H140" s="16">
        <v>11.371631499999999</v>
      </c>
      <c r="I140" s="16">
        <v>0.995473851801847</v>
      </c>
      <c r="J140" s="18"/>
    </row>
    <row r="141" spans="1:10" ht="15.6">
      <c r="A141" s="16">
        <v>140</v>
      </c>
      <c r="B141" s="16">
        <v>593</v>
      </c>
      <c r="C141" s="16">
        <v>1075</v>
      </c>
      <c r="D141" s="16">
        <v>8.9092385420425801E-2</v>
      </c>
      <c r="E141" s="16">
        <v>0.08</v>
      </c>
      <c r="F141" s="16">
        <v>5.78984144</v>
      </c>
      <c r="G141" s="16">
        <v>0.119659106211885</v>
      </c>
      <c r="H141" s="16">
        <v>11.3916424</v>
      </c>
      <c r="I141" s="16">
        <v>0.995313461170796</v>
      </c>
      <c r="J141" s="18"/>
    </row>
    <row r="142" spans="1:10" ht="15.6">
      <c r="A142" s="16">
        <v>141</v>
      </c>
      <c r="B142" s="16">
        <v>603</v>
      </c>
      <c r="C142" s="16">
        <v>1075</v>
      </c>
      <c r="D142" s="16">
        <v>8.9092385420425801E-2</v>
      </c>
      <c r="E142" s="16">
        <v>0.08</v>
      </c>
      <c r="F142" s="16">
        <v>5.7847417999999999</v>
      </c>
      <c r="G142" s="16">
        <v>0.11960675912794801</v>
      </c>
      <c r="H142" s="16">
        <v>11.404983</v>
      </c>
      <c r="I142" s="16">
        <v>0.99520656279381103</v>
      </c>
      <c r="J142" s="18"/>
    </row>
    <row r="143" spans="1:10" ht="15.6">
      <c r="A143" s="16">
        <v>142</v>
      </c>
      <c r="B143" s="16">
        <v>570.5</v>
      </c>
      <c r="C143" s="16">
        <v>1075</v>
      </c>
      <c r="D143" s="16">
        <v>8.9092385420425801E-2</v>
      </c>
      <c r="E143" s="16">
        <v>0.08</v>
      </c>
      <c r="F143" s="16">
        <v>5.7770923400000003</v>
      </c>
      <c r="G143" s="16">
        <v>0.119528324321468</v>
      </c>
      <c r="H143" s="16">
        <v>11.4249939</v>
      </c>
      <c r="I143" s="16">
        <v>0.99504625827541004</v>
      </c>
      <c r="J143" s="18"/>
    </row>
    <row r="144" spans="1:10" ht="15.6">
      <c r="A144" s="16">
        <v>143</v>
      </c>
      <c r="B144" s="16">
        <v>563</v>
      </c>
      <c r="C144" s="16">
        <v>1075</v>
      </c>
      <c r="D144" s="16">
        <v>8.9092385420425801E-2</v>
      </c>
      <c r="E144" s="16">
        <v>0.08</v>
      </c>
      <c r="F144" s="16">
        <v>5.7719927000000002</v>
      </c>
      <c r="G144" s="16">
        <v>0.11947609157592699</v>
      </c>
      <c r="H144" s="16">
        <v>11.4383345</v>
      </c>
      <c r="I144" s="16">
        <v>0.99493941728374102</v>
      </c>
      <c r="J144" s="18"/>
    </row>
    <row r="145" spans="1:10" ht="15.6">
      <c r="A145" s="16">
        <v>144</v>
      </c>
      <c r="B145" s="16">
        <v>540</v>
      </c>
      <c r="C145" s="16">
        <v>1075</v>
      </c>
      <c r="D145" s="16">
        <v>8.9092385420425801E-2</v>
      </c>
      <c r="E145" s="16">
        <v>0.08</v>
      </c>
      <c r="F145" s="16">
        <v>5.7592435999999996</v>
      </c>
      <c r="G145" s="16">
        <v>0.119345709214755</v>
      </c>
      <c r="H145" s="16">
        <v>11.471686</v>
      </c>
      <c r="I145" s="16">
        <v>0.99467241515610805</v>
      </c>
      <c r="J145" s="18"/>
    </row>
    <row r="146" spans="1:10" ht="15.6">
      <c r="A146" s="16">
        <v>145</v>
      </c>
      <c r="B146" s="16">
        <v>423</v>
      </c>
      <c r="C146" s="16">
        <v>1075</v>
      </c>
      <c r="D146" s="16">
        <v>8.9092385420425801E-2</v>
      </c>
      <c r="E146" s="16">
        <v>0.08</v>
      </c>
      <c r="F146" s="16">
        <v>5.7337454000000001</v>
      </c>
      <c r="G146" s="16">
        <v>0.119085796338399</v>
      </c>
      <c r="H146" s="16">
        <v>11.538389</v>
      </c>
      <c r="I146" s="16">
        <v>0.99413884058666602</v>
      </c>
      <c r="J146" s="18"/>
    </row>
    <row r="147" spans="1:10" ht="15.6">
      <c r="A147" s="16">
        <v>146</v>
      </c>
      <c r="B147" s="16">
        <v>183</v>
      </c>
      <c r="C147" s="16">
        <v>1075</v>
      </c>
      <c r="D147" s="16">
        <v>8.9092385420425801E-2</v>
      </c>
      <c r="E147" s="16">
        <v>0.08</v>
      </c>
      <c r="F147" s="16">
        <v>5.7082471999999997</v>
      </c>
      <c r="G147" s="16">
        <v>0.118827013086255</v>
      </c>
      <c r="H147" s="16">
        <v>11.605092000000001</v>
      </c>
      <c r="I147" s="16">
        <v>0.99360583816374304</v>
      </c>
      <c r="J147" s="18"/>
    </row>
    <row r="148" spans="1:10" ht="15.6">
      <c r="A148" s="16">
        <v>147</v>
      </c>
      <c r="B148" s="16">
        <v>44</v>
      </c>
      <c r="C148" s="16">
        <v>1075</v>
      </c>
      <c r="D148" s="16">
        <v>8.9092385420425801E-2</v>
      </c>
      <c r="E148" s="16">
        <v>0.08</v>
      </c>
      <c r="F148" s="16">
        <v>5.6827490000000003</v>
      </c>
      <c r="G148" s="16">
        <v>0.11856935210999101</v>
      </c>
      <c r="H148" s="16">
        <v>11.671794999999999</v>
      </c>
      <c r="I148" s="16">
        <v>0.99307340696757096</v>
      </c>
      <c r="J148" s="18"/>
    </row>
    <row r="149" spans="1:10" ht="15.6">
      <c r="A149" s="16">
        <v>148</v>
      </c>
      <c r="B149" s="16">
        <v>3</v>
      </c>
      <c r="C149" s="16">
        <v>1075</v>
      </c>
      <c r="D149" s="16">
        <v>8.9092385420425801E-2</v>
      </c>
      <c r="E149" s="16">
        <v>0.08</v>
      </c>
      <c r="F149" s="16">
        <v>5.6317526000000004</v>
      </c>
      <c r="G149" s="16">
        <v>0.118057367909084</v>
      </c>
      <c r="H149" s="16">
        <v>11.805201</v>
      </c>
      <c r="I149" s="16">
        <v>0.99201025458626002</v>
      </c>
      <c r="J149" s="18"/>
    </row>
    <row r="150" spans="1:10" ht="15.6">
      <c r="A150" s="16">
        <v>149</v>
      </c>
      <c r="B150" s="16">
        <v>152</v>
      </c>
      <c r="C150" s="16">
        <v>1245</v>
      </c>
      <c r="D150" s="16">
        <v>6.5646908859145994E-2</v>
      </c>
      <c r="E150" s="16">
        <v>0.05</v>
      </c>
      <c r="F150" s="16">
        <v>6.123075</v>
      </c>
      <c r="G150" s="16">
        <v>0.122113022113022</v>
      </c>
      <c r="H150" s="16">
        <v>10.89255</v>
      </c>
      <c r="I150" s="16">
        <v>1.0115253226787999</v>
      </c>
      <c r="J150" s="18"/>
    </row>
    <row r="151" spans="1:10" ht="15.6">
      <c r="A151" s="16">
        <v>150</v>
      </c>
      <c r="B151" s="16">
        <v>150</v>
      </c>
      <c r="C151" s="16">
        <v>1245</v>
      </c>
      <c r="D151" s="16">
        <v>6.5326633165829207E-2</v>
      </c>
      <c r="E151" s="16">
        <v>0.05</v>
      </c>
      <c r="F151" s="16">
        <v>6.1161000000000003</v>
      </c>
      <c r="G151" s="16">
        <v>0.122167487684729</v>
      </c>
      <c r="H151" s="16">
        <v>10.913399999999999</v>
      </c>
      <c r="I151" s="16">
        <v>1.0110009509183699</v>
      </c>
      <c r="J151" s="18"/>
    </row>
    <row r="152" spans="1:10" ht="15.6">
      <c r="A152" s="16">
        <v>151</v>
      </c>
      <c r="B152" s="16">
        <v>100</v>
      </c>
      <c r="C152" s="16">
        <v>1245</v>
      </c>
      <c r="D152" s="16">
        <v>6.5015479876161006E-2</v>
      </c>
      <c r="E152" s="16">
        <v>0.05</v>
      </c>
      <c r="F152" s="16">
        <v>6.1091249999999997</v>
      </c>
      <c r="G152" s="16">
        <v>0.122222222222222</v>
      </c>
      <c r="H152" s="16">
        <v>10.93425</v>
      </c>
      <c r="I152" s="16">
        <v>1.0104768511047599</v>
      </c>
      <c r="J152" s="18"/>
    </row>
    <row r="153" spans="1:10" ht="15.6">
      <c r="A153" s="16">
        <v>152</v>
      </c>
      <c r="B153" s="16">
        <v>75</v>
      </c>
      <c r="C153" s="16">
        <v>1245</v>
      </c>
      <c r="D153" s="16">
        <v>6.4713064713064705E-2</v>
      </c>
      <c r="E153" s="16">
        <v>0.05</v>
      </c>
      <c r="F153" s="16">
        <v>6.10215</v>
      </c>
      <c r="G153" s="16">
        <v>0.122277227722772</v>
      </c>
      <c r="H153" s="16">
        <v>10.9551</v>
      </c>
      <c r="I153" s="16">
        <v>1.0099530230264899</v>
      </c>
      <c r="J153" s="18"/>
    </row>
    <row r="154" spans="1:10" ht="15.6">
      <c r="A154" s="16">
        <v>153</v>
      </c>
      <c r="B154" s="16">
        <v>56</v>
      </c>
      <c r="C154" s="16">
        <v>1245</v>
      </c>
      <c r="D154" s="16">
        <v>6.4419024683925297E-2</v>
      </c>
      <c r="E154" s="16">
        <v>0.05</v>
      </c>
      <c r="F154" s="16">
        <v>6.0951750000000002</v>
      </c>
      <c r="G154" s="16">
        <v>0.122332506203474</v>
      </c>
      <c r="H154" s="16">
        <v>10.975949999999999</v>
      </c>
      <c r="I154" s="16">
        <v>1.0094294664722601</v>
      </c>
      <c r="J154" s="18"/>
    </row>
    <row r="155" spans="1:10" ht="15.6">
      <c r="A155" s="16">
        <v>154</v>
      </c>
      <c r="B155" s="16">
        <v>32</v>
      </c>
      <c r="C155" s="16">
        <v>1245</v>
      </c>
      <c r="D155" s="16">
        <v>6.3854715875805504E-2</v>
      </c>
      <c r="E155" s="16">
        <v>0.05</v>
      </c>
      <c r="F155" s="16">
        <v>6.0812249999999999</v>
      </c>
      <c r="G155" s="16">
        <v>0.122443890274314</v>
      </c>
      <c r="H155" s="16">
        <v>11.01765</v>
      </c>
      <c r="I155" s="16">
        <v>1.0083831670919401</v>
      </c>
      <c r="J155" s="18"/>
    </row>
    <row r="156" spans="1:10" ht="15.6">
      <c r="A156" s="16">
        <v>155</v>
      </c>
      <c r="B156" s="16">
        <v>140</v>
      </c>
      <c r="C156" s="16">
        <v>1040</v>
      </c>
      <c r="D156" s="16">
        <v>6.71695773483518E-2</v>
      </c>
      <c r="E156" s="16">
        <v>5.7500000000000002E-2</v>
      </c>
      <c r="F156" s="16">
        <v>6.0421120000000004</v>
      </c>
      <c r="G156" s="16">
        <v>0.123165002935995</v>
      </c>
      <c r="H156" s="16">
        <v>10.826930000000001</v>
      </c>
      <c r="I156" s="16">
        <v>1.0085898842523799</v>
      </c>
      <c r="J156" s="18"/>
    </row>
    <row r="157" spans="1:10" ht="15.6">
      <c r="A157" s="16">
        <v>156</v>
      </c>
      <c r="B157" s="16">
        <v>210</v>
      </c>
      <c r="C157" s="16">
        <v>1040</v>
      </c>
      <c r="D157" s="16">
        <v>6.7068232435715705E-2</v>
      </c>
      <c r="E157" s="16">
        <v>6.1249999999999999E-2</v>
      </c>
      <c r="F157" s="16">
        <v>5.991168</v>
      </c>
      <c r="G157" s="16">
        <v>0.12377475004900999</v>
      </c>
      <c r="H157" s="16">
        <v>10.825395</v>
      </c>
      <c r="I157" s="16">
        <v>1.0072104180893799</v>
      </c>
      <c r="J157" s="18"/>
    </row>
    <row r="158" spans="1:10" ht="15.6">
      <c r="A158" s="16">
        <v>157</v>
      </c>
      <c r="B158" s="16">
        <v>315</v>
      </c>
      <c r="C158" s="16">
        <v>1040</v>
      </c>
      <c r="D158" s="16">
        <v>6.6970929655719796E-2</v>
      </c>
      <c r="E158" s="16">
        <v>6.5000000000000002E-2</v>
      </c>
      <c r="F158" s="16">
        <v>5.9402239999999997</v>
      </c>
      <c r="G158" s="16">
        <v>0.124386412723346</v>
      </c>
      <c r="H158" s="16">
        <v>10.82386</v>
      </c>
      <c r="I158" s="16">
        <v>1.0058318580982799</v>
      </c>
      <c r="J158" s="18"/>
    </row>
    <row r="159" spans="1:10" ht="15.6">
      <c r="A159" s="16">
        <v>158</v>
      </c>
      <c r="B159" s="16">
        <v>175</v>
      </c>
      <c r="C159" s="16">
        <v>1040</v>
      </c>
      <c r="D159" s="16">
        <v>6.6877431906614798E-2</v>
      </c>
      <c r="E159" s="16">
        <v>6.8750000000000006E-2</v>
      </c>
      <c r="F159" s="16">
        <v>5.8892800000000003</v>
      </c>
      <c r="G159" s="16">
        <v>0.125</v>
      </c>
      <c r="H159" s="16">
        <v>10.822324999999999</v>
      </c>
      <c r="I159" s="16">
        <v>1.0044542033864701</v>
      </c>
      <c r="J159" s="18"/>
    </row>
    <row r="160" spans="1:10" ht="15.6">
      <c r="A160" s="16">
        <v>159</v>
      </c>
      <c r="B160" s="16">
        <v>90</v>
      </c>
      <c r="C160" s="16">
        <v>1040</v>
      </c>
      <c r="D160" s="16">
        <v>6.6787520274782894E-2</v>
      </c>
      <c r="E160" s="16">
        <v>7.2499999999999995E-2</v>
      </c>
      <c r="F160" s="16">
        <v>5.838336</v>
      </c>
      <c r="G160" s="16">
        <v>0.125615520976955</v>
      </c>
      <c r="H160" s="16">
        <v>10.820790000000001</v>
      </c>
      <c r="I160" s="16">
        <v>1.0030774530625199</v>
      </c>
      <c r="J160" s="18"/>
    </row>
    <row r="161" spans="1:10" ht="15.6">
      <c r="A161" s="16">
        <v>160</v>
      </c>
      <c r="B161" s="16">
        <v>217</v>
      </c>
      <c r="C161" s="16">
        <v>1120</v>
      </c>
      <c r="D161" s="16">
        <v>6.8087625814091196E-2</v>
      </c>
      <c r="E161" s="16">
        <v>7.3999999999999996E-2</v>
      </c>
      <c r="F161" s="16">
        <v>6.0285299999999999</v>
      </c>
      <c r="G161" s="16">
        <v>0.121161628183766</v>
      </c>
      <c r="H161" s="16">
        <v>11.5661</v>
      </c>
      <c r="I161" s="16">
        <v>0.99793427999575202</v>
      </c>
      <c r="J161" s="18"/>
    </row>
    <row r="162" spans="1:10" ht="15.6">
      <c r="A162" s="16">
        <v>161</v>
      </c>
      <c r="B162" s="16">
        <v>230</v>
      </c>
      <c r="C162" s="16">
        <v>1112</v>
      </c>
      <c r="D162" s="16">
        <v>6.7720090293453702E-2</v>
      </c>
      <c r="E162" s="16">
        <v>8.2000000000000003E-2</v>
      </c>
      <c r="F162" s="16">
        <v>6.03674</v>
      </c>
      <c r="G162" s="16">
        <v>0.121384542437174</v>
      </c>
      <c r="H162" s="16">
        <v>11.689299999999999</v>
      </c>
      <c r="I162" s="16">
        <v>0.99826131102093996</v>
      </c>
      <c r="J162" s="18"/>
    </row>
    <row r="163" spans="1:10" ht="15.6">
      <c r="A163" s="16">
        <v>162</v>
      </c>
      <c r="B163" s="16">
        <v>170</v>
      </c>
      <c r="C163" s="16">
        <v>1112</v>
      </c>
      <c r="D163" s="16">
        <v>6.7079463364293102E-2</v>
      </c>
      <c r="E163" s="16">
        <v>9.8000000000000004E-2</v>
      </c>
      <c r="F163" s="16">
        <v>6.0531600000000001</v>
      </c>
      <c r="G163" s="16">
        <v>0.121825023518344</v>
      </c>
      <c r="H163" s="16">
        <v>11.935700000000001</v>
      </c>
      <c r="I163" s="16">
        <v>0.998909086294264</v>
      </c>
      <c r="J163" s="18"/>
    </row>
    <row r="164" spans="1:10" ht="15.6">
      <c r="A164" s="16">
        <v>163</v>
      </c>
      <c r="B164" s="16">
        <v>145</v>
      </c>
      <c r="C164" s="16">
        <v>1075</v>
      </c>
      <c r="D164" s="16">
        <v>6.3694267515923594E-2</v>
      </c>
      <c r="E164" s="16">
        <v>0.47499999999999998</v>
      </c>
      <c r="F164" s="16">
        <v>6.931</v>
      </c>
      <c r="G164" s="16">
        <v>0.14285714285714299</v>
      </c>
      <c r="H164" s="16">
        <v>21.47</v>
      </c>
      <c r="I164" s="16">
        <v>1.11220602202619</v>
      </c>
      <c r="J164" s="18"/>
    </row>
    <row r="165" spans="1:10" ht="15.6">
      <c r="A165" s="16">
        <v>164</v>
      </c>
      <c r="B165" s="16">
        <v>173</v>
      </c>
      <c r="C165" s="16">
        <v>1075</v>
      </c>
      <c r="D165" s="16">
        <v>6.3823014483526994E-2</v>
      </c>
      <c r="E165" s="16">
        <v>0.47549999999999998</v>
      </c>
      <c r="F165" s="16">
        <v>6.9924400000000002</v>
      </c>
      <c r="G165" s="16">
        <v>0.14272196814382601</v>
      </c>
      <c r="H165" s="16">
        <v>21.578299999999999</v>
      </c>
      <c r="I165" s="16">
        <v>1.1115437196779201</v>
      </c>
      <c r="J165" s="18"/>
    </row>
    <row r="166" spans="1:10" ht="15.6">
      <c r="A166" s="16">
        <v>165</v>
      </c>
      <c r="B166" s="16">
        <v>144</v>
      </c>
      <c r="C166" s="16">
        <v>1075</v>
      </c>
      <c r="D166" s="16">
        <v>6.3951638561883503E-2</v>
      </c>
      <c r="E166" s="16">
        <v>0.47599999999999998</v>
      </c>
      <c r="F166" s="16">
        <v>7.0538800000000004</v>
      </c>
      <c r="G166" s="16">
        <v>0.142588530241304</v>
      </c>
      <c r="H166" s="16">
        <v>21.686599999999999</v>
      </c>
      <c r="I166" s="16">
        <v>1.11088462873583</v>
      </c>
      <c r="J166" s="18"/>
    </row>
    <row r="167" spans="1:10" ht="15.6">
      <c r="A167" s="16">
        <v>166</v>
      </c>
      <c r="B167" s="16">
        <v>163</v>
      </c>
      <c r="C167" s="16">
        <v>1075</v>
      </c>
      <c r="D167" s="16">
        <v>6.4336775218427303E-2</v>
      </c>
      <c r="E167" s="16">
        <v>0.47749999999999998</v>
      </c>
      <c r="F167" s="16">
        <v>7.2382</v>
      </c>
      <c r="G167" s="16">
        <v>0.142198308993082</v>
      </c>
      <c r="H167" s="16">
        <v>22.011500000000002</v>
      </c>
      <c r="I167" s="16">
        <v>1.10892639245878</v>
      </c>
      <c r="J167" s="18"/>
    </row>
    <row r="168" spans="1:10" ht="15.6">
      <c r="A168" s="16">
        <v>167</v>
      </c>
      <c r="B168" s="16">
        <v>110</v>
      </c>
      <c r="C168" s="16">
        <v>1170</v>
      </c>
      <c r="D168" s="16">
        <v>6.1583577712609999E-2</v>
      </c>
      <c r="E168" s="16">
        <v>0.05</v>
      </c>
      <c r="F168" s="16">
        <v>6.1091249999999997</v>
      </c>
      <c r="G168" s="16">
        <v>0.122222222222222</v>
      </c>
      <c r="H168" s="16">
        <v>10.93425</v>
      </c>
      <c r="I168" s="16">
        <v>1.0134455033934999</v>
      </c>
      <c r="J168" s="18"/>
    </row>
    <row r="169" spans="1:10" ht="15.6">
      <c r="A169" s="16">
        <v>168</v>
      </c>
      <c r="B169" s="16">
        <v>142</v>
      </c>
      <c r="C169" s="16">
        <v>1090</v>
      </c>
      <c r="D169" s="16">
        <v>6.6666666666666693E-2</v>
      </c>
      <c r="E169" s="16">
        <v>0.05</v>
      </c>
      <c r="F169" s="16">
        <v>6.1440000000000001</v>
      </c>
      <c r="G169" s="16">
        <v>0.12195121951219499</v>
      </c>
      <c r="H169" s="16">
        <v>10.83</v>
      </c>
      <c r="I169" s="16">
        <v>1.0131000717593599</v>
      </c>
      <c r="J169" s="18"/>
    </row>
    <row r="170" spans="1:10" ht="15.6">
      <c r="A170" s="16">
        <v>169</v>
      </c>
      <c r="B170" s="16">
        <v>297</v>
      </c>
      <c r="C170" s="16">
        <v>1100</v>
      </c>
      <c r="D170" s="16">
        <v>6.8685776095186599E-2</v>
      </c>
      <c r="E170" s="16">
        <v>5.2999999999999999E-2</v>
      </c>
      <c r="F170" s="16">
        <v>6.0077040000000004</v>
      </c>
      <c r="G170" s="16">
        <v>0.12123850991775501</v>
      </c>
      <c r="H170" s="16">
        <v>11.10824</v>
      </c>
      <c r="I170" s="16">
        <v>0.99957166979176904</v>
      </c>
      <c r="J170" s="18"/>
    </row>
    <row r="171" spans="1:10" ht="15.6">
      <c r="A171" s="16">
        <v>170</v>
      </c>
      <c r="B171" s="16">
        <v>108</v>
      </c>
      <c r="C171" s="16">
        <v>1105</v>
      </c>
      <c r="D171" s="16">
        <v>6.6004443863547299E-2</v>
      </c>
      <c r="E171" s="16">
        <v>0.05</v>
      </c>
      <c r="F171" s="16">
        <v>6.0904299999999996</v>
      </c>
      <c r="G171" s="16">
        <v>0.12227395246263199</v>
      </c>
      <c r="H171" s="16">
        <v>10.828099999999999</v>
      </c>
      <c r="I171" s="16">
        <v>1.01332443303578</v>
      </c>
      <c r="J171" s="18"/>
    </row>
    <row r="172" spans="1:10" ht="15.6">
      <c r="A172" s="16">
        <v>171</v>
      </c>
      <c r="B172" s="16">
        <v>120</v>
      </c>
      <c r="C172" s="16">
        <v>1120</v>
      </c>
      <c r="D172" s="16">
        <v>6.53678543963086E-2</v>
      </c>
      <c r="E172" s="16">
        <v>0.05</v>
      </c>
      <c r="F172" s="16">
        <v>6.0368599999999999</v>
      </c>
      <c r="G172" s="16">
        <v>0.122599704579025</v>
      </c>
      <c r="H172" s="16">
        <v>10.8262</v>
      </c>
      <c r="I172" s="16">
        <v>1.0135488720111601</v>
      </c>
      <c r="J172" s="18"/>
    </row>
    <row r="173" spans="1:10" ht="15.6">
      <c r="A173" s="16">
        <v>172</v>
      </c>
      <c r="B173" s="16">
        <v>142</v>
      </c>
      <c r="C173" s="16">
        <v>1135</v>
      </c>
      <c r="D173" s="16">
        <v>6.4755438199421603E-2</v>
      </c>
      <c r="E173" s="16">
        <v>0.05</v>
      </c>
      <c r="F173" s="16">
        <v>5.9832900000000002</v>
      </c>
      <c r="G173" s="16">
        <v>0.12292851842691099</v>
      </c>
      <c r="H173" s="16">
        <v>10.824299999999999</v>
      </c>
      <c r="I173" s="16">
        <v>1.01377338872586</v>
      </c>
      <c r="J173" s="18"/>
    </row>
    <row r="174" spans="1:10" ht="15.6">
      <c r="A174" s="16">
        <v>173</v>
      </c>
      <c r="B174" s="16">
        <v>97</v>
      </c>
      <c r="C174" s="16">
        <v>1140</v>
      </c>
      <c r="D174" s="16">
        <v>6.4165844027640695E-2</v>
      </c>
      <c r="E174" s="16">
        <v>0.05</v>
      </c>
      <c r="F174" s="16">
        <v>5.9297199999999997</v>
      </c>
      <c r="G174" s="16">
        <v>0.123260437375746</v>
      </c>
      <c r="H174" s="16">
        <v>10.8224</v>
      </c>
      <c r="I174" s="16">
        <v>1.0139979832202799</v>
      </c>
      <c r="J174" s="18"/>
    </row>
    <row r="175" spans="1:10" ht="15.6">
      <c r="A175" s="16">
        <v>174</v>
      </c>
      <c r="B175" s="16">
        <v>84</v>
      </c>
      <c r="C175" s="16">
        <v>1155</v>
      </c>
      <c r="D175" s="16">
        <v>6.3597819503331293E-2</v>
      </c>
      <c r="E175" s="16">
        <v>0.05</v>
      </c>
      <c r="F175" s="16">
        <v>5.87615</v>
      </c>
      <c r="G175" s="16">
        <v>0.123595505617978</v>
      </c>
      <c r="H175" s="16">
        <v>10.820499999999999</v>
      </c>
      <c r="I175" s="16">
        <v>1.0142226555348399</v>
      </c>
      <c r="J175" s="18"/>
    </row>
    <row r="176" spans="1:10" ht="15.6">
      <c r="A176" s="16">
        <v>175</v>
      </c>
      <c r="B176" s="16">
        <v>63</v>
      </c>
      <c r="C176" s="16">
        <v>1170</v>
      </c>
      <c r="D176" s="16">
        <v>6.2011943040881999E-2</v>
      </c>
      <c r="E176" s="16">
        <v>0.05</v>
      </c>
      <c r="F176" s="16">
        <v>5.7154400000000001</v>
      </c>
      <c r="G176" s="16">
        <v>0.124620060790274</v>
      </c>
      <c r="H176" s="16">
        <v>10.8148</v>
      </c>
      <c r="I176" s="16">
        <v>1.01489713980406</v>
      </c>
      <c r="J176" s="18"/>
    </row>
    <row r="177" spans="1:10" ht="15.6">
      <c r="A177" s="16">
        <v>176</v>
      </c>
      <c r="B177" s="16">
        <v>225</v>
      </c>
      <c r="C177" s="16">
        <v>1120</v>
      </c>
      <c r="D177" s="16">
        <v>6.9499987099770399E-2</v>
      </c>
      <c r="E177" s="16">
        <v>6.3325000000000006E-2</v>
      </c>
      <c r="F177" s="16">
        <v>5.8662327999999997</v>
      </c>
      <c r="G177" s="16">
        <v>0.12006964765060101</v>
      </c>
      <c r="H177" s="16">
        <v>11.224588000000001</v>
      </c>
      <c r="I177" s="16">
        <v>0.99532786637616799</v>
      </c>
      <c r="J177" s="18"/>
    </row>
    <row r="178" spans="1:10" ht="15.6">
      <c r="A178" s="16">
        <v>177</v>
      </c>
      <c r="B178" s="16">
        <v>256</v>
      </c>
      <c r="C178" s="16">
        <v>1120</v>
      </c>
      <c r="D178" s="16">
        <v>6.9499987099770399E-2</v>
      </c>
      <c r="E178" s="16">
        <v>6.3325000000000006E-2</v>
      </c>
      <c r="F178" s="16">
        <v>5.8800002999999998</v>
      </c>
      <c r="G178" s="16">
        <v>0.119895837100799</v>
      </c>
      <c r="H178" s="16">
        <v>11.263987999999999</v>
      </c>
      <c r="I178" s="16">
        <v>0.99434793904768703</v>
      </c>
      <c r="J178" s="18"/>
    </row>
    <row r="179" spans="1:10" ht="15.6">
      <c r="A179" s="16">
        <v>178</v>
      </c>
      <c r="B179" s="16">
        <v>195</v>
      </c>
      <c r="C179" s="16">
        <v>1120</v>
      </c>
      <c r="D179" s="16">
        <v>6.9499987099770399E-2</v>
      </c>
      <c r="E179" s="16">
        <v>6.3325000000000006E-2</v>
      </c>
      <c r="F179" s="16">
        <v>5.8937678</v>
      </c>
      <c r="G179" s="16">
        <v>0.119723050293297</v>
      </c>
      <c r="H179" s="16">
        <v>11.303388</v>
      </c>
      <c r="I179" s="16">
        <v>0.99336993935155904</v>
      </c>
      <c r="J179" s="18"/>
    </row>
    <row r="180" spans="1:10" ht="15.6">
      <c r="A180" s="16">
        <v>179</v>
      </c>
      <c r="B180" s="16">
        <v>178</v>
      </c>
      <c r="C180" s="16">
        <v>1120</v>
      </c>
      <c r="D180" s="16">
        <v>6.9499987099770399E-2</v>
      </c>
      <c r="E180" s="16">
        <v>6.3325000000000006E-2</v>
      </c>
      <c r="F180" s="16">
        <v>5.9075353000000002</v>
      </c>
      <c r="G180" s="16">
        <v>0.11955127820990701</v>
      </c>
      <c r="H180" s="16">
        <v>11.342788000000001</v>
      </c>
      <c r="I180" s="16">
        <v>0.99239386160555598</v>
      </c>
      <c r="J180" s="18"/>
    </row>
    <row r="181" spans="1:10" ht="15.6">
      <c r="A181" s="16">
        <v>180</v>
      </c>
      <c r="B181" s="16">
        <v>135</v>
      </c>
      <c r="C181" s="16">
        <v>1120</v>
      </c>
      <c r="D181" s="16">
        <v>6.9499987099770399E-2</v>
      </c>
      <c r="E181" s="16">
        <v>6.3325000000000006E-2</v>
      </c>
      <c r="F181" s="16">
        <v>5.9213028000000003</v>
      </c>
      <c r="G181" s="16">
        <v>0.11938051193805101</v>
      </c>
      <c r="H181" s="16">
        <v>11.382187999999999</v>
      </c>
      <c r="I181" s="16">
        <v>0.991419700149757</v>
      </c>
      <c r="J181" s="18"/>
    </row>
    <row r="182" spans="1:10" ht="15.6">
      <c r="A182" s="16">
        <v>181</v>
      </c>
      <c r="B182" s="16">
        <v>92</v>
      </c>
      <c r="C182" s="16">
        <v>1135</v>
      </c>
      <c r="D182" s="16">
        <v>7.0422535211267595E-2</v>
      </c>
      <c r="E182" s="16">
        <v>0.05</v>
      </c>
      <c r="F182" s="16">
        <v>5.5954800000000002</v>
      </c>
      <c r="G182" s="16">
        <v>0.111607142857143</v>
      </c>
      <c r="H182" s="16">
        <v>11.271800000000001</v>
      </c>
      <c r="I182" s="16">
        <v>0.99549706903889601</v>
      </c>
      <c r="J182" s="18"/>
    </row>
    <row r="183" spans="1:10" ht="15.6">
      <c r="A183" s="16">
        <v>182</v>
      </c>
      <c r="B183" s="16">
        <v>205</v>
      </c>
      <c r="C183" s="16">
        <v>1135</v>
      </c>
      <c r="D183" s="16">
        <v>7.0304653498493505E-2</v>
      </c>
      <c r="E183" s="16">
        <v>5.1499999999999997E-2</v>
      </c>
      <c r="F183" s="16">
        <v>5.5844690400000001</v>
      </c>
      <c r="G183" s="16">
        <v>0.111834932890104</v>
      </c>
      <c r="H183" s="16">
        <v>11.2634364</v>
      </c>
      <c r="I183" s="16">
        <v>0.99523582532141897</v>
      </c>
      <c r="J183" s="18"/>
    </row>
    <row r="184" spans="1:10" ht="15.6">
      <c r="A184" s="16">
        <v>183</v>
      </c>
      <c r="B184" s="16">
        <v>206</v>
      </c>
      <c r="C184" s="16">
        <v>1135</v>
      </c>
      <c r="D184" s="16">
        <v>7.0189012932463796E-2</v>
      </c>
      <c r="E184" s="16">
        <v>5.2999999999999999E-2</v>
      </c>
      <c r="F184" s="16">
        <v>5.57345808</v>
      </c>
      <c r="G184" s="16">
        <v>0.11206310592780699</v>
      </c>
      <c r="H184" s="16">
        <v>11.255072800000001</v>
      </c>
      <c r="I184" s="16">
        <v>0.99497455600747897</v>
      </c>
      <c r="J184" s="18"/>
    </row>
    <row r="185" spans="1:10" ht="15.6">
      <c r="A185" s="16">
        <v>184</v>
      </c>
      <c r="B185" s="16">
        <v>246</v>
      </c>
      <c r="C185" s="16">
        <v>1135</v>
      </c>
      <c r="D185" s="16">
        <v>7.0075550202562106E-2</v>
      </c>
      <c r="E185" s="16">
        <v>5.45E-2</v>
      </c>
      <c r="F185" s="16">
        <v>5.5624471199999999</v>
      </c>
      <c r="G185" s="16">
        <v>0.112291662937038</v>
      </c>
      <c r="H185" s="16">
        <v>11.2467092</v>
      </c>
      <c r="I185" s="16">
        <v>0.99471326109331604</v>
      </c>
      <c r="J185" s="18"/>
    </row>
    <row r="186" spans="1:10" ht="15.6">
      <c r="A186" s="16">
        <v>185</v>
      </c>
      <c r="B186" s="16">
        <v>118</v>
      </c>
      <c r="C186" s="16">
        <v>1135</v>
      </c>
      <c r="D186" s="16">
        <v>6.9964204360559695E-2</v>
      </c>
      <c r="E186" s="16">
        <v>5.6000000000000001E-2</v>
      </c>
      <c r="F186" s="16">
        <v>5.5514361599999997</v>
      </c>
      <c r="G186" s="16">
        <v>0.11252060488783799</v>
      </c>
      <c r="H186" s="16">
        <v>11.238345600000001</v>
      </c>
      <c r="I186" s="16">
        <v>0.99445194057516595</v>
      </c>
      <c r="J186" s="18"/>
    </row>
    <row r="187" spans="1:10" ht="15.6">
      <c r="A187" s="16">
        <v>186</v>
      </c>
      <c r="B187" s="16">
        <v>88</v>
      </c>
      <c r="C187" s="16">
        <v>1135</v>
      </c>
      <c r="D187" s="16">
        <v>6.9854916711445503E-2</v>
      </c>
      <c r="E187" s="16">
        <f>(1-0.01)*(0.05*0.44+0.05*0.52+0.05*0.04)+0.01*0.8</f>
        <v>5.7500000000000002E-2</v>
      </c>
      <c r="F187" s="16">
        <f>(1-0.01)*(6.144*0.84+2.34*0.1+3.342*0.06)+0.01*0.09</f>
        <v>5.5404251999999996</v>
      </c>
      <c r="G187" s="16">
        <v>0.11274993275351899</v>
      </c>
      <c r="H187" s="16">
        <f>(1-0.01)*(10.83*0.84+10.85*0.1+18.16*0.06)+0.01*7.09</f>
        <v>11.229982</v>
      </c>
      <c r="I187" s="16">
        <v>0.99419059444926705</v>
      </c>
      <c r="J187" s="18"/>
    </row>
    <row r="188" spans="1:10" ht="15.6">
      <c r="A188" s="16">
        <v>187</v>
      </c>
      <c r="B188" s="16">
        <v>250</v>
      </c>
      <c r="C188" s="16">
        <v>1120</v>
      </c>
      <c r="D188" s="16">
        <v>6.6923719239648294E-2</v>
      </c>
      <c r="E188" s="16">
        <v>6.6875000000000004E-2</v>
      </c>
      <c r="F188" s="16">
        <v>5.9259300000000001</v>
      </c>
      <c r="G188" s="16">
        <v>0.120986448541082</v>
      </c>
      <c r="H188" s="16">
        <v>10.973549999999999</v>
      </c>
      <c r="I188" s="16">
        <v>1.0048414640824801</v>
      </c>
      <c r="J188" s="18"/>
    </row>
    <row r="189" spans="1:10" ht="15.6">
      <c r="A189" s="16">
        <v>188</v>
      </c>
      <c r="B189" s="16">
        <v>245</v>
      </c>
      <c r="C189" s="16">
        <v>1120</v>
      </c>
      <c r="D189" s="16">
        <v>6.6192188107267805E-2</v>
      </c>
      <c r="E189" s="16">
        <v>6.6875000000000004E-2</v>
      </c>
      <c r="F189" s="16">
        <v>5.9259300000000001</v>
      </c>
      <c r="G189" s="16">
        <v>0.120986448541082</v>
      </c>
      <c r="H189" s="16">
        <v>10.973549999999999</v>
      </c>
      <c r="I189" s="16">
        <v>1.00680506777728</v>
      </c>
      <c r="J189" s="18"/>
    </row>
    <row r="190" spans="1:10" ht="15.6">
      <c r="A190" s="16">
        <v>189</v>
      </c>
      <c r="B190" s="16">
        <v>280</v>
      </c>
      <c r="C190" s="16">
        <v>1120</v>
      </c>
      <c r="D190" s="16">
        <v>6.6790852716978294E-2</v>
      </c>
      <c r="E190" s="16">
        <v>6.6875000000000004E-2</v>
      </c>
      <c r="F190" s="16">
        <v>5.9259300000000001</v>
      </c>
      <c r="G190" s="16">
        <v>0.120986448541082</v>
      </c>
      <c r="H190" s="16">
        <v>10.973549999999999</v>
      </c>
      <c r="I190" s="16">
        <v>1.0051949127475499</v>
      </c>
      <c r="J190" s="18"/>
    </row>
    <row r="191" spans="1:10" ht="15.6">
      <c r="A191" s="16">
        <v>190</v>
      </c>
      <c r="B191" s="16">
        <v>300</v>
      </c>
      <c r="C191" s="16">
        <v>1120</v>
      </c>
      <c r="D191" s="16">
        <v>6.71365723837858E-2</v>
      </c>
      <c r="E191" s="16">
        <v>6.8000000000000005E-2</v>
      </c>
      <c r="F191" s="16">
        <v>5.9259300000000001</v>
      </c>
      <c r="G191" s="16">
        <v>0.120986448541082</v>
      </c>
      <c r="H191" s="16">
        <v>10.973549999999999</v>
      </c>
      <c r="I191" s="16">
        <v>1.01555488584128</v>
      </c>
      <c r="J191" s="18"/>
    </row>
    <row r="192" spans="1:10" ht="15.6">
      <c r="A192" s="16">
        <v>191</v>
      </c>
      <c r="B192" s="16">
        <v>275</v>
      </c>
      <c r="C192" s="16">
        <v>1120</v>
      </c>
      <c r="D192" s="16">
        <v>6.7295581952436206E-2</v>
      </c>
      <c r="E192" s="16">
        <v>6.6875000000000004E-2</v>
      </c>
      <c r="F192" s="16">
        <v>5.9259300000000001</v>
      </c>
      <c r="G192" s="16">
        <v>0.120986448541082</v>
      </c>
      <c r="H192" s="16">
        <v>10.973549999999999</v>
      </c>
      <c r="I192" s="16">
        <v>1.00236732342704</v>
      </c>
      <c r="J192" s="18"/>
    </row>
    <row r="193" spans="1:10" ht="15.6">
      <c r="A193" s="16">
        <v>192</v>
      </c>
      <c r="B193" s="16">
        <v>250</v>
      </c>
      <c r="C193" s="16">
        <v>1120</v>
      </c>
      <c r="D193" s="16">
        <v>6.6923719239648294E-2</v>
      </c>
      <c r="E193" s="16">
        <v>6.6875000000000004E-2</v>
      </c>
      <c r="F193" s="16">
        <v>5.9259300000000001</v>
      </c>
      <c r="G193" s="16">
        <v>0.120986448541082</v>
      </c>
      <c r="H193" s="16">
        <v>10.973549999999999</v>
      </c>
      <c r="I193" s="16">
        <v>1.00334912527444</v>
      </c>
      <c r="J193" s="18"/>
    </row>
    <row r="194" spans="1:10" ht="15.6">
      <c r="A194" s="16">
        <v>193</v>
      </c>
      <c r="B194" s="16">
        <v>223</v>
      </c>
      <c r="C194" s="16">
        <v>1120</v>
      </c>
      <c r="D194" s="16">
        <v>6.7671600278136498E-2</v>
      </c>
      <c r="E194" s="16">
        <v>6.6875000000000004E-2</v>
      </c>
      <c r="F194" s="16">
        <v>5.9259300000000001</v>
      </c>
      <c r="G194" s="16">
        <v>0.120986448541082</v>
      </c>
      <c r="H194" s="16">
        <v>10.973549999999999</v>
      </c>
      <c r="I194" s="16">
        <v>0.999893182771602</v>
      </c>
      <c r="J194" s="18"/>
    </row>
    <row r="195" spans="1:10" ht="15.6">
      <c r="A195" s="16">
        <v>194</v>
      </c>
      <c r="B195" s="16">
        <v>178</v>
      </c>
      <c r="C195" s="16">
        <v>1060</v>
      </c>
      <c r="D195" s="16">
        <v>6.8070896480863105E-2</v>
      </c>
      <c r="E195" s="16">
        <v>6.1249999999999999E-2</v>
      </c>
      <c r="F195" s="16">
        <v>6.0210100000000004</v>
      </c>
      <c r="G195" s="16">
        <v>0.123353989155693</v>
      </c>
      <c r="H195" s="16">
        <v>11.01098</v>
      </c>
      <c r="I195" s="16">
        <v>1.0002703771359001</v>
      </c>
      <c r="J195" s="18"/>
    </row>
    <row r="196" spans="1:10" ht="15.6">
      <c r="A196" s="16">
        <v>195</v>
      </c>
      <c r="B196" s="16">
        <v>192</v>
      </c>
      <c r="C196" s="16">
        <v>1060</v>
      </c>
      <c r="D196" s="16">
        <v>6.8038075768223294E-2</v>
      </c>
      <c r="E196" s="16">
        <v>6.21875E-2</v>
      </c>
      <c r="F196" s="16">
        <v>6.0088949999999999</v>
      </c>
      <c r="G196" s="16">
        <v>0.123300935620136</v>
      </c>
      <c r="H196" s="16">
        <v>11.018955</v>
      </c>
      <c r="I196" s="16">
        <v>0.99991765091839901</v>
      </c>
      <c r="J196" s="18"/>
    </row>
    <row r="197" spans="1:10" ht="15.6">
      <c r="A197" s="16">
        <v>196</v>
      </c>
      <c r="B197" s="16">
        <v>230</v>
      </c>
      <c r="C197" s="16">
        <v>1060</v>
      </c>
      <c r="D197" s="16">
        <v>6.8005592983348198E-2</v>
      </c>
      <c r="E197" s="16">
        <v>6.3125000000000001E-2</v>
      </c>
      <c r="F197" s="16">
        <v>5.9967800000000002</v>
      </c>
      <c r="G197" s="16">
        <v>0.123247875662721</v>
      </c>
      <c r="H197" s="16">
        <v>11.02693</v>
      </c>
      <c r="I197" s="16">
        <v>0.99956499409096999</v>
      </c>
      <c r="J197" s="18"/>
    </row>
    <row r="198" spans="1:10" ht="15.6">
      <c r="A198" s="16">
        <v>197</v>
      </c>
      <c r="B198" s="16">
        <v>240</v>
      </c>
      <c r="C198" s="16">
        <v>1060</v>
      </c>
      <c r="D198" s="16">
        <v>6.7973442933923503E-2</v>
      </c>
      <c r="E198" s="16">
        <v>6.4062499999999994E-2</v>
      </c>
      <c r="F198" s="16">
        <v>5.9846649999999997</v>
      </c>
      <c r="G198" s="16">
        <v>0.12319480928228201</v>
      </c>
      <c r="H198" s="16">
        <v>11.034905</v>
      </c>
      <c r="I198" s="16">
        <v>0.99921240663314004</v>
      </c>
      <c r="J198" s="18"/>
    </row>
    <row r="199" spans="1:10" ht="15.6">
      <c r="A199" s="16">
        <v>198</v>
      </c>
      <c r="B199" s="16">
        <v>244</v>
      </c>
      <c r="C199" s="16">
        <v>1060</v>
      </c>
      <c r="D199" s="16">
        <v>6.7941620533467501E-2</v>
      </c>
      <c r="E199" s="16">
        <v>6.5000000000000002E-2</v>
      </c>
      <c r="F199" s="16">
        <v>5.97255</v>
      </c>
      <c r="G199" s="16">
        <v>0.123141736477652</v>
      </c>
      <c r="H199" s="16">
        <v>11.04288</v>
      </c>
      <c r="I199" s="16">
        <v>0.99885988852444096</v>
      </c>
      <c r="J199" s="18"/>
    </row>
    <row r="200" spans="1:10" ht="15.6">
      <c r="A200" s="16">
        <v>199</v>
      </c>
      <c r="B200" s="16">
        <v>250</v>
      </c>
      <c r="C200" s="16">
        <v>1060</v>
      </c>
      <c r="D200" s="16">
        <v>6.7878938846680795E-2</v>
      </c>
      <c r="E200" s="16">
        <v>6.6875000000000004E-2</v>
      </c>
      <c r="F200" s="16">
        <v>5.9483199999999998</v>
      </c>
      <c r="G200" s="16">
        <v>0.12303557159115699</v>
      </c>
      <c r="H200" s="16">
        <v>11.05883</v>
      </c>
      <c r="I200" s="16">
        <v>0.99815506027261702</v>
      </c>
      <c r="J200" s="18"/>
    </row>
    <row r="201" spans="1:10" ht="15.6">
      <c r="A201" s="16">
        <v>200</v>
      </c>
      <c r="B201" s="16">
        <v>408</v>
      </c>
      <c r="C201" s="16">
        <v>1120</v>
      </c>
      <c r="D201" s="16">
        <v>6.5334512705049905E-2</v>
      </c>
      <c r="E201" s="16">
        <v>0.05</v>
      </c>
      <c r="F201" s="16">
        <v>5.7618656000000001</v>
      </c>
      <c r="G201" s="16">
        <v>0.119139123750961</v>
      </c>
      <c r="H201" s="16">
        <v>11.450176000000001</v>
      </c>
      <c r="I201" s="16">
        <v>0.99462017435685901</v>
      </c>
      <c r="J201" s="18"/>
    </row>
    <row r="202" spans="1:10" ht="15.6">
      <c r="A202" s="16">
        <v>201</v>
      </c>
      <c r="B202" s="16">
        <v>347</v>
      </c>
      <c r="C202" s="16">
        <v>1120</v>
      </c>
      <c r="D202" s="16">
        <v>6.5691070056999604E-2</v>
      </c>
      <c r="E202" s="16">
        <v>0.05</v>
      </c>
      <c r="F202" s="16">
        <v>5.7887648</v>
      </c>
      <c r="G202" s="16">
        <v>0.119414483821263</v>
      </c>
      <c r="H202" s="16">
        <v>11.379808000000001</v>
      </c>
      <c r="I202" s="16">
        <v>0.99495854017855201</v>
      </c>
      <c r="J202" s="18"/>
    </row>
    <row r="203" spans="1:10" ht="15.6">
      <c r="A203" s="16">
        <v>202</v>
      </c>
      <c r="B203" s="16">
        <v>150</v>
      </c>
      <c r="C203" s="16">
        <v>1120</v>
      </c>
      <c r="D203" s="16">
        <v>6.96068604521662E-2</v>
      </c>
      <c r="E203" s="16">
        <v>0.05</v>
      </c>
      <c r="F203" s="16">
        <v>6.0319200000000004</v>
      </c>
      <c r="G203" s="16">
        <v>0.120772946859903</v>
      </c>
      <c r="H203" s="16">
        <v>11.123200000000001</v>
      </c>
      <c r="I203" s="16">
        <v>0.99849003737709596</v>
      </c>
      <c r="J203" s="18"/>
    </row>
    <row r="204" spans="1:10" ht="15.6">
      <c r="A204" s="16">
        <v>203</v>
      </c>
      <c r="B204" s="16">
        <v>175</v>
      </c>
      <c r="C204" s="16">
        <v>1120</v>
      </c>
      <c r="D204" s="16">
        <v>6.9165120837629296E-2</v>
      </c>
      <c r="E204" s="16">
        <v>0.05</v>
      </c>
      <c r="F204" s="16">
        <v>5.9845807999999998</v>
      </c>
      <c r="G204" s="16">
        <v>0.120572174165177</v>
      </c>
      <c r="H204" s="16">
        <v>11.152168</v>
      </c>
      <c r="I204" s="16">
        <v>0.99798020718749703</v>
      </c>
      <c r="J204" s="18"/>
    </row>
    <row r="205" spans="1:10" ht="15.6">
      <c r="A205" s="16">
        <v>204</v>
      </c>
      <c r="B205" s="16">
        <v>200</v>
      </c>
      <c r="C205" s="16">
        <v>1120</v>
      </c>
      <c r="D205" s="16">
        <v>6.8737452045518802E-2</v>
      </c>
      <c r="E205" s="16">
        <v>0.05</v>
      </c>
      <c r="F205" s="16">
        <v>5.9372416000000001</v>
      </c>
      <c r="G205" s="16">
        <v>0.120371265590254</v>
      </c>
      <c r="H205" s="16">
        <v>11.181136</v>
      </c>
      <c r="I205" s="16">
        <v>0.99747075504014704</v>
      </c>
      <c r="J205" s="18"/>
    </row>
    <row r="206" spans="1:10" ht="15.6">
      <c r="A206" s="16">
        <v>205</v>
      </c>
      <c r="B206" s="16">
        <v>205</v>
      </c>
      <c r="C206" s="16">
        <v>1120</v>
      </c>
      <c r="D206" s="16">
        <v>6.8323192314264397E-2</v>
      </c>
      <c r="E206" s="16">
        <v>0.05</v>
      </c>
      <c r="F206" s="16">
        <v>5.8899024000000004</v>
      </c>
      <c r="G206" s="16">
        <v>0.120170220997147</v>
      </c>
      <c r="H206" s="16">
        <v>11.210103999999999</v>
      </c>
      <c r="I206" s="16">
        <v>0.99696168051472001</v>
      </c>
      <c r="J206" s="18"/>
    </row>
    <row r="207" spans="1:10" ht="15.6">
      <c r="A207" s="16">
        <v>206</v>
      </c>
      <c r="B207" s="16">
        <v>250</v>
      </c>
      <c r="C207" s="16">
        <v>1120</v>
      </c>
      <c r="D207" s="16">
        <v>6.7921720739322705E-2</v>
      </c>
      <c r="E207" s="16">
        <v>0.05</v>
      </c>
      <c r="F207" s="16">
        <v>5.8425631999999998</v>
      </c>
      <c r="G207" s="16">
        <v>0.119969040247678</v>
      </c>
      <c r="H207" s="16">
        <v>11.239072</v>
      </c>
      <c r="I207" s="16">
        <v>0.99645298319151399</v>
      </c>
      <c r="J207" s="18"/>
    </row>
    <row r="208" spans="1:10" ht="15.6">
      <c r="A208" s="16">
        <v>207</v>
      </c>
      <c r="B208" s="16">
        <v>250</v>
      </c>
      <c r="C208" s="16">
        <v>1120</v>
      </c>
      <c r="D208" s="16">
        <v>6.7532454167974404E-2</v>
      </c>
      <c r="E208" s="16">
        <v>0.05</v>
      </c>
      <c r="F208" s="16">
        <v>5.7952240000000002</v>
      </c>
      <c r="G208" s="16">
        <v>0.119767723203484</v>
      </c>
      <c r="H208" s="16">
        <v>11.268039999999999</v>
      </c>
      <c r="I208" s="16">
        <v>0.99594466265144899</v>
      </c>
      <c r="J208" s="18"/>
    </row>
    <row r="209" spans="1:10" ht="15.6">
      <c r="A209" s="16">
        <v>208</v>
      </c>
      <c r="B209" s="16">
        <v>255</v>
      </c>
      <c r="C209" s="16">
        <v>1120</v>
      </c>
      <c r="D209" s="16">
        <v>6.7154844373082903E-2</v>
      </c>
      <c r="E209" s="16">
        <v>0.05</v>
      </c>
      <c r="F209" s="16">
        <v>5.7478847999999996</v>
      </c>
      <c r="G209" s="16">
        <v>0.119566269726014</v>
      </c>
      <c r="H209" s="16">
        <v>11.297008</v>
      </c>
      <c r="I209" s="16">
        <v>0.99543671847606396</v>
      </c>
      <c r="J209" s="18"/>
    </row>
    <row r="210" spans="1:10" ht="15.6">
      <c r="A210" s="16">
        <v>209</v>
      </c>
      <c r="B210" s="16">
        <v>50</v>
      </c>
      <c r="C210" s="16">
        <v>1120</v>
      </c>
      <c r="D210" s="16">
        <v>6.6788375477006307E-2</v>
      </c>
      <c r="E210" s="16">
        <v>0.05</v>
      </c>
      <c r="F210" s="16">
        <v>5.7005455999999999</v>
      </c>
      <c r="G210" s="16">
        <v>0.119364679676529</v>
      </c>
      <c r="H210" s="16">
        <v>11.325976000000001</v>
      </c>
      <c r="I210" s="16">
        <v>0.99492915024752004</v>
      </c>
      <c r="J210" s="18"/>
    </row>
    <row r="211" spans="1:10" ht="15.6">
      <c r="A211" s="16">
        <v>210</v>
      </c>
      <c r="B211" s="16">
        <v>180</v>
      </c>
      <c r="C211" s="16">
        <v>1100</v>
      </c>
      <c r="D211" s="16">
        <v>6.7750677506775103E-2</v>
      </c>
      <c r="E211" s="16">
        <v>0.05</v>
      </c>
      <c r="F211" s="16">
        <v>5.3832000000000004</v>
      </c>
      <c r="G211" s="16">
        <v>0.105485232067511</v>
      </c>
      <c r="H211" s="16">
        <v>10.834</v>
      </c>
      <c r="I211" s="16">
        <v>1.00781950183062</v>
      </c>
      <c r="J211" s="18"/>
    </row>
    <row r="212" spans="1:10" ht="15.6">
      <c r="A212" s="16">
        <v>211</v>
      </c>
      <c r="B212" s="16">
        <v>188</v>
      </c>
      <c r="C212" s="16">
        <v>1100</v>
      </c>
      <c r="D212" s="16">
        <v>6.8027210884353706E-2</v>
      </c>
      <c r="E212" s="16">
        <v>0.05</v>
      </c>
      <c r="F212" s="16">
        <v>5.3832000000000004</v>
      </c>
      <c r="G212" s="16">
        <v>0.105485232067511</v>
      </c>
      <c r="H212" s="16">
        <v>10.834</v>
      </c>
      <c r="I212" s="16">
        <v>1.0064993593484299</v>
      </c>
      <c r="J212" s="18"/>
    </row>
    <row r="213" spans="1:10" ht="15.6">
      <c r="A213" s="16">
        <v>212</v>
      </c>
      <c r="B213" s="16">
        <v>225</v>
      </c>
      <c r="C213" s="16">
        <v>1100</v>
      </c>
      <c r="D213" s="16">
        <v>6.8306010928961797E-2</v>
      </c>
      <c r="E213" s="16">
        <v>0.05</v>
      </c>
      <c r="F213" s="16">
        <v>5.3832000000000004</v>
      </c>
      <c r="G213" s="16">
        <v>0.105485232067511</v>
      </c>
      <c r="H213" s="16">
        <v>10.834</v>
      </c>
      <c r="I213" s="16">
        <v>1.0051792168662499</v>
      </c>
      <c r="J213" s="18"/>
    </row>
    <row r="214" spans="1:10" ht="15.6">
      <c r="A214" s="16">
        <v>213</v>
      </c>
      <c r="B214" s="16">
        <v>235</v>
      </c>
      <c r="C214" s="16">
        <v>1100</v>
      </c>
      <c r="D214" s="16">
        <v>6.8587105624142705E-2</v>
      </c>
      <c r="E214" s="16">
        <v>0.05</v>
      </c>
      <c r="F214" s="16">
        <v>5.3832000000000004</v>
      </c>
      <c r="G214" s="16">
        <v>0.105485232067511</v>
      </c>
      <c r="H214" s="16">
        <v>10.834</v>
      </c>
      <c r="I214" s="16">
        <v>1.0038590743840601</v>
      </c>
      <c r="J214" s="18"/>
    </row>
    <row r="215" spans="1:10" ht="15.6">
      <c r="A215" s="16">
        <v>214</v>
      </c>
      <c r="B215" s="16">
        <v>190</v>
      </c>
      <c r="C215" s="16">
        <v>1100</v>
      </c>
      <c r="D215" s="16">
        <v>6.8870523415978005E-2</v>
      </c>
      <c r="E215" s="16">
        <v>0.05</v>
      </c>
      <c r="F215" s="16">
        <v>5.3832000000000004</v>
      </c>
      <c r="G215" s="16">
        <v>0.105485232067511</v>
      </c>
      <c r="H215" s="16">
        <v>10.834</v>
      </c>
      <c r="I215" s="16">
        <v>1.00253893190188</v>
      </c>
      <c r="J215" s="18"/>
    </row>
    <row r="216" spans="1:10" ht="15.6">
      <c r="A216" s="16">
        <v>215</v>
      </c>
      <c r="B216" s="16">
        <v>182</v>
      </c>
      <c r="C216" s="16">
        <v>1080</v>
      </c>
      <c r="D216" s="16">
        <v>6.8212824010914094E-2</v>
      </c>
      <c r="E216" s="16">
        <v>4.9500000000000002E-2</v>
      </c>
      <c r="F216" s="16">
        <v>5.3832000000000004</v>
      </c>
      <c r="G216" s="16">
        <v>0.105485232067511</v>
      </c>
      <c r="H216" s="16">
        <v>10.834</v>
      </c>
      <c r="I216" s="16">
        <v>1.0019094599898399</v>
      </c>
      <c r="J216" s="18"/>
    </row>
    <row r="217" spans="1:10" ht="15.6">
      <c r="A217" s="16">
        <v>216</v>
      </c>
      <c r="B217" s="16">
        <v>195</v>
      </c>
      <c r="C217" s="16">
        <v>1080</v>
      </c>
      <c r="D217" s="16">
        <v>6.8493150684931503E-2</v>
      </c>
      <c r="E217" s="16">
        <v>4.9500000000000002E-2</v>
      </c>
      <c r="F217" s="16">
        <v>5.3832000000000004</v>
      </c>
      <c r="G217" s="16">
        <v>0.105485232067511</v>
      </c>
      <c r="H217" s="16">
        <v>10.834</v>
      </c>
      <c r="I217" s="16">
        <v>1.0005893175076599</v>
      </c>
      <c r="J217" s="18"/>
    </row>
    <row r="218" spans="1:10" ht="15.6">
      <c r="A218" s="16">
        <v>217</v>
      </c>
      <c r="B218" s="16">
        <v>225</v>
      </c>
      <c r="C218" s="16">
        <v>1080</v>
      </c>
      <c r="D218" s="16">
        <v>6.8775790921595595E-2</v>
      </c>
      <c r="E218" s="16">
        <v>4.9500000000000002E-2</v>
      </c>
      <c r="F218" s="16">
        <v>5.3832000000000004</v>
      </c>
      <c r="G218" s="16">
        <v>0.105485232067511</v>
      </c>
      <c r="H218" s="16">
        <v>10.834</v>
      </c>
      <c r="I218" s="16">
        <v>0.99926917502546997</v>
      </c>
      <c r="J218" s="18"/>
    </row>
    <row r="219" spans="1:10" ht="15.6">
      <c r="A219" s="16">
        <v>218</v>
      </c>
      <c r="B219" s="16">
        <v>230</v>
      </c>
      <c r="C219" s="16">
        <v>1080</v>
      </c>
      <c r="D219" s="16">
        <v>6.9060773480663001E-2</v>
      </c>
      <c r="E219" s="16">
        <v>4.9500000000000002E-2</v>
      </c>
      <c r="F219" s="16">
        <v>5.3832000000000004</v>
      </c>
      <c r="G219" s="16">
        <v>0.105485232067511</v>
      </c>
      <c r="H219" s="16">
        <v>10.834</v>
      </c>
      <c r="I219" s="16">
        <v>0.99794903254328404</v>
      </c>
      <c r="J219" s="18"/>
    </row>
    <row r="220" spans="1:10" ht="15.6">
      <c r="A220" s="16">
        <v>219</v>
      </c>
      <c r="B220" s="16">
        <v>195</v>
      </c>
      <c r="C220" s="16">
        <v>1080</v>
      </c>
      <c r="D220" s="16">
        <v>6.9348127600554796E-2</v>
      </c>
      <c r="E220" s="16">
        <v>4.9500000000000002E-2</v>
      </c>
      <c r="F220" s="16">
        <v>5.3832000000000004</v>
      </c>
      <c r="G220" s="16">
        <v>0.105485232067511</v>
      </c>
      <c r="H220" s="16">
        <v>10.834</v>
      </c>
      <c r="I220" s="16">
        <v>0.996628890061099</v>
      </c>
      <c r="J220" s="18"/>
    </row>
    <row r="221" spans="1:10" ht="15.6">
      <c r="A221" s="16">
        <v>220</v>
      </c>
      <c r="B221" s="16">
        <v>145</v>
      </c>
      <c r="C221" s="16">
        <v>1070</v>
      </c>
      <c r="D221" s="16">
        <v>6.7823470950065801E-2</v>
      </c>
      <c r="E221" s="16">
        <v>0.05</v>
      </c>
      <c r="F221" s="16">
        <v>6.0261905000000002</v>
      </c>
      <c r="G221" s="16">
        <v>0.121006365565323</v>
      </c>
      <c r="H221" s="16">
        <v>11.043317500000001</v>
      </c>
      <c r="I221" s="16">
        <v>1.00887599760263</v>
      </c>
      <c r="J221" s="18"/>
    </row>
    <row r="222" spans="1:10" ht="15.6">
      <c r="A222" s="16">
        <v>221</v>
      </c>
      <c r="B222" s="16">
        <v>187</v>
      </c>
      <c r="C222" s="16">
        <v>1070</v>
      </c>
      <c r="D222" s="16">
        <v>6.7704362001419799E-2</v>
      </c>
      <c r="E222" s="16">
        <v>5.3749999999999999E-2</v>
      </c>
      <c r="F222" s="16">
        <v>5.9715509999999998</v>
      </c>
      <c r="G222" s="16">
        <v>0.119870020459742</v>
      </c>
      <c r="H222" s="16">
        <v>11.067584999999999</v>
      </c>
      <c r="I222" s="16">
        <v>1.0074956126605901</v>
      </c>
      <c r="J222" s="18"/>
    </row>
    <row r="223" spans="1:10" ht="15.6">
      <c r="A223" s="16">
        <v>222</v>
      </c>
      <c r="B223" s="16">
        <v>226</v>
      </c>
      <c r="C223" s="16">
        <v>1070</v>
      </c>
      <c r="D223" s="16">
        <v>6.7590184617761395E-2</v>
      </c>
      <c r="E223" s="16">
        <v>5.7500000000000002E-2</v>
      </c>
      <c r="F223" s="16">
        <v>5.9169115000000003</v>
      </c>
      <c r="G223" s="16">
        <v>0.118750373334926</v>
      </c>
      <c r="H223" s="16">
        <v>11.0918525</v>
      </c>
      <c r="I223" s="16">
        <v>1.0061161402076599</v>
      </c>
      <c r="J223" s="18"/>
    </row>
    <row r="224" spans="1:10" ht="15.6">
      <c r="A224" s="16">
        <v>223</v>
      </c>
      <c r="B224" s="16">
        <v>352</v>
      </c>
      <c r="C224" s="16">
        <v>1070</v>
      </c>
      <c r="D224" s="16">
        <v>6.7480638732625303E-2</v>
      </c>
      <c r="E224" s="16">
        <v>6.1249999999999999E-2</v>
      </c>
      <c r="F224" s="16">
        <v>5.8622719999999999</v>
      </c>
      <c r="G224" s="16">
        <v>0.11764705882352899</v>
      </c>
      <c r="H224" s="16">
        <v>11.11612</v>
      </c>
      <c r="I224" s="16">
        <v>1.00473757933938</v>
      </c>
      <c r="J224" s="18"/>
    </row>
    <row r="225" spans="1:10" ht="15.6">
      <c r="A225" s="16">
        <v>224</v>
      </c>
      <c r="B225" s="16">
        <v>345</v>
      </c>
      <c r="C225" s="16">
        <v>1070</v>
      </c>
      <c r="D225" s="16">
        <v>6.7375448139448596E-2</v>
      </c>
      <c r="E225" s="16">
        <v>6.5000000000000002E-2</v>
      </c>
      <c r="F225" s="16">
        <v>5.8076325000000004</v>
      </c>
      <c r="G225" s="16">
        <v>0.11655972214046</v>
      </c>
      <c r="H225" s="16">
        <v>11.140387499999999</v>
      </c>
      <c r="I225" s="16">
        <v>1.00335992915243</v>
      </c>
      <c r="J225" s="18"/>
    </row>
    <row r="226" spans="1:10" ht="15.6">
      <c r="A226" s="16">
        <v>225</v>
      </c>
      <c r="B226" s="16">
        <v>249</v>
      </c>
      <c r="C226" s="16">
        <v>1070</v>
      </c>
      <c r="D226" s="16">
        <v>6.7274358166258597E-2</v>
      </c>
      <c r="E226" s="16">
        <v>6.8750000000000006E-2</v>
      </c>
      <c r="F226" s="16">
        <v>5.752993</v>
      </c>
      <c r="G226" s="16">
        <v>0.115488018702513</v>
      </c>
      <c r="H226" s="16">
        <v>11.164655</v>
      </c>
      <c r="I226" s="16">
        <v>1.0019831887447199</v>
      </c>
      <c r="J226" s="18"/>
    </row>
    <row r="227" spans="1:10" ht="15.6">
      <c r="A227" s="16">
        <v>226</v>
      </c>
      <c r="B227" s="16">
        <v>170</v>
      </c>
      <c r="C227" s="16">
        <v>1102</v>
      </c>
      <c r="D227" s="16">
        <v>6.55418559377028E-2</v>
      </c>
      <c r="E227" s="16">
        <v>0.05</v>
      </c>
      <c r="F227" s="16">
        <v>5.9845807999999998</v>
      </c>
      <c r="G227" s="16">
        <v>0.120572174165177</v>
      </c>
      <c r="H227" s="16">
        <v>11.152168</v>
      </c>
      <c r="I227" s="16">
        <v>1.0106572342112801</v>
      </c>
      <c r="J227" s="18"/>
    </row>
    <row r="228" spans="1:10" ht="15.6">
      <c r="A228" s="16">
        <v>227</v>
      </c>
      <c r="B228" s="16">
        <v>250</v>
      </c>
      <c r="C228" s="16">
        <v>1102</v>
      </c>
      <c r="D228" s="16">
        <v>6.5479974570883698E-2</v>
      </c>
      <c r="E228" s="16">
        <v>5.3749999999999999E-2</v>
      </c>
      <c r="F228" s="16">
        <v>5.9372416000000001</v>
      </c>
      <c r="G228" s="16">
        <v>0.120371265590254</v>
      </c>
      <c r="H228" s="16">
        <v>11.181136</v>
      </c>
      <c r="I228" s="16">
        <v>1.0092192397475599</v>
      </c>
      <c r="J228" s="18"/>
    </row>
    <row r="229" spans="1:10" ht="15.6">
      <c r="A229" s="16">
        <v>228</v>
      </c>
      <c r="B229" s="16">
        <v>340</v>
      </c>
      <c r="C229" s="16">
        <v>1102</v>
      </c>
      <c r="D229" s="16">
        <v>6.5420560747663503E-2</v>
      </c>
      <c r="E229" s="16">
        <v>5.7500000000000002E-2</v>
      </c>
      <c r="F229" s="16">
        <v>5.8899024000000004</v>
      </c>
      <c r="G229" s="16">
        <v>0.120170220997147</v>
      </c>
      <c r="H229" s="16">
        <v>11.210103999999999</v>
      </c>
      <c r="I229" s="16">
        <v>1.00778231117047</v>
      </c>
      <c r="J229" s="18"/>
    </row>
    <row r="230" spans="1:10" ht="15.6">
      <c r="A230" s="16">
        <v>229</v>
      </c>
      <c r="B230" s="16">
        <v>450</v>
      </c>
      <c r="C230" s="16">
        <v>1102</v>
      </c>
      <c r="D230" s="16">
        <v>6.5363469761759302E-2</v>
      </c>
      <c r="E230" s="16">
        <v>6.1249999999999999E-2</v>
      </c>
      <c r="F230" s="16">
        <v>5.8425631999999998</v>
      </c>
      <c r="G230" s="16">
        <v>0.119969040247678</v>
      </c>
      <c r="H230" s="16">
        <v>11.239072</v>
      </c>
      <c r="I230" s="16">
        <v>1.00634644729536</v>
      </c>
      <c r="J230" s="18"/>
    </row>
    <row r="231" spans="1:10" ht="15.6">
      <c r="A231" s="16">
        <v>230</v>
      </c>
      <c r="B231" s="16">
        <v>400</v>
      </c>
      <c r="C231" s="16">
        <v>1102</v>
      </c>
      <c r="D231" s="16">
        <v>6.5308568004793302E-2</v>
      </c>
      <c r="E231" s="16">
        <v>6.5000000000000002E-2</v>
      </c>
      <c r="F231" s="16">
        <v>5.7952240000000002</v>
      </c>
      <c r="G231" s="16">
        <v>0.119767723203484</v>
      </c>
      <c r="H231" s="16">
        <v>11.268039999999999</v>
      </c>
      <c r="I231" s="16">
        <v>1.00491164693931</v>
      </c>
      <c r="J231" s="18"/>
    </row>
    <row r="232" spans="1:10" ht="15.6">
      <c r="A232" s="16">
        <v>231</v>
      </c>
      <c r="B232" s="16">
        <v>0</v>
      </c>
      <c r="C232" s="16">
        <v>1102</v>
      </c>
      <c r="D232" s="16">
        <v>6.5255731922398599E-2</v>
      </c>
      <c r="E232" s="16">
        <v>6.8750000000000006E-2</v>
      </c>
      <c r="F232" s="16">
        <v>5.7478847999999996</v>
      </c>
      <c r="G232" s="16">
        <v>0.119566269726014</v>
      </c>
      <c r="H232" s="16">
        <v>11.297008</v>
      </c>
      <c r="I232" s="16">
        <v>1.0034779089211601</v>
      </c>
      <c r="J232" s="18"/>
    </row>
    <row r="233" spans="1:10" ht="15.6">
      <c r="A233" s="16">
        <v>232</v>
      </c>
      <c r="B233" s="16">
        <v>380</v>
      </c>
      <c r="C233" s="16">
        <v>1080</v>
      </c>
      <c r="D233" s="16">
        <v>6.7019091045748394E-2</v>
      </c>
      <c r="E233" s="16">
        <v>6.3125000000000001E-2</v>
      </c>
      <c r="F233" s="16">
        <v>5.8436298000000004</v>
      </c>
      <c r="G233" s="16">
        <v>0.11773798482794701</v>
      </c>
      <c r="H233" s="16">
        <v>11.160292999999999</v>
      </c>
      <c r="I233" s="16">
        <v>1.0053678201331999</v>
      </c>
      <c r="J233" s="18"/>
    </row>
    <row r="234" spans="1:10" ht="15.6">
      <c r="A234" s="16">
        <v>233</v>
      </c>
      <c r="B234" s="16">
        <v>340</v>
      </c>
      <c r="C234" s="16">
        <v>1150</v>
      </c>
      <c r="D234" s="16">
        <v>6.3364055299539201E-2</v>
      </c>
      <c r="E234" s="16">
        <v>6.8750000000000006E-2</v>
      </c>
      <c r="F234" s="16">
        <v>5.9016999999999999</v>
      </c>
      <c r="G234" s="16">
        <v>0.120879120879121</v>
      </c>
      <c r="H234" s="16">
        <v>10.9895</v>
      </c>
      <c r="I234" s="16">
        <v>1.01406651171644</v>
      </c>
      <c r="J234" s="18"/>
    </row>
    <row r="235" spans="1:10" ht="15.6">
      <c r="A235" s="16">
        <v>234</v>
      </c>
      <c r="B235" s="16">
        <v>535</v>
      </c>
      <c r="C235" s="16">
        <v>1075</v>
      </c>
      <c r="D235" s="16">
        <v>6.6970929655719796E-2</v>
      </c>
      <c r="E235" s="16">
        <v>6.5000000000000002E-2</v>
      </c>
      <c r="F235" s="16">
        <v>5.8425631999999998</v>
      </c>
      <c r="G235" s="16">
        <v>0.119969040247678</v>
      </c>
      <c r="H235" s="16">
        <v>11.239072</v>
      </c>
      <c r="I235" s="16">
        <v>1.00328086686882</v>
      </c>
      <c r="J235" s="18"/>
    </row>
    <row r="236" spans="1:10" ht="15.6">
      <c r="A236" s="16">
        <v>235</v>
      </c>
      <c r="B236" s="16">
        <v>610</v>
      </c>
      <c r="C236" s="16">
        <v>1075</v>
      </c>
      <c r="D236" s="16">
        <v>6.5908816059983097E-2</v>
      </c>
      <c r="E236" s="16">
        <v>6.5000000000000002E-2</v>
      </c>
      <c r="F236" s="16">
        <v>5.7952240000000002</v>
      </c>
      <c r="G236" s="16">
        <v>0.119767723203484</v>
      </c>
      <c r="H236" s="16">
        <v>11.268039999999999</v>
      </c>
      <c r="I236" s="16">
        <v>1.00325754304155</v>
      </c>
      <c r="J236" s="18"/>
    </row>
    <row r="237" spans="1:10" ht="15.6">
      <c r="A237" s="16">
        <v>236</v>
      </c>
      <c r="B237" s="16">
        <v>550</v>
      </c>
      <c r="C237" s="16">
        <v>1075</v>
      </c>
      <c r="D237" s="16">
        <v>6.5397341105364395E-2</v>
      </c>
      <c r="E237" s="16">
        <v>6.5000000000000002E-2</v>
      </c>
      <c r="F237" s="16">
        <v>5.7715544000000003</v>
      </c>
      <c r="G237" s="16">
        <v>0.119667013527575</v>
      </c>
      <c r="H237" s="16">
        <v>11.282524</v>
      </c>
      <c r="I237" s="16">
        <v>1.0032458876050401</v>
      </c>
      <c r="J237" s="18"/>
    </row>
    <row r="238" spans="1:10" ht="15.6">
      <c r="A238" s="16">
        <v>237</v>
      </c>
      <c r="B238" s="16">
        <v>340</v>
      </c>
      <c r="C238" s="16">
        <v>1075</v>
      </c>
      <c r="D238" s="16">
        <v>6.4898286685231496E-2</v>
      </c>
      <c r="E238" s="16">
        <v>6.5000000000000002E-2</v>
      </c>
      <c r="F238" s="16">
        <v>5.7478847999999996</v>
      </c>
      <c r="G238" s="16">
        <v>0.119566269726014</v>
      </c>
      <c r="H238" s="16">
        <v>11.297008</v>
      </c>
      <c r="I238" s="16">
        <v>1.0032342364834299</v>
      </c>
      <c r="J238" s="18"/>
    </row>
    <row r="239" spans="1:10" ht="15.6">
      <c r="A239" s="16">
        <v>238</v>
      </c>
      <c r="B239" s="16">
        <v>120</v>
      </c>
      <c r="C239" s="16">
        <v>1075</v>
      </c>
      <c r="D239" s="16">
        <v>6.3935672649355998E-2</v>
      </c>
      <c r="E239" s="16">
        <v>6.5000000000000002E-2</v>
      </c>
      <c r="F239" s="16">
        <v>5.7005455999999999</v>
      </c>
      <c r="G239" s="16">
        <v>0.119364679676529</v>
      </c>
      <c r="H239" s="16">
        <v>11.325976000000001</v>
      </c>
      <c r="I239" s="16">
        <v>1.0032109471752899</v>
      </c>
      <c r="J239" s="18"/>
    </row>
    <row r="240" spans="1:10" ht="15.6">
      <c r="A240" s="16">
        <v>239</v>
      </c>
      <c r="B240" s="16">
        <v>150</v>
      </c>
      <c r="C240" s="16">
        <v>1145</v>
      </c>
      <c r="D240" s="16">
        <v>6.6666666666666693E-2</v>
      </c>
      <c r="E240" s="16">
        <v>0.05</v>
      </c>
      <c r="F240" s="16">
        <v>6.0459300000000002</v>
      </c>
      <c r="G240" s="16">
        <v>0.12091898428053199</v>
      </c>
      <c r="H240" s="16">
        <v>11.086550000000001</v>
      </c>
      <c r="I240" s="16">
        <v>1.01100007161061</v>
      </c>
      <c r="J240" s="18"/>
    </row>
    <row r="241" spans="1:10" ht="15.6">
      <c r="A241" s="16">
        <v>240</v>
      </c>
      <c r="B241" s="16">
        <v>220</v>
      </c>
      <c r="C241" s="16">
        <v>1145</v>
      </c>
      <c r="D241" s="16">
        <v>6.6666666666666693E-2</v>
      </c>
      <c r="E241" s="16">
        <v>5.339E-2</v>
      </c>
      <c r="F241" s="16">
        <v>5.9944603000000001</v>
      </c>
      <c r="G241" s="16">
        <v>0.12017696600123801</v>
      </c>
      <c r="H241" s="16">
        <v>11.1125205</v>
      </c>
      <c r="I241" s="16">
        <v>1.00950054787432</v>
      </c>
      <c r="J241" s="18"/>
    </row>
    <row r="242" spans="1:10" ht="15.6">
      <c r="A242" s="16">
        <v>241</v>
      </c>
      <c r="B242" s="16">
        <v>225</v>
      </c>
      <c r="C242" s="16">
        <v>1145</v>
      </c>
      <c r="D242" s="16">
        <v>6.6666666666666693E-2</v>
      </c>
      <c r="E242" s="16">
        <v>5.6779999999999997E-2</v>
      </c>
      <c r="F242" s="16">
        <v>5.9429905999999999</v>
      </c>
      <c r="G242" s="16">
        <v>0.119441073338738</v>
      </c>
      <c r="H242" s="16">
        <v>11.138491</v>
      </c>
      <c r="I242" s="16">
        <v>1.0080020595164201</v>
      </c>
      <c r="J242" s="18"/>
    </row>
    <row r="243" spans="1:10" ht="15.6">
      <c r="A243" s="16">
        <v>242</v>
      </c>
      <c r="B243" s="16">
        <v>250</v>
      </c>
      <c r="C243" s="16">
        <v>1145</v>
      </c>
      <c r="D243" s="16">
        <v>6.6666666666666693E-2</v>
      </c>
      <c r="E243" s="16">
        <v>6.0170000000000001E-2</v>
      </c>
      <c r="F243" s="16">
        <v>5.8915208999999997</v>
      </c>
      <c r="G243" s="16">
        <v>0.118711230751225</v>
      </c>
      <c r="H243" s="16">
        <v>11.1644615</v>
      </c>
      <c r="I243" s="16">
        <v>1.00650460546494</v>
      </c>
      <c r="J243" s="18"/>
    </row>
    <row r="244" spans="1:10" ht="15.6">
      <c r="A244" s="16">
        <v>243</v>
      </c>
      <c r="B244" s="16">
        <v>300</v>
      </c>
      <c r="C244" s="16">
        <v>1145</v>
      </c>
      <c r="D244" s="16">
        <v>6.6666666666666693E-2</v>
      </c>
      <c r="E244" s="16">
        <v>6.3560000000000005E-2</v>
      </c>
      <c r="F244" s="16">
        <v>5.8400512000000004</v>
      </c>
      <c r="G244" s="16">
        <v>0.117987363933927</v>
      </c>
      <c r="H244" s="16">
        <v>11.190431999999999</v>
      </c>
      <c r="I244" s="16">
        <v>1.0050081846493699</v>
      </c>
      <c r="J244" s="18"/>
    </row>
    <row r="245" spans="1:10" ht="15.6">
      <c r="A245" s="16">
        <v>244</v>
      </c>
      <c r="B245" s="16">
        <v>450</v>
      </c>
      <c r="C245" s="16">
        <v>1145</v>
      </c>
      <c r="D245" s="16">
        <v>6.6666666666666693E-2</v>
      </c>
      <c r="E245" s="16">
        <v>6.5254999999999994E-2</v>
      </c>
      <c r="F245" s="16">
        <v>5.8143163500000004</v>
      </c>
      <c r="G245" s="16">
        <v>0.11762764855090101</v>
      </c>
      <c r="H245" s="16">
        <v>11.203417249999999</v>
      </c>
      <c r="I245" s="16">
        <v>1.00426036137093</v>
      </c>
      <c r="J245" s="18"/>
    </row>
    <row r="246" spans="1:10" ht="15.6">
      <c r="A246" s="16">
        <v>245</v>
      </c>
      <c r="B246" s="16">
        <v>230</v>
      </c>
      <c r="C246" s="16">
        <v>1145</v>
      </c>
      <c r="D246" s="16">
        <v>6.6666666666666693E-2</v>
      </c>
      <c r="E246" s="16">
        <v>6.6949999999999996E-2</v>
      </c>
      <c r="F246" s="16">
        <v>5.7885815000000003</v>
      </c>
      <c r="G246" s="16">
        <v>0.11726939979389001</v>
      </c>
      <c r="H246" s="16">
        <v>11.216402499999999</v>
      </c>
      <c r="I246" s="16">
        <v>1.0035127960007</v>
      </c>
      <c r="J246" s="18"/>
    </row>
    <row r="247" spans="1:10" ht="15.6">
      <c r="A247" s="16">
        <v>246</v>
      </c>
      <c r="B247" s="16">
        <v>182</v>
      </c>
      <c r="C247" s="16">
        <v>1120</v>
      </c>
      <c r="D247" s="16">
        <v>6.6970929655719796E-2</v>
      </c>
      <c r="E247" s="16">
        <v>6.5000000000000002E-2</v>
      </c>
      <c r="F247" s="16">
        <v>5.9501600000000003</v>
      </c>
      <c r="G247" s="16">
        <v>0.12109375</v>
      </c>
      <c r="H247" s="16">
        <v>10.957599999999999</v>
      </c>
      <c r="I247" s="16">
        <v>1.0055636627578799</v>
      </c>
      <c r="J247" s="18"/>
    </row>
    <row r="248" spans="1:10" ht="15.6">
      <c r="A248" s="16">
        <v>247</v>
      </c>
      <c r="B248" s="16">
        <v>207</v>
      </c>
      <c r="C248" s="16">
        <v>1120</v>
      </c>
      <c r="D248" s="16">
        <v>6.7291396670321996E-2</v>
      </c>
      <c r="E248" s="16">
        <v>6.5000000000000002E-2</v>
      </c>
      <c r="F248" s="16">
        <v>5.9501600000000003</v>
      </c>
      <c r="G248" s="16">
        <v>0.12109375</v>
      </c>
      <c r="H248" s="16">
        <v>10.957599999999999</v>
      </c>
      <c r="I248" s="16">
        <v>1.0034519790660901</v>
      </c>
      <c r="J248" s="18"/>
    </row>
    <row r="249" spans="1:10" ht="15.6">
      <c r="A249" s="16">
        <v>248</v>
      </c>
      <c r="B249" s="16">
        <v>220</v>
      </c>
      <c r="C249" s="16">
        <v>1120</v>
      </c>
      <c r="D249" s="16">
        <v>6.7614945407192206E-2</v>
      </c>
      <c r="E249" s="16">
        <v>6.5000000000000002E-2</v>
      </c>
      <c r="F249" s="16">
        <v>5.9501600000000003</v>
      </c>
      <c r="G249" s="16">
        <v>0.12109375</v>
      </c>
      <c r="H249" s="16">
        <v>10.957599999999999</v>
      </c>
      <c r="I249" s="16">
        <v>1.0013402953743</v>
      </c>
      <c r="J249" s="18"/>
    </row>
    <row r="250" spans="1:10" ht="15.6">
      <c r="A250" s="16">
        <v>249</v>
      </c>
      <c r="B250" s="16">
        <v>250</v>
      </c>
      <c r="C250" s="16">
        <v>1120</v>
      </c>
      <c r="D250" s="16">
        <v>6.7941620533467501E-2</v>
      </c>
      <c r="E250" s="16">
        <v>6.5000000000000002E-2</v>
      </c>
      <c r="F250" s="16">
        <v>5.9501600000000003</v>
      </c>
      <c r="G250" s="16">
        <v>0.12109375</v>
      </c>
      <c r="H250" s="16">
        <v>10.957599999999999</v>
      </c>
      <c r="I250" s="16">
        <v>0.99922861168250399</v>
      </c>
      <c r="J250" s="18"/>
    </row>
    <row r="251" spans="1:10" ht="15.6">
      <c r="A251" s="16">
        <v>250</v>
      </c>
      <c r="B251" s="16">
        <v>185</v>
      </c>
      <c r="C251" s="16">
        <v>1120</v>
      </c>
      <c r="D251" s="16">
        <v>6.8604532980994004E-2</v>
      </c>
      <c r="E251" s="16">
        <v>6.5000000000000002E-2</v>
      </c>
      <c r="F251" s="16">
        <v>5.9501600000000003</v>
      </c>
      <c r="G251" s="16">
        <v>0.12109375</v>
      </c>
      <c r="H251" s="16">
        <v>10.957599999999999</v>
      </c>
      <c r="I251" s="16">
        <v>0.99500524429892101</v>
      </c>
      <c r="J251" s="18"/>
    </row>
    <row r="252" spans="1:10" ht="15.6">
      <c r="A252" s="16">
        <v>251</v>
      </c>
      <c r="B252" s="16">
        <v>165</v>
      </c>
      <c r="C252" s="16">
        <v>1070</v>
      </c>
      <c r="D252" s="16">
        <v>6.6377171215880895E-2</v>
      </c>
      <c r="E252" s="16">
        <v>6.3125000000000001E-2</v>
      </c>
      <c r="F252" s="16">
        <v>5.90679175</v>
      </c>
      <c r="G252" s="16">
        <v>0.120491430304869</v>
      </c>
      <c r="H252" s="16">
        <v>11.11848625</v>
      </c>
      <c r="I252" s="16">
        <v>1.00653203771191</v>
      </c>
      <c r="J252" s="18"/>
    </row>
    <row r="253" spans="1:10" ht="15.6">
      <c r="A253" s="16">
        <v>252</v>
      </c>
      <c r="B253" s="16">
        <v>300</v>
      </c>
      <c r="C253" s="16">
        <v>1070</v>
      </c>
      <c r="D253" s="16">
        <v>6.6313976377952805E-2</v>
      </c>
      <c r="E253" s="16">
        <v>6.4625000000000002E-2</v>
      </c>
      <c r="F253" s="16">
        <v>5.8948238499999999</v>
      </c>
      <c r="G253" s="16">
        <v>0.120726398426258</v>
      </c>
      <c r="H253" s="16">
        <v>11.110639750000001</v>
      </c>
      <c r="I253" s="16">
        <v>1.00623893355434</v>
      </c>
      <c r="J253" s="18"/>
    </row>
    <row r="254" spans="1:10" ht="15.6">
      <c r="A254" s="16">
        <v>253</v>
      </c>
      <c r="B254" s="16">
        <v>400</v>
      </c>
      <c r="C254" s="16">
        <v>1070</v>
      </c>
      <c r="D254" s="16">
        <v>6.6251830161054195E-2</v>
      </c>
      <c r="E254" s="16">
        <v>6.6125000000000003E-2</v>
      </c>
      <c r="F254" s="16">
        <v>5.8828559499999997</v>
      </c>
      <c r="G254" s="16">
        <v>0.120961714900262</v>
      </c>
      <c r="H254" s="16">
        <v>11.10279325</v>
      </c>
      <c r="I254" s="16">
        <v>1.0059458030862201</v>
      </c>
      <c r="J254" s="18"/>
    </row>
    <row r="255" spans="1:10" ht="15.6">
      <c r="A255" s="16">
        <v>254</v>
      </c>
      <c r="B255" s="16">
        <v>420</v>
      </c>
      <c r="C255" s="16">
        <v>1070</v>
      </c>
      <c r="D255" s="16">
        <v>6.6221142162819005E-2</v>
      </c>
      <c r="E255" s="16">
        <v>6.6875000000000004E-2</v>
      </c>
      <c r="F255" s="16">
        <v>5.8768719999999997</v>
      </c>
      <c r="G255" s="16">
        <v>0.12107950401167</v>
      </c>
      <c r="H255" s="16">
        <v>11.09887</v>
      </c>
      <c r="I255" s="16">
        <v>1.00579922798461</v>
      </c>
      <c r="J255" s="18"/>
    </row>
    <row r="256" spans="1:10" ht="15.6">
      <c r="A256" s="16">
        <v>255</v>
      </c>
      <c r="B256" s="16">
        <v>450</v>
      </c>
      <c r="C256" s="16">
        <v>1070</v>
      </c>
      <c r="D256" s="16">
        <v>6.6190706679574093E-2</v>
      </c>
      <c r="E256" s="16">
        <v>6.7625000000000005E-2</v>
      </c>
      <c r="F256" s="16">
        <v>5.8708880499999996</v>
      </c>
      <c r="G256" s="16">
        <v>0.121197380502131</v>
      </c>
      <c r="H256" s="16">
        <v>11.09494675</v>
      </c>
      <c r="I256" s="16">
        <v>1.0056526463040301</v>
      </c>
      <c r="J256" s="18"/>
    </row>
    <row r="257" spans="1:10" ht="15.6">
      <c r="A257" s="16">
        <v>256</v>
      </c>
      <c r="B257" s="16">
        <v>500</v>
      </c>
      <c r="C257" s="16">
        <v>1070</v>
      </c>
      <c r="D257" s="16">
        <v>6.6160520607375303E-2</v>
      </c>
      <c r="E257" s="16">
        <v>6.8375000000000005E-2</v>
      </c>
      <c r="F257" s="16">
        <v>5.8649041000000004</v>
      </c>
      <c r="G257" s="16">
        <v>0.121315344468911</v>
      </c>
      <c r="H257" s="16">
        <v>11.0910235</v>
      </c>
      <c r="I257" s="16">
        <v>1.00550605804405</v>
      </c>
      <c r="J257" s="18"/>
    </row>
    <row r="258" spans="1:10" ht="15.6">
      <c r="A258" s="16">
        <v>257</v>
      </c>
      <c r="B258" s="16">
        <v>390</v>
      </c>
      <c r="C258" s="16">
        <v>1070</v>
      </c>
      <c r="D258" s="16">
        <v>6.6130580892942895E-2</v>
      </c>
      <c r="E258" s="16">
        <v>6.9125000000000006E-2</v>
      </c>
      <c r="F258" s="16">
        <v>5.8589201500000003</v>
      </c>
      <c r="G258" s="16">
        <v>0.12143339600942001</v>
      </c>
      <c r="H258" s="16">
        <v>11.087100250000001</v>
      </c>
      <c r="I258" s="16">
        <v>1.00535946320421</v>
      </c>
      <c r="J258" s="18"/>
    </row>
    <row r="259" spans="1:10" ht="15.6">
      <c r="A259" s="16">
        <v>258</v>
      </c>
      <c r="B259" s="16">
        <v>400</v>
      </c>
      <c r="C259" s="16">
        <v>1077</v>
      </c>
      <c r="D259" s="16">
        <v>6.5025769471605405E-2</v>
      </c>
      <c r="E259" s="16">
        <v>6.5000000000000002E-2</v>
      </c>
      <c r="F259" s="16">
        <v>5.96835</v>
      </c>
      <c r="G259" s="16">
        <v>0.121897542486857</v>
      </c>
      <c r="H259" s="16">
        <v>10.907</v>
      </c>
      <c r="I259" s="16">
        <v>1.0113327765059501</v>
      </c>
      <c r="J259" s="18"/>
    </row>
    <row r="260" spans="1:10" ht="15.6">
      <c r="A260" s="16">
        <v>259</v>
      </c>
      <c r="B260" s="16">
        <v>420</v>
      </c>
      <c r="C260" s="16">
        <v>1077</v>
      </c>
      <c r="D260" s="16">
        <v>6.5025769471605405E-2</v>
      </c>
      <c r="E260" s="16">
        <v>6.5000000000000002E-2</v>
      </c>
      <c r="F260" s="16">
        <v>5.9413106999999998</v>
      </c>
      <c r="G260" s="16">
        <v>0.121610577802715</v>
      </c>
      <c r="H260" s="16">
        <v>10.9777345</v>
      </c>
      <c r="I260" s="16">
        <v>1.0107545426415601</v>
      </c>
      <c r="J260" s="18"/>
    </row>
    <row r="261" spans="1:10" ht="15.6">
      <c r="A261" s="16">
        <v>260</v>
      </c>
      <c r="B261" s="16">
        <v>450</v>
      </c>
      <c r="C261" s="16">
        <v>1077</v>
      </c>
      <c r="D261" s="16">
        <v>6.5025769471605405E-2</v>
      </c>
      <c r="E261" s="16">
        <v>6.5000000000000002E-2</v>
      </c>
      <c r="F261" s="16">
        <v>5.9142713999999996</v>
      </c>
      <c r="G261" s="16">
        <v>0.12132496105919</v>
      </c>
      <c r="H261" s="16">
        <v>11.048469000000001</v>
      </c>
      <c r="I261" s="16">
        <v>1.01017696961473</v>
      </c>
      <c r="J261" s="18"/>
    </row>
    <row r="262" spans="1:10" ht="15.6">
      <c r="A262" s="16">
        <v>261</v>
      </c>
      <c r="B262" s="16">
        <v>470</v>
      </c>
      <c r="C262" s="16">
        <v>1077</v>
      </c>
      <c r="D262" s="16">
        <v>6.5025769471605405E-2</v>
      </c>
      <c r="E262" s="16">
        <v>6.5000000000000002E-2</v>
      </c>
      <c r="F262" s="16">
        <v>5.9007517500000004</v>
      </c>
      <c r="G262" s="16">
        <v>0.12118265520070499</v>
      </c>
      <c r="H262" s="16">
        <v>11.083836249999999</v>
      </c>
      <c r="I262" s="16">
        <v>1.0098884305614799</v>
      </c>
      <c r="J262" s="18"/>
    </row>
    <row r="263" spans="1:10" ht="15.6">
      <c r="A263" s="16">
        <v>262</v>
      </c>
      <c r="B263" s="16">
        <v>505</v>
      </c>
      <c r="C263" s="16">
        <v>1077</v>
      </c>
      <c r="D263" s="16">
        <v>6.5025769471605405E-2</v>
      </c>
      <c r="E263" s="16">
        <v>6.5000000000000002E-2</v>
      </c>
      <c r="F263" s="16">
        <v>5.8872321000000003</v>
      </c>
      <c r="G263" s="16">
        <v>0.12104068278114299</v>
      </c>
      <c r="H263" s="16">
        <v>11.119203499999999</v>
      </c>
      <c r="I263" s="16">
        <v>1.0096000562932399</v>
      </c>
      <c r="J263" s="18"/>
    </row>
    <row r="264" spans="1:10" ht="15.6">
      <c r="A264" s="16">
        <v>263</v>
      </c>
      <c r="B264" s="16">
        <v>120</v>
      </c>
      <c r="C264" s="16">
        <v>1176</v>
      </c>
      <c r="D264" s="16">
        <v>6.6888703857896206E-2</v>
      </c>
      <c r="E264" s="16">
        <v>4.82E-2</v>
      </c>
      <c r="F264" s="16">
        <v>5.3832000000000004</v>
      </c>
      <c r="G264" s="16">
        <v>0.105485232067511</v>
      </c>
      <c r="H264" s="16">
        <v>10.834</v>
      </c>
      <c r="I264" s="16">
        <v>0.99297095883893705</v>
      </c>
      <c r="J264" s="18"/>
    </row>
    <row r="265" spans="1:10" ht="15.6">
      <c r="A265" s="16">
        <v>264</v>
      </c>
      <c r="B265" s="16">
        <v>168</v>
      </c>
      <c r="C265" s="16">
        <v>1178</v>
      </c>
      <c r="D265" s="16">
        <v>6.6888703857896206E-2</v>
      </c>
      <c r="E265" s="16">
        <v>4.82E-2</v>
      </c>
      <c r="F265" s="16">
        <v>5.3832000000000004</v>
      </c>
      <c r="G265" s="16">
        <v>0.105485232067511</v>
      </c>
      <c r="H265" s="16">
        <v>10.834</v>
      </c>
      <c r="I265" s="16">
        <v>0.99297095883893705</v>
      </c>
      <c r="J265" s="18"/>
    </row>
    <row r="266" spans="1:10" ht="15.6">
      <c r="A266" s="16">
        <v>265</v>
      </c>
      <c r="B266" s="16">
        <v>160</v>
      </c>
      <c r="C266" s="16">
        <v>1180</v>
      </c>
      <c r="D266" s="16">
        <v>6.6888703857896206E-2</v>
      </c>
      <c r="E266" s="16">
        <v>4.82E-2</v>
      </c>
      <c r="F266" s="16">
        <v>5.3832000000000004</v>
      </c>
      <c r="G266" s="16">
        <v>0.105485232067511</v>
      </c>
      <c r="H266" s="16">
        <v>10.834</v>
      </c>
      <c r="I266" s="16">
        <v>0.99297095883893705</v>
      </c>
      <c r="J266" s="18"/>
    </row>
    <row r="267" spans="1:10" ht="15.6">
      <c r="A267" s="16">
        <v>266</v>
      </c>
      <c r="B267" s="16">
        <v>145</v>
      </c>
      <c r="C267" s="16">
        <v>1182</v>
      </c>
      <c r="D267" s="16">
        <v>6.6888703857896206E-2</v>
      </c>
      <c r="E267" s="16">
        <v>4.82E-2</v>
      </c>
      <c r="F267" s="16">
        <v>5.3832000000000004</v>
      </c>
      <c r="G267" s="16">
        <v>0.105485232067511</v>
      </c>
      <c r="H267" s="16">
        <v>10.834</v>
      </c>
      <c r="I267" s="16">
        <v>0.99297095883893705</v>
      </c>
      <c r="J267" s="18"/>
    </row>
    <row r="268" spans="1:10" ht="15.6">
      <c r="A268" s="16">
        <v>267</v>
      </c>
      <c r="B268" s="16">
        <v>100</v>
      </c>
      <c r="C268" s="16">
        <v>1184</v>
      </c>
      <c r="D268" s="16">
        <v>6.6888703857896206E-2</v>
      </c>
      <c r="E268" s="16">
        <v>4.82E-2</v>
      </c>
      <c r="F268" s="16">
        <v>5.3832000000000004</v>
      </c>
      <c r="G268" s="16">
        <v>0.105485232067511</v>
      </c>
      <c r="H268" s="16">
        <v>10.834</v>
      </c>
      <c r="I268" s="16">
        <v>0.99297095883893705</v>
      </c>
      <c r="J268" s="18"/>
    </row>
    <row r="269" spans="1:10" ht="15.6">
      <c r="A269" s="16">
        <v>268</v>
      </c>
      <c r="B269" s="16">
        <v>280</v>
      </c>
      <c r="C269" s="16">
        <v>1080</v>
      </c>
      <c r="D269" s="16">
        <v>6.7817509247842203E-2</v>
      </c>
      <c r="E269" s="16">
        <v>6.8750000000000006E-2</v>
      </c>
      <c r="F269" s="16">
        <v>5.7505639999999998</v>
      </c>
      <c r="G269" s="16">
        <v>0.116228962677456</v>
      </c>
      <c r="H269" s="16">
        <v>10.75473</v>
      </c>
      <c r="I269" s="16">
        <v>1.0079311361507499</v>
      </c>
      <c r="J269" s="18"/>
    </row>
    <row r="270" spans="1:10" ht="15.6">
      <c r="A270" s="16">
        <v>269</v>
      </c>
      <c r="B270" s="16">
        <v>330</v>
      </c>
      <c r="C270" s="16">
        <v>1080</v>
      </c>
      <c r="D270" s="16">
        <v>6.7817509247842203E-2</v>
      </c>
      <c r="E270" s="16">
        <v>6.8750000000000006E-2</v>
      </c>
      <c r="F270" s="16">
        <v>5.8089320000000004</v>
      </c>
      <c r="G270" s="16">
        <v>0.116281827777185</v>
      </c>
      <c r="H270" s="16">
        <v>10.857614999999999</v>
      </c>
      <c r="I270" s="16">
        <v>1.00489649189259</v>
      </c>
      <c r="J270" s="18"/>
    </row>
    <row r="271" spans="1:10" ht="15.6">
      <c r="A271" s="16">
        <v>270</v>
      </c>
      <c r="B271" s="16">
        <v>360</v>
      </c>
      <c r="C271" s="16">
        <v>1080</v>
      </c>
      <c r="D271" s="16">
        <v>6.7817509247842203E-2</v>
      </c>
      <c r="E271" s="16">
        <v>6.8750000000000006E-2</v>
      </c>
      <c r="F271" s="16">
        <v>5.8381160000000003</v>
      </c>
      <c r="G271" s="16">
        <v>0.11630789571540701</v>
      </c>
      <c r="H271" s="16">
        <v>10.909057499999999</v>
      </c>
      <c r="I271" s="16">
        <v>1.0033860119150699</v>
      </c>
      <c r="J271" s="18"/>
    </row>
    <row r="272" spans="1:10" ht="15.6">
      <c r="A272" s="16">
        <v>271</v>
      </c>
      <c r="B272" s="16">
        <v>380</v>
      </c>
      <c r="C272" s="16">
        <v>1080</v>
      </c>
      <c r="D272" s="16">
        <v>6.7817509247842203E-2</v>
      </c>
      <c r="E272" s="16">
        <v>6.8750000000000006E-2</v>
      </c>
      <c r="F272" s="16">
        <v>5.8673000000000002</v>
      </c>
      <c r="G272" s="16">
        <v>0.116333725029377</v>
      </c>
      <c r="H272" s="16">
        <v>10.9605</v>
      </c>
      <c r="I272" s="16">
        <v>1.00188006598753</v>
      </c>
      <c r="J272" s="18"/>
    </row>
    <row r="273" spans="1:10" ht="15.6">
      <c r="A273" s="16">
        <v>272</v>
      </c>
      <c r="B273" s="16">
        <v>390</v>
      </c>
      <c r="C273" s="16">
        <v>1080</v>
      </c>
      <c r="D273" s="16">
        <v>6.7817509247842203E-2</v>
      </c>
      <c r="E273" s="16">
        <v>6.8750000000000006E-2</v>
      </c>
      <c r="F273" s="16">
        <v>5.8964840000000001</v>
      </c>
      <c r="G273" s="16">
        <v>0.116359318980694</v>
      </c>
      <c r="H273" s="16">
        <v>11.0119425</v>
      </c>
      <c r="I273" s="16">
        <v>1.00037863372561</v>
      </c>
      <c r="J273" s="18"/>
    </row>
    <row r="274" spans="1:10" ht="15.6">
      <c r="A274" s="16">
        <v>273</v>
      </c>
      <c r="B274" s="16">
        <v>420</v>
      </c>
      <c r="C274" s="16">
        <v>1080</v>
      </c>
      <c r="D274" s="16">
        <v>6.7817509247842203E-2</v>
      </c>
      <c r="E274" s="16">
        <v>6.8750000000000006E-2</v>
      </c>
      <c r="F274" s="16">
        <v>5.9256679999999999</v>
      </c>
      <c r="G274" s="16">
        <v>0.116384680771784</v>
      </c>
      <c r="H274" s="16">
        <v>11.063385</v>
      </c>
      <c r="I274" s="16">
        <v>0.99888169486692302</v>
      </c>
      <c r="J274" s="18"/>
    </row>
    <row r="275" spans="1:10" ht="15.6">
      <c r="A275" s="16">
        <v>274</v>
      </c>
      <c r="B275" s="16">
        <v>400</v>
      </c>
      <c r="C275" s="16">
        <v>1080</v>
      </c>
      <c r="D275" s="16">
        <v>6.7817509247842203E-2</v>
      </c>
      <c r="E275" s="16">
        <v>6.8750000000000006E-2</v>
      </c>
      <c r="F275" s="16">
        <v>5.9840359999999997</v>
      </c>
      <c r="G275" s="16">
        <v>0.116434720395116</v>
      </c>
      <c r="H275" s="16">
        <v>11.166270000000001</v>
      </c>
      <c r="I275" s="16">
        <v>0.99590121691437405</v>
      </c>
      <c r="J275" s="18"/>
    </row>
    <row r="276" spans="1:10" ht="15.6">
      <c r="A276" s="16">
        <v>275</v>
      </c>
      <c r="B276" s="16">
        <v>430</v>
      </c>
      <c r="C276" s="16">
        <v>1075</v>
      </c>
      <c r="D276" s="16">
        <v>6.6833229231730198E-2</v>
      </c>
      <c r="E276" s="16">
        <v>6.1249999999999999E-2</v>
      </c>
      <c r="F276" s="16">
        <v>5.8219231999999996</v>
      </c>
      <c r="G276" s="16">
        <v>0.117246596066566</v>
      </c>
      <c r="H276" s="16">
        <v>11.221672</v>
      </c>
      <c r="I276" s="16">
        <v>1.0055544896509401</v>
      </c>
      <c r="J276" s="18"/>
    </row>
    <row r="277" spans="1:10" ht="15.6">
      <c r="A277" s="16">
        <v>276</v>
      </c>
      <c r="B277" s="16">
        <v>95</v>
      </c>
      <c r="C277" s="16">
        <v>1115</v>
      </c>
      <c r="D277" s="16">
        <v>6.6889632107023395E-2</v>
      </c>
      <c r="E277" s="16">
        <v>4.9750000000000003E-2</v>
      </c>
      <c r="F277" s="16">
        <v>6.1440000000000001</v>
      </c>
      <c r="G277" s="16">
        <v>0.12195121951219499</v>
      </c>
      <c r="H277" s="16">
        <v>10.83</v>
      </c>
      <c r="I277" s="16">
        <v>1.01014505083897</v>
      </c>
      <c r="J277" s="18"/>
    </row>
    <row r="278" spans="1:10" ht="15.6">
      <c r="A278" s="16">
        <v>277</v>
      </c>
      <c r="B278" s="16">
        <v>95</v>
      </c>
      <c r="C278" s="16">
        <v>1115</v>
      </c>
      <c r="D278" s="16">
        <v>6.64893617021277E-2</v>
      </c>
      <c r="E278" s="16">
        <v>4.9750000000000003E-2</v>
      </c>
      <c r="F278" s="16">
        <v>6.1440000000000001</v>
      </c>
      <c r="G278" s="16">
        <v>0.12195121951219499</v>
      </c>
      <c r="H278" s="16">
        <v>10.83</v>
      </c>
      <c r="I278" s="16">
        <v>1.0103199041478701</v>
      </c>
      <c r="J278" s="18"/>
    </row>
    <row r="279" spans="1:10" ht="15.6">
      <c r="A279" s="16">
        <v>278</v>
      </c>
      <c r="B279" s="16">
        <v>125</v>
      </c>
      <c r="C279" s="16">
        <v>1100</v>
      </c>
      <c r="D279" s="16">
        <v>6.7750677506775103E-2</v>
      </c>
      <c r="E279" s="16">
        <v>0.05</v>
      </c>
      <c r="F279" s="16">
        <v>6.0879599999999998</v>
      </c>
      <c r="G279" s="16">
        <v>0.121359223300971</v>
      </c>
      <c r="H279" s="16">
        <v>10.976599999999999</v>
      </c>
      <c r="I279" s="16">
        <v>1.0066246950708899</v>
      </c>
      <c r="J279" s="18"/>
    </row>
    <row r="280" spans="1:10" ht="15.6">
      <c r="A280" s="16">
        <v>279</v>
      </c>
      <c r="B280" s="16">
        <v>142</v>
      </c>
      <c r="C280" s="16">
        <v>1100</v>
      </c>
      <c r="D280" s="16">
        <v>6.8870523415978005E-2</v>
      </c>
      <c r="E280" s="16">
        <v>0.05</v>
      </c>
      <c r="F280" s="16">
        <v>6.0319200000000004</v>
      </c>
      <c r="G280" s="16">
        <v>0.120772946859903</v>
      </c>
      <c r="H280" s="16">
        <v>11.123200000000001</v>
      </c>
      <c r="I280" s="16">
        <v>1.0001646537919799</v>
      </c>
      <c r="J280" s="18"/>
    </row>
    <row r="281" spans="1:10" ht="15.6">
      <c r="A281" s="16">
        <v>280</v>
      </c>
      <c r="B281" s="16">
        <v>171</v>
      </c>
      <c r="C281" s="16">
        <v>1100</v>
      </c>
      <c r="D281" s="16">
        <v>7.0028011204481794E-2</v>
      </c>
      <c r="E281" s="16">
        <v>0.05</v>
      </c>
      <c r="F281" s="16">
        <v>5.9758800000000001</v>
      </c>
      <c r="G281" s="16">
        <v>0.120192307692308</v>
      </c>
      <c r="H281" s="16">
        <v>11.2698</v>
      </c>
      <c r="I281" s="16">
        <v>0.99371989350959899</v>
      </c>
      <c r="J281" s="18"/>
    </row>
    <row r="282" spans="1:10" ht="15.6">
      <c r="A282" s="16">
        <v>281</v>
      </c>
      <c r="B282" s="16">
        <v>166</v>
      </c>
      <c r="C282" s="16">
        <v>1100</v>
      </c>
      <c r="D282" s="16">
        <v>7.1225071225071199E-2</v>
      </c>
      <c r="E282" s="16">
        <v>0.05</v>
      </c>
      <c r="F282" s="16">
        <v>5.9198399999999998</v>
      </c>
      <c r="G282" s="16">
        <v>0.119617224880383</v>
      </c>
      <c r="H282" s="16">
        <v>11.416399999999999</v>
      </c>
      <c r="I282" s="16">
        <v>0.98729036006780901</v>
      </c>
      <c r="J282" s="18"/>
    </row>
    <row r="283" spans="1:10" ht="15.6">
      <c r="A283" s="16">
        <v>282</v>
      </c>
      <c r="B283" s="16">
        <v>103</v>
      </c>
      <c r="C283" s="16">
        <v>1100</v>
      </c>
      <c r="D283" s="16">
        <v>7.2463768115942004E-2</v>
      </c>
      <c r="E283" s="16">
        <v>0.05</v>
      </c>
      <c r="F283" s="16">
        <v>5.8638000000000003</v>
      </c>
      <c r="G283" s="16">
        <v>0.119047619047619</v>
      </c>
      <c r="H283" s="16">
        <v>11.563000000000001</v>
      </c>
      <c r="I283" s="16">
        <v>0.98087599956629501</v>
      </c>
      <c r="J283" s="18"/>
    </row>
    <row r="284" spans="1:10" ht="15.6">
      <c r="A284" s="16">
        <v>283</v>
      </c>
      <c r="B284" s="16">
        <v>51</v>
      </c>
      <c r="C284" s="16">
        <v>1115</v>
      </c>
      <c r="D284" s="16">
        <v>6.7067067067067096E-2</v>
      </c>
      <c r="E284" s="16">
        <v>5.015E-2</v>
      </c>
      <c r="F284" s="16">
        <v>6.1172149999999998</v>
      </c>
      <c r="G284" s="16">
        <v>0.12211221122112199</v>
      </c>
      <c r="H284" s="16">
        <v>10.829050000000001</v>
      </c>
      <c r="I284" s="16">
        <v>1.01179755698056</v>
      </c>
      <c r="J284" s="18"/>
    </row>
    <row r="285" spans="1:10" ht="15.6">
      <c r="A285" s="16">
        <v>284</v>
      </c>
      <c r="B285" s="16">
        <v>116</v>
      </c>
      <c r="C285" s="16">
        <v>1115</v>
      </c>
      <c r="D285" s="16">
        <v>6.6888519134775407E-2</v>
      </c>
      <c r="E285" s="16">
        <v>0.05</v>
      </c>
      <c r="F285" s="16">
        <v>6.1172149999999998</v>
      </c>
      <c r="G285" s="16">
        <v>0.12211221122112199</v>
      </c>
      <c r="H285" s="16">
        <v>10.829050000000001</v>
      </c>
      <c r="I285" s="16">
        <v>1.01288174132968</v>
      </c>
      <c r="J285" s="18"/>
    </row>
    <row r="286" spans="1:10" ht="15.6">
      <c r="A286" s="16">
        <v>285</v>
      </c>
      <c r="B286" s="16">
        <v>110</v>
      </c>
      <c r="C286" s="16">
        <v>1115</v>
      </c>
      <c r="D286" s="16">
        <v>6.6490241481971496E-2</v>
      </c>
      <c r="E286" s="16">
        <v>0.05</v>
      </c>
      <c r="F286" s="16">
        <v>6.1172149999999998</v>
      </c>
      <c r="G286" s="16">
        <v>0.12211221122112199</v>
      </c>
      <c r="H286" s="16">
        <v>10.829050000000001</v>
      </c>
      <c r="I286" s="16">
        <v>1.01305660977309</v>
      </c>
      <c r="J286" s="18"/>
    </row>
    <row r="287" spans="1:10" ht="15.6">
      <c r="A287" s="16">
        <v>286</v>
      </c>
      <c r="B287" s="16">
        <v>85</v>
      </c>
      <c r="C287" s="16">
        <v>1115</v>
      </c>
      <c r="D287" s="16">
        <v>6.6096678724103894E-2</v>
      </c>
      <c r="E287" s="16">
        <v>0.05</v>
      </c>
      <c r="F287" s="16">
        <v>6.1172149999999998</v>
      </c>
      <c r="G287" s="16">
        <v>0.12211221122112199</v>
      </c>
      <c r="H287" s="16">
        <v>10.829050000000001</v>
      </c>
      <c r="I287" s="16">
        <v>1.01335388612689</v>
      </c>
      <c r="J287" s="18"/>
    </row>
    <row r="288" spans="1:10" ht="15.6">
      <c r="A288" s="16">
        <v>287</v>
      </c>
      <c r="B288" s="16">
        <v>124</v>
      </c>
      <c r="C288" s="16">
        <v>1090</v>
      </c>
      <c r="D288" s="16">
        <v>6.8478141777144702E-2</v>
      </c>
      <c r="E288" s="16">
        <v>0.05</v>
      </c>
      <c r="F288" s="16">
        <v>6.0879599999999998</v>
      </c>
      <c r="G288" s="16">
        <v>0.121359223300971</v>
      </c>
      <c r="H288" s="16">
        <v>10.976599999999999</v>
      </c>
      <c r="I288" s="16">
        <v>1.00491316413441</v>
      </c>
      <c r="J288" s="18"/>
    </row>
    <row r="289" spans="1:10" ht="15.6">
      <c r="A289" s="16">
        <v>288</v>
      </c>
      <c r="B289" s="16">
        <v>180</v>
      </c>
      <c r="C289" s="16">
        <v>1090</v>
      </c>
      <c r="D289" s="16">
        <v>6.96068604521662E-2</v>
      </c>
      <c r="E289" s="16">
        <v>0.05</v>
      </c>
      <c r="F289" s="16">
        <v>6.0319200000000004</v>
      </c>
      <c r="G289" s="16">
        <v>0.120772946859903</v>
      </c>
      <c r="H289" s="16">
        <v>11.123200000000001</v>
      </c>
      <c r="I289" s="16">
        <v>0.99849003737709596</v>
      </c>
      <c r="J289" s="18"/>
    </row>
    <row r="290" spans="1:10" ht="15.6">
      <c r="A290" s="16">
        <v>289</v>
      </c>
      <c r="B290" s="16">
        <v>260</v>
      </c>
      <c r="C290" s="16">
        <v>1090</v>
      </c>
      <c r="D290" s="16">
        <v>7.0185289163391396E-2</v>
      </c>
      <c r="E290" s="16">
        <v>0.05</v>
      </c>
      <c r="F290" s="16">
        <v>6.0038999999999998</v>
      </c>
      <c r="G290" s="16">
        <v>0.120481927710843</v>
      </c>
      <c r="H290" s="16">
        <v>11.1965</v>
      </c>
      <c r="I290" s="16">
        <v>0.99528417499852095</v>
      </c>
      <c r="J290" s="18"/>
    </row>
    <row r="291" spans="1:10" ht="15.6">
      <c r="A291" s="16">
        <v>290</v>
      </c>
      <c r="B291" s="16">
        <v>240</v>
      </c>
      <c r="C291" s="16">
        <v>1090</v>
      </c>
      <c r="D291" s="16">
        <v>7.0773411844638201E-2</v>
      </c>
      <c r="E291" s="16">
        <v>0.05</v>
      </c>
      <c r="F291" s="16">
        <v>5.9758800000000001</v>
      </c>
      <c r="G291" s="16">
        <v>0.120192307692308</v>
      </c>
      <c r="H291" s="16">
        <v>11.2698</v>
      </c>
      <c r="I291" s="16">
        <v>0.99208210429632404</v>
      </c>
      <c r="J291" s="18"/>
    </row>
    <row r="292" spans="1:10" ht="15.6">
      <c r="A292" s="16">
        <v>291</v>
      </c>
      <c r="B292" s="16">
        <v>180</v>
      </c>
      <c r="C292" s="16">
        <v>1090</v>
      </c>
      <c r="D292" s="16">
        <v>7.1371474249172104E-2</v>
      </c>
      <c r="E292" s="16">
        <v>0.05</v>
      </c>
      <c r="F292" s="16">
        <v>5.9478600000000004</v>
      </c>
      <c r="G292" s="16">
        <v>0.11990407673860901</v>
      </c>
      <c r="H292" s="16">
        <v>11.3431</v>
      </c>
      <c r="I292" s="16">
        <v>0.98888381854767604</v>
      </c>
      <c r="J292" s="18"/>
    </row>
    <row r="293" spans="1:10" ht="15.6">
      <c r="A293" s="16">
        <v>292</v>
      </c>
      <c r="B293" s="16">
        <v>120</v>
      </c>
      <c r="C293" s="16">
        <v>1090</v>
      </c>
      <c r="D293" s="16">
        <v>7.3227885178675997E-2</v>
      </c>
      <c r="E293" s="16">
        <v>0.05</v>
      </c>
      <c r="F293" s="16">
        <v>5.8638000000000003</v>
      </c>
      <c r="G293" s="16">
        <v>0.119047619047619</v>
      </c>
      <c r="H293" s="16">
        <v>11.563000000000001</v>
      </c>
      <c r="I293" s="16">
        <v>0.97931160403269601</v>
      </c>
      <c r="J293" s="18"/>
    </row>
    <row r="294" spans="1:10" ht="15.6">
      <c r="A294" s="16">
        <v>293</v>
      </c>
      <c r="B294" s="16">
        <v>215</v>
      </c>
      <c r="C294" s="16">
        <v>1080</v>
      </c>
      <c r="D294" s="16">
        <v>7.0028011204481794E-2</v>
      </c>
      <c r="E294" s="16">
        <v>0.05</v>
      </c>
      <c r="F294" s="16">
        <v>6.1440000000000001</v>
      </c>
      <c r="G294" s="16">
        <v>0.12195121951219499</v>
      </c>
      <c r="H294" s="16">
        <v>10.83</v>
      </c>
      <c r="I294" s="16">
        <v>0.997258361973134</v>
      </c>
      <c r="J294" s="18"/>
    </row>
    <row r="295" spans="1:10" ht="15.6">
      <c r="A295" s="16">
        <v>294</v>
      </c>
      <c r="B295" s="16">
        <v>200</v>
      </c>
      <c r="C295" s="16">
        <v>1080</v>
      </c>
      <c r="D295" s="16">
        <v>6.9444444444444406E-2</v>
      </c>
      <c r="E295" s="16">
        <v>0.05</v>
      </c>
      <c r="F295" s="16">
        <v>5.9538000000000002</v>
      </c>
      <c r="G295" s="16">
        <v>0.117370892018779</v>
      </c>
      <c r="H295" s="16">
        <v>10.831</v>
      </c>
      <c r="I295" s="16">
        <v>0.99989864693750496</v>
      </c>
      <c r="J295" s="18"/>
    </row>
    <row r="296" spans="1:10" ht="15.6">
      <c r="A296" s="16">
        <v>295</v>
      </c>
      <c r="B296" s="16">
        <v>155</v>
      </c>
      <c r="C296" s="16">
        <v>1150</v>
      </c>
      <c r="D296" s="16">
        <v>6.6579634464751999E-2</v>
      </c>
      <c r="E296" s="16">
        <v>5.3749999999999999E-2</v>
      </c>
      <c r="F296" s="16">
        <v>6.0904299999999996</v>
      </c>
      <c r="G296" s="16">
        <v>0.12227395246263199</v>
      </c>
      <c r="H296" s="16">
        <v>10.828099999999999</v>
      </c>
      <c r="I296" s="16">
        <v>1.0122086757919599</v>
      </c>
      <c r="J296" s="18"/>
    </row>
    <row r="297" spans="1:10" ht="15.6">
      <c r="A297" s="16">
        <v>296</v>
      </c>
      <c r="B297" s="16">
        <v>190</v>
      </c>
      <c r="C297" s="16">
        <v>1150</v>
      </c>
      <c r="D297" s="16">
        <v>6.6496163682864498E-2</v>
      </c>
      <c r="E297" s="16">
        <v>5.7500000000000002E-2</v>
      </c>
      <c r="F297" s="16">
        <v>6.0368599999999999</v>
      </c>
      <c r="G297" s="16">
        <v>0.122599704579025</v>
      </c>
      <c r="H297" s="16">
        <v>10.8262</v>
      </c>
      <c r="I297" s="16">
        <v>1.0113169711236301</v>
      </c>
      <c r="J297" s="18"/>
    </row>
    <row r="298" spans="1:10" ht="15.6">
      <c r="A298" s="16">
        <v>297</v>
      </c>
      <c r="B298" s="16">
        <v>255</v>
      </c>
      <c r="C298" s="16">
        <v>1150</v>
      </c>
      <c r="D298" s="16">
        <v>6.6455696202531597E-2</v>
      </c>
      <c r="E298" s="16">
        <v>5.9374999999999997E-2</v>
      </c>
      <c r="F298" s="16">
        <v>6.0100749999999996</v>
      </c>
      <c r="G298" s="16">
        <v>0.122763726095003</v>
      </c>
      <c r="H298" s="16">
        <v>10.82525</v>
      </c>
      <c r="I298" s="16">
        <v>1.0108710029765</v>
      </c>
      <c r="J298" s="18"/>
    </row>
    <row r="299" spans="1:10" ht="15.6">
      <c r="A299" s="16">
        <v>298</v>
      </c>
      <c r="B299" s="16">
        <v>185</v>
      </c>
      <c r="C299" s="16">
        <v>1150</v>
      </c>
      <c r="D299" s="16">
        <v>6.6416040100250595E-2</v>
      </c>
      <c r="E299" s="16">
        <v>6.1249999999999999E-2</v>
      </c>
      <c r="F299" s="16">
        <v>5.9832900000000002</v>
      </c>
      <c r="G299" s="16">
        <v>0.12292851842691099</v>
      </c>
      <c r="H299" s="16">
        <v>10.824299999999999</v>
      </c>
      <c r="I299" s="16">
        <v>1.0104249575939901</v>
      </c>
      <c r="J299" s="18"/>
    </row>
    <row r="300" spans="1:10" ht="15.6">
      <c r="A300" s="16">
        <v>299</v>
      </c>
      <c r="B300" s="16">
        <v>140</v>
      </c>
      <c r="C300" s="16">
        <v>1150</v>
      </c>
      <c r="D300" s="16">
        <v>6.6377171215880895E-2</v>
      </c>
      <c r="E300" s="16">
        <v>6.3125000000000001E-2</v>
      </c>
      <c r="F300" s="16">
        <v>5.9565049999999999</v>
      </c>
      <c r="G300" s="16">
        <v>0.12309408702119699</v>
      </c>
      <c r="H300" s="16">
        <v>10.82335</v>
      </c>
      <c r="I300" s="16">
        <v>1.0099788349560299</v>
      </c>
      <c r="J300" s="18"/>
    </row>
    <row r="301" spans="1:10" ht="15.6">
      <c r="A301" s="16">
        <v>300</v>
      </c>
      <c r="B301" s="16">
        <v>100</v>
      </c>
      <c r="C301" s="16">
        <v>1150</v>
      </c>
      <c r="D301" s="16">
        <v>6.6339066339066305E-2</v>
      </c>
      <c r="E301" s="16">
        <v>6.5000000000000002E-2</v>
      </c>
      <c r="F301" s="16">
        <v>5.9297199999999997</v>
      </c>
      <c r="G301" s="16">
        <v>0.123260437375746</v>
      </c>
      <c r="H301" s="16">
        <v>10.8224</v>
      </c>
      <c r="I301" s="16">
        <v>1.00953263504254</v>
      </c>
      <c r="J301" s="18"/>
    </row>
    <row r="302" spans="1:10" ht="15.6">
      <c r="A302" s="16">
        <v>301</v>
      </c>
      <c r="B302" s="16">
        <v>185</v>
      </c>
      <c r="C302" s="16">
        <v>1130</v>
      </c>
      <c r="D302" s="16">
        <v>6.640625E-2</v>
      </c>
      <c r="E302" s="16">
        <v>5.3749999999999999E-2</v>
      </c>
      <c r="F302" s="16">
        <v>6.0904299999999996</v>
      </c>
      <c r="G302" s="16">
        <v>0.12227395246263199</v>
      </c>
      <c r="H302" s="16">
        <v>10.828099999999999</v>
      </c>
      <c r="I302" s="16">
        <v>1.0126458847433</v>
      </c>
      <c r="J302" s="18"/>
    </row>
    <row r="303" spans="1:10" ht="15.6">
      <c r="A303" s="16">
        <v>302</v>
      </c>
      <c r="B303" s="16">
        <v>250</v>
      </c>
      <c r="C303" s="16">
        <v>1130</v>
      </c>
      <c r="D303" s="16">
        <v>6.61577608142494E-2</v>
      </c>
      <c r="E303" s="16">
        <v>5.7500000000000002E-2</v>
      </c>
      <c r="F303" s="16">
        <v>6.0368599999999999</v>
      </c>
      <c r="G303" s="16">
        <v>0.122599704579025</v>
      </c>
      <c r="H303" s="16">
        <v>10.8262</v>
      </c>
      <c r="I303" s="16">
        <v>1.0121915404369199</v>
      </c>
      <c r="J303" s="18"/>
    </row>
    <row r="304" spans="1:10" ht="15.6">
      <c r="A304" s="16">
        <v>303</v>
      </c>
      <c r="B304" s="16">
        <v>220</v>
      </c>
      <c r="C304" s="16">
        <v>1130</v>
      </c>
      <c r="D304" s="16">
        <v>6.5920398009950296E-2</v>
      </c>
      <c r="E304" s="16">
        <v>6.1249999999999999E-2</v>
      </c>
      <c r="F304" s="16">
        <v>5.9832900000000002</v>
      </c>
      <c r="G304" s="16">
        <v>0.12292851842691099</v>
      </c>
      <c r="H304" s="16">
        <v>10.824299999999999</v>
      </c>
      <c r="I304" s="16">
        <v>1.0117370387585101</v>
      </c>
      <c r="J304" s="18"/>
    </row>
    <row r="305" spans="1:10" ht="15.6">
      <c r="A305" s="16">
        <v>304</v>
      </c>
      <c r="B305" s="16">
        <v>180</v>
      </c>
      <c r="C305" s="16">
        <v>1130</v>
      </c>
      <c r="D305" s="16">
        <v>6.5693430656934296E-2</v>
      </c>
      <c r="E305" s="16">
        <v>6.5000000000000002E-2</v>
      </c>
      <c r="F305" s="16">
        <v>5.9297199999999997</v>
      </c>
      <c r="G305" s="16">
        <v>0.123260437375746</v>
      </c>
      <c r="H305" s="16">
        <v>10.8224</v>
      </c>
      <c r="I305" s="16">
        <v>1.01128237962629</v>
      </c>
      <c r="J305" s="18"/>
    </row>
    <row r="306" spans="1:10" ht="15.6">
      <c r="A306" s="16">
        <v>305</v>
      </c>
      <c r="B306" s="16">
        <v>135</v>
      </c>
      <c r="C306" s="16">
        <v>1020</v>
      </c>
      <c r="D306" s="16">
        <v>7.0422535211267595E-2</v>
      </c>
      <c r="E306" s="16">
        <v>0.05</v>
      </c>
      <c r="F306" s="16">
        <v>6.1440000000000001</v>
      </c>
      <c r="G306" s="16">
        <v>0.12195121951219499</v>
      </c>
      <c r="H306" s="16">
        <v>10.83</v>
      </c>
      <c r="I306" s="16">
        <v>0.99904186572390197</v>
      </c>
      <c r="J306" s="18"/>
    </row>
    <row r="307" spans="1:10" ht="15.6">
      <c r="A307" s="16">
        <v>306</v>
      </c>
      <c r="B307" s="16">
        <v>143</v>
      </c>
      <c r="C307" s="16">
        <v>1040</v>
      </c>
      <c r="D307" s="16">
        <v>7.0422535211267595E-2</v>
      </c>
      <c r="E307" s="16">
        <v>0.05</v>
      </c>
      <c r="F307" s="16">
        <v>6.1440000000000001</v>
      </c>
      <c r="G307" s="16">
        <v>0.12195121951219499</v>
      </c>
      <c r="H307" s="16">
        <v>10.83</v>
      </c>
      <c r="I307" s="16">
        <v>0.99904186572390197</v>
      </c>
      <c r="J307" s="18"/>
    </row>
    <row r="308" spans="1:10" ht="15.6">
      <c r="A308" s="16">
        <v>307</v>
      </c>
      <c r="B308" s="16">
        <v>150</v>
      </c>
      <c r="C308" s="16">
        <v>1060</v>
      </c>
      <c r="D308" s="16">
        <v>7.0422535211267595E-2</v>
      </c>
      <c r="E308" s="16">
        <v>0.05</v>
      </c>
      <c r="F308" s="16">
        <v>6.1440000000000001</v>
      </c>
      <c r="G308" s="16">
        <v>0.12195121951219499</v>
      </c>
      <c r="H308" s="16">
        <v>10.83</v>
      </c>
      <c r="I308" s="16">
        <v>0.99904186572390197</v>
      </c>
      <c r="J308" s="18"/>
    </row>
    <row r="309" spans="1:10" ht="15.6">
      <c r="A309" s="16">
        <v>308</v>
      </c>
      <c r="B309" s="16">
        <v>110</v>
      </c>
      <c r="C309" s="16">
        <v>1080</v>
      </c>
      <c r="D309" s="16">
        <v>7.0422535211267595E-2</v>
      </c>
      <c r="E309" s="16">
        <v>0.05</v>
      </c>
      <c r="F309" s="16">
        <v>6.1440000000000001</v>
      </c>
      <c r="G309" s="16">
        <v>0.12195121951219499</v>
      </c>
      <c r="H309" s="16">
        <v>10.83</v>
      </c>
      <c r="I309" s="16">
        <v>0.99904186572390197</v>
      </c>
      <c r="J309" s="18"/>
    </row>
    <row r="310" spans="1:10" ht="15.6">
      <c r="A310" s="16">
        <v>309</v>
      </c>
      <c r="B310" s="16">
        <v>100</v>
      </c>
      <c r="C310" s="16">
        <v>1100</v>
      </c>
      <c r="D310" s="16">
        <v>7.0422535211267595E-2</v>
      </c>
      <c r="E310" s="16">
        <v>0.05</v>
      </c>
      <c r="F310" s="16">
        <v>6.1440000000000001</v>
      </c>
      <c r="G310" s="16">
        <v>0.12195121951219499</v>
      </c>
      <c r="H310" s="16">
        <v>10.83</v>
      </c>
      <c r="I310" s="16">
        <v>0.99904186572390197</v>
      </c>
      <c r="J310" s="18"/>
    </row>
    <row r="311" spans="1:10" ht="15.6">
      <c r="A311" s="16">
        <v>310</v>
      </c>
      <c r="B311" s="16">
        <v>187</v>
      </c>
      <c r="C311" s="16">
        <v>1060</v>
      </c>
      <c r="D311" s="16">
        <v>7.0422535211267595E-2</v>
      </c>
      <c r="E311" s="16">
        <v>0.05</v>
      </c>
      <c r="F311" s="16">
        <v>5.5734000000000004</v>
      </c>
      <c r="G311" s="16">
        <v>0.109170305676856</v>
      </c>
      <c r="H311" s="16">
        <v>10.833</v>
      </c>
      <c r="I311" s="16">
        <v>0.99904186572390197</v>
      </c>
      <c r="J311" s="18"/>
    </row>
    <row r="312" spans="1:10" ht="15.6">
      <c r="A312" s="16">
        <v>311</v>
      </c>
      <c r="B312" s="16">
        <v>195</v>
      </c>
      <c r="C312" s="16">
        <v>1080</v>
      </c>
      <c r="D312" s="16">
        <v>7.0422535211267595E-2</v>
      </c>
      <c r="E312" s="16">
        <v>0.05</v>
      </c>
      <c r="F312" s="16">
        <v>5.5734000000000004</v>
      </c>
      <c r="G312" s="16">
        <v>0.109170305676856</v>
      </c>
      <c r="H312" s="16">
        <v>10.833</v>
      </c>
      <c r="I312" s="16">
        <v>0.99904186572390197</v>
      </c>
      <c r="J312" s="18"/>
    </row>
    <row r="313" spans="1:10" ht="15.6">
      <c r="A313" s="16">
        <v>312</v>
      </c>
      <c r="B313" s="16">
        <v>203</v>
      </c>
      <c r="C313" s="16">
        <v>1090</v>
      </c>
      <c r="D313" s="16">
        <v>7.0422535211267595E-2</v>
      </c>
      <c r="E313" s="16">
        <v>0.05</v>
      </c>
      <c r="F313" s="16">
        <v>5.5734000000000004</v>
      </c>
      <c r="G313" s="16">
        <v>0.109170305676856</v>
      </c>
      <c r="H313" s="16">
        <v>10.833</v>
      </c>
      <c r="I313" s="16">
        <v>0.99904186572390197</v>
      </c>
      <c r="J313" s="18"/>
    </row>
    <row r="314" spans="1:10" ht="15.6">
      <c r="A314" s="16">
        <v>313</v>
      </c>
      <c r="B314" s="16">
        <v>197</v>
      </c>
      <c r="C314" s="16">
        <v>1100</v>
      </c>
      <c r="D314" s="16">
        <v>7.0422535211267595E-2</v>
      </c>
      <c r="E314" s="16">
        <v>0.05</v>
      </c>
      <c r="F314" s="16">
        <v>5.5734000000000004</v>
      </c>
      <c r="G314" s="16">
        <v>0.109170305676856</v>
      </c>
      <c r="H314" s="16">
        <v>10.833</v>
      </c>
      <c r="I314" s="16">
        <v>0.99904186572390197</v>
      </c>
      <c r="J314" s="18"/>
    </row>
    <row r="315" spans="1:10" ht="15.6">
      <c r="A315" s="16">
        <v>314</v>
      </c>
      <c r="B315" s="16">
        <v>174</v>
      </c>
      <c r="C315" s="16">
        <v>1120</v>
      </c>
      <c r="D315" s="16">
        <v>7.0422535211267595E-2</v>
      </c>
      <c r="E315" s="16">
        <v>0.05</v>
      </c>
      <c r="F315" s="16">
        <v>5.5734000000000004</v>
      </c>
      <c r="G315" s="16">
        <v>0.109170305676856</v>
      </c>
      <c r="H315" s="16">
        <v>10.833</v>
      </c>
      <c r="I315" s="16">
        <v>0.99904186572390197</v>
      </c>
      <c r="J315" s="18"/>
    </row>
    <row r="316" spans="1:10" ht="15.6">
      <c r="A316" s="16">
        <v>315</v>
      </c>
      <c r="B316" s="16">
        <v>108</v>
      </c>
      <c r="C316" s="16">
        <v>1140</v>
      </c>
      <c r="D316" s="16">
        <v>7.0422535211267595E-2</v>
      </c>
      <c r="E316" s="16">
        <v>0.05</v>
      </c>
      <c r="F316" s="16">
        <v>5.5734000000000004</v>
      </c>
      <c r="G316" s="16">
        <v>0.109170305676856</v>
      </c>
      <c r="H316" s="16">
        <v>10.833</v>
      </c>
      <c r="I316" s="16">
        <v>0.99904186572390197</v>
      </c>
      <c r="J316" s="18"/>
    </row>
    <row r="317" spans="1:10" ht="15.6">
      <c r="A317" s="16">
        <v>316</v>
      </c>
      <c r="B317" s="16">
        <v>116</v>
      </c>
      <c r="C317" s="16">
        <v>1050</v>
      </c>
      <c r="D317" s="16">
        <v>7.0028011204481794E-2</v>
      </c>
      <c r="E317" s="16">
        <v>0.05</v>
      </c>
      <c r="F317" s="16">
        <v>6.1440000000000001</v>
      </c>
      <c r="G317" s="16">
        <v>0.12195121951219499</v>
      </c>
      <c r="H317" s="16">
        <v>10.83</v>
      </c>
      <c r="I317" s="16">
        <v>0.997258361973134</v>
      </c>
      <c r="J317" s="18"/>
    </row>
    <row r="318" spans="1:10" ht="15.6">
      <c r="A318" s="16">
        <v>317</v>
      </c>
      <c r="B318" s="16">
        <v>183</v>
      </c>
      <c r="C318" s="16">
        <v>1050</v>
      </c>
      <c r="D318" s="16">
        <v>6.9995145967685996E-2</v>
      </c>
      <c r="E318" s="16">
        <v>5.0470000000000001E-2</v>
      </c>
      <c r="F318" s="16">
        <v>6.1440000000000001</v>
      </c>
      <c r="G318" s="16">
        <v>0.12195121951219499</v>
      </c>
      <c r="H318" s="16">
        <v>10.83</v>
      </c>
      <c r="I318" s="16">
        <v>1.00223853391719</v>
      </c>
      <c r="J318" s="18"/>
    </row>
    <row r="319" spans="1:10" ht="15.6">
      <c r="A319" s="16">
        <v>318</v>
      </c>
      <c r="B319" s="16">
        <v>152</v>
      </c>
      <c r="C319" s="16">
        <v>1050</v>
      </c>
      <c r="D319" s="16">
        <v>6.9962917181705803E-2</v>
      </c>
      <c r="E319" s="16">
        <v>5.0939999999999999E-2</v>
      </c>
      <c r="F319" s="16">
        <v>6.1440000000000001</v>
      </c>
      <c r="G319" s="16">
        <v>0.12195121951219499</v>
      </c>
      <c r="H319" s="16">
        <v>10.83</v>
      </c>
      <c r="I319" s="16">
        <v>1.0072187058612401</v>
      </c>
      <c r="J319" s="18"/>
    </row>
    <row r="320" spans="1:10" ht="15.6">
      <c r="A320" s="16">
        <v>319</v>
      </c>
      <c r="B320" s="16">
        <v>122</v>
      </c>
      <c r="C320" s="16">
        <v>1050</v>
      </c>
      <c r="D320" s="16">
        <v>7.0061531932951407E-2</v>
      </c>
      <c r="E320" s="16">
        <v>4.9529999999999998E-2</v>
      </c>
      <c r="F320" s="16">
        <v>6.1440000000000001</v>
      </c>
      <c r="G320" s="16">
        <v>0.12195121951219499</v>
      </c>
      <c r="H320" s="16">
        <v>10.83</v>
      </c>
      <c r="I320" s="16">
        <v>0.99227819002908002</v>
      </c>
      <c r="J320" s="18"/>
    </row>
    <row r="321" spans="1:10" ht="15.6">
      <c r="A321" s="16">
        <v>320</v>
      </c>
      <c r="B321" s="16">
        <v>155</v>
      </c>
      <c r="C321" s="16">
        <v>1050</v>
      </c>
      <c r="D321" s="16">
        <v>7.0095727961137305E-2</v>
      </c>
      <c r="E321" s="16">
        <v>4.9059999999999999E-2</v>
      </c>
      <c r="F321" s="16">
        <v>6.1440000000000001</v>
      </c>
      <c r="G321" s="16">
        <v>0.12195121951219499</v>
      </c>
      <c r="H321" s="16">
        <v>10.83</v>
      </c>
      <c r="I321" s="16">
        <v>0.98729801808502604</v>
      </c>
      <c r="J321" s="18"/>
    </row>
    <row r="322" spans="1:10" ht="15.6">
      <c r="A322" s="16">
        <v>321</v>
      </c>
      <c r="B322" s="16">
        <v>152</v>
      </c>
      <c r="C322" s="16">
        <v>1115</v>
      </c>
      <c r="D322" s="16">
        <v>6.6753926701570696E-2</v>
      </c>
      <c r="E322" s="16">
        <v>5.3749999999999999E-2</v>
      </c>
      <c r="F322" s="16">
        <v>6.0904299999999996</v>
      </c>
      <c r="G322" s="16">
        <v>0.12227395246263199</v>
      </c>
      <c r="H322" s="16">
        <v>10.828099999999999</v>
      </c>
      <c r="I322" s="16">
        <v>1.0111069092345699</v>
      </c>
      <c r="J322" s="18"/>
    </row>
    <row r="323" spans="1:10" ht="15.6">
      <c r="A323" s="16">
        <v>322</v>
      </c>
      <c r="B323" s="16">
        <v>172</v>
      </c>
      <c r="C323" s="16">
        <v>1115</v>
      </c>
      <c r="D323" s="16">
        <v>6.6838046272493595E-2</v>
      </c>
      <c r="E323" s="16">
        <v>5.7500000000000002E-2</v>
      </c>
      <c r="F323" s="16">
        <v>6.0368599999999999</v>
      </c>
      <c r="G323" s="16">
        <v>0.122599704579025</v>
      </c>
      <c r="H323" s="16">
        <v>10.8262</v>
      </c>
      <c r="I323" s="16">
        <v>1.00911305645412</v>
      </c>
      <c r="J323" s="18"/>
    </row>
    <row r="324" spans="1:10" ht="15.6">
      <c r="A324" s="16">
        <v>323</v>
      </c>
      <c r="B324" s="16">
        <v>160</v>
      </c>
      <c r="C324" s="16">
        <v>1115</v>
      </c>
      <c r="D324" s="16">
        <v>6.6878980891719703E-2</v>
      </c>
      <c r="E324" s="16">
        <v>5.9374999999999997E-2</v>
      </c>
      <c r="F324" s="16">
        <v>6.0100749999999996</v>
      </c>
      <c r="G324" s="16">
        <v>0.122763726095003</v>
      </c>
      <c r="H324" s="16">
        <v>10.82525</v>
      </c>
      <c r="I324" s="16">
        <v>1.0081158711059599</v>
      </c>
      <c r="J324" s="18"/>
    </row>
    <row r="325" spans="1:10" ht="15.6">
      <c r="A325" s="16">
        <v>324</v>
      </c>
      <c r="B325" s="16">
        <v>148</v>
      </c>
      <c r="C325" s="16">
        <v>1115</v>
      </c>
      <c r="D325" s="16">
        <v>6.6919191919191906E-2</v>
      </c>
      <c r="E325" s="16">
        <v>6.1249999999999999E-2</v>
      </c>
      <c r="F325" s="16">
        <v>5.9832900000000002</v>
      </c>
      <c r="G325" s="16">
        <v>0.12292851842691099</v>
      </c>
      <c r="H325" s="16">
        <v>10.824299999999999</v>
      </c>
      <c r="I325" s="16">
        <v>1.00711851305938</v>
      </c>
      <c r="J325" s="18"/>
    </row>
    <row r="326" spans="1:10" ht="15.6">
      <c r="A326" s="16">
        <v>325</v>
      </c>
      <c r="B326" s="16">
        <v>90</v>
      </c>
      <c r="C326" s="16">
        <v>1115</v>
      </c>
      <c r="D326" s="16">
        <v>6.7073170731707293E-2</v>
      </c>
      <c r="E326" s="16">
        <v>6.8750000000000006E-2</v>
      </c>
      <c r="F326" s="16">
        <v>5.87615</v>
      </c>
      <c r="G326" s="16">
        <v>0.123595505617978</v>
      </c>
      <c r="H326" s="16">
        <v>10.820499999999999</v>
      </c>
      <c r="I326" s="16">
        <v>1.0031273529912901</v>
      </c>
      <c r="J326" s="18"/>
    </row>
    <row r="327" spans="1:10" ht="15.6">
      <c r="A327" s="16">
        <v>326</v>
      </c>
      <c r="B327" s="16">
        <v>140</v>
      </c>
      <c r="C327" s="16">
        <v>1060</v>
      </c>
      <c r="D327" s="16">
        <v>6.6579634464751999E-2</v>
      </c>
      <c r="E327" s="16">
        <v>5.3749999999999999E-2</v>
      </c>
      <c r="F327" s="16">
        <v>6.0904299999999996</v>
      </c>
      <c r="G327" s="16">
        <v>0.12227395246263199</v>
      </c>
      <c r="H327" s="16">
        <v>10.828099999999999</v>
      </c>
      <c r="I327" s="16">
        <v>1.0122086757919599</v>
      </c>
      <c r="J327" s="18"/>
    </row>
    <row r="328" spans="1:10" ht="15.6">
      <c r="A328" s="16">
        <v>327</v>
      </c>
      <c r="B328" s="16">
        <v>160</v>
      </c>
      <c r="C328" s="16">
        <v>1060</v>
      </c>
      <c r="D328" s="16">
        <v>6.7641439337649906E-2</v>
      </c>
      <c r="E328" s="16">
        <v>5.3675E-2</v>
      </c>
      <c r="F328" s="16">
        <v>6.0354614</v>
      </c>
      <c r="G328" s="16">
        <v>0.121671242362327</v>
      </c>
      <c r="H328" s="16">
        <v>10.974738</v>
      </c>
      <c r="I328" s="16">
        <v>1.0057510685383599</v>
      </c>
      <c r="J328" s="18"/>
    </row>
    <row r="329" spans="1:10" ht="15.6">
      <c r="A329" s="16">
        <v>328</v>
      </c>
      <c r="B329" s="16">
        <v>202</v>
      </c>
      <c r="C329" s="16">
        <v>1060</v>
      </c>
      <c r="D329" s="16">
        <v>6.8185466609589004E-2</v>
      </c>
      <c r="E329" s="16">
        <v>5.3637499999999998E-2</v>
      </c>
      <c r="F329" s="16">
        <v>6.0079770999999997</v>
      </c>
      <c r="G329" s="16">
        <v>0.121372127921937</v>
      </c>
      <c r="H329" s="16">
        <v>11.048057</v>
      </c>
      <c r="I329" s="16">
        <v>1.00252802100837</v>
      </c>
      <c r="J329" s="18"/>
    </row>
    <row r="330" spans="1:10" ht="15.6">
      <c r="A330" s="16">
        <v>329</v>
      </c>
      <c r="B330" s="16">
        <v>250</v>
      </c>
      <c r="C330" s="16">
        <v>1060</v>
      </c>
      <c r="D330" s="16">
        <v>6.87385345850869E-2</v>
      </c>
      <c r="E330" s="16">
        <v>5.3600000000000002E-2</v>
      </c>
      <c r="F330" s="16">
        <v>5.9804928000000004</v>
      </c>
      <c r="G330" s="16">
        <v>0.121074492449827</v>
      </c>
      <c r="H330" s="16">
        <v>11.121376</v>
      </c>
      <c r="I330" s="16">
        <v>0.99930880176024806</v>
      </c>
      <c r="J330" s="18"/>
    </row>
    <row r="331" spans="1:10" ht="15.6">
      <c r="A331" s="16">
        <v>330</v>
      </c>
      <c r="B331" s="16">
        <v>218</v>
      </c>
      <c r="C331" s="16">
        <v>1060</v>
      </c>
      <c r="D331" s="16">
        <v>6.9872709316361206E-2</v>
      </c>
      <c r="E331" s="16">
        <v>5.3525000000000003E-2</v>
      </c>
      <c r="F331" s="16">
        <v>5.9255241999999999</v>
      </c>
      <c r="G331" s="16">
        <v>0.12048361474986399</v>
      </c>
      <c r="H331" s="16">
        <v>11.268014000000001</v>
      </c>
      <c r="I331" s="16">
        <v>0.99288182085899801</v>
      </c>
      <c r="J331" s="18"/>
    </row>
    <row r="332" spans="1:10" ht="15.6">
      <c r="A332" s="16">
        <v>331</v>
      </c>
      <c r="B332" s="16">
        <v>175</v>
      </c>
      <c r="C332" s="16">
        <v>1060</v>
      </c>
      <c r="D332" s="16">
        <v>7.2260079500283902E-2</v>
      </c>
      <c r="E332" s="16">
        <v>5.3374999999999999E-2</v>
      </c>
      <c r="F332" s="16">
        <v>5.8155869999999998</v>
      </c>
      <c r="G332" s="16">
        <v>0.11931913265916</v>
      </c>
      <c r="H332" s="16">
        <v>11.56129</v>
      </c>
      <c r="I332" s="16">
        <v>0.98007349958498302</v>
      </c>
      <c r="J332" s="18"/>
    </row>
    <row r="333" spans="1:10" ht="15.6">
      <c r="A333" s="16">
        <v>332</v>
      </c>
      <c r="B333" s="16">
        <v>210</v>
      </c>
      <c r="C333" s="16">
        <v>1090</v>
      </c>
      <c r="D333" s="16">
        <v>6.9444444444444406E-2</v>
      </c>
      <c r="E333" s="16">
        <v>0.05</v>
      </c>
      <c r="F333" s="16">
        <v>5.87615</v>
      </c>
      <c r="G333" s="16">
        <v>0.123595505617978</v>
      </c>
      <c r="H333" s="16">
        <v>10.820499999999999</v>
      </c>
      <c r="I333" s="16">
        <v>1.0007647885695501</v>
      </c>
      <c r="J333" s="18"/>
    </row>
    <row r="334" spans="1:10" ht="15.6">
      <c r="A334" s="16">
        <v>333</v>
      </c>
      <c r="B334" s="16">
        <v>263</v>
      </c>
      <c r="C334" s="16">
        <v>1090</v>
      </c>
      <c r="D334" s="16">
        <v>6.9339350081171106E-2</v>
      </c>
      <c r="E334" s="16">
        <v>5.1499999999999997E-2</v>
      </c>
      <c r="F334" s="16">
        <v>5.8738957000000003</v>
      </c>
      <c r="G334" s="16">
        <v>0.123615724322014</v>
      </c>
      <c r="H334" s="16">
        <v>10.828859</v>
      </c>
      <c r="I334" s="16">
        <v>1.0003459884783199</v>
      </c>
      <c r="J334" s="18"/>
    </row>
    <row r="335" spans="1:10" ht="15.6">
      <c r="A335" s="16">
        <v>334</v>
      </c>
      <c r="B335" s="16">
        <v>285</v>
      </c>
      <c r="C335" s="16">
        <v>1090</v>
      </c>
      <c r="D335" s="16">
        <v>6.9236220901706405E-2</v>
      </c>
      <c r="E335" s="16">
        <v>5.2999999999999999E-2</v>
      </c>
      <c r="F335" s="16">
        <v>5.8716413999999997</v>
      </c>
      <c r="G335" s="16">
        <v>0.123635981567927</v>
      </c>
      <c r="H335" s="16">
        <v>10.837218</v>
      </c>
      <c r="I335" s="16">
        <v>0.99992727688596095</v>
      </c>
      <c r="J335" s="18"/>
    </row>
    <row r="336" spans="1:10" ht="15.6">
      <c r="A336" s="16">
        <v>335</v>
      </c>
      <c r="B336" s="16">
        <v>290</v>
      </c>
      <c r="C336" s="16">
        <v>1090</v>
      </c>
      <c r="D336" s="16">
        <v>6.9135002295498099E-2</v>
      </c>
      <c r="E336" s="16">
        <v>5.45E-2</v>
      </c>
      <c r="F336" s="16">
        <v>5.8693871</v>
      </c>
      <c r="G336" s="16">
        <v>0.123656277466027</v>
      </c>
      <c r="H336" s="16">
        <v>10.845577</v>
      </c>
      <c r="I336" s="16">
        <v>0.99950865376442799</v>
      </c>
      <c r="J336" s="18"/>
    </row>
    <row r="337" spans="1:10" ht="15.6">
      <c r="A337" s="16">
        <v>336</v>
      </c>
      <c r="B337" s="16">
        <v>300</v>
      </c>
      <c r="C337" s="16">
        <v>1090</v>
      </c>
      <c r="D337" s="16">
        <v>6.9035641656855398E-2</v>
      </c>
      <c r="E337" s="16">
        <v>5.6000000000000001E-2</v>
      </c>
      <c r="F337" s="16">
        <v>5.8671328000000003</v>
      </c>
      <c r="G337" s="16">
        <v>0.123676612127045</v>
      </c>
      <c r="H337" s="16">
        <v>10.853935999999999</v>
      </c>
      <c r="I337" s="16">
        <v>0.99909011908568301</v>
      </c>
      <c r="J337" s="18"/>
    </row>
    <row r="338" spans="1:10" ht="15.6">
      <c r="A338" s="16">
        <v>337</v>
      </c>
      <c r="B338" s="16">
        <v>75</v>
      </c>
      <c r="C338" s="16">
        <v>1090</v>
      </c>
      <c r="D338" s="16">
        <v>6.8938088293782299E-2</v>
      </c>
      <c r="E338" s="16">
        <v>5.7500000000000002E-2</v>
      </c>
      <c r="F338" s="16">
        <v>5.8648784999999997</v>
      </c>
      <c r="G338" s="16">
        <v>0.12369698566213801</v>
      </c>
      <c r="H338" s="16">
        <v>10.862295</v>
      </c>
      <c r="I338" s="16">
        <v>0.998671672821701</v>
      </c>
      <c r="J338" s="18"/>
    </row>
    <row r="339" spans="1:10" ht="15.6">
      <c r="A339" s="16">
        <v>338</v>
      </c>
      <c r="B339" s="16">
        <v>330</v>
      </c>
      <c r="C339" s="16">
        <v>1095</v>
      </c>
      <c r="D339" s="16">
        <v>6.8027210884353706E-2</v>
      </c>
      <c r="E339" s="16">
        <v>0.05</v>
      </c>
      <c r="F339" s="16">
        <v>5.3191800000000002</v>
      </c>
      <c r="G339" s="16">
        <v>0.10579771476936101</v>
      </c>
      <c r="H339" s="16">
        <v>11.200100000000001</v>
      </c>
      <c r="I339" s="16">
        <v>1.00352155059296</v>
      </c>
      <c r="J339" s="18"/>
    </row>
    <row r="340" spans="1:10" ht="15.6">
      <c r="A340" s="16">
        <v>339</v>
      </c>
      <c r="B340" s="16">
        <v>350</v>
      </c>
      <c r="C340" s="16">
        <v>1095</v>
      </c>
      <c r="D340" s="16">
        <v>6.8027210884353706E-2</v>
      </c>
      <c r="E340" s="16">
        <v>0.05</v>
      </c>
      <c r="F340" s="16">
        <v>5.2911599999999996</v>
      </c>
      <c r="G340" s="16">
        <v>0.105574324324324</v>
      </c>
      <c r="H340" s="16">
        <v>11.273400000000001</v>
      </c>
      <c r="I340" s="16">
        <v>1.0029281020118901</v>
      </c>
      <c r="J340" s="18"/>
    </row>
    <row r="341" spans="1:10" ht="15.6">
      <c r="A341" s="16">
        <v>340</v>
      </c>
      <c r="B341" s="16">
        <v>340</v>
      </c>
      <c r="C341" s="16">
        <v>1095</v>
      </c>
      <c r="D341" s="16">
        <v>6.8027210884353706E-2</v>
      </c>
      <c r="E341" s="16">
        <v>0.05</v>
      </c>
      <c r="F341" s="16">
        <v>5.2631399999999999</v>
      </c>
      <c r="G341" s="16">
        <v>0.10535187526338</v>
      </c>
      <c r="H341" s="16">
        <v>11.3467</v>
      </c>
      <c r="I341" s="16">
        <v>1.00233535490668</v>
      </c>
      <c r="J341" s="18"/>
    </row>
    <row r="342" spans="1:10" ht="15.6">
      <c r="A342" s="16">
        <v>341</v>
      </c>
      <c r="B342" s="16">
        <v>310</v>
      </c>
      <c r="C342" s="16">
        <v>1095</v>
      </c>
      <c r="D342" s="16">
        <v>6.8027210884353706E-2</v>
      </c>
      <c r="E342" s="16">
        <v>0.05</v>
      </c>
      <c r="F342" s="16">
        <v>5.2351200000000002</v>
      </c>
      <c r="G342" s="16">
        <v>0.105130361648444</v>
      </c>
      <c r="H342" s="16">
        <v>11.42</v>
      </c>
      <c r="I342" s="16">
        <v>1.0017433080343201</v>
      </c>
      <c r="J342" s="18"/>
    </row>
    <row r="343" spans="1:10" ht="15.6">
      <c r="A343" s="16">
        <v>342</v>
      </c>
      <c r="B343" s="16">
        <v>225</v>
      </c>
      <c r="C343" s="16">
        <v>1095</v>
      </c>
      <c r="D343" s="16">
        <v>6.8027210884353706E-2</v>
      </c>
      <c r="E343" s="16">
        <v>0.05</v>
      </c>
      <c r="F343" s="16">
        <v>5.1790799999999999</v>
      </c>
      <c r="G343" s="16">
        <v>0.10469011725293099</v>
      </c>
      <c r="H343" s="16">
        <v>11.566599999999999</v>
      </c>
      <c r="I343" s="16">
        <v>1.00056131003074</v>
      </c>
      <c r="J343" s="18"/>
    </row>
    <row r="344" spans="1:10" ht="15.6">
      <c r="A344" s="16">
        <v>343</v>
      </c>
      <c r="B344" s="16">
        <v>120</v>
      </c>
      <c r="C344" s="16">
        <v>1060</v>
      </c>
      <c r="D344" s="16">
        <v>7.0028011204481794E-2</v>
      </c>
      <c r="E344" s="16">
        <v>0.05</v>
      </c>
      <c r="F344" s="16">
        <v>5.9758800000000001</v>
      </c>
      <c r="G344" s="16">
        <v>0.120192307692308</v>
      </c>
      <c r="H344" s="16">
        <v>11.2698</v>
      </c>
      <c r="I344" s="16">
        <v>0.99371989350959899</v>
      </c>
      <c r="J344" s="18"/>
    </row>
    <row r="345" spans="1:10" ht="15.6">
      <c r="A345" s="16">
        <v>344</v>
      </c>
      <c r="B345" s="16">
        <v>160</v>
      </c>
      <c r="C345" s="16">
        <v>1080</v>
      </c>
      <c r="D345" s="16">
        <v>7.0028011204481794E-2</v>
      </c>
      <c r="E345" s="16">
        <v>0.05</v>
      </c>
      <c r="F345" s="16">
        <v>5.9758800000000001</v>
      </c>
      <c r="G345" s="16">
        <v>0.120192307692308</v>
      </c>
      <c r="H345" s="16">
        <v>11.2698</v>
      </c>
      <c r="I345" s="16">
        <v>0.99371989350959899</v>
      </c>
      <c r="J345" s="18"/>
    </row>
    <row r="346" spans="1:10" ht="15.6">
      <c r="A346" s="16">
        <v>345</v>
      </c>
      <c r="B346" s="16">
        <v>120</v>
      </c>
      <c r="C346" s="16">
        <v>1100</v>
      </c>
      <c r="D346" s="16">
        <v>7.0028011204481794E-2</v>
      </c>
      <c r="E346" s="16">
        <v>0.05</v>
      </c>
      <c r="F346" s="16">
        <v>5.9758800000000001</v>
      </c>
      <c r="G346" s="16">
        <v>0.120192307692308</v>
      </c>
      <c r="H346" s="16">
        <v>11.2698</v>
      </c>
      <c r="I346" s="16">
        <v>0.99371989350959899</v>
      </c>
      <c r="J346" s="18"/>
    </row>
    <row r="347" spans="1:10" ht="15.6">
      <c r="A347" s="16">
        <v>346</v>
      </c>
      <c r="B347" s="16">
        <v>40</v>
      </c>
      <c r="C347" s="16">
        <v>1120</v>
      </c>
      <c r="D347" s="16">
        <v>7.0028011204481794E-2</v>
      </c>
      <c r="E347" s="16">
        <v>0.05</v>
      </c>
      <c r="F347" s="16">
        <v>5.9758800000000001</v>
      </c>
      <c r="G347" s="16">
        <v>0.120192307692308</v>
      </c>
      <c r="H347" s="16">
        <v>11.2698</v>
      </c>
      <c r="I347" s="16">
        <v>0.99371989350959899</v>
      </c>
      <c r="J347" s="18"/>
    </row>
    <row r="348" spans="1:10" ht="15.6">
      <c r="A348" s="16">
        <v>347</v>
      </c>
      <c r="B348" s="16">
        <v>125</v>
      </c>
      <c r="C348" s="16">
        <v>950</v>
      </c>
      <c r="D348" s="16">
        <v>7.0264193367060093E-2</v>
      </c>
      <c r="E348" s="16">
        <v>0.05</v>
      </c>
      <c r="F348" s="16">
        <v>6.1440000000000001</v>
      </c>
      <c r="G348" s="16">
        <v>0.12195121951219499</v>
      </c>
      <c r="H348" s="16">
        <v>10.83</v>
      </c>
      <c r="I348" s="16">
        <v>0.99699957907596404</v>
      </c>
      <c r="J348" s="18"/>
    </row>
    <row r="349" spans="1:10" ht="15.6">
      <c r="A349" s="16">
        <v>348</v>
      </c>
      <c r="B349" s="16">
        <v>140</v>
      </c>
      <c r="C349" s="16">
        <v>950</v>
      </c>
      <c r="D349" s="16">
        <v>7.0264193367060093E-2</v>
      </c>
      <c r="E349" s="16">
        <v>5.0500000000000003E-2</v>
      </c>
      <c r="F349" s="16">
        <v>6.1440000000000001</v>
      </c>
      <c r="G349" s="16">
        <v>0.12195121951219499</v>
      </c>
      <c r="H349" s="16">
        <v>10.83</v>
      </c>
      <c r="I349" s="16">
        <v>1.0021366294087599</v>
      </c>
      <c r="J349" s="18"/>
    </row>
    <row r="350" spans="1:10" ht="15.6">
      <c r="A350" s="16">
        <v>349</v>
      </c>
      <c r="B350" s="16">
        <v>137</v>
      </c>
      <c r="C350" s="16">
        <v>950</v>
      </c>
      <c r="D350" s="16">
        <v>7.0264193367060093E-2</v>
      </c>
      <c r="E350" s="16">
        <v>5.0999999999999997E-2</v>
      </c>
      <c r="F350" s="16">
        <v>6.1440000000000001</v>
      </c>
      <c r="G350" s="16">
        <v>0.12195121951219499</v>
      </c>
      <c r="H350" s="16">
        <v>10.83</v>
      </c>
      <c r="I350" s="16">
        <v>1.00727367974156</v>
      </c>
      <c r="J350" s="18"/>
    </row>
    <row r="351" spans="1:10" ht="15.6">
      <c r="A351" s="16">
        <v>350</v>
      </c>
      <c r="B351" s="16">
        <v>140</v>
      </c>
      <c r="C351" s="16">
        <v>1000</v>
      </c>
      <c r="D351" s="16">
        <v>7.0264193367060093E-2</v>
      </c>
      <c r="E351" s="16">
        <v>0.05</v>
      </c>
      <c r="F351" s="16">
        <v>6.1440000000000001</v>
      </c>
      <c r="G351" s="16">
        <v>0.12195121951219499</v>
      </c>
      <c r="H351" s="16">
        <v>10.83</v>
      </c>
      <c r="I351" s="16">
        <v>0.99699957907596404</v>
      </c>
      <c r="J351" s="18"/>
    </row>
    <row r="352" spans="1:10" ht="15.6">
      <c r="A352" s="16">
        <v>351</v>
      </c>
      <c r="B352" s="16">
        <v>180</v>
      </c>
      <c r="C352" s="16">
        <v>1000</v>
      </c>
      <c r="D352" s="16">
        <v>7.0264193367060093E-2</v>
      </c>
      <c r="E352" s="16">
        <v>5.0500000000000003E-2</v>
      </c>
      <c r="F352" s="16">
        <v>6.1440000000000001</v>
      </c>
      <c r="G352" s="16">
        <v>0.12195121951219499</v>
      </c>
      <c r="H352" s="16">
        <v>10.83</v>
      </c>
      <c r="I352" s="16">
        <v>1.0021366294087599</v>
      </c>
      <c r="J352" s="18"/>
    </row>
    <row r="353" spans="1:10" ht="15.6">
      <c r="A353" s="16">
        <v>352</v>
      </c>
      <c r="B353" s="16">
        <v>165</v>
      </c>
      <c r="C353" s="16">
        <v>1000</v>
      </c>
      <c r="D353" s="16">
        <v>7.0264193367060093E-2</v>
      </c>
      <c r="E353" s="16">
        <v>5.0999999999999997E-2</v>
      </c>
      <c r="F353" s="16">
        <v>6.1440000000000001</v>
      </c>
      <c r="G353" s="16">
        <v>0.12195121951219499</v>
      </c>
      <c r="H353" s="16">
        <v>10.83</v>
      </c>
      <c r="I353" s="16">
        <v>1.00727367974156</v>
      </c>
      <c r="J353" s="18"/>
    </row>
    <row r="354" spans="1:10" ht="15.6">
      <c r="A354" s="16">
        <v>353</v>
      </c>
      <c r="B354" s="16">
        <v>160</v>
      </c>
      <c r="C354" s="16">
        <v>1050</v>
      </c>
      <c r="D354" s="16">
        <v>7.0264193367060093E-2</v>
      </c>
      <c r="E354" s="16">
        <v>0.05</v>
      </c>
      <c r="F354" s="16">
        <v>6.1440000000000001</v>
      </c>
      <c r="G354" s="16">
        <v>0.12195121951219499</v>
      </c>
      <c r="H354" s="16">
        <v>10.83</v>
      </c>
      <c r="I354" s="16">
        <v>0.99699957907596404</v>
      </c>
      <c r="J354" s="18"/>
    </row>
    <row r="355" spans="1:10" ht="15.6">
      <c r="A355" s="16">
        <v>354</v>
      </c>
      <c r="B355" s="16">
        <v>200</v>
      </c>
      <c r="C355" s="16">
        <v>1050</v>
      </c>
      <c r="D355" s="16">
        <v>7.0264193367060093E-2</v>
      </c>
      <c r="E355" s="16">
        <v>5.0500000000000003E-2</v>
      </c>
      <c r="F355" s="16">
        <v>6.1440000000000001</v>
      </c>
      <c r="G355" s="16">
        <v>0.12195121951219499</v>
      </c>
      <c r="H355" s="16">
        <v>10.83</v>
      </c>
      <c r="I355" s="16">
        <v>1.0021366294087599</v>
      </c>
      <c r="J355" s="18"/>
    </row>
    <row r="356" spans="1:10" ht="15.6">
      <c r="A356" s="16">
        <v>355</v>
      </c>
      <c r="B356" s="16">
        <v>170</v>
      </c>
      <c r="C356" s="16">
        <v>1050</v>
      </c>
      <c r="D356" s="16">
        <v>7.0264193367060093E-2</v>
      </c>
      <c r="E356" s="16">
        <v>5.0999999999999997E-2</v>
      </c>
      <c r="F356" s="16">
        <v>6.1440000000000001</v>
      </c>
      <c r="G356" s="16">
        <v>0.12195121951219499</v>
      </c>
      <c r="H356" s="16">
        <v>10.83</v>
      </c>
      <c r="I356" s="16">
        <v>1.00727367974156</v>
      </c>
      <c r="J356" s="18"/>
    </row>
    <row r="357" spans="1:10" ht="15.6">
      <c r="A357" s="16">
        <v>356</v>
      </c>
      <c r="B357" s="16">
        <v>215</v>
      </c>
      <c r="C357" s="16">
        <v>1000</v>
      </c>
      <c r="D357" s="16">
        <v>7.0028011204481794E-2</v>
      </c>
      <c r="E357" s="16">
        <v>0.05</v>
      </c>
      <c r="F357" s="16">
        <v>6.1440000000000001</v>
      </c>
      <c r="G357" s="16">
        <v>0.12195121951219499</v>
      </c>
      <c r="H357" s="16">
        <v>10.83</v>
      </c>
      <c r="I357" s="16">
        <v>0.997258361973134</v>
      </c>
      <c r="J357" s="18"/>
    </row>
    <row r="358" spans="1:10" ht="15.6">
      <c r="A358" s="16">
        <v>357</v>
      </c>
      <c r="B358" s="16">
        <v>150</v>
      </c>
      <c r="C358" s="16">
        <v>980</v>
      </c>
      <c r="D358" s="16">
        <v>7.0028011204481794E-2</v>
      </c>
      <c r="E358" s="16">
        <v>0.05</v>
      </c>
      <c r="F358" s="16">
        <v>6.1440000000000001</v>
      </c>
      <c r="G358" s="16">
        <v>0.12195121951219499</v>
      </c>
      <c r="H358" s="16">
        <v>10.83</v>
      </c>
      <c r="I358" s="16">
        <v>0.997258361973134</v>
      </c>
      <c r="J358" s="18"/>
    </row>
    <row r="359" spans="1:10" ht="15.6">
      <c r="A359" s="16">
        <v>358</v>
      </c>
      <c r="B359" s="16">
        <v>150</v>
      </c>
      <c r="C359" s="16">
        <v>1080</v>
      </c>
      <c r="D359" s="16">
        <v>7.0028011204481794E-2</v>
      </c>
      <c r="E359" s="16">
        <v>0.05</v>
      </c>
      <c r="F359" s="16">
        <v>6.1440000000000001</v>
      </c>
      <c r="G359" s="16">
        <v>0.12195121951219499</v>
      </c>
      <c r="H359" s="16">
        <v>10.83</v>
      </c>
      <c r="I359" s="16">
        <v>0.997258361973134</v>
      </c>
      <c r="J359" s="18"/>
    </row>
    <row r="360" spans="1:10" ht="15.6">
      <c r="A360" s="16">
        <v>359</v>
      </c>
      <c r="B360" s="16">
        <v>132</v>
      </c>
      <c r="C360" s="16">
        <v>1160</v>
      </c>
      <c r="D360" s="16">
        <v>6.7986798679867996E-2</v>
      </c>
      <c r="E360" s="16">
        <v>0.05</v>
      </c>
      <c r="F360" s="16">
        <v>5.9986199999999998</v>
      </c>
      <c r="G360" s="16">
        <v>0.12130827434708299</v>
      </c>
      <c r="H360" s="16">
        <v>10.925700000000001</v>
      </c>
      <c r="I360" s="16">
        <v>1.0100652215452499</v>
      </c>
      <c r="J360" s="18"/>
    </row>
    <row r="361" spans="1:10" ht="15.6">
      <c r="A361" s="16">
        <v>360</v>
      </c>
      <c r="B361" s="16">
        <v>152</v>
      </c>
      <c r="C361" s="16">
        <v>1160</v>
      </c>
      <c r="D361" s="16">
        <v>6.8421052631578994E-2</v>
      </c>
      <c r="E361" s="16">
        <v>0.05</v>
      </c>
      <c r="F361" s="16">
        <v>5.9501600000000003</v>
      </c>
      <c r="G361" s="16">
        <v>0.12109375</v>
      </c>
      <c r="H361" s="16">
        <v>10.957599999999999</v>
      </c>
      <c r="I361" s="16">
        <v>1.00905520325357</v>
      </c>
      <c r="J361" s="18"/>
    </row>
    <row r="362" spans="1:10" ht="15.6">
      <c r="A362" s="16">
        <v>361</v>
      </c>
      <c r="B362" s="16">
        <v>135</v>
      </c>
      <c r="C362" s="16">
        <v>1160</v>
      </c>
      <c r="D362" s="16">
        <v>6.8852459016393405E-2</v>
      </c>
      <c r="E362" s="16">
        <v>0.05</v>
      </c>
      <c r="F362" s="16">
        <v>5.8532400000000004</v>
      </c>
      <c r="G362" s="16">
        <v>0.12066438690766999</v>
      </c>
      <c r="H362" s="16">
        <v>11.0214</v>
      </c>
      <c r="I362" s="16">
        <v>1.0076480958960199</v>
      </c>
      <c r="J362" s="18"/>
    </row>
    <row r="363" spans="1:10" ht="15.6">
      <c r="A363" s="16">
        <v>362</v>
      </c>
      <c r="B363" s="16">
        <v>70</v>
      </c>
      <c r="C363" s="16">
        <v>1160</v>
      </c>
      <c r="D363" s="16">
        <v>7.0129870129870098E-2</v>
      </c>
      <c r="E363" s="16">
        <v>0.05</v>
      </c>
      <c r="F363" s="16">
        <v>5.7563199999999997</v>
      </c>
      <c r="G363" s="16">
        <v>0.120234604105572</v>
      </c>
      <c r="H363" s="16">
        <v>11.0852</v>
      </c>
      <c r="I363" s="16">
        <v>1.0050230971015699</v>
      </c>
      <c r="J363" s="18"/>
    </row>
    <row r="364" spans="1:10" ht="15.6">
      <c r="A364" s="16">
        <v>363</v>
      </c>
      <c r="B364" s="16">
        <v>140</v>
      </c>
      <c r="C364" s="16">
        <v>1160</v>
      </c>
      <c r="D364" s="16">
        <v>6.9953364423717496E-2</v>
      </c>
      <c r="E364" s="16">
        <v>0.05</v>
      </c>
      <c r="F364" s="16">
        <v>5.9016999999999999</v>
      </c>
      <c r="G364" s="16">
        <v>0.120879120879121</v>
      </c>
      <c r="H364" s="16">
        <v>10.9895</v>
      </c>
      <c r="I364" s="16">
        <v>1.00277583828535</v>
      </c>
      <c r="J364" s="18"/>
    </row>
    <row r="365" spans="1:10" ht="15.6">
      <c r="A365" s="16">
        <v>364</v>
      </c>
      <c r="B365" s="16">
        <v>190</v>
      </c>
      <c r="C365" s="16">
        <v>1160</v>
      </c>
      <c r="D365" s="16">
        <v>7.2264280798348193E-2</v>
      </c>
      <c r="E365" s="16">
        <v>0.05</v>
      </c>
      <c r="F365" s="16">
        <v>5.9016999999999999</v>
      </c>
      <c r="G365" s="16">
        <v>0.120879120879121</v>
      </c>
      <c r="H365" s="16">
        <v>10.9895</v>
      </c>
      <c r="I365" s="16">
        <v>0.99223554964180405</v>
      </c>
      <c r="J365" s="18"/>
    </row>
    <row r="366" spans="1:10" ht="15.6">
      <c r="A366" s="16">
        <v>365</v>
      </c>
      <c r="B366" s="16">
        <v>212</v>
      </c>
      <c r="C366" s="16">
        <v>1160</v>
      </c>
      <c r="D366" s="16">
        <v>7.2866065232477406E-2</v>
      </c>
      <c r="E366" s="16">
        <v>0.05</v>
      </c>
      <c r="F366" s="16">
        <v>5.9016999999999999</v>
      </c>
      <c r="G366" s="16">
        <v>0.120879120879121</v>
      </c>
      <c r="H366" s="16">
        <v>10.9895</v>
      </c>
      <c r="I366" s="16">
        <v>0.98960047748091595</v>
      </c>
      <c r="J366" s="18"/>
    </row>
    <row r="367" spans="1:10" ht="15.6">
      <c r="A367" s="16">
        <v>366</v>
      </c>
      <c r="B367" s="16">
        <v>158</v>
      </c>
      <c r="C367" s="16">
        <v>1160</v>
      </c>
      <c r="D367" s="16">
        <v>7.3477956613016093E-2</v>
      </c>
      <c r="E367" s="16">
        <v>0.05</v>
      </c>
      <c r="F367" s="16">
        <v>5.9016999999999999</v>
      </c>
      <c r="G367" s="16">
        <v>0.120879120879121</v>
      </c>
      <c r="H367" s="16">
        <v>10.9895</v>
      </c>
      <c r="I367" s="16">
        <v>0.98696540532002897</v>
      </c>
      <c r="J367" s="18"/>
    </row>
    <row r="368" spans="1:10" ht="15.6">
      <c r="A368" s="16">
        <v>367</v>
      </c>
      <c r="B368" s="16">
        <v>104</v>
      </c>
      <c r="C368" s="16">
        <v>1137</v>
      </c>
      <c r="D368" s="16">
        <v>8.3333333333333301E-2</v>
      </c>
      <c r="E368" s="16">
        <v>5.8999999999999997E-2</v>
      </c>
      <c r="F368" s="16">
        <v>6.0599400000000001</v>
      </c>
      <c r="G368" s="16">
        <v>0.12106537530266299</v>
      </c>
      <c r="H368" s="16">
        <v>11.049899999999999</v>
      </c>
      <c r="I368" s="16">
        <v>1.00354984920768</v>
      </c>
      <c r="J368" s="18"/>
    </row>
    <row r="369" spans="1:10" ht="15.6">
      <c r="A369" s="16">
        <v>368</v>
      </c>
      <c r="B369" s="16">
        <v>142</v>
      </c>
      <c r="C369" s="16">
        <v>1137</v>
      </c>
      <c r="D369" s="16">
        <v>8.8161209068010102E-2</v>
      </c>
      <c r="E369" s="16">
        <v>6.2E-2</v>
      </c>
      <c r="F369" s="16">
        <v>6.0319200000000004</v>
      </c>
      <c r="G369" s="16">
        <v>0.120772946859903</v>
      </c>
      <c r="H369" s="16">
        <v>11.123200000000001</v>
      </c>
      <c r="I369" s="16">
        <v>1.0012461768932699</v>
      </c>
      <c r="J369" s="18"/>
    </row>
    <row r="370" spans="1:10" ht="15.6">
      <c r="A370" s="16">
        <v>369</v>
      </c>
      <c r="B370" s="16">
        <v>179</v>
      </c>
      <c r="C370" s="16">
        <v>1137</v>
      </c>
      <c r="D370" s="16">
        <v>9.7323600973236002E-2</v>
      </c>
      <c r="E370" s="16">
        <v>6.8000000000000005E-2</v>
      </c>
      <c r="F370" s="16">
        <v>5.9758800000000001</v>
      </c>
      <c r="G370" s="16">
        <v>0.120192307692308</v>
      </c>
      <c r="H370" s="16">
        <v>11.2698</v>
      </c>
      <c r="I370" s="16">
        <v>0.99664700614608903</v>
      </c>
      <c r="J370" s="18"/>
    </row>
    <row r="371" spans="1:10" ht="15.6">
      <c r="A371" s="16">
        <v>370</v>
      </c>
      <c r="B371" s="16">
        <v>199</v>
      </c>
      <c r="C371" s="16">
        <v>1137</v>
      </c>
      <c r="D371" s="16">
        <v>0.101674641148325</v>
      </c>
      <c r="E371" s="16">
        <v>7.0999999999999994E-2</v>
      </c>
      <c r="F371" s="16">
        <v>5.9478600000000004</v>
      </c>
      <c r="G371" s="16">
        <v>0.11990407673860901</v>
      </c>
      <c r="H371" s="16">
        <v>11.3431</v>
      </c>
      <c r="I371" s="16">
        <v>0.994351498051532</v>
      </c>
      <c r="J371" s="18"/>
    </row>
    <row r="372" spans="1:10" ht="15.6">
      <c r="A372" s="16">
        <v>371</v>
      </c>
      <c r="B372" s="16">
        <v>197</v>
      </c>
      <c r="C372" s="16">
        <v>1137</v>
      </c>
      <c r="D372" s="16">
        <v>0.105882352941176</v>
      </c>
      <c r="E372" s="16">
        <v>7.3999999999999996E-2</v>
      </c>
      <c r="F372" s="16">
        <v>5.9198399999999998</v>
      </c>
      <c r="G372" s="16">
        <v>0.119617224880383</v>
      </c>
      <c r="H372" s="16">
        <v>11.416399999999999</v>
      </c>
      <c r="I372" s="16">
        <v>0.992058701720819</v>
      </c>
      <c r="J372" s="18"/>
    </row>
    <row r="373" spans="1:10" ht="15.6">
      <c r="A373" s="16">
        <v>372</v>
      </c>
      <c r="B373" s="16">
        <v>250</v>
      </c>
      <c r="C373" s="16">
        <v>1095</v>
      </c>
      <c r="D373" s="16">
        <v>7.39207569485512E-2</v>
      </c>
      <c r="E373" s="16">
        <v>0.05</v>
      </c>
      <c r="F373" s="16">
        <v>5.9758800000000001</v>
      </c>
      <c r="G373" s="16">
        <v>0.120192307692308</v>
      </c>
      <c r="H373" s="16">
        <v>11.2698</v>
      </c>
      <c r="I373" s="16">
        <v>0.985530947443226</v>
      </c>
      <c r="J373" s="18"/>
    </row>
    <row r="374" spans="1:10" ht="15.6">
      <c r="A374" s="16">
        <v>373</v>
      </c>
      <c r="B374" s="16">
        <v>290</v>
      </c>
      <c r="C374" s="16">
        <v>1095</v>
      </c>
      <c r="D374" s="16">
        <v>7.1627436092128599E-2</v>
      </c>
      <c r="E374" s="16">
        <v>0.05</v>
      </c>
      <c r="F374" s="16">
        <v>5.8847752</v>
      </c>
      <c r="G374" s="16">
        <v>0.119794522524602</v>
      </c>
      <c r="H374" s="16">
        <v>11.329772</v>
      </c>
      <c r="I374" s="16">
        <v>0.98460464465880004</v>
      </c>
      <c r="J374" s="18"/>
    </row>
    <row r="375" spans="1:10" ht="15.6">
      <c r="A375" s="16">
        <v>374</v>
      </c>
      <c r="B375" s="16">
        <v>325</v>
      </c>
      <c r="C375" s="16">
        <v>1095</v>
      </c>
      <c r="D375" s="16">
        <v>6.9547965038339904E-2</v>
      </c>
      <c r="E375" s="16">
        <v>0.05</v>
      </c>
      <c r="F375" s="16">
        <v>5.7936703999999999</v>
      </c>
      <c r="G375" s="16">
        <v>0.119396377495044</v>
      </c>
      <c r="H375" s="16">
        <v>11.389744</v>
      </c>
      <c r="I375" s="16">
        <v>0.983679712953898</v>
      </c>
      <c r="J375" s="18"/>
    </row>
    <row r="376" spans="1:10" ht="15.6">
      <c r="A376" s="16">
        <v>375</v>
      </c>
      <c r="B376" s="16">
        <v>344</v>
      </c>
      <c r="C376" s="16">
        <v>1095</v>
      </c>
      <c r="D376" s="16">
        <v>6.76537643773856E-2</v>
      </c>
      <c r="E376" s="16">
        <v>0.05</v>
      </c>
      <c r="F376" s="16">
        <v>5.7025655999999998</v>
      </c>
      <c r="G376" s="16">
        <v>0.11899787211507901</v>
      </c>
      <c r="H376" s="16">
        <v>11.449716</v>
      </c>
      <c r="I376" s="16">
        <v>0.98275614928663702</v>
      </c>
      <c r="J376" s="18"/>
    </row>
    <row r="377" spans="1:10" ht="15.6">
      <c r="A377" s="16">
        <v>376</v>
      </c>
      <c r="B377" s="16">
        <v>100</v>
      </c>
      <c r="C377" s="16">
        <v>1095</v>
      </c>
      <c r="D377" s="16">
        <v>6.5921130076515594E-2</v>
      </c>
      <c r="E377" s="16">
        <v>0.05</v>
      </c>
      <c r="F377" s="16">
        <v>5.6114607999999997</v>
      </c>
      <c r="G377" s="16">
        <v>0.118599005895272</v>
      </c>
      <c r="H377" s="16">
        <v>11.509688000000001</v>
      </c>
      <c r="I377" s="16">
        <v>0.98183395062412904</v>
      </c>
      <c r="J377" s="18"/>
    </row>
    <row r="378" spans="1:10" ht="15.6">
      <c r="A378" s="16">
        <v>377</v>
      </c>
      <c r="B378" s="16">
        <v>170</v>
      </c>
      <c r="C378" s="16">
        <v>1090</v>
      </c>
      <c r="D378" s="16">
        <v>6.8669999450640007E-2</v>
      </c>
      <c r="E378" s="16">
        <v>0.05</v>
      </c>
      <c r="F378" s="16">
        <v>6.1440000000000001</v>
      </c>
      <c r="G378" s="16">
        <v>0.12195121951219499</v>
      </c>
      <c r="H378" s="16">
        <v>10.83</v>
      </c>
      <c r="I378" s="16">
        <v>1.0043311783180899</v>
      </c>
      <c r="J378" s="18"/>
    </row>
    <row r="379" spans="1:10" ht="15.6">
      <c r="A379" s="16">
        <v>378</v>
      </c>
      <c r="B379" s="16">
        <v>210</v>
      </c>
      <c r="C379" s="16">
        <v>1090</v>
      </c>
      <c r="D379" s="16">
        <v>6.9236734241719305E-2</v>
      </c>
      <c r="E379" s="16">
        <v>0.05</v>
      </c>
      <c r="F379" s="16">
        <v>6.1440000000000001</v>
      </c>
      <c r="G379" s="16">
        <v>0.12195121951219499</v>
      </c>
      <c r="H379" s="16">
        <v>10.83</v>
      </c>
      <c r="I379" s="16">
        <v>1.0016996360191599</v>
      </c>
      <c r="J379" s="18"/>
    </row>
    <row r="380" spans="1:10" ht="15.6">
      <c r="A380" s="16">
        <v>379</v>
      </c>
      <c r="B380" s="16">
        <v>245</v>
      </c>
      <c r="C380" s="16">
        <v>1090</v>
      </c>
      <c r="D380" s="16">
        <v>7.0398738454606896E-2</v>
      </c>
      <c r="E380" s="16">
        <v>0.05</v>
      </c>
      <c r="F380" s="16">
        <v>6.1440000000000001</v>
      </c>
      <c r="G380" s="16">
        <v>0.12195121951219499</v>
      </c>
      <c r="H380" s="16">
        <v>10.83</v>
      </c>
      <c r="I380" s="16">
        <v>0.99643655142131005</v>
      </c>
      <c r="J380" s="18"/>
    </row>
    <row r="381" spans="1:10" ht="15.6">
      <c r="A381" s="16">
        <v>380</v>
      </c>
      <c r="B381" s="16">
        <v>190</v>
      </c>
      <c r="C381" s="16">
        <v>1090</v>
      </c>
      <c r="D381" s="16">
        <v>7.0994490827511803E-2</v>
      </c>
      <c r="E381" s="16">
        <v>0.05</v>
      </c>
      <c r="F381" s="16">
        <v>6.1440000000000001</v>
      </c>
      <c r="G381" s="16">
        <v>0.12195121951219499</v>
      </c>
      <c r="H381" s="16">
        <v>10.83</v>
      </c>
      <c r="I381" s="16">
        <v>0.99380500912238401</v>
      </c>
      <c r="J381" s="18"/>
    </row>
    <row r="382" spans="1:10" ht="15.6">
      <c r="A382" s="16">
        <v>381</v>
      </c>
      <c r="B382" s="16">
        <v>150</v>
      </c>
      <c r="C382" s="16">
        <v>1090</v>
      </c>
      <c r="D382" s="16">
        <v>7.1600412418375503E-2</v>
      </c>
      <c r="E382" s="16">
        <v>0.05</v>
      </c>
      <c r="F382" s="16">
        <v>6.1440000000000001</v>
      </c>
      <c r="G382" s="16">
        <v>0.12195121951219499</v>
      </c>
      <c r="H382" s="16">
        <v>10.83</v>
      </c>
      <c r="I382" s="16">
        <v>0.99117346682345797</v>
      </c>
      <c r="J382" s="18"/>
    </row>
    <row r="383" spans="1:10" ht="15.6">
      <c r="A383" s="16">
        <v>382</v>
      </c>
      <c r="B383" s="16">
        <v>152</v>
      </c>
      <c r="C383" s="16">
        <v>1140</v>
      </c>
      <c r="D383" s="16">
        <v>7.3280721533258195E-2</v>
      </c>
      <c r="E383" s="16">
        <v>0.05</v>
      </c>
      <c r="F383" s="16">
        <v>5.9297199999999997</v>
      </c>
      <c r="G383" s="16">
        <v>0.123260437375746</v>
      </c>
      <c r="H383" s="16">
        <v>10.8224</v>
      </c>
      <c r="I383" s="16">
        <v>0.99235014323007698</v>
      </c>
      <c r="J383" s="18"/>
    </row>
    <row r="384" spans="1:10" ht="15.6">
      <c r="A384" s="16">
        <v>383</v>
      </c>
      <c r="B384" s="16">
        <v>300</v>
      </c>
      <c r="C384" s="16">
        <v>1040</v>
      </c>
      <c r="D384" s="16">
        <v>6.6488004083716204E-2</v>
      </c>
      <c r="E384" s="16">
        <v>5.7875000000000003E-2</v>
      </c>
      <c r="F384" s="16">
        <v>5.9492082599999998</v>
      </c>
      <c r="G384" s="16">
        <v>0.12175171843784199</v>
      </c>
      <c r="H384" s="16">
        <v>11.0412921</v>
      </c>
      <c r="I384" s="16">
        <v>1.0094676148363499</v>
      </c>
      <c r="J384" s="18"/>
    </row>
    <row r="385" spans="1:10" ht="15.6">
      <c r="A385" s="16">
        <v>384</v>
      </c>
      <c r="B385" s="16">
        <v>385</v>
      </c>
      <c r="C385" s="16">
        <v>1040</v>
      </c>
      <c r="D385" s="16">
        <v>6.6488004083716204E-2</v>
      </c>
      <c r="E385" s="16">
        <v>5.7875000000000003E-2</v>
      </c>
      <c r="F385" s="16">
        <v>5.8943450999999998</v>
      </c>
      <c r="G385" s="16">
        <v>0.121171560336331</v>
      </c>
      <c r="H385" s="16">
        <v>11.184813500000001</v>
      </c>
      <c r="I385" s="16">
        <v>1.0082975692164799</v>
      </c>
      <c r="J385" s="18"/>
    </row>
    <row r="386" spans="1:10" ht="15.6">
      <c r="A386" s="16">
        <v>385</v>
      </c>
      <c r="B386" s="16">
        <v>340</v>
      </c>
      <c r="C386" s="16">
        <v>1040</v>
      </c>
      <c r="D386" s="16">
        <v>6.6488004083716204E-2</v>
      </c>
      <c r="E386" s="16">
        <v>5.7875000000000003E-2</v>
      </c>
      <c r="F386" s="16">
        <v>5.8669135199999998</v>
      </c>
      <c r="G386" s="16">
        <v>0.120883549737305</v>
      </c>
      <c r="H386" s="16">
        <v>11.256574199999999</v>
      </c>
      <c r="I386" s="16">
        <v>1.0077135629427401</v>
      </c>
      <c r="J386" s="18"/>
    </row>
    <row r="387" spans="1:10" ht="15.6">
      <c r="A387" s="16">
        <v>386</v>
      </c>
      <c r="B387" s="16">
        <v>80</v>
      </c>
      <c r="C387" s="16">
        <v>1040</v>
      </c>
      <c r="D387" s="16">
        <v>6.6488004083716204E-2</v>
      </c>
      <c r="E387" s="16">
        <v>5.7875000000000003E-2</v>
      </c>
      <c r="F387" s="16">
        <v>5.8394819399999998</v>
      </c>
      <c r="G387" s="16">
        <v>0.120596905026607</v>
      </c>
      <c r="H387" s="16">
        <v>11.3283349</v>
      </c>
      <c r="I387" s="16">
        <v>1.00713023279063</v>
      </c>
      <c r="J387" s="18"/>
    </row>
    <row r="388" spans="1:10" ht="15.6">
      <c r="A388" s="16">
        <v>387</v>
      </c>
      <c r="B388" s="16">
        <v>113</v>
      </c>
      <c r="C388" s="16">
        <v>1125</v>
      </c>
      <c r="D388" s="16">
        <v>6.71901349072513E-2</v>
      </c>
      <c r="E388" s="16">
        <v>5.3749999999999999E-2</v>
      </c>
      <c r="F388" s="16">
        <v>6.1364749999999999</v>
      </c>
      <c r="G388" s="16">
        <v>0.122648424138774</v>
      </c>
      <c r="H388" s="16">
        <v>10.809200000000001</v>
      </c>
      <c r="I388" s="16">
        <v>1.01066844154532</v>
      </c>
      <c r="J388" s="18"/>
    </row>
    <row r="389" spans="1:10" ht="15.6">
      <c r="A389" s="16">
        <v>388</v>
      </c>
      <c r="B389" s="16">
        <v>170</v>
      </c>
      <c r="C389" s="16">
        <v>1125</v>
      </c>
      <c r="D389" s="16">
        <v>6.7003401711163799E-2</v>
      </c>
      <c r="E389" s="16">
        <v>5.7500000000000002E-2</v>
      </c>
      <c r="F389" s="16">
        <v>6.1289499999999997</v>
      </c>
      <c r="G389" s="16">
        <v>0.123348017621145</v>
      </c>
      <c r="H389" s="16">
        <v>10.788399999999999</v>
      </c>
      <c r="I389" s="16">
        <v>1.0099851332097201</v>
      </c>
      <c r="J389" s="18"/>
    </row>
    <row r="390" spans="1:10" ht="15.6">
      <c r="A390" s="16">
        <v>389</v>
      </c>
      <c r="B390" s="16">
        <v>34</v>
      </c>
      <c r="C390" s="16">
        <v>1125</v>
      </c>
      <c r="D390" s="16">
        <v>6.6824692354246498E-2</v>
      </c>
      <c r="E390" s="16">
        <v>6.1249999999999999E-2</v>
      </c>
      <c r="F390" s="16">
        <v>6.1214250000000003</v>
      </c>
      <c r="G390" s="16">
        <v>0.124050012257906</v>
      </c>
      <c r="H390" s="16">
        <v>10.7676</v>
      </c>
      <c r="I390" s="16">
        <v>1.0093016135656101</v>
      </c>
      <c r="J390" s="18"/>
    </row>
    <row r="391" spans="1:10" ht="15.6">
      <c r="A391" s="16">
        <v>390</v>
      </c>
      <c r="B391" s="16">
        <v>162</v>
      </c>
      <c r="C391" s="16">
        <v>970</v>
      </c>
      <c r="D391" s="16">
        <v>7.0422535211267595E-2</v>
      </c>
      <c r="E391" s="16">
        <v>0.05</v>
      </c>
      <c r="F391" s="16">
        <v>5.5734000000000004</v>
      </c>
      <c r="G391" s="16">
        <v>0.109170305676856</v>
      </c>
      <c r="H391" s="16">
        <v>10.833</v>
      </c>
      <c r="I391" s="16">
        <v>0.99904186572390197</v>
      </c>
      <c r="J391" s="18"/>
    </row>
    <row r="392" spans="1:10" ht="15.6">
      <c r="A392" s="16">
        <v>391</v>
      </c>
      <c r="B392" s="16">
        <v>262</v>
      </c>
      <c r="C392" s="16">
        <v>1100</v>
      </c>
      <c r="D392" s="16">
        <v>7.0028011204481794E-2</v>
      </c>
      <c r="E392" s="16">
        <v>0.05</v>
      </c>
      <c r="F392" s="16">
        <v>6.1251160000000002</v>
      </c>
      <c r="G392" s="16">
        <v>0.12158921511439499</v>
      </c>
      <c r="H392" s="16">
        <v>10.840346666666701</v>
      </c>
      <c r="I392" s="16">
        <v>0.99705454600922905</v>
      </c>
      <c r="J392" s="18"/>
    </row>
    <row r="393" spans="1:10" ht="15.6">
      <c r="A393" s="16">
        <v>392</v>
      </c>
      <c r="B393" s="16">
        <v>281</v>
      </c>
      <c r="C393" s="16">
        <v>1100</v>
      </c>
      <c r="D393" s="16">
        <v>7.0028011204481794E-2</v>
      </c>
      <c r="E393" s="16">
        <v>0.05</v>
      </c>
      <c r="F393" s="16">
        <v>6.1062320000000003</v>
      </c>
      <c r="G393" s="16">
        <v>0.121229735839308</v>
      </c>
      <c r="H393" s="16">
        <v>10.8506933333333</v>
      </c>
      <c r="I393" s="16">
        <v>0.99685081333860104</v>
      </c>
      <c r="J393" s="18"/>
    </row>
    <row r="394" spans="1:10" ht="15.6">
      <c r="A394" s="16">
        <v>393</v>
      </c>
      <c r="B394" s="16">
        <v>228</v>
      </c>
      <c r="C394" s="16">
        <v>1100</v>
      </c>
      <c r="D394" s="16">
        <v>7.0028011204481794E-2</v>
      </c>
      <c r="E394" s="16">
        <v>0.05</v>
      </c>
      <c r="F394" s="16">
        <v>6.0873480000000004</v>
      </c>
      <c r="G394" s="16">
        <v>0.120872755358177</v>
      </c>
      <c r="H394" s="16">
        <v>10.861039999999999</v>
      </c>
      <c r="I394" s="16">
        <v>0.99664716391020203</v>
      </c>
      <c r="J394" s="18"/>
    </row>
    <row r="395" spans="1:10" ht="15.6">
      <c r="A395" s="16">
        <v>394</v>
      </c>
      <c r="B395" s="16">
        <v>143</v>
      </c>
      <c r="C395" s="16">
        <v>1080</v>
      </c>
      <c r="D395" s="16">
        <v>7.9291044776119396E-2</v>
      </c>
      <c r="E395" s="16">
        <v>5.57E-2</v>
      </c>
      <c r="F395" s="16">
        <v>6.0038999999999998</v>
      </c>
      <c r="G395" s="16">
        <v>0.120481927710843</v>
      </c>
      <c r="H395" s="16">
        <v>11.1965</v>
      </c>
      <c r="I395" s="16">
        <v>0.99452232671602903</v>
      </c>
      <c r="J395" s="18"/>
    </row>
    <row r="396" spans="1:10" ht="15.6">
      <c r="A396" s="16">
        <v>395</v>
      </c>
      <c r="B396" s="16">
        <v>227</v>
      </c>
      <c r="C396" s="16">
        <v>1080</v>
      </c>
      <c r="D396" s="16">
        <v>9.6770216962524705E-2</v>
      </c>
      <c r="E396" s="16">
        <v>6.7100000000000007E-2</v>
      </c>
      <c r="F396" s="16">
        <v>6.0038999999999998</v>
      </c>
      <c r="G396" s="16">
        <v>0.120481927710843</v>
      </c>
      <c r="H396" s="16">
        <v>11.1965</v>
      </c>
      <c r="I396" s="16">
        <v>0.98968624631412705</v>
      </c>
      <c r="J396" s="18"/>
    </row>
    <row r="397" spans="1:10" ht="15.6">
      <c r="A397" s="16">
        <v>396</v>
      </c>
      <c r="B397" s="16">
        <v>186</v>
      </c>
      <c r="C397" s="16">
        <v>1080</v>
      </c>
      <c r="D397" s="16">
        <v>0.104562737642586</v>
      </c>
      <c r="E397" s="16">
        <v>7.2800000000000004E-2</v>
      </c>
      <c r="F397" s="16">
        <v>6.0038999999999998</v>
      </c>
      <c r="G397" s="16">
        <v>0.120481927710843</v>
      </c>
      <c r="H397" s="16">
        <v>11.1965</v>
      </c>
      <c r="I397" s="16">
        <v>0.98726820611317601</v>
      </c>
      <c r="J397" s="18"/>
    </row>
    <row r="398" spans="1:10" ht="15.6">
      <c r="A398" s="16">
        <v>397</v>
      </c>
      <c r="B398" s="16">
        <v>376</v>
      </c>
      <c r="C398" s="16">
        <v>1095</v>
      </c>
      <c r="D398" s="16">
        <v>7.0422535211267595E-2</v>
      </c>
      <c r="E398" s="16">
        <v>0.05</v>
      </c>
      <c r="F398" s="16">
        <v>5.7296399999999998</v>
      </c>
      <c r="G398" s="16">
        <v>0.115207373271889</v>
      </c>
      <c r="H398" s="16">
        <v>11.417400000000001</v>
      </c>
      <c r="I398" s="16">
        <v>0.99432105359998502</v>
      </c>
      <c r="J398" s="18"/>
    </row>
    <row r="399" spans="1:10" ht="15.6">
      <c r="A399" s="16">
        <v>398</v>
      </c>
      <c r="B399" s="16">
        <v>150</v>
      </c>
      <c r="C399" s="16">
        <v>1135</v>
      </c>
      <c r="D399" s="16">
        <v>6.6326530612244902E-2</v>
      </c>
      <c r="E399" s="16">
        <v>5.7500000000000002E-2</v>
      </c>
      <c r="F399" s="16">
        <v>6.1300499999999998</v>
      </c>
      <c r="G399" s="16">
        <v>0.122058823529412</v>
      </c>
      <c r="H399" s="16">
        <v>10.871700000000001</v>
      </c>
      <c r="I399" s="16">
        <v>1.0108790574670301</v>
      </c>
      <c r="J399" s="18"/>
    </row>
    <row r="400" spans="1:10" ht="15.6">
      <c r="A400" s="16">
        <v>399</v>
      </c>
      <c r="B400" s="16">
        <v>240</v>
      </c>
      <c r="C400" s="16">
        <v>1135</v>
      </c>
      <c r="D400" s="16">
        <v>6.6014669926650393E-2</v>
      </c>
      <c r="E400" s="16">
        <v>6.5000000000000002E-2</v>
      </c>
      <c r="F400" s="16">
        <v>6.1161000000000003</v>
      </c>
      <c r="G400" s="16">
        <v>0.122167487684729</v>
      </c>
      <c r="H400" s="16">
        <v>10.913399999999999</v>
      </c>
      <c r="I400" s="16">
        <v>1.0086603474729099</v>
      </c>
      <c r="J400" s="18"/>
    </row>
    <row r="401" spans="1:10" ht="15.6">
      <c r="A401" s="16">
        <v>400</v>
      </c>
      <c r="B401" s="16">
        <v>90</v>
      </c>
      <c r="C401" s="16">
        <v>1135</v>
      </c>
      <c r="D401" s="16">
        <v>6.5727699530516395E-2</v>
      </c>
      <c r="E401" s="16">
        <v>7.2499999999999995E-2</v>
      </c>
      <c r="F401" s="16">
        <v>6.10215</v>
      </c>
      <c r="G401" s="16">
        <v>0.122277227722772</v>
      </c>
      <c r="H401" s="16">
        <v>10.9551</v>
      </c>
      <c r="I401" s="16">
        <v>1.0064439381928101</v>
      </c>
      <c r="J401" s="18"/>
    </row>
    <row r="402" spans="1:10" ht="15.6">
      <c r="A402" s="16">
        <v>401</v>
      </c>
      <c r="B402" s="16">
        <v>120</v>
      </c>
      <c r="C402" s="16">
        <v>1115</v>
      </c>
      <c r="D402" s="16">
        <v>6.7385444743935305E-2</v>
      </c>
      <c r="E402" s="16">
        <v>0.05</v>
      </c>
      <c r="F402" s="16">
        <v>6.1232430000000004</v>
      </c>
      <c r="G402" s="16">
        <v>0.12195121951219499</v>
      </c>
      <c r="H402" s="16">
        <v>10.84876</v>
      </c>
      <c r="I402" s="16">
        <v>1.0110265301418899</v>
      </c>
      <c r="J402" s="18"/>
    </row>
    <row r="403" spans="1:10" ht="15.6">
      <c r="A403" s="16">
        <v>402</v>
      </c>
      <c r="B403" s="16">
        <v>130</v>
      </c>
      <c r="C403" s="16">
        <v>1115</v>
      </c>
      <c r="D403" s="16">
        <v>6.7385444743935305E-2</v>
      </c>
      <c r="E403" s="16">
        <v>0.05</v>
      </c>
      <c r="F403" s="16">
        <v>6.1024859999999999</v>
      </c>
      <c r="G403" s="16">
        <v>0.12195121951219499</v>
      </c>
      <c r="H403" s="16">
        <v>10.867520000000001</v>
      </c>
      <c r="I403" s="16">
        <v>1.0107017304361701</v>
      </c>
      <c r="J403" s="18"/>
    </row>
    <row r="404" spans="1:10" ht="15.6">
      <c r="A404" s="16">
        <v>403</v>
      </c>
      <c r="B404" s="16">
        <v>123</v>
      </c>
      <c r="C404" s="16">
        <v>1115</v>
      </c>
      <c r="D404" s="16">
        <v>6.7385444743935305E-2</v>
      </c>
      <c r="E404" s="16">
        <v>0.05</v>
      </c>
      <c r="F404" s="16">
        <v>6.0817290000000002</v>
      </c>
      <c r="G404" s="16">
        <v>0.12195121951219499</v>
      </c>
      <c r="H404" s="16">
        <v>10.886279999999999</v>
      </c>
      <c r="I404" s="16">
        <v>1.01037713935201</v>
      </c>
      <c r="J404" s="18"/>
    </row>
    <row r="405" spans="1:10" ht="15.6">
      <c r="A405" s="16">
        <v>404</v>
      </c>
      <c r="B405" s="16">
        <v>75</v>
      </c>
      <c r="C405" s="16">
        <v>1115</v>
      </c>
      <c r="D405" s="16">
        <v>6.7385444743935305E-2</v>
      </c>
      <c r="E405" s="16">
        <v>0.05</v>
      </c>
      <c r="F405" s="16">
        <v>6.0609719999999996</v>
      </c>
      <c r="G405" s="16">
        <v>0.12195121951219499</v>
      </c>
      <c r="H405" s="16">
        <v>10.90504</v>
      </c>
      <c r="I405" s="16">
        <v>1.01005275668848</v>
      </c>
      <c r="J405" s="18"/>
    </row>
    <row r="406" spans="1:10" ht="15.6">
      <c r="A406" s="16">
        <v>405</v>
      </c>
      <c r="B406" s="16">
        <v>136</v>
      </c>
      <c r="C406" s="16">
        <v>1140</v>
      </c>
      <c r="D406" s="16">
        <v>6.7385444743935305E-2</v>
      </c>
      <c r="E406" s="16">
        <v>0.05</v>
      </c>
      <c r="F406" s="16">
        <v>6.1062320000000003</v>
      </c>
      <c r="G406" s="16">
        <v>0.121229735839308</v>
      </c>
      <c r="H406" s="16">
        <v>10.8506933333333</v>
      </c>
      <c r="I406" s="16">
        <v>1.0109382305906101</v>
      </c>
      <c r="J406" s="18"/>
    </row>
    <row r="407" spans="1:10" ht="15.6">
      <c r="A407" s="16">
        <v>406</v>
      </c>
      <c r="B407" s="16">
        <v>125</v>
      </c>
      <c r="C407" s="16">
        <v>1132</v>
      </c>
      <c r="D407" s="16">
        <v>6.3082298136645995E-2</v>
      </c>
      <c r="E407" s="16">
        <v>0.05</v>
      </c>
      <c r="F407" s="16">
        <v>5.7675679999999998</v>
      </c>
      <c r="G407" s="16">
        <v>0.11671686746988</v>
      </c>
      <c r="H407" s="16">
        <v>10.95856</v>
      </c>
      <c r="I407" s="16">
        <v>1.01115012755098</v>
      </c>
      <c r="J407" s="18"/>
    </row>
    <row r="408" spans="1:10" ht="15.6">
      <c r="A408" s="16">
        <v>407</v>
      </c>
      <c r="B408" s="16">
        <v>190</v>
      </c>
      <c r="C408" s="16">
        <v>1132</v>
      </c>
      <c r="D408" s="16">
        <v>6.1237694689651997E-2</v>
      </c>
      <c r="E408" s="16">
        <v>0.05</v>
      </c>
      <c r="F408" s="16">
        <v>5.6744519999999996</v>
      </c>
      <c r="G408" s="16">
        <v>0.116388653284328</v>
      </c>
      <c r="H408" s="16">
        <v>11.02234</v>
      </c>
      <c r="I408" s="16">
        <v>1.01104966048876</v>
      </c>
      <c r="J408" s="18"/>
    </row>
    <row r="409" spans="1:10" ht="15.6">
      <c r="A409" s="16">
        <v>408</v>
      </c>
      <c r="B409" s="16">
        <v>50</v>
      </c>
      <c r="C409" s="16">
        <v>1132</v>
      </c>
      <c r="D409" s="16">
        <v>5.9560575311038602E-2</v>
      </c>
      <c r="E409" s="16">
        <v>0.05</v>
      </c>
      <c r="F409" s="16">
        <v>5.5813360000000003</v>
      </c>
      <c r="G409" s="16">
        <v>0.11605963389318701</v>
      </c>
      <c r="H409" s="16">
        <v>11.086119999999999</v>
      </c>
      <c r="I409" s="16">
        <v>1.01094935192318</v>
      </c>
      <c r="J409" s="18"/>
    </row>
    <row r="410" spans="1:10" ht="15.6">
      <c r="A410" s="16">
        <v>409</v>
      </c>
      <c r="B410" s="16">
        <v>200</v>
      </c>
      <c r="C410" s="16">
        <v>1130</v>
      </c>
      <c r="D410" s="16">
        <v>7.02247191011236E-2</v>
      </c>
      <c r="E410" s="16">
        <v>0.05</v>
      </c>
      <c r="F410" s="16">
        <v>5.8052099999999998</v>
      </c>
      <c r="G410" s="16">
        <v>0.116550116550117</v>
      </c>
      <c r="H410" s="16">
        <v>11.34385</v>
      </c>
      <c r="I410" s="16">
        <v>0.99567488544737004</v>
      </c>
      <c r="J410" s="18"/>
    </row>
    <row r="411" spans="1:10" ht="15.6">
      <c r="A411" s="16">
        <v>410</v>
      </c>
      <c r="B411" s="16">
        <v>310</v>
      </c>
      <c r="C411" s="16">
        <v>1130</v>
      </c>
      <c r="D411" s="16">
        <v>7.02247191011236E-2</v>
      </c>
      <c r="E411" s="16">
        <v>0.05</v>
      </c>
      <c r="F411" s="16">
        <v>5.7671700000000001</v>
      </c>
      <c r="G411" s="16">
        <v>0.11568718186025</v>
      </c>
      <c r="H411" s="16">
        <v>11.344049999999999</v>
      </c>
      <c r="I411" s="16">
        <v>0.99567488544737004</v>
      </c>
      <c r="J411" s="18"/>
    </row>
    <row r="412" spans="1:10" ht="15.6">
      <c r="A412" s="16">
        <v>411</v>
      </c>
      <c r="B412" s="16">
        <v>275</v>
      </c>
      <c r="C412" s="16">
        <v>1130</v>
      </c>
      <c r="D412" s="16">
        <v>7.02247191011236E-2</v>
      </c>
      <c r="E412" s="16">
        <v>0.05</v>
      </c>
      <c r="F412" s="16">
        <v>5.7291299999999996</v>
      </c>
      <c r="G412" s="16">
        <v>0.11483693155718901</v>
      </c>
      <c r="H412" s="16">
        <v>11.344250000000001</v>
      </c>
      <c r="I412" s="16">
        <v>0.99567488544737004</v>
      </c>
      <c r="J412" s="18"/>
    </row>
    <row r="413" spans="1:10" ht="15.6">
      <c r="A413" s="16">
        <v>412</v>
      </c>
      <c r="B413" s="16">
        <v>280</v>
      </c>
      <c r="C413" s="16">
        <v>1130</v>
      </c>
      <c r="D413" s="16">
        <v>7.02247191011236E-2</v>
      </c>
      <c r="E413" s="16">
        <v>0.05</v>
      </c>
      <c r="F413" s="16">
        <v>5.69109</v>
      </c>
      <c r="G413" s="16">
        <v>0.113999088007296</v>
      </c>
      <c r="H413" s="16">
        <v>11.34445</v>
      </c>
      <c r="I413" s="16">
        <v>0.99567488544737004</v>
      </c>
      <c r="J413" s="18"/>
    </row>
    <row r="414" spans="1:10" ht="15.6">
      <c r="A414" s="16">
        <v>413</v>
      </c>
      <c r="B414" s="16">
        <v>90</v>
      </c>
      <c r="C414" s="16">
        <v>1140</v>
      </c>
      <c r="D414" s="16">
        <v>6.5067619290635398E-2</v>
      </c>
      <c r="E414" s="16">
        <v>0.05</v>
      </c>
      <c r="F414" s="16">
        <v>6.0470800000000002</v>
      </c>
      <c r="G414" s="16">
        <v>0.121522693997072</v>
      </c>
      <c r="H414" s="16">
        <v>10.893800000000001</v>
      </c>
      <c r="I414" s="16">
        <v>1.0125855765259899</v>
      </c>
      <c r="J414" s="18"/>
    </row>
    <row r="415" spans="1:10" ht="15.6">
      <c r="A415" s="16">
        <v>414</v>
      </c>
      <c r="B415" s="16">
        <v>150</v>
      </c>
      <c r="C415" s="16">
        <v>1140</v>
      </c>
      <c r="D415" s="16">
        <v>6.3600782778864995E-2</v>
      </c>
      <c r="E415" s="16">
        <v>0.05</v>
      </c>
      <c r="F415" s="16">
        <v>5.9501600000000003</v>
      </c>
      <c r="G415" s="16">
        <v>0.12109375</v>
      </c>
      <c r="H415" s="16">
        <v>10.957599999999999</v>
      </c>
      <c r="I415" s="16">
        <v>1.0120718942418401</v>
      </c>
      <c r="J415" s="18"/>
    </row>
    <row r="416" spans="1:10" ht="15.6">
      <c r="A416" s="16">
        <v>415</v>
      </c>
      <c r="B416" s="16">
        <v>200</v>
      </c>
      <c r="C416" s="16">
        <v>1140</v>
      </c>
      <c r="D416" s="16">
        <v>6.2250411087620403E-2</v>
      </c>
      <c r="E416" s="16">
        <v>0.05</v>
      </c>
      <c r="F416" s="16">
        <v>5.8532400000000004</v>
      </c>
      <c r="G416" s="16">
        <v>0.12066438690766999</v>
      </c>
      <c r="H416" s="16">
        <v>11.0214</v>
      </c>
      <c r="I416" s="16">
        <v>1.01155902298162</v>
      </c>
      <c r="J416" s="18"/>
    </row>
    <row r="417" spans="1:10" ht="15.6">
      <c r="A417" s="16">
        <v>416</v>
      </c>
      <c r="B417" s="16">
        <v>135</v>
      </c>
      <c r="C417" s="16">
        <v>1140</v>
      </c>
      <c r="D417" s="16">
        <v>6.1003163126976997E-2</v>
      </c>
      <c r="E417" s="16">
        <v>0.05</v>
      </c>
      <c r="F417" s="16">
        <v>5.7563199999999997</v>
      </c>
      <c r="G417" s="16">
        <v>0.120234604105572</v>
      </c>
      <c r="H417" s="16">
        <v>11.0852</v>
      </c>
      <c r="I417" s="16">
        <v>1.0110469608261301</v>
      </c>
      <c r="J417" s="18"/>
    </row>
    <row r="418" spans="1:10" ht="15.6">
      <c r="A418" s="16">
        <v>417</v>
      </c>
      <c r="B418" s="16">
        <v>223</v>
      </c>
      <c r="C418" s="16">
        <v>1095</v>
      </c>
      <c r="D418" s="16">
        <v>6.4741035856573703E-2</v>
      </c>
      <c r="E418" s="16">
        <v>0.05</v>
      </c>
      <c r="F418" s="16">
        <v>5.8425631999999998</v>
      </c>
      <c r="G418" s="16">
        <v>0.119969040247678</v>
      </c>
      <c r="H418" s="16">
        <v>11.239072</v>
      </c>
      <c r="I418" s="16">
        <v>0.99790216666588005</v>
      </c>
      <c r="J418" s="18"/>
    </row>
    <row r="419" spans="1:10" ht="15.6">
      <c r="A419" s="16">
        <v>418</v>
      </c>
      <c r="B419" s="16">
        <v>320</v>
      </c>
      <c r="C419" s="16">
        <v>1095</v>
      </c>
      <c r="D419" s="16">
        <v>6.4741035856573703E-2</v>
      </c>
      <c r="E419" s="16">
        <v>0.05</v>
      </c>
      <c r="F419" s="16">
        <v>5.8156639999999999</v>
      </c>
      <c r="G419" s="16">
        <v>0.11969111969111999</v>
      </c>
      <c r="H419" s="16">
        <v>11.30944</v>
      </c>
      <c r="I419" s="16">
        <v>0.99733613715471303</v>
      </c>
      <c r="J419" s="18"/>
    </row>
    <row r="420" spans="1:10" ht="15.6">
      <c r="A420" s="16">
        <v>419</v>
      </c>
      <c r="B420" s="16">
        <v>370</v>
      </c>
      <c r="C420" s="16">
        <v>1095</v>
      </c>
      <c r="D420" s="16">
        <v>6.4741035856573703E-2</v>
      </c>
      <c r="E420" s="16">
        <v>0.05</v>
      </c>
      <c r="F420" s="16">
        <v>5.7887648</v>
      </c>
      <c r="G420" s="16">
        <v>0.119414483821263</v>
      </c>
      <c r="H420" s="16">
        <v>11.379808000000001</v>
      </c>
      <c r="I420" s="16">
        <v>0.99677074940541499</v>
      </c>
      <c r="J420" s="18"/>
    </row>
    <row r="421" spans="1:10" ht="15.6">
      <c r="A421" s="16">
        <v>420</v>
      </c>
      <c r="B421" s="16">
        <v>425</v>
      </c>
      <c r="C421" s="16">
        <v>1095</v>
      </c>
      <c r="D421" s="16">
        <v>6.4741035856573703E-2</v>
      </c>
      <c r="E421" s="16">
        <v>0.05</v>
      </c>
      <c r="F421" s="16">
        <v>5.7618656000000001</v>
      </c>
      <c r="G421" s="16">
        <v>0.119139123750961</v>
      </c>
      <c r="H421" s="16">
        <v>11.450176000000001</v>
      </c>
      <c r="I421" s="16">
        <v>0.99620600232716305</v>
      </c>
      <c r="J421" s="18"/>
    </row>
    <row r="422" spans="1:10" ht="15.6">
      <c r="A422" s="16">
        <v>421</v>
      </c>
      <c r="B422" s="16">
        <v>320</v>
      </c>
      <c r="C422" s="16">
        <v>1095</v>
      </c>
      <c r="D422" s="16">
        <v>6.4741035856573703E-2</v>
      </c>
      <c r="E422" s="16">
        <v>0.05</v>
      </c>
      <c r="F422" s="16">
        <v>5.7349664000000002</v>
      </c>
      <c r="G422" s="16">
        <v>0.11886503067484699</v>
      </c>
      <c r="H422" s="16">
        <v>11.520543999999999</v>
      </c>
      <c r="I422" s="16">
        <v>0.99564189483160603</v>
      </c>
      <c r="J422" s="18"/>
    </row>
    <row r="423" spans="1:10" ht="15.6">
      <c r="A423" s="16">
        <v>422</v>
      </c>
      <c r="B423" s="16">
        <v>159</v>
      </c>
      <c r="C423" s="16">
        <v>1095</v>
      </c>
      <c r="D423" s="16">
        <v>6.4741035856573703E-2</v>
      </c>
      <c r="E423" s="16">
        <v>0.05</v>
      </c>
      <c r="F423" s="16">
        <v>5.7080672000000003</v>
      </c>
      <c r="G423" s="16">
        <v>0.118592195868401</v>
      </c>
      <c r="H423" s="16">
        <v>11.590911999999999</v>
      </c>
      <c r="I423" s="16">
        <v>0.99507842583285699</v>
      </c>
      <c r="J423" s="18"/>
    </row>
    <row r="424" spans="1:10" ht="15.6">
      <c r="A424" s="16">
        <v>423</v>
      </c>
      <c r="B424" s="16">
        <v>200</v>
      </c>
      <c r="C424" s="16">
        <v>1075</v>
      </c>
      <c r="D424" s="16">
        <v>6.9637883008356605E-2</v>
      </c>
      <c r="E424" s="16">
        <v>0.05</v>
      </c>
      <c r="F424" s="16">
        <v>5.8797600000000001</v>
      </c>
      <c r="G424" s="16">
        <v>0.117150890346767</v>
      </c>
      <c r="H424" s="16">
        <v>11.124000000000001</v>
      </c>
      <c r="I424" s="16">
        <v>0.99842026169314302</v>
      </c>
      <c r="J424" s="18"/>
    </row>
    <row r="425" spans="1:10" ht="15.6">
      <c r="A425" s="16">
        <v>424</v>
      </c>
      <c r="B425" s="16">
        <v>230</v>
      </c>
      <c r="C425" s="16">
        <v>1075</v>
      </c>
      <c r="D425" s="16">
        <v>7.0028011204481794E-2</v>
      </c>
      <c r="E425" s="16">
        <v>0.05</v>
      </c>
      <c r="F425" s="16">
        <v>5.8237199999999998</v>
      </c>
      <c r="G425" s="16">
        <v>0.11660447761194</v>
      </c>
      <c r="H425" s="16">
        <v>11.2706</v>
      </c>
      <c r="I425" s="16">
        <v>0.99636823351404202</v>
      </c>
      <c r="J425" s="18"/>
    </row>
    <row r="426" spans="1:10" ht="15.6">
      <c r="A426" s="16">
        <v>425</v>
      </c>
      <c r="B426" s="16">
        <v>205</v>
      </c>
      <c r="C426" s="16">
        <v>1075</v>
      </c>
      <c r="D426" s="16">
        <v>7.0422535211267595E-2</v>
      </c>
      <c r="E426" s="16">
        <v>0.05</v>
      </c>
      <c r="F426" s="16">
        <v>5.7676800000000004</v>
      </c>
      <c r="G426" s="16">
        <v>0.11606313834726099</v>
      </c>
      <c r="H426" s="16">
        <v>11.417199999999999</v>
      </c>
      <c r="I426" s="16">
        <v>0.99432105359998502</v>
      </c>
      <c r="J426" s="18"/>
    </row>
    <row r="427" spans="1:10" ht="15.6">
      <c r="A427" s="16">
        <v>426</v>
      </c>
      <c r="B427" s="16">
        <v>138</v>
      </c>
      <c r="C427" s="16">
        <v>1085</v>
      </c>
      <c r="D427" s="16">
        <v>6.4102564102564097E-2</v>
      </c>
      <c r="E427" s="16">
        <v>0.05</v>
      </c>
      <c r="F427" s="16">
        <v>5.9848229999999996</v>
      </c>
      <c r="G427" s="16">
        <v>0.122764548957613</v>
      </c>
      <c r="H427" s="16">
        <v>10.834440000000001</v>
      </c>
      <c r="I427" s="16">
        <v>1.01402539692854</v>
      </c>
      <c r="J427" s="18"/>
    </row>
    <row r="428" spans="1:10" ht="15.6">
      <c r="A428" s="16">
        <v>427</v>
      </c>
      <c r="B428" s="16">
        <v>208</v>
      </c>
      <c r="C428" s="16">
        <v>1110</v>
      </c>
      <c r="D428" s="16">
        <v>6.9339350081171106E-2</v>
      </c>
      <c r="E428" s="16">
        <v>5.1499999999999997E-2</v>
      </c>
      <c r="F428" s="16">
        <v>5.9988142</v>
      </c>
      <c r="G428" s="16">
        <v>0.120674271107145</v>
      </c>
      <c r="H428" s="16">
        <v>11.188807000000001</v>
      </c>
      <c r="I428" s="16">
        <v>0.99666140700499695</v>
      </c>
      <c r="J428" s="18"/>
    </row>
    <row r="429" spans="1:10" ht="15.6">
      <c r="A429" s="16">
        <v>428</v>
      </c>
      <c r="B429" s="16">
        <v>170</v>
      </c>
      <c r="C429" s="16">
        <v>1095</v>
      </c>
      <c r="D429" s="16">
        <v>0.134874759152216</v>
      </c>
      <c r="E429" s="16">
        <v>0.104</v>
      </c>
      <c r="F429" s="16">
        <v>6.1440000000000001</v>
      </c>
      <c r="G429" s="16">
        <v>0.12195121951219499</v>
      </c>
      <c r="H429" s="16">
        <v>10.83</v>
      </c>
      <c r="I429" s="16">
        <v>0.99012434697006502</v>
      </c>
      <c r="J429" s="18"/>
    </row>
    <row r="430" spans="1:10" ht="15.6">
      <c r="A430" s="16">
        <v>429</v>
      </c>
      <c r="B430" s="16">
        <v>119</v>
      </c>
      <c r="C430" s="16">
        <v>1000</v>
      </c>
      <c r="D430" s="16">
        <v>7.0950468540829995E-2</v>
      </c>
      <c r="E430" s="16">
        <v>5.0900000000000001E-2</v>
      </c>
      <c r="F430" s="16">
        <v>5.9623799999999996</v>
      </c>
      <c r="G430" s="16">
        <v>0.12552404438964199</v>
      </c>
      <c r="H430" s="16">
        <v>10.7178</v>
      </c>
      <c r="I430" s="16">
        <v>1.0034514373457799</v>
      </c>
      <c r="J430" s="18"/>
    </row>
    <row r="431" spans="1:10" ht="15.6">
      <c r="A431" s="16">
        <v>430</v>
      </c>
      <c r="B431" s="16">
        <v>296</v>
      </c>
      <c r="C431" s="16">
        <v>650</v>
      </c>
      <c r="D431" s="16">
        <v>7.0422535211267595E-2</v>
      </c>
      <c r="E431" s="16">
        <v>0.05</v>
      </c>
      <c r="F431" s="16">
        <v>5.6916000000000002</v>
      </c>
      <c r="G431" s="16">
        <v>0.114364135407136</v>
      </c>
      <c r="H431" s="16">
        <v>11.4176</v>
      </c>
      <c r="I431" s="16">
        <v>0.99432105359998502</v>
      </c>
      <c r="J431" s="18"/>
    </row>
    <row r="432" spans="1:10" ht="15.6">
      <c r="A432" s="16">
        <v>431</v>
      </c>
      <c r="B432" s="16">
        <v>244</v>
      </c>
      <c r="C432" s="16">
        <v>1030</v>
      </c>
      <c r="D432" s="16">
        <v>6.9339350081171106E-2</v>
      </c>
      <c r="E432" s="16">
        <v>5.1499999999999997E-2</v>
      </c>
      <c r="F432" s="16">
        <v>5.9920722</v>
      </c>
      <c r="G432" s="16">
        <v>0.120716679929586</v>
      </c>
      <c r="H432" s="16">
        <v>11.188287000000001</v>
      </c>
      <c r="I432" s="16">
        <v>0.99667615122215603</v>
      </c>
      <c r="J432" s="18"/>
    </row>
    <row r="433" spans="1:10" ht="15.6">
      <c r="A433" s="16">
        <v>432</v>
      </c>
      <c r="B433" s="16">
        <v>277</v>
      </c>
      <c r="C433" s="16">
        <v>1030</v>
      </c>
      <c r="D433" s="16">
        <v>6.9339350081171106E-2</v>
      </c>
      <c r="E433" s="16">
        <v>5.1499999999999997E-2</v>
      </c>
      <c r="F433" s="16">
        <v>5.9938918000000001</v>
      </c>
      <c r="G433" s="16">
        <v>0.1207251612032</v>
      </c>
      <c r="H433" s="16">
        <v>11.188119</v>
      </c>
      <c r="I433" s="16">
        <v>0.99668008308707501</v>
      </c>
      <c r="J433" s="18"/>
    </row>
    <row r="434" spans="1:10" ht="15.6">
      <c r="A434" s="16">
        <v>433</v>
      </c>
      <c r="B434" s="16">
        <v>254</v>
      </c>
      <c r="C434" s="16">
        <v>1030</v>
      </c>
      <c r="D434" s="16">
        <v>6.9339350081171106E-2</v>
      </c>
      <c r="E434" s="16">
        <v>5.1499999999999997E-2</v>
      </c>
      <c r="F434" s="16">
        <v>5.9957114000000002</v>
      </c>
      <c r="G434" s="16">
        <v>0.120733642313201</v>
      </c>
      <c r="H434" s="16">
        <v>11.187951</v>
      </c>
      <c r="I434" s="16">
        <v>0.99668401498301695</v>
      </c>
      <c r="J434" s="18"/>
    </row>
    <row r="435" spans="1:10" ht="15.6">
      <c r="A435" s="16">
        <v>434</v>
      </c>
      <c r="B435" s="16">
        <v>247</v>
      </c>
      <c r="C435" s="16">
        <v>1030</v>
      </c>
      <c r="D435" s="16">
        <v>6.9339350081171106E-2</v>
      </c>
      <c r="E435" s="16">
        <v>5.1499999999999997E-2</v>
      </c>
      <c r="F435" s="16">
        <v>5.9975310000000004</v>
      </c>
      <c r="G435" s="16">
        <v>0.12074212325959401</v>
      </c>
      <c r="H435" s="16">
        <v>11.187783</v>
      </c>
      <c r="I435" s="16">
        <v>0.99668794690998097</v>
      </c>
      <c r="J435" s="18"/>
    </row>
    <row r="436" spans="1:10" ht="15.6">
      <c r="A436" s="16">
        <v>435</v>
      </c>
      <c r="B436" s="16">
        <v>95</v>
      </c>
      <c r="C436" s="16">
        <v>1115</v>
      </c>
      <c r="D436" s="16">
        <v>6.64893617021277E-2</v>
      </c>
      <c r="E436" s="16">
        <v>4.9750000000000003E-2</v>
      </c>
      <c r="F436" s="16">
        <v>6.1440000000000001</v>
      </c>
      <c r="G436" s="16">
        <v>0.12195121951219499</v>
      </c>
      <c r="H436" s="16">
        <v>10.83</v>
      </c>
      <c r="I436" s="16">
        <v>1.0103199041478701</v>
      </c>
      <c r="J436" s="18"/>
    </row>
    <row r="437" spans="1:10" ht="15.6">
      <c r="A437" s="16">
        <v>436</v>
      </c>
      <c r="B437" s="16">
        <v>80</v>
      </c>
      <c r="C437" s="16">
        <v>1115</v>
      </c>
      <c r="D437" s="16">
        <v>6.5963060686015804E-2</v>
      </c>
      <c r="E437" s="16">
        <v>4.9000000000000002E-2</v>
      </c>
      <c r="F437" s="16">
        <v>6.1440000000000001</v>
      </c>
      <c r="G437" s="16">
        <v>0.12195121951219499</v>
      </c>
      <c r="H437" s="16">
        <v>10.83</v>
      </c>
      <c r="I437" s="16">
        <v>1.0019794013134</v>
      </c>
      <c r="J437" s="18"/>
    </row>
    <row r="438" spans="1:10" ht="15.6">
      <c r="A438" s="16">
        <v>437</v>
      </c>
      <c r="B438" s="16">
        <v>50</v>
      </c>
      <c r="C438" s="16">
        <v>1115</v>
      </c>
      <c r="D438" s="16">
        <v>6.4935064935064901E-2</v>
      </c>
      <c r="E438" s="16">
        <v>4.7500000000000001E-2</v>
      </c>
      <c r="F438" s="16">
        <v>6.1440000000000001</v>
      </c>
      <c r="G438" s="16">
        <v>0.12195121951219499</v>
      </c>
      <c r="H438" s="16">
        <v>10.83</v>
      </c>
      <c r="I438" s="16">
        <v>0.98529839564445998</v>
      </c>
      <c r="J438" s="18"/>
    </row>
    <row r="439" spans="1:10" ht="15.6">
      <c r="A439" s="16">
        <v>438</v>
      </c>
      <c r="B439" s="16">
        <v>272</v>
      </c>
      <c r="C439" s="16">
        <v>1100</v>
      </c>
      <c r="D439" s="16">
        <v>7.0422535211267595E-2</v>
      </c>
      <c r="E439" s="16">
        <v>0.05</v>
      </c>
      <c r="F439" s="16">
        <v>5.7756600000000002</v>
      </c>
      <c r="G439" s="16">
        <v>0.115154306771073</v>
      </c>
      <c r="H439" s="16">
        <v>11.197699999999999</v>
      </c>
      <c r="I439" s="16">
        <v>0.996086120559038</v>
      </c>
      <c r="J439" s="18"/>
    </row>
    <row r="440" spans="1:10" ht="15.6">
      <c r="A440" s="16">
        <v>439</v>
      </c>
      <c r="B440" s="16">
        <v>310</v>
      </c>
      <c r="C440" s="16">
        <v>1090</v>
      </c>
      <c r="D440" s="16">
        <v>6.6851540061404396E-2</v>
      </c>
      <c r="E440" s="16">
        <v>6.5000000000000002E-2</v>
      </c>
      <c r="F440" s="16">
        <v>5.7675679999999998</v>
      </c>
      <c r="G440" s="16">
        <v>0.11671686746988</v>
      </c>
      <c r="H440" s="16">
        <v>10.95856</v>
      </c>
      <c r="I440" s="16">
        <v>1.0058779014024899</v>
      </c>
      <c r="J440" s="18"/>
    </row>
    <row r="441" spans="1:10" ht="15.6">
      <c r="A441" s="16">
        <v>440</v>
      </c>
      <c r="B441" s="16">
        <v>385</v>
      </c>
      <c r="C441" s="16">
        <v>1090</v>
      </c>
      <c r="D441" s="16">
        <v>6.6851540061404396E-2</v>
      </c>
      <c r="E441" s="16">
        <v>6.5000000000000002E-2</v>
      </c>
      <c r="F441" s="16">
        <v>5.7137696</v>
      </c>
      <c r="G441" s="16">
        <v>0.116191904047976</v>
      </c>
      <c r="H441" s="16">
        <v>11.099296000000001</v>
      </c>
      <c r="I441" s="16">
        <v>1.00473484931242</v>
      </c>
      <c r="J441" s="18"/>
    </row>
    <row r="442" spans="1:10" ht="15.6">
      <c r="A442" s="16">
        <v>441</v>
      </c>
      <c r="B442" s="16">
        <v>450</v>
      </c>
      <c r="C442" s="16">
        <v>1090</v>
      </c>
      <c r="D442" s="16">
        <v>6.6851540061404396E-2</v>
      </c>
      <c r="E442" s="16">
        <v>6.5000000000000002E-2</v>
      </c>
      <c r="F442" s="16">
        <v>5.6599712000000002</v>
      </c>
      <c r="G442" s="16">
        <v>0.115671641791045</v>
      </c>
      <c r="H442" s="16">
        <v>11.240031999999999</v>
      </c>
      <c r="I442" s="16">
        <v>1.0035943921397099</v>
      </c>
      <c r="J442" s="18"/>
    </row>
    <row r="443" spans="1:10" ht="15.6">
      <c r="A443" s="16">
        <v>442</v>
      </c>
      <c r="B443" s="16">
        <v>380</v>
      </c>
      <c r="C443" s="16">
        <v>1090</v>
      </c>
      <c r="D443" s="16">
        <v>6.6851540061404396E-2</v>
      </c>
      <c r="E443" s="16">
        <v>6.5000000000000002E-2</v>
      </c>
      <c r="F443" s="16">
        <v>5.6061728000000004</v>
      </c>
      <c r="G443" s="16">
        <v>0.115156017830609</v>
      </c>
      <c r="H443" s="16">
        <v>11.380768</v>
      </c>
      <c r="I443" s="16">
        <v>1.0024565210580501</v>
      </c>
      <c r="J443" s="18"/>
    </row>
    <row r="444" spans="1:10" ht="15.6">
      <c r="A444" s="16">
        <v>443</v>
      </c>
      <c r="B444" s="16">
        <v>50</v>
      </c>
      <c r="C444" s="16">
        <v>1090</v>
      </c>
      <c r="D444" s="16">
        <v>6.6851540061404396E-2</v>
      </c>
      <c r="E444" s="16">
        <v>6.5000000000000002E-2</v>
      </c>
      <c r="F444" s="16">
        <v>5.5523743999999997</v>
      </c>
      <c r="G444" s="16">
        <v>0.11464497041420101</v>
      </c>
      <c r="H444" s="16">
        <v>11.521504</v>
      </c>
      <c r="I444" s="16">
        <v>1.0013212272811101</v>
      </c>
      <c r="J444" s="18"/>
    </row>
    <row r="445" spans="1:10" ht="15.6">
      <c r="A445" s="16">
        <v>444</v>
      </c>
      <c r="B445" s="16">
        <v>140</v>
      </c>
      <c r="C445" s="16">
        <v>1060</v>
      </c>
      <c r="D445" s="16">
        <v>6.8870523415978005E-2</v>
      </c>
      <c r="E445" s="16">
        <v>0.05</v>
      </c>
      <c r="F445" s="16">
        <v>5.9918399999999998</v>
      </c>
      <c r="G445" s="16">
        <v>0.11825922421948901</v>
      </c>
      <c r="H445" s="16">
        <v>10.8308</v>
      </c>
      <c r="I445" s="16">
        <v>1.00253893190188</v>
      </c>
      <c r="J445" s="18"/>
    </row>
    <row r="446" spans="1:10" ht="15.6">
      <c r="A446" s="16">
        <v>445</v>
      </c>
      <c r="B446" s="16">
        <v>130</v>
      </c>
      <c r="C446" s="16">
        <v>1060</v>
      </c>
      <c r="D446" s="16">
        <v>6.8870523415978005E-2</v>
      </c>
      <c r="E446" s="16">
        <v>0.05</v>
      </c>
      <c r="F446" s="16">
        <v>5.9935499999999999</v>
      </c>
      <c r="G446" s="16">
        <v>0.118286686838124</v>
      </c>
      <c r="H446" s="16">
        <v>10.8588</v>
      </c>
      <c r="I446" s="16">
        <v>1.00182546569485</v>
      </c>
      <c r="J446" s="18"/>
    </row>
    <row r="447" spans="1:10" ht="15.6">
      <c r="A447" s="16">
        <v>446</v>
      </c>
      <c r="B447" s="16">
        <v>60</v>
      </c>
      <c r="C447" s="16">
        <v>1060</v>
      </c>
      <c r="D447" s="16">
        <v>6.8870523415978005E-2</v>
      </c>
      <c r="E447" s="16">
        <v>0.05</v>
      </c>
      <c r="F447" s="16">
        <v>6.0003900000000003</v>
      </c>
      <c r="G447" s="16">
        <v>0.11839622641509399</v>
      </c>
      <c r="H447" s="16">
        <v>10.970800000000001</v>
      </c>
      <c r="I447" s="16">
        <v>0.99898172693948095</v>
      </c>
      <c r="J447" s="18"/>
    </row>
    <row r="448" spans="1:10" ht="15.6">
      <c r="A448" s="16">
        <v>447</v>
      </c>
      <c r="B448" s="16">
        <v>145</v>
      </c>
      <c r="C448" s="16">
        <v>1140</v>
      </c>
      <c r="D448" s="16">
        <v>6.6666666666666693E-2</v>
      </c>
      <c r="E448" s="16">
        <v>0.05</v>
      </c>
      <c r="F448" s="16">
        <v>5.93994</v>
      </c>
      <c r="G448" s="16">
        <v>0.114216012419605</v>
      </c>
      <c r="H448" s="16">
        <v>11.3764</v>
      </c>
      <c r="I448" s="16">
        <v>1.00180376814233</v>
      </c>
      <c r="J448" s="18"/>
    </row>
    <row r="449" spans="1:10" ht="15.6">
      <c r="A449" s="16">
        <v>448</v>
      </c>
      <c r="B449" s="16">
        <v>120</v>
      </c>
      <c r="C449" s="16">
        <v>1040</v>
      </c>
      <c r="D449" s="16">
        <v>6.6666666666666693E-2</v>
      </c>
      <c r="E449" s="16">
        <v>0.05</v>
      </c>
      <c r="F449" s="16">
        <v>5.9621500000000003</v>
      </c>
      <c r="G449" s="16">
        <v>0.115910092551785</v>
      </c>
      <c r="H449" s="16">
        <v>11.4475</v>
      </c>
      <c r="I449" s="16">
        <v>0.99824002002700996</v>
      </c>
      <c r="J449" s="18"/>
    </row>
    <row r="450" spans="1:10" ht="15.6">
      <c r="A450" s="16">
        <v>449</v>
      </c>
      <c r="B450" s="16">
        <v>128</v>
      </c>
      <c r="C450" s="16">
        <v>1040</v>
      </c>
      <c r="D450" s="16">
        <v>6.6666666666666693E-2</v>
      </c>
      <c r="E450" s="16">
        <v>0.05</v>
      </c>
      <c r="F450" s="16">
        <v>5.9843599999999997</v>
      </c>
      <c r="G450" s="16">
        <v>0.117582658200131</v>
      </c>
      <c r="H450" s="16">
        <v>11.518599999999999</v>
      </c>
      <c r="I450" s="16">
        <v>0.99470153690270402</v>
      </c>
      <c r="J450" s="18"/>
    </row>
    <row r="451" spans="1:10" ht="15.6">
      <c r="A451" s="16">
        <v>450</v>
      </c>
      <c r="B451" s="16">
        <v>130</v>
      </c>
      <c r="C451" s="16">
        <v>1040</v>
      </c>
      <c r="D451" s="16">
        <v>6.6666666666666693E-2</v>
      </c>
      <c r="E451" s="16">
        <v>0.05</v>
      </c>
      <c r="F451" s="16">
        <v>6.00657</v>
      </c>
      <c r="G451" s="16">
        <v>0.119234116623151</v>
      </c>
      <c r="H451" s="16">
        <v>11.589700000000001</v>
      </c>
      <c r="I451" s="16">
        <v>0.99118805104631902</v>
      </c>
      <c r="J451" s="18"/>
    </row>
    <row r="452" spans="1:10" ht="15.6">
      <c r="A452" s="16">
        <v>451</v>
      </c>
      <c r="B452" s="16">
        <v>115</v>
      </c>
      <c r="C452" s="16">
        <v>1040</v>
      </c>
      <c r="D452" s="16">
        <v>6.6666666666666693E-2</v>
      </c>
      <c r="E452" s="16">
        <v>0.05</v>
      </c>
      <c r="F452" s="16">
        <v>6.0287800000000002</v>
      </c>
      <c r="G452" s="16">
        <v>0.120864864864865</v>
      </c>
      <c r="H452" s="16">
        <v>11.6608</v>
      </c>
      <c r="I452" s="16">
        <v>0.98769929850406402</v>
      </c>
      <c r="J452" s="18"/>
    </row>
    <row r="453" spans="1:10" ht="15.6">
      <c r="A453" s="16">
        <v>452</v>
      </c>
      <c r="B453" s="16">
        <v>125</v>
      </c>
      <c r="C453" s="16">
        <v>1115</v>
      </c>
      <c r="D453" s="16">
        <v>6.71901349072513E-2</v>
      </c>
      <c r="E453" s="16">
        <v>5.3749999999999999E-2</v>
      </c>
      <c r="F453" s="16">
        <v>6.1370250000000004</v>
      </c>
      <c r="G453" s="16">
        <v>0.12200488997554999</v>
      </c>
      <c r="H453" s="16">
        <v>10.850849999999999</v>
      </c>
      <c r="I453" s="16">
        <v>1.0102499375368199</v>
      </c>
      <c r="J453" s="18"/>
    </row>
    <row r="454" spans="1:10" ht="15.6">
      <c r="A454" s="16">
        <v>453</v>
      </c>
      <c r="B454" s="16">
        <v>210</v>
      </c>
      <c r="C454" s="16">
        <v>1115</v>
      </c>
      <c r="D454" s="16">
        <v>6.6953006568974197E-2</v>
      </c>
      <c r="E454" s="16">
        <v>6.1249999999999999E-2</v>
      </c>
      <c r="F454" s="16">
        <v>6.0401049999999996</v>
      </c>
      <c r="G454" s="16">
        <v>0.12157534246575299</v>
      </c>
      <c r="H454" s="16">
        <v>10.91465</v>
      </c>
      <c r="I454" s="16">
        <v>1.0073099192727599</v>
      </c>
      <c r="J454" s="18"/>
    </row>
    <row r="455" spans="1:10" ht="15.6">
      <c r="A455" s="16">
        <v>454</v>
      </c>
      <c r="B455" s="16">
        <v>366</v>
      </c>
      <c r="C455" s="16">
        <v>1115</v>
      </c>
      <c r="D455" s="16">
        <v>6.6734614637934397E-2</v>
      </c>
      <c r="E455" s="16">
        <v>6.8750000000000006E-2</v>
      </c>
      <c r="F455" s="16">
        <v>5.9431849999999997</v>
      </c>
      <c r="G455" s="16">
        <v>0.121145374449339</v>
      </c>
      <c r="H455" s="16">
        <v>10.97845</v>
      </c>
      <c r="I455" s="16">
        <v>1.00437454530072</v>
      </c>
      <c r="J455" s="18"/>
    </row>
    <row r="456" spans="1:10" ht="15.6">
      <c r="A456" s="16">
        <v>455</v>
      </c>
      <c r="B456" s="16">
        <v>45</v>
      </c>
      <c r="C456" s="16">
        <v>1115</v>
      </c>
      <c r="D456" s="16">
        <v>6.6631764313930794E-2</v>
      </c>
      <c r="E456" s="16">
        <v>7.2499999999999995E-2</v>
      </c>
      <c r="F456" s="16">
        <v>5.8947250000000002</v>
      </c>
      <c r="G456" s="16">
        <v>0.12093023255814001</v>
      </c>
      <c r="H456" s="16">
        <v>11.010350000000001</v>
      </c>
      <c r="I456" s="16">
        <v>1.00290859648658</v>
      </c>
      <c r="J456" s="18"/>
    </row>
    <row r="457" spans="1:10" ht="15.6">
      <c r="A457" s="16">
        <v>456</v>
      </c>
      <c r="B457" s="16">
        <v>125</v>
      </c>
      <c r="C457" s="16">
        <v>1150</v>
      </c>
      <c r="D457" s="16">
        <v>6.1249944318232399E-2</v>
      </c>
      <c r="E457" s="16">
        <v>5.7500000000000002E-2</v>
      </c>
      <c r="F457" s="16">
        <v>5.7461000000000002</v>
      </c>
      <c r="G457" s="16">
        <v>0.121301775147929</v>
      </c>
      <c r="H457" s="16">
        <v>11.0176</v>
      </c>
      <c r="I457" s="16">
        <v>1.00815467511016</v>
      </c>
      <c r="J457" s="18"/>
    </row>
    <row r="458" spans="1:10" ht="15.6">
      <c r="A458" s="16">
        <v>457</v>
      </c>
      <c r="B458" s="16">
        <v>170</v>
      </c>
      <c r="C458" s="16">
        <v>1150</v>
      </c>
      <c r="D458" s="16">
        <v>6.1756119470020202E-2</v>
      </c>
      <c r="E458" s="16">
        <v>5.7500000000000002E-2</v>
      </c>
      <c r="F458" s="16">
        <v>5.7461000000000002</v>
      </c>
      <c r="G458" s="16">
        <v>0.121301775147929</v>
      </c>
      <c r="H458" s="16">
        <v>11.0176</v>
      </c>
      <c r="I458" s="16">
        <v>1.0053291795766299</v>
      </c>
      <c r="J458" s="18"/>
    </row>
    <row r="459" spans="1:10" ht="15.6">
      <c r="A459" s="16">
        <v>458</v>
      </c>
      <c r="B459" s="16">
        <v>227</v>
      </c>
      <c r="C459" s="16">
        <v>1150</v>
      </c>
      <c r="D459" s="16">
        <v>6.2270730492278402E-2</v>
      </c>
      <c r="E459" s="16">
        <v>5.7500000000000002E-2</v>
      </c>
      <c r="F459" s="16">
        <v>5.7461000000000002</v>
      </c>
      <c r="G459" s="16">
        <v>0.121301775147929</v>
      </c>
      <c r="H459" s="16">
        <v>11.0176</v>
      </c>
      <c r="I459" s="16">
        <v>1.0025036840431001</v>
      </c>
      <c r="J459" s="18"/>
    </row>
    <row r="460" spans="1:10" ht="15.6">
      <c r="A460" s="16">
        <v>459</v>
      </c>
      <c r="B460" s="16">
        <v>177</v>
      </c>
      <c r="C460" s="16">
        <v>1150</v>
      </c>
      <c r="D460" s="16">
        <v>6.3326117993828604E-2</v>
      </c>
      <c r="E460" s="16">
        <v>5.7500000000000002E-2</v>
      </c>
      <c r="F460" s="16">
        <v>5.7461000000000002</v>
      </c>
      <c r="G460" s="16">
        <v>0.121301775147929</v>
      </c>
      <c r="H460" s="16">
        <v>11.0176</v>
      </c>
      <c r="I460" s="16">
        <v>0.99685269297604195</v>
      </c>
      <c r="J460" s="18"/>
    </row>
    <row r="461" spans="1:10" ht="15.6">
      <c r="A461" s="16">
        <v>460</v>
      </c>
      <c r="B461" s="16">
        <v>125</v>
      </c>
      <c r="C461" s="16">
        <v>1060</v>
      </c>
      <c r="D461" s="16">
        <v>7.0741369552914601E-2</v>
      </c>
      <c r="E461" s="16">
        <v>0.05</v>
      </c>
      <c r="F461" s="16">
        <v>5.8131149999999998</v>
      </c>
      <c r="G461" s="16">
        <v>0.116601758354516</v>
      </c>
      <c r="H461" s="16">
        <v>11.318205000000001</v>
      </c>
      <c r="I461" s="16">
        <v>0.99468262745694902</v>
      </c>
      <c r="J461" s="18"/>
    </row>
    <row r="462" spans="1:10" ht="15.6">
      <c r="A462" s="16">
        <v>461</v>
      </c>
      <c r="B462" s="16">
        <v>298</v>
      </c>
      <c r="C462" s="16">
        <v>1060</v>
      </c>
      <c r="D462" s="16">
        <v>6.9252077562326902E-2</v>
      </c>
      <c r="E462" s="16">
        <v>0.05</v>
      </c>
      <c r="F462" s="16">
        <v>5.8131149999999998</v>
      </c>
      <c r="G462" s="16">
        <v>0.116601758354516</v>
      </c>
      <c r="H462" s="16">
        <v>11.318205000000001</v>
      </c>
      <c r="I462" s="16">
        <v>0.99799178046400905</v>
      </c>
      <c r="J462" s="18"/>
    </row>
    <row r="463" spans="1:10" ht="15.6">
      <c r="A463" s="16">
        <v>462</v>
      </c>
      <c r="B463" s="16">
        <v>275</v>
      </c>
      <c r="C463" s="16">
        <v>1060</v>
      </c>
      <c r="D463" s="16">
        <v>6.7999456004352005E-2</v>
      </c>
      <c r="E463" s="16">
        <v>0.05</v>
      </c>
      <c r="F463" s="16">
        <v>5.8131149999999998</v>
      </c>
      <c r="G463" s="16">
        <v>0.116601758354516</v>
      </c>
      <c r="H463" s="16">
        <v>11.318205000000001</v>
      </c>
      <c r="I463" s="16">
        <v>1.0008872893451899</v>
      </c>
      <c r="J463" s="18"/>
    </row>
    <row r="464" spans="1:10" ht="15.6">
      <c r="A464" s="16">
        <v>463</v>
      </c>
      <c r="B464" s="16">
        <v>220</v>
      </c>
      <c r="C464" s="16">
        <v>1060</v>
      </c>
      <c r="D464" s="16">
        <v>6.6286623359406105E-2</v>
      </c>
      <c r="E464" s="16">
        <v>0.05</v>
      </c>
      <c r="F464" s="16">
        <v>5.8131149999999998</v>
      </c>
      <c r="G464" s="16">
        <v>0.116601758354516</v>
      </c>
      <c r="H464" s="16">
        <v>11.318205000000001</v>
      </c>
      <c r="I464" s="16">
        <v>1.00502373060401</v>
      </c>
      <c r="J464" s="18"/>
    </row>
    <row r="465" spans="1:10" ht="15.6">
      <c r="A465" s="16">
        <v>464</v>
      </c>
      <c r="B465" s="16">
        <v>304</v>
      </c>
      <c r="C465" s="16">
        <v>1120</v>
      </c>
      <c r="D465" s="16">
        <v>7.02247191011236E-2</v>
      </c>
      <c r="E465" s="16">
        <v>0.05</v>
      </c>
      <c r="F465" s="16">
        <v>5.8052099999999998</v>
      </c>
      <c r="G465" s="16">
        <v>0.116550116550117</v>
      </c>
      <c r="H465" s="16">
        <v>11.34385</v>
      </c>
      <c r="I465" s="16">
        <v>0.99567488544737004</v>
      </c>
      <c r="J465" s="18"/>
    </row>
    <row r="466" spans="1:10" ht="15.6">
      <c r="A466" s="16">
        <v>465</v>
      </c>
      <c r="B466" s="16">
        <v>264</v>
      </c>
      <c r="C466" s="16">
        <v>1090</v>
      </c>
      <c r="D466" s="16">
        <v>7.0875012492391004E-2</v>
      </c>
      <c r="E466" s="16">
        <v>5.0706500000000002E-2</v>
      </c>
      <c r="F466" s="16">
        <v>5.6515199999999997</v>
      </c>
      <c r="G466" s="16">
        <v>0.112107623318386</v>
      </c>
      <c r="H466" s="16">
        <v>11.1252</v>
      </c>
      <c r="I466" s="16">
        <v>1.0006323950893701</v>
      </c>
      <c r="J466" s="18"/>
    </row>
    <row r="467" spans="1:10" ht="15.6">
      <c r="A467" s="16">
        <v>466</v>
      </c>
      <c r="B467" s="16">
        <v>296</v>
      </c>
      <c r="C467" s="16">
        <v>1105</v>
      </c>
      <c r="D467" s="16">
        <v>6.9300069300069295E-2</v>
      </c>
      <c r="E467" s="16">
        <v>0.05</v>
      </c>
      <c r="F467" s="16">
        <v>5.9918670000000001</v>
      </c>
      <c r="G467" s="16">
        <v>0.119351681665195</v>
      </c>
      <c r="H467" s="16">
        <v>11.039285</v>
      </c>
      <c r="I467" s="16">
        <v>0.99886923608788603</v>
      </c>
      <c r="J467" s="18"/>
    </row>
    <row r="468" spans="1:10" ht="15.6">
      <c r="A468" s="16">
        <v>467</v>
      </c>
      <c r="B468" s="16">
        <v>125</v>
      </c>
      <c r="C468" s="16">
        <v>1070</v>
      </c>
      <c r="D468" s="16">
        <v>7.1955160573621502E-2</v>
      </c>
      <c r="E468" s="16">
        <v>6.0499999999999998E-2</v>
      </c>
      <c r="F468" s="16">
        <v>6.0470800000000002</v>
      </c>
      <c r="G468" s="16">
        <v>0.121522693997072</v>
      </c>
      <c r="H468" s="16">
        <v>10.893800000000001</v>
      </c>
      <c r="I468" s="16">
        <v>1.0076166802873701</v>
      </c>
      <c r="J468" s="18"/>
    </row>
    <row r="469" spans="1:10" ht="15.6">
      <c r="A469" s="16">
        <v>468</v>
      </c>
      <c r="B469" s="16">
        <v>280</v>
      </c>
      <c r="C469" s="16">
        <v>1080</v>
      </c>
      <c r="D469" s="16">
        <v>7.5980624940640104E-2</v>
      </c>
      <c r="E469" s="16">
        <v>7.0999999999999994E-2</v>
      </c>
      <c r="F469" s="16">
        <v>5.9501600000000003</v>
      </c>
      <c r="G469" s="16">
        <v>0.12109375</v>
      </c>
      <c r="H469" s="16">
        <v>10.957599999999999</v>
      </c>
      <c r="I469" s="16">
        <v>1.0038877233199499</v>
      </c>
      <c r="J469" s="18"/>
    </row>
    <row r="470" spans="1:10" ht="15.6">
      <c r="A470" s="16">
        <v>469</v>
      </c>
      <c r="B470" s="16">
        <v>347</v>
      </c>
      <c r="C470" s="16">
        <v>1080</v>
      </c>
      <c r="D470" s="16">
        <v>7.7818768734148003E-2</v>
      </c>
      <c r="E470" s="16">
        <v>7.6249999999999998E-2</v>
      </c>
      <c r="F470" s="16">
        <v>5.9016999999999999</v>
      </c>
      <c r="G470" s="16">
        <v>0.120879120879121</v>
      </c>
      <c r="H470" s="16">
        <v>10.9895</v>
      </c>
      <c r="I470" s="16">
        <v>1.0020254534978199</v>
      </c>
      <c r="J470" s="18"/>
    </row>
    <row r="471" spans="1:10" ht="15.6">
      <c r="A471" s="16">
        <v>470</v>
      </c>
      <c r="B471" s="16">
        <v>60</v>
      </c>
      <c r="C471" s="16">
        <v>1090</v>
      </c>
      <c r="D471" s="16">
        <v>7.9553603442093904E-2</v>
      </c>
      <c r="E471" s="16">
        <v>8.1500000000000003E-2</v>
      </c>
      <c r="F471" s="16">
        <v>5.8532400000000004</v>
      </c>
      <c r="G471" s="16">
        <v>0.12066438690766999</v>
      </c>
      <c r="H471" s="16">
        <v>11.0214</v>
      </c>
      <c r="I471" s="16">
        <v>1.0001646537919799</v>
      </c>
      <c r="J471" s="18"/>
    </row>
    <row r="472" spans="1:10" ht="15.6">
      <c r="A472" s="16">
        <v>471</v>
      </c>
      <c r="B472" s="16">
        <v>120</v>
      </c>
      <c r="C472" s="16">
        <v>1095</v>
      </c>
      <c r="D472" s="16">
        <v>7.0193171608265895E-2</v>
      </c>
      <c r="E472" s="16">
        <v>0.05</v>
      </c>
      <c r="F472" s="16">
        <v>6.1159800000000004</v>
      </c>
      <c r="G472" s="16">
        <v>0.121654501216545</v>
      </c>
      <c r="H472" s="16">
        <v>10.9033</v>
      </c>
      <c r="I472" s="16">
        <v>1.00294037892051</v>
      </c>
      <c r="J472" s="18"/>
    </row>
    <row r="473" spans="1:10" ht="15.6">
      <c r="A473" s="16">
        <v>472</v>
      </c>
      <c r="B473" s="16">
        <v>138</v>
      </c>
      <c r="C473" s="16">
        <v>1095</v>
      </c>
      <c r="D473" s="16">
        <v>7.0757387071210195E-2</v>
      </c>
      <c r="E473" s="16">
        <v>0.05</v>
      </c>
      <c r="F473" s="16">
        <v>6.0879599999999998</v>
      </c>
      <c r="G473" s="16">
        <v>0.121359223300971</v>
      </c>
      <c r="H473" s="16">
        <v>10.976599999999999</v>
      </c>
      <c r="I473" s="16">
        <v>0.99977857132496295</v>
      </c>
      <c r="J473" s="18"/>
    </row>
    <row r="474" spans="1:10" ht="15.6">
      <c r="A474" s="16">
        <v>473</v>
      </c>
      <c r="B474" s="16">
        <v>190</v>
      </c>
      <c r="C474" s="16">
        <v>1095</v>
      </c>
      <c r="D474" s="16">
        <v>7.1330746404930395E-2</v>
      </c>
      <c r="E474" s="16">
        <v>0.05</v>
      </c>
      <c r="F474" s="16">
        <v>6.0599400000000001</v>
      </c>
      <c r="G474" s="16">
        <v>0.12106537530266299</v>
      </c>
      <c r="H474" s="16">
        <v>11.049899999999999</v>
      </c>
      <c r="I474" s="16">
        <v>0.99662050994694595</v>
      </c>
      <c r="J474" s="18"/>
    </row>
    <row r="475" spans="1:10" ht="15.6">
      <c r="A475" s="16">
        <v>474</v>
      </c>
      <c r="B475" s="16">
        <v>225</v>
      </c>
      <c r="C475" s="16">
        <v>1095</v>
      </c>
      <c r="D475" s="16">
        <v>7.1913473708433998E-2</v>
      </c>
      <c r="E475" s="16">
        <v>0.05</v>
      </c>
      <c r="F475" s="16">
        <v>6.0319200000000004</v>
      </c>
      <c r="G475" s="16">
        <v>0.120772946859903</v>
      </c>
      <c r="H475" s="16">
        <v>11.123200000000001</v>
      </c>
      <c r="I475" s="16">
        <v>0.99346618813243204</v>
      </c>
      <c r="J475" s="18"/>
    </row>
    <row r="476" spans="1:10" ht="15.6">
      <c r="A476" s="16">
        <v>475</v>
      </c>
      <c r="B476" s="16">
        <v>260</v>
      </c>
      <c r="C476" s="16">
        <v>1095</v>
      </c>
      <c r="D476" s="16">
        <v>7.2505800464037096E-2</v>
      </c>
      <c r="E476" s="16">
        <v>0.05</v>
      </c>
      <c r="F476" s="16">
        <v>6.0038999999999998</v>
      </c>
      <c r="G476" s="16">
        <v>0.120481927710843</v>
      </c>
      <c r="H476" s="16">
        <v>11.1965</v>
      </c>
      <c r="I476" s="16">
        <v>0.99031559924314205</v>
      </c>
      <c r="J476" s="18"/>
    </row>
    <row r="477" spans="1:10" ht="15.6">
      <c r="A477" s="16">
        <v>476</v>
      </c>
      <c r="B477" s="16">
        <v>223</v>
      </c>
      <c r="C477" s="16">
        <v>1095</v>
      </c>
      <c r="D477" s="16">
        <v>7.31079658439584E-2</v>
      </c>
      <c r="E477" s="16">
        <v>0.05</v>
      </c>
      <c r="F477" s="16">
        <v>5.9758800000000001</v>
      </c>
      <c r="G477" s="16">
        <v>0.120192307692308</v>
      </c>
      <c r="H477" s="16">
        <v>11.2698</v>
      </c>
      <c r="I477" s="16">
        <v>0.98716873665649996</v>
      </c>
      <c r="J477" s="18"/>
    </row>
    <row r="478" spans="1:10" ht="15.6">
      <c r="A478" s="16">
        <v>477</v>
      </c>
      <c r="B478" s="16">
        <v>200</v>
      </c>
      <c r="C478" s="16">
        <v>1095</v>
      </c>
      <c r="D478" s="16">
        <v>7.3720217032318902E-2</v>
      </c>
      <c r="E478" s="16">
        <v>0.05</v>
      </c>
      <c r="F478" s="16">
        <v>5.9478600000000004</v>
      </c>
      <c r="G478" s="16">
        <v>0.11990407673860901</v>
      </c>
      <c r="H478" s="16">
        <v>11.3431</v>
      </c>
      <c r="I478" s="16">
        <v>0.98402559376558796</v>
      </c>
      <c r="J478" s="18"/>
    </row>
    <row r="479" spans="1:10" ht="15.6">
      <c r="A479" s="16">
        <v>478</v>
      </c>
      <c r="B479" s="16">
        <v>92</v>
      </c>
      <c r="C479" s="16">
        <v>1100</v>
      </c>
      <c r="D479" s="16">
        <v>6.6604688226309799E-2</v>
      </c>
      <c r="E479" s="16">
        <v>5.0049999999999997E-2</v>
      </c>
      <c r="F479" s="16">
        <v>6.1479200000000001</v>
      </c>
      <c r="G479" s="16">
        <v>0.12184904649407</v>
      </c>
      <c r="H479" s="16">
        <v>10.8508</v>
      </c>
      <c r="I479" s="16">
        <v>1.0129503264033899</v>
      </c>
      <c r="J479" s="18"/>
    </row>
    <row r="480" spans="1:10" ht="15.6">
      <c r="A480" s="16">
        <v>479</v>
      </c>
      <c r="B480" s="16">
        <v>95</v>
      </c>
      <c r="C480" s="16">
        <v>1100</v>
      </c>
      <c r="D480" s="16">
        <v>6.6543193544119597E-2</v>
      </c>
      <c r="E480" s="16">
        <v>5.0099999999999999E-2</v>
      </c>
      <c r="F480" s="16">
        <v>6.15184</v>
      </c>
      <c r="G480" s="16">
        <v>0.12174716669098699</v>
      </c>
      <c r="H480" s="16">
        <v>10.871600000000001</v>
      </c>
      <c r="I480" s="16">
        <v>1.0128007275388999</v>
      </c>
      <c r="J480" s="18"/>
    </row>
    <row r="481" spans="1:10" ht="15.6">
      <c r="A481" s="16">
        <v>480</v>
      </c>
      <c r="B481" s="16">
        <v>107</v>
      </c>
      <c r="C481" s="16">
        <v>1100</v>
      </c>
      <c r="D481" s="16">
        <v>6.6482176978322496E-2</v>
      </c>
      <c r="E481" s="16">
        <v>5.015E-2</v>
      </c>
      <c r="F481" s="16">
        <v>6.1557599999999999</v>
      </c>
      <c r="G481" s="16">
        <v>0.121645578842558</v>
      </c>
      <c r="H481" s="16">
        <v>10.8924</v>
      </c>
      <c r="I481" s="16">
        <v>1.0126512749510099</v>
      </c>
      <c r="J481" s="18"/>
    </row>
    <row r="482" spans="1:10" ht="15.6">
      <c r="A482" s="16">
        <v>481</v>
      </c>
      <c r="B482" s="16">
        <v>104</v>
      </c>
      <c r="C482" s="16">
        <v>1100</v>
      </c>
      <c r="D482" s="16">
        <v>6.6421632974534003E-2</v>
      </c>
      <c r="E482" s="16">
        <v>5.0200000000000002E-2</v>
      </c>
      <c r="F482" s="16">
        <v>6.1596799999999998</v>
      </c>
      <c r="G482" s="16">
        <v>0.12154428169560599</v>
      </c>
      <c r="H482" s="16">
        <v>10.9132</v>
      </c>
      <c r="I482" s="16">
        <v>1.0125019684253</v>
      </c>
      <c r="J482" s="18"/>
    </row>
    <row r="483" spans="1:10" ht="15.6">
      <c r="A483" s="16">
        <v>482</v>
      </c>
      <c r="B483" s="16">
        <v>87</v>
      </c>
      <c r="C483" s="16">
        <v>1100</v>
      </c>
      <c r="D483" s="16">
        <v>6.6361556064073193E-2</v>
      </c>
      <c r="E483" s="16">
        <v>5.0250000000000003E-2</v>
      </c>
      <c r="F483" s="16">
        <v>6.1635999999999997</v>
      </c>
      <c r="G483" s="16">
        <v>0.121443274004117</v>
      </c>
      <c r="H483" s="16">
        <v>10.933999999999999</v>
      </c>
      <c r="I483" s="16">
        <v>1.0123528077477499</v>
      </c>
      <c r="J483" s="18"/>
    </row>
    <row r="484" spans="1:10" ht="15.6">
      <c r="A484" s="16">
        <v>483</v>
      </c>
      <c r="B484" s="16">
        <v>220</v>
      </c>
      <c r="C484" s="16">
        <v>1115</v>
      </c>
      <c r="D484" s="16">
        <v>6.5476190476190493E-2</v>
      </c>
      <c r="E484" s="16">
        <v>6.8750000000000006E-2</v>
      </c>
      <c r="F484" s="16">
        <v>5.9016999999999999</v>
      </c>
      <c r="G484" s="16">
        <v>0.120879120879121</v>
      </c>
      <c r="H484" s="16">
        <v>10.9895</v>
      </c>
      <c r="I484" s="16">
        <v>1.0079587285620699</v>
      </c>
      <c r="J484" s="18"/>
    </row>
    <row r="485" spans="1:10" ht="15.6">
      <c r="A485" s="16">
        <v>484</v>
      </c>
      <c r="B485" s="16">
        <v>232</v>
      </c>
      <c r="C485" s="16">
        <v>1115</v>
      </c>
      <c r="D485" s="16">
        <v>6.5476190476190493E-2</v>
      </c>
      <c r="E485" s="16">
        <v>6.8750000000000006E-2</v>
      </c>
      <c r="F485" s="16">
        <v>5.8991449999999999</v>
      </c>
      <c r="G485" s="16">
        <v>0.121145374449339</v>
      </c>
      <c r="H485" s="16">
        <v>10.9726</v>
      </c>
      <c r="I485" s="16">
        <v>1.00824487900897</v>
      </c>
      <c r="J485" s="18"/>
    </row>
    <row r="486" spans="1:10" ht="15.6">
      <c r="A486" s="16">
        <v>485</v>
      </c>
      <c r="B486" s="16">
        <v>260</v>
      </c>
      <c r="C486" s="16">
        <v>1115</v>
      </c>
      <c r="D486" s="16">
        <v>6.5476190476190493E-2</v>
      </c>
      <c r="E486" s="16">
        <v>6.8750000000000006E-2</v>
      </c>
      <c r="F486" s="16">
        <v>5.8965899999999998</v>
      </c>
      <c r="G486" s="16">
        <v>0.12141280353200901</v>
      </c>
      <c r="H486" s="16">
        <v>10.9557</v>
      </c>
      <c r="I486" s="16">
        <v>1.0085311919731099</v>
      </c>
      <c r="J486" s="18"/>
    </row>
    <row r="487" spans="1:10" ht="15.6">
      <c r="A487" s="16">
        <v>486</v>
      </c>
      <c r="B487" s="16">
        <v>230</v>
      </c>
      <c r="C487" s="16">
        <v>1115</v>
      </c>
      <c r="D487" s="16">
        <v>6.5476190476190493E-2</v>
      </c>
      <c r="E487" s="16">
        <v>6.8750000000000006E-2</v>
      </c>
      <c r="F487" s="16">
        <v>5.8940349999999997</v>
      </c>
      <c r="G487" s="16">
        <v>0.12168141592920401</v>
      </c>
      <c r="H487" s="16">
        <v>10.938800000000001</v>
      </c>
      <c r="I487" s="16">
        <v>1.0088176675929601</v>
      </c>
      <c r="J487" s="18"/>
    </row>
    <row r="488" spans="1:10" ht="15.6">
      <c r="A488" s="16">
        <v>487</v>
      </c>
      <c r="B488" s="16">
        <v>160</v>
      </c>
      <c r="C488" s="16">
        <v>1115</v>
      </c>
      <c r="D488" s="16">
        <v>6.5476190476190493E-2</v>
      </c>
      <c r="E488" s="16">
        <v>6.8750000000000006E-2</v>
      </c>
      <c r="F488" s="16">
        <v>5.8889250000000004</v>
      </c>
      <c r="G488" s="16">
        <v>0.122222222222222</v>
      </c>
      <c r="H488" s="16">
        <v>10.904999999999999</v>
      </c>
      <c r="I488" s="16">
        <v>1.00939110735459</v>
      </c>
      <c r="J488" s="18"/>
    </row>
    <row r="489" spans="1:10" ht="15.6">
      <c r="A489" s="16">
        <v>488</v>
      </c>
      <c r="B489" s="16">
        <v>174</v>
      </c>
      <c r="C489" s="16">
        <v>1120</v>
      </c>
      <c r="D489" s="16">
        <v>6.9037887992930494E-2</v>
      </c>
      <c r="E489" s="16">
        <v>0.05</v>
      </c>
      <c r="F489" s="16">
        <v>5.3832000000000004</v>
      </c>
      <c r="G489" s="16">
        <v>0.105485232067511</v>
      </c>
      <c r="H489" s="16">
        <v>10.834</v>
      </c>
      <c r="I489" s="16">
        <v>1.00348313976993</v>
      </c>
      <c r="J489" s="18"/>
    </row>
    <row r="490" spans="1:10" ht="15.6">
      <c r="A490" s="16">
        <v>489</v>
      </c>
      <c r="B490" s="16">
        <v>265</v>
      </c>
      <c r="C490" s="16">
        <v>1100</v>
      </c>
      <c r="D490" s="16">
        <v>6.9560378408458606E-2</v>
      </c>
      <c r="E490" s="16">
        <v>0.05</v>
      </c>
      <c r="F490" s="16">
        <v>5.9982959999999999</v>
      </c>
      <c r="G490" s="16">
        <v>0.120423892100193</v>
      </c>
      <c r="H490" s="16">
        <v>11.21116</v>
      </c>
      <c r="I490" s="16">
        <v>0.99629596737469195</v>
      </c>
      <c r="J490" s="18"/>
    </row>
    <row r="491" spans="1:10" ht="15.6">
      <c r="A491" s="16">
        <v>490</v>
      </c>
      <c r="B491" s="16">
        <v>210</v>
      </c>
      <c r="C491" s="16">
        <v>1150</v>
      </c>
      <c r="D491" s="16">
        <v>0.110989010989011</v>
      </c>
      <c r="E491" s="16">
        <v>0.10050000000000001</v>
      </c>
      <c r="F491" s="16">
        <v>9.4938699999999994</v>
      </c>
      <c r="G491" s="16">
        <v>0.108870093255259</v>
      </c>
      <c r="H491" s="16">
        <v>29.096399999999999</v>
      </c>
      <c r="I491" s="16">
        <v>0.93088887561812195</v>
      </c>
      <c r="J491" s="18"/>
    </row>
    <row r="492" spans="1:10" ht="15.6">
      <c r="A492" s="16">
        <v>491</v>
      </c>
      <c r="B492" s="16">
        <v>180</v>
      </c>
      <c r="C492" s="16">
        <v>1150</v>
      </c>
      <c r="D492" s="16">
        <v>0.110869565217391</v>
      </c>
      <c r="E492" s="16">
        <v>0.10100000000000001</v>
      </c>
      <c r="F492" s="16">
        <v>9.5017399999999999</v>
      </c>
      <c r="G492" s="16">
        <v>0.109043704024232</v>
      </c>
      <c r="H492" s="16">
        <v>29.2028</v>
      </c>
      <c r="I492" s="16">
        <v>0.93226440017715995</v>
      </c>
      <c r="J492" s="18"/>
    </row>
    <row r="493" spans="1:10" ht="15.6">
      <c r="A493" s="16">
        <v>492</v>
      </c>
      <c r="B493" s="16">
        <v>260</v>
      </c>
      <c r="C493" s="16">
        <v>1020</v>
      </c>
      <c r="D493" s="16">
        <v>6.9236220901706405E-2</v>
      </c>
      <c r="E493" s="16">
        <v>5.2999999999999999E-2</v>
      </c>
      <c r="F493" s="16">
        <v>5.9889843999999997</v>
      </c>
      <c r="G493" s="16">
        <v>0.12295749676553699</v>
      </c>
      <c r="H493" s="16">
        <v>11.271674000000001</v>
      </c>
      <c r="I493" s="16">
        <v>0.99278896095829805</v>
      </c>
      <c r="J493" s="18"/>
    </row>
    <row r="494" spans="1:10" ht="15.6">
      <c r="A494" s="16">
        <v>493</v>
      </c>
      <c r="B494" s="16">
        <v>280</v>
      </c>
      <c r="C494" s="16">
        <v>1020</v>
      </c>
      <c r="D494" s="16">
        <v>6.9236220901706405E-2</v>
      </c>
      <c r="E494" s="16">
        <v>5.2999999999999999E-2</v>
      </c>
      <c r="F494" s="16">
        <v>5.9933544000000003</v>
      </c>
      <c r="G494" s="16">
        <v>0.123949579831933</v>
      </c>
      <c r="H494" s="16">
        <v>11.317474000000001</v>
      </c>
      <c r="I494" s="16">
        <v>0.99098734815439904</v>
      </c>
      <c r="J494" s="18"/>
    </row>
    <row r="495" spans="1:10" ht="15.6">
      <c r="A495" s="16">
        <v>494</v>
      </c>
      <c r="B495" s="16">
        <v>278</v>
      </c>
      <c r="C495" s="16">
        <v>1020</v>
      </c>
      <c r="D495" s="16">
        <v>6.9236220901706405E-2</v>
      </c>
      <c r="E495" s="16">
        <v>5.2999999999999999E-2</v>
      </c>
      <c r="F495" s="16">
        <v>5.9977244000000001</v>
      </c>
      <c r="G495" s="16">
        <v>0.124934582996337</v>
      </c>
      <c r="H495" s="16">
        <v>11.363274000000001</v>
      </c>
      <c r="I495" s="16">
        <v>0.98919226227480594</v>
      </c>
      <c r="J495" s="18"/>
    </row>
    <row r="496" spans="1:10" ht="15.6">
      <c r="A496" s="16">
        <v>495</v>
      </c>
      <c r="B496" s="16">
        <v>150</v>
      </c>
      <c r="C496" s="16">
        <v>1110</v>
      </c>
      <c r="D496" s="16">
        <v>6.7446312735062894E-2</v>
      </c>
      <c r="E496" s="16">
        <v>6.5000000000000002E-2</v>
      </c>
      <c r="F496" s="16">
        <v>5.9501600000000003</v>
      </c>
      <c r="G496" s="16">
        <v>0.12109375</v>
      </c>
      <c r="H496" s="16">
        <v>10.957599999999999</v>
      </c>
      <c r="I496" s="16">
        <v>1.0030497536009799</v>
      </c>
      <c r="J496" s="18"/>
    </row>
    <row r="497" spans="1:10" ht="15.6">
      <c r="A497" s="16">
        <v>496</v>
      </c>
      <c r="B497" s="16">
        <v>250</v>
      </c>
      <c r="C497" s="16">
        <v>1100</v>
      </c>
      <c r="D497" s="16">
        <v>6.7928492933423998E-2</v>
      </c>
      <c r="E497" s="16">
        <v>6.5000000000000002E-2</v>
      </c>
      <c r="F497" s="16">
        <v>5.9501600000000003</v>
      </c>
      <c r="G497" s="16">
        <v>0.12109375</v>
      </c>
      <c r="H497" s="16">
        <v>10.957599999999999</v>
      </c>
      <c r="I497" s="16">
        <v>1.0005358444440899</v>
      </c>
      <c r="J497" s="18"/>
    </row>
    <row r="498" spans="1:10" ht="15.6">
      <c r="A498" s="16">
        <v>497</v>
      </c>
      <c r="B498" s="16">
        <v>190</v>
      </c>
      <c r="C498" s="16">
        <v>1085</v>
      </c>
      <c r="D498" s="16">
        <v>6.8417617080280699E-2</v>
      </c>
      <c r="E498" s="16">
        <v>6.5000000000000002E-2</v>
      </c>
      <c r="F498" s="16">
        <v>5.9501600000000003</v>
      </c>
      <c r="G498" s="16">
        <v>0.12109375</v>
      </c>
      <c r="H498" s="16">
        <v>10.957599999999999</v>
      </c>
      <c r="I498" s="16">
        <v>0.99802193528719496</v>
      </c>
      <c r="J498" s="18"/>
    </row>
    <row r="499" spans="1:10" ht="15.6">
      <c r="A499" s="16">
        <v>498</v>
      </c>
      <c r="B499" s="16">
        <v>65</v>
      </c>
      <c r="C499" s="16">
        <v>1070</v>
      </c>
      <c r="D499" s="16">
        <v>6.8913836264808806E-2</v>
      </c>
      <c r="E499" s="16">
        <v>6.5000000000000002E-2</v>
      </c>
      <c r="F499" s="16">
        <v>5.9501600000000003</v>
      </c>
      <c r="G499" s="16">
        <v>0.12109375</v>
      </c>
      <c r="H499" s="16">
        <v>10.957599999999999</v>
      </c>
      <c r="I499" s="16">
        <v>0.99550802613029998</v>
      </c>
      <c r="J499" s="18"/>
    </row>
    <row r="500" spans="1:10" ht="15.6">
      <c r="A500" s="16">
        <v>499</v>
      </c>
      <c r="B500" s="16">
        <v>80</v>
      </c>
      <c r="C500" s="16">
        <v>1085</v>
      </c>
      <c r="D500" s="16">
        <v>6.7267197005147397E-2</v>
      </c>
      <c r="E500" s="16">
        <v>5.2249999999999998E-2</v>
      </c>
      <c r="F500" s="16">
        <v>6.1288260000000001</v>
      </c>
      <c r="G500" s="16">
        <v>0.122224391196135</v>
      </c>
      <c r="H500" s="16">
        <v>10.832280000000001</v>
      </c>
      <c r="I500" s="16">
        <v>1.0107129994642601</v>
      </c>
      <c r="J500" s="18"/>
    </row>
    <row r="501" spans="1:10" ht="15.6">
      <c r="A501" s="16">
        <v>500</v>
      </c>
      <c r="B501" s="16">
        <v>156</v>
      </c>
      <c r="C501" s="16">
        <v>1085</v>
      </c>
      <c r="D501" s="16">
        <v>6.7095731929751407E-2</v>
      </c>
      <c r="E501" s="16">
        <v>5.5625000000000001E-2</v>
      </c>
      <c r="F501" s="16">
        <v>6.1060650000000001</v>
      </c>
      <c r="G501" s="16">
        <v>0.12263459895006699</v>
      </c>
      <c r="H501" s="16">
        <v>10.835699999999999</v>
      </c>
      <c r="I501" s="16">
        <v>1.00975551029168</v>
      </c>
      <c r="J501" s="18"/>
    </row>
    <row r="502" spans="1:10" ht="15.6">
      <c r="A502" s="16">
        <v>501</v>
      </c>
      <c r="B502" s="16">
        <v>291</v>
      </c>
      <c r="C502" s="16">
        <v>1155</v>
      </c>
      <c r="D502" s="16">
        <v>8.3166999334663996E-2</v>
      </c>
      <c r="E502" s="16">
        <v>0.05</v>
      </c>
      <c r="F502" s="16">
        <v>6.1440000000000001</v>
      </c>
      <c r="G502" s="16">
        <v>0.12195121951219499</v>
      </c>
      <c r="H502" s="16">
        <v>10.83</v>
      </c>
      <c r="I502" s="16">
        <v>0.97260404541841095</v>
      </c>
      <c r="J502" s="18"/>
    </row>
    <row r="503" spans="1:10" ht="15.6">
      <c r="A503" s="16">
        <v>502</v>
      </c>
      <c r="B503" s="16">
        <v>280</v>
      </c>
      <c r="C503" s="16">
        <v>950</v>
      </c>
      <c r="D503" s="16">
        <v>7.2184327072326707E-2</v>
      </c>
      <c r="E503" s="16">
        <v>5.0689999999999999E-2</v>
      </c>
      <c r="F503" s="16">
        <v>6.1440000000000001</v>
      </c>
      <c r="G503" s="16">
        <v>0.12195121951219499</v>
      </c>
      <c r="H503" s="16">
        <v>10.83</v>
      </c>
      <c r="I503" s="16">
        <v>0.99707721394511495</v>
      </c>
      <c r="J503" s="18"/>
    </row>
    <row r="504" spans="1:10" ht="15.6">
      <c r="A504" s="16">
        <v>503</v>
      </c>
      <c r="B504" s="16">
        <v>218</v>
      </c>
      <c r="C504" s="16">
        <v>1060</v>
      </c>
      <c r="D504" s="16">
        <v>7.0028011204481794E-2</v>
      </c>
      <c r="E504" s="16">
        <v>0.05</v>
      </c>
      <c r="F504" s="16">
        <v>6.1440000000000001</v>
      </c>
      <c r="G504" s="16">
        <v>0.12195121951219499</v>
      </c>
      <c r="H504" s="16">
        <v>10.83</v>
      </c>
      <c r="I504" s="16">
        <v>0.997258361973134</v>
      </c>
      <c r="J504" s="18"/>
    </row>
    <row r="505" spans="1:10" ht="15.6">
      <c r="A505" s="16">
        <v>504</v>
      </c>
      <c r="B505" s="16">
        <v>205</v>
      </c>
      <c r="C505" s="16">
        <v>1200</v>
      </c>
      <c r="D505" s="16">
        <v>6.9007925662749395E-2</v>
      </c>
      <c r="E505" s="16">
        <v>0.05</v>
      </c>
      <c r="F505" s="16">
        <v>5.9013613999999999</v>
      </c>
      <c r="G505" s="16">
        <v>0.11971307247559</v>
      </c>
      <c r="H505" s="16">
        <v>11.369869</v>
      </c>
      <c r="I505" s="16">
        <v>0.99528124776312299</v>
      </c>
      <c r="J505" s="18"/>
    </row>
    <row r="506" spans="1:10" ht="15.6">
      <c r="A506" s="16">
        <v>505</v>
      </c>
      <c r="B506" s="16">
        <v>256</v>
      </c>
      <c r="C506" s="16">
        <v>1200</v>
      </c>
      <c r="D506" s="16">
        <v>6.8585260892953206E-2</v>
      </c>
      <c r="E506" s="16">
        <v>0.05</v>
      </c>
      <c r="F506" s="16">
        <v>5.8548628000000003</v>
      </c>
      <c r="G506" s="16">
        <v>0.119521912350598</v>
      </c>
      <c r="H506" s="16">
        <v>11.396637999999999</v>
      </c>
      <c r="I506" s="16">
        <v>0.99480088390952204</v>
      </c>
      <c r="J506" s="18"/>
    </row>
    <row r="507" spans="1:10" ht="15.6">
      <c r="A507" s="16">
        <v>506</v>
      </c>
      <c r="B507" s="16">
        <v>150</v>
      </c>
      <c r="C507" s="16">
        <v>1200</v>
      </c>
      <c r="D507" s="16">
        <v>6.8175800900185296E-2</v>
      </c>
      <c r="E507" s="16">
        <v>0.05</v>
      </c>
      <c r="F507" s="16">
        <v>5.8083641999999998</v>
      </c>
      <c r="G507" s="16">
        <v>0.119330596172777</v>
      </c>
      <c r="H507" s="16">
        <v>11.423406999999999</v>
      </c>
      <c r="I507" s="16">
        <v>0.99432085848878404</v>
      </c>
      <c r="J507" s="18"/>
    </row>
    <row r="508" spans="1:10" ht="15.6">
      <c r="A508" s="16">
        <v>507</v>
      </c>
      <c r="B508" s="16">
        <v>125</v>
      </c>
      <c r="C508" s="16">
        <v>1200</v>
      </c>
      <c r="D508" s="16">
        <v>6.7778936392075106E-2</v>
      </c>
      <c r="E508" s="16">
        <v>0.05</v>
      </c>
      <c r="F508" s="16">
        <v>5.7618656000000001</v>
      </c>
      <c r="G508" s="16">
        <v>0.119139123750961</v>
      </c>
      <c r="H508" s="16">
        <v>11.450176000000001</v>
      </c>
      <c r="I508" s="16">
        <v>0.993841171143377</v>
      </c>
      <c r="J508" s="18"/>
    </row>
    <row r="509" spans="1:10" ht="15.6">
      <c r="A509" s="16">
        <v>508</v>
      </c>
      <c r="B509" s="16">
        <v>120</v>
      </c>
      <c r="C509" s="16">
        <v>1100</v>
      </c>
      <c r="D509" s="16">
        <v>6.6666666666666693E-2</v>
      </c>
      <c r="E509" s="16">
        <v>0.05</v>
      </c>
      <c r="F509" s="16">
        <v>6.0879599999999998</v>
      </c>
      <c r="G509" s="16">
        <v>0.121359223300971</v>
      </c>
      <c r="H509" s="16">
        <v>10.976599999999999</v>
      </c>
      <c r="I509" s="16">
        <v>1.01189900469148</v>
      </c>
      <c r="J509" s="18"/>
    </row>
    <row r="510" spans="1:10" ht="15.6">
      <c r="A510" s="16">
        <v>509</v>
      </c>
      <c r="B510" s="16">
        <v>140</v>
      </c>
      <c r="C510" s="16">
        <v>1100</v>
      </c>
      <c r="D510" s="16">
        <v>6.6666666666666693E-2</v>
      </c>
      <c r="E510" s="16">
        <v>0.05</v>
      </c>
      <c r="F510" s="16">
        <v>6.0599400000000001</v>
      </c>
      <c r="G510" s="16">
        <v>0.12106537530266299</v>
      </c>
      <c r="H510" s="16">
        <v>11.049899999999999</v>
      </c>
      <c r="I510" s="16">
        <v>1.01129953845647</v>
      </c>
      <c r="J510" s="18"/>
    </row>
    <row r="511" spans="1:10" ht="15.6">
      <c r="A511" s="16">
        <v>510</v>
      </c>
      <c r="B511" s="16">
        <v>130</v>
      </c>
      <c r="C511" s="16">
        <v>1100</v>
      </c>
      <c r="D511" s="16">
        <v>6.6666666666666693E-2</v>
      </c>
      <c r="E511" s="16">
        <v>0.05</v>
      </c>
      <c r="F511" s="16">
        <v>6.0319200000000004</v>
      </c>
      <c r="G511" s="16">
        <v>0.120772946859903</v>
      </c>
      <c r="H511" s="16">
        <v>11.123200000000001</v>
      </c>
      <c r="I511" s="16">
        <v>1.0107007820689899</v>
      </c>
      <c r="J511" s="18"/>
    </row>
    <row r="512" spans="1:10" ht="15.6">
      <c r="A512" s="16">
        <v>511</v>
      </c>
      <c r="B512" s="16">
        <v>85</v>
      </c>
      <c r="C512" s="16">
        <v>1100</v>
      </c>
      <c r="D512" s="16">
        <v>6.6666666666666693E-2</v>
      </c>
      <c r="E512" s="16">
        <v>0.05</v>
      </c>
      <c r="F512" s="16">
        <v>5.9478600000000004</v>
      </c>
      <c r="G512" s="16">
        <v>0.11990407673860901</v>
      </c>
      <c r="H512" s="16">
        <v>11.3431</v>
      </c>
      <c r="I512" s="16">
        <v>1.00890875940575</v>
      </c>
      <c r="J512" s="18"/>
    </row>
    <row r="513" spans="1:10" ht="15.6">
      <c r="A513" s="16">
        <v>512</v>
      </c>
      <c r="B513" s="16">
        <v>120</v>
      </c>
      <c r="C513" s="16">
        <v>1090</v>
      </c>
      <c r="D513" s="16">
        <v>6.6562255285826197E-2</v>
      </c>
      <c r="E513" s="16">
        <v>5.3749999999999999E-2</v>
      </c>
      <c r="F513" s="16">
        <v>6.0904299999999996</v>
      </c>
      <c r="G513" s="16">
        <v>0.12227395246263199</v>
      </c>
      <c r="H513" s="16">
        <v>10.828099999999999</v>
      </c>
      <c r="I513" s="16">
        <v>1.01225239668709</v>
      </c>
      <c r="J513" s="18"/>
    </row>
    <row r="514" spans="1:10" ht="15.6">
      <c r="A514" s="16">
        <v>513</v>
      </c>
      <c r="B514" s="16">
        <v>140</v>
      </c>
      <c r="C514" s="16">
        <v>1090</v>
      </c>
      <c r="D514" s="16">
        <v>6.6462167689161605E-2</v>
      </c>
      <c r="E514" s="16">
        <v>5.7500000000000002E-2</v>
      </c>
      <c r="F514" s="16">
        <v>6.0368599999999999</v>
      </c>
      <c r="G514" s="16">
        <v>0.122599704579025</v>
      </c>
      <c r="H514" s="16">
        <v>10.8262</v>
      </c>
      <c r="I514" s="16">
        <v>1.0114044280549599</v>
      </c>
      <c r="J514" s="18"/>
    </row>
    <row r="515" spans="1:10" ht="15.6">
      <c r="A515" s="16">
        <v>514</v>
      </c>
      <c r="B515" s="16">
        <v>170</v>
      </c>
      <c r="C515" s="16">
        <v>1090</v>
      </c>
      <c r="D515" s="16">
        <v>6.6413662239089205E-2</v>
      </c>
      <c r="E515" s="16">
        <v>5.9374999999999997E-2</v>
      </c>
      <c r="F515" s="16">
        <v>6.0100749999999996</v>
      </c>
      <c r="G515" s="16">
        <v>0.122763726095003</v>
      </c>
      <c r="H515" s="16">
        <v>10.82525</v>
      </c>
      <c r="I515" s="16">
        <v>1.0109803336062799</v>
      </c>
      <c r="J515" s="18"/>
    </row>
    <row r="516" spans="1:10" ht="15.6">
      <c r="A516" s="16">
        <v>515</v>
      </c>
      <c r="B516" s="16">
        <v>145</v>
      </c>
      <c r="C516" s="16">
        <v>1090</v>
      </c>
      <c r="D516" s="16">
        <v>6.6366140746305993E-2</v>
      </c>
      <c r="E516" s="16">
        <v>6.1249999999999999E-2</v>
      </c>
      <c r="F516" s="16">
        <v>5.9832900000000002</v>
      </c>
      <c r="G516" s="16">
        <v>0.12292851842691099</v>
      </c>
      <c r="H516" s="16">
        <v>10.824299999999999</v>
      </c>
      <c r="I516" s="16">
        <v>1.01055616571044</v>
      </c>
      <c r="J516" s="18"/>
    </row>
    <row r="517" spans="1:10" ht="15.6">
      <c r="A517" s="16">
        <v>516</v>
      </c>
      <c r="B517" s="16">
        <v>105</v>
      </c>
      <c r="C517" s="16">
        <v>1090</v>
      </c>
      <c r="D517" s="16">
        <v>6.6273932253313697E-2</v>
      </c>
      <c r="E517" s="16">
        <v>6.5000000000000002E-2</v>
      </c>
      <c r="F517" s="16">
        <v>5.9297199999999997</v>
      </c>
      <c r="G517" s="16">
        <v>0.123260437375746</v>
      </c>
      <c r="H517" s="16">
        <v>10.8224</v>
      </c>
      <c r="I517" s="16">
        <v>1.0097076095009101</v>
      </c>
      <c r="J517" s="18"/>
    </row>
    <row r="518" spans="1:10" ht="15.6">
      <c r="A518" s="16">
        <v>517</v>
      </c>
      <c r="B518" s="16">
        <v>123</v>
      </c>
      <c r="C518" s="16">
        <v>1100</v>
      </c>
      <c r="D518" s="16">
        <v>6.7856770017747203E-2</v>
      </c>
      <c r="E518" s="16">
        <v>5.7500000000000002E-2</v>
      </c>
      <c r="F518" s="16">
        <v>6.0383389999999997</v>
      </c>
      <c r="G518" s="16">
        <v>0.12552752968888001</v>
      </c>
      <c r="H518" s="16">
        <v>10.80104</v>
      </c>
      <c r="I518" s="16">
        <v>1.0067455925106401</v>
      </c>
      <c r="J518" s="18"/>
    </row>
    <row r="519" spans="1:10" ht="15.6">
      <c r="A519" s="16">
        <v>518</v>
      </c>
      <c r="B519" s="16">
        <v>277</v>
      </c>
      <c r="C519" s="16">
        <v>1100</v>
      </c>
      <c r="D519" s="16">
        <v>6.7614945407192206E-2</v>
      </c>
      <c r="E519" s="16">
        <v>6.5000000000000002E-2</v>
      </c>
      <c r="F519" s="16">
        <v>5.9326780000000001</v>
      </c>
      <c r="G519" s="16">
        <v>0.12914691943128001</v>
      </c>
      <c r="H519" s="16">
        <v>10.772080000000001</v>
      </c>
      <c r="I519" s="16">
        <v>1.00389268032509</v>
      </c>
      <c r="J519" s="18"/>
    </row>
    <row r="520" spans="1:10" ht="15.6">
      <c r="A520" s="16">
        <v>519</v>
      </c>
      <c r="B520" s="16">
        <v>266</v>
      </c>
      <c r="C520" s="16">
        <v>1100</v>
      </c>
      <c r="D520" s="16">
        <v>6.7391932222971004E-2</v>
      </c>
      <c r="E520" s="16">
        <v>7.2499999999999995E-2</v>
      </c>
      <c r="F520" s="16">
        <v>5.8270169999999997</v>
      </c>
      <c r="G520" s="16">
        <v>0.13281017184861399</v>
      </c>
      <c r="H520" s="16">
        <v>10.743119999999999</v>
      </c>
      <c r="I520" s="16">
        <v>1.0010442583986801</v>
      </c>
      <c r="J520" s="18"/>
    </row>
    <row r="521" spans="1:10" ht="15.6">
      <c r="A521" s="16">
        <v>520</v>
      </c>
      <c r="B521" s="16">
        <v>245</v>
      </c>
      <c r="C521" s="16">
        <v>1110</v>
      </c>
      <c r="D521" s="16">
        <v>6.5781354133241196E-2</v>
      </c>
      <c r="E521" s="16">
        <v>5.8624999999999997E-2</v>
      </c>
      <c r="F521" s="16">
        <v>5.9238689999999998</v>
      </c>
      <c r="G521" s="16">
        <v>0.122265249241546</v>
      </c>
      <c r="H521" s="16">
        <v>10.889430000000001</v>
      </c>
      <c r="I521" s="16">
        <v>1.0098258222188701</v>
      </c>
      <c r="J521" s="18"/>
    </row>
    <row r="522" spans="1:10" ht="15.6">
      <c r="A522" s="16">
        <v>521</v>
      </c>
      <c r="B522" s="16">
        <v>290</v>
      </c>
      <c r="C522" s="16">
        <v>1110</v>
      </c>
      <c r="D522" s="16">
        <v>6.5165734584643503E-2</v>
      </c>
      <c r="E522" s="16">
        <v>5.8624999999999997E-2</v>
      </c>
      <c r="F522" s="16">
        <v>5.8269489999999999</v>
      </c>
      <c r="G522" s="16">
        <v>0.12183204599856901</v>
      </c>
      <c r="H522" s="16">
        <v>10.95323</v>
      </c>
      <c r="I522" s="16">
        <v>1.0085037573613</v>
      </c>
      <c r="J522" s="18"/>
    </row>
    <row r="523" spans="1:10" ht="15.6">
      <c r="A523" s="16">
        <v>522</v>
      </c>
      <c r="B523" s="16">
        <v>315</v>
      </c>
      <c r="C523" s="16">
        <v>1110</v>
      </c>
      <c r="D523" s="16">
        <v>6.487049576211E-2</v>
      </c>
      <c r="E523" s="16">
        <v>5.8624999999999997E-2</v>
      </c>
      <c r="F523" s="16">
        <v>5.7784890000000004</v>
      </c>
      <c r="G523" s="16">
        <v>0.121615283982919</v>
      </c>
      <c r="H523" s="16">
        <v>10.98513</v>
      </c>
      <c r="I523" s="16">
        <v>1.00784350830293</v>
      </c>
      <c r="J523" s="18"/>
    </row>
    <row r="524" spans="1:10" ht="15.6">
      <c r="A524" s="16">
        <v>523</v>
      </c>
      <c r="B524" s="16">
        <v>155</v>
      </c>
      <c r="C524" s="16">
        <v>1110</v>
      </c>
      <c r="D524" s="16">
        <v>6.4583187349636806E-2</v>
      </c>
      <c r="E524" s="16">
        <v>5.8624999999999997E-2</v>
      </c>
      <c r="F524" s="16">
        <v>5.730029</v>
      </c>
      <c r="G524" s="16">
        <v>0.121398414932227</v>
      </c>
      <c r="H524" s="16">
        <v>11.01703</v>
      </c>
      <c r="I524" s="16">
        <v>1.00718378066661</v>
      </c>
      <c r="J524" s="18"/>
    </row>
    <row r="525" spans="1:10" ht="15.6">
      <c r="A525" s="16">
        <v>524</v>
      </c>
      <c r="B525" s="16">
        <v>140</v>
      </c>
      <c r="C525" s="16">
        <v>1090</v>
      </c>
      <c r="D525" s="16">
        <v>6.5934903574967604E-2</v>
      </c>
      <c r="E525" s="16">
        <v>5.6750000000000002E-2</v>
      </c>
      <c r="F525" s="16">
        <v>6.0368599999999999</v>
      </c>
      <c r="G525" s="16">
        <v>0.122599704579025</v>
      </c>
      <c r="H525" s="16">
        <v>10.8262</v>
      </c>
      <c r="I525" s="16">
        <v>1.0131220821862701</v>
      </c>
      <c r="J525" s="18"/>
    </row>
    <row r="526" spans="1:10" ht="15.6">
      <c r="A526" s="16">
        <v>525</v>
      </c>
      <c r="B526" s="16">
        <v>262</v>
      </c>
      <c r="C526" s="16">
        <v>1090</v>
      </c>
      <c r="D526" s="16">
        <v>6.6948460778779598E-2</v>
      </c>
      <c r="E526" s="16">
        <v>5.6750000000000002E-2</v>
      </c>
      <c r="F526" s="16">
        <v>6.0368599999999999</v>
      </c>
      <c r="G526" s="16">
        <v>0.122599704579025</v>
      </c>
      <c r="H526" s="16">
        <v>10.8262</v>
      </c>
      <c r="I526" s="16">
        <v>1.0079110483899301</v>
      </c>
      <c r="J526" s="18"/>
    </row>
    <row r="527" spans="1:10" ht="15.6">
      <c r="A527" s="16">
        <v>526</v>
      </c>
      <c r="B527" s="16">
        <v>185</v>
      </c>
      <c r="C527" s="16">
        <v>1090</v>
      </c>
      <c r="D527" s="16">
        <v>6.7993665453348798E-2</v>
      </c>
      <c r="E527" s="16">
        <v>5.6750000000000002E-2</v>
      </c>
      <c r="F527" s="16">
        <v>6.0368599999999999</v>
      </c>
      <c r="G527" s="16">
        <v>0.122599704579025</v>
      </c>
      <c r="H527" s="16">
        <v>10.8262</v>
      </c>
      <c r="I527" s="16">
        <v>1.00270001459358</v>
      </c>
      <c r="J527" s="18"/>
    </row>
    <row r="528" spans="1:10" ht="15.6">
      <c r="A528" s="16">
        <v>527</v>
      </c>
      <c r="B528" s="16">
        <v>125</v>
      </c>
      <c r="C528" s="16">
        <v>1090</v>
      </c>
      <c r="D528" s="16">
        <v>6.9072023355127604E-2</v>
      </c>
      <c r="E528" s="16">
        <v>5.6750000000000002E-2</v>
      </c>
      <c r="F528" s="16">
        <v>6.0368599999999999</v>
      </c>
      <c r="G528" s="16">
        <v>0.122599704579025</v>
      </c>
      <c r="H528" s="16">
        <v>10.8262</v>
      </c>
      <c r="I528" s="16">
        <v>0.99748898079723303</v>
      </c>
      <c r="J528" s="18"/>
    </row>
    <row r="529" spans="1:10" ht="15.6">
      <c r="A529" s="16">
        <v>528</v>
      </c>
      <c r="B529" s="16">
        <v>75</v>
      </c>
      <c r="C529" s="16">
        <v>1090</v>
      </c>
      <c r="D529" s="16">
        <v>7.0185137303224704E-2</v>
      </c>
      <c r="E529" s="16">
        <v>5.6750000000000002E-2</v>
      </c>
      <c r="F529" s="16">
        <v>6.0368599999999999</v>
      </c>
      <c r="G529" s="16">
        <v>0.122599704579025</v>
      </c>
      <c r="H529" s="16">
        <v>10.8262</v>
      </c>
      <c r="I529" s="16">
        <v>0.99227794700088701</v>
      </c>
      <c r="J529" s="18"/>
    </row>
    <row r="530" spans="1:10" ht="15.6">
      <c r="A530" s="16">
        <v>529</v>
      </c>
      <c r="B530" s="16">
        <v>35</v>
      </c>
      <c r="C530" s="16">
        <v>1000</v>
      </c>
      <c r="D530" s="16">
        <v>6.8119891008174394E-2</v>
      </c>
      <c r="E530" s="16">
        <v>0.05</v>
      </c>
      <c r="F530" s="16">
        <v>5.5754400000000004</v>
      </c>
      <c r="G530" s="16">
        <v>0.1105216622458</v>
      </c>
      <c r="H530" s="16">
        <v>11.1256</v>
      </c>
      <c r="I530" s="16">
        <v>1.00190904589083</v>
      </c>
      <c r="J530" s="18"/>
    </row>
    <row r="531" spans="1:10" ht="15.6">
      <c r="A531" s="16">
        <v>530</v>
      </c>
      <c r="B531" s="16">
        <v>175</v>
      </c>
      <c r="C531" s="16">
        <v>1130</v>
      </c>
      <c r="D531" s="16">
        <v>6.8119891008174394E-2</v>
      </c>
      <c r="E531" s="16">
        <v>0.05</v>
      </c>
      <c r="F531" s="16">
        <v>5.5754400000000004</v>
      </c>
      <c r="G531" s="16">
        <v>0.1105216622458</v>
      </c>
      <c r="H531" s="16">
        <v>11.1256</v>
      </c>
      <c r="I531" s="16">
        <v>1.00190904589083</v>
      </c>
      <c r="J531" s="18"/>
    </row>
    <row r="532" spans="1:10" ht="15.6">
      <c r="A532" s="16">
        <v>531</v>
      </c>
      <c r="B532" s="16">
        <v>65</v>
      </c>
      <c r="C532" s="16">
        <v>1200</v>
      </c>
      <c r="D532" s="16">
        <v>6.8119891008174394E-2</v>
      </c>
      <c r="E532" s="16">
        <v>0.05</v>
      </c>
      <c r="F532" s="16">
        <v>5.5754400000000004</v>
      </c>
      <c r="G532" s="16">
        <v>0.1105216622458</v>
      </c>
      <c r="H532" s="16">
        <v>11.1256</v>
      </c>
      <c r="I532" s="16">
        <v>1.00190904589083</v>
      </c>
      <c r="J532" s="18"/>
    </row>
    <row r="533" spans="1:10" ht="15.6">
      <c r="A533" s="16">
        <v>532</v>
      </c>
      <c r="B533" s="16">
        <v>90</v>
      </c>
      <c r="C533" s="16">
        <v>990</v>
      </c>
      <c r="D533" s="16">
        <v>7.0950468540829995E-2</v>
      </c>
      <c r="E533" s="16">
        <v>5.0900000000000001E-2</v>
      </c>
      <c r="F533" s="16">
        <v>5.9623799999999996</v>
      </c>
      <c r="G533" s="16">
        <v>0.12552404438964199</v>
      </c>
      <c r="H533" s="16">
        <v>10.7178</v>
      </c>
      <c r="I533" s="16">
        <v>1.0034514373457799</v>
      </c>
      <c r="J533" s="18"/>
    </row>
    <row r="534" spans="1:10" ht="15.6">
      <c r="A534" s="16">
        <v>533</v>
      </c>
      <c r="B534" s="16">
        <v>115</v>
      </c>
      <c r="C534" s="16">
        <v>1000</v>
      </c>
      <c r="D534" s="16">
        <v>7.0950468540829995E-2</v>
      </c>
      <c r="E534" s="16">
        <v>5.0900000000000001E-2</v>
      </c>
      <c r="F534" s="16">
        <v>5.9623799999999996</v>
      </c>
      <c r="G534" s="16">
        <v>0.12552404438964199</v>
      </c>
      <c r="H534" s="16">
        <v>10.7178</v>
      </c>
      <c r="I534" s="16">
        <v>1.0034514373457799</v>
      </c>
      <c r="J534" s="18"/>
    </row>
    <row r="535" spans="1:10" ht="15.6">
      <c r="A535" s="16">
        <v>534</v>
      </c>
      <c r="B535" s="16">
        <v>98</v>
      </c>
      <c r="C535" s="16">
        <v>1020</v>
      </c>
      <c r="D535" s="16">
        <v>7.0950468540829995E-2</v>
      </c>
      <c r="E535" s="16">
        <v>5.0900000000000001E-2</v>
      </c>
      <c r="F535" s="16">
        <v>5.9623799999999996</v>
      </c>
      <c r="G535" s="16">
        <v>0.12552404438964199</v>
      </c>
      <c r="H535" s="16">
        <v>10.7178</v>
      </c>
      <c r="I535" s="16">
        <v>1.0034514373457799</v>
      </c>
      <c r="J535" s="18"/>
    </row>
    <row r="536" spans="1:10" ht="15.6">
      <c r="A536" s="16">
        <v>535</v>
      </c>
      <c r="B536" s="16">
        <v>243</v>
      </c>
      <c r="C536" s="16">
        <v>940</v>
      </c>
      <c r="D536" s="16">
        <v>7.02247191011236E-2</v>
      </c>
      <c r="E536" s="16">
        <v>0.05</v>
      </c>
      <c r="F536" s="16">
        <v>5.8612500000000001</v>
      </c>
      <c r="G536" s="16">
        <v>0.117096018735363</v>
      </c>
      <c r="H536" s="16">
        <v>11.19725</v>
      </c>
      <c r="I536" s="16">
        <v>0.996853198921272</v>
      </c>
      <c r="J536" s="18"/>
    </row>
    <row r="537" spans="1:10" ht="15.6">
      <c r="A537" s="16">
        <v>536</v>
      </c>
      <c r="B537" s="16">
        <v>271</v>
      </c>
      <c r="C537" s="16">
        <v>960</v>
      </c>
      <c r="D537" s="16">
        <v>7.02247191011236E-2</v>
      </c>
      <c r="E537" s="16">
        <v>0.05</v>
      </c>
      <c r="F537" s="16">
        <v>5.8612500000000001</v>
      </c>
      <c r="G537" s="16">
        <v>0.117096018735363</v>
      </c>
      <c r="H537" s="16">
        <v>11.19725</v>
      </c>
      <c r="I537" s="16">
        <v>0.996853198921272</v>
      </c>
      <c r="J537" s="18"/>
    </row>
    <row r="538" spans="1:10" ht="15.6">
      <c r="A538" s="16">
        <v>537</v>
      </c>
      <c r="B538" s="16">
        <v>308</v>
      </c>
      <c r="C538" s="16">
        <v>980</v>
      </c>
      <c r="D538" s="16">
        <v>7.02247191011236E-2</v>
      </c>
      <c r="E538" s="16">
        <v>0.05</v>
      </c>
      <c r="F538" s="16">
        <v>5.8612500000000001</v>
      </c>
      <c r="G538" s="16">
        <v>0.117096018735363</v>
      </c>
      <c r="H538" s="16">
        <v>11.19725</v>
      </c>
      <c r="I538" s="16">
        <v>0.996853198921272</v>
      </c>
      <c r="J538" s="18"/>
    </row>
    <row r="539" spans="1:10" ht="15.6">
      <c r="A539" s="16">
        <v>538</v>
      </c>
      <c r="B539" s="16">
        <v>341</v>
      </c>
      <c r="C539" s="16">
        <v>1000</v>
      </c>
      <c r="D539" s="16">
        <v>7.02247191011236E-2</v>
      </c>
      <c r="E539" s="16">
        <v>0.05</v>
      </c>
      <c r="F539" s="16">
        <v>5.8612500000000001</v>
      </c>
      <c r="G539" s="16">
        <v>0.117096018735363</v>
      </c>
      <c r="H539" s="16">
        <v>11.19725</v>
      </c>
      <c r="I539" s="16">
        <v>0.996853198921272</v>
      </c>
      <c r="J539" s="18"/>
    </row>
    <row r="540" spans="1:10" ht="15.6">
      <c r="A540" s="16">
        <v>539</v>
      </c>
      <c r="B540" s="16">
        <v>396</v>
      </c>
      <c r="C540" s="16">
        <v>1020</v>
      </c>
      <c r="D540" s="16">
        <v>7.02247191011236E-2</v>
      </c>
      <c r="E540" s="16">
        <v>0.05</v>
      </c>
      <c r="F540" s="16">
        <v>5.8612500000000001</v>
      </c>
      <c r="G540" s="16">
        <v>0.117096018735363</v>
      </c>
      <c r="H540" s="16">
        <v>11.19725</v>
      </c>
      <c r="I540" s="16">
        <v>0.996853198921272</v>
      </c>
      <c r="J540" s="18"/>
    </row>
    <row r="541" spans="1:10" ht="15.6">
      <c r="A541" s="16">
        <v>540</v>
      </c>
      <c r="B541" s="16">
        <v>365</v>
      </c>
      <c r="C541" s="16">
        <v>1040</v>
      </c>
      <c r="D541" s="16">
        <v>7.02247191011236E-2</v>
      </c>
      <c r="E541" s="16">
        <v>0.05</v>
      </c>
      <c r="F541" s="16">
        <v>5.8612500000000001</v>
      </c>
      <c r="G541" s="16">
        <v>0.117096018735363</v>
      </c>
      <c r="H541" s="16">
        <v>11.19725</v>
      </c>
      <c r="I541" s="16">
        <v>0.996853198921272</v>
      </c>
      <c r="J541" s="18"/>
    </row>
    <row r="542" spans="1:10" ht="15.6">
      <c r="A542" s="16">
        <v>541</v>
      </c>
      <c r="B542" s="16">
        <v>332</v>
      </c>
      <c r="C542" s="16">
        <v>1060</v>
      </c>
      <c r="D542" s="16">
        <v>7.02247191011236E-2</v>
      </c>
      <c r="E542" s="16">
        <v>0.05</v>
      </c>
      <c r="F542" s="16">
        <v>5.8612500000000001</v>
      </c>
      <c r="G542" s="16">
        <v>0.117096018735363</v>
      </c>
      <c r="H542" s="16">
        <v>11.19725</v>
      </c>
      <c r="I542" s="16">
        <v>0.996853198921272</v>
      </c>
      <c r="J542" s="18"/>
    </row>
    <row r="543" spans="1:10" ht="15.6">
      <c r="A543" s="16">
        <v>542</v>
      </c>
      <c r="B543" s="16">
        <v>312</v>
      </c>
      <c r="C543" s="16">
        <v>1080</v>
      </c>
      <c r="D543" s="16">
        <v>7.02247191011236E-2</v>
      </c>
      <c r="E543" s="16">
        <v>0.05</v>
      </c>
      <c r="F543" s="16">
        <v>5.8612500000000001</v>
      </c>
      <c r="G543" s="16">
        <v>0.117096018735363</v>
      </c>
      <c r="H543" s="16">
        <v>11.19725</v>
      </c>
      <c r="I543" s="16">
        <v>0.996853198921272</v>
      </c>
      <c r="J543" s="18"/>
    </row>
    <row r="544" spans="1:10" ht="15.6">
      <c r="A544" s="16">
        <v>543</v>
      </c>
      <c r="B544" s="16">
        <v>278</v>
      </c>
      <c r="C544" s="16">
        <v>1100</v>
      </c>
      <c r="D544" s="16">
        <v>7.02247191011236E-2</v>
      </c>
      <c r="E544" s="16">
        <v>0.05</v>
      </c>
      <c r="F544" s="16">
        <v>5.8612500000000001</v>
      </c>
      <c r="G544" s="16">
        <v>0.117096018735363</v>
      </c>
      <c r="H544" s="16">
        <v>11.19725</v>
      </c>
      <c r="I544" s="16">
        <v>0.996853198921272</v>
      </c>
      <c r="J544" s="18"/>
    </row>
    <row r="545" spans="1:10" ht="15.6">
      <c r="A545" s="16">
        <v>544</v>
      </c>
      <c r="B545" s="16">
        <v>160</v>
      </c>
      <c r="C545" s="16">
        <v>1100</v>
      </c>
      <c r="D545" s="16">
        <v>6.8133047210300404E-2</v>
      </c>
      <c r="E545" s="16">
        <v>5.2999999999999999E-2</v>
      </c>
      <c r="F545" s="16">
        <v>6.0357240000000001</v>
      </c>
      <c r="G545" s="16">
        <v>0.12153249272550901</v>
      </c>
      <c r="H545" s="16">
        <v>11.034940000000001</v>
      </c>
      <c r="I545" s="16">
        <v>1.00279969653261</v>
      </c>
      <c r="J545" s="18"/>
    </row>
    <row r="546" spans="1:10" ht="15.6">
      <c r="A546" s="16">
        <v>545</v>
      </c>
      <c r="B546" s="16">
        <v>280</v>
      </c>
      <c r="C546" s="16">
        <v>1100</v>
      </c>
      <c r="D546" s="16">
        <v>6.9247546346782998E-2</v>
      </c>
      <c r="E546" s="16">
        <v>5.2999999999999999E-2</v>
      </c>
      <c r="F546" s="16">
        <v>5.9796839999999998</v>
      </c>
      <c r="G546" s="16">
        <v>0.120945945945946</v>
      </c>
      <c r="H546" s="16">
        <v>11.18154</v>
      </c>
      <c r="I546" s="16">
        <v>0.99634746352116998</v>
      </c>
      <c r="J546" s="18"/>
    </row>
    <row r="547" spans="1:10" ht="15.6">
      <c r="A547" s="16">
        <v>546</v>
      </c>
      <c r="B547" s="16">
        <v>240</v>
      </c>
      <c r="C547" s="16">
        <v>1100</v>
      </c>
      <c r="D547" s="16">
        <v>7.0399113082039902E-2</v>
      </c>
      <c r="E547" s="16">
        <v>5.2999999999999999E-2</v>
      </c>
      <c r="F547" s="16">
        <v>5.9236440000000004</v>
      </c>
      <c r="G547" s="16">
        <v>0.120365033621518</v>
      </c>
      <c r="H547" s="16">
        <v>11.328139999999999</v>
      </c>
      <c r="I547" s="16">
        <v>0.98991048529290604</v>
      </c>
      <c r="J547" s="18"/>
    </row>
    <row r="548" spans="1:10" ht="15.6">
      <c r="A548" s="16">
        <v>547</v>
      </c>
      <c r="B548" s="16">
        <v>78</v>
      </c>
      <c r="C548" s="16">
        <v>975</v>
      </c>
      <c r="D548" s="16">
        <v>6.6666666666666693E-2</v>
      </c>
      <c r="E548" s="16">
        <v>0.05</v>
      </c>
      <c r="F548" s="16">
        <v>5.9918399999999998</v>
      </c>
      <c r="G548" s="16">
        <v>0.11825922421948901</v>
      </c>
      <c r="H548" s="16">
        <v>10.8308</v>
      </c>
      <c r="I548" s="16">
        <v>1.0131000717593599</v>
      </c>
      <c r="J548" s="18"/>
    </row>
    <row r="549" spans="1:10" ht="15.6">
      <c r="A549" s="16">
        <v>548</v>
      </c>
      <c r="B549" s="16">
        <v>116</v>
      </c>
      <c r="C549" s="16">
        <v>975</v>
      </c>
      <c r="D549" s="16">
        <v>6.6666666666666693E-2</v>
      </c>
      <c r="E549" s="16">
        <v>0.05</v>
      </c>
      <c r="F549" s="16">
        <v>5.9157599999999997</v>
      </c>
      <c r="G549" s="16">
        <v>0.116495806150979</v>
      </c>
      <c r="H549" s="16">
        <v>10.831200000000001</v>
      </c>
      <c r="I549" s="16">
        <v>1.0131000717593599</v>
      </c>
      <c r="J549" s="18"/>
    </row>
    <row r="550" spans="1:10" ht="15.6">
      <c r="A550" s="16">
        <v>549</v>
      </c>
      <c r="B550" s="16">
        <v>125</v>
      </c>
      <c r="C550" s="16">
        <v>975</v>
      </c>
      <c r="D550" s="16">
        <v>6.6666666666666693E-2</v>
      </c>
      <c r="E550" s="16">
        <v>0.05</v>
      </c>
      <c r="F550" s="16">
        <v>5.8396800000000004</v>
      </c>
      <c r="G550" s="16">
        <v>0.114784205693297</v>
      </c>
      <c r="H550" s="16">
        <v>10.8316</v>
      </c>
      <c r="I550" s="16">
        <v>1.0131000717593599</v>
      </c>
      <c r="J550" s="18"/>
    </row>
    <row r="551" spans="1:10" ht="15.6">
      <c r="A551" s="16">
        <v>550</v>
      </c>
      <c r="B551" s="16">
        <v>115</v>
      </c>
      <c r="C551" s="16">
        <v>975</v>
      </c>
      <c r="D551" s="16">
        <v>6.6666666666666693E-2</v>
      </c>
      <c r="E551" s="16">
        <v>0.05</v>
      </c>
      <c r="F551" s="16">
        <v>5.7636000000000003</v>
      </c>
      <c r="G551" s="16">
        <v>0.113122171945701</v>
      </c>
      <c r="H551" s="16">
        <v>10.832000000000001</v>
      </c>
      <c r="I551" s="16">
        <v>1.0131000717593599</v>
      </c>
      <c r="J551" s="18"/>
    </row>
    <row r="552" spans="1:10" ht="15.6">
      <c r="A552" s="16">
        <v>551</v>
      </c>
      <c r="B552" s="16">
        <v>116</v>
      </c>
      <c r="C552" s="16">
        <v>975</v>
      </c>
      <c r="D552" s="16">
        <v>6.6666666666666693E-2</v>
      </c>
      <c r="E552" s="16">
        <v>0.05</v>
      </c>
      <c r="F552" s="16">
        <v>5.6875200000000001</v>
      </c>
      <c r="G552" s="16">
        <v>0.11150758251561101</v>
      </c>
      <c r="H552" s="16">
        <v>10.8324</v>
      </c>
      <c r="I552" s="16">
        <v>1.0131000717593599</v>
      </c>
      <c r="J552" s="18"/>
    </row>
    <row r="553" spans="1:10" ht="15.6">
      <c r="A553" s="16">
        <v>552</v>
      </c>
      <c r="B553" s="16">
        <v>164</v>
      </c>
      <c r="C553" s="16">
        <v>1020</v>
      </c>
      <c r="D553" s="16">
        <v>7.2979463101680894E-2</v>
      </c>
      <c r="E553" s="16">
        <v>5.0904999999999999E-2</v>
      </c>
      <c r="F553" s="16">
        <v>5.9157599999999997</v>
      </c>
      <c r="G553" s="16">
        <v>0.116495806150979</v>
      </c>
      <c r="H553" s="16">
        <v>10.831200000000001</v>
      </c>
      <c r="I553" s="16">
        <v>0.995628816560852</v>
      </c>
      <c r="J553" s="18"/>
    </row>
    <row r="554" spans="1:10" ht="15.6">
      <c r="A554" s="16">
        <v>553</v>
      </c>
      <c r="B554" s="16">
        <v>180</v>
      </c>
      <c r="C554" s="16">
        <v>1020</v>
      </c>
      <c r="D554" s="16">
        <v>7.2678339289384206E-2</v>
      </c>
      <c r="E554" s="16">
        <v>5.4645949999999999E-2</v>
      </c>
      <c r="F554" s="16">
        <v>5.8644724000000004</v>
      </c>
      <c r="G554" s="16">
        <v>0.116832276613878</v>
      </c>
      <c r="H554" s="16">
        <v>10.829288</v>
      </c>
      <c r="I554" s="16">
        <v>0.99490913866571296</v>
      </c>
      <c r="J554" s="18"/>
    </row>
    <row r="555" spans="1:10" ht="15.6">
      <c r="A555" s="16">
        <v>554</v>
      </c>
      <c r="B555" s="16">
        <v>200</v>
      </c>
      <c r="C555" s="16">
        <v>1020</v>
      </c>
      <c r="D555" s="16">
        <v>7.2390837621625195E-2</v>
      </c>
      <c r="E555" s="16">
        <v>5.8386899999999999E-2</v>
      </c>
      <c r="F555" s="16">
        <v>5.8131848000000002</v>
      </c>
      <c r="G555" s="16">
        <v>0.117172059404822</v>
      </c>
      <c r="H555" s="16">
        <v>10.827375999999999</v>
      </c>
      <c r="I555" s="16">
        <v>0.99418921153764095</v>
      </c>
      <c r="J555" s="18"/>
    </row>
    <row r="556" spans="1:10" ht="15.6">
      <c r="A556" s="16">
        <v>555</v>
      </c>
      <c r="B556" s="16">
        <v>180</v>
      </c>
      <c r="C556" s="16">
        <v>1020</v>
      </c>
      <c r="D556" s="16">
        <v>7.2116054192264301E-2</v>
      </c>
      <c r="E556" s="16">
        <v>6.2127849999999998E-2</v>
      </c>
      <c r="F556" s="16">
        <v>5.7618971999999999</v>
      </c>
      <c r="G556" s="16">
        <v>0.117515203677256</v>
      </c>
      <c r="H556" s="16">
        <v>10.825464</v>
      </c>
      <c r="I556" s="16">
        <v>0.99346903504714501</v>
      </c>
      <c r="J556" s="18"/>
    </row>
    <row r="557" spans="1:10" ht="15.6">
      <c r="A557" s="16">
        <v>556</v>
      </c>
      <c r="B557" s="16">
        <v>162</v>
      </c>
      <c r="C557" s="16">
        <v>1020</v>
      </c>
      <c r="D557" s="16">
        <v>7.1853163336930204E-2</v>
      </c>
      <c r="E557" s="16">
        <v>6.5868800000000005E-2</v>
      </c>
      <c r="F557" s="16">
        <v>5.7106095999999997</v>
      </c>
      <c r="G557" s="16">
        <v>0.11786175956201</v>
      </c>
      <c r="H557" s="16">
        <v>10.823551999999999</v>
      </c>
      <c r="I557" s="16">
        <v>0.99274860906464601</v>
      </c>
      <c r="J557" s="18"/>
    </row>
    <row r="558" spans="1:10" ht="15.6">
      <c r="A558" s="16">
        <v>557</v>
      </c>
      <c r="B558" s="16">
        <v>120</v>
      </c>
      <c r="C558" s="16">
        <v>1060</v>
      </c>
      <c r="D558" s="16">
        <v>7.0360110803324105E-2</v>
      </c>
      <c r="E558" s="16">
        <v>4.7625000000000001E-2</v>
      </c>
      <c r="F558" s="16">
        <v>5.8302149999999999</v>
      </c>
      <c r="G558" s="16">
        <v>0.116292592161879</v>
      </c>
      <c r="H558" s="16">
        <v>11.179125000000001</v>
      </c>
      <c r="I558" s="16">
        <v>0.976983951359782</v>
      </c>
      <c r="J558" s="18"/>
    </row>
    <row r="559" spans="1:10" ht="15.6">
      <c r="A559" s="16">
        <v>558</v>
      </c>
      <c r="B559" s="16">
        <v>200</v>
      </c>
      <c r="C559" s="16">
        <v>1060</v>
      </c>
      <c r="D559" s="16">
        <v>6.8439015627806701E-2</v>
      </c>
      <c r="E559" s="16">
        <v>4.7625000000000001E-2</v>
      </c>
      <c r="F559" s="16">
        <v>5.8302149999999999</v>
      </c>
      <c r="G559" s="16">
        <v>0.116292592161879</v>
      </c>
      <c r="H559" s="16">
        <v>11.179125000000001</v>
      </c>
      <c r="I559" s="16">
        <v>0.98112504374356202</v>
      </c>
      <c r="J559" s="18"/>
    </row>
    <row r="560" spans="1:10" ht="15.6">
      <c r="A560" s="16">
        <v>559</v>
      </c>
      <c r="B560" s="16">
        <v>231</v>
      </c>
      <c r="C560" s="16">
        <v>1060</v>
      </c>
      <c r="D560" s="16">
        <v>6.6976057377913706E-2</v>
      </c>
      <c r="E560" s="16">
        <v>4.7625000000000001E-2</v>
      </c>
      <c r="F560" s="16">
        <v>5.8302149999999999</v>
      </c>
      <c r="G560" s="16">
        <v>0.116292592161879</v>
      </c>
      <c r="H560" s="16">
        <v>11.179125000000001</v>
      </c>
      <c r="I560" s="16">
        <v>0.98443791765058597</v>
      </c>
      <c r="J560" s="18"/>
    </row>
    <row r="561" spans="1:10" ht="15.6">
      <c r="A561" s="16">
        <v>560</v>
      </c>
      <c r="B561" s="16">
        <v>180</v>
      </c>
      <c r="C561" s="16">
        <v>1060</v>
      </c>
      <c r="D561" s="16">
        <v>6.4065915587691299E-2</v>
      </c>
      <c r="E561" s="16">
        <v>4.7625000000000001E-2</v>
      </c>
      <c r="F561" s="16">
        <v>5.8302149999999999</v>
      </c>
      <c r="G561" s="16">
        <v>0.116292592161879</v>
      </c>
      <c r="H561" s="16">
        <v>11.179125000000001</v>
      </c>
      <c r="I561" s="16">
        <v>0.99147777470301202</v>
      </c>
      <c r="J561" s="18"/>
    </row>
    <row r="562" spans="1:10" ht="15.6">
      <c r="A562" s="16">
        <v>561</v>
      </c>
      <c r="B562" s="16">
        <v>110</v>
      </c>
      <c r="C562" s="16">
        <v>1080</v>
      </c>
      <c r="D562" s="16">
        <v>6.6492829204693599E-2</v>
      </c>
      <c r="E562" s="16">
        <v>5.3749999999999999E-2</v>
      </c>
      <c r="F562" s="16">
        <v>6.123335</v>
      </c>
      <c r="G562" s="16">
        <v>0.12185592185592201</v>
      </c>
      <c r="H562" s="16">
        <v>10.834849999999999</v>
      </c>
      <c r="I562" s="16">
        <v>1.0123020976077199</v>
      </c>
      <c r="J562" s="18"/>
    </row>
    <row r="563" spans="1:10" ht="15.6">
      <c r="A563" s="16">
        <v>562</v>
      </c>
      <c r="B563" s="16">
        <v>152</v>
      </c>
      <c r="C563" s="16">
        <v>1080</v>
      </c>
      <c r="D563" s="16">
        <v>6.6326530612244902E-2</v>
      </c>
      <c r="E563" s="16">
        <v>5.7500000000000002E-2</v>
      </c>
      <c r="F563" s="16">
        <v>6.1026699999999998</v>
      </c>
      <c r="G563" s="16">
        <v>0.12176039119804399</v>
      </c>
      <c r="H563" s="16">
        <v>10.839700000000001</v>
      </c>
      <c r="I563" s="16">
        <v>1.0115040445190799</v>
      </c>
      <c r="J563" s="18"/>
    </row>
    <row r="564" spans="1:10" ht="15.6">
      <c r="A564" s="16">
        <v>563</v>
      </c>
      <c r="B564" s="16">
        <v>136</v>
      </c>
      <c r="C564" s="16">
        <v>1080</v>
      </c>
      <c r="D564" s="16">
        <v>6.6167290886392005E-2</v>
      </c>
      <c r="E564" s="16">
        <v>6.1249999999999999E-2</v>
      </c>
      <c r="F564" s="16">
        <v>6.0820049999999997</v>
      </c>
      <c r="G564" s="16">
        <v>0.121664626682987</v>
      </c>
      <c r="H564" s="16">
        <v>10.84455</v>
      </c>
      <c r="I564" s="16">
        <v>1.0107059124817199</v>
      </c>
      <c r="J564" s="18"/>
    </row>
    <row r="565" spans="1:10" ht="15.6">
      <c r="A565" s="16">
        <v>564</v>
      </c>
      <c r="B565" s="16">
        <v>100</v>
      </c>
      <c r="C565" s="16">
        <v>1080</v>
      </c>
      <c r="D565" s="16">
        <v>6.6014669926650393E-2</v>
      </c>
      <c r="E565" s="16">
        <v>6.5000000000000002E-2</v>
      </c>
      <c r="F565" s="16">
        <v>6.0613400000000004</v>
      </c>
      <c r="G565" s="16">
        <v>0.12156862745098</v>
      </c>
      <c r="H565" s="16">
        <v>10.849399999999999</v>
      </c>
      <c r="I565" s="16">
        <v>1.0099077014839299</v>
      </c>
      <c r="J565" s="18"/>
    </row>
    <row r="566" spans="1:10" ht="15.6">
      <c r="A566" s="16">
        <v>565</v>
      </c>
      <c r="B566" s="16">
        <v>98</v>
      </c>
      <c r="C566" s="16">
        <v>1080</v>
      </c>
      <c r="D566" s="16">
        <v>6.5727699530516395E-2</v>
      </c>
      <c r="E566" s="16">
        <v>7.2499999999999995E-2</v>
      </c>
      <c r="F566" s="16">
        <v>6.0200100000000001</v>
      </c>
      <c r="G566" s="16">
        <v>0.121375921375921</v>
      </c>
      <c r="H566" s="16">
        <v>10.8591</v>
      </c>
      <c r="I566" s="16">
        <v>1.00831104256019</v>
      </c>
      <c r="J566" s="18"/>
    </row>
    <row r="567" spans="1:10" ht="15.6">
      <c r="A567" s="16">
        <v>566</v>
      </c>
      <c r="B567" s="16">
        <v>127</v>
      </c>
      <c r="C567" s="16">
        <v>1135</v>
      </c>
      <c r="D567" s="16">
        <v>6.6526977475117904E-2</v>
      </c>
      <c r="E567" s="16">
        <v>5.2999999999999999E-2</v>
      </c>
      <c r="F567" s="16">
        <v>6.1197840000000001</v>
      </c>
      <c r="G567" s="16">
        <v>0.122423058133854</v>
      </c>
      <c r="H567" s="16">
        <v>10.81504</v>
      </c>
      <c r="I567" s="16">
        <v>1.0125067676025801</v>
      </c>
      <c r="J567" s="18"/>
    </row>
    <row r="568" spans="1:10" ht="15.6">
      <c r="A568" s="16">
        <v>567</v>
      </c>
      <c r="B568" s="16">
        <v>146</v>
      </c>
      <c r="C568" s="16">
        <v>1135</v>
      </c>
      <c r="D568" s="16">
        <v>6.6458982346832798E-2</v>
      </c>
      <c r="E568" s="16">
        <v>5.45E-2</v>
      </c>
      <c r="F568" s="16">
        <v>6.1076759999999997</v>
      </c>
      <c r="G568" s="16">
        <v>0.122659496455634</v>
      </c>
      <c r="H568" s="16">
        <v>10.80756</v>
      </c>
      <c r="I568" s="16">
        <v>1.01221007810786</v>
      </c>
      <c r="J568" s="18"/>
    </row>
    <row r="569" spans="1:10" ht="15.6">
      <c r="A569" s="16">
        <v>568</v>
      </c>
      <c r="B569" s="16">
        <v>84</v>
      </c>
      <c r="C569" s="16">
        <v>1135</v>
      </c>
      <c r="D569" s="16">
        <v>6.6326530612244902E-2</v>
      </c>
      <c r="E569" s="16">
        <v>5.7500000000000002E-2</v>
      </c>
      <c r="F569" s="16">
        <v>6.0834599999999996</v>
      </c>
      <c r="G569" s="16">
        <v>0.123133414932681</v>
      </c>
      <c r="H569" s="16">
        <v>10.7926</v>
      </c>
      <c r="I569" s="16">
        <v>1.01161662427002</v>
      </c>
      <c r="J569" s="18"/>
    </row>
    <row r="570" spans="1:10" ht="15.6">
      <c r="A570" s="16">
        <v>569</v>
      </c>
      <c r="B570" s="16">
        <v>230</v>
      </c>
      <c r="C570" s="16">
        <v>1050</v>
      </c>
      <c r="D570" s="16">
        <v>9.3574547723019305E-2</v>
      </c>
      <c r="E570" s="16">
        <v>6.5000000000000002E-2</v>
      </c>
      <c r="F570" s="16">
        <v>6.0038999999999998</v>
      </c>
      <c r="G570" s="16">
        <v>0.120481927710843</v>
      </c>
      <c r="H570" s="16">
        <v>11.1965</v>
      </c>
      <c r="I570" s="16">
        <v>0.99123522159786503</v>
      </c>
      <c r="J570" s="18"/>
    </row>
    <row r="571" spans="1:10" ht="15.6">
      <c r="A571" s="16">
        <v>570</v>
      </c>
      <c r="B571" s="16">
        <v>123</v>
      </c>
      <c r="C571" s="16">
        <v>1050</v>
      </c>
      <c r="D571" s="16">
        <v>6.8870523415978005E-2</v>
      </c>
      <c r="E571" s="16">
        <v>0.05</v>
      </c>
      <c r="F571" s="16">
        <v>6.0319200000000004</v>
      </c>
      <c r="G571" s="16">
        <v>0.120772946859903</v>
      </c>
      <c r="H571" s="16">
        <v>11.123200000000001</v>
      </c>
      <c r="I571" s="16">
        <v>1.0001646537919799</v>
      </c>
      <c r="J571" s="18"/>
    </row>
    <row r="572" spans="1:10" ht="15.6">
      <c r="A572" s="16">
        <v>571</v>
      </c>
      <c r="B572" s="16">
        <v>138</v>
      </c>
      <c r="C572" s="16">
        <v>1070</v>
      </c>
      <c r="D572" s="16">
        <v>6.8870523415978005E-2</v>
      </c>
      <c r="E572" s="16">
        <v>0.05</v>
      </c>
      <c r="F572" s="16">
        <v>6.0319200000000004</v>
      </c>
      <c r="G572" s="16">
        <v>0.120772946859903</v>
      </c>
      <c r="H572" s="16">
        <v>11.123200000000001</v>
      </c>
      <c r="I572" s="16">
        <v>1.0001646537919799</v>
      </c>
      <c r="J572" s="18"/>
    </row>
    <row r="573" spans="1:10" ht="15.6">
      <c r="A573" s="16">
        <v>572</v>
      </c>
      <c r="B573" s="16">
        <v>150</v>
      </c>
      <c r="C573" s="16">
        <v>1080</v>
      </c>
      <c r="D573" s="16">
        <v>6.8870523415978005E-2</v>
      </c>
      <c r="E573" s="16">
        <v>0.05</v>
      </c>
      <c r="F573" s="16">
        <v>6.0319200000000004</v>
      </c>
      <c r="G573" s="16">
        <v>0.120772946859903</v>
      </c>
      <c r="H573" s="16">
        <v>11.123200000000001</v>
      </c>
      <c r="I573" s="16">
        <v>1.0001646537919799</v>
      </c>
      <c r="J573" s="18"/>
    </row>
    <row r="574" spans="1:10" ht="15.6">
      <c r="A574" s="16">
        <v>573</v>
      </c>
      <c r="B574" s="16">
        <v>124</v>
      </c>
      <c r="C574" s="16">
        <v>1090</v>
      </c>
      <c r="D574" s="16">
        <v>6.8870523415978005E-2</v>
      </c>
      <c r="E574" s="16">
        <v>0.05</v>
      </c>
      <c r="F574" s="16">
        <v>6.0319200000000004</v>
      </c>
      <c r="G574" s="16">
        <v>0.120772946859903</v>
      </c>
      <c r="H574" s="16">
        <v>11.123200000000001</v>
      </c>
      <c r="I574" s="16">
        <v>1.0001646537919799</v>
      </c>
      <c r="J574" s="18"/>
    </row>
    <row r="575" spans="1:10" ht="15.6">
      <c r="A575" s="16">
        <v>574</v>
      </c>
      <c r="B575" s="16">
        <v>176</v>
      </c>
      <c r="C575" s="16">
        <v>1120</v>
      </c>
      <c r="D575" s="16">
        <v>6.9201312910284501E-2</v>
      </c>
      <c r="E575" s="16">
        <v>5.024E-2</v>
      </c>
      <c r="F575" s="16">
        <v>5.9982959999999999</v>
      </c>
      <c r="G575" s="16">
        <v>0.120423892100193</v>
      </c>
      <c r="H575" s="16">
        <v>11.21116</v>
      </c>
      <c r="I575" s="16">
        <v>0.99802517576949901</v>
      </c>
      <c r="J575" s="18"/>
    </row>
    <row r="576" spans="1:10" ht="15.6">
      <c r="A576" s="16">
        <v>575</v>
      </c>
      <c r="B576" s="16">
        <v>280</v>
      </c>
      <c r="C576" s="16">
        <v>1100</v>
      </c>
      <c r="D576" s="16">
        <v>7.02247191011236E-2</v>
      </c>
      <c r="E576" s="16">
        <v>0.05</v>
      </c>
      <c r="F576" s="16">
        <v>5.7196199999999999</v>
      </c>
      <c r="G576" s="16">
        <v>0.11462631820265901</v>
      </c>
      <c r="H576" s="16">
        <v>11.3443</v>
      </c>
      <c r="I576" s="16">
        <v>0.99567488544737004</v>
      </c>
      <c r="J576" s="18"/>
    </row>
    <row r="577" spans="1:10" ht="15.6">
      <c r="A577" s="16">
        <v>576</v>
      </c>
      <c r="B577" s="16">
        <v>490</v>
      </c>
      <c r="C577" s="16">
        <v>1100</v>
      </c>
      <c r="D577" s="16">
        <v>6.6851540061404396E-2</v>
      </c>
      <c r="E577" s="16">
        <v>6.5000000000000002E-2</v>
      </c>
      <c r="F577" s="16">
        <v>5.8156639999999999</v>
      </c>
      <c r="G577" s="16">
        <v>0.11969111969111999</v>
      </c>
      <c r="H577" s="16">
        <v>11.30944</v>
      </c>
      <c r="I577" s="16">
        <v>1.00302513388758</v>
      </c>
      <c r="J577" s="18"/>
    </row>
    <row r="578" spans="1:10" ht="15.6">
      <c r="A578" s="16">
        <v>577</v>
      </c>
      <c r="B578" s="16">
        <v>428</v>
      </c>
      <c r="C578" s="16">
        <v>1093</v>
      </c>
      <c r="D578" s="16">
        <v>6.6771519129980306E-2</v>
      </c>
      <c r="E578" s="16">
        <v>7.0000000000000007E-2</v>
      </c>
      <c r="F578" s="16">
        <v>5.975276</v>
      </c>
      <c r="G578" s="16">
        <v>0.121802325581395</v>
      </c>
      <c r="H578" s="16">
        <v>11.04346</v>
      </c>
      <c r="I578" s="16">
        <v>1.0067754983438799</v>
      </c>
      <c r="J578" s="18"/>
    </row>
    <row r="579" spans="1:10" ht="15.6">
      <c r="A579" s="16">
        <v>578</v>
      </c>
      <c r="B579" s="16">
        <v>330</v>
      </c>
      <c r="C579" s="16">
        <v>1100</v>
      </c>
      <c r="D579" s="16">
        <v>6.8728522336769807E-2</v>
      </c>
      <c r="E579" s="16">
        <v>0.05</v>
      </c>
      <c r="F579" s="16">
        <v>6.0013500000000004</v>
      </c>
      <c r="G579" s="16">
        <v>0.11848341232227499</v>
      </c>
      <c r="H579" s="16">
        <v>10.83075</v>
      </c>
      <c r="I579" s="16">
        <v>1.0031990031429701</v>
      </c>
      <c r="J579" s="18"/>
    </row>
    <row r="580" spans="1:10" ht="15.6">
      <c r="A580" s="16">
        <v>579</v>
      </c>
      <c r="B580" s="16">
        <v>280</v>
      </c>
      <c r="C580" s="16">
        <v>1090</v>
      </c>
      <c r="D580" s="16">
        <v>6.8728522336769807E-2</v>
      </c>
      <c r="E580" s="16">
        <v>0.05</v>
      </c>
      <c r="F580" s="16">
        <v>6.0013500000000004</v>
      </c>
      <c r="G580" s="16">
        <v>0.11848341232227499</v>
      </c>
      <c r="H580" s="16">
        <v>10.83075</v>
      </c>
      <c r="I580" s="16">
        <v>1.0031990031429701</v>
      </c>
      <c r="J580" s="18"/>
    </row>
    <row r="581" spans="1:10" ht="15.6">
      <c r="A581" s="16">
        <v>580</v>
      </c>
      <c r="B581" s="16">
        <v>285</v>
      </c>
      <c r="C581" s="16">
        <v>1105</v>
      </c>
      <c r="D581" s="16">
        <v>6.8728522336769807E-2</v>
      </c>
      <c r="E581" s="16">
        <v>0.05</v>
      </c>
      <c r="F581" s="16">
        <v>6.0013500000000004</v>
      </c>
      <c r="G581" s="16">
        <v>0.11848341232227499</v>
      </c>
      <c r="H581" s="16">
        <v>10.83075</v>
      </c>
      <c r="I581" s="16">
        <v>1.0031990031429701</v>
      </c>
      <c r="J581" s="18"/>
    </row>
    <row r="582" spans="1:10" ht="15.6">
      <c r="A582" s="16">
        <v>581</v>
      </c>
      <c r="B582" s="16">
        <v>130</v>
      </c>
      <c r="C582" s="16">
        <v>1075</v>
      </c>
      <c r="D582" s="16">
        <v>6.8728522336769807E-2</v>
      </c>
      <c r="E582" s="16">
        <v>0.05</v>
      </c>
      <c r="F582" s="16">
        <v>6.0013500000000004</v>
      </c>
      <c r="G582" s="16">
        <v>0.11848341232227499</v>
      </c>
      <c r="H582" s="16">
        <v>10.83075</v>
      </c>
      <c r="I582" s="16">
        <v>1.0031990031429701</v>
      </c>
      <c r="J582" s="18"/>
    </row>
    <row r="583" spans="1:10" ht="15.6">
      <c r="A583" s="16">
        <v>582</v>
      </c>
      <c r="B583" s="16">
        <v>225</v>
      </c>
      <c r="C583" s="16">
        <v>1120</v>
      </c>
      <c r="D583" s="16">
        <v>6.8728522336769807E-2</v>
      </c>
      <c r="E583" s="16">
        <v>0.05</v>
      </c>
      <c r="F583" s="16">
        <v>6.0013500000000004</v>
      </c>
      <c r="G583" s="16">
        <v>0.11848341232227499</v>
      </c>
      <c r="H583" s="16">
        <v>10.83075</v>
      </c>
      <c r="I583" s="16">
        <v>1.0031990031429701</v>
      </c>
      <c r="J583" s="18"/>
    </row>
    <row r="584" spans="1:10" ht="15.6">
      <c r="A584" s="16">
        <v>583</v>
      </c>
      <c r="B584" s="16">
        <v>150</v>
      </c>
      <c r="C584" s="16">
        <v>1140</v>
      </c>
      <c r="D584" s="16">
        <v>6.9828722002635096E-2</v>
      </c>
      <c r="E584" s="16">
        <v>5.2999999999999999E-2</v>
      </c>
      <c r="F584" s="16">
        <v>6.2843999999999998</v>
      </c>
      <c r="G584" s="16">
        <v>0.11679153812252099</v>
      </c>
      <c r="H584" s="16">
        <v>11.481</v>
      </c>
      <c r="I584" s="16">
        <v>1.0098681878856199</v>
      </c>
      <c r="J584" s="18"/>
    </row>
    <row r="585" spans="1:10" ht="15.6">
      <c r="A585" s="16">
        <v>584</v>
      </c>
      <c r="B585" s="16">
        <v>175</v>
      </c>
      <c r="C585" s="16">
        <v>1140</v>
      </c>
      <c r="D585" s="16">
        <v>6.9008782936010094E-2</v>
      </c>
      <c r="E585" s="16">
        <v>5.3999999999999999E-2</v>
      </c>
      <c r="F585" s="16">
        <v>6.3103600000000002</v>
      </c>
      <c r="G585" s="16">
        <v>0.11650064963187499</v>
      </c>
      <c r="H585" s="16">
        <v>11.7614</v>
      </c>
      <c r="I585" s="16">
        <v>1.0126745178415799</v>
      </c>
      <c r="J585" s="18"/>
    </row>
    <row r="586" spans="1:10" ht="15.6">
      <c r="A586" s="16">
        <v>585</v>
      </c>
      <c r="B586" s="16">
        <v>212</v>
      </c>
      <c r="C586" s="16">
        <v>1140</v>
      </c>
      <c r="D586" s="16">
        <v>6.8263473053892201E-2</v>
      </c>
      <c r="E586" s="16">
        <v>5.5E-2</v>
      </c>
      <c r="F586" s="16">
        <v>6.3363199999999997</v>
      </c>
      <c r="G586" s="16">
        <v>0.116219667943806</v>
      </c>
      <c r="H586" s="16">
        <v>12.0418</v>
      </c>
      <c r="I586" s="16">
        <v>1.0154421620313401</v>
      </c>
      <c r="J586" s="18"/>
    </row>
    <row r="587" spans="1:10" ht="15.6">
      <c r="A587" s="16">
        <v>586</v>
      </c>
      <c r="B587" s="16">
        <v>250</v>
      </c>
      <c r="C587" s="16">
        <v>1140</v>
      </c>
      <c r="D587" s="16">
        <v>6.8087625814091196E-2</v>
      </c>
      <c r="E587" s="16">
        <v>5.525E-2</v>
      </c>
      <c r="F587" s="16">
        <v>6.290241</v>
      </c>
      <c r="G587" s="16">
        <v>0.116725197541703</v>
      </c>
      <c r="H587" s="16">
        <v>11.544090000000001</v>
      </c>
      <c r="I587" s="16">
        <v>1.0304863899422501</v>
      </c>
      <c r="J587" s="18"/>
    </row>
    <row r="588" spans="1:10" ht="15.6">
      <c r="A588" s="16">
        <v>587</v>
      </c>
      <c r="B588" s="16">
        <v>225</v>
      </c>
      <c r="C588" s="16">
        <v>1140</v>
      </c>
      <c r="D588" s="16">
        <v>6.7583046964490301E-2</v>
      </c>
      <c r="E588" s="16">
        <v>5.6000000000000001E-2</v>
      </c>
      <c r="F588" s="16">
        <v>6.3622800000000002</v>
      </c>
      <c r="G588" s="16">
        <v>0.115948095437422</v>
      </c>
      <c r="H588" s="16">
        <v>12.3222</v>
      </c>
      <c r="I588" s="16">
        <v>1.0181719149144599</v>
      </c>
      <c r="J588" s="18"/>
    </row>
    <row r="589" spans="1:10" ht="15.6">
      <c r="A589" s="16">
        <v>588</v>
      </c>
      <c r="B589" s="16">
        <v>150</v>
      </c>
      <c r="C589" s="16">
        <v>1140</v>
      </c>
      <c r="D589" s="16">
        <v>6.7264573991031404E-2</v>
      </c>
      <c r="E589" s="16">
        <v>5.6500000000000002E-2</v>
      </c>
      <c r="F589" s="16">
        <v>6.3752599999999999</v>
      </c>
      <c r="G589" s="16">
        <v>0.115815691158157</v>
      </c>
      <c r="H589" s="16">
        <v>12.462400000000001</v>
      </c>
      <c r="I589" s="16">
        <v>1.0195228244566701</v>
      </c>
      <c r="J589" s="18"/>
    </row>
    <row r="590" spans="1:10" ht="15.6">
      <c r="A590" s="16">
        <v>589</v>
      </c>
      <c r="B590" s="16">
        <v>124</v>
      </c>
      <c r="C590" s="16">
        <v>1100</v>
      </c>
      <c r="D590" s="16">
        <v>6.67660702451955E-2</v>
      </c>
      <c r="E590" s="16">
        <v>5.0200000000000002E-2</v>
      </c>
      <c r="F590" s="16">
        <v>6.1440000000000001</v>
      </c>
      <c r="G590" s="16">
        <v>0.12195121951219499</v>
      </c>
      <c r="H590" s="16">
        <v>10.83</v>
      </c>
      <c r="I590" s="16">
        <v>1.0130039024394699</v>
      </c>
      <c r="J590" s="18"/>
    </row>
    <row r="591" spans="1:10" ht="15.6">
      <c r="A591" s="16">
        <v>590</v>
      </c>
      <c r="B591" s="16">
        <v>132</v>
      </c>
      <c r="C591" s="16">
        <v>1100</v>
      </c>
      <c r="D591" s="16">
        <v>6.6513761467889898E-2</v>
      </c>
      <c r="E591" s="16">
        <v>5.04E-2</v>
      </c>
      <c r="F591" s="16">
        <v>6.1440000000000001</v>
      </c>
      <c r="G591" s="16">
        <v>0.12195121951219499</v>
      </c>
      <c r="H591" s="16">
        <v>10.83</v>
      </c>
      <c r="I591" s="16">
        <v>1.01378199966407</v>
      </c>
      <c r="J591" s="18"/>
    </row>
    <row r="592" spans="1:10" ht="15.6">
      <c r="A592" s="16">
        <v>591</v>
      </c>
      <c r="B592" s="16">
        <v>80</v>
      </c>
      <c r="C592" s="16">
        <v>1100</v>
      </c>
      <c r="D592" s="16">
        <v>6.6267012313674697E-2</v>
      </c>
      <c r="E592" s="16">
        <v>5.0599999999999999E-2</v>
      </c>
      <c r="F592" s="16">
        <v>6.1440000000000001</v>
      </c>
      <c r="G592" s="16">
        <v>0.12195121951219499</v>
      </c>
      <c r="H592" s="16">
        <v>10.83</v>
      </c>
      <c r="I592" s="16">
        <v>1.0145600968886701</v>
      </c>
      <c r="J592" s="18"/>
    </row>
    <row r="593" spans="1:10" ht="15.6">
      <c r="A593" s="16">
        <v>592</v>
      </c>
      <c r="B593" s="16">
        <v>50</v>
      </c>
      <c r="C593" s="16">
        <v>1100</v>
      </c>
      <c r="D593" s="16">
        <v>6.6025641025640999E-2</v>
      </c>
      <c r="E593" s="16">
        <v>5.0799999999999998E-2</v>
      </c>
      <c r="F593" s="16">
        <v>6.1440000000000001</v>
      </c>
      <c r="G593" s="16">
        <v>0.12195121951219499</v>
      </c>
      <c r="H593" s="16">
        <v>10.83</v>
      </c>
      <c r="I593" s="16">
        <v>1.01533819411327</v>
      </c>
      <c r="J593" s="18"/>
    </row>
    <row r="594" spans="1:10" ht="15.6">
      <c r="A594" s="16">
        <v>593</v>
      </c>
      <c r="B594" s="16">
        <v>214</v>
      </c>
      <c r="C594" s="16">
        <v>1090</v>
      </c>
      <c r="D594" s="16">
        <v>6.5603488711129102E-2</v>
      </c>
      <c r="E594" s="16">
        <v>0.05</v>
      </c>
      <c r="F594" s="16">
        <v>5.8662327999999997</v>
      </c>
      <c r="G594" s="16">
        <v>0.12006964765060101</v>
      </c>
      <c r="H594" s="16">
        <v>11.224588000000001</v>
      </c>
      <c r="I594" s="16">
        <v>1.0075503004253199</v>
      </c>
      <c r="J594" s="18"/>
    </row>
    <row r="595" spans="1:10" ht="15.6">
      <c r="A595" s="16">
        <v>594</v>
      </c>
      <c r="B595" s="16">
        <v>155</v>
      </c>
      <c r="C595" s="16">
        <v>1090</v>
      </c>
      <c r="D595" s="16">
        <v>6.5844989388089095E-2</v>
      </c>
      <c r="E595" s="16">
        <v>0.05</v>
      </c>
      <c r="F595" s="16">
        <v>5.8899024000000004</v>
      </c>
      <c r="G595" s="16">
        <v>0.120170220997147</v>
      </c>
      <c r="H595" s="16">
        <v>11.210103999999999</v>
      </c>
      <c r="I595" s="16">
        <v>1.0077509470236501</v>
      </c>
      <c r="J595" s="18"/>
    </row>
    <row r="596" spans="1:10" ht="15.6">
      <c r="A596" s="16">
        <v>595</v>
      </c>
      <c r="B596" s="16">
        <v>185</v>
      </c>
      <c r="C596" s="16">
        <v>1090</v>
      </c>
      <c r="D596" s="16">
        <v>6.5366049879324206E-2</v>
      </c>
      <c r="E596" s="16">
        <v>0.05</v>
      </c>
      <c r="F596" s="16">
        <v>5.8425631999999998</v>
      </c>
      <c r="G596" s="16">
        <v>0.119969040247678</v>
      </c>
      <c r="H596" s="16">
        <v>11.239072</v>
      </c>
      <c r="I596" s="16">
        <v>1.0073497281622299</v>
      </c>
      <c r="J596" s="18"/>
    </row>
    <row r="597" spans="1:10" ht="15.6">
      <c r="A597" s="16">
        <v>596</v>
      </c>
      <c r="B597" s="16">
        <v>124</v>
      </c>
      <c r="C597" s="16">
        <v>1090</v>
      </c>
      <c r="D597" s="16">
        <v>7.0621468926553702E-2</v>
      </c>
      <c r="E597" s="16">
        <v>0.05</v>
      </c>
      <c r="F597" s="16">
        <v>5.9966499999999998</v>
      </c>
      <c r="G597" s="16">
        <v>0.11379153390987699</v>
      </c>
      <c r="H597" s="16">
        <v>11.563599999999999</v>
      </c>
      <c r="I597" s="16">
        <v>0.98136815093530405</v>
      </c>
      <c r="J597" s="18"/>
    </row>
    <row r="598" spans="1:10" ht="15.6">
      <c r="A598" s="16">
        <v>597</v>
      </c>
      <c r="B598" s="16">
        <v>150</v>
      </c>
      <c r="C598" s="16">
        <v>1090</v>
      </c>
      <c r="D598" s="16">
        <v>6.9201159119415198E-2</v>
      </c>
      <c r="E598" s="16">
        <v>4.8837499999999999E-2</v>
      </c>
      <c r="F598" s="16">
        <v>5.9966499999999998</v>
      </c>
      <c r="G598" s="16">
        <v>0.11379153390987699</v>
      </c>
      <c r="H598" s="16">
        <v>11.563599999999999</v>
      </c>
      <c r="I598" s="16">
        <v>0.96895354104638898</v>
      </c>
      <c r="J598" s="18"/>
    </row>
    <row r="599" spans="1:10" ht="15.6">
      <c r="A599" s="16">
        <v>598</v>
      </c>
      <c r="B599" s="16">
        <v>50</v>
      </c>
      <c r="C599" s="16">
        <v>1090</v>
      </c>
      <c r="D599" s="16">
        <v>6.7836852370049994E-2</v>
      </c>
      <c r="E599" s="16">
        <v>4.7675000000000002E-2</v>
      </c>
      <c r="F599" s="16">
        <v>5.9966499999999998</v>
      </c>
      <c r="G599" s="16">
        <v>0.11379153390987699</v>
      </c>
      <c r="H599" s="16">
        <v>11.563599999999999</v>
      </c>
      <c r="I599" s="16">
        <v>0.95653893115747401</v>
      </c>
      <c r="J599" s="18"/>
    </row>
    <row r="600" spans="1:10" ht="15.6">
      <c r="A600" s="16">
        <v>599</v>
      </c>
      <c r="B600" s="16">
        <v>5</v>
      </c>
      <c r="C600" s="16">
        <v>1090</v>
      </c>
      <c r="D600" s="16">
        <v>6.5263501386849401E-2</v>
      </c>
      <c r="E600" s="16">
        <v>4.5350000000000001E-2</v>
      </c>
      <c r="F600" s="16">
        <v>5.9966499999999998</v>
      </c>
      <c r="G600" s="16">
        <v>0.11379153390987699</v>
      </c>
      <c r="H600" s="16">
        <v>11.563599999999999</v>
      </c>
      <c r="I600" s="16">
        <v>0.93170971137964398</v>
      </c>
      <c r="J600" s="18"/>
    </row>
    <row r="601" spans="1:10" ht="15.6">
      <c r="A601" s="16">
        <v>600</v>
      </c>
      <c r="B601" s="16">
        <v>195</v>
      </c>
      <c r="C601" s="16">
        <v>1145</v>
      </c>
      <c r="D601" s="16">
        <v>6.8169546436285103E-2</v>
      </c>
      <c r="E601" s="16">
        <v>0.05</v>
      </c>
      <c r="F601" s="16">
        <v>5.9608400000000001</v>
      </c>
      <c r="G601" s="16">
        <v>0.119714964370546</v>
      </c>
      <c r="H601" s="16">
        <v>11.4833</v>
      </c>
      <c r="I601" s="16">
        <v>0.99270403826053299</v>
      </c>
      <c r="J601" s="18"/>
    </row>
    <row r="602" spans="1:10" ht="15.6">
      <c r="A602" s="16">
        <v>601</v>
      </c>
      <c r="B602" s="16">
        <v>234</v>
      </c>
      <c r="C602" s="16">
        <v>1145</v>
      </c>
      <c r="D602" s="16">
        <v>6.6964285714285698E-2</v>
      </c>
      <c r="E602" s="16">
        <v>0.05</v>
      </c>
      <c r="F602" s="16">
        <v>5.9738199999999999</v>
      </c>
      <c r="G602" s="16">
        <v>0.119529411764706</v>
      </c>
      <c r="H602" s="16">
        <v>11.6235</v>
      </c>
      <c r="I602" s="16">
        <v>0.98966766070602796</v>
      </c>
      <c r="J602" s="18"/>
    </row>
    <row r="603" spans="1:10" ht="15.6">
      <c r="A603" s="16">
        <v>602</v>
      </c>
      <c r="B603" s="16">
        <v>215</v>
      </c>
      <c r="C603" s="16">
        <v>1145</v>
      </c>
      <c r="D603" s="16">
        <v>6.4741035856573703E-2</v>
      </c>
      <c r="E603" s="16">
        <v>0.05</v>
      </c>
      <c r="F603" s="16">
        <v>5.9997800000000003</v>
      </c>
      <c r="G603" s="16">
        <v>0.119168591224018</v>
      </c>
      <c r="H603" s="16">
        <v>11.9039</v>
      </c>
      <c r="I603" s="16">
        <v>0.98365860582543496</v>
      </c>
      <c r="J603" s="18"/>
    </row>
    <row r="604" spans="1:10" ht="15.6">
      <c r="A604" s="16">
        <v>603</v>
      </c>
      <c r="B604" s="16">
        <v>175</v>
      </c>
      <c r="C604" s="16">
        <v>1145</v>
      </c>
      <c r="D604" s="16">
        <v>6.2736742424242403E-2</v>
      </c>
      <c r="E604" s="16">
        <v>0.05</v>
      </c>
      <c r="F604" s="16">
        <v>6.0257399999999999</v>
      </c>
      <c r="G604" s="16">
        <v>0.118820861678005</v>
      </c>
      <c r="H604" s="16">
        <v>12.1843</v>
      </c>
      <c r="I604" s="16">
        <v>0.97773301004040603</v>
      </c>
      <c r="J604" s="18"/>
    </row>
    <row r="605" spans="1:10" ht="15.6">
      <c r="A605" s="16">
        <v>604</v>
      </c>
      <c r="B605" s="16">
        <v>98</v>
      </c>
      <c r="C605" s="16">
        <v>1145</v>
      </c>
      <c r="D605" s="16">
        <v>6.0920577617328497E-2</v>
      </c>
      <c r="E605" s="16">
        <v>0.05</v>
      </c>
      <c r="F605" s="16">
        <v>6.0517000000000003</v>
      </c>
      <c r="G605" s="16">
        <v>0.11848552338530099</v>
      </c>
      <c r="H605" s="16">
        <v>12.464700000000001</v>
      </c>
      <c r="I605" s="16">
        <v>0.97188914661103298</v>
      </c>
      <c r="J605" s="18"/>
    </row>
    <row r="606" spans="1:10" ht="15.6">
      <c r="A606" s="16">
        <v>605</v>
      </c>
      <c r="B606" s="16">
        <v>187</v>
      </c>
      <c r="C606" s="16">
        <v>1095</v>
      </c>
      <c r="D606" s="16">
        <v>6.9560378408458606E-2</v>
      </c>
      <c r="E606" s="16">
        <v>0.05</v>
      </c>
      <c r="F606" s="16">
        <v>5.9982959999999999</v>
      </c>
      <c r="G606" s="16">
        <v>0.120423892100193</v>
      </c>
      <c r="H606" s="16">
        <v>11.21116</v>
      </c>
      <c r="I606" s="16">
        <v>0.99629596737469195</v>
      </c>
      <c r="J606" s="18"/>
    </row>
    <row r="607" spans="1:10" ht="15.6">
      <c r="A607" s="16">
        <v>606</v>
      </c>
      <c r="B607" s="16">
        <v>262</v>
      </c>
      <c r="C607" s="16">
        <v>1110</v>
      </c>
      <c r="D607" s="16">
        <v>6.8910568481334505E-2</v>
      </c>
      <c r="E607" s="16">
        <v>0.05</v>
      </c>
      <c r="F607" s="16">
        <v>6.0022310000000001</v>
      </c>
      <c r="G607" s="16">
        <v>0.12058611578188801</v>
      </c>
      <c r="H607" s="16">
        <v>11.26436</v>
      </c>
      <c r="I607" s="16">
        <v>0.99504595099617998</v>
      </c>
      <c r="J607" s="18"/>
    </row>
    <row r="608" spans="1:10" ht="15.6">
      <c r="A608" s="16">
        <v>607</v>
      </c>
      <c r="B608" s="16">
        <v>282</v>
      </c>
      <c r="C608" s="16">
        <v>1130</v>
      </c>
      <c r="D608" s="16">
        <v>6.8592568990848396E-2</v>
      </c>
      <c r="E608" s="16">
        <v>0.05</v>
      </c>
      <c r="F608" s="16">
        <v>6.0041985000000002</v>
      </c>
      <c r="G608" s="16">
        <v>0.12066690656111299</v>
      </c>
      <c r="H608" s="16">
        <v>11.29096</v>
      </c>
      <c r="I608" s="16">
        <v>0.99442233792993096</v>
      </c>
      <c r="J608" s="18"/>
    </row>
    <row r="609" spans="1:10" ht="15.6">
      <c r="A609" s="16">
        <v>608</v>
      </c>
      <c r="B609" s="16">
        <v>256</v>
      </c>
      <c r="C609" s="16">
        <v>1150</v>
      </c>
      <c r="D609" s="16">
        <v>6.8279043606647799E-2</v>
      </c>
      <c r="E609" s="16">
        <v>0.05</v>
      </c>
      <c r="F609" s="16">
        <v>6.0061660000000003</v>
      </c>
      <c r="G609" s="16">
        <v>0.120747484427408</v>
      </c>
      <c r="H609" s="16">
        <v>11.31756</v>
      </c>
      <c r="I609" s="16">
        <v>0.99379965217961297</v>
      </c>
      <c r="J609" s="18"/>
    </row>
    <row r="610" spans="1:10" ht="15.6">
      <c r="A610" s="16">
        <v>609</v>
      </c>
      <c r="B610" s="16">
        <v>191</v>
      </c>
      <c r="C610" s="16">
        <v>1170</v>
      </c>
      <c r="D610" s="16">
        <v>6.7665042705641706E-2</v>
      </c>
      <c r="E610" s="16">
        <v>0.05</v>
      </c>
      <c r="F610" s="16">
        <v>6.0101009999999997</v>
      </c>
      <c r="G610" s="16">
        <v>0.120908004778973</v>
      </c>
      <c r="H610" s="16">
        <v>11.370760000000001</v>
      </c>
      <c r="I610" s="16">
        <v>0.992557054365513</v>
      </c>
      <c r="J610" s="18"/>
    </row>
    <row r="611" spans="1:10" ht="15.6">
      <c r="A611" s="16">
        <v>610</v>
      </c>
      <c r="B611" s="16">
        <v>160</v>
      </c>
      <c r="C611" s="16">
        <v>1170</v>
      </c>
      <c r="D611" s="16">
        <v>6.7067846359399497E-2</v>
      </c>
      <c r="E611" s="16">
        <v>0.05</v>
      </c>
      <c r="F611" s="16">
        <v>6.0140359999999999</v>
      </c>
      <c r="G611" s="16">
        <v>0.121067683508103</v>
      </c>
      <c r="H611" s="16">
        <v>11.423959999999999</v>
      </c>
      <c r="I611" s="16">
        <v>0.99131814109260497</v>
      </c>
      <c r="J611" s="18"/>
    </row>
    <row r="612" spans="1:10" ht="15.6">
      <c r="A612" s="16">
        <v>611</v>
      </c>
      <c r="B612" s="16">
        <v>187</v>
      </c>
      <c r="C612" s="16">
        <v>1095</v>
      </c>
      <c r="D612" s="16">
        <v>6.9560378408458606E-2</v>
      </c>
      <c r="E612" s="16">
        <v>0.05</v>
      </c>
      <c r="F612" s="16">
        <v>5.9982959999999999</v>
      </c>
      <c r="G612" s="16">
        <v>0.120423892100193</v>
      </c>
      <c r="H612" s="16">
        <v>11.21116</v>
      </c>
      <c r="I612" s="16">
        <v>0.99629596737469195</v>
      </c>
      <c r="J612" s="18"/>
    </row>
    <row r="613" spans="1:10" ht="15.6">
      <c r="A613" s="16">
        <v>612</v>
      </c>
      <c r="B613" s="16">
        <v>228</v>
      </c>
      <c r="C613" s="16">
        <v>1110</v>
      </c>
      <c r="D613" s="16">
        <v>6.8279043606647799E-2</v>
      </c>
      <c r="E613" s="16">
        <v>0.05</v>
      </c>
      <c r="F613" s="16">
        <v>5.9512930400000004</v>
      </c>
      <c r="G613" s="16">
        <v>0.120227058075211</v>
      </c>
      <c r="H613" s="16">
        <v>11.239248399999999</v>
      </c>
      <c r="I613" s="16">
        <v>0.99640168251855799</v>
      </c>
      <c r="J613" s="18"/>
    </row>
    <row r="614" spans="1:10" ht="15.6">
      <c r="A614" s="16">
        <v>613</v>
      </c>
      <c r="B614" s="16">
        <v>241</v>
      </c>
      <c r="C614" s="16">
        <v>1150</v>
      </c>
      <c r="D614" s="16">
        <v>6.5921181307568993E-2</v>
      </c>
      <c r="E614" s="16">
        <v>0.05</v>
      </c>
      <c r="F614" s="16">
        <v>5.8572871199999996</v>
      </c>
      <c r="G614" s="16">
        <v>0.119832957197693</v>
      </c>
      <c r="H614" s="16">
        <v>11.2954252</v>
      </c>
      <c r="I614" s="16">
        <v>0.99661288238825696</v>
      </c>
      <c r="J614" s="18"/>
    </row>
    <row r="615" spans="1:10" ht="15.6">
      <c r="A615" s="16">
        <v>614</v>
      </c>
      <c r="B615" s="16">
        <v>324</v>
      </c>
      <c r="C615" s="16">
        <v>1180</v>
      </c>
      <c r="D615" s="16">
        <v>6.4834024896265594E-2</v>
      </c>
      <c r="E615" s="16">
        <v>0.05</v>
      </c>
      <c r="F615" s="16">
        <v>5.8102841600000001</v>
      </c>
      <c r="G615" s="16">
        <v>0.119635690027786</v>
      </c>
      <c r="H615" s="16">
        <v>11.3235136</v>
      </c>
      <c r="I615" s="16">
        <v>0.99671836728143703</v>
      </c>
      <c r="J615" s="18"/>
    </row>
    <row r="616" spans="1:10" ht="15.6">
      <c r="A616" s="16">
        <v>615</v>
      </c>
      <c r="B616" s="16">
        <v>337</v>
      </c>
      <c r="C616" s="16">
        <v>1210</v>
      </c>
      <c r="D616" s="16">
        <v>6.2820622232336698E-2</v>
      </c>
      <c r="E616" s="16">
        <v>0.05</v>
      </c>
      <c r="F616" s="16">
        <v>5.7162782400000003</v>
      </c>
      <c r="G616" s="16">
        <v>0.119240721430502</v>
      </c>
      <c r="H616" s="16">
        <v>11.379690399999999</v>
      </c>
      <c r="I616" s="16">
        <v>0.99692910740191099</v>
      </c>
      <c r="J616" s="18"/>
    </row>
    <row r="617" spans="1:10" ht="15.6">
      <c r="A617" s="16">
        <v>616</v>
      </c>
      <c r="B617" s="16">
        <v>283</v>
      </c>
      <c r="C617" s="16">
        <v>1230</v>
      </c>
      <c r="D617" s="16">
        <v>6.1886628323948097E-2</v>
      </c>
      <c r="E617" s="16">
        <v>0.05</v>
      </c>
      <c r="F617" s="16">
        <v>5.6692752799999999</v>
      </c>
      <c r="G617" s="16">
        <v>0.119043019684355</v>
      </c>
      <c r="H617" s="16">
        <v>11.407778800000001</v>
      </c>
      <c r="I617" s="16">
        <v>0.99703436279582502</v>
      </c>
      <c r="J617" s="18"/>
    </row>
    <row r="618" spans="1:10" ht="15.6">
      <c r="A618" s="16">
        <v>617</v>
      </c>
      <c r="B618" s="16">
        <v>239</v>
      </c>
      <c r="C618" s="16">
        <v>1250</v>
      </c>
      <c r="D618" s="16">
        <v>5.93362965520218E-2</v>
      </c>
      <c r="E618" s="16">
        <v>0.05</v>
      </c>
      <c r="F618" s="16">
        <v>5.5282663999999997</v>
      </c>
      <c r="G618" s="16">
        <v>0.118449042738349</v>
      </c>
      <c r="H618" s="16">
        <v>11.492044</v>
      </c>
      <c r="I618" s="16">
        <v>0.99734967130944896</v>
      </c>
      <c r="J618" s="18"/>
    </row>
    <row r="619" spans="1:10" ht="15.6">
      <c r="A619" s="16">
        <v>618</v>
      </c>
      <c r="B619" s="16">
        <v>190</v>
      </c>
      <c r="C619" s="16">
        <v>1085</v>
      </c>
      <c r="D619" s="16">
        <v>6.7385444743935305E-2</v>
      </c>
      <c r="E619" s="16">
        <v>0.05</v>
      </c>
      <c r="F619" s="16">
        <v>6.0038999999999998</v>
      </c>
      <c r="G619" s="16">
        <v>0.120481927710843</v>
      </c>
      <c r="H619" s="16">
        <v>11.1965</v>
      </c>
      <c r="I619" s="16">
        <v>1.0083593743547801</v>
      </c>
      <c r="J619" s="18"/>
    </row>
    <row r="620" spans="1:10" ht="15.6">
      <c r="A620" s="16">
        <v>619</v>
      </c>
      <c r="B620" s="16">
        <v>280</v>
      </c>
      <c r="C620" s="16">
        <v>1085</v>
      </c>
      <c r="D620" s="16">
        <v>6.7168467316522706E-2</v>
      </c>
      <c r="E620" s="16">
        <v>5.6750000000000002E-2</v>
      </c>
      <c r="F620" s="16">
        <v>5.9097819999999999</v>
      </c>
      <c r="G620" s="16">
        <v>0.12008680974198201</v>
      </c>
      <c r="H620" s="16">
        <v>11.252969999999999</v>
      </c>
      <c r="I620" s="16">
        <v>1.0053777087489599</v>
      </c>
      <c r="J620" s="18"/>
    </row>
    <row r="621" spans="1:10" ht="15.6">
      <c r="A621" s="16">
        <v>620</v>
      </c>
      <c r="B621" s="16">
        <v>350</v>
      </c>
      <c r="C621" s="16">
        <v>1085</v>
      </c>
      <c r="D621" s="16">
        <v>6.7066315070822502E-2</v>
      </c>
      <c r="E621" s="16">
        <v>6.0124999999999998E-2</v>
      </c>
      <c r="F621" s="16">
        <v>5.8627229999999999</v>
      </c>
      <c r="G621" s="16">
        <v>0.119889036304426</v>
      </c>
      <c r="H621" s="16">
        <v>11.281205</v>
      </c>
      <c r="I621" s="16">
        <v>1.0038885061382501</v>
      </c>
      <c r="J621" s="18"/>
    </row>
    <row r="622" spans="1:10" ht="15.6">
      <c r="A622" s="16">
        <v>621</v>
      </c>
      <c r="B622" s="16">
        <v>410</v>
      </c>
      <c r="C622" s="16">
        <v>1085</v>
      </c>
      <c r="D622" s="16">
        <v>6.7016716162056705E-2</v>
      </c>
      <c r="E622" s="16">
        <v>6.1812499999999999E-2</v>
      </c>
      <c r="F622" s="16">
        <v>5.8391935000000004</v>
      </c>
      <c r="G622" s="16">
        <v>0.11979009590445699</v>
      </c>
      <c r="H622" s="16">
        <v>11.295322499999999</v>
      </c>
      <c r="I622" s="16">
        <v>1.0031443118611201</v>
      </c>
      <c r="J622" s="18"/>
    </row>
    <row r="623" spans="1:10" ht="15.6">
      <c r="A623" s="16">
        <v>622</v>
      </c>
      <c r="B623" s="16">
        <v>450</v>
      </c>
      <c r="C623" s="16">
        <v>1085</v>
      </c>
      <c r="D623" s="16">
        <v>6.6968064448671094E-2</v>
      </c>
      <c r="E623" s="16">
        <v>6.3500000000000001E-2</v>
      </c>
      <c r="F623" s="16">
        <v>5.8156639999999999</v>
      </c>
      <c r="G623" s="16">
        <v>0.11969111969111999</v>
      </c>
      <c r="H623" s="16">
        <v>11.30944</v>
      </c>
      <c r="I623" s="16">
        <v>1.0024003887384101</v>
      </c>
      <c r="J623" s="18"/>
    </row>
    <row r="624" spans="1:10" ht="15.6">
      <c r="A624" s="16">
        <v>623</v>
      </c>
      <c r="B624" s="16">
        <v>425</v>
      </c>
      <c r="C624" s="16">
        <v>1085</v>
      </c>
      <c r="D624" s="16">
        <v>6.6920333054267395E-2</v>
      </c>
      <c r="E624" s="16">
        <v>6.5187499999999995E-2</v>
      </c>
      <c r="F624" s="16">
        <v>5.7921345000000004</v>
      </c>
      <c r="G624" s="16">
        <v>0.119592107644965</v>
      </c>
      <c r="H624" s="16">
        <v>11.3235575</v>
      </c>
      <c r="I624" s="16">
        <v>1.00165673662194</v>
      </c>
      <c r="J624" s="18"/>
    </row>
    <row r="625" spans="1:10" ht="15.6">
      <c r="A625" s="16">
        <v>624</v>
      </c>
      <c r="B625" s="16">
        <v>25</v>
      </c>
      <c r="C625" s="16">
        <v>1085</v>
      </c>
      <c r="D625" s="16">
        <v>6.6873496109733602E-2</v>
      </c>
      <c r="E625" s="16">
        <v>6.6875000000000004E-2</v>
      </c>
      <c r="F625" s="16">
        <v>5.768605</v>
      </c>
      <c r="G625" s="16">
        <v>0.11949305974653</v>
      </c>
      <c r="H625" s="16">
        <v>11.337675000000001</v>
      </c>
      <c r="I625" s="16">
        <v>1.00091335536365</v>
      </c>
      <c r="J625" s="18"/>
    </row>
    <row r="626" spans="1:10" ht="15.6">
      <c r="A626" s="16">
        <v>625</v>
      </c>
      <c r="B626" s="16">
        <v>416</v>
      </c>
      <c r="C626" s="16">
        <v>1135</v>
      </c>
      <c r="D626" s="16">
        <v>7.0422535211267595E-2</v>
      </c>
      <c r="E626" s="16">
        <v>0.05</v>
      </c>
      <c r="F626" s="16">
        <v>5.5954800000000002</v>
      </c>
      <c r="G626" s="16">
        <v>0.111607142857143</v>
      </c>
      <c r="H626" s="16">
        <v>11.271800000000001</v>
      </c>
      <c r="I626" s="16">
        <v>0.99549706903889601</v>
      </c>
      <c r="J626" s="18"/>
    </row>
    <row r="627" spans="1:10" ht="15.6">
      <c r="A627" s="16">
        <v>626</v>
      </c>
      <c r="B627" s="16">
        <v>350</v>
      </c>
      <c r="C627" s="16">
        <v>1120</v>
      </c>
      <c r="D627" s="16">
        <v>7.02247191011236E-2</v>
      </c>
      <c r="E627" s="16">
        <v>0.05</v>
      </c>
      <c r="F627" s="16">
        <v>5.6916000000000002</v>
      </c>
      <c r="G627" s="16">
        <v>0.114364135407136</v>
      </c>
      <c r="H627" s="16">
        <v>11.4176</v>
      </c>
      <c r="I627" s="16">
        <v>0.99508677269754797</v>
      </c>
      <c r="J627" s="18"/>
    </row>
    <row r="628" spans="1:10" ht="15.6">
      <c r="A628" s="16">
        <v>627</v>
      </c>
      <c r="B628" s="16">
        <v>120</v>
      </c>
      <c r="C628" s="16">
        <v>1100</v>
      </c>
      <c r="D628" s="16">
        <v>6.7302336684083502E-2</v>
      </c>
      <c r="E628" s="16">
        <v>5.2812499999999998E-2</v>
      </c>
      <c r="F628" s="16">
        <v>5.9788731000000004</v>
      </c>
      <c r="G628" s="16">
        <v>0.12040420118414499</v>
      </c>
      <c r="H628" s="16">
        <v>11.161951</v>
      </c>
      <c r="I628" s="16">
        <v>1.00800281625178</v>
      </c>
      <c r="J628" s="18"/>
    </row>
    <row r="629" spans="1:10" ht="15.6">
      <c r="A629" s="16">
        <v>628</v>
      </c>
      <c r="B629" s="16">
        <v>208</v>
      </c>
      <c r="C629" s="16">
        <v>1100</v>
      </c>
      <c r="D629" s="16">
        <v>6.7195574830550303E-2</v>
      </c>
      <c r="E629" s="16">
        <v>5.6562500000000002E-2</v>
      </c>
      <c r="F629" s="16">
        <v>5.9315338999999998</v>
      </c>
      <c r="G629" s="16">
        <v>0.120203616361684</v>
      </c>
      <c r="H629" s="16">
        <v>11.190918999999999</v>
      </c>
      <c r="I629" s="16">
        <v>1.0065829477966399</v>
      </c>
      <c r="J629" s="18"/>
    </row>
    <row r="630" spans="1:10" ht="15.6">
      <c r="A630" s="16">
        <v>629</v>
      </c>
      <c r="B630" s="16">
        <v>370</v>
      </c>
      <c r="C630" s="16">
        <v>1100</v>
      </c>
      <c r="D630" s="16">
        <v>6.70931800259469E-2</v>
      </c>
      <c r="E630" s="16">
        <v>6.0312499999999998E-2</v>
      </c>
      <c r="F630" s="16">
        <v>5.8841947000000001</v>
      </c>
      <c r="G630" s="16">
        <v>0.12000289599749001</v>
      </c>
      <c r="H630" s="16">
        <v>11.219887</v>
      </c>
      <c r="I630" s="16">
        <v>1.0051641320068201</v>
      </c>
      <c r="J630" s="18"/>
    </row>
    <row r="631" spans="1:10" ht="15.6">
      <c r="A631" s="16">
        <v>630</v>
      </c>
      <c r="B631" s="16">
        <v>468</v>
      </c>
      <c r="C631" s="16">
        <v>1100</v>
      </c>
      <c r="D631" s="16">
        <v>6.6994889692135101E-2</v>
      </c>
      <c r="E631" s="16">
        <v>6.4062499999999994E-2</v>
      </c>
      <c r="F631" s="16">
        <v>5.8368555000000004</v>
      </c>
      <c r="G631" s="16">
        <v>0.119802039954131</v>
      </c>
      <c r="H631" s="16">
        <v>11.248855000000001</v>
      </c>
      <c r="I631" s="16">
        <v>1.0037463677121199</v>
      </c>
      <c r="J631" s="18"/>
    </row>
    <row r="632" spans="1:10" ht="15.6">
      <c r="A632" s="16">
        <v>631</v>
      </c>
      <c r="B632" s="16">
        <v>370</v>
      </c>
      <c r="C632" s="16">
        <v>1100</v>
      </c>
      <c r="D632" s="16">
        <v>6.6900461888120405E-2</v>
      </c>
      <c r="E632" s="16">
        <v>6.7812499999999998E-2</v>
      </c>
      <c r="F632" s="16">
        <v>5.7895162999999998</v>
      </c>
      <c r="G632" s="16">
        <v>0.11960104809399</v>
      </c>
      <c r="H632" s="16">
        <v>11.277823</v>
      </c>
      <c r="I632" s="16">
        <v>1.00232965374408</v>
      </c>
      <c r="J632" s="18"/>
    </row>
    <row r="633" spans="1:10" ht="15.6">
      <c r="A633" s="16">
        <v>632</v>
      </c>
      <c r="B633" s="16">
        <v>30</v>
      </c>
      <c r="C633" s="16">
        <v>1100</v>
      </c>
      <c r="D633" s="16">
        <v>6.6809673321669094E-2</v>
      </c>
      <c r="E633" s="16">
        <v>7.1562500000000001E-2</v>
      </c>
      <c r="F633" s="16">
        <v>5.7421771000000001</v>
      </c>
      <c r="G633" s="16">
        <v>0.11939992027926399</v>
      </c>
      <c r="H633" s="16">
        <v>11.306791</v>
      </c>
      <c r="I633" s="16">
        <v>1.00091398893595</v>
      </c>
      <c r="J633" s="18"/>
    </row>
    <row r="634" spans="1:10" ht="15.6">
      <c r="A634" s="16">
        <v>633</v>
      </c>
      <c r="B634" s="16">
        <v>112</v>
      </c>
      <c r="C634" s="16">
        <v>1080</v>
      </c>
      <c r="D634" s="16">
        <v>6.9919898672865105E-2</v>
      </c>
      <c r="E634" s="16">
        <v>5.0235000000000002E-2</v>
      </c>
      <c r="F634" s="16">
        <v>6.1440000000000001</v>
      </c>
      <c r="G634" s="16">
        <v>0.12195121951219499</v>
      </c>
      <c r="H634" s="16">
        <v>10.83</v>
      </c>
      <c r="I634" s="16">
        <v>0.99995390058311695</v>
      </c>
      <c r="J634" s="18"/>
    </row>
    <row r="635" spans="1:10" ht="15.6">
      <c r="A635" s="16">
        <v>634</v>
      </c>
      <c r="B635" s="16">
        <v>116</v>
      </c>
      <c r="C635" s="16">
        <v>1080</v>
      </c>
      <c r="D635" s="16">
        <v>6.9813121602368106E-2</v>
      </c>
      <c r="E635" s="16">
        <v>5.0470000000000001E-2</v>
      </c>
      <c r="F635" s="16">
        <v>6.1440000000000001</v>
      </c>
      <c r="G635" s="16">
        <v>0.12195121951219499</v>
      </c>
      <c r="H635" s="16">
        <v>10.83</v>
      </c>
      <c r="I635" s="16">
        <v>1.0026494391931</v>
      </c>
      <c r="J635" s="18"/>
    </row>
    <row r="636" spans="1:10" ht="15.6">
      <c r="A636" s="16">
        <v>635</v>
      </c>
      <c r="B636" s="16">
        <v>128</v>
      </c>
      <c r="C636" s="16">
        <v>1080</v>
      </c>
      <c r="D636" s="16">
        <v>6.9707655400435803E-2</v>
      </c>
      <c r="E636" s="16">
        <v>5.0705E-2</v>
      </c>
      <c r="F636" s="16">
        <v>6.1440000000000001</v>
      </c>
      <c r="G636" s="16">
        <v>0.12195121951219499</v>
      </c>
      <c r="H636" s="16">
        <v>10.83</v>
      </c>
      <c r="I636" s="16">
        <v>1.0053449778030801</v>
      </c>
      <c r="J636" s="18"/>
    </row>
    <row r="637" spans="1:10" ht="15.6">
      <c r="A637" s="16">
        <v>636</v>
      </c>
      <c r="B637" s="16">
        <v>126</v>
      </c>
      <c r="C637" s="16">
        <v>1080</v>
      </c>
      <c r="D637" s="16">
        <v>6.9603476074659096E-2</v>
      </c>
      <c r="E637" s="16">
        <v>5.0939999999999999E-2</v>
      </c>
      <c r="F637" s="16">
        <v>6.1440000000000001</v>
      </c>
      <c r="G637" s="16">
        <v>0.12195121951219499</v>
      </c>
      <c r="H637" s="16">
        <v>10.83</v>
      </c>
      <c r="I637" s="16">
        <v>1.0080405164130699</v>
      </c>
      <c r="J637" s="18"/>
    </row>
    <row r="638" spans="1:10" ht="15.6">
      <c r="A638" s="16">
        <v>637</v>
      </c>
      <c r="B638" s="16">
        <v>109</v>
      </c>
      <c r="C638" s="16">
        <v>1080</v>
      </c>
      <c r="D638" s="16">
        <v>6.9500560214579205E-2</v>
      </c>
      <c r="E638" s="16">
        <v>5.1174999999999998E-2</v>
      </c>
      <c r="F638" s="16">
        <v>6.1440000000000001</v>
      </c>
      <c r="G638" s="16">
        <v>0.12195121951219499</v>
      </c>
      <c r="H638" s="16">
        <v>10.83</v>
      </c>
      <c r="I638" s="16">
        <v>1.01073605502305</v>
      </c>
      <c r="J638" s="18"/>
    </row>
    <row r="639" spans="1:10" ht="15.6">
      <c r="A639" s="16">
        <v>638</v>
      </c>
      <c r="B639" s="16">
        <v>112</v>
      </c>
      <c r="C639" s="16">
        <v>1080</v>
      </c>
      <c r="D639" s="16">
        <v>7.0103337357047699E-2</v>
      </c>
      <c r="E639" s="16">
        <v>5.0235000000000002E-2</v>
      </c>
      <c r="F639" s="16">
        <v>6.1440000000000001</v>
      </c>
      <c r="G639" s="16">
        <v>0.12195121951219499</v>
      </c>
      <c r="H639" s="16">
        <v>10.83</v>
      </c>
      <c r="I639" s="16">
        <v>0.99954299530720503</v>
      </c>
      <c r="J639" s="18"/>
    </row>
    <row r="640" spans="1:10" ht="15.6">
      <c r="A640" s="16">
        <v>639</v>
      </c>
      <c r="B640" s="16">
        <v>138</v>
      </c>
      <c r="C640" s="16">
        <v>1080</v>
      </c>
      <c r="D640" s="16">
        <v>7.0178122001751997E-2</v>
      </c>
      <c r="E640" s="16">
        <v>5.0470000000000001E-2</v>
      </c>
      <c r="F640" s="16">
        <v>6.1440000000000001</v>
      </c>
      <c r="G640" s="16">
        <v>0.12195121951219499</v>
      </c>
      <c r="H640" s="16">
        <v>10.83</v>
      </c>
      <c r="I640" s="16">
        <v>1.0018276286412799</v>
      </c>
      <c r="J640" s="18"/>
    </row>
    <row r="641" spans="1:10" ht="15.6">
      <c r="A641" s="16">
        <v>640</v>
      </c>
      <c r="B641" s="16">
        <v>134</v>
      </c>
      <c r="C641" s="16">
        <v>1080</v>
      </c>
      <c r="D641" s="16">
        <v>7.0252370956903704E-2</v>
      </c>
      <c r="E641" s="16">
        <v>5.0705E-2</v>
      </c>
      <c r="F641" s="16">
        <v>6.1440000000000001</v>
      </c>
      <c r="G641" s="16">
        <v>0.12195121951219499</v>
      </c>
      <c r="H641" s="16">
        <v>10.83</v>
      </c>
      <c r="I641" s="16">
        <v>1.00411226197535</v>
      </c>
      <c r="J641" s="18"/>
    </row>
    <row r="642" spans="1:10" ht="15.6">
      <c r="A642" s="16">
        <v>641</v>
      </c>
      <c r="B642" s="16">
        <v>167</v>
      </c>
      <c r="C642" s="16">
        <v>1080</v>
      </c>
      <c r="D642" s="16">
        <v>7.0326089957754606E-2</v>
      </c>
      <c r="E642" s="16">
        <v>5.0939999999999999E-2</v>
      </c>
      <c r="F642" s="16">
        <v>6.1440000000000001</v>
      </c>
      <c r="G642" s="16">
        <v>0.12195121951219499</v>
      </c>
      <c r="H642" s="16">
        <v>10.83</v>
      </c>
      <c r="I642" s="16">
        <v>1.00639689530942</v>
      </c>
      <c r="J642" s="18"/>
    </row>
    <row r="643" spans="1:10" ht="15.6">
      <c r="A643" s="16">
        <v>642</v>
      </c>
      <c r="B643" s="16">
        <v>147</v>
      </c>
      <c r="C643" s="16">
        <v>1080</v>
      </c>
      <c r="D643" s="16">
        <v>7.0399284657977096E-2</v>
      </c>
      <c r="E643" s="16">
        <v>5.1174999999999998E-2</v>
      </c>
      <c r="F643" s="16">
        <v>6.1440000000000001</v>
      </c>
      <c r="G643" s="16">
        <v>0.12195121951219499</v>
      </c>
      <c r="H643" s="16">
        <v>10.83</v>
      </c>
      <c r="I643" s="16">
        <v>1.00868152864349</v>
      </c>
      <c r="J643" s="18"/>
    </row>
    <row r="644" spans="1:10" ht="15.6">
      <c r="A644" s="16">
        <v>643</v>
      </c>
      <c r="B644" s="16">
        <v>130</v>
      </c>
      <c r="C644" s="16">
        <v>1190</v>
      </c>
      <c r="D644" s="16">
        <v>6.3321967851923996E-2</v>
      </c>
      <c r="E644" s="16">
        <v>5.7500000000000002E-2</v>
      </c>
      <c r="F644" s="16">
        <v>6.0470800000000002</v>
      </c>
      <c r="G644" s="16">
        <v>0.123942259830762</v>
      </c>
      <c r="H644" s="16">
        <v>10.6534</v>
      </c>
      <c r="I644" s="16">
        <v>1.0187285579518</v>
      </c>
      <c r="J644" s="18"/>
    </row>
    <row r="645" spans="1:10" ht="15.6">
      <c r="A645" s="16">
        <v>644</v>
      </c>
      <c r="B645" s="16">
        <v>200</v>
      </c>
      <c r="C645" s="16">
        <v>1190</v>
      </c>
      <c r="D645" s="16">
        <v>6.3350539652745202E-2</v>
      </c>
      <c r="E645" s="16">
        <v>6.5000000000000002E-2</v>
      </c>
      <c r="F645" s="16">
        <v>5.9501600000000003</v>
      </c>
      <c r="G645" s="16">
        <v>0.12109375</v>
      </c>
      <c r="H645" s="16">
        <v>10.957599999999999</v>
      </c>
      <c r="I645" s="16">
        <v>1.01561929938546</v>
      </c>
      <c r="J645" s="18"/>
    </row>
    <row r="646" spans="1:10" ht="15.6">
      <c r="A646" s="16">
        <v>645</v>
      </c>
      <c r="B646" s="16">
        <v>300</v>
      </c>
      <c r="C646" s="16">
        <v>1190</v>
      </c>
      <c r="D646" s="16">
        <v>6.3357358753778195E-2</v>
      </c>
      <c r="E646" s="16">
        <v>6.6875000000000004E-2</v>
      </c>
      <c r="F646" s="16">
        <v>5.9259300000000001</v>
      </c>
      <c r="G646" s="16">
        <v>0.120986448541082</v>
      </c>
      <c r="H646" s="16">
        <v>10.973549999999999</v>
      </c>
      <c r="I646" s="16">
        <v>1.0148427522346299</v>
      </c>
      <c r="J646" s="18"/>
    </row>
    <row r="647" spans="1:10" ht="15.6">
      <c r="A647" s="16">
        <v>646</v>
      </c>
      <c r="B647" s="16">
        <v>300</v>
      </c>
      <c r="C647" s="16">
        <v>1190</v>
      </c>
      <c r="D647" s="16">
        <v>6.3364055299539201E-2</v>
      </c>
      <c r="E647" s="16">
        <v>6.8750000000000006E-2</v>
      </c>
      <c r="F647" s="16">
        <v>5.9016999999999999</v>
      </c>
      <c r="G647" s="16">
        <v>0.120879120879121</v>
      </c>
      <c r="H647" s="16">
        <v>10.9895</v>
      </c>
      <c r="I647" s="16">
        <v>1.01406651171644</v>
      </c>
      <c r="J647" s="18"/>
    </row>
    <row r="648" spans="1:10" ht="15.6">
      <c r="A648" s="16">
        <v>647</v>
      </c>
      <c r="B648" s="16">
        <v>250</v>
      </c>
      <c r="C648" s="16">
        <v>1190</v>
      </c>
      <c r="D648" s="16">
        <v>6.3377093707560006E-2</v>
      </c>
      <c r="E648" s="16">
        <v>7.2499999999999995E-2</v>
      </c>
      <c r="F648" s="16">
        <v>5.8532400000000004</v>
      </c>
      <c r="G648" s="16">
        <v>0.12066438690766999</v>
      </c>
      <c r="H648" s="16">
        <v>11.0214</v>
      </c>
      <c r="I648" s="16">
        <v>1.01251494985179</v>
      </c>
      <c r="J648" s="18"/>
    </row>
    <row r="649" spans="1:10" ht="15.6">
      <c r="A649" s="16">
        <v>648</v>
      </c>
      <c r="B649" s="16">
        <v>160</v>
      </c>
      <c r="C649" s="16">
        <v>1190</v>
      </c>
      <c r="D649" s="16">
        <v>6.3401836466987299E-2</v>
      </c>
      <c r="E649" s="16">
        <v>0.08</v>
      </c>
      <c r="F649" s="16">
        <v>5.7563199999999997</v>
      </c>
      <c r="G649" s="16">
        <v>0.120234604105572</v>
      </c>
      <c r="H649" s="16">
        <v>11.0852</v>
      </c>
      <c r="I649" s="16">
        <v>1.0094154977340599</v>
      </c>
      <c r="J649" s="18"/>
    </row>
    <row r="650" spans="1:10" ht="15.6">
      <c r="A650" s="16">
        <v>649</v>
      </c>
      <c r="B650" s="16">
        <v>205</v>
      </c>
      <c r="C650" s="16">
        <v>1190</v>
      </c>
      <c r="D650" s="16">
        <v>6.4796100344786597E-2</v>
      </c>
      <c r="E650" s="16">
        <v>6.6875000000000004E-2</v>
      </c>
      <c r="F650" s="16">
        <v>5.9259300000000001</v>
      </c>
      <c r="G650" s="16">
        <v>0.120986448541082</v>
      </c>
      <c r="H650" s="16">
        <v>10.973549999999999</v>
      </c>
      <c r="I650" s="16">
        <v>1.0106755488379</v>
      </c>
      <c r="J650" s="18"/>
    </row>
    <row r="651" spans="1:10" ht="15.6">
      <c r="A651" s="16">
        <v>650</v>
      </c>
      <c r="B651" s="16">
        <v>300</v>
      </c>
      <c r="C651" s="16">
        <v>1190</v>
      </c>
      <c r="D651" s="16">
        <v>6.6301703163017006E-2</v>
      </c>
      <c r="E651" s="16">
        <v>6.6875000000000004E-2</v>
      </c>
      <c r="F651" s="16">
        <v>5.9259300000000001</v>
      </c>
      <c r="G651" s="16">
        <v>0.120986448541082</v>
      </c>
      <c r="H651" s="16">
        <v>10.973549999999999</v>
      </c>
      <c r="I651" s="16">
        <v>1.0065083454411701</v>
      </c>
      <c r="J651" s="18"/>
    </row>
    <row r="652" spans="1:10" ht="15.6">
      <c r="A652" s="16">
        <v>651</v>
      </c>
      <c r="B652" s="16">
        <v>315</v>
      </c>
      <c r="C652" s="16">
        <v>1190</v>
      </c>
      <c r="D652" s="16">
        <v>6.7878938846680795E-2</v>
      </c>
      <c r="E652" s="16">
        <v>6.6875000000000004E-2</v>
      </c>
      <c r="F652" s="16">
        <v>5.9259300000000001</v>
      </c>
      <c r="G652" s="16">
        <v>0.120986448541082</v>
      </c>
      <c r="H652" s="16">
        <v>10.973549999999999</v>
      </c>
      <c r="I652" s="16">
        <v>1.0023411420444499</v>
      </c>
      <c r="J652" s="18"/>
    </row>
    <row r="653" spans="1:10" ht="15.6">
      <c r="A653" s="16">
        <v>652</v>
      </c>
      <c r="B653" s="16">
        <v>310</v>
      </c>
      <c r="C653" s="16">
        <v>1190</v>
      </c>
      <c r="D653" s="16">
        <v>6.9533044143914299E-2</v>
      </c>
      <c r="E653" s="16">
        <v>6.6875000000000004E-2</v>
      </c>
      <c r="F653" s="16">
        <v>5.9259300000000001</v>
      </c>
      <c r="G653" s="16">
        <v>0.120986448541082</v>
      </c>
      <c r="H653" s="16">
        <v>10.973549999999999</v>
      </c>
      <c r="I653" s="16">
        <v>0.99817393864771597</v>
      </c>
      <c r="J653" s="18"/>
    </row>
    <row r="654" spans="1:10" ht="15.6">
      <c r="A654" s="16">
        <v>653</v>
      </c>
      <c r="B654" s="16">
        <v>150</v>
      </c>
      <c r="C654" s="16">
        <v>1190</v>
      </c>
      <c r="D654" s="16">
        <v>7.3095493562231703E-2</v>
      </c>
      <c r="E654" s="16">
        <v>6.6875000000000004E-2</v>
      </c>
      <c r="F654" s="16">
        <v>5.9259300000000001</v>
      </c>
      <c r="G654" s="16">
        <v>0.120986448541082</v>
      </c>
      <c r="H654" s="16">
        <v>10.973549999999999</v>
      </c>
      <c r="I654" s="16">
        <v>0.98983953185425799</v>
      </c>
      <c r="J654" s="18"/>
    </row>
    <row r="655" spans="1:10" ht="15.6">
      <c r="A655" s="16">
        <v>654</v>
      </c>
      <c r="B655" s="16">
        <v>550</v>
      </c>
      <c r="C655" s="16">
        <v>1085</v>
      </c>
      <c r="D655" s="16">
        <v>6.9501436192039398E-2</v>
      </c>
      <c r="E655" s="16">
        <v>6.5750000000000003E-2</v>
      </c>
      <c r="F655" s="16">
        <v>5.8407452400000004</v>
      </c>
      <c r="G655" s="16">
        <v>0.120734476131462</v>
      </c>
      <c r="H655" s="16">
        <v>11.221235399999999</v>
      </c>
      <c r="I655" s="16">
        <v>0.99683088959084898</v>
      </c>
      <c r="J655" s="18"/>
    </row>
    <row r="656" spans="1:10" ht="15.6">
      <c r="A656" s="16">
        <v>655</v>
      </c>
      <c r="B656" s="16">
        <v>200</v>
      </c>
      <c r="C656" s="16">
        <v>1102</v>
      </c>
      <c r="D656" s="16">
        <v>6.55580428525743E-2</v>
      </c>
      <c r="E656" s="16">
        <v>0.05</v>
      </c>
      <c r="F656" s="16">
        <v>5.9272317499999998</v>
      </c>
      <c r="G656" s="16">
        <v>0.12041267055940499</v>
      </c>
      <c r="H656" s="16">
        <v>11.15988625</v>
      </c>
      <c r="I656" s="16">
        <v>1.0066342354805999</v>
      </c>
      <c r="J656" s="18"/>
    </row>
    <row r="657" spans="1:10" ht="15.6">
      <c r="A657" s="16">
        <v>656</v>
      </c>
      <c r="B657" s="16">
        <v>395</v>
      </c>
      <c r="C657" s="16">
        <v>1102</v>
      </c>
      <c r="D657" s="16">
        <v>6.5316582286392894E-2</v>
      </c>
      <c r="E657" s="16">
        <v>5.3749999999999999E-2</v>
      </c>
      <c r="F657" s="16">
        <v>5.87287245</v>
      </c>
      <c r="G657" s="16">
        <v>0.11928572715642299</v>
      </c>
      <c r="H657" s="16">
        <v>11.18342075</v>
      </c>
      <c r="I657" s="16">
        <v>1.0057239377827401</v>
      </c>
      <c r="J657" s="18"/>
    </row>
    <row r="658" spans="1:10" ht="15.6">
      <c r="A658" s="16">
        <v>657</v>
      </c>
      <c r="B658" s="16">
        <v>400</v>
      </c>
      <c r="C658" s="16">
        <v>1102</v>
      </c>
      <c r="D658" s="16">
        <v>6.5085864450284206E-2</v>
      </c>
      <c r="E658" s="16">
        <v>5.7500000000000002E-2</v>
      </c>
      <c r="F658" s="16">
        <v>5.8185131500000002</v>
      </c>
      <c r="G658" s="16">
        <v>0.118175259514539</v>
      </c>
      <c r="H658" s="16">
        <v>11.20695525</v>
      </c>
      <c r="I658" s="16">
        <v>1.0048142303801699</v>
      </c>
      <c r="J658" s="18"/>
    </row>
    <row r="659" spans="1:10" ht="15.6">
      <c r="A659" s="16">
        <v>658</v>
      </c>
      <c r="B659" s="16">
        <v>430</v>
      </c>
      <c r="C659" s="16">
        <v>1102</v>
      </c>
      <c r="D659" s="16">
        <v>6.4865188019369899E-2</v>
      </c>
      <c r="E659" s="16">
        <v>6.1249999999999999E-2</v>
      </c>
      <c r="F659" s="16">
        <v>5.7641538499999996</v>
      </c>
      <c r="G659" s="16">
        <v>0.117080908945621</v>
      </c>
      <c r="H659" s="16">
        <v>11.23048975</v>
      </c>
      <c r="I659" s="16">
        <v>1.00390511269891</v>
      </c>
      <c r="J659" s="18"/>
    </row>
    <row r="660" spans="1:10" ht="15.6">
      <c r="A660" s="16">
        <v>659</v>
      </c>
      <c r="B660" s="16">
        <v>20</v>
      </c>
      <c r="C660" s="16">
        <v>1102</v>
      </c>
      <c r="D660" s="16">
        <v>6.4653911415364806E-2</v>
      </c>
      <c r="E660" s="16">
        <v>6.5000000000000002E-2</v>
      </c>
      <c r="F660" s="16">
        <v>5.7097945499999998</v>
      </c>
      <c r="G660" s="16">
        <v>0.11600232709835499</v>
      </c>
      <c r="H660" s="16">
        <v>11.254024250000001</v>
      </c>
      <c r="I660" s="16">
        <v>1.00299658416571</v>
      </c>
      <c r="J660" s="18"/>
    </row>
    <row r="661" spans="1:10" ht="15.6">
      <c r="A661" s="16">
        <v>660</v>
      </c>
      <c r="B661" s="16">
        <v>190</v>
      </c>
      <c r="C661" s="16">
        <v>1102</v>
      </c>
      <c r="D661" s="16">
        <v>6.7550344124394604E-2</v>
      </c>
      <c r="E661" s="16">
        <v>6.1249999999999999E-2</v>
      </c>
      <c r="F661" s="16">
        <v>5.8828521</v>
      </c>
      <c r="G661" s="16">
        <v>0.117578868924402</v>
      </c>
      <c r="H661" s="16">
        <v>11.1571535</v>
      </c>
      <c r="I661" s="16">
        <v>1.0039061238124201</v>
      </c>
      <c r="J661" s="18"/>
    </row>
    <row r="662" spans="1:10" ht="15.6">
      <c r="A662" s="16">
        <v>661</v>
      </c>
      <c r="B662" s="16">
        <v>410</v>
      </c>
      <c r="C662" s="16">
        <v>1102</v>
      </c>
      <c r="D662" s="16">
        <v>6.6434868992921906E-2</v>
      </c>
      <c r="E662" s="16">
        <v>6.1249999999999999E-2</v>
      </c>
      <c r="F662" s="16">
        <v>5.8353728</v>
      </c>
      <c r="G662" s="16">
        <v>0.11737978038621701</v>
      </c>
      <c r="H662" s="16">
        <v>11.186488000000001</v>
      </c>
      <c r="I662" s="16">
        <v>1.00390571914037</v>
      </c>
      <c r="J662" s="18"/>
    </row>
    <row r="663" spans="1:10" ht="15.6">
      <c r="A663" s="16">
        <v>662</v>
      </c>
      <c r="B663" s="16">
        <v>445</v>
      </c>
      <c r="C663" s="16">
        <v>1102</v>
      </c>
      <c r="D663" s="16">
        <v>6.5375302663438203E-2</v>
      </c>
      <c r="E663" s="16">
        <v>6.1249999999999999E-2</v>
      </c>
      <c r="F663" s="16">
        <v>5.7878935</v>
      </c>
      <c r="G663" s="16">
        <v>0.117180564597266</v>
      </c>
      <c r="H663" s="16">
        <v>11.2158225</v>
      </c>
      <c r="I663" s="16">
        <v>1.0039053147705701</v>
      </c>
      <c r="J663" s="18"/>
    </row>
    <row r="664" spans="1:10" ht="15.6">
      <c r="A664" s="16">
        <v>663</v>
      </c>
      <c r="B664" s="16">
        <v>260</v>
      </c>
      <c r="C664" s="16">
        <v>1102</v>
      </c>
      <c r="D664" s="16">
        <v>6.4367544584858896E-2</v>
      </c>
      <c r="E664" s="16">
        <v>6.1249999999999999E-2</v>
      </c>
      <c r="F664" s="16">
        <v>5.7404142</v>
      </c>
      <c r="G664" s="16">
        <v>0.116981221435506</v>
      </c>
      <c r="H664" s="16">
        <v>11.245157000000001</v>
      </c>
      <c r="I664" s="16">
        <v>1.0039049107026901</v>
      </c>
      <c r="J664" s="18"/>
    </row>
    <row r="665" spans="1:10" ht="15.6">
      <c r="A665" s="16">
        <v>664</v>
      </c>
      <c r="B665" s="16">
        <v>100</v>
      </c>
      <c r="C665" s="16">
        <v>1102</v>
      </c>
      <c r="D665" s="16">
        <v>6.3881920541391995E-2</v>
      </c>
      <c r="E665" s="16">
        <v>6.1249999999999999E-2</v>
      </c>
      <c r="F665" s="16">
        <v>5.7166745499999996</v>
      </c>
      <c r="G665" s="16">
        <v>0.11688150205164299</v>
      </c>
      <c r="H665" s="16">
        <v>11.259824249999999</v>
      </c>
      <c r="I665" s="16">
        <v>1.00390470878186</v>
      </c>
      <c r="J665" s="18"/>
    </row>
    <row r="666" spans="1:10" ht="15.6">
      <c r="A666" s="16">
        <v>665</v>
      </c>
      <c r="B666" s="16">
        <v>200</v>
      </c>
      <c r="C666" s="16">
        <v>1102</v>
      </c>
      <c r="D666" s="16">
        <v>6.5375302663438203E-2</v>
      </c>
      <c r="E666" s="16">
        <v>6.1249999999999999E-2</v>
      </c>
      <c r="F666" s="16">
        <v>5.8810599999999997</v>
      </c>
      <c r="G666" s="16">
        <v>0.118110236220472</v>
      </c>
      <c r="H666" s="16">
        <v>10.972099999999999</v>
      </c>
      <c r="I666" s="16">
        <v>1.00588269651809</v>
      </c>
      <c r="J666" s="18"/>
    </row>
    <row r="667" spans="1:10" ht="15.6">
      <c r="A667" s="16">
        <v>666</v>
      </c>
      <c r="B667" s="16">
        <v>300</v>
      </c>
      <c r="C667" s="16">
        <v>1102</v>
      </c>
      <c r="D667" s="16">
        <v>6.5375302663438203E-2</v>
      </c>
      <c r="E667" s="16">
        <v>6.1249999999999999E-2</v>
      </c>
      <c r="F667" s="16">
        <v>5.8411315000000004</v>
      </c>
      <c r="G667" s="16">
        <v>0.117710005350455</v>
      </c>
      <c r="H667" s="16">
        <v>11.0765525</v>
      </c>
      <c r="I667" s="16">
        <v>1.00503429416679</v>
      </c>
      <c r="J667" s="18"/>
    </row>
    <row r="668" spans="1:10" ht="15.6">
      <c r="A668" s="16">
        <v>667</v>
      </c>
      <c r="B668" s="16">
        <v>450</v>
      </c>
      <c r="C668" s="16">
        <v>1102</v>
      </c>
      <c r="D668" s="16">
        <v>6.5375302663438203E-2</v>
      </c>
      <c r="E668" s="16">
        <v>6.1249999999999999E-2</v>
      </c>
      <c r="F668" s="16">
        <v>5.8012030000000001</v>
      </c>
      <c r="G668" s="16">
        <v>0.117312477781728</v>
      </c>
      <c r="H668" s="16">
        <v>11.181005000000001</v>
      </c>
      <c r="I668" s="16">
        <v>1.00418732176347</v>
      </c>
      <c r="J668" s="18"/>
    </row>
    <row r="669" spans="1:10" ht="15.6">
      <c r="A669" s="16">
        <v>668</v>
      </c>
      <c r="B669" s="16">
        <v>490</v>
      </c>
      <c r="C669" s="16">
        <v>1102</v>
      </c>
      <c r="D669" s="16">
        <v>6.5375302663438203E-2</v>
      </c>
      <c r="E669" s="16">
        <v>6.1249999999999999E-2</v>
      </c>
      <c r="F669" s="16">
        <v>5.7878935</v>
      </c>
      <c r="G669" s="16">
        <v>0.117180564597266</v>
      </c>
      <c r="H669" s="16">
        <v>11.2158225</v>
      </c>
      <c r="I669" s="16">
        <v>1.0039053147705701</v>
      </c>
      <c r="J669" s="18"/>
    </row>
    <row r="670" spans="1:10" ht="15.6">
      <c r="A670" s="16">
        <v>669</v>
      </c>
      <c r="B670" s="16">
        <v>460</v>
      </c>
      <c r="C670" s="16">
        <v>1102</v>
      </c>
      <c r="D670" s="16">
        <v>6.5375302663438203E-2</v>
      </c>
      <c r="E670" s="16">
        <v>6.1249999999999999E-2</v>
      </c>
      <c r="F670" s="16">
        <v>5.7745839999999999</v>
      </c>
      <c r="G670" s="16">
        <v>0.117048947741783</v>
      </c>
      <c r="H670" s="16">
        <v>11.250640000000001</v>
      </c>
      <c r="I670" s="16">
        <v>1.0036234661258601</v>
      </c>
      <c r="J670" s="18"/>
    </row>
    <row r="671" spans="1:10" ht="15.6">
      <c r="A671" s="16">
        <v>670</v>
      </c>
      <c r="B671" s="16">
        <v>430</v>
      </c>
      <c r="C671" s="16">
        <v>1102</v>
      </c>
      <c r="D671" s="16">
        <v>6.5375302663438203E-2</v>
      </c>
      <c r="E671" s="16">
        <v>6.1249999999999999E-2</v>
      </c>
      <c r="F671" s="16">
        <v>5.7346554999999997</v>
      </c>
      <c r="G671" s="16">
        <v>0.11665586519766701</v>
      </c>
      <c r="H671" s="16">
        <v>11.3550925</v>
      </c>
      <c r="I671" s="16">
        <v>1.00277886894821</v>
      </c>
      <c r="J671" s="18"/>
    </row>
    <row r="672" spans="1:10" ht="15.6">
      <c r="A672" s="16">
        <v>671</v>
      </c>
      <c r="B672" s="16">
        <v>580</v>
      </c>
      <c r="C672" s="16">
        <v>1102</v>
      </c>
      <c r="D672" s="16">
        <v>6.1155152887882203E-2</v>
      </c>
      <c r="E672" s="16">
        <v>6.1249999999999999E-2</v>
      </c>
      <c r="F672" s="16">
        <v>5.7878935</v>
      </c>
      <c r="G672" s="16">
        <v>0.117180564597266</v>
      </c>
      <c r="H672" s="16">
        <v>11.2158225</v>
      </c>
      <c r="I672" s="16">
        <v>1.0163164115783501</v>
      </c>
      <c r="J672" s="18"/>
    </row>
    <row r="673" spans="1:10" ht="15.6">
      <c r="A673" s="16">
        <v>672</v>
      </c>
      <c r="B673" s="16">
        <v>490</v>
      </c>
      <c r="C673" s="16">
        <v>1102</v>
      </c>
      <c r="D673" s="16">
        <v>6.25E-2</v>
      </c>
      <c r="E673" s="16">
        <v>6.1249999999999999E-2</v>
      </c>
      <c r="F673" s="16">
        <v>5.7878935</v>
      </c>
      <c r="G673" s="16">
        <v>0.117180564597266</v>
      </c>
      <c r="H673" s="16">
        <v>11.2158225</v>
      </c>
      <c r="I673" s="16">
        <v>1.0121793793090901</v>
      </c>
      <c r="J673" s="18"/>
    </row>
    <row r="674" spans="1:10" ht="15.6">
      <c r="A674" s="16">
        <v>673</v>
      </c>
      <c r="B674" s="16">
        <v>500</v>
      </c>
      <c r="C674" s="16">
        <v>1102</v>
      </c>
      <c r="D674" s="16">
        <v>6.5375302663438203E-2</v>
      </c>
      <c r="E674" s="16">
        <v>6.1249999999999999E-2</v>
      </c>
      <c r="F674" s="16">
        <v>5.7878935</v>
      </c>
      <c r="G674" s="16">
        <v>0.117180564597266</v>
      </c>
      <c r="H674" s="16">
        <v>11.2158225</v>
      </c>
      <c r="I674" s="16">
        <v>1.0039053147705701</v>
      </c>
      <c r="J674" s="18"/>
    </row>
    <row r="675" spans="1:10" ht="15.6">
      <c r="A675" s="16">
        <v>674</v>
      </c>
      <c r="B675" s="16">
        <v>400</v>
      </c>
      <c r="C675" s="16">
        <v>1102</v>
      </c>
      <c r="D675" s="16">
        <v>6.6914498141263906E-2</v>
      </c>
      <c r="E675" s="16">
        <v>6.1249999999999999E-2</v>
      </c>
      <c r="F675" s="16">
        <v>5.7878935</v>
      </c>
      <c r="G675" s="16">
        <v>0.117180564597266</v>
      </c>
      <c r="H675" s="16">
        <v>11.2158225</v>
      </c>
      <c r="I675" s="16">
        <v>0.999768282501315</v>
      </c>
      <c r="J675" s="18"/>
    </row>
    <row r="676" spans="1:10" ht="15.6">
      <c r="A676" s="16">
        <v>675</v>
      </c>
      <c r="B676" s="16">
        <v>180</v>
      </c>
      <c r="C676" s="16">
        <v>1135</v>
      </c>
      <c r="D676" s="16">
        <v>7.0028011204481794E-2</v>
      </c>
      <c r="E676" s="16">
        <v>0.05</v>
      </c>
      <c r="F676" s="16">
        <v>5.9758800000000001</v>
      </c>
      <c r="G676" s="16">
        <v>0.120192307692308</v>
      </c>
      <c r="H676" s="16">
        <v>11.2698</v>
      </c>
      <c r="I676" s="16">
        <v>0.99371989350959899</v>
      </c>
      <c r="J676" s="18"/>
    </row>
    <row r="677" spans="1:10" ht="15.6">
      <c r="A677" s="16">
        <v>676</v>
      </c>
      <c r="B677" s="16">
        <v>210</v>
      </c>
      <c r="C677" s="16">
        <v>1135</v>
      </c>
      <c r="D677" s="16">
        <v>7.1812080536912806E-2</v>
      </c>
      <c r="E677" s="16">
        <v>5.525E-2</v>
      </c>
      <c r="F677" s="16">
        <v>5.9554400000000003</v>
      </c>
      <c r="G677" s="16">
        <v>0.120269944564955</v>
      </c>
      <c r="H677" s="16">
        <v>11.228400000000001</v>
      </c>
      <c r="I677" s="16">
        <v>0.99506598003134505</v>
      </c>
      <c r="J677" s="18"/>
    </row>
    <row r="678" spans="1:10" ht="15.6">
      <c r="A678" s="16">
        <v>677</v>
      </c>
      <c r="B678" s="16">
        <v>220</v>
      </c>
      <c r="C678" s="16">
        <v>1135</v>
      </c>
      <c r="D678" s="16">
        <v>7.3453608247422697E-2</v>
      </c>
      <c r="E678" s="16">
        <v>6.0499999999999998E-2</v>
      </c>
      <c r="F678" s="16">
        <v>5.9349999999999996</v>
      </c>
      <c r="G678" s="16">
        <v>0.12034799420009699</v>
      </c>
      <c r="H678" s="16">
        <v>11.186999999999999</v>
      </c>
      <c r="I678" s="16">
        <v>0.99641259744897903</v>
      </c>
      <c r="J678" s="18"/>
    </row>
    <row r="679" spans="1:10" ht="15.6">
      <c r="A679" s="16">
        <v>678</v>
      </c>
      <c r="B679" s="16">
        <v>235</v>
      </c>
      <c r="C679" s="16">
        <v>1135</v>
      </c>
      <c r="D679" s="16">
        <v>7.4226152874289297E-2</v>
      </c>
      <c r="E679" s="16">
        <v>6.3125000000000001E-2</v>
      </c>
      <c r="F679" s="16">
        <v>5.9247800000000002</v>
      </c>
      <c r="G679" s="16">
        <v>0.12038717483363599</v>
      </c>
      <c r="H679" s="16">
        <v>11.1663</v>
      </c>
      <c r="I679" s="16">
        <v>0.997086105341912</v>
      </c>
      <c r="J679" s="18"/>
    </row>
    <row r="680" spans="1:10" ht="15.6">
      <c r="A680" s="16">
        <v>679</v>
      </c>
      <c r="B680" s="16">
        <v>210</v>
      </c>
      <c r="C680" s="16">
        <v>1135</v>
      </c>
      <c r="D680" s="16">
        <v>7.4969021065675295E-2</v>
      </c>
      <c r="E680" s="16">
        <v>6.5750000000000003E-2</v>
      </c>
      <c r="F680" s="16">
        <v>5.9145599999999998</v>
      </c>
      <c r="G680" s="16">
        <v>0.120426459898231</v>
      </c>
      <c r="H680" s="16">
        <v>11.1456</v>
      </c>
      <c r="I680" s="16">
        <v>0.99775974607663898</v>
      </c>
      <c r="J680" s="18"/>
    </row>
    <row r="681" spans="1:10" ht="15.6">
      <c r="A681" s="16">
        <v>680</v>
      </c>
      <c r="B681" s="16">
        <v>160</v>
      </c>
      <c r="C681" s="16">
        <v>1135</v>
      </c>
      <c r="D681" s="16">
        <v>7.6372315035799498E-2</v>
      </c>
      <c r="E681" s="16">
        <v>7.0999999999999994E-2</v>
      </c>
      <c r="F681" s="16">
        <v>5.89412</v>
      </c>
      <c r="G681" s="16">
        <v>0.120505344995141</v>
      </c>
      <c r="H681" s="16">
        <v>11.104200000000001</v>
      </c>
      <c r="I681" s="16">
        <v>0.99910742622871396</v>
      </c>
      <c r="J681" s="18"/>
    </row>
    <row r="682" spans="1:10" ht="15.6">
      <c r="A682" s="16">
        <v>681</v>
      </c>
      <c r="B682" s="16">
        <v>100</v>
      </c>
      <c r="C682" s="16">
        <v>1135</v>
      </c>
      <c r="D682" s="16">
        <v>7.8888888888888897E-2</v>
      </c>
      <c r="E682" s="16">
        <v>8.1500000000000003E-2</v>
      </c>
      <c r="F682" s="16">
        <v>5.8532400000000004</v>
      </c>
      <c r="G682" s="16">
        <v>0.12066438690766999</v>
      </c>
      <c r="H682" s="16">
        <v>11.0214</v>
      </c>
      <c r="I682" s="16">
        <v>1.0018043823649001</v>
      </c>
      <c r="J682" s="18"/>
    </row>
    <row r="683" spans="1:10" ht="15.6">
      <c r="A683" s="16">
        <v>682</v>
      </c>
      <c r="B683" s="16">
        <v>460</v>
      </c>
      <c r="C683" s="16">
        <v>1140</v>
      </c>
      <c r="D683" s="16">
        <v>6.6882349281403602E-2</v>
      </c>
      <c r="E683" s="16">
        <v>6.4062499999999994E-2</v>
      </c>
      <c r="F683" s="16">
        <v>5.8543979999999998</v>
      </c>
      <c r="G683" s="16">
        <v>0.12001934820726801</v>
      </c>
      <c r="H683" s="16">
        <v>11.23183</v>
      </c>
      <c r="I683" s="16">
        <v>1.00392905137404</v>
      </c>
      <c r="J683" s="18"/>
    </row>
    <row r="684" spans="1:10" ht="15.6">
      <c r="A684" s="16">
        <v>683</v>
      </c>
      <c r="B684" s="16">
        <v>220</v>
      </c>
      <c r="C684" s="16">
        <v>1080</v>
      </c>
      <c r="D684" s="16">
        <v>7.0332480818414297E-2</v>
      </c>
      <c r="E684" s="16">
        <v>6.8750000000000006E-2</v>
      </c>
      <c r="F684" s="16">
        <v>5.8673000000000002</v>
      </c>
      <c r="G684" s="16">
        <v>0.116333725029377</v>
      </c>
      <c r="H684" s="16">
        <v>10.9605</v>
      </c>
      <c r="I684" s="16">
        <v>0.99223611396073297</v>
      </c>
      <c r="J684" s="18"/>
    </row>
    <row r="685" spans="1:10" ht="15.6">
      <c r="A685" s="16">
        <v>684</v>
      </c>
      <c r="B685" s="16">
        <v>260</v>
      </c>
      <c r="C685" s="16">
        <v>1080</v>
      </c>
      <c r="D685" s="16">
        <v>6.9885641677255403E-2</v>
      </c>
      <c r="E685" s="16">
        <v>6.8750000000000006E-2</v>
      </c>
      <c r="F685" s="16">
        <v>5.8673000000000002</v>
      </c>
      <c r="G685" s="16">
        <v>0.116333725029377</v>
      </c>
      <c r="H685" s="16">
        <v>10.9605</v>
      </c>
      <c r="I685" s="16">
        <v>0.99498529485525</v>
      </c>
      <c r="J685" s="18"/>
    </row>
    <row r="686" spans="1:10" ht="15.6">
      <c r="A686" s="16">
        <v>685</v>
      </c>
      <c r="B686" s="16">
        <v>263</v>
      </c>
      <c r="C686" s="16">
        <v>1080</v>
      </c>
      <c r="D686" s="16">
        <v>6.9444444444444503E-2</v>
      </c>
      <c r="E686" s="16">
        <v>6.8750000000000006E-2</v>
      </c>
      <c r="F686" s="16">
        <v>5.8673000000000002</v>
      </c>
      <c r="G686" s="16">
        <v>0.116333725029377</v>
      </c>
      <c r="H686" s="16">
        <v>10.9605</v>
      </c>
      <c r="I686" s="16">
        <v>0.99607623965466097</v>
      </c>
      <c r="J686" s="18"/>
    </row>
    <row r="687" spans="1:10" ht="15.6">
      <c r="A687" s="16">
        <v>686</v>
      </c>
      <c r="B687" s="16">
        <v>276</v>
      </c>
      <c r="C687" s="16">
        <v>1080</v>
      </c>
      <c r="D687" s="16">
        <v>7.5663990117356403E-2</v>
      </c>
      <c r="E687" s="16">
        <v>7.2499999999999995E-2</v>
      </c>
      <c r="F687" s="16">
        <v>5.8673000000000002</v>
      </c>
      <c r="G687" s="16">
        <v>0.116333725029377</v>
      </c>
      <c r="H687" s="16">
        <v>10.9605</v>
      </c>
      <c r="I687" s="16">
        <v>0.99393798784781495</v>
      </c>
      <c r="J687" s="18"/>
    </row>
    <row r="688" spans="1:10" ht="15.6">
      <c r="A688" s="16">
        <v>687</v>
      </c>
      <c r="B688" s="16">
        <v>325</v>
      </c>
      <c r="C688" s="16">
        <v>1080</v>
      </c>
      <c r="D688" s="16">
        <v>7.5199508901166404E-2</v>
      </c>
      <c r="E688" s="16">
        <v>7.2499999999999995E-2</v>
      </c>
      <c r="F688" s="16">
        <v>5.8673000000000002</v>
      </c>
      <c r="G688" s="16">
        <v>0.116333725029377</v>
      </c>
      <c r="H688" s="16">
        <v>10.9605</v>
      </c>
      <c r="I688" s="16">
        <v>0.99668716874233199</v>
      </c>
      <c r="J688" s="18"/>
    </row>
    <row r="689" spans="1:10" ht="15.6">
      <c r="A689" s="16">
        <v>688</v>
      </c>
      <c r="B689" s="16">
        <v>335</v>
      </c>
      <c r="C689" s="16">
        <v>1080</v>
      </c>
      <c r="D689" s="16">
        <v>7.4740695546064703E-2</v>
      </c>
      <c r="E689" s="16">
        <v>7.2499999999999995E-2</v>
      </c>
      <c r="F689" s="16">
        <v>5.8673000000000002</v>
      </c>
      <c r="G689" s="16">
        <v>0.116333725029377</v>
      </c>
      <c r="H689" s="16">
        <v>10.9605</v>
      </c>
      <c r="I689" s="16">
        <v>0.99777811354174295</v>
      </c>
      <c r="J689" s="18"/>
    </row>
    <row r="690" spans="1:10" ht="15.6">
      <c r="A690" s="16">
        <v>689</v>
      </c>
      <c r="B690" s="16">
        <v>360</v>
      </c>
      <c r="C690" s="16">
        <v>1080</v>
      </c>
      <c r="D690" s="16">
        <v>8.0645161290322606E-2</v>
      </c>
      <c r="E690" s="16">
        <v>7.6249999999999998E-2</v>
      </c>
      <c r="F690" s="16">
        <v>5.8673000000000002</v>
      </c>
      <c r="G690" s="16">
        <v>0.116333725029377</v>
      </c>
      <c r="H690" s="16">
        <v>10.9605</v>
      </c>
      <c r="I690" s="16">
        <v>0.99563986173489705</v>
      </c>
      <c r="J690" s="18"/>
    </row>
    <row r="691" spans="1:10" ht="15.6">
      <c r="A691" s="16">
        <v>690</v>
      </c>
      <c r="B691" s="16">
        <v>375</v>
      </c>
      <c r="C691" s="16">
        <v>1080</v>
      </c>
      <c r="D691" s="16">
        <v>6.9444444444444503E-2</v>
      </c>
      <c r="E691" s="16">
        <v>6.8750000000000006E-2</v>
      </c>
      <c r="F691" s="16">
        <v>5.8673000000000002</v>
      </c>
      <c r="G691" s="16">
        <v>0.116333725029377</v>
      </c>
      <c r="H691" s="16">
        <v>10.9605</v>
      </c>
      <c r="I691" s="16">
        <v>0.99773447574976704</v>
      </c>
      <c r="J691" s="18"/>
    </row>
    <row r="692" spans="1:10" ht="15.6">
      <c r="A692" s="16">
        <v>691</v>
      </c>
      <c r="B692" s="16">
        <v>374</v>
      </c>
      <c r="C692" s="16">
        <v>1080</v>
      </c>
      <c r="D692" s="16">
        <v>6.8578553615960103E-2</v>
      </c>
      <c r="E692" s="16">
        <v>6.8750000000000006E-2</v>
      </c>
      <c r="F692" s="16">
        <v>5.8673000000000002</v>
      </c>
      <c r="G692" s="16">
        <v>0.116333725029377</v>
      </c>
      <c r="H692" s="16">
        <v>10.9605</v>
      </c>
      <c r="I692" s="16">
        <v>0.99991636534858996</v>
      </c>
      <c r="J692" s="18"/>
    </row>
    <row r="693" spans="1:10" ht="15.6">
      <c r="A693" s="16">
        <v>692</v>
      </c>
      <c r="B693" s="16">
        <v>372</v>
      </c>
      <c r="C693" s="16">
        <v>1080</v>
      </c>
      <c r="D693" s="16">
        <v>6.9008782936010094E-2</v>
      </c>
      <c r="E693" s="16">
        <v>6.8750000000000006E-2</v>
      </c>
      <c r="F693" s="16">
        <v>5.8673000000000002</v>
      </c>
      <c r="G693" s="16">
        <v>0.116333725029377</v>
      </c>
      <c r="H693" s="16">
        <v>10.9605</v>
      </c>
      <c r="I693" s="16">
        <v>0.998825420549178</v>
      </c>
      <c r="J693" s="18"/>
    </row>
    <row r="694" spans="1:10" ht="15.6">
      <c r="A694" s="16">
        <v>693</v>
      </c>
      <c r="B694" s="16">
        <v>100</v>
      </c>
      <c r="C694" s="16">
        <v>1125</v>
      </c>
      <c r="D694" s="16">
        <v>6.65335994677312E-2</v>
      </c>
      <c r="E694" s="16">
        <v>4.9750000000000003E-2</v>
      </c>
      <c r="F694" s="16">
        <v>6.1440000000000001</v>
      </c>
      <c r="G694" s="16">
        <v>0.12195121951219499</v>
      </c>
      <c r="H694" s="16">
        <v>10.83</v>
      </c>
      <c r="I694" s="16">
        <v>1.0103155328151501</v>
      </c>
      <c r="J694" s="18"/>
    </row>
    <row r="695" spans="1:10" ht="15.6">
      <c r="A695" s="16">
        <v>694</v>
      </c>
      <c r="B695" s="16">
        <v>110</v>
      </c>
      <c r="C695" s="16">
        <v>1125</v>
      </c>
      <c r="D695" s="16">
        <v>6.6401062416998696E-2</v>
      </c>
      <c r="E695" s="16">
        <v>4.9500000000000002E-2</v>
      </c>
      <c r="F695" s="16">
        <v>6.1440000000000001</v>
      </c>
      <c r="G695" s="16">
        <v>0.12195121951219499</v>
      </c>
      <c r="H695" s="16">
        <v>10.83</v>
      </c>
      <c r="I695" s="16">
        <v>1.00753099387094</v>
      </c>
      <c r="J695" s="18"/>
    </row>
    <row r="696" spans="1:10" ht="15.6">
      <c r="A696" s="16">
        <v>695</v>
      </c>
      <c r="B696" s="16">
        <v>118</v>
      </c>
      <c r="C696" s="16">
        <v>1125</v>
      </c>
      <c r="D696" s="16">
        <v>6.62690523525514E-2</v>
      </c>
      <c r="E696" s="16">
        <v>4.9250000000000002E-2</v>
      </c>
      <c r="F696" s="16">
        <v>6.1440000000000001</v>
      </c>
      <c r="G696" s="16">
        <v>0.12195121951219499</v>
      </c>
      <c r="H696" s="16">
        <v>10.83</v>
      </c>
      <c r="I696" s="16">
        <v>1.00474645492672</v>
      </c>
      <c r="J696" s="18"/>
    </row>
    <row r="697" spans="1:10" ht="15.6">
      <c r="A697" s="16">
        <v>696</v>
      </c>
      <c r="B697" s="16">
        <v>108</v>
      </c>
      <c r="C697" s="16">
        <v>1125</v>
      </c>
      <c r="D697" s="16">
        <v>6.5772669220945101E-2</v>
      </c>
      <c r="E697" s="16">
        <v>0.05</v>
      </c>
      <c r="F697" s="16">
        <v>6.1440000000000001</v>
      </c>
      <c r="G697" s="16">
        <v>0.12195121951219499</v>
      </c>
      <c r="H697" s="16">
        <v>10.83</v>
      </c>
      <c r="I697" s="16">
        <v>1.01034613214421</v>
      </c>
      <c r="J697" s="18"/>
    </row>
    <row r="698" spans="1:10" ht="15.6">
      <c r="A698" s="16">
        <v>697</v>
      </c>
      <c r="B698" s="16">
        <v>115</v>
      </c>
      <c r="C698" s="16">
        <v>1125</v>
      </c>
      <c r="D698" s="16">
        <v>6.5709728867623607E-2</v>
      </c>
      <c r="E698" s="16">
        <v>0.05</v>
      </c>
      <c r="F698" s="16">
        <v>6.1440000000000001</v>
      </c>
      <c r="G698" s="16">
        <v>0.12195121951219499</v>
      </c>
      <c r="H698" s="16">
        <v>10.83</v>
      </c>
      <c r="I698" s="16">
        <v>1.01181489993896</v>
      </c>
      <c r="J698" s="18"/>
    </row>
    <row r="699" spans="1:10" ht="15.6">
      <c r="A699" s="16">
        <v>698</v>
      </c>
      <c r="B699" s="16">
        <v>120</v>
      </c>
      <c r="C699" s="16">
        <v>1125</v>
      </c>
      <c r="D699" s="16">
        <v>6.55842088506845E-2</v>
      </c>
      <c r="E699" s="16">
        <v>5.015E-2</v>
      </c>
      <c r="F699" s="16">
        <v>6.1440000000000001</v>
      </c>
      <c r="G699" s="16">
        <v>0.12195121951219499</v>
      </c>
      <c r="H699" s="16">
        <v>10.83</v>
      </c>
      <c r="I699" s="16">
        <v>1.01165753196095</v>
      </c>
      <c r="J699" s="18"/>
    </row>
    <row r="700" spans="1:10" ht="15.6">
      <c r="A700" s="16">
        <v>699</v>
      </c>
      <c r="B700" s="16">
        <v>124</v>
      </c>
      <c r="C700" s="16">
        <v>1125</v>
      </c>
      <c r="D700" s="16">
        <v>6.5521628498727696E-2</v>
      </c>
      <c r="E700" s="16">
        <v>5.0299999999999997E-2</v>
      </c>
      <c r="F700" s="16">
        <v>6.1440000000000001</v>
      </c>
      <c r="G700" s="16">
        <v>0.12195121951219499</v>
      </c>
      <c r="H700" s="16">
        <v>10.83</v>
      </c>
      <c r="I700" s="16">
        <v>1.01012057137573</v>
      </c>
      <c r="J700" s="18"/>
    </row>
    <row r="701" spans="1:10" ht="15.6">
      <c r="A701" s="16">
        <v>700</v>
      </c>
      <c r="B701" s="16">
        <v>175</v>
      </c>
      <c r="C701" s="16">
        <v>1100</v>
      </c>
      <c r="D701" s="16">
        <v>6.9444444444444406E-2</v>
      </c>
      <c r="E701" s="16">
        <v>5.3749999999999999E-2</v>
      </c>
      <c r="F701" s="16">
        <v>5.9986199999999998</v>
      </c>
      <c r="G701" s="16">
        <v>0.12130827434708299</v>
      </c>
      <c r="H701" s="16">
        <v>10.925700000000001</v>
      </c>
      <c r="I701" s="16">
        <v>0.99879182134627698</v>
      </c>
      <c r="J701" s="18"/>
    </row>
    <row r="702" spans="1:10" ht="15.6">
      <c r="A702" s="16">
        <v>701</v>
      </c>
      <c r="B702" s="16">
        <v>250</v>
      </c>
      <c r="C702" s="16">
        <v>1100</v>
      </c>
      <c r="D702" s="16">
        <v>6.9244839299712604E-2</v>
      </c>
      <c r="E702" s="16">
        <v>5.7500000000000002E-2</v>
      </c>
      <c r="F702" s="16">
        <v>5.9501600000000003</v>
      </c>
      <c r="G702" s="16">
        <v>0.12109375</v>
      </c>
      <c r="H702" s="16">
        <v>10.957599999999999</v>
      </c>
      <c r="I702" s="16">
        <v>0.99746328880788504</v>
      </c>
      <c r="J702" s="18"/>
    </row>
    <row r="703" spans="1:10" ht="15.6">
      <c r="A703" s="16">
        <v>702</v>
      </c>
      <c r="B703" s="16">
        <v>350</v>
      </c>
      <c r="C703" s="16">
        <v>1100</v>
      </c>
      <c r="D703" s="16">
        <v>6.9148248675197102E-2</v>
      </c>
      <c r="E703" s="16">
        <v>5.9374999999999997E-2</v>
      </c>
      <c r="F703" s="16">
        <v>5.9259300000000001</v>
      </c>
      <c r="G703" s="16">
        <v>0.120986448541082</v>
      </c>
      <c r="H703" s="16">
        <v>10.973549999999999</v>
      </c>
      <c r="I703" s="16">
        <v>0.99679941606136002</v>
      </c>
      <c r="J703" s="18"/>
    </row>
    <row r="704" spans="1:10" ht="15.6">
      <c r="A704" s="16">
        <v>703</v>
      </c>
      <c r="B704" s="16">
        <v>285</v>
      </c>
      <c r="C704" s="16">
        <v>1100</v>
      </c>
      <c r="D704" s="16">
        <v>6.9053708439897707E-2</v>
      </c>
      <c r="E704" s="16">
        <v>6.1249999999999999E-2</v>
      </c>
      <c r="F704" s="16">
        <v>5.9016999999999999</v>
      </c>
      <c r="G704" s="16">
        <v>0.120879120879121</v>
      </c>
      <c r="H704" s="16">
        <v>10.9895</v>
      </c>
      <c r="I704" s="16">
        <v>0.99613580545609803</v>
      </c>
      <c r="J704" s="18"/>
    </row>
    <row r="705" spans="1:10" ht="15.6">
      <c r="A705" s="16">
        <v>704</v>
      </c>
      <c r="B705" s="16">
        <v>213</v>
      </c>
      <c r="C705" s="16">
        <v>1100</v>
      </c>
      <c r="D705" s="16">
        <v>6.8961153992154897E-2</v>
      </c>
      <c r="E705" s="16">
        <v>6.3125000000000001E-2</v>
      </c>
      <c r="F705" s="16">
        <v>5.8774699999999998</v>
      </c>
      <c r="G705" s="16">
        <v>0.120771767004518</v>
      </c>
      <c r="H705" s="16">
        <v>11.00545</v>
      </c>
      <c r="I705" s="16">
        <v>0.99547245683686203</v>
      </c>
      <c r="J705" s="18"/>
    </row>
    <row r="706" spans="1:10" ht="15.6">
      <c r="A706" s="16">
        <v>705</v>
      </c>
      <c r="B706" s="16">
        <v>5</v>
      </c>
      <c r="C706" s="16">
        <v>1100</v>
      </c>
      <c r="D706" s="16">
        <v>6.8870523415978005E-2</v>
      </c>
      <c r="E706" s="16">
        <v>6.5000000000000002E-2</v>
      </c>
      <c r="F706" s="16">
        <v>5.8532400000000004</v>
      </c>
      <c r="G706" s="16">
        <v>0.12066438690766999</v>
      </c>
      <c r="H706" s="16">
        <v>11.0214</v>
      </c>
      <c r="I706" s="16">
        <v>0.99480937004853998</v>
      </c>
      <c r="J706" s="18"/>
    </row>
    <row r="707" spans="1:10" ht="15.6">
      <c r="A707" s="16">
        <v>706</v>
      </c>
      <c r="B707" s="16">
        <v>170</v>
      </c>
      <c r="C707" s="16">
        <v>1110</v>
      </c>
      <c r="D707" s="16">
        <v>6.9506828284349995E-2</v>
      </c>
      <c r="E707" s="16">
        <v>5.0750000000000003E-2</v>
      </c>
      <c r="F707" s="16">
        <v>5.9922977040000003</v>
      </c>
      <c r="G707" s="16">
        <v>0.120423892100193</v>
      </c>
      <c r="H707" s="16">
        <v>11.199948839999999</v>
      </c>
      <c r="I707" s="16">
        <v>0.99645806124960601</v>
      </c>
      <c r="J707" s="18"/>
    </row>
    <row r="708" spans="1:10" ht="15.6">
      <c r="A708" s="16">
        <v>707</v>
      </c>
      <c r="B708" s="16">
        <v>225</v>
      </c>
      <c r="C708" s="16">
        <v>1110</v>
      </c>
      <c r="D708" s="16">
        <v>6.9453784569794397E-2</v>
      </c>
      <c r="E708" s="16">
        <v>5.1499999999999997E-2</v>
      </c>
      <c r="F708" s="16">
        <v>5.9862994079999998</v>
      </c>
      <c r="G708" s="16">
        <v>0.120423892100193</v>
      </c>
      <c r="H708" s="16">
        <v>11.188737679999999</v>
      </c>
      <c r="I708" s="16">
        <v>0.99662025848343205</v>
      </c>
      <c r="J708" s="18"/>
    </row>
    <row r="709" spans="1:10" ht="15.6">
      <c r="A709" s="16">
        <v>708</v>
      </c>
      <c r="B709" s="16">
        <v>220</v>
      </c>
      <c r="C709" s="16">
        <v>1110</v>
      </c>
      <c r="D709" s="16">
        <v>6.9401240115123802E-2</v>
      </c>
      <c r="E709" s="16">
        <v>5.2249999999999998E-2</v>
      </c>
      <c r="F709" s="16">
        <v>5.9803011120000003</v>
      </c>
      <c r="G709" s="16">
        <v>0.120423892100193</v>
      </c>
      <c r="H709" s="16">
        <v>11.177526520000001</v>
      </c>
      <c r="I709" s="16">
        <v>0.99678255917506298</v>
      </c>
      <c r="J709" s="18"/>
    </row>
    <row r="710" spans="1:10" ht="15.6">
      <c r="A710" s="16">
        <v>709</v>
      </c>
      <c r="B710" s="16">
        <v>185</v>
      </c>
      <c r="C710" s="16">
        <v>1110</v>
      </c>
      <c r="D710" s="16">
        <v>6.9349187904627893E-2</v>
      </c>
      <c r="E710" s="16">
        <v>5.2999999999999999E-2</v>
      </c>
      <c r="F710" s="16">
        <v>5.9743028159999998</v>
      </c>
      <c r="G710" s="16">
        <v>0.120423892100193</v>
      </c>
      <c r="H710" s="16">
        <v>11.16631536</v>
      </c>
      <c r="I710" s="16">
        <v>0.99694496342351502</v>
      </c>
      <c r="J710" s="18"/>
    </row>
    <row r="711" spans="1:10" ht="15.6">
      <c r="A711" s="16">
        <v>710</v>
      </c>
      <c r="B711" s="16">
        <v>365</v>
      </c>
      <c r="C711" s="16">
        <v>1095</v>
      </c>
      <c r="D711" s="16">
        <v>7.0324026846812895E-2</v>
      </c>
      <c r="E711" s="16">
        <v>5.525E-2</v>
      </c>
      <c r="F711" s="16">
        <v>6.0042384899999997</v>
      </c>
      <c r="G711" s="16">
        <v>0.121743199680912</v>
      </c>
      <c r="H711" s="16">
        <v>11.05857415</v>
      </c>
      <c r="I711" s="16">
        <v>0.99535192542533402</v>
      </c>
      <c r="J711" s="18"/>
    </row>
    <row r="712" spans="1:10" ht="15.6">
      <c r="A712" s="16">
        <v>711</v>
      </c>
      <c r="B712" s="16">
        <v>150</v>
      </c>
      <c r="C712" s="16">
        <v>1080</v>
      </c>
      <c r="D712" s="16">
        <v>6.6437133384340694E-2</v>
      </c>
      <c r="E712" s="16">
        <v>5.7875000000000003E-2</v>
      </c>
      <c r="F712" s="16">
        <v>6.0594599999999996</v>
      </c>
      <c r="G712" s="16">
        <v>0.122469560939614</v>
      </c>
      <c r="H712" s="16">
        <v>10.83966</v>
      </c>
      <c r="I712" s="16">
        <v>1.01109635086081</v>
      </c>
      <c r="J712" s="18"/>
    </row>
    <row r="713" spans="1:10" ht="15.6">
      <c r="A713" s="16">
        <v>712</v>
      </c>
      <c r="B713" s="16">
        <v>235</v>
      </c>
      <c r="C713" s="16">
        <v>1080</v>
      </c>
      <c r="D713" s="16">
        <v>6.6244096445438702E-2</v>
      </c>
      <c r="E713" s="16">
        <v>6.2375E-2</v>
      </c>
      <c r="F713" s="16">
        <v>6.0510900000000003</v>
      </c>
      <c r="G713" s="16">
        <v>0.122536079930924</v>
      </c>
      <c r="H713" s="16">
        <v>10.86468</v>
      </c>
      <c r="I713" s="16">
        <v>1.00976395134226</v>
      </c>
      <c r="J713" s="18"/>
    </row>
    <row r="714" spans="1:10" ht="15.6">
      <c r="A714" s="16">
        <v>713</v>
      </c>
      <c r="B714" s="16">
        <v>310</v>
      </c>
      <c r="C714" s="16">
        <v>1080</v>
      </c>
      <c r="D714" s="16">
        <v>6.6060606060606097E-2</v>
      </c>
      <c r="E714" s="16">
        <v>6.6875000000000004E-2</v>
      </c>
      <c r="F714" s="16">
        <v>6.0427200000000001</v>
      </c>
      <c r="G714" s="16">
        <v>0.12260299393789401</v>
      </c>
      <c r="H714" s="16">
        <v>10.889699999999999</v>
      </c>
      <c r="I714" s="16">
        <v>1.00843238167142</v>
      </c>
      <c r="J714" s="18"/>
    </row>
    <row r="715" spans="1:10" ht="15.6">
      <c r="A715" s="16">
        <v>714</v>
      </c>
      <c r="B715" s="16">
        <v>60</v>
      </c>
      <c r="C715" s="16">
        <v>1080</v>
      </c>
      <c r="D715" s="16">
        <v>6.5972222222222196E-2</v>
      </c>
      <c r="E715" s="16">
        <v>6.9125000000000006E-2</v>
      </c>
      <c r="F715" s="16">
        <v>6.0385350000000004</v>
      </c>
      <c r="G715" s="16">
        <v>0.12263660017346099</v>
      </c>
      <c r="H715" s="16">
        <v>10.90221</v>
      </c>
      <c r="I715" s="16">
        <v>1.00776690778665</v>
      </c>
      <c r="J715" s="18"/>
    </row>
    <row r="716" spans="1:10" ht="15.6">
      <c r="A716" s="16">
        <v>715</v>
      </c>
      <c r="B716" s="16">
        <v>200</v>
      </c>
      <c r="C716" s="16">
        <v>1080</v>
      </c>
      <c r="D716" s="16">
        <v>6.6339375629405797E-2</v>
      </c>
      <c r="E716" s="16">
        <v>6.0124999999999998E-2</v>
      </c>
      <c r="F716" s="16">
        <v>6.0273209999999997</v>
      </c>
      <c r="G716" s="16">
        <v>0.12315076923076899</v>
      </c>
      <c r="H716" s="16">
        <v>10.80471</v>
      </c>
      <c r="I716" s="16">
        <v>1.01087246852903</v>
      </c>
      <c r="J716" s="18"/>
    </row>
    <row r="717" spans="1:10" ht="15.6">
      <c r="A717" s="16">
        <v>716</v>
      </c>
      <c r="B717" s="16">
        <v>250</v>
      </c>
      <c r="C717" s="16">
        <v>1080</v>
      </c>
      <c r="D717" s="16">
        <v>6.6244096445438702E-2</v>
      </c>
      <c r="E717" s="16">
        <v>6.2375E-2</v>
      </c>
      <c r="F717" s="16">
        <v>6.0091590000000004</v>
      </c>
      <c r="G717" s="16">
        <v>0.123509117792016</v>
      </c>
      <c r="H717" s="16">
        <v>10.79349</v>
      </c>
      <c r="I717" s="16">
        <v>1.01042718751053</v>
      </c>
      <c r="J717" s="18"/>
    </row>
    <row r="718" spans="1:10" ht="15.6">
      <c r="A718" s="16">
        <v>717</v>
      </c>
      <c r="B718" s="16">
        <v>300</v>
      </c>
      <c r="C718" s="16">
        <v>1080</v>
      </c>
      <c r="D718" s="16">
        <v>6.6151202749140894E-2</v>
      </c>
      <c r="E718" s="16">
        <v>6.4625000000000002E-2</v>
      </c>
      <c r="F718" s="16">
        <v>5.9909970000000001</v>
      </c>
      <c r="G718" s="16">
        <v>0.123868261995806</v>
      </c>
      <c r="H718" s="16">
        <v>10.78227</v>
      </c>
      <c r="I718" s="16">
        <v>1.0099818503076501</v>
      </c>
      <c r="J718" s="18"/>
    </row>
    <row r="719" spans="1:10" ht="15.6">
      <c r="A719" s="16">
        <v>718</v>
      </c>
      <c r="B719" s="16">
        <v>50</v>
      </c>
      <c r="C719" s="16">
        <v>1080</v>
      </c>
      <c r="D719" s="16">
        <v>6.6060606060606097E-2</v>
      </c>
      <c r="E719" s="16">
        <v>6.6875000000000004E-2</v>
      </c>
      <c r="F719" s="16">
        <v>5.9728349999999999</v>
      </c>
      <c r="G719" s="16">
        <v>0.124228204494937</v>
      </c>
      <c r="H719" s="16">
        <v>10.771050000000001</v>
      </c>
      <c r="I719" s="16">
        <v>1.00953645690976</v>
      </c>
      <c r="J719" s="18"/>
    </row>
    <row r="720" spans="1:10" ht="15.6">
      <c r="A720" s="16">
        <v>719</v>
      </c>
      <c r="B720" s="16">
        <v>95</v>
      </c>
      <c r="C720" s="16">
        <v>1140</v>
      </c>
      <c r="D720" s="16">
        <v>6.6121070407898094E-2</v>
      </c>
      <c r="E720" s="16">
        <v>5.0479999999999997E-2</v>
      </c>
      <c r="F720" s="16">
        <v>6.1440000000000001</v>
      </c>
      <c r="G720" s="16">
        <v>0.12195121951219499</v>
      </c>
      <c r="H720" s="16">
        <v>10.83</v>
      </c>
      <c r="I720" s="16">
        <v>1.01501366637195</v>
      </c>
      <c r="J720" s="18"/>
    </row>
    <row r="721" spans="1:10" ht="15.6">
      <c r="A721" s="16">
        <v>720</v>
      </c>
      <c r="B721" s="16">
        <v>91</v>
      </c>
      <c r="C721" s="16">
        <v>1140</v>
      </c>
      <c r="D721" s="16">
        <v>6.6069574247144297E-2</v>
      </c>
      <c r="E721" s="16">
        <v>5.0479999999999997E-2</v>
      </c>
      <c r="F721" s="16">
        <v>6.1440000000000001</v>
      </c>
      <c r="G721" s="16">
        <v>0.12195121951219499</v>
      </c>
      <c r="H721" s="16">
        <v>10.83</v>
      </c>
      <c r="I721" s="16">
        <v>1.0149675050983999</v>
      </c>
      <c r="J721" s="18"/>
    </row>
    <row r="722" spans="1:10" ht="15.6">
      <c r="A722" s="16">
        <v>721</v>
      </c>
      <c r="B722" s="16">
        <v>84</v>
      </c>
      <c r="C722" s="16">
        <v>1140</v>
      </c>
      <c r="D722" s="16">
        <v>6.6198465340096199E-2</v>
      </c>
      <c r="E722" s="16">
        <v>5.042E-2</v>
      </c>
      <c r="F722" s="16">
        <v>6.1440000000000001</v>
      </c>
      <c r="G722" s="16">
        <v>0.12195121951219499</v>
      </c>
      <c r="H722" s="16">
        <v>10.83</v>
      </c>
      <c r="I722" s="16">
        <v>1.0150871047616901</v>
      </c>
      <c r="J722" s="18"/>
    </row>
    <row r="723" spans="1:10" ht="15.6">
      <c r="A723" s="16">
        <v>722</v>
      </c>
      <c r="B723" s="16">
        <v>94</v>
      </c>
      <c r="C723" s="16">
        <v>1140</v>
      </c>
      <c r="D723" s="16">
        <v>6.6301940862316E-2</v>
      </c>
      <c r="E723" s="16">
        <v>5.0299999999999997E-2</v>
      </c>
      <c r="F723" s="16">
        <v>6.1440000000000001</v>
      </c>
      <c r="G723" s="16">
        <v>0.12195121951219499</v>
      </c>
      <c r="H723" s="16">
        <v>10.83</v>
      </c>
      <c r="I723" s="16">
        <v>1.01517732906908</v>
      </c>
      <c r="J723" s="18"/>
    </row>
    <row r="724" spans="1:10" ht="15.6">
      <c r="A724" s="16">
        <v>723</v>
      </c>
      <c r="B724" s="16">
        <v>300</v>
      </c>
      <c r="C724" s="16">
        <v>1065</v>
      </c>
      <c r="D724" s="16">
        <v>6.6970929655719796E-2</v>
      </c>
      <c r="E724" s="16">
        <v>6.5000000000000002E-2</v>
      </c>
      <c r="F724" s="16">
        <v>5.9501600000000003</v>
      </c>
      <c r="G724" s="16">
        <v>0.12109375</v>
      </c>
      <c r="H724" s="16">
        <v>10.957599999999999</v>
      </c>
      <c r="I724" s="16">
        <v>1.0055636627578799</v>
      </c>
      <c r="J724" s="18"/>
    </row>
    <row r="725" spans="1:10" ht="15.6">
      <c r="A725" s="16">
        <v>724</v>
      </c>
      <c r="B725" s="16">
        <v>315</v>
      </c>
      <c r="C725" s="16">
        <v>1065</v>
      </c>
      <c r="D725" s="16">
        <v>6.6869330911890401E-2</v>
      </c>
      <c r="E725" s="16">
        <v>6.5000000000000002E-2</v>
      </c>
      <c r="F725" s="16">
        <v>5.9451499999999999</v>
      </c>
      <c r="G725" s="16">
        <v>0.12116174457265801</v>
      </c>
      <c r="H725" s="16">
        <v>10.95594</v>
      </c>
      <c r="I725" s="16">
        <v>1.00556318687149</v>
      </c>
      <c r="J725" s="18"/>
    </row>
    <row r="726" spans="1:10" ht="15.6">
      <c r="A726" s="16">
        <v>725</v>
      </c>
      <c r="B726" s="16">
        <v>350</v>
      </c>
      <c r="C726" s="16">
        <v>1065</v>
      </c>
      <c r="D726" s="16">
        <v>6.6768783629865297E-2</v>
      </c>
      <c r="E726" s="16">
        <v>6.5000000000000002E-2</v>
      </c>
      <c r="F726" s="16">
        <v>5.9401400000000004</v>
      </c>
      <c r="G726" s="16">
        <v>0.121229925577752</v>
      </c>
      <c r="H726" s="16">
        <v>10.954280000000001</v>
      </c>
      <c r="I726" s="16">
        <v>1.00556271088639</v>
      </c>
      <c r="J726" s="18"/>
    </row>
    <row r="727" spans="1:10" ht="15.6">
      <c r="A727" s="16">
        <v>726</v>
      </c>
      <c r="B727" s="16">
        <v>348</v>
      </c>
      <c r="C727" s="16">
        <v>1065</v>
      </c>
      <c r="D727" s="16">
        <v>6.6718899199373197E-2</v>
      </c>
      <c r="E727" s="16">
        <v>6.5000000000000002E-2</v>
      </c>
      <c r="F727" s="16">
        <v>5.9376350000000002</v>
      </c>
      <c r="G727" s="16">
        <v>0.121264086232239</v>
      </c>
      <c r="H727" s="16">
        <v>10.95345</v>
      </c>
      <c r="I727" s="16">
        <v>1.00556247285681</v>
      </c>
      <c r="J727" s="18"/>
    </row>
    <row r="728" spans="1:10" ht="15.6">
      <c r="A728" s="16">
        <v>727</v>
      </c>
      <c r="B728" s="16">
        <v>25</v>
      </c>
      <c r="C728" s="16">
        <v>1065</v>
      </c>
      <c r="D728" s="16">
        <v>6.6669271571050404E-2</v>
      </c>
      <c r="E728" s="16">
        <v>6.5000000000000002E-2</v>
      </c>
      <c r="F728" s="16">
        <v>5.93513</v>
      </c>
      <c r="G728" s="16">
        <v>0.12129829378309499</v>
      </c>
      <c r="H728" s="16">
        <v>10.95262</v>
      </c>
      <c r="I728" s="16">
        <v>1.0055622348025499</v>
      </c>
      <c r="J728" s="18"/>
    </row>
    <row r="729" spans="1:10" ht="15.6">
      <c r="A729" s="16">
        <v>728</v>
      </c>
      <c r="B729" s="16">
        <v>115</v>
      </c>
      <c r="C729" s="16">
        <v>1100</v>
      </c>
      <c r="D729" s="16">
        <v>6.6496163682864498E-2</v>
      </c>
      <c r="E729" s="16">
        <v>5.7500000000000002E-2</v>
      </c>
      <c r="F729" s="16">
        <v>6.040063</v>
      </c>
      <c r="G729" s="16">
        <v>0.12143379663496701</v>
      </c>
      <c r="H729" s="16">
        <v>10.90061</v>
      </c>
      <c r="I729" s="16">
        <v>1.01021244952196</v>
      </c>
      <c r="J729" s="18"/>
    </row>
    <row r="730" spans="1:10" ht="15.6">
      <c r="A730" s="16">
        <v>729</v>
      </c>
      <c r="B730" s="16">
        <v>205</v>
      </c>
      <c r="C730" s="16">
        <v>1100</v>
      </c>
      <c r="D730" s="16">
        <v>6.6416040100250595E-2</v>
      </c>
      <c r="E730" s="16">
        <v>6.1249999999999999E-2</v>
      </c>
      <c r="F730" s="16">
        <v>5.9880944999999999</v>
      </c>
      <c r="G730" s="16">
        <v>0.121175179812264</v>
      </c>
      <c r="H730" s="16">
        <v>10.935915</v>
      </c>
      <c r="I730" s="16">
        <v>1.0087702539191099</v>
      </c>
      <c r="J730" s="18"/>
    </row>
    <row r="731" spans="1:10" ht="15.6">
      <c r="A731" s="16">
        <v>730</v>
      </c>
      <c r="B731" s="16">
        <v>350</v>
      </c>
      <c r="C731" s="16">
        <v>1100</v>
      </c>
      <c r="D731" s="16">
        <v>6.6265060240963902E-2</v>
      </c>
      <c r="E731" s="16">
        <v>6.8750000000000006E-2</v>
      </c>
      <c r="F731" s="16">
        <v>5.8841574999999997</v>
      </c>
      <c r="G731" s="16">
        <v>0.120658135283364</v>
      </c>
      <c r="H731" s="16">
        <v>11.006525</v>
      </c>
      <c r="I731" s="16">
        <v>1.00588908772412</v>
      </c>
      <c r="J731" s="18"/>
    </row>
    <row r="732" spans="1:10" ht="15.6">
      <c r="A732" s="16">
        <v>731</v>
      </c>
      <c r="B732" s="16">
        <v>300</v>
      </c>
      <c r="C732" s="16">
        <v>1100</v>
      </c>
      <c r="D732" s="16">
        <v>6.6193853427895993E-2</v>
      </c>
      <c r="E732" s="16">
        <v>7.2499999999999995E-2</v>
      </c>
      <c r="F732" s="16">
        <v>5.8321889999999996</v>
      </c>
      <c r="G732" s="16">
        <v>0.120399707531075</v>
      </c>
      <c r="H732" s="16">
        <v>11.041829999999999</v>
      </c>
      <c r="I732" s="16">
        <v>1.0044501147289799</v>
      </c>
      <c r="J732" s="18"/>
    </row>
    <row r="733" spans="1:10" ht="15.6">
      <c r="A733" s="16">
        <v>732</v>
      </c>
      <c r="B733" s="16">
        <v>100</v>
      </c>
      <c r="C733" s="16">
        <v>1100</v>
      </c>
      <c r="D733" s="16">
        <v>6.6125290023201902E-2</v>
      </c>
      <c r="E733" s="16">
        <v>7.6249999999999998E-2</v>
      </c>
      <c r="F733" s="16">
        <v>5.7802205000000004</v>
      </c>
      <c r="G733" s="16">
        <v>0.120141342756184</v>
      </c>
      <c r="H733" s="16">
        <v>11.077135</v>
      </c>
      <c r="I733" s="16">
        <v>1.0030122135363799</v>
      </c>
      <c r="J733" s="18"/>
    </row>
    <row r="734" spans="1:10" ht="15.6">
      <c r="A734" s="16">
        <v>733</v>
      </c>
      <c r="B734" s="16">
        <v>270</v>
      </c>
      <c r="C734" s="16">
        <v>1160</v>
      </c>
      <c r="D734" s="16">
        <v>6.2805138171303995E-2</v>
      </c>
      <c r="E734" s="16">
        <v>0.05</v>
      </c>
      <c r="F734" s="16">
        <v>5.8532400000000004</v>
      </c>
      <c r="G734" s="16">
        <v>0.12066438690766999</v>
      </c>
      <c r="H734" s="16">
        <v>11.0214</v>
      </c>
      <c r="I734" s="16">
        <v>1.0099192944087101</v>
      </c>
      <c r="J734" s="18"/>
    </row>
    <row r="735" spans="1:10" ht="15.6">
      <c r="A735" s="16">
        <v>734</v>
      </c>
      <c r="B735" s="16">
        <v>387</v>
      </c>
      <c r="C735" s="16">
        <v>1095</v>
      </c>
      <c r="D735" s="16">
        <v>6.7048456373132198E-2</v>
      </c>
      <c r="E735" s="16">
        <v>6.2E-2</v>
      </c>
      <c r="F735" s="16">
        <v>5.8533112000000003</v>
      </c>
      <c r="G735" s="16">
        <v>0.119849464440799</v>
      </c>
      <c r="H735" s="16">
        <v>11.286852</v>
      </c>
      <c r="I735" s="16">
        <v>1.00383998668818</v>
      </c>
      <c r="J735" s="18"/>
    </row>
    <row r="736" spans="1:10" ht="15.6">
      <c r="A736" s="16">
        <v>735</v>
      </c>
      <c r="B736" s="16">
        <v>408</v>
      </c>
      <c r="C736" s="16">
        <v>1095</v>
      </c>
      <c r="D736" s="16">
        <v>6.7048456373132198E-2</v>
      </c>
      <c r="E736" s="16">
        <v>6.2E-2</v>
      </c>
      <c r="F736" s="16">
        <v>5.8830481600000004</v>
      </c>
      <c r="G736" s="16">
        <v>0.119859478075142</v>
      </c>
      <c r="H736" s="16">
        <v>11.3392692</v>
      </c>
      <c r="I736" s="16">
        <v>1.00231082644924</v>
      </c>
      <c r="J736" s="18"/>
    </row>
    <row r="737" spans="1:10" ht="15.6">
      <c r="A737" s="16">
        <v>736</v>
      </c>
      <c r="B737" s="16">
        <v>420</v>
      </c>
      <c r="C737" s="16">
        <v>1095</v>
      </c>
      <c r="D737" s="16">
        <v>6.7048456373132198E-2</v>
      </c>
      <c r="E737" s="16">
        <v>6.2E-2</v>
      </c>
      <c r="F737" s="16">
        <v>5.9127851199999997</v>
      </c>
      <c r="G737" s="16">
        <v>0.119869396743712</v>
      </c>
      <c r="H737" s="16">
        <v>11.391686399999999</v>
      </c>
      <c r="I737" s="16">
        <v>1.00078631789679</v>
      </c>
      <c r="J737" s="18"/>
    </row>
    <row r="738" spans="1:10" ht="15.6">
      <c r="A738" s="16">
        <v>737</v>
      </c>
      <c r="B738" s="16">
        <v>393</v>
      </c>
      <c r="C738" s="16">
        <v>1095</v>
      </c>
      <c r="D738" s="16">
        <v>6.7048456373132198E-2</v>
      </c>
      <c r="E738" s="16">
        <v>6.2E-2</v>
      </c>
      <c r="F738" s="16">
        <v>5.9425220799999998</v>
      </c>
      <c r="G738" s="16">
        <v>0.119879221791068</v>
      </c>
      <c r="H738" s="16">
        <v>11.4441036</v>
      </c>
      <c r="I738" s="16">
        <v>0.99926643983749897</v>
      </c>
      <c r="J738" s="18"/>
    </row>
    <row r="739" spans="1:10" ht="15.6">
      <c r="A739" s="16">
        <v>738</v>
      </c>
      <c r="B739" s="16">
        <v>375</v>
      </c>
      <c r="C739" s="16">
        <v>1095</v>
      </c>
      <c r="D739" s="16">
        <v>6.7048456373132198E-2</v>
      </c>
      <c r="E739" s="16">
        <v>6.2E-2</v>
      </c>
      <c r="F739" s="16">
        <v>5.97225904</v>
      </c>
      <c r="G739" s="16">
        <v>0.119888954536503</v>
      </c>
      <c r="H739" s="16">
        <v>11.496520800000001</v>
      </c>
      <c r="I739" s="16">
        <v>0.99775117120659196</v>
      </c>
      <c r="J739" s="18"/>
    </row>
    <row r="740" spans="1:10" ht="15.6">
      <c r="A740" s="16">
        <v>739</v>
      </c>
      <c r="B740" s="16">
        <v>315</v>
      </c>
      <c r="C740" s="16">
        <v>1095</v>
      </c>
      <c r="D740" s="16">
        <v>6.7048456373132198E-2</v>
      </c>
      <c r="E740" s="16">
        <v>6.2E-2</v>
      </c>
      <c r="F740" s="16">
        <v>6.0019960000000001</v>
      </c>
      <c r="G740" s="16">
        <v>0.119898596274638</v>
      </c>
      <c r="H740" s="16">
        <v>11.548938</v>
      </c>
      <c r="I740" s="16">
        <v>0.99624049106687096</v>
      </c>
      <c r="J740" s="18"/>
    </row>
    <row r="741" spans="1:10" ht="15.6">
      <c r="A741" s="16">
        <v>740</v>
      </c>
      <c r="B741" s="16">
        <v>225</v>
      </c>
      <c r="C741" s="16">
        <v>1090</v>
      </c>
      <c r="D741" s="16">
        <v>6.7048456373132198E-2</v>
      </c>
      <c r="E741" s="16">
        <v>6.2E-2</v>
      </c>
      <c r="F741" s="16">
        <v>5.8533112000000003</v>
      </c>
      <c r="G741" s="16">
        <v>0.119849464440799</v>
      </c>
      <c r="H741" s="16">
        <v>11.286852</v>
      </c>
      <c r="I741" s="16">
        <v>1.00383998668818</v>
      </c>
      <c r="J741" s="18"/>
    </row>
    <row r="742" spans="1:10" ht="15.6">
      <c r="A742" s="16">
        <v>741</v>
      </c>
      <c r="B742" s="16">
        <v>330</v>
      </c>
      <c r="C742" s="16">
        <v>1090</v>
      </c>
      <c r="D742" s="16">
        <v>6.7048456373132198E-2</v>
      </c>
      <c r="E742" s="16">
        <v>6.2E-2</v>
      </c>
      <c r="F742" s="16">
        <v>5.8830481600000004</v>
      </c>
      <c r="G742" s="16">
        <v>0.119859478075142</v>
      </c>
      <c r="H742" s="16">
        <v>11.3392692</v>
      </c>
      <c r="I742" s="16">
        <v>1.00231082644924</v>
      </c>
      <c r="J742" s="18"/>
    </row>
    <row r="743" spans="1:10" ht="15.6">
      <c r="A743" s="16">
        <v>742</v>
      </c>
      <c r="B743" s="16">
        <v>360</v>
      </c>
      <c r="C743" s="16">
        <v>1090</v>
      </c>
      <c r="D743" s="16">
        <v>6.7048456373132198E-2</v>
      </c>
      <c r="E743" s="16">
        <v>6.2E-2</v>
      </c>
      <c r="F743" s="16">
        <v>5.9127851199999997</v>
      </c>
      <c r="G743" s="16">
        <v>0.119869396743712</v>
      </c>
      <c r="H743" s="16">
        <v>11.391686399999999</v>
      </c>
      <c r="I743" s="16">
        <v>1.00078631789679</v>
      </c>
      <c r="J743" s="18"/>
    </row>
    <row r="744" spans="1:10" ht="15.6">
      <c r="A744" s="16">
        <v>743</v>
      </c>
      <c r="B744" s="16">
        <v>390</v>
      </c>
      <c r="C744" s="16">
        <v>1090</v>
      </c>
      <c r="D744" s="16">
        <v>6.7048456373132198E-2</v>
      </c>
      <c r="E744" s="16">
        <v>6.2E-2</v>
      </c>
      <c r="F744" s="16">
        <v>5.9425220799999998</v>
      </c>
      <c r="G744" s="16">
        <v>0.119879221791068</v>
      </c>
      <c r="H744" s="16">
        <v>11.4441036</v>
      </c>
      <c r="I744" s="16">
        <v>0.99926643983749897</v>
      </c>
      <c r="J744" s="18"/>
    </row>
    <row r="745" spans="1:10" ht="15.6">
      <c r="A745" s="16">
        <v>744</v>
      </c>
      <c r="B745" s="16">
        <v>360</v>
      </c>
      <c r="C745" s="16">
        <v>1090</v>
      </c>
      <c r="D745" s="16">
        <v>6.7048456373132198E-2</v>
      </c>
      <c r="E745" s="16">
        <v>6.2E-2</v>
      </c>
      <c r="F745" s="16">
        <v>5.97225904</v>
      </c>
      <c r="G745" s="16">
        <v>0.119888954536503</v>
      </c>
      <c r="H745" s="16">
        <v>11.496520800000001</v>
      </c>
      <c r="I745" s="16">
        <v>0.99775117120659196</v>
      </c>
      <c r="J745" s="18"/>
    </row>
    <row r="746" spans="1:10" ht="15.6">
      <c r="A746" s="16">
        <v>745</v>
      </c>
      <c r="B746" s="16">
        <v>276</v>
      </c>
      <c r="C746" s="16">
        <v>1090</v>
      </c>
      <c r="D746" s="16">
        <v>6.7048456373132198E-2</v>
      </c>
      <c r="E746" s="16">
        <v>6.2E-2</v>
      </c>
      <c r="F746" s="16">
        <v>6.0019960000000001</v>
      </c>
      <c r="G746" s="16">
        <v>0.119898596274638</v>
      </c>
      <c r="H746" s="16">
        <v>11.548938</v>
      </c>
      <c r="I746" s="16">
        <v>0.99624049106687096</v>
      </c>
      <c r="J746" s="18"/>
    </row>
    <row r="747" spans="1:10" ht="15.6">
      <c r="A747" s="16">
        <v>746</v>
      </c>
      <c r="B747" s="16">
        <v>285</v>
      </c>
      <c r="C747" s="16">
        <v>1100</v>
      </c>
      <c r="D747" s="16">
        <v>6.7048456373132198E-2</v>
      </c>
      <c r="E747" s="16">
        <v>6.2E-2</v>
      </c>
      <c r="F747" s="16">
        <v>5.8533112000000003</v>
      </c>
      <c r="G747" s="16">
        <v>0.119849464440799</v>
      </c>
      <c r="H747" s="16">
        <v>11.286852</v>
      </c>
      <c r="I747" s="16">
        <v>1.00383998668818</v>
      </c>
      <c r="J747" s="18"/>
    </row>
    <row r="748" spans="1:10" ht="15.6">
      <c r="A748" s="16">
        <v>747</v>
      </c>
      <c r="B748" s="16">
        <v>345</v>
      </c>
      <c r="C748" s="16">
        <v>1100</v>
      </c>
      <c r="D748" s="16">
        <v>6.7048456373132198E-2</v>
      </c>
      <c r="E748" s="16">
        <v>6.2E-2</v>
      </c>
      <c r="F748" s="16">
        <v>5.8830481600000004</v>
      </c>
      <c r="G748" s="16">
        <v>0.119859478075142</v>
      </c>
      <c r="H748" s="16">
        <v>11.3392692</v>
      </c>
      <c r="I748" s="16">
        <v>1.00231082644924</v>
      </c>
      <c r="J748" s="18"/>
    </row>
    <row r="749" spans="1:10" ht="15.6">
      <c r="A749" s="16">
        <v>748</v>
      </c>
      <c r="B749" s="16">
        <v>375</v>
      </c>
      <c r="C749" s="16">
        <v>1100</v>
      </c>
      <c r="D749" s="16">
        <v>6.7048456373132198E-2</v>
      </c>
      <c r="E749" s="16">
        <v>6.2E-2</v>
      </c>
      <c r="F749" s="16">
        <v>5.9127851199999997</v>
      </c>
      <c r="G749" s="16">
        <v>0.119869396743712</v>
      </c>
      <c r="H749" s="16">
        <v>11.391686399999999</v>
      </c>
      <c r="I749" s="16">
        <v>1.00078631789679</v>
      </c>
      <c r="J749" s="18"/>
    </row>
    <row r="750" spans="1:10" ht="15.6">
      <c r="A750" s="16">
        <v>749</v>
      </c>
      <c r="B750" s="16">
        <v>360</v>
      </c>
      <c r="C750" s="16">
        <v>1100</v>
      </c>
      <c r="D750" s="16">
        <v>6.7048456373132198E-2</v>
      </c>
      <c r="E750" s="16">
        <v>6.2E-2</v>
      </c>
      <c r="F750" s="16">
        <v>5.9425220799999998</v>
      </c>
      <c r="G750" s="16">
        <v>0.119879221791068</v>
      </c>
      <c r="H750" s="16">
        <v>11.4441036</v>
      </c>
      <c r="I750" s="16">
        <v>0.99926643983749897</v>
      </c>
      <c r="J750" s="18"/>
    </row>
    <row r="751" spans="1:10" ht="15.6">
      <c r="A751" s="16">
        <v>750</v>
      </c>
      <c r="B751" s="16">
        <v>358</v>
      </c>
      <c r="C751" s="16">
        <v>1100</v>
      </c>
      <c r="D751" s="16">
        <v>6.7048456373132198E-2</v>
      </c>
      <c r="E751" s="16">
        <v>6.2E-2</v>
      </c>
      <c r="F751" s="16">
        <v>5.97225904</v>
      </c>
      <c r="G751" s="16">
        <v>0.119888954536503</v>
      </c>
      <c r="H751" s="16">
        <v>11.496520800000001</v>
      </c>
      <c r="I751" s="16">
        <v>0.99775117120659196</v>
      </c>
      <c r="J751" s="18"/>
    </row>
    <row r="752" spans="1:10" ht="15.6">
      <c r="A752" s="16">
        <v>751</v>
      </c>
      <c r="B752" s="16">
        <v>276</v>
      </c>
      <c r="C752" s="16">
        <v>1100</v>
      </c>
      <c r="D752" s="16">
        <v>6.7048456373132198E-2</v>
      </c>
      <c r="E752" s="16">
        <v>6.2E-2</v>
      </c>
      <c r="F752" s="16">
        <v>6.0019960000000001</v>
      </c>
      <c r="G752" s="16">
        <v>0.119898596274638</v>
      </c>
      <c r="H752" s="16">
        <v>11.548938</v>
      </c>
      <c r="I752" s="16">
        <v>0.99624049106687096</v>
      </c>
      <c r="J752" s="18"/>
    </row>
    <row r="753" spans="1:10" ht="15.6">
      <c r="A753" s="16">
        <v>752</v>
      </c>
      <c r="B753" s="16">
        <v>150</v>
      </c>
      <c r="C753" s="16">
        <v>1082.5</v>
      </c>
      <c r="D753" s="16">
        <v>6.7109634551495004E-2</v>
      </c>
      <c r="E753" s="16">
        <v>0.05</v>
      </c>
      <c r="F753" s="16">
        <v>5.9750607000000002</v>
      </c>
      <c r="G753" s="16">
        <v>0.120425228964802</v>
      </c>
      <c r="H753" s="16">
        <v>11.1385845</v>
      </c>
      <c r="I753" s="16">
        <v>1.01016101790749</v>
      </c>
      <c r="J753" s="18"/>
    </row>
    <row r="754" spans="1:10" ht="15.6">
      <c r="A754" s="16">
        <v>753</v>
      </c>
      <c r="B754" s="16">
        <v>220</v>
      </c>
      <c r="C754" s="16">
        <v>1082.5</v>
      </c>
      <c r="D754" s="16">
        <v>6.6839714471122705E-2</v>
      </c>
      <c r="E754" s="16">
        <v>5.3749999999999999E-2</v>
      </c>
      <c r="F754" s="16">
        <v>5.9207013999999996</v>
      </c>
      <c r="G754" s="16">
        <v>0.11930143976235499</v>
      </c>
      <c r="H754" s="16">
        <v>11.162119000000001</v>
      </c>
      <c r="I754" s="16">
        <v>1.0092053315932099</v>
      </c>
      <c r="J754" s="18"/>
    </row>
    <row r="755" spans="1:10" ht="15.6">
      <c r="A755" s="16">
        <v>754</v>
      </c>
      <c r="B755" s="16">
        <v>300</v>
      </c>
      <c r="C755" s="16">
        <v>1082.5</v>
      </c>
      <c r="D755" s="16">
        <v>6.6582117945466104E-2</v>
      </c>
      <c r="E755" s="16">
        <v>5.7500000000000002E-2</v>
      </c>
      <c r="F755" s="16">
        <v>5.8663420999999998</v>
      </c>
      <c r="G755" s="16">
        <v>0.118194033222749</v>
      </c>
      <c r="H755" s="16">
        <v>11.185653500000001</v>
      </c>
      <c r="I755" s="16">
        <v>1.00825026544624</v>
      </c>
      <c r="J755" s="18"/>
    </row>
    <row r="756" spans="1:10" ht="15.6">
      <c r="A756" s="16">
        <v>755</v>
      </c>
      <c r="B756" s="16">
        <v>450</v>
      </c>
      <c r="C756" s="16">
        <v>1082.5</v>
      </c>
      <c r="D756" s="16">
        <v>6.6336019838809698E-2</v>
      </c>
      <c r="E756" s="16">
        <v>6.1249999999999999E-2</v>
      </c>
      <c r="F756" s="16">
        <v>5.8119828</v>
      </c>
      <c r="G756" s="16">
        <v>0.11710265369723299</v>
      </c>
      <c r="H756" s="16">
        <v>11.209187999999999</v>
      </c>
      <c r="I756" s="16">
        <v>1.00729581886313</v>
      </c>
      <c r="J756" s="18"/>
    </row>
    <row r="757" spans="1:10" ht="15.6">
      <c r="A757" s="16">
        <v>756</v>
      </c>
      <c r="B757" s="16">
        <v>297</v>
      </c>
      <c r="C757" s="16">
        <v>1082.5</v>
      </c>
      <c r="D757" s="16">
        <v>6.6100667070952093E-2</v>
      </c>
      <c r="E757" s="16">
        <v>6.5000000000000002E-2</v>
      </c>
      <c r="F757" s="16">
        <v>5.7576235000000002</v>
      </c>
      <c r="G757" s="16">
        <v>0.11602695575739801</v>
      </c>
      <c r="H757" s="16">
        <v>11.232722499999999</v>
      </c>
      <c r="I757" s="16">
        <v>1.00634199124118</v>
      </c>
      <c r="J757" s="18"/>
    </row>
    <row r="758" spans="1:10" ht="15.6">
      <c r="A758" s="16">
        <v>757</v>
      </c>
      <c r="B758" s="16">
        <v>25</v>
      </c>
      <c r="C758" s="16">
        <v>1082.5</v>
      </c>
      <c r="D758" s="16">
        <v>6.5875370919881299E-2</v>
      </c>
      <c r="E758" s="16">
        <v>6.8750000000000006E-2</v>
      </c>
      <c r="F758" s="16">
        <v>5.7032641999999996</v>
      </c>
      <c r="G758" s="16">
        <v>0.11496660383066901</v>
      </c>
      <c r="H758" s="16">
        <v>11.256257</v>
      </c>
      <c r="I758" s="16">
        <v>1.0053887819784899</v>
      </c>
      <c r="J758" s="18"/>
    </row>
    <row r="759" spans="1:10" ht="15.6">
      <c r="A759" s="16">
        <v>758</v>
      </c>
      <c r="B759" s="16">
        <v>180</v>
      </c>
      <c r="C759" s="16">
        <v>1082.5</v>
      </c>
      <c r="D759" s="16">
        <v>6.6336019838809698E-2</v>
      </c>
      <c r="E759" s="16">
        <v>6.1249999999999999E-2</v>
      </c>
      <c r="F759" s="16">
        <v>5.9061300000000001</v>
      </c>
      <c r="G759" s="16">
        <v>0.118039029033793</v>
      </c>
      <c r="H759" s="16">
        <v>10.962899999999999</v>
      </c>
      <c r="I759" s="16">
        <v>1.0093018530139</v>
      </c>
      <c r="J759" s="18"/>
    </row>
    <row r="760" spans="1:10" ht="15.6">
      <c r="A760" s="16">
        <v>759</v>
      </c>
      <c r="B760" s="16">
        <v>220</v>
      </c>
      <c r="C760" s="16">
        <v>1082.5</v>
      </c>
      <c r="D760" s="16">
        <v>6.6336019838809698E-2</v>
      </c>
      <c r="E760" s="16">
        <v>6.1249999999999999E-2</v>
      </c>
      <c r="F760" s="16">
        <v>5.8523316000000003</v>
      </c>
      <c r="G760" s="16">
        <v>0.117502132095139</v>
      </c>
      <c r="H760" s="16">
        <v>11.103636</v>
      </c>
      <c r="I760" s="16">
        <v>1.0081545705232899</v>
      </c>
      <c r="J760" s="18"/>
    </row>
    <row r="761" spans="1:10" ht="15.6">
      <c r="A761" s="16">
        <v>760</v>
      </c>
      <c r="B761" s="16">
        <v>370</v>
      </c>
      <c r="C761" s="16">
        <v>1082.5</v>
      </c>
      <c r="D761" s="16">
        <v>6.6336019838809698E-2</v>
      </c>
      <c r="E761" s="16">
        <v>6.1249999999999999E-2</v>
      </c>
      <c r="F761" s="16">
        <v>5.8254324000000004</v>
      </c>
      <c r="G761" s="16">
        <v>0.117235511014465</v>
      </c>
      <c r="H761" s="16">
        <v>11.174004</v>
      </c>
      <c r="I761" s="16">
        <v>1.0075819068171401</v>
      </c>
      <c r="J761" s="18"/>
    </row>
    <row r="762" spans="1:10" ht="15.6">
      <c r="A762" s="16">
        <v>761</v>
      </c>
      <c r="B762" s="16">
        <v>450</v>
      </c>
      <c r="C762" s="16">
        <v>1082.5</v>
      </c>
      <c r="D762" s="16">
        <v>6.6336019838809698E-2</v>
      </c>
      <c r="E762" s="16">
        <v>6.1249999999999999E-2</v>
      </c>
      <c r="F762" s="16">
        <v>5.8119828</v>
      </c>
      <c r="G762" s="16">
        <v>0.11710265369723299</v>
      </c>
      <c r="H762" s="16">
        <v>11.209187999999999</v>
      </c>
      <c r="I762" s="16">
        <v>1.00729581886313</v>
      </c>
      <c r="J762" s="18"/>
    </row>
    <row r="763" spans="1:10" ht="15.6">
      <c r="A763" s="16">
        <v>762</v>
      </c>
      <c r="B763" s="16">
        <v>400</v>
      </c>
      <c r="C763" s="16">
        <v>1082.5</v>
      </c>
      <c r="D763" s="16">
        <v>6.6336019838809698E-2</v>
      </c>
      <c r="E763" s="16">
        <v>6.1249999999999999E-2</v>
      </c>
      <c r="F763" s="16">
        <v>5.7985331999999996</v>
      </c>
      <c r="G763" s="16">
        <v>0.11697009716064501</v>
      </c>
      <c r="H763" s="16">
        <v>11.244372</v>
      </c>
      <c r="I763" s="16">
        <v>1.00700989332387</v>
      </c>
      <c r="J763" s="18"/>
    </row>
    <row r="764" spans="1:10" ht="15.6">
      <c r="A764" s="16">
        <v>763</v>
      </c>
      <c r="B764" s="16">
        <v>230</v>
      </c>
      <c r="C764" s="16">
        <v>1082.5</v>
      </c>
      <c r="D764" s="16">
        <v>6.6336019838809698E-2</v>
      </c>
      <c r="E764" s="16">
        <v>6.1249999999999999E-2</v>
      </c>
      <c r="F764" s="16">
        <v>5.7716339999999997</v>
      </c>
      <c r="G764" s="16">
        <v>0.11670588235294101</v>
      </c>
      <c r="H764" s="16">
        <v>11.31474</v>
      </c>
      <c r="I764" s="16">
        <v>1.0064385289367099</v>
      </c>
      <c r="J764" s="18"/>
    </row>
    <row r="765" spans="1:10" ht="15.6">
      <c r="A765" s="16">
        <v>764</v>
      </c>
      <c r="B765" s="16">
        <v>525</v>
      </c>
      <c r="C765" s="16">
        <v>1075</v>
      </c>
      <c r="D765" s="16">
        <v>6.6913475248267795E-2</v>
      </c>
      <c r="E765" s="16">
        <v>6.3125000000000001E-2</v>
      </c>
      <c r="F765" s="16">
        <v>5.8151134999999998</v>
      </c>
      <c r="G765" s="16">
        <v>0.11663828037822301</v>
      </c>
      <c r="H765" s="16">
        <v>11.2750225</v>
      </c>
      <c r="I765" s="16">
        <v>1.0038640932004199</v>
      </c>
      <c r="J765" s="18"/>
    </row>
    <row r="766" spans="1:10" ht="15.6">
      <c r="A766" s="16">
        <v>765</v>
      </c>
      <c r="B766" s="16">
        <v>114</v>
      </c>
      <c r="C766" s="16">
        <v>1120</v>
      </c>
      <c r="D766" s="16">
        <v>6.5903963905897506E-2</v>
      </c>
      <c r="E766" s="16">
        <v>5.0599999999999999E-2</v>
      </c>
      <c r="F766" s="16">
        <v>6.1440000000000001</v>
      </c>
      <c r="G766" s="16">
        <v>0.12195121951219499</v>
      </c>
      <c r="H766" s="16">
        <v>10.83</v>
      </c>
      <c r="I766" s="16">
        <v>1.01541512956918</v>
      </c>
      <c r="J766" s="18"/>
    </row>
    <row r="767" spans="1:10" ht="15.6">
      <c r="A767" s="16">
        <v>766</v>
      </c>
      <c r="B767" s="16">
        <v>105</v>
      </c>
      <c r="C767" s="16">
        <v>1120</v>
      </c>
      <c r="D767" s="16">
        <v>6.5646908859145897E-2</v>
      </c>
      <c r="E767" s="16">
        <v>5.0799999999999998E-2</v>
      </c>
      <c r="F767" s="16">
        <v>6.1440000000000001</v>
      </c>
      <c r="G767" s="16">
        <v>0.12195121951219499</v>
      </c>
      <c r="H767" s="16">
        <v>10.83</v>
      </c>
      <c r="I767" s="16">
        <v>1.0161739929297999</v>
      </c>
      <c r="J767" s="18"/>
    </row>
    <row r="768" spans="1:10" ht="15.6">
      <c r="A768" s="16">
        <v>767</v>
      </c>
      <c r="B768" s="16">
        <v>60</v>
      </c>
      <c r="C768" s="16">
        <v>1120</v>
      </c>
      <c r="D768" s="16">
        <v>6.5395524739993702E-2</v>
      </c>
      <c r="E768" s="16">
        <v>5.0999999999999997E-2</v>
      </c>
      <c r="F768" s="16">
        <v>6.1440000000000001</v>
      </c>
      <c r="G768" s="16">
        <v>0.12195121951219499</v>
      </c>
      <c r="H768" s="16">
        <v>10.83</v>
      </c>
      <c r="I768" s="16">
        <v>1.0169328562904201</v>
      </c>
      <c r="J768" s="18"/>
    </row>
    <row r="769" spans="1:10" ht="15.6">
      <c r="A769" s="16">
        <v>768</v>
      </c>
      <c r="B769" s="16">
        <v>170</v>
      </c>
      <c r="C769" s="16">
        <v>1163</v>
      </c>
      <c r="D769" s="16">
        <v>6.6410667788853503E-2</v>
      </c>
      <c r="E769" s="16">
        <v>0.05</v>
      </c>
      <c r="F769" s="16">
        <v>5.9568409999999998</v>
      </c>
      <c r="G769" s="16">
        <v>0.12028444015909399</v>
      </c>
      <c r="H769" s="16">
        <v>11.224735000000001</v>
      </c>
      <c r="I769" s="16">
        <v>1.01084963415579</v>
      </c>
      <c r="J769" s="18"/>
    </row>
    <row r="770" spans="1:10" ht="15.6">
      <c r="A770" s="16">
        <v>769</v>
      </c>
      <c r="B770" s="16">
        <v>235</v>
      </c>
      <c r="C770" s="16">
        <v>1163</v>
      </c>
      <c r="D770" s="16">
        <v>6.68554349535945E-2</v>
      </c>
      <c r="E770" s="16">
        <v>0.05</v>
      </c>
      <c r="F770" s="16">
        <v>5.9097819999999999</v>
      </c>
      <c r="G770" s="16">
        <v>0.12008680974198201</v>
      </c>
      <c r="H770" s="16">
        <v>11.252969999999999</v>
      </c>
      <c r="I770" s="16">
        <v>1.00985390079779</v>
      </c>
      <c r="J770" s="18"/>
    </row>
    <row r="771" spans="1:10" ht="15.6">
      <c r="A771" s="16">
        <v>770</v>
      </c>
      <c r="B771" s="16">
        <v>160</v>
      </c>
      <c r="C771" s="16">
        <v>1163</v>
      </c>
      <c r="D771" s="16">
        <v>6.7297389122651097E-2</v>
      </c>
      <c r="E771" s="16">
        <v>0.05</v>
      </c>
      <c r="F771" s="16">
        <v>5.8627229999999999</v>
      </c>
      <c r="G771" s="16">
        <v>0.119889036304426</v>
      </c>
      <c r="H771" s="16">
        <v>11.281205</v>
      </c>
      <c r="I771" s="16">
        <v>1.00885889331449</v>
      </c>
      <c r="J771" s="18"/>
    </row>
    <row r="772" spans="1:10" ht="15.6">
      <c r="A772" s="16">
        <v>771</v>
      </c>
      <c r="B772" s="16">
        <v>60</v>
      </c>
      <c r="C772" s="16">
        <v>1163</v>
      </c>
      <c r="D772" s="16">
        <v>6.8172964550058404E-2</v>
      </c>
      <c r="E772" s="16">
        <v>0.05</v>
      </c>
      <c r="F772" s="16">
        <v>5.768605</v>
      </c>
      <c r="G772" s="16">
        <v>0.11949305974653</v>
      </c>
      <c r="H772" s="16">
        <v>11.337675000000001</v>
      </c>
      <c r="I772" s="16">
        <v>1.00687105279947</v>
      </c>
      <c r="J772" s="18"/>
    </row>
    <row r="773" spans="1:10" ht="15.6">
      <c r="A773" s="16">
        <v>772</v>
      </c>
      <c r="B773" s="16">
        <v>300</v>
      </c>
      <c r="C773" s="16">
        <v>1165</v>
      </c>
      <c r="D773" s="16">
        <v>6.7898531716069896E-2</v>
      </c>
      <c r="E773" s="16">
        <v>6.4850000000000005E-2</v>
      </c>
      <c r="F773" s="16">
        <v>5.8313319679999998</v>
      </c>
      <c r="G773" s="16">
        <v>0.11911838534913199</v>
      </c>
      <c r="H773" s="16">
        <v>10.98860416</v>
      </c>
      <c r="I773" s="16">
        <v>1.00328344861361</v>
      </c>
      <c r="J773" s="18"/>
    </row>
    <row r="774" spans="1:10" ht="15.6">
      <c r="A774" s="16">
        <v>773</v>
      </c>
      <c r="B774" s="16">
        <v>200</v>
      </c>
      <c r="C774" s="16">
        <v>1095</v>
      </c>
      <c r="D774" s="16">
        <v>6.6723204709286402E-2</v>
      </c>
      <c r="E774" s="16">
        <v>6.1249999999999999E-2</v>
      </c>
      <c r="F774" s="16">
        <v>5.9501600000000003</v>
      </c>
      <c r="G774" s="16">
        <v>0.12109375</v>
      </c>
      <c r="H774" s="16">
        <v>10.957599999999999</v>
      </c>
      <c r="I774" s="16">
        <v>1.00636671707189</v>
      </c>
      <c r="J774" s="18"/>
    </row>
    <row r="775" spans="1:10" ht="15.6">
      <c r="A775" s="16">
        <v>774</v>
      </c>
      <c r="B775" s="16">
        <v>270</v>
      </c>
      <c r="C775" s="16">
        <v>1095</v>
      </c>
      <c r="D775" s="16">
        <v>6.6723204709286402E-2</v>
      </c>
      <c r="E775" s="16">
        <v>6.1249999999999999E-2</v>
      </c>
      <c r="F775" s="16">
        <v>5.8963615999999996</v>
      </c>
      <c r="G775" s="16">
        <v>0.12052877138413701</v>
      </c>
      <c r="H775" s="16">
        <v>11.098336</v>
      </c>
      <c r="I775" s="16">
        <v>1.0052231095050801</v>
      </c>
      <c r="J775" s="18"/>
    </row>
    <row r="776" spans="1:10" ht="15.6">
      <c r="A776" s="16">
        <v>775</v>
      </c>
      <c r="B776" s="16">
        <v>380</v>
      </c>
      <c r="C776" s="16">
        <v>1095</v>
      </c>
      <c r="D776" s="16">
        <v>6.6723204709286402E-2</v>
      </c>
      <c r="E776" s="16">
        <v>6.1249999999999999E-2</v>
      </c>
      <c r="F776" s="16">
        <v>5.8425631999999998</v>
      </c>
      <c r="G776" s="16">
        <v>0.119969040247678</v>
      </c>
      <c r="H776" s="16">
        <v>11.239072</v>
      </c>
      <c r="I776" s="16">
        <v>1.00408209811666</v>
      </c>
      <c r="J776" s="18"/>
    </row>
    <row r="777" spans="1:10" ht="15.6">
      <c r="A777" s="16">
        <v>776</v>
      </c>
      <c r="B777" s="16">
        <v>420</v>
      </c>
      <c r="C777" s="16">
        <v>1095</v>
      </c>
      <c r="D777" s="16">
        <v>6.6723204709286402E-2</v>
      </c>
      <c r="E777" s="16">
        <v>6.1249999999999999E-2</v>
      </c>
      <c r="F777" s="16">
        <v>5.8156639999999999</v>
      </c>
      <c r="G777" s="16">
        <v>0.11969111969111999</v>
      </c>
      <c r="H777" s="16">
        <v>11.30944</v>
      </c>
      <c r="I777" s="16">
        <v>1.00351256322822</v>
      </c>
      <c r="J777" s="18"/>
    </row>
    <row r="778" spans="1:10" ht="15.6">
      <c r="A778" s="16">
        <v>777</v>
      </c>
      <c r="B778" s="16">
        <v>400</v>
      </c>
      <c r="C778" s="16">
        <v>1095</v>
      </c>
      <c r="D778" s="16">
        <v>6.6723204709286402E-2</v>
      </c>
      <c r="E778" s="16">
        <v>6.1249999999999999E-2</v>
      </c>
      <c r="F778" s="16">
        <v>5.7887648</v>
      </c>
      <c r="G778" s="16">
        <v>0.119414483821263</v>
      </c>
      <c r="H778" s="16">
        <v>11.379808000000001</v>
      </c>
      <c r="I778" s="16">
        <v>1.00294367407603</v>
      </c>
      <c r="J778" s="18"/>
    </row>
    <row r="779" spans="1:10" ht="15.6">
      <c r="A779" s="16">
        <v>778</v>
      </c>
      <c r="B779" s="16">
        <v>0</v>
      </c>
      <c r="C779" s="16">
        <v>1095</v>
      </c>
      <c r="D779" s="16">
        <v>6.6723204709286402E-2</v>
      </c>
      <c r="E779" s="16">
        <v>6.1249999999999999E-2</v>
      </c>
      <c r="F779" s="16">
        <v>5.7349664000000002</v>
      </c>
      <c r="G779" s="16">
        <v>0.11886503067484699</v>
      </c>
      <c r="H779" s="16">
        <v>11.520543999999999</v>
      </c>
      <c r="I779" s="16">
        <v>1.00180782859257</v>
      </c>
      <c r="J779" s="18"/>
    </row>
    <row r="780" spans="1:10" ht="15.6">
      <c r="A780" s="16">
        <v>779</v>
      </c>
      <c r="B780" s="16">
        <v>275</v>
      </c>
      <c r="C780" s="16">
        <v>1195</v>
      </c>
      <c r="D780" s="16">
        <v>6.1506681843092603E-2</v>
      </c>
      <c r="E780" s="16">
        <v>5.4212499999999997E-2</v>
      </c>
      <c r="F780" s="16">
        <v>5.7754399999999997</v>
      </c>
      <c r="G780" s="16">
        <v>0.12087372683764901</v>
      </c>
      <c r="H780" s="16">
        <v>11.035450000000001</v>
      </c>
      <c r="I780" s="16">
        <v>1.0117983378966799</v>
      </c>
      <c r="J780" s="18"/>
    </row>
    <row r="781" spans="1:10" ht="15.6">
      <c r="A781" s="16">
        <v>780</v>
      </c>
      <c r="B781" s="16">
        <v>310</v>
      </c>
      <c r="C781" s="16">
        <v>1195</v>
      </c>
      <c r="D781" s="16">
        <v>6.2022643862209702E-2</v>
      </c>
      <c r="E781" s="16">
        <v>5.4212499999999997E-2</v>
      </c>
      <c r="F781" s="16">
        <v>5.7754399999999997</v>
      </c>
      <c r="G781" s="16">
        <v>0.12087372683764901</v>
      </c>
      <c r="H781" s="16">
        <v>11.035450000000001</v>
      </c>
      <c r="I781" s="16">
        <v>1.0089585376160199</v>
      </c>
      <c r="J781" s="18"/>
    </row>
    <row r="782" spans="1:10" ht="15.6">
      <c r="A782" s="16">
        <v>781</v>
      </c>
      <c r="B782" s="16">
        <v>375</v>
      </c>
      <c r="C782" s="16">
        <v>1195</v>
      </c>
      <c r="D782" s="16">
        <v>6.2547335629260195E-2</v>
      </c>
      <c r="E782" s="16">
        <v>5.4212499999999997E-2</v>
      </c>
      <c r="F782" s="16">
        <v>5.7754399999999997</v>
      </c>
      <c r="G782" s="16">
        <v>0.12087372683764901</v>
      </c>
      <c r="H782" s="16">
        <v>11.035450000000001</v>
      </c>
      <c r="I782" s="16">
        <v>1.0061187373353599</v>
      </c>
      <c r="J782" s="18"/>
    </row>
    <row r="783" spans="1:10" ht="15.6">
      <c r="A783" s="16">
        <v>782</v>
      </c>
      <c r="B783" s="16">
        <v>250</v>
      </c>
      <c r="C783" s="16">
        <v>1195</v>
      </c>
      <c r="D783" s="16">
        <v>6.3623809869903306E-2</v>
      </c>
      <c r="E783" s="16">
        <v>5.4212499999999997E-2</v>
      </c>
      <c r="F783" s="16">
        <v>5.7754399999999997</v>
      </c>
      <c r="G783" s="16">
        <v>0.12087372683764901</v>
      </c>
      <c r="H783" s="16">
        <v>11.035450000000001</v>
      </c>
      <c r="I783" s="16">
        <v>1.0004391367740399</v>
      </c>
      <c r="J783" s="18"/>
    </row>
    <row r="784" spans="1:10" ht="15.6">
      <c r="A784" s="16">
        <v>783</v>
      </c>
      <c r="B784" s="16">
        <v>130</v>
      </c>
      <c r="C784" s="16">
        <v>1120</v>
      </c>
      <c r="D784" s="16">
        <v>6.6666666666666693E-2</v>
      </c>
      <c r="E784" s="16">
        <v>0.05</v>
      </c>
      <c r="F784" s="16">
        <v>5.7636000000000003</v>
      </c>
      <c r="G784" s="16">
        <v>0.113122171945701</v>
      </c>
      <c r="H784" s="16">
        <v>10.832000000000001</v>
      </c>
      <c r="I784" s="16">
        <v>1.0131000717593599</v>
      </c>
      <c r="J784" s="18"/>
    </row>
    <row r="785" spans="1:10" ht="15.6">
      <c r="A785" s="16">
        <v>784</v>
      </c>
      <c r="B785" s="16">
        <v>160</v>
      </c>
      <c r="C785" s="16">
        <v>1120</v>
      </c>
      <c r="D785" s="16">
        <v>6.6666666666666693E-2</v>
      </c>
      <c r="E785" s="16">
        <v>0.05</v>
      </c>
      <c r="F785" s="16">
        <v>5.0027999999999997</v>
      </c>
      <c r="G785" s="16">
        <v>9.8814229249011898E-2</v>
      </c>
      <c r="H785" s="16">
        <v>10.836</v>
      </c>
      <c r="I785" s="16">
        <v>1.0131000717593599</v>
      </c>
      <c r="J785" s="18"/>
    </row>
    <row r="786" spans="1:10" ht="15.6">
      <c r="A786" s="16">
        <v>785</v>
      </c>
      <c r="B786" s="16">
        <v>75</v>
      </c>
      <c r="C786" s="16">
        <v>1120</v>
      </c>
      <c r="D786" s="16">
        <v>6.6666666666666693E-2</v>
      </c>
      <c r="E786" s="16">
        <v>0.05</v>
      </c>
      <c r="F786" s="16">
        <v>4.242</v>
      </c>
      <c r="G786" s="16">
        <v>8.7719298245614002E-2</v>
      </c>
      <c r="H786" s="16">
        <v>10.84</v>
      </c>
      <c r="I786" s="16">
        <v>1.0131000717593599</v>
      </c>
      <c r="J786" s="18"/>
    </row>
    <row r="787" spans="1:10" ht="15.6">
      <c r="A787" s="16">
        <v>786</v>
      </c>
      <c r="B787" s="16">
        <v>105</v>
      </c>
      <c r="C787" s="16">
        <v>1120</v>
      </c>
      <c r="D787" s="16">
        <v>6.5326633165829207E-2</v>
      </c>
      <c r="E787" s="16">
        <v>0.05</v>
      </c>
      <c r="F787" s="16">
        <v>6.0938999999999997</v>
      </c>
      <c r="G787" s="16">
        <v>0.12265084075173099</v>
      </c>
      <c r="H787" s="16">
        <v>10.8134</v>
      </c>
      <c r="I787" s="16">
        <v>1.01310313617202</v>
      </c>
      <c r="J787" s="18"/>
    </row>
    <row r="788" spans="1:10" ht="15.6">
      <c r="A788" s="16">
        <v>787</v>
      </c>
      <c r="B788" s="16">
        <v>130</v>
      </c>
      <c r="C788" s="16">
        <v>1215</v>
      </c>
      <c r="D788" s="16">
        <v>6.5976714100905595E-2</v>
      </c>
      <c r="E788" s="16">
        <v>0.05</v>
      </c>
      <c r="F788" s="16">
        <v>6.1189499999999999</v>
      </c>
      <c r="G788" s="16">
        <v>0.12229862475441999</v>
      </c>
      <c r="H788" s="16">
        <v>10.8217</v>
      </c>
      <c r="I788" s="16">
        <v>1.0131016031696201</v>
      </c>
      <c r="J788" s="18"/>
    </row>
    <row r="789" spans="1:10" ht="15.6">
      <c r="A789" s="16">
        <v>788</v>
      </c>
      <c r="B789" s="16">
        <v>300</v>
      </c>
      <c r="C789" s="16">
        <v>1090</v>
      </c>
      <c r="D789" s="16">
        <v>6.6336019838809698E-2</v>
      </c>
      <c r="E789" s="16">
        <v>6.1249999999999999E-2</v>
      </c>
      <c r="F789" s="16">
        <v>5.7343107199999999</v>
      </c>
      <c r="G789" s="16">
        <v>0.118112402293475</v>
      </c>
      <c r="H789" s="16">
        <v>10.637329599999999</v>
      </c>
      <c r="I789" s="16">
        <v>1.01868587905297</v>
      </c>
      <c r="J789" s="18"/>
    </row>
    <row r="790" spans="1:10" ht="15.6">
      <c r="A790" s="16">
        <v>789</v>
      </c>
      <c r="B790" s="16">
        <v>390</v>
      </c>
      <c r="C790" s="16">
        <v>1120</v>
      </c>
      <c r="D790" s="16">
        <v>6.7750677506775103E-2</v>
      </c>
      <c r="E790" s="16">
        <v>0.05</v>
      </c>
      <c r="F790" s="16">
        <v>5.2911599999999996</v>
      </c>
      <c r="G790" s="16">
        <v>0.105574324324324</v>
      </c>
      <c r="H790" s="16">
        <v>11.273400000000001</v>
      </c>
      <c r="I790" s="16">
        <v>1.00424356036936</v>
      </c>
      <c r="J790" s="18"/>
    </row>
    <row r="791" spans="1:10" ht="15.6">
      <c r="A791" s="16">
        <v>790</v>
      </c>
      <c r="B791" s="16">
        <v>396</v>
      </c>
      <c r="C791" s="16">
        <v>1130</v>
      </c>
      <c r="D791" s="16">
        <v>6.7750677506775103E-2</v>
      </c>
      <c r="E791" s="16">
        <v>0.05</v>
      </c>
      <c r="F791" s="16">
        <v>5.2911599999999996</v>
      </c>
      <c r="G791" s="16">
        <v>0.105574324324324</v>
      </c>
      <c r="H791" s="16">
        <v>11.273400000000001</v>
      </c>
      <c r="I791" s="16">
        <v>1.00424356036936</v>
      </c>
      <c r="J791" s="18"/>
    </row>
    <row r="792" spans="1:10" ht="15.6">
      <c r="A792" s="16">
        <v>791</v>
      </c>
      <c r="B792" s="16">
        <v>370</v>
      </c>
      <c r="C792" s="16">
        <v>1135</v>
      </c>
      <c r="D792" s="16">
        <v>6.7750677506775103E-2</v>
      </c>
      <c r="E792" s="16">
        <v>0.05</v>
      </c>
      <c r="F792" s="16">
        <v>5.2911599999999996</v>
      </c>
      <c r="G792" s="16">
        <v>0.105574324324324</v>
      </c>
      <c r="H792" s="16">
        <v>11.273400000000001</v>
      </c>
      <c r="I792" s="16">
        <v>1.00424356036936</v>
      </c>
      <c r="J792" s="18"/>
    </row>
    <row r="793" spans="1:10" ht="15.6">
      <c r="A793" s="16">
        <v>792</v>
      </c>
      <c r="B793" s="16">
        <v>352</v>
      </c>
      <c r="C793" s="16">
        <v>1140</v>
      </c>
      <c r="D793" s="16">
        <v>6.7750677506775103E-2</v>
      </c>
      <c r="E793" s="16">
        <v>0.05</v>
      </c>
      <c r="F793" s="16">
        <v>5.2911599999999996</v>
      </c>
      <c r="G793" s="16">
        <v>0.105574324324324</v>
      </c>
      <c r="H793" s="16">
        <v>11.273400000000001</v>
      </c>
      <c r="I793" s="16">
        <v>1.00424356036936</v>
      </c>
      <c r="J793" s="18"/>
    </row>
    <row r="794" spans="1:10" ht="15.6">
      <c r="A794" s="16">
        <v>793</v>
      </c>
      <c r="B794" s="16">
        <v>320</v>
      </c>
      <c r="C794" s="16">
        <v>1150</v>
      </c>
      <c r="D794" s="16">
        <v>6.7750677506775103E-2</v>
      </c>
      <c r="E794" s="16">
        <v>0.05</v>
      </c>
      <c r="F794" s="16">
        <v>5.2911599999999996</v>
      </c>
      <c r="G794" s="16">
        <v>0.105574324324324</v>
      </c>
      <c r="H794" s="16">
        <v>11.273400000000001</v>
      </c>
      <c r="I794" s="16">
        <v>1.00424356036936</v>
      </c>
      <c r="J794" s="18"/>
    </row>
    <row r="795" spans="1:10" ht="15.6">
      <c r="A795" s="16">
        <v>794</v>
      </c>
      <c r="B795" s="16">
        <v>310</v>
      </c>
      <c r="C795" s="16">
        <v>1120</v>
      </c>
      <c r="D795" s="16">
        <v>6.7750677506775103E-2</v>
      </c>
      <c r="E795" s="16">
        <v>0.05</v>
      </c>
      <c r="F795" s="16">
        <v>5.2911599999999996</v>
      </c>
      <c r="G795" s="16">
        <v>0.105574324324324</v>
      </c>
      <c r="H795" s="16">
        <v>11.273400000000001</v>
      </c>
      <c r="I795" s="16">
        <v>1.00424356036936</v>
      </c>
      <c r="J795" s="18"/>
    </row>
    <row r="796" spans="1:10" ht="15.6">
      <c r="A796" s="16">
        <v>795</v>
      </c>
      <c r="B796" s="16">
        <v>363</v>
      </c>
      <c r="C796" s="16">
        <v>1090</v>
      </c>
      <c r="D796" s="16">
        <v>6.68912892676643E-2</v>
      </c>
      <c r="E796" s="16">
        <v>6.5000000000000002E-2</v>
      </c>
      <c r="F796" s="16">
        <v>5.7137696</v>
      </c>
      <c r="G796" s="16">
        <v>0.116191904047976</v>
      </c>
      <c r="H796" s="16">
        <v>11.099296000000001</v>
      </c>
      <c r="I796" s="16">
        <v>1.0046302221282799</v>
      </c>
      <c r="J796" s="18"/>
    </row>
    <row r="797" spans="1:10" ht="15.6">
      <c r="A797" s="16">
        <v>796</v>
      </c>
      <c r="B797" s="16">
        <v>376</v>
      </c>
      <c r="C797" s="16">
        <v>1095</v>
      </c>
      <c r="D797" s="16">
        <v>6.6893459832351995E-2</v>
      </c>
      <c r="E797" s="16">
        <v>6.5240000000000006E-2</v>
      </c>
      <c r="F797" s="16">
        <v>5.7137696</v>
      </c>
      <c r="G797" s="16">
        <v>0.116191904047976</v>
      </c>
      <c r="H797" s="16">
        <v>11.099296000000001</v>
      </c>
      <c r="I797" s="16">
        <v>1.00715801489714</v>
      </c>
      <c r="J797" s="18"/>
    </row>
    <row r="798" spans="1:10" ht="15.6">
      <c r="A798" s="16">
        <v>797</v>
      </c>
      <c r="B798" s="16">
        <v>383</v>
      </c>
      <c r="C798" s="16">
        <v>1100</v>
      </c>
      <c r="D798" s="16">
        <v>6.6895611412135902E-2</v>
      </c>
      <c r="E798" s="16">
        <v>6.5479999999999997E-2</v>
      </c>
      <c r="F798" s="16">
        <v>5.7137696</v>
      </c>
      <c r="G798" s="16">
        <v>0.116191904047976</v>
      </c>
      <c r="H798" s="16">
        <v>11.099296000000001</v>
      </c>
      <c r="I798" s="16">
        <v>1.009685807666</v>
      </c>
      <c r="J798" s="18"/>
    </row>
    <row r="799" spans="1:10" ht="15.6">
      <c r="A799" s="16">
        <v>798</v>
      </c>
      <c r="B799" s="16">
        <v>396</v>
      </c>
      <c r="C799" s="16">
        <v>1120</v>
      </c>
      <c r="D799" s="16">
        <v>6.6899858604665699E-2</v>
      </c>
      <c r="E799" s="16">
        <v>6.5960000000000005E-2</v>
      </c>
      <c r="F799" s="16">
        <v>5.7137696</v>
      </c>
      <c r="G799" s="16">
        <v>0.116191904047976</v>
      </c>
      <c r="H799" s="16">
        <v>11.099296000000001</v>
      </c>
      <c r="I799" s="16">
        <v>1.0147413932037299</v>
      </c>
      <c r="J799" s="18"/>
    </row>
    <row r="800" spans="1:10" ht="15.6">
      <c r="A800" s="16">
        <v>799</v>
      </c>
      <c r="B800" s="16">
        <v>400</v>
      </c>
      <c r="C800" s="16">
        <v>1130</v>
      </c>
      <c r="D800" s="16">
        <v>6.6901954700589503E-2</v>
      </c>
      <c r="E800" s="16">
        <v>6.6199999999999995E-2</v>
      </c>
      <c r="F800" s="16">
        <v>5.7137696</v>
      </c>
      <c r="G800" s="16">
        <v>0.116191904047976</v>
      </c>
      <c r="H800" s="16">
        <v>11.099296000000001</v>
      </c>
      <c r="I800" s="16">
        <v>1.01726918597259</v>
      </c>
      <c r="J800" s="18"/>
    </row>
    <row r="801" spans="1:10" ht="15.6">
      <c r="A801" s="16">
        <v>800</v>
      </c>
      <c r="B801" s="16">
        <v>415</v>
      </c>
      <c r="C801" s="16">
        <v>1130</v>
      </c>
      <c r="D801" s="16">
        <v>6.6904032778148895E-2</v>
      </c>
      <c r="E801" s="16">
        <v>6.6439999999999999E-2</v>
      </c>
      <c r="F801" s="16">
        <v>5.7137696</v>
      </c>
      <c r="G801" s="16">
        <v>0.116191904047976</v>
      </c>
      <c r="H801" s="16">
        <v>11.099296000000001</v>
      </c>
      <c r="I801" s="16">
        <v>1.01979697874145</v>
      </c>
      <c r="J801" s="18"/>
    </row>
    <row r="802" spans="1:10" ht="15.6">
      <c r="A802" s="16">
        <v>801</v>
      </c>
      <c r="B802" s="16">
        <v>76</v>
      </c>
      <c r="C802" s="16">
        <v>1135</v>
      </c>
      <c r="D802" s="16">
        <v>6.6906093068682601E-2</v>
      </c>
      <c r="E802" s="16">
        <v>6.6680000000000003E-2</v>
      </c>
      <c r="F802" s="16">
        <v>5.7137696</v>
      </c>
      <c r="G802" s="16">
        <v>0.116191904047976</v>
      </c>
      <c r="H802" s="16">
        <v>11.099296000000001</v>
      </c>
      <c r="I802" s="16">
        <v>1.0223247715103101</v>
      </c>
      <c r="J802" s="18"/>
    </row>
    <row r="803" spans="1:10" ht="15.6">
      <c r="A803" s="16">
        <v>802</v>
      </c>
      <c r="B803" s="16">
        <v>317</v>
      </c>
      <c r="C803" s="16">
        <v>1080</v>
      </c>
      <c r="D803" s="16">
        <v>6.6879169171043196E-2</v>
      </c>
      <c r="E803" s="16">
        <v>6.6125000000000003E-2</v>
      </c>
      <c r="F803" s="16">
        <v>5.9718419999999997</v>
      </c>
      <c r="G803" s="16">
        <v>0.120911286191673</v>
      </c>
      <c r="H803" s="16">
        <v>10.961370000000001</v>
      </c>
      <c r="I803" s="16">
        <v>1.00529788340763</v>
      </c>
      <c r="J803" s="18"/>
    </row>
    <row r="804" spans="1:10" ht="15.6">
      <c r="A804" s="16">
        <v>803</v>
      </c>
      <c r="B804" s="16">
        <v>130</v>
      </c>
      <c r="C804" s="16">
        <v>1065</v>
      </c>
      <c r="D804" s="16">
        <v>6.6492829204693599E-2</v>
      </c>
      <c r="E804" s="16">
        <v>5.3749999999999999E-2</v>
      </c>
      <c r="F804" s="16">
        <v>6.1137300000000003</v>
      </c>
      <c r="G804" s="16">
        <v>0.12254123396456899</v>
      </c>
      <c r="H804" s="16">
        <v>10.811299999999999</v>
      </c>
      <c r="I804" s="16">
        <v>1.0123584259735801</v>
      </c>
      <c r="J804" s="18"/>
    </row>
    <row r="805" spans="1:10" ht="15.6">
      <c r="A805" s="16">
        <v>804</v>
      </c>
      <c r="B805" s="16">
        <v>172</v>
      </c>
      <c r="C805" s="16">
        <v>1065</v>
      </c>
      <c r="D805" s="16">
        <v>6.6326530612244902E-2</v>
      </c>
      <c r="E805" s="16">
        <v>5.7500000000000002E-2</v>
      </c>
      <c r="F805" s="16">
        <v>6.0834599999999996</v>
      </c>
      <c r="G805" s="16">
        <v>0.123133414932681</v>
      </c>
      <c r="H805" s="16">
        <v>10.7926</v>
      </c>
      <c r="I805" s="16">
        <v>1.01161662427002</v>
      </c>
      <c r="J805" s="18"/>
    </row>
    <row r="806" spans="1:10" ht="15.6">
      <c r="A806" s="16">
        <v>805</v>
      </c>
      <c r="B806" s="16">
        <v>57</v>
      </c>
      <c r="C806" s="16">
        <v>1065</v>
      </c>
      <c r="D806" s="16">
        <v>6.6014669926650393E-2</v>
      </c>
      <c r="E806" s="16">
        <v>6.5000000000000002E-2</v>
      </c>
      <c r="F806" s="16">
        <v>6.0229200000000001</v>
      </c>
      <c r="G806" s="16">
        <v>0.124324324324324</v>
      </c>
      <c r="H806" s="16">
        <v>10.7552</v>
      </c>
      <c r="I806" s="16">
        <v>1.0101325529129099</v>
      </c>
      <c r="J806" s="18"/>
    </row>
    <row r="807" spans="1:10" ht="15.6">
      <c r="A807" s="16">
        <v>806</v>
      </c>
      <c r="B807" s="16">
        <v>300</v>
      </c>
      <c r="C807" s="16">
        <v>1070</v>
      </c>
      <c r="D807" s="16">
        <v>6.5248355911143405E-2</v>
      </c>
      <c r="E807" s="16">
        <v>6.1812499999999999E-2</v>
      </c>
      <c r="F807" s="16">
        <v>5.8188936</v>
      </c>
      <c r="G807" s="16">
        <v>0.11986839877107699</v>
      </c>
      <c r="H807" s="16">
        <v>11.253556</v>
      </c>
      <c r="I807" s="16">
        <v>1.00590929325088</v>
      </c>
      <c r="J807" s="18"/>
    </row>
    <row r="808" spans="1:10" ht="15.6">
      <c r="A808" s="16">
        <v>807</v>
      </c>
      <c r="B808" s="16">
        <v>247</v>
      </c>
      <c r="C808" s="16">
        <v>1070</v>
      </c>
      <c r="D808" s="16">
        <v>6.61675671356481E-2</v>
      </c>
      <c r="E808" s="16">
        <v>6.1812499999999999E-2</v>
      </c>
      <c r="F808" s="16">
        <v>5.8188936</v>
      </c>
      <c r="G808" s="16">
        <v>0.11986839877107699</v>
      </c>
      <c r="H808" s="16">
        <v>11.253556</v>
      </c>
      <c r="I808" s="16">
        <v>1.0008866778928101</v>
      </c>
      <c r="J808" s="18"/>
    </row>
    <row r="809" spans="1:10" ht="15.6">
      <c r="A809" s="16">
        <v>808</v>
      </c>
      <c r="B809" s="16">
        <v>200</v>
      </c>
      <c r="C809" s="16">
        <v>1070</v>
      </c>
      <c r="D809" s="16">
        <v>6.7113047923641395E-2</v>
      </c>
      <c r="E809" s="16">
        <v>6.1812499999999999E-2</v>
      </c>
      <c r="F809" s="16">
        <v>5.8188936</v>
      </c>
      <c r="G809" s="16">
        <v>0.11986839877107699</v>
      </c>
      <c r="H809" s="16">
        <v>11.253556</v>
      </c>
      <c r="I809" s="16">
        <v>0.99586406253474702</v>
      </c>
      <c r="J809" s="18"/>
    </row>
    <row r="810" spans="1:10" ht="15.6">
      <c r="A810" s="16">
        <v>809</v>
      </c>
      <c r="B810" s="16">
        <v>88</v>
      </c>
      <c r="C810" s="16">
        <v>1080</v>
      </c>
      <c r="D810" s="16">
        <v>6.55418559377028E-2</v>
      </c>
      <c r="E810" s="16">
        <v>0.05</v>
      </c>
      <c r="F810" s="16">
        <v>6.131475</v>
      </c>
      <c r="G810" s="16">
        <v>0.122124326970142</v>
      </c>
      <c r="H810" s="16">
        <v>10.825850000000001</v>
      </c>
      <c r="I810" s="16">
        <v>1.01369549291461</v>
      </c>
      <c r="J810" s="18"/>
    </row>
    <row r="811" spans="1:10" ht="15.6">
      <c r="A811" s="16">
        <v>810</v>
      </c>
      <c r="B811" s="16">
        <v>95</v>
      </c>
      <c r="C811" s="16">
        <v>1080</v>
      </c>
      <c r="D811" s="16">
        <v>6.4475347661188398E-2</v>
      </c>
      <c r="E811" s="16">
        <v>0.05</v>
      </c>
      <c r="F811" s="16">
        <v>6.1189499999999999</v>
      </c>
      <c r="G811" s="16">
        <v>0.12229862475441999</v>
      </c>
      <c r="H811" s="16">
        <v>10.8217</v>
      </c>
      <c r="I811" s="16">
        <v>1.01429122342546</v>
      </c>
      <c r="J811" s="18"/>
    </row>
    <row r="812" spans="1:10" ht="15.6">
      <c r="A812" s="16">
        <v>811</v>
      </c>
      <c r="B812" s="16">
        <v>67</v>
      </c>
      <c r="C812" s="16">
        <v>1080</v>
      </c>
      <c r="D812" s="16">
        <v>6.1583577712609999E-2</v>
      </c>
      <c r="E812" s="16">
        <v>0.05</v>
      </c>
      <c r="F812" s="16">
        <v>6.0813750000000004</v>
      </c>
      <c r="G812" s="16">
        <v>0.122828784119107</v>
      </c>
      <c r="H812" s="16">
        <v>10.80925</v>
      </c>
      <c r="I812" s="16">
        <v>1.0160802735044601</v>
      </c>
      <c r="J812" s="18"/>
    </row>
    <row r="813" spans="1:10" ht="15.6">
      <c r="A813" s="16">
        <v>812</v>
      </c>
      <c r="B813" s="16">
        <v>250</v>
      </c>
      <c r="C813" s="16">
        <v>1090</v>
      </c>
      <c r="D813" s="16">
        <v>6.6326530612244902E-2</v>
      </c>
      <c r="E813" s="16">
        <v>5.7500000000000002E-2</v>
      </c>
      <c r="F813" s="16">
        <v>5.9174578000000002</v>
      </c>
      <c r="G813" s="16">
        <v>0.119985543910372</v>
      </c>
      <c r="H813" s="16">
        <v>11.220433</v>
      </c>
      <c r="I813" s="16">
        <v>1.0080080742861699</v>
      </c>
      <c r="J813" s="18"/>
    </row>
    <row r="814" spans="1:10" ht="15.6">
      <c r="A814" s="16">
        <v>813</v>
      </c>
      <c r="B814" s="16">
        <v>375</v>
      </c>
      <c r="C814" s="16">
        <v>1090</v>
      </c>
      <c r="D814" s="16">
        <v>6.6167290886392005E-2</v>
      </c>
      <c r="E814" s="16">
        <v>6.1249999999999999E-2</v>
      </c>
      <c r="F814" s="16">
        <v>5.8672316999999996</v>
      </c>
      <c r="G814" s="16">
        <v>0.119665322337928</v>
      </c>
      <c r="H814" s="16">
        <v>11.2507245</v>
      </c>
      <c r="I814" s="16">
        <v>1.0068125255672999</v>
      </c>
      <c r="J814" s="18"/>
    </row>
    <row r="815" spans="1:10" ht="15.6">
      <c r="A815" s="16">
        <v>814</v>
      </c>
      <c r="B815" s="16">
        <v>460</v>
      </c>
      <c r="C815" s="16">
        <v>1090</v>
      </c>
      <c r="D815" s="16">
        <v>6.6090179122915399E-2</v>
      </c>
      <c r="E815" s="16">
        <v>6.3125000000000001E-2</v>
      </c>
      <c r="F815" s="16">
        <v>5.8421186499999997</v>
      </c>
      <c r="G815" s="16">
        <v>0.119505370520805</v>
      </c>
      <c r="H815" s="16">
        <v>11.265870250000001</v>
      </c>
      <c r="I815" s="16">
        <v>1.0062150630715501</v>
      </c>
      <c r="J815" s="18"/>
    </row>
    <row r="816" spans="1:10" ht="15.6">
      <c r="A816" s="16">
        <v>815</v>
      </c>
      <c r="B816" s="16">
        <v>410</v>
      </c>
      <c r="C816" s="16">
        <v>1090</v>
      </c>
      <c r="D816" s="16">
        <v>6.6014669926650393E-2</v>
      </c>
      <c r="E816" s="16">
        <v>6.5000000000000002E-2</v>
      </c>
      <c r="F816" s="16">
        <v>5.8170055999999999</v>
      </c>
      <c r="G816" s="16">
        <v>0.11934552454283</v>
      </c>
      <c r="H816" s="16">
        <v>11.281015999999999</v>
      </c>
      <c r="I816" s="16">
        <v>1.00561780834032</v>
      </c>
      <c r="J816" s="18"/>
    </row>
    <row r="817" spans="1:10" ht="15.6">
      <c r="A817" s="16">
        <v>816</v>
      </c>
      <c r="B817" s="16">
        <v>300</v>
      </c>
      <c r="C817" s="16">
        <v>1090</v>
      </c>
      <c r="D817" s="16">
        <v>6.5940713853599495E-2</v>
      </c>
      <c r="E817" s="16">
        <v>6.6875000000000004E-2</v>
      </c>
      <c r="F817" s="16">
        <v>5.79189255</v>
      </c>
      <c r="G817" s="16">
        <v>0.119185784298987</v>
      </c>
      <c r="H817" s="16">
        <v>11.29616175</v>
      </c>
      <c r="I817" s="16">
        <v>1.00502076126526</v>
      </c>
      <c r="J817" s="18"/>
    </row>
    <row r="818" spans="1:10" ht="15.6">
      <c r="A818" s="16">
        <v>817</v>
      </c>
      <c r="B818" s="16">
        <v>130</v>
      </c>
      <c r="C818" s="16">
        <v>1050</v>
      </c>
      <c r="D818" s="16">
        <v>6.6666666666666693E-2</v>
      </c>
      <c r="E818" s="16">
        <v>0.05</v>
      </c>
      <c r="F818" s="16">
        <v>5.9538000000000002</v>
      </c>
      <c r="G818" s="16">
        <v>0.117370892018779</v>
      </c>
      <c r="H818" s="16">
        <v>10.831</v>
      </c>
      <c r="I818" s="16">
        <v>1.0131000717593599</v>
      </c>
      <c r="J818" s="18"/>
    </row>
    <row r="819" spans="1:10" ht="15.6">
      <c r="A819" s="16">
        <v>818</v>
      </c>
      <c r="B819" s="16">
        <v>145</v>
      </c>
      <c r="C819" s="16">
        <v>1050</v>
      </c>
      <c r="D819" s="16">
        <v>6.6666666666666693E-2</v>
      </c>
      <c r="E819" s="16">
        <v>0.05</v>
      </c>
      <c r="F819" s="16">
        <v>5.7636000000000003</v>
      </c>
      <c r="G819" s="16">
        <v>0.113122171945701</v>
      </c>
      <c r="H819" s="16">
        <v>10.832000000000001</v>
      </c>
      <c r="I819" s="16">
        <v>1.0131000717593599</v>
      </c>
      <c r="J819" s="18"/>
    </row>
    <row r="820" spans="1:10" ht="15.6">
      <c r="A820" s="16">
        <v>819</v>
      </c>
      <c r="B820" s="16">
        <v>155</v>
      </c>
      <c r="C820" s="16">
        <v>1050</v>
      </c>
      <c r="D820" s="16">
        <v>6.6666666666666693E-2</v>
      </c>
      <c r="E820" s="16">
        <v>0.05</v>
      </c>
      <c r="F820" s="16">
        <v>5.5734000000000004</v>
      </c>
      <c r="G820" s="16">
        <v>0.109170305676856</v>
      </c>
      <c r="H820" s="16">
        <v>10.833</v>
      </c>
      <c r="I820" s="16">
        <v>1.0131000717593599</v>
      </c>
      <c r="J820" s="18"/>
    </row>
    <row r="821" spans="1:10" ht="15.6">
      <c r="A821" s="16">
        <v>820</v>
      </c>
      <c r="B821" s="16">
        <v>104</v>
      </c>
      <c r="C821" s="16">
        <v>1050</v>
      </c>
      <c r="D821" s="16">
        <v>6.6666666666666693E-2</v>
      </c>
      <c r="E821" s="16">
        <v>0.05</v>
      </c>
      <c r="F821" s="16">
        <v>5.3832000000000004</v>
      </c>
      <c r="G821" s="16">
        <v>0.105485232067511</v>
      </c>
      <c r="H821" s="16">
        <v>10.834</v>
      </c>
      <c r="I821" s="16">
        <v>1.0131000717593599</v>
      </c>
      <c r="J821" s="18"/>
    </row>
    <row r="822" spans="1:10" ht="15.6">
      <c r="A822" s="16">
        <v>821</v>
      </c>
      <c r="B822" s="16">
        <v>133</v>
      </c>
      <c r="C822" s="16">
        <v>1075</v>
      </c>
      <c r="D822" s="16">
        <v>6.6666666666666693E-2</v>
      </c>
      <c r="E822" s="16">
        <v>0.05</v>
      </c>
      <c r="F822" s="16">
        <v>5.3832000000000004</v>
      </c>
      <c r="G822" s="16">
        <v>0.105485232067511</v>
      </c>
      <c r="H822" s="16">
        <v>10.834</v>
      </c>
      <c r="I822" s="16">
        <v>1.0131000717593599</v>
      </c>
      <c r="J822" s="18"/>
    </row>
    <row r="823" spans="1:10" ht="15.6">
      <c r="A823" s="16">
        <v>822</v>
      </c>
      <c r="B823" s="16">
        <v>225</v>
      </c>
      <c r="C823" s="16">
        <v>1100</v>
      </c>
      <c r="D823" s="16">
        <v>6.6724869044649499E-2</v>
      </c>
      <c r="E823" s="16">
        <v>6.3125000000000001E-2</v>
      </c>
      <c r="F823" s="16">
        <v>5.9743899999999996</v>
      </c>
      <c r="G823" s="16">
        <v>0.121201025265471</v>
      </c>
      <c r="H823" s="16">
        <v>10.941649999999999</v>
      </c>
      <c r="I823" s="16">
        <v>1.00542880424794</v>
      </c>
      <c r="J823" s="18"/>
    </row>
    <row r="824" spans="1:10" ht="15.6">
      <c r="A824" s="16">
        <v>823</v>
      </c>
      <c r="B824" s="16">
        <v>270</v>
      </c>
      <c r="C824" s="16">
        <v>1100</v>
      </c>
      <c r="D824" s="16">
        <v>6.6691505216095404E-2</v>
      </c>
      <c r="E824" s="16">
        <v>6.3875000000000001E-2</v>
      </c>
      <c r="F824" s="16">
        <v>5.9702570000000001</v>
      </c>
      <c r="G824" s="16">
        <v>0.12118178488585001</v>
      </c>
      <c r="H824" s="16">
        <v>10.94262</v>
      </c>
      <c r="I824" s="16">
        <v>1.0052693606477501</v>
      </c>
      <c r="J824" s="18"/>
    </row>
    <row r="825" spans="1:10" ht="15.6">
      <c r="A825" s="16">
        <v>824</v>
      </c>
      <c r="B825" s="16">
        <v>285</v>
      </c>
      <c r="C825" s="16">
        <v>1100</v>
      </c>
      <c r="D825" s="16">
        <v>6.6658421963888201E-2</v>
      </c>
      <c r="E825" s="16">
        <v>6.4625000000000002E-2</v>
      </c>
      <c r="F825" s="16">
        <v>5.9661239999999998</v>
      </c>
      <c r="G825" s="16">
        <v>0.121162535108072</v>
      </c>
      <c r="H825" s="16">
        <v>10.94359</v>
      </c>
      <c r="I825" s="16">
        <v>1.00510991389768</v>
      </c>
      <c r="J825" s="18"/>
    </row>
    <row r="826" spans="1:10" ht="15.6">
      <c r="A826" s="16">
        <v>825</v>
      </c>
      <c r="B826" s="16">
        <v>190</v>
      </c>
      <c r="C826" s="16">
        <v>1100</v>
      </c>
      <c r="D826" s="16">
        <v>6.6625615763546794E-2</v>
      </c>
      <c r="E826" s="16">
        <v>6.5375000000000003E-2</v>
      </c>
      <c r="F826" s="16">
        <v>5.9619910000000003</v>
      </c>
      <c r="G826" s="16">
        <v>0.121143275925247</v>
      </c>
      <c r="H826" s="16">
        <v>10.944559999999999</v>
      </c>
      <c r="I826" s="16">
        <v>1.0049504639976501</v>
      </c>
      <c r="J826" s="18"/>
    </row>
    <row r="827" spans="1:10" ht="15.6">
      <c r="A827" s="16">
        <v>826</v>
      </c>
      <c r="B827" s="16">
        <v>125</v>
      </c>
      <c r="C827" s="16">
        <v>1100</v>
      </c>
      <c r="D827" s="16">
        <v>6.6593083149374593E-2</v>
      </c>
      <c r="E827" s="16">
        <v>6.6125000000000003E-2</v>
      </c>
      <c r="F827" s="16">
        <v>5.9578579999999999</v>
      </c>
      <c r="G827" s="16">
        <v>0.12112400733048299</v>
      </c>
      <c r="H827" s="16">
        <v>10.94553</v>
      </c>
      <c r="I827" s="16">
        <v>1.00479101094755</v>
      </c>
      <c r="J827" s="18"/>
    </row>
    <row r="828" spans="1:10" ht="15.6">
      <c r="A828" s="16">
        <v>827</v>
      </c>
      <c r="B828" s="16">
        <v>263</v>
      </c>
      <c r="C828" s="16">
        <v>1100</v>
      </c>
      <c r="D828" s="16">
        <v>6.6740142052412396E-2</v>
      </c>
      <c r="E828" s="16">
        <v>6.6875000000000004E-2</v>
      </c>
      <c r="F828" s="16">
        <v>5.9259300000000001</v>
      </c>
      <c r="G828" s="16">
        <v>0.120986448541082</v>
      </c>
      <c r="H828" s="16">
        <v>10.973549999999999</v>
      </c>
      <c r="I828" s="16">
        <v>1.0032409088930401</v>
      </c>
      <c r="J828" s="18"/>
    </row>
    <row r="829" spans="1:10" ht="15.6">
      <c r="A829" s="16">
        <v>828</v>
      </c>
      <c r="B829" s="16">
        <v>290</v>
      </c>
      <c r="C829" s="16">
        <v>1100</v>
      </c>
      <c r="D829" s="16">
        <v>6.6707317073170694E-2</v>
      </c>
      <c r="E829" s="16">
        <v>6.7625000000000005E-2</v>
      </c>
      <c r="F829" s="16">
        <v>5.9217969999999998</v>
      </c>
      <c r="G829" s="16">
        <v>0.12096715105629501</v>
      </c>
      <c r="H829" s="16">
        <v>10.97452</v>
      </c>
      <c r="I829" s="16">
        <v>1.0030815066622201</v>
      </c>
      <c r="J829" s="18"/>
    </row>
    <row r="830" spans="1:10" ht="15.6">
      <c r="A830" s="16">
        <v>829</v>
      </c>
      <c r="B830" s="16">
        <v>310</v>
      </c>
      <c r="C830" s="16">
        <v>1100</v>
      </c>
      <c r="D830" s="16">
        <v>6.6674763177070703E-2</v>
      </c>
      <c r="E830" s="16">
        <v>6.8375000000000005E-2</v>
      </c>
      <c r="F830" s="16">
        <v>5.9176640000000003</v>
      </c>
      <c r="G830" s="16">
        <v>0.120947844143154</v>
      </c>
      <c r="H830" s="16">
        <v>10.975490000000001</v>
      </c>
      <c r="I830" s="16">
        <v>1.0029221012835901</v>
      </c>
      <c r="J830" s="18"/>
    </row>
    <row r="831" spans="1:10" ht="15.6">
      <c r="A831" s="16">
        <v>830</v>
      </c>
      <c r="B831" s="16">
        <v>225</v>
      </c>
      <c r="C831" s="16">
        <v>1100</v>
      </c>
      <c r="D831" s="16">
        <v>6.66424770198355E-2</v>
      </c>
      <c r="E831" s="16">
        <v>6.9125000000000006E-2</v>
      </c>
      <c r="F831" s="16">
        <v>5.9135309999999999</v>
      </c>
      <c r="G831" s="16">
        <v>0.120928527794746</v>
      </c>
      <c r="H831" s="16">
        <v>10.976459999999999</v>
      </c>
      <c r="I831" s="16">
        <v>1.0027626927570501</v>
      </c>
      <c r="J831" s="18"/>
    </row>
    <row r="832" spans="1:10" ht="15.6">
      <c r="A832" s="16">
        <v>831</v>
      </c>
      <c r="B832" s="16">
        <v>138</v>
      </c>
      <c r="C832" s="16">
        <v>1100</v>
      </c>
      <c r="D832" s="16">
        <v>6.6610455311973002E-2</v>
      </c>
      <c r="E832" s="16">
        <v>6.9875000000000007E-2</v>
      </c>
      <c r="F832" s="16">
        <v>5.9093980000000004</v>
      </c>
      <c r="G832" s="16">
        <v>0.120909202004155</v>
      </c>
      <c r="H832" s="16">
        <v>10.97743</v>
      </c>
      <c r="I832" s="16">
        <v>1.0026032810825001</v>
      </c>
      <c r="J832" s="18"/>
    </row>
    <row r="833" spans="1:10" ht="15.6">
      <c r="A833" s="16">
        <v>832</v>
      </c>
      <c r="B833" s="16">
        <v>241</v>
      </c>
      <c r="C833" s="16">
        <v>1120</v>
      </c>
      <c r="D833" s="16">
        <v>6.6192188107267805E-2</v>
      </c>
      <c r="E833" s="16">
        <v>6.6875000000000004E-2</v>
      </c>
      <c r="F833" s="16">
        <v>5.9259300000000001</v>
      </c>
      <c r="G833" s="16">
        <v>0.120986448541082</v>
      </c>
      <c r="H833" s="16">
        <v>10.973549999999999</v>
      </c>
      <c r="I833" s="16">
        <v>1.00680506777728</v>
      </c>
      <c r="J833" s="18"/>
    </row>
    <row r="834" spans="1:10" ht="15.6">
      <c r="A834" s="16">
        <v>833</v>
      </c>
      <c r="B834" s="16">
        <v>300</v>
      </c>
      <c r="C834" s="16">
        <v>1120</v>
      </c>
      <c r="D834" s="16">
        <v>6.6849839315065093E-2</v>
      </c>
      <c r="E834" s="16">
        <v>6.6875000000000004E-2</v>
      </c>
      <c r="F834" s="16">
        <v>5.9259300000000001</v>
      </c>
      <c r="G834" s="16">
        <v>0.120986448541082</v>
      </c>
      <c r="H834" s="16">
        <v>10.973549999999999</v>
      </c>
      <c r="I834" s="16">
        <v>1.00473935669035</v>
      </c>
      <c r="J834" s="18"/>
    </row>
    <row r="835" spans="1:10" ht="15.6">
      <c r="A835" s="16">
        <v>834</v>
      </c>
      <c r="B835" s="16">
        <v>223</v>
      </c>
      <c r="C835" s="16">
        <v>1120</v>
      </c>
      <c r="D835" s="16">
        <v>6.7671600278136498E-2</v>
      </c>
      <c r="E835" s="16">
        <v>6.6875000000000004E-2</v>
      </c>
      <c r="F835" s="16">
        <v>5.9259300000000001</v>
      </c>
      <c r="G835" s="16">
        <v>0.120986448541082</v>
      </c>
      <c r="H835" s="16">
        <v>10.973549999999999</v>
      </c>
      <c r="I835" s="16">
        <v>0.999893182771602</v>
      </c>
      <c r="J835" s="18"/>
    </row>
    <row r="836" spans="1:10" ht="15.6">
      <c r="A836" s="16">
        <v>835</v>
      </c>
      <c r="B836" s="16">
        <v>250</v>
      </c>
      <c r="C836" s="16">
        <v>1120</v>
      </c>
      <c r="D836" s="16">
        <v>6.6923719239648294E-2</v>
      </c>
      <c r="E836" s="16">
        <v>6.6875000000000004E-2</v>
      </c>
      <c r="F836" s="16">
        <v>5.9259300000000001</v>
      </c>
      <c r="G836" s="16">
        <v>0.120986448541082</v>
      </c>
      <c r="H836" s="16">
        <v>10.973549999999999</v>
      </c>
      <c r="I836" s="16">
        <v>1.0048414640824801</v>
      </c>
      <c r="J836" s="18"/>
    </row>
    <row r="837" spans="1:10" ht="15.6">
      <c r="A837" s="16">
        <v>836</v>
      </c>
      <c r="B837" s="16">
        <v>280</v>
      </c>
      <c r="C837" s="16">
        <v>1120</v>
      </c>
      <c r="D837" s="16">
        <v>6.6790852716978294E-2</v>
      </c>
      <c r="E837" s="16">
        <v>6.6875000000000004E-2</v>
      </c>
      <c r="F837" s="16">
        <v>5.9259300000000001</v>
      </c>
      <c r="G837" s="16">
        <v>0.120986448541082</v>
      </c>
      <c r="H837" s="16">
        <v>10.973549999999999</v>
      </c>
      <c r="I837" s="16">
        <v>1.0051949127475499</v>
      </c>
      <c r="J837" s="18"/>
    </row>
    <row r="838" spans="1:10" ht="15.6">
      <c r="A838" s="16">
        <v>837</v>
      </c>
      <c r="B838" s="16">
        <v>300</v>
      </c>
      <c r="C838" s="16">
        <v>1120</v>
      </c>
      <c r="D838" s="16">
        <v>6.6849839315065093E-2</v>
      </c>
      <c r="E838" s="16">
        <v>6.6875000000000004E-2</v>
      </c>
      <c r="F838" s="16">
        <v>5.9259300000000001</v>
      </c>
      <c r="G838" s="16">
        <v>0.120986448541082</v>
      </c>
      <c r="H838" s="16">
        <v>10.973549999999999</v>
      </c>
      <c r="I838" s="16">
        <v>1.00473935669035</v>
      </c>
      <c r="J838" s="18"/>
    </row>
    <row r="839" spans="1:10" ht="15.6">
      <c r="A839" s="16">
        <v>838</v>
      </c>
      <c r="B839" s="16">
        <v>275</v>
      </c>
      <c r="C839" s="16">
        <v>1120</v>
      </c>
      <c r="D839" s="16">
        <v>6.7295581952436206E-2</v>
      </c>
      <c r="E839" s="16">
        <v>6.6875000000000004E-2</v>
      </c>
      <c r="F839" s="16">
        <v>5.9259300000000001</v>
      </c>
      <c r="G839" s="16">
        <v>0.120986448541082</v>
      </c>
      <c r="H839" s="16">
        <v>10.973549999999999</v>
      </c>
      <c r="I839" s="16">
        <v>1.00236732342704</v>
      </c>
      <c r="J839" s="18"/>
    </row>
    <row r="840" spans="1:10" ht="15.6">
      <c r="A840" s="16">
        <v>839</v>
      </c>
      <c r="B840" s="16">
        <v>250</v>
      </c>
      <c r="C840" s="16">
        <v>1120</v>
      </c>
      <c r="D840" s="16">
        <v>6.6923719239648294E-2</v>
      </c>
      <c r="E840" s="16">
        <v>6.6875000000000004E-2</v>
      </c>
      <c r="F840" s="16">
        <v>5.9259300000000001</v>
      </c>
      <c r="G840" s="16">
        <v>0.120986448541082</v>
      </c>
      <c r="H840" s="16">
        <v>10.973549999999999</v>
      </c>
      <c r="I840" s="16">
        <v>1.00334912527444</v>
      </c>
      <c r="J840" s="18"/>
    </row>
    <row r="841" spans="1:10" ht="15.6">
      <c r="A841" s="16">
        <v>840</v>
      </c>
      <c r="B841" s="16">
        <v>195</v>
      </c>
      <c r="C841" s="16">
        <v>1200</v>
      </c>
      <c r="D841" s="16">
        <v>6.1993998754458497E-2</v>
      </c>
      <c r="E841" s="16">
        <v>5.3749999999999999E-2</v>
      </c>
      <c r="F841" s="16">
        <v>5.7269800000000002</v>
      </c>
      <c r="G841" s="16">
        <v>0.120657910887443</v>
      </c>
      <c r="H841" s="16">
        <v>11.067349999999999</v>
      </c>
      <c r="I841" s="16">
        <v>0.99765821824288803</v>
      </c>
      <c r="J841" s="18"/>
    </row>
    <row r="842" spans="1:10" ht="15.6">
      <c r="A842" s="16">
        <v>841</v>
      </c>
      <c r="B842" s="16">
        <v>280</v>
      </c>
      <c r="C842" s="16">
        <v>1200</v>
      </c>
      <c r="D842" s="16">
        <v>6.1993603502051499E-2</v>
      </c>
      <c r="E842" s="16">
        <v>5.3742600000000001E-2</v>
      </c>
      <c r="F842" s="16">
        <v>5.7269800000000002</v>
      </c>
      <c r="G842" s="16">
        <v>0.120657910887443</v>
      </c>
      <c r="H842" s="16">
        <v>11.067349999999999</v>
      </c>
      <c r="I842" s="16">
        <v>0.99765895058044196</v>
      </c>
      <c r="J842" s="18"/>
    </row>
    <row r="843" spans="1:10" ht="15.6">
      <c r="A843" s="16">
        <v>842</v>
      </c>
      <c r="B843" s="16">
        <v>320</v>
      </c>
      <c r="C843" s="16">
        <v>1200</v>
      </c>
      <c r="D843" s="16">
        <v>6.1992812969041002E-2</v>
      </c>
      <c r="E843" s="16">
        <v>5.3727799999999999E-2</v>
      </c>
      <c r="F843" s="16">
        <v>5.7269800000000002</v>
      </c>
      <c r="G843" s="16">
        <v>0.120657910887443</v>
      </c>
      <c r="H843" s="16">
        <v>11.067349999999999</v>
      </c>
      <c r="I843" s="16">
        <v>0.99766041525554905</v>
      </c>
      <c r="J843" s="18"/>
    </row>
    <row r="844" spans="1:10" ht="15.6">
      <c r="A844" s="16">
        <v>843</v>
      </c>
      <c r="B844" s="16">
        <v>275</v>
      </c>
      <c r="C844" s="16">
        <v>1200</v>
      </c>
      <c r="D844" s="16">
        <v>6.1992022398432801E-2</v>
      </c>
      <c r="E844" s="16">
        <v>5.3712999999999997E-2</v>
      </c>
      <c r="F844" s="16">
        <v>5.7269800000000002</v>
      </c>
      <c r="G844" s="16">
        <v>0.120657910887443</v>
      </c>
      <c r="H844" s="16">
        <v>11.067349999999999</v>
      </c>
      <c r="I844" s="16">
        <v>0.99766187993065603</v>
      </c>
      <c r="J844" s="18"/>
    </row>
    <row r="845" spans="1:10" ht="15.6">
      <c r="A845" s="16">
        <v>844</v>
      </c>
      <c r="B845" s="16">
        <v>136</v>
      </c>
      <c r="C845" s="16">
        <v>1185</v>
      </c>
      <c r="D845" s="16">
        <v>6.6312997347480099E-2</v>
      </c>
      <c r="E845" s="16">
        <v>0.05</v>
      </c>
      <c r="F845" s="16">
        <v>5.7636000000000003</v>
      </c>
      <c r="G845" s="16">
        <v>0.113122171945701</v>
      </c>
      <c r="H845" s="16">
        <v>10.832000000000001</v>
      </c>
      <c r="I845" s="16">
        <v>1.01397433830385</v>
      </c>
      <c r="J845" s="18"/>
    </row>
    <row r="846" spans="1:10" ht="15.6">
      <c r="A846" s="16">
        <v>845</v>
      </c>
      <c r="B846" s="16">
        <v>48</v>
      </c>
      <c r="C846" s="16">
        <v>1185</v>
      </c>
      <c r="D846" s="16">
        <v>6.6312997347480099E-2</v>
      </c>
      <c r="E846" s="16">
        <v>0.05</v>
      </c>
      <c r="F846" s="16">
        <v>6.0869400000000002</v>
      </c>
      <c r="G846" s="16">
        <v>0.120540019286403</v>
      </c>
      <c r="H846" s="16">
        <v>10.830299999999999</v>
      </c>
      <c r="I846" s="16">
        <v>1.01397433830385</v>
      </c>
      <c r="J846" s="18"/>
    </row>
    <row r="847" spans="1:10" ht="15.6">
      <c r="A847" s="16">
        <v>846</v>
      </c>
      <c r="B847" s="16">
        <v>60</v>
      </c>
      <c r="C847" s="16">
        <v>1185</v>
      </c>
      <c r="D847" s="16">
        <v>6.6312997347480099E-2</v>
      </c>
      <c r="E847" s="16">
        <v>0.05</v>
      </c>
      <c r="F847" s="16">
        <v>5.3832000000000004</v>
      </c>
      <c r="G847" s="16">
        <v>0.105485232067511</v>
      </c>
      <c r="H847" s="16">
        <v>10.834</v>
      </c>
      <c r="I847" s="16">
        <v>1.01397433830385</v>
      </c>
      <c r="J847" s="18"/>
    </row>
    <row r="848" spans="1:10" ht="15.6">
      <c r="A848" s="16">
        <v>847</v>
      </c>
      <c r="B848" s="16">
        <v>40</v>
      </c>
      <c r="C848" s="16">
        <v>1185</v>
      </c>
      <c r="D848" s="16">
        <v>6.6312997347480099E-2</v>
      </c>
      <c r="E848" s="16">
        <v>0.05</v>
      </c>
      <c r="F848" s="16">
        <v>5.1929999999999996</v>
      </c>
      <c r="G848" s="16">
        <v>0.102040816326531</v>
      </c>
      <c r="H848" s="16">
        <v>10.835000000000001</v>
      </c>
      <c r="I848" s="16">
        <v>1.01397433830385</v>
      </c>
      <c r="J848" s="18"/>
    </row>
    <row r="849" spans="1:10" ht="15.6">
      <c r="A849" s="16">
        <v>848</v>
      </c>
      <c r="B849" s="16">
        <v>100</v>
      </c>
      <c r="C849" s="16">
        <v>1185</v>
      </c>
      <c r="D849" s="16">
        <v>6.6312997347480099E-2</v>
      </c>
      <c r="E849" s="16">
        <v>0.05</v>
      </c>
      <c r="F849" s="16">
        <v>5.0027999999999997</v>
      </c>
      <c r="G849" s="16">
        <v>9.8814229249011898E-2</v>
      </c>
      <c r="H849" s="16">
        <v>10.836</v>
      </c>
      <c r="I849" s="16">
        <v>1.01397433830385</v>
      </c>
      <c r="J849" s="18"/>
    </row>
    <row r="850" spans="1:10" ht="15.6">
      <c r="A850" s="16">
        <v>849</v>
      </c>
      <c r="B850" s="16">
        <v>185</v>
      </c>
      <c r="C850" s="16">
        <v>1100</v>
      </c>
      <c r="D850" s="16">
        <v>7.0323488045007002E-2</v>
      </c>
      <c r="E850" s="16">
        <v>0.05</v>
      </c>
      <c r="F850" s="16">
        <v>6.1440000000000001</v>
      </c>
      <c r="G850" s="16">
        <v>0.12195121951219499</v>
      </c>
      <c r="H850" s="16">
        <v>10.83</v>
      </c>
      <c r="I850" s="16">
        <v>0.99593821949094896</v>
      </c>
      <c r="J850" s="18"/>
    </row>
    <row r="851" spans="1:10" ht="15.6">
      <c r="A851" s="16">
        <v>850</v>
      </c>
      <c r="B851" s="16">
        <v>180</v>
      </c>
      <c r="C851" s="16">
        <v>1100</v>
      </c>
      <c r="D851" s="16">
        <v>7.0323488045007002E-2</v>
      </c>
      <c r="E851" s="16">
        <v>0.05</v>
      </c>
      <c r="F851" s="16">
        <v>6.0319200000000004</v>
      </c>
      <c r="G851" s="16">
        <v>0.120772946859903</v>
      </c>
      <c r="H851" s="16">
        <v>11.123200000000001</v>
      </c>
      <c r="I851" s="16">
        <v>0.99357957361885696</v>
      </c>
      <c r="J851" s="18"/>
    </row>
    <row r="852" spans="1:10" ht="15.6">
      <c r="A852" s="16">
        <v>851</v>
      </c>
      <c r="B852" s="16">
        <v>262</v>
      </c>
      <c r="C852" s="16">
        <v>1100</v>
      </c>
      <c r="D852" s="16">
        <v>6.9236220901706405E-2</v>
      </c>
      <c r="E852" s="16">
        <v>5.2999999999999999E-2</v>
      </c>
      <c r="F852" s="16">
        <v>5.9802444000000001</v>
      </c>
      <c r="G852" s="16">
        <v>0.12095178338722901</v>
      </c>
      <c r="H852" s="16">
        <v>11.180073999999999</v>
      </c>
      <c r="I852" s="16">
        <v>0.99641191024984299</v>
      </c>
      <c r="J852" s="18"/>
    </row>
    <row r="853" spans="1:10" ht="15.6">
      <c r="A853" s="16">
        <v>852</v>
      </c>
      <c r="B853" s="16">
        <v>102</v>
      </c>
      <c r="C853" s="16">
        <v>1080</v>
      </c>
      <c r="D853" s="16">
        <v>6.6551426101987901E-2</v>
      </c>
      <c r="E853" s="16">
        <v>0.05</v>
      </c>
      <c r="F853" s="16">
        <v>6.139024</v>
      </c>
      <c r="G853" s="16">
        <v>0.122005340095829</v>
      </c>
      <c r="H853" s="16">
        <v>10.82746</v>
      </c>
      <c r="I853" s="16">
        <v>1.0131207676668901</v>
      </c>
      <c r="J853" s="18"/>
    </row>
    <row r="854" spans="1:10" ht="15.6">
      <c r="A854" s="16">
        <v>853</v>
      </c>
      <c r="B854" s="16">
        <v>128</v>
      </c>
      <c r="C854" s="16">
        <v>1080</v>
      </c>
      <c r="D854" s="16">
        <v>6.6379738453898399E-2</v>
      </c>
      <c r="E854" s="16">
        <v>0.05</v>
      </c>
      <c r="F854" s="16">
        <v>6.1315600000000003</v>
      </c>
      <c r="G854" s="16">
        <v>0.12208646902897501</v>
      </c>
      <c r="H854" s="16">
        <v>10.823650000000001</v>
      </c>
      <c r="I854" s="16">
        <v>1.0131518105686399</v>
      </c>
      <c r="J854" s="18"/>
    </row>
    <row r="855" spans="1:10" ht="15.6">
      <c r="A855" s="16">
        <v>854</v>
      </c>
      <c r="B855" s="16">
        <v>93</v>
      </c>
      <c r="C855" s="16">
        <v>1080</v>
      </c>
      <c r="D855" s="16">
        <v>6.6096678724103894E-2</v>
      </c>
      <c r="E855" s="16">
        <v>0.05</v>
      </c>
      <c r="F855" s="16">
        <v>6.1191199999999997</v>
      </c>
      <c r="G855" s="16">
        <v>0.12222154558187701</v>
      </c>
      <c r="H855" s="16">
        <v>10.817299999999999</v>
      </c>
      <c r="I855" s="16">
        <v>1.01320354617963</v>
      </c>
      <c r="J855" s="18"/>
    </row>
    <row r="856" spans="1:10" ht="15.6">
      <c r="A856" s="16">
        <v>855</v>
      </c>
      <c r="B856" s="16">
        <v>228</v>
      </c>
      <c r="C856" s="16">
        <v>1100</v>
      </c>
      <c r="D856" s="16">
        <v>6.93395578745023E-2</v>
      </c>
      <c r="E856" s="16">
        <v>5.16E-2</v>
      </c>
      <c r="F856" s="16">
        <v>6.0108220000000001</v>
      </c>
      <c r="G856" s="16">
        <v>0.120673886883273</v>
      </c>
      <c r="H856" s="16">
        <v>11.2112</v>
      </c>
      <c r="I856" s="16">
        <v>0.99705636589184599</v>
      </c>
      <c r="J856" s="18"/>
    </row>
    <row r="857" spans="1:10" ht="15.6">
      <c r="A857" s="16">
        <v>856</v>
      </c>
      <c r="B857" s="16">
        <v>215</v>
      </c>
      <c r="C857" s="16">
        <v>1100</v>
      </c>
      <c r="D857" s="16">
        <v>7.0422535211267595E-2</v>
      </c>
      <c r="E857" s="16">
        <v>0.05</v>
      </c>
      <c r="F857" s="16">
        <v>5.9358000000000004</v>
      </c>
      <c r="G857" s="16">
        <v>0.117702448210923</v>
      </c>
      <c r="H857" s="16">
        <v>10.977399999999999</v>
      </c>
      <c r="I857" s="16">
        <v>0.99785746517176899</v>
      </c>
      <c r="J857" s="18"/>
    </row>
    <row r="858" spans="1:10" ht="15.6">
      <c r="A858" s="16">
        <v>857</v>
      </c>
      <c r="B858" s="16">
        <v>265</v>
      </c>
      <c r="C858" s="16">
        <v>1100</v>
      </c>
      <c r="D858" s="16">
        <v>7.0422535211267595E-2</v>
      </c>
      <c r="E858" s="16">
        <v>0.05</v>
      </c>
      <c r="F858" s="16">
        <v>5.8797600000000001</v>
      </c>
      <c r="G858" s="16">
        <v>0.117150890346767</v>
      </c>
      <c r="H858" s="16">
        <v>11.124000000000001</v>
      </c>
      <c r="I858" s="16">
        <v>0.99667586959430099</v>
      </c>
      <c r="J858" s="18"/>
    </row>
    <row r="859" spans="1:10" ht="15.6">
      <c r="A859" s="16">
        <v>858</v>
      </c>
      <c r="B859" s="16">
        <v>320</v>
      </c>
      <c r="C859" s="16">
        <v>1100</v>
      </c>
      <c r="D859" s="16">
        <v>7.0422535211267595E-2</v>
      </c>
      <c r="E859" s="16">
        <v>0.05</v>
      </c>
      <c r="F859" s="16">
        <v>5.8517400000000004</v>
      </c>
      <c r="G859" s="16">
        <v>0.116877045348294</v>
      </c>
      <c r="H859" s="16">
        <v>11.1973</v>
      </c>
      <c r="I859" s="16">
        <v>0.996086120559038</v>
      </c>
      <c r="J859" s="18"/>
    </row>
    <row r="860" spans="1:10" ht="15.6">
      <c r="A860" s="16">
        <v>859</v>
      </c>
      <c r="B860" s="16">
        <v>175</v>
      </c>
      <c r="C860" s="16">
        <v>1100</v>
      </c>
      <c r="D860" s="16">
        <v>7.0422535211267595E-2</v>
      </c>
      <c r="E860" s="16">
        <v>0.05</v>
      </c>
      <c r="F860" s="16">
        <v>5.8237199999999998</v>
      </c>
      <c r="G860" s="16">
        <v>0.11660447761194</v>
      </c>
      <c r="H860" s="16">
        <v>11.2706</v>
      </c>
      <c r="I860" s="16">
        <v>0.99549706903889601</v>
      </c>
      <c r="J860" s="18"/>
    </row>
    <row r="861" spans="1:10" ht="15.6">
      <c r="A861" s="16">
        <v>860</v>
      </c>
      <c r="B861" s="16">
        <v>100</v>
      </c>
      <c r="C861" s="16">
        <v>1100</v>
      </c>
      <c r="D861" s="16">
        <v>7.0422535211267595E-2</v>
      </c>
      <c r="E861" s="16">
        <v>0.05</v>
      </c>
      <c r="F861" s="16">
        <v>5.7676800000000004</v>
      </c>
      <c r="G861" s="16">
        <v>0.11606313834726099</v>
      </c>
      <c r="H861" s="16">
        <v>11.417199999999999</v>
      </c>
      <c r="I861" s="16">
        <v>0.99432105359998502</v>
      </c>
      <c r="J861" s="18"/>
    </row>
    <row r="862" spans="1:10" ht="15.6">
      <c r="A862" s="16">
        <v>861</v>
      </c>
      <c r="B862" s="16">
        <v>270</v>
      </c>
      <c r="C862" s="16">
        <v>1100</v>
      </c>
      <c r="D862" s="16">
        <v>7.0422535211267595E-2</v>
      </c>
      <c r="E862" s="16">
        <v>0.05</v>
      </c>
      <c r="F862" s="16">
        <v>5.9278199999999996</v>
      </c>
      <c r="G862" s="16">
        <v>0.118652112007594</v>
      </c>
      <c r="H862" s="16">
        <v>11.196899999999999</v>
      </c>
      <c r="I862" s="16">
        <v>0.996086120559038</v>
      </c>
      <c r="J862" s="18"/>
    </row>
    <row r="863" spans="1:10" ht="15.6">
      <c r="A863" s="16">
        <v>862</v>
      </c>
      <c r="B863" s="16">
        <v>315</v>
      </c>
      <c r="C863" s="16">
        <v>1100</v>
      </c>
      <c r="D863" s="16">
        <v>7.0422535211267595E-2</v>
      </c>
      <c r="E863" s="16">
        <v>0.05</v>
      </c>
      <c r="F863" s="16">
        <v>5.8517400000000004</v>
      </c>
      <c r="G863" s="16">
        <v>0.116877045348294</v>
      </c>
      <c r="H863" s="16">
        <v>11.1973</v>
      </c>
      <c r="I863" s="16">
        <v>0.996086120559038</v>
      </c>
      <c r="J863" s="18"/>
    </row>
    <row r="864" spans="1:10" ht="15.6">
      <c r="A864" s="16">
        <v>863</v>
      </c>
      <c r="B864" s="16">
        <v>334</v>
      </c>
      <c r="C864" s="16">
        <v>1100</v>
      </c>
      <c r="D864" s="16">
        <v>7.0422535211267595E-2</v>
      </c>
      <c r="E864" s="16">
        <v>0.05</v>
      </c>
      <c r="F864" s="16">
        <v>5.7756600000000002</v>
      </c>
      <c r="G864" s="16">
        <v>0.115154306771073</v>
      </c>
      <c r="H864" s="16">
        <v>11.197699999999999</v>
      </c>
      <c r="I864" s="16">
        <v>0.996086120559038</v>
      </c>
      <c r="J864" s="18"/>
    </row>
    <row r="865" spans="1:10" ht="15.6">
      <c r="A865" s="16">
        <v>864</v>
      </c>
      <c r="B865" s="16">
        <v>275</v>
      </c>
      <c r="C865" s="16">
        <v>1100</v>
      </c>
      <c r="D865" s="16">
        <v>7.0422535211267595E-2</v>
      </c>
      <c r="E865" s="16">
        <v>0.05</v>
      </c>
      <c r="F865" s="16">
        <v>5.7376199999999997</v>
      </c>
      <c r="G865" s="16">
        <v>0.114311842706904</v>
      </c>
      <c r="H865" s="16">
        <v>11.197900000000001</v>
      </c>
      <c r="I865" s="16">
        <v>0.996086120559038</v>
      </c>
      <c r="J865" s="18"/>
    </row>
    <row r="866" spans="1:10" ht="15.6">
      <c r="A866" s="16">
        <v>865</v>
      </c>
      <c r="B866" s="16">
        <v>155</v>
      </c>
      <c r="C866" s="16">
        <v>1147</v>
      </c>
      <c r="D866" s="16">
        <v>6.8722762319812294E-2</v>
      </c>
      <c r="E866" s="16">
        <v>5.3749999999999999E-2</v>
      </c>
      <c r="F866" s="16">
        <v>6.0830099999999998</v>
      </c>
      <c r="G866" s="16">
        <v>0.12254420432220001</v>
      </c>
      <c r="H866" s="16">
        <v>10.757149999999999</v>
      </c>
      <c r="I866" s="16">
        <v>1.0019305545185899</v>
      </c>
      <c r="J866" s="18"/>
    </row>
    <row r="867" spans="1:10" ht="15.6">
      <c r="A867" s="16">
        <v>866</v>
      </c>
      <c r="B867" s="16">
        <v>163</v>
      </c>
      <c r="C867" s="16">
        <v>1110</v>
      </c>
      <c r="D867" s="16">
        <v>6.6496163682864498E-2</v>
      </c>
      <c r="E867" s="16">
        <v>5.7500000000000002E-2</v>
      </c>
      <c r="F867" s="16">
        <v>6.0368599999999999</v>
      </c>
      <c r="G867" s="16">
        <v>0.122599704579025</v>
      </c>
      <c r="H867" s="16">
        <v>10.8262</v>
      </c>
      <c r="I867" s="16">
        <v>1.0113169711236301</v>
      </c>
      <c r="J867" s="18"/>
    </row>
    <row r="868" spans="1:10" ht="15.6">
      <c r="A868" s="16">
        <v>867</v>
      </c>
      <c r="B868" s="16">
        <v>180</v>
      </c>
      <c r="C868" s="16">
        <v>1110</v>
      </c>
      <c r="D868" s="16">
        <v>6.4398541919805596E-2</v>
      </c>
      <c r="E868" s="16">
        <v>5.7500000000000002E-2</v>
      </c>
      <c r="F868" s="16">
        <v>5.93994</v>
      </c>
      <c r="G868" s="16">
        <v>0.122167487684729</v>
      </c>
      <c r="H868" s="16">
        <v>10.89</v>
      </c>
      <c r="I868" s="16">
        <v>1.0111812233014199</v>
      </c>
      <c r="J868" s="18"/>
    </row>
    <row r="869" spans="1:10" ht="15.6">
      <c r="A869" s="16">
        <v>868</v>
      </c>
      <c r="B869" s="16">
        <v>205</v>
      </c>
      <c r="C869" s="16">
        <v>1110</v>
      </c>
      <c r="D869" s="16">
        <v>6.25E-2</v>
      </c>
      <c r="E869" s="16">
        <v>5.7500000000000002E-2</v>
      </c>
      <c r="F869" s="16">
        <v>5.8430200000000001</v>
      </c>
      <c r="G869" s="16">
        <v>0.121734844751109</v>
      </c>
      <c r="H869" s="16">
        <v>10.953799999999999</v>
      </c>
      <c r="I869" s="16">
        <v>1.01104569004727</v>
      </c>
      <c r="J869" s="18"/>
    </row>
    <row r="870" spans="1:10" ht="15.6">
      <c r="A870" s="16">
        <v>869</v>
      </c>
      <c r="B870" s="16">
        <v>185</v>
      </c>
      <c r="C870" s="16">
        <v>1110</v>
      </c>
      <c r="D870" s="16">
        <v>6.0773480662983402E-2</v>
      </c>
      <c r="E870" s="16">
        <v>5.7500000000000002E-2</v>
      </c>
      <c r="F870" s="16">
        <v>5.7461000000000002</v>
      </c>
      <c r="G870" s="16">
        <v>0.121301775147929</v>
      </c>
      <c r="H870" s="16">
        <v>11.0176</v>
      </c>
      <c r="I870" s="16">
        <v>1.01091037085285</v>
      </c>
      <c r="J870" s="18"/>
    </row>
    <row r="871" spans="1:10" ht="15.6">
      <c r="A871" s="16">
        <v>870</v>
      </c>
      <c r="B871" s="16">
        <v>205</v>
      </c>
      <c r="C871" s="16">
        <v>1110</v>
      </c>
      <c r="D871" s="16">
        <v>6.25071946586854E-2</v>
      </c>
      <c r="E871" s="16">
        <v>5.8349999999999999E-2</v>
      </c>
      <c r="F871" s="16">
        <v>5.8430200000000001</v>
      </c>
      <c r="G871" s="16">
        <v>0.121734844751109</v>
      </c>
      <c r="H871" s="16">
        <v>10.953799999999999</v>
      </c>
      <c r="I871" s="16">
        <v>1.0118909350018099</v>
      </c>
      <c r="J871" s="18"/>
    </row>
    <row r="872" spans="1:10" ht="15.6">
      <c r="A872" s="16">
        <v>871</v>
      </c>
      <c r="B872" s="16">
        <v>348</v>
      </c>
      <c r="C872" s="16">
        <v>1110</v>
      </c>
      <c r="D872" s="16">
        <v>6.2508899330770307E-2</v>
      </c>
      <c r="E872" s="16">
        <v>6.0437499999999998E-2</v>
      </c>
      <c r="F872" s="16">
        <v>5.8162349999999998</v>
      </c>
      <c r="G872" s="16">
        <v>0.12189699888847701</v>
      </c>
      <c r="H872" s="16">
        <v>10.95285</v>
      </c>
      <c r="I872" s="16">
        <v>1.0116570509540099</v>
      </c>
      <c r="J872" s="18"/>
    </row>
    <row r="873" spans="1:10" ht="15.6">
      <c r="A873" s="16">
        <v>872</v>
      </c>
      <c r="B873" s="16">
        <v>270</v>
      </c>
      <c r="C873" s="16">
        <v>1110</v>
      </c>
      <c r="D873" s="16">
        <v>6.25122039666378E-2</v>
      </c>
      <c r="E873" s="16">
        <v>6.4612500000000003E-2</v>
      </c>
      <c r="F873" s="16">
        <v>5.7626650000000001</v>
      </c>
      <c r="G873" s="16">
        <v>0.122223600943045</v>
      </c>
      <c r="H873" s="16">
        <v>10.950950000000001</v>
      </c>
      <c r="I873" s="16">
        <v>1.01118916152378</v>
      </c>
      <c r="J873" s="18"/>
    </row>
    <row r="874" spans="1:10" ht="15.6">
      <c r="A874" s="16">
        <v>873</v>
      </c>
      <c r="B874" s="16">
        <v>200</v>
      </c>
      <c r="C874" s="16">
        <v>1110</v>
      </c>
      <c r="D874" s="16">
        <v>6.2513806052573395E-2</v>
      </c>
      <c r="E874" s="16">
        <v>6.6699999999999995E-2</v>
      </c>
      <c r="F874" s="16">
        <v>5.7358799999999999</v>
      </c>
      <c r="G874" s="16">
        <v>0.122388059701493</v>
      </c>
      <c r="H874" s="16">
        <v>10.95</v>
      </c>
      <c r="I874" s="16">
        <v>1.01095515612037</v>
      </c>
      <c r="J874" s="18"/>
    </row>
    <row r="875" spans="1:10" ht="15.6">
      <c r="A875" s="16">
        <v>874</v>
      </c>
      <c r="B875" s="16">
        <v>130</v>
      </c>
      <c r="C875" s="16">
        <v>1085</v>
      </c>
      <c r="D875" s="16">
        <v>7.0773411844638201E-2</v>
      </c>
      <c r="E875" s="16">
        <v>0.05</v>
      </c>
      <c r="F875" s="16">
        <v>6.0298800000000004</v>
      </c>
      <c r="G875" s="16">
        <v>0.11916110581506199</v>
      </c>
      <c r="H875" s="16">
        <v>10.8306</v>
      </c>
      <c r="I875" s="16">
        <v>0.99561474086948598</v>
      </c>
      <c r="J875" s="18"/>
    </row>
    <row r="876" spans="1:10" ht="15.6">
      <c r="A876" s="16">
        <v>875</v>
      </c>
      <c r="B876" s="16">
        <v>140</v>
      </c>
      <c r="C876" s="16">
        <v>1085</v>
      </c>
      <c r="D876" s="16">
        <v>7.1371474249172104E-2</v>
      </c>
      <c r="E876" s="16">
        <v>0.05</v>
      </c>
      <c r="F876" s="16">
        <v>6.0108600000000001</v>
      </c>
      <c r="G876" s="16">
        <v>0.118708452041785</v>
      </c>
      <c r="H876" s="16">
        <v>10.8307</v>
      </c>
      <c r="I876" s="16">
        <v>0.99299194123600498</v>
      </c>
      <c r="J876" s="18"/>
    </row>
    <row r="877" spans="1:10" ht="15.6">
      <c r="A877" s="16">
        <v>876</v>
      </c>
      <c r="B877" s="16">
        <v>115</v>
      </c>
      <c r="C877" s="16">
        <v>1085</v>
      </c>
      <c r="D877" s="16">
        <v>7.1979730507889E-2</v>
      </c>
      <c r="E877" s="16">
        <v>0.05</v>
      </c>
      <c r="F877" s="16">
        <v>5.9918399999999998</v>
      </c>
      <c r="G877" s="16">
        <v>0.11825922421948901</v>
      </c>
      <c r="H877" s="16">
        <v>10.8308</v>
      </c>
      <c r="I877" s="16">
        <v>0.99036914160252298</v>
      </c>
      <c r="J877" s="18"/>
    </row>
    <row r="878" spans="1:10" ht="15.6">
      <c r="A878" s="16">
        <v>877</v>
      </c>
      <c r="B878" s="16">
        <v>480</v>
      </c>
      <c r="C878" s="16">
        <v>1100</v>
      </c>
      <c r="D878" s="16">
        <v>6.5335753176043607E-2</v>
      </c>
      <c r="E878" s="16">
        <v>6.3125000000000001E-2</v>
      </c>
      <c r="F878" s="16">
        <v>5.7955036</v>
      </c>
      <c r="G878" s="16">
        <v>0.119579120110047</v>
      </c>
      <c r="H878" s="16">
        <v>11.276256</v>
      </c>
      <c r="I878" s="16">
        <v>1.0057775378545699</v>
      </c>
      <c r="J878" s="18"/>
    </row>
    <row r="879" spans="1:10" ht="15.6">
      <c r="A879" s="16">
        <v>878</v>
      </c>
      <c r="B879" s="16">
        <v>450</v>
      </c>
      <c r="C879" s="16">
        <v>1080</v>
      </c>
      <c r="D879" s="16">
        <v>6.9623517276946906E-2</v>
      </c>
      <c r="E879" s="16">
        <v>6.5000000000000002E-2</v>
      </c>
      <c r="F879" s="16">
        <v>5.8291136000000003</v>
      </c>
      <c r="G879" s="16">
        <v>0.11982991882489399</v>
      </c>
      <c r="H879" s="16">
        <v>11.274255999999999</v>
      </c>
      <c r="I879" s="16">
        <v>0.99630960430070103</v>
      </c>
      <c r="J879" s="18"/>
    </row>
    <row r="880" spans="1:10" ht="15.6">
      <c r="A880" s="16">
        <v>879</v>
      </c>
      <c r="B880" s="16">
        <v>505</v>
      </c>
      <c r="C880" s="16">
        <v>1080</v>
      </c>
      <c r="D880" s="16">
        <v>6.9414037347070204E-2</v>
      </c>
      <c r="E880" s="16">
        <v>6.4250000000000002E-2</v>
      </c>
      <c r="F880" s="16">
        <v>5.8291136000000003</v>
      </c>
      <c r="G880" s="16">
        <v>0.11982991882489399</v>
      </c>
      <c r="H880" s="16">
        <v>11.274255999999999</v>
      </c>
      <c r="I880" s="16">
        <v>0.99658821436901801</v>
      </c>
      <c r="J880" s="18"/>
    </row>
    <row r="881" spans="1:10" ht="15.6">
      <c r="A881" s="16">
        <v>880</v>
      </c>
      <c r="B881" s="16">
        <v>500</v>
      </c>
      <c r="C881" s="16">
        <v>1080</v>
      </c>
      <c r="D881" s="16">
        <v>6.9205042449189597E-2</v>
      </c>
      <c r="E881" s="16">
        <v>6.3500000000000001E-2</v>
      </c>
      <c r="F881" s="16">
        <v>5.8291136000000003</v>
      </c>
      <c r="G881" s="16">
        <v>0.11982991882489399</v>
      </c>
      <c r="H881" s="16">
        <v>11.274255999999999</v>
      </c>
      <c r="I881" s="16">
        <v>0.99686682443733499</v>
      </c>
      <c r="J881" s="18"/>
    </row>
    <row r="882" spans="1:10" ht="15.6">
      <c r="A882" s="16">
        <v>881</v>
      </c>
      <c r="B882" s="16">
        <v>420</v>
      </c>
      <c r="C882" s="16">
        <v>1080</v>
      </c>
      <c r="D882" s="16">
        <v>6.8788501026694093E-2</v>
      </c>
      <c r="E882" s="16">
        <v>6.2E-2</v>
      </c>
      <c r="F882" s="16">
        <v>5.8291136000000003</v>
      </c>
      <c r="G882" s="16">
        <v>0.11982991882489399</v>
      </c>
      <c r="H882" s="16">
        <v>11.274255999999999</v>
      </c>
      <c r="I882" s="16">
        <v>0.99742404457396805</v>
      </c>
      <c r="J882" s="18"/>
    </row>
    <row r="883" spans="1:10" ht="15.6">
      <c r="A883" s="16">
        <v>882</v>
      </c>
      <c r="B883" s="16">
        <v>330</v>
      </c>
      <c r="C883" s="16">
        <v>1080</v>
      </c>
      <c r="D883" s="16">
        <v>6.7961165048543701E-2</v>
      </c>
      <c r="E883" s="16">
        <v>5.8999999999999997E-2</v>
      </c>
      <c r="F883" s="16">
        <v>5.8291136000000003</v>
      </c>
      <c r="G883" s="16">
        <v>0.11982991882489399</v>
      </c>
      <c r="H883" s="16">
        <v>11.274255999999999</v>
      </c>
      <c r="I883" s="16">
        <v>0.99853848484723495</v>
      </c>
      <c r="J883" s="18"/>
    </row>
    <row r="884" spans="1:10" ht="15.6">
      <c r="A884" s="16">
        <v>883</v>
      </c>
      <c r="B884" s="16">
        <v>300</v>
      </c>
      <c r="C884" s="16">
        <v>1080</v>
      </c>
      <c r="D884" s="16">
        <v>6.7141403865717195E-2</v>
      </c>
      <c r="E884" s="16">
        <v>5.6000000000000001E-2</v>
      </c>
      <c r="F884" s="16">
        <v>5.8291136000000003</v>
      </c>
      <c r="G884" s="16">
        <v>0.11982991882489399</v>
      </c>
      <c r="H884" s="16">
        <v>11.274255999999999</v>
      </c>
      <c r="I884" s="16">
        <v>0.99965292512050197</v>
      </c>
      <c r="J884" s="18"/>
    </row>
    <row r="885" spans="1:10" ht="15.6">
      <c r="A885" s="16">
        <v>884</v>
      </c>
      <c r="B885" s="16">
        <v>203</v>
      </c>
      <c r="C885" s="16">
        <v>1170</v>
      </c>
      <c r="D885" s="16">
        <v>6.7415730337078705E-2</v>
      </c>
      <c r="E885" s="16">
        <v>8.7499999999999994E-2</v>
      </c>
      <c r="F885" s="16">
        <v>5.6082999999999998</v>
      </c>
      <c r="G885" s="16">
        <v>0.12531969309462901</v>
      </c>
      <c r="H885" s="16">
        <v>10.811</v>
      </c>
      <c r="I885" s="16">
        <v>0.99313734191917902</v>
      </c>
      <c r="J885" s="18"/>
    </row>
    <row r="886" spans="1:10" ht="15.6">
      <c r="A886" s="16">
        <v>885</v>
      </c>
      <c r="B886" s="16">
        <v>212</v>
      </c>
      <c r="C886" s="16">
        <v>1170</v>
      </c>
      <c r="D886" s="16">
        <v>6.7415730337078705E-2</v>
      </c>
      <c r="E886" s="16">
        <v>8.7499999999999994E-2</v>
      </c>
      <c r="F886" s="16">
        <v>5.6101000000000001</v>
      </c>
      <c r="G886" s="16">
        <v>0.12771327612316999</v>
      </c>
      <c r="H886" s="16">
        <v>10.9528</v>
      </c>
      <c r="I886" s="16">
        <v>0.98729233650858805</v>
      </c>
      <c r="J886" s="18"/>
    </row>
    <row r="887" spans="1:10" ht="15.6">
      <c r="A887" s="16">
        <v>886</v>
      </c>
      <c r="B887" s="16">
        <v>230</v>
      </c>
      <c r="C887" s="16">
        <v>1170</v>
      </c>
      <c r="D887" s="16">
        <v>6.7415730337078705E-2</v>
      </c>
      <c r="E887" s="16">
        <v>8.7499999999999994E-2</v>
      </c>
      <c r="F887" s="16">
        <v>5.6136999999999997</v>
      </c>
      <c r="G887" s="16">
        <v>0.132316773241515</v>
      </c>
      <c r="H887" s="16">
        <v>11.2364</v>
      </c>
      <c r="I887" s="16">
        <v>0.97580632543814905</v>
      </c>
      <c r="J887" s="18"/>
    </row>
    <row r="888" spans="1:10" ht="15.6">
      <c r="A888" s="16">
        <v>887</v>
      </c>
      <c r="B888" s="16">
        <v>245</v>
      </c>
      <c r="C888" s="16">
        <v>1170</v>
      </c>
      <c r="D888" s="16">
        <v>6.7415730337078705E-2</v>
      </c>
      <c r="E888" s="16">
        <v>8.7499999999999994E-2</v>
      </c>
      <c r="F888" s="16">
        <v>5.6154999999999999</v>
      </c>
      <c r="G888" s="16">
        <v>0.134531325886353</v>
      </c>
      <c r="H888" s="16">
        <v>11.3782</v>
      </c>
      <c r="I888" s="16">
        <v>0.97016296020125903</v>
      </c>
      <c r="J888" s="18"/>
    </row>
    <row r="889" spans="1:10" ht="15.6">
      <c r="A889" s="16">
        <v>888</v>
      </c>
      <c r="B889" s="16">
        <v>225</v>
      </c>
      <c r="C889" s="16">
        <v>1170</v>
      </c>
      <c r="D889" s="16">
        <v>6.7415730337078705E-2</v>
      </c>
      <c r="E889" s="16">
        <v>8.7499999999999994E-2</v>
      </c>
      <c r="F889" s="16">
        <v>5.6173000000000002</v>
      </c>
      <c r="G889" s="16">
        <v>0.13669064748201401</v>
      </c>
      <c r="H889" s="16">
        <v>11.52</v>
      </c>
      <c r="I889" s="16">
        <v>0.96458449400402402</v>
      </c>
      <c r="J889" s="18"/>
    </row>
    <row r="890" spans="1:10" ht="15.6">
      <c r="A890" s="16">
        <v>889</v>
      </c>
      <c r="B890" s="16">
        <v>184</v>
      </c>
      <c r="C890" s="16">
        <v>1170</v>
      </c>
      <c r="D890" s="16">
        <v>6.7415730337078705E-2</v>
      </c>
      <c r="E890" s="16">
        <v>8.7499999999999994E-2</v>
      </c>
      <c r="F890" s="16">
        <v>5.6208999999999998</v>
      </c>
      <c r="G890" s="16">
        <v>0.1408516612073</v>
      </c>
      <c r="H890" s="16">
        <v>11.803599999999999</v>
      </c>
      <c r="I890" s="16">
        <v>0.95361783158378899</v>
      </c>
      <c r="J890" s="18"/>
    </row>
    <row r="891" spans="1:10" ht="15.6">
      <c r="A891" s="16">
        <v>890</v>
      </c>
      <c r="B891" s="16">
        <v>105</v>
      </c>
      <c r="C891" s="16">
        <v>1125</v>
      </c>
      <c r="D891" s="16">
        <v>6.4367816091953994E-2</v>
      </c>
      <c r="E891" s="16">
        <v>5.1999999999999998E-2</v>
      </c>
      <c r="F891" s="16">
        <v>6.1440000000000001</v>
      </c>
      <c r="G891" s="16">
        <v>0.12195121951219499</v>
      </c>
      <c r="H891" s="16">
        <v>10.83</v>
      </c>
      <c r="I891" s="16">
        <v>1.0308651679434699</v>
      </c>
      <c r="J891" s="18"/>
    </row>
    <row r="892" spans="1:10" ht="15.6">
      <c r="A892" s="16">
        <v>891</v>
      </c>
      <c r="B892" s="16">
        <v>121</v>
      </c>
      <c r="C892" s="16">
        <v>1125</v>
      </c>
      <c r="D892" s="16">
        <v>6.3888888888888898E-2</v>
      </c>
      <c r="E892" s="16">
        <v>5.2499999999999998E-2</v>
      </c>
      <c r="F892" s="16">
        <v>6.1440000000000001</v>
      </c>
      <c r="G892" s="16">
        <v>0.12195121951219499</v>
      </c>
      <c r="H892" s="16">
        <v>10.83</v>
      </c>
      <c r="I892" s="16">
        <v>1.0353064419894999</v>
      </c>
      <c r="J892" s="18"/>
    </row>
    <row r="893" spans="1:10" ht="15.6">
      <c r="A893" s="16">
        <v>892</v>
      </c>
      <c r="B893" s="16">
        <v>108</v>
      </c>
      <c r="C893" s="16">
        <v>1125</v>
      </c>
      <c r="D893" s="16">
        <v>6.3440860215053796E-2</v>
      </c>
      <c r="E893" s="16">
        <v>5.2999999999999999E-2</v>
      </c>
      <c r="F893" s="16">
        <v>6.1440000000000001</v>
      </c>
      <c r="G893" s="16">
        <v>0.12195121951219499</v>
      </c>
      <c r="H893" s="16">
        <v>10.83</v>
      </c>
      <c r="I893" s="16">
        <v>1.03974771603553</v>
      </c>
      <c r="J893" s="18"/>
    </row>
    <row r="894" spans="1:10" ht="15.6">
      <c r="A894" s="16">
        <v>893</v>
      </c>
      <c r="B894" s="16">
        <v>175</v>
      </c>
      <c r="C894" s="16">
        <v>1120</v>
      </c>
      <c r="D894" s="16">
        <v>6.6957050243111799E-2</v>
      </c>
      <c r="E894" s="16">
        <v>6.0350000000000001E-2</v>
      </c>
      <c r="F894" s="16">
        <v>5.9986199999999998</v>
      </c>
      <c r="G894" s="16">
        <v>0.12130827434708299</v>
      </c>
      <c r="H894" s="16">
        <v>10.925700000000001</v>
      </c>
      <c r="I894" s="16">
        <v>1.0073830080633599</v>
      </c>
      <c r="J894" s="18"/>
    </row>
    <row r="895" spans="1:10" ht="15.6">
      <c r="A895" s="16">
        <v>894</v>
      </c>
      <c r="B895" s="16">
        <v>315</v>
      </c>
      <c r="C895" s="16">
        <v>1120</v>
      </c>
      <c r="D895" s="16">
        <v>6.6825538675404597E-2</v>
      </c>
      <c r="E895" s="16">
        <v>6.3799999999999996E-2</v>
      </c>
      <c r="F895" s="16">
        <v>5.9501600000000003</v>
      </c>
      <c r="G895" s="16">
        <v>0.12109375</v>
      </c>
      <c r="H895" s="16">
        <v>10.957599999999999</v>
      </c>
      <c r="I895" s="16">
        <v>1.0060622547406599</v>
      </c>
      <c r="J895" s="18"/>
    </row>
    <row r="896" spans="1:10" ht="15.6">
      <c r="A896" s="16">
        <v>895</v>
      </c>
      <c r="B896" s="16">
        <v>370</v>
      </c>
      <c r="C896" s="16">
        <v>1120</v>
      </c>
      <c r="D896" s="16">
        <v>6.6699123661148996E-2</v>
      </c>
      <c r="E896" s="16">
        <v>6.7250000000000004E-2</v>
      </c>
      <c r="F896" s="16">
        <v>5.9016999999999999</v>
      </c>
      <c r="G896" s="16">
        <v>0.120879120879121</v>
      </c>
      <c r="H896" s="16">
        <v>10.9895</v>
      </c>
      <c r="I896" s="16">
        <v>1.00474254446106</v>
      </c>
      <c r="J896" s="18"/>
    </row>
    <row r="897" spans="1:10" ht="15.6">
      <c r="A897" s="16">
        <v>896</v>
      </c>
      <c r="B897" s="16">
        <v>160</v>
      </c>
      <c r="C897" s="16">
        <v>1120</v>
      </c>
      <c r="D897" s="16">
        <v>6.6577514566816307E-2</v>
      </c>
      <c r="E897" s="16">
        <v>7.0699999999999999E-2</v>
      </c>
      <c r="F897" s="16">
        <v>5.8532400000000004</v>
      </c>
      <c r="G897" s="16">
        <v>0.12066438690766999</v>
      </c>
      <c r="H897" s="16">
        <v>11.0214</v>
      </c>
      <c r="I897" s="16">
        <v>1.00342387598946</v>
      </c>
      <c r="J897" s="18"/>
    </row>
    <row r="898" spans="1:10" ht="15.6">
      <c r="A898" s="16">
        <v>897</v>
      </c>
      <c r="B898" s="16">
        <v>185</v>
      </c>
      <c r="C898" s="16">
        <v>1110</v>
      </c>
      <c r="D898" s="16">
        <v>6.5842787682333898E-2</v>
      </c>
      <c r="E898" s="16">
        <v>0.05</v>
      </c>
      <c r="F898" s="16">
        <v>5.9501600000000003</v>
      </c>
      <c r="G898" s="16">
        <v>0.12109375</v>
      </c>
      <c r="H898" s="16">
        <v>10.957599999999999</v>
      </c>
      <c r="I898" s="16">
        <v>0.996602973229748</v>
      </c>
      <c r="J898" s="18"/>
    </row>
    <row r="899" spans="1:10" ht="15.6">
      <c r="A899" s="16">
        <v>898</v>
      </c>
      <c r="B899" s="16">
        <v>215</v>
      </c>
      <c r="C899" s="16">
        <v>1110</v>
      </c>
      <c r="D899" s="16">
        <v>6.3729498340628202E-2</v>
      </c>
      <c r="E899" s="16">
        <v>0.05</v>
      </c>
      <c r="F899" s="16">
        <v>5.8532400000000004</v>
      </c>
      <c r="G899" s="16">
        <v>0.12066438690766999</v>
      </c>
      <c r="H899" s="16">
        <v>11.0214</v>
      </c>
      <c r="I899" s="16">
        <v>0.99681681647588705</v>
      </c>
      <c r="J899" s="18"/>
    </row>
    <row r="900" spans="1:10" ht="15.6">
      <c r="A900" s="16">
        <v>899</v>
      </c>
      <c r="B900" s="16">
        <v>320</v>
      </c>
      <c r="C900" s="16">
        <v>1110</v>
      </c>
      <c r="D900" s="16">
        <v>6.1818847879842501E-2</v>
      </c>
      <c r="E900" s="16">
        <v>0.05</v>
      </c>
      <c r="F900" s="16">
        <v>5.7563199999999997</v>
      </c>
      <c r="G900" s="16">
        <v>0.120234604105572</v>
      </c>
      <c r="H900" s="16">
        <v>11.0852</v>
      </c>
      <c r="I900" s="16">
        <v>0.997030322363326</v>
      </c>
      <c r="J900" s="18"/>
    </row>
    <row r="901" spans="1:10" ht="15.6">
      <c r="A901" s="16">
        <v>900</v>
      </c>
      <c r="B901" s="16">
        <v>150</v>
      </c>
      <c r="C901" s="16">
        <v>1110</v>
      </c>
      <c r="D901" s="16">
        <v>6.00830238147258E-2</v>
      </c>
      <c r="E901" s="16">
        <v>0.05</v>
      </c>
      <c r="F901" s="16">
        <v>5.6593999999999998</v>
      </c>
      <c r="G901" s="16">
        <v>0.119804400977995</v>
      </c>
      <c r="H901" s="16">
        <v>11.148999999999999</v>
      </c>
      <c r="I901" s="16">
        <v>0.99724349168976101</v>
      </c>
      <c r="J901" s="18"/>
    </row>
    <row r="902" spans="1:10" ht="15.6">
      <c r="A902" s="16">
        <v>901</v>
      </c>
      <c r="B902" s="16">
        <v>230</v>
      </c>
      <c r="C902" s="16">
        <v>1145</v>
      </c>
      <c r="D902" s="16">
        <v>6.6201434465952197E-2</v>
      </c>
      <c r="E902" s="16">
        <v>8.2282999999999995E-2</v>
      </c>
      <c r="F902" s="16">
        <v>5.8322731499999998</v>
      </c>
      <c r="G902" s="16">
        <v>0.12000702361995</v>
      </c>
      <c r="H902" s="16">
        <v>11.21855525</v>
      </c>
      <c r="I902" s="16">
        <v>1.0119724616665799</v>
      </c>
      <c r="J902" s="18"/>
    </row>
    <row r="903" spans="1:10" ht="15.6">
      <c r="A903" s="16">
        <v>902</v>
      </c>
      <c r="B903" s="16">
        <v>570</v>
      </c>
      <c r="C903" s="16">
        <v>1145</v>
      </c>
      <c r="D903" s="16">
        <v>6.6333194386549998E-2</v>
      </c>
      <c r="E903" s="16">
        <v>8.1634999999999999E-2</v>
      </c>
      <c r="F903" s="16">
        <v>5.8322731499999998</v>
      </c>
      <c r="G903" s="16">
        <v>0.12000702361995</v>
      </c>
      <c r="H903" s="16">
        <v>11.21855525</v>
      </c>
      <c r="I903" s="16">
        <v>1.0118172515938</v>
      </c>
      <c r="J903" s="18"/>
    </row>
    <row r="904" spans="1:10" ht="15.6">
      <c r="A904" s="16">
        <v>903</v>
      </c>
      <c r="B904" s="16">
        <v>270</v>
      </c>
      <c r="C904" s="16">
        <v>1145</v>
      </c>
      <c r="D904" s="16">
        <v>6.6465880253213996E-2</v>
      </c>
      <c r="E904" s="16">
        <v>8.0987000000000003E-2</v>
      </c>
      <c r="F904" s="16">
        <v>5.8322731499999998</v>
      </c>
      <c r="G904" s="16">
        <v>0.12000702361995</v>
      </c>
      <c r="H904" s="16">
        <v>11.21855525</v>
      </c>
      <c r="I904" s="16">
        <v>1.01166204152103</v>
      </c>
      <c r="J904" s="18"/>
    </row>
    <row r="905" spans="1:10" ht="15.6">
      <c r="A905" s="16">
        <v>904</v>
      </c>
      <c r="B905" s="16">
        <v>225</v>
      </c>
      <c r="C905" s="16">
        <v>1145</v>
      </c>
      <c r="D905" s="16">
        <v>6.6734069143707705E-2</v>
      </c>
      <c r="E905" s="16">
        <v>7.9690999999999998E-2</v>
      </c>
      <c r="F905" s="16">
        <v>5.8322731499999998</v>
      </c>
      <c r="G905" s="16">
        <v>0.12000702361995</v>
      </c>
      <c r="H905" s="16">
        <v>11.21855525</v>
      </c>
      <c r="I905" s="16">
        <v>1.0113516213754701</v>
      </c>
      <c r="J905" s="18"/>
    </row>
    <row r="906" spans="1:10" ht="15.6">
      <c r="A906" s="16">
        <v>905</v>
      </c>
      <c r="B906" s="16">
        <v>124</v>
      </c>
      <c r="C906" s="16">
        <v>1275</v>
      </c>
      <c r="D906" s="16">
        <v>6.4419024683925394E-2</v>
      </c>
      <c r="E906" s="16">
        <v>0.05</v>
      </c>
      <c r="F906" s="16">
        <v>5.8047800000000001</v>
      </c>
      <c r="G906" s="16">
        <v>0.120449548008796</v>
      </c>
      <c r="H906" s="16">
        <v>11.0533</v>
      </c>
      <c r="I906" s="16">
        <v>1.00847111584938</v>
      </c>
      <c r="J906" s="18"/>
    </row>
    <row r="907" spans="1:10" ht="15.6">
      <c r="A907" s="16">
        <v>906</v>
      </c>
      <c r="B907" s="16">
        <v>152</v>
      </c>
      <c r="C907" s="16">
        <v>1275</v>
      </c>
      <c r="D907" s="16">
        <v>6.5868263473053898E-2</v>
      </c>
      <c r="E907" s="16">
        <v>5.1499999999999997E-2</v>
      </c>
      <c r="F907" s="16">
        <v>5.8047800000000001</v>
      </c>
      <c r="G907" s="16">
        <v>0.120449548008796</v>
      </c>
      <c r="H907" s="16">
        <v>11.0533</v>
      </c>
      <c r="I907" s="16">
        <v>1.01642240535966</v>
      </c>
      <c r="J907" s="18"/>
    </row>
    <row r="908" spans="1:10" ht="15.6">
      <c r="A908" s="16">
        <v>907</v>
      </c>
      <c r="B908" s="16">
        <v>120</v>
      </c>
      <c r="C908" s="16">
        <v>1275</v>
      </c>
      <c r="D908" s="16">
        <v>6.7776456599286605E-2</v>
      </c>
      <c r="E908" s="16">
        <v>5.3499999999999999E-2</v>
      </c>
      <c r="F908" s="16">
        <v>5.8047800000000001</v>
      </c>
      <c r="G908" s="16">
        <v>0.120449548008796</v>
      </c>
      <c r="H908" s="16">
        <v>11.0533</v>
      </c>
      <c r="I908" s="16">
        <v>1.02702412470671</v>
      </c>
      <c r="J908" s="18"/>
    </row>
    <row r="909" spans="1:10" ht="15.6">
      <c r="A909" s="16">
        <v>908</v>
      </c>
      <c r="B909" s="16">
        <v>110</v>
      </c>
      <c r="C909" s="16">
        <v>1275</v>
      </c>
      <c r="D909" s="16">
        <v>6.9189828503843906E-2</v>
      </c>
      <c r="E909" s="16">
        <v>5.5E-2</v>
      </c>
      <c r="F909" s="16">
        <v>5.8047800000000001</v>
      </c>
      <c r="G909" s="16">
        <v>0.120449548008796</v>
      </c>
      <c r="H909" s="16">
        <v>11.0533</v>
      </c>
      <c r="I909" s="16">
        <v>1.03497541421699</v>
      </c>
      <c r="J909" s="18"/>
    </row>
    <row r="910" spans="1:10" ht="15.6">
      <c r="A910" s="16">
        <v>909</v>
      </c>
      <c r="B910" s="16">
        <v>490</v>
      </c>
      <c r="C910" s="16">
        <v>1080</v>
      </c>
      <c r="D910" s="16">
        <v>7.2546478110309398E-2</v>
      </c>
      <c r="E910" s="16">
        <v>6.8599999999999994E-2</v>
      </c>
      <c r="F910" s="16">
        <v>5.7840812000000001</v>
      </c>
      <c r="G910" s="16">
        <v>0.119832925248452</v>
      </c>
      <c r="H910" s="16">
        <v>11.421362</v>
      </c>
      <c r="I910" s="16">
        <v>0.99967131790528196</v>
      </c>
      <c r="J910" s="18"/>
    </row>
    <row r="911" spans="1:10" ht="15.6">
      <c r="A911" s="16">
        <v>910</v>
      </c>
      <c r="B911" s="16">
        <v>620</v>
      </c>
      <c r="C911" s="16">
        <v>1080</v>
      </c>
      <c r="D911" s="16">
        <v>7.3928932057508306E-2</v>
      </c>
      <c r="E911" s="16">
        <v>6.9500000000000006E-2</v>
      </c>
      <c r="F911" s="16">
        <v>5.7760955000000003</v>
      </c>
      <c r="G911" s="16">
        <v>0.119750998524702</v>
      </c>
      <c r="H911" s="16">
        <v>11.4422525</v>
      </c>
      <c r="I911" s="16">
        <v>0.99912805976330799</v>
      </c>
      <c r="J911" s="18"/>
    </row>
    <row r="912" spans="1:10" ht="15.6">
      <c r="A912" s="16">
        <v>911</v>
      </c>
      <c r="B912" s="16">
        <v>670</v>
      </c>
      <c r="C912" s="16">
        <v>1080</v>
      </c>
      <c r="D912" s="16">
        <v>7.4386193922408E-2</v>
      </c>
      <c r="E912" s="16">
        <v>6.9800000000000001E-2</v>
      </c>
      <c r="F912" s="16">
        <v>5.7734335999999997</v>
      </c>
      <c r="G912" s="16">
        <v>0.119723714504989</v>
      </c>
      <c r="H912" s="16">
        <v>11.449216</v>
      </c>
      <c r="I912" s="16">
        <v>0.99894701429002597</v>
      </c>
      <c r="J912" s="18"/>
    </row>
    <row r="913" spans="1:10" ht="15.6">
      <c r="A913" s="16">
        <v>912</v>
      </c>
      <c r="B913" s="16">
        <v>640</v>
      </c>
      <c r="C913" s="16">
        <v>1080</v>
      </c>
      <c r="D913" s="16">
        <v>7.6197733117439798E-2</v>
      </c>
      <c r="E913" s="16">
        <v>7.0999999999999994E-2</v>
      </c>
      <c r="F913" s="16">
        <v>5.7627860000000002</v>
      </c>
      <c r="G913" s="16">
        <v>0.119614702640533</v>
      </c>
      <c r="H913" s="16">
        <v>11.477069999999999</v>
      </c>
      <c r="I913" s="16">
        <v>0.99822303517622601</v>
      </c>
      <c r="J913" s="18"/>
    </row>
    <row r="914" spans="1:10" ht="15.6">
      <c r="A914" s="16">
        <v>913</v>
      </c>
      <c r="B914" s="16">
        <v>450</v>
      </c>
      <c r="C914" s="16">
        <v>1080</v>
      </c>
      <c r="D914" s="16">
        <v>8.0607476635514E-2</v>
      </c>
      <c r="E914" s="16">
        <v>7.3999999999999996E-2</v>
      </c>
      <c r="F914" s="16">
        <v>5.736167</v>
      </c>
      <c r="G914" s="16">
        <v>0.119343039518038</v>
      </c>
      <c r="H914" s="16">
        <v>11.546704999999999</v>
      </c>
      <c r="I914" s="16">
        <v>0.996414505655283</v>
      </c>
      <c r="J914" s="18"/>
    </row>
    <row r="915" spans="1:10" ht="15.6">
      <c r="A915" s="16">
        <v>914</v>
      </c>
      <c r="B915" s="16">
        <v>63</v>
      </c>
      <c r="C915" s="16">
        <v>1150</v>
      </c>
      <c r="D915" s="16">
        <v>7.1248952221290907E-2</v>
      </c>
      <c r="E915" s="16">
        <v>0.05</v>
      </c>
      <c r="F915" s="16">
        <v>6.0470800000000002</v>
      </c>
      <c r="G915" s="16">
        <v>0.121522693997072</v>
      </c>
      <c r="H915" s="16">
        <v>10.893800000000001</v>
      </c>
      <c r="I915" s="16">
        <v>1.0025150006049599</v>
      </c>
      <c r="J915" s="18"/>
    </row>
    <row r="916" spans="1:10" ht="15.6">
      <c r="A916" s="16">
        <v>915</v>
      </c>
      <c r="B916" s="16">
        <v>75</v>
      </c>
      <c r="C916" s="16">
        <v>1110</v>
      </c>
      <c r="D916" s="16">
        <v>7.0798824472348407E-2</v>
      </c>
      <c r="E916" s="16">
        <v>5.7500000000000002E-2</v>
      </c>
      <c r="F916" s="16">
        <v>5.9363999999999999</v>
      </c>
      <c r="G916" s="16">
        <v>0.119230769230769</v>
      </c>
      <c r="H916" s="16">
        <v>10.946</v>
      </c>
      <c r="I916" s="16">
        <v>0.999866448024474</v>
      </c>
      <c r="J916" s="18"/>
    </row>
    <row r="917" spans="1:10" ht="15.6">
      <c r="A917" s="16">
        <v>916</v>
      </c>
      <c r="B917" s="16">
        <v>125</v>
      </c>
      <c r="C917" s="16">
        <v>1110</v>
      </c>
      <c r="D917" s="16">
        <v>7.0588235294117702E-2</v>
      </c>
      <c r="E917" s="16">
        <v>6.1249999999999999E-2</v>
      </c>
      <c r="F917" s="16">
        <v>5.8810599999999997</v>
      </c>
      <c r="G917" s="16">
        <v>0.118110236220472</v>
      </c>
      <c r="H917" s="16">
        <v>10.972099999999999</v>
      </c>
      <c r="I917" s="16">
        <v>0.99854354458322503</v>
      </c>
      <c r="J917" s="18"/>
    </row>
    <row r="918" spans="1:10" ht="15.6">
      <c r="A918" s="16">
        <v>917</v>
      </c>
      <c r="B918" s="16">
        <v>320</v>
      </c>
      <c r="C918" s="16">
        <v>1110</v>
      </c>
      <c r="D918" s="16">
        <v>7.0288753799392104E-2</v>
      </c>
      <c r="E918" s="16">
        <v>6.6875000000000004E-2</v>
      </c>
      <c r="F918" s="16">
        <v>5.7980499999999999</v>
      </c>
      <c r="G918" s="16">
        <v>0.11646017699114999</v>
      </c>
      <c r="H918" s="16">
        <v>11.01125</v>
      </c>
      <c r="I918" s="16">
        <v>0.99656090281547005</v>
      </c>
      <c r="J918" s="18"/>
    </row>
    <row r="919" spans="1:10" ht="15.6">
      <c r="A919" s="16">
        <v>918</v>
      </c>
      <c r="B919" s="16">
        <v>25</v>
      </c>
      <c r="C919" s="16">
        <v>1110</v>
      </c>
      <c r="D919" s="16">
        <v>6.9829039248735902E-2</v>
      </c>
      <c r="E919" s="16">
        <v>7.6249999999999998E-2</v>
      </c>
      <c r="F919" s="16">
        <v>5.6597</v>
      </c>
      <c r="G919" s="16">
        <v>0.11378910776361501</v>
      </c>
      <c r="H919" s="16">
        <v>11.076499999999999</v>
      </c>
      <c r="I919" s="16">
        <v>0.99326106103670098</v>
      </c>
      <c r="J919" s="18"/>
    </row>
    <row r="920" spans="1:10" ht="15.6">
      <c r="A920" s="16">
        <v>919</v>
      </c>
      <c r="B920" s="16">
        <v>310</v>
      </c>
      <c r="C920" s="16">
        <v>1160</v>
      </c>
      <c r="D920" s="16">
        <v>6.7375886524822695E-2</v>
      </c>
      <c r="E920" s="16">
        <v>6.7500000000000004E-2</v>
      </c>
      <c r="F920" s="16">
        <v>6.2088999999999999</v>
      </c>
      <c r="G920" s="16">
        <v>0.12093023255814001</v>
      </c>
      <c r="H920" s="16">
        <v>11.531000000000001</v>
      </c>
      <c r="I920" s="16">
        <v>1.0148940769041901</v>
      </c>
      <c r="J920" s="18"/>
    </row>
    <row r="921" spans="1:10" ht="15.6">
      <c r="A921" s="16">
        <v>920</v>
      </c>
      <c r="B921" s="16">
        <v>375</v>
      </c>
      <c r="C921" s="16">
        <v>1160</v>
      </c>
      <c r="D921" s="16">
        <v>6.7375886524822695E-2</v>
      </c>
      <c r="E921" s="16">
        <v>6.7500000000000004E-2</v>
      </c>
      <c r="F921" s="16">
        <v>6.1528600000000004</v>
      </c>
      <c r="G921" s="16">
        <v>0.12037037037037</v>
      </c>
      <c r="H921" s="16">
        <v>11.6776</v>
      </c>
      <c r="I921" s="16">
        <v>1.01371190558572</v>
      </c>
      <c r="J921" s="18"/>
    </row>
    <row r="922" spans="1:10" ht="15.6">
      <c r="A922" s="16">
        <v>921</v>
      </c>
      <c r="B922" s="16">
        <v>460</v>
      </c>
      <c r="C922" s="16">
        <v>1160</v>
      </c>
      <c r="D922" s="16">
        <v>6.7375886524822695E-2</v>
      </c>
      <c r="E922" s="16">
        <v>6.7500000000000004E-2</v>
      </c>
      <c r="F922" s="16">
        <v>6.1248399999999998</v>
      </c>
      <c r="G922" s="16">
        <v>0.120092378752887</v>
      </c>
      <c r="H922" s="16">
        <v>11.7509</v>
      </c>
      <c r="I922" s="16">
        <v>1.01312185209004</v>
      </c>
      <c r="J922" s="18"/>
    </row>
    <row r="923" spans="1:10" ht="15.6">
      <c r="A923" s="16">
        <v>922</v>
      </c>
      <c r="B923" s="16">
        <v>175</v>
      </c>
      <c r="C923" s="16">
        <v>1160</v>
      </c>
      <c r="D923" s="16">
        <v>6.7375886524822695E-2</v>
      </c>
      <c r="E923" s="16">
        <v>6.7500000000000004E-2</v>
      </c>
      <c r="F923" s="16">
        <v>6.0968200000000001</v>
      </c>
      <c r="G923" s="16">
        <v>0.119815668202765</v>
      </c>
      <c r="H923" s="16">
        <v>11.824199999999999</v>
      </c>
      <c r="I923" s="16">
        <v>1.0125324851022</v>
      </c>
      <c r="J923" s="18"/>
    </row>
    <row r="924" spans="1:10" ht="15.6">
      <c r="A924" s="16">
        <v>923</v>
      </c>
      <c r="B924" s="16">
        <v>150</v>
      </c>
      <c r="C924" s="16">
        <v>1115</v>
      </c>
      <c r="D924" s="16">
        <v>7.0422535211267595E-2</v>
      </c>
      <c r="E924" s="16">
        <v>0.05</v>
      </c>
      <c r="F924" s="16">
        <v>6.0319200000000004</v>
      </c>
      <c r="G924" s="16">
        <v>0.120772946859903</v>
      </c>
      <c r="H924" s="16">
        <v>11.123200000000001</v>
      </c>
      <c r="I924" s="16">
        <v>1.00197882157478</v>
      </c>
      <c r="J924" s="18"/>
    </row>
    <row r="925" spans="1:10" ht="15.6">
      <c r="A925" s="16">
        <v>924</v>
      </c>
      <c r="B925" s="16">
        <v>250</v>
      </c>
      <c r="C925" s="16">
        <v>1115</v>
      </c>
      <c r="D925" s="16">
        <v>6.9630423138725195E-2</v>
      </c>
      <c r="E925" s="16">
        <v>5.7500000000000002E-2</v>
      </c>
      <c r="F925" s="16">
        <v>5.9358655999999996</v>
      </c>
      <c r="G925" s="16">
        <v>0.120185346075876</v>
      </c>
      <c r="H925" s="16">
        <v>11.179976</v>
      </c>
      <c r="I925" s="16">
        <v>1.0001649889986199</v>
      </c>
      <c r="J925" s="18"/>
    </row>
    <row r="926" spans="1:10" ht="15.6">
      <c r="A926" s="16">
        <v>925</v>
      </c>
      <c r="B926" s="16">
        <v>375</v>
      </c>
      <c r="C926" s="16">
        <v>1115</v>
      </c>
      <c r="D926" s="16">
        <v>6.9085743801652902E-2</v>
      </c>
      <c r="E926" s="16">
        <v>6.3125000000000001E-2</v>
      </c>
      <c r="F926" s="16">
        <v>5.8638247999999997</v>
      </c>
      <c r="G926" s="16">
        <v>0.11974531510021</v>
      </c>
      <c r="H926" s="16">
        <v>11.222557999999999</v>
      </c>
      <c r="I926" s="16">
        <v>0.99880635542470397</v>
      </c>
      <c r="J926" s="18"/>
    </row>
    <row r="927" spans="1:10" ht="15.6">
      <c r="A927" s="16">
        <v>926</v>
      </c>
      <c r="B927" s="16">
        <v>440</v>
      </c>
      <c r="C927" s="16">
        <v>1115</v>
      </c>
      <c r="D927" s="16">
        <v>6.8912710566615604E-2</v>
      </c>
      <c r="E927" s="16">
        <v>6.5000000000000002E-2</v>
      </c>
      <c r="F927" s="16">
        <v>5.8398111999999998</v>
      </c>
      <c r="G927" s="16">
        <v>0.11959876543209901</v>
      </c>
      <c r="H927" s="16">
        <v>11.236751999999999</v>
      </c>
      <c r="I927" s="16">
        <v>0.998353808673902</v>
      </c>
      <c r="J927" s="18"/>
    </row>
    <row r="928" spans="1:10" ht="15.6">
      <c r="A928" s="16">
        <v>927</v>
      </c>
      <c r="B928" s="16">
        <v>400</v>
      </c>
      <c r="C928" s="16">
        <v>1115</v>
      </c>
      <c r="D928" s="16">
        <v>6.8743693239152401E-2</v>
      </c>
      <c r="E928" s="16">
        <v>6.6875000000000004E-2</v>
      </c>
      <c r="F928" s="16">
        <v>5.8157975999999998</v>
      </c>
      <c r="G928" s="16">
        <v>0.119452279356814</v>
      </c>
      <c r="H928" s="16">
        <v>11.250946000000001</v>
      </c>
      <c r="I928" s="16">
        <v>0.99790142732541398</v>
      </c>
      <c r="J928" s="18"/>
    </row>
    <row r="929" spans="1:10" ht="15.6">
      <c r="A929" s="16">
        <v>928</v>
      </c>
      <c r="B929" s="16">
        <v>40</v>
      </c>
      <c r="C929" s="16">
        <v>1115</v>
      </c>
      <c r="D929" s="16">
        <v>6.8578553615960103E-2</v>
      </c>
      <c r="E929" s="16">
        <v>6.8750000000000006E-2</v>
      </c>
      <c r="F929" s="16">
        <v>5.7917839999999998</v>
      </c>
      <c r="G929" s="16">
        <v>0.119305856832972</v>
      </c>
      <c r="H929" s="16">
        <v>11.265140000000001</v>
      </c>
      <c r="I929" s="16">
        <v>0.997449211288577</v>
      </c>
      <c r="J929" s="18"/>
    </row>
    <row r="930" spans="1:10" ht="15.6">
      <c r="A930" s="16">
        <v>929</v>
      </c>
      <c r="B930" s="16">
        <v>216</v>
      </c>
      <c r="C930" s="16">
        <v>1090</v>
      </c>
      <c r="D930" s="16">
        <v>7.0773411844638201E-2</v>
      </c>
      <c r="E930" s="16">
        <v>0.05</v>
      </c>
      <c r="F930" s="16">
        <v>5.9758800000000001</v>
      </c>
      <c r="G930" s="16">
        <v>0.120192307692308</v>
      </c>
      <c r="H930" s="16">
        <v>11.2698</v>
      </c>
      <c r="I930" s="16">
        <v>0.99208210429632404</v>
      </c>
      <c r="J930" s="18"/>
    </row>
    <row r="931" spans="1:10" ht="15.6">
      <c r="A931" s="16">
        <v>930</v>
      </c>
      <c r="B931" s="16">
        <v>276</v>
      </c>
      <c r="C931" s="16">
        <v>1090</v>
      </c>
      <c r="D931" s="16">
        <v>7.0715380454381499E-2</v>
      </c>
      <c r="E931" s="16">
        <v>5.0750000000000003E-2</v>
      </c>
      <c r="F931" s="16">
        <v>5.9698260000000003</v>
      </c>
      <c r="G931" s="16">
        <v>0.12030780329445701</v>
      </c>
      <c r="H931" s="16">
        <v>11.26606</v>
      </c>
      <c r="I931" s="16">
        <v>0.99193561602937697</v>
      </c>
      <c r="J931" s="18"/>
    </row>
    <row r="932" spans="1:10" ht="15.6">
      <c r="A932" s="16">
        <v>931</v>
      </c>
      <c r="B932" s="16">
        <v>285</v>
      </c>
      <c r="C932" s="16">
        <v>1090</v>
      </c>
      <c r="D932" s="16">
        <v>7.0600973344644394E-2</v>
      </c>
      <c r="E932" s="16">
        <v>5.2249999999999998E-2</v>
      </c>
      <c r="F932" s="16">
        <v>5.9577179999999998</v>
      </c>
      <c r="G932" s="16">
        <v>0.120539044639634</v>
      </c>
      <c r="H932" s="16">
        <v>11.25858</v>
      </c>
      <c r="I932" s="16">
        <v>0.99164262108583701</v>
      </c>
      <c r="J932" s="18"/>
    </row>
    <row r="933" spans="1:10" ht="15.6">
      <c r="A933" s="16">
        <v>932</v>
      </c>
      <c r="B933" s="16">
        <v>252</v>
      </c>
      <c r="C933" s="16">
        <v>1090</v>
      </c>
      <c r="D933" s="16">
        <v>7.0488721804511295E-2</v>
      </c>
      <c r="E933" s="16">
        <v>5.3749999999999999E-2</v>
      </c>
      <c r="F933" s="16">
        <v>5.9456100000000003</v>
      </c>
      <c r="G933" s="16">
        <v>0.120770620108368</v>
      </c>
      <c r="H933" s="16">
        <v>11.251099999999999</v>
      </c>
      <c r="I933" s="16">
        <v>0.99134960159353003</v>
      </c>
      <c r="J933" s="18"/>
    </row>
    <row r="934" spans="1:10" ht="15.6">
      <c r="A934" s="16">
        <v>933</v>
      </c>
      <c r="B934" s="16">
        <v>267</v>
      </c>
      <c r="C934" s="16">
        <v>1010</v>
      </c>
      <c r="D934" s="16">
        <v>6.9339350081171106E-2</v>
      </c>
      <c r="E934" s="16">
        <v>5.1499999999999997E-2</v>
      </c>
      <c r="F934" s="16">
        <v>5.9938918000000001</v>
      </c>
      <c r="G934" s="16">
        <v>0.1207251612032</v>
      </c>
      <c r="H934" s="16">
        <v>11.188119</v>
      </c>
      <c r="I934" s="16">
        <v>0.99668008308707501</v>
      </c>
      <c r="J934" s="18"/>
    </row>
    <row r="935" spans="1:10" ht="15.6">
      <c r="A935" s="16">
        <v>934</v>
      </c>
      <c r="B935" s="16">
        <v>282</v>
      </c>
      <c r="C935" s="16">
        <v>1020</v>
      </c>
      <c r="D935" s="16">
        <v>6.9339350081171106E-2</v>
      </c>
      <c r="E935" s="16">
        <v>5.1499999999999997E-2</v>
      </c>
      <c r="F935" s="16">
        <v>5.9938918000000001</v>
      </c>
      <c r="G935" s="16">
        <v>0.1207251612032</v>
      </c>
      <c r="H935" s="16">
        <v>11.188119</v>
      </c>
      <c r="I935" s="16">
        <v>0.99668008308707501</v>
      </c>
      <c r="J935" s="18"/>
    </row>
    <row r="936" spans="1:10" ht="15.6">
      <c r="A936" s="16">
        <v>935</v>
      </c>
      <c r="B936" s="16">
        <v>276</v>
      </c>
      <c r="C936" s="16">
        <v>1030</v>
      </c>
      <c r="D936" s="16">
        <v>6.9339350081171106E-2</v>
      </c>
      <c r="E936" s="16">
        <v>5.1499999999999997E-2</v>
      </c>
      <c r="F936" s="16">
        <v>5.9938918000000001</v>
      </c>
      <c r="G936" s="16">
        <v>0.1207251612032</v>
      </c>
      <c r="H936" s="16">
        <v>11.188119</v>
      </c>
      <c r="I936" s="16">
        <v>0.99668008308707501</v>
      </c>
      <c r="J936" s="18"/>
    </row>
    <row r="937" spans="1:10" ht="15.6">
      <c r="A937" s="16">
        <v>936</v>
      </c>
      <c r="B937" s="16">
        <v>265</v>
      </c>
      <c r="C937" s="16">
        <v>1040</v>
      </c>
      <c r="D937" s="16">
        <v>6.9339350081171106E-2</v>
      </c>
      <c r="E937" s="16">
        <v>5.1499999999999997E-2</v>
      </c>
      <c r="F937" s="16">
        <v>5.9938918000000001</v>
      </c>
      <c r="G937" s="16">
        <v>0.1207251612032</v>
      </c>
      <c r="H937" s="16">
        <v>11.188119</v>
      </c>
      <c r="I937" s="16">
        <v>0.99668008308707501</v>
      </c>
      <c r="J937" s="18"/>
    </row>
    <row r="938" spans="1:10" ht="15.6">
      <c r="A938" s="16">
        <v>937</v>
      </c>
      <c r="B938" s="16">
        <v>248</v>
      </c>
      <c r="C938" s="16">
        <v>1050</v>
      </c>
      <c r="D938" s="16">
        <v>6.9339350081171106E-2</v>
      </c>
      <c r="E938" s="16">
        <v>5.1499999999999997E-2</v>
      </c>
      <c r="F938" s="16">
        <v>5.9938918000000001</v>
      </c>
      <c r="G938" s="16">
        <v>0.1207251612032</v>
      </c>
      <c r="H938" s="16">
        <v>11.188119</v>
      </c>
      <c r="I938" s="16">
        <v>0.99668008308707501</v>
      </c>
      <c r="J938" s="18"/>
    </row>
    <row r="939" spans="1:10" ht="15.6">
      <c r="A939" s="16">
        <v>938</v>
      </c>
      <c r="B939" s="16">
        <v>182</v>
      </c>
      <c r="C939" s="16">
        <v>1060</v>
      </c>
      <c r="D939" s="16">
        <v>6.9339350081171106E-2</v>
      </c>
      <c r="E939" s="16">
        <v>5.1499999999999997E-2</v>
      </c>
      <c r="F939" s="16">
        <v>5.9938918000000001</v>
      </c>
      <c r="G939" s="16">
        <v>0.1207251612032</v>
      </c>
      <c r="H939" s="16">
        <v>11.188119</v>
      </c>
      <c r="I939" s="16">
        <v>0.99668008308707501</v>
      </c>
      <c r="J939" s="18"/>
    </row>
    <row r="940" spans="1:10" ht="15.6">
      <c r="A940" s="16">
        <v>939</v>
      </c>
      <c r="B940" s="16">
        <v>105</v>
      </c>
      <c r="C940" s="16">
        <v>1107</v>
      </c>
      <c r="D940" s="16">
        <v>6.7232543875269599E-2</v>
      </c>
      <c r="E940" s="16">
        <v>5.3525000000000003E-2</v>
      </c>
      <c r="F940" s="16">
        <v>6.0955399999999997</v>
      </c>
      <c r="G940" s="16">
        <v>0.121737009026592</v>
      </c>
      <c r="H940" s="16">
        <v>10.8619</v>
      </c>
      <c r="I940" s="16">
        <v>1.0098573653243199</v>
      </c>
      <c r="J940" s="18"/>
    </row>
    <row r="941" spans="1:10" ht="15.6">
      <c r="A941" s="16">
        <v>940</v>
      </c>
      <c r="B941" s="16">
        <v>195</v>
      </c>
      <c r="C941" s="16">
        <v>1107</v>
      </c>
      <c r="D941" s="16">
        <v>6.6945447874029701E-2</v>
      </c>
      <c r="E941" s="16">
        <v>6.0574999999999997E-2</v>
      </c>
      <c r="F941" s="16">
        <v>5.9986199999999998</v>
      </c>
      <c r="G941" s="16">
        <v>0.12130827434708299</v>
      </c>
      <c r="H941" s="16">
        <v>10.925700000000001</v>
      </c>
      <c r="I941" s="16">
        <v>1.00687256142616</v>
      </c>
      <c r="J941" s="18"/>
    </row>
    <row r="942" spans="1:10" ht="15.6">
      <c r="A942" s="16">
        <v>941</v>
      </c>
      <c r="B942" s="16">
        <v>225</v>
      </c>
      <c r="C942" s="16">
        <v>1107</v>
      </c>
      <c r="D942" s="16">
        <v>6.6810505170746201E-2</v>
      </c>
      <c r="E942" s="16">
        <v>6.4100000000000004E-2</v>
      </c>
      <c r="F942" s="16">
        <v>5.9501600000000003</v>
      </c>
      <c r="G942" s="16">
        <v>0.12109375</v>
      </c>
      <c r="H942" s="16">
        <v>10.957599999999999</v>
      </c>
      <c r="I942" s="16">
        <v>1.00538192807508</v>
      </c>
      <c r="J942" s="18"/>
    </row>
    <row r="943" spans="1:10" ht="15.6">
      <c r="A943" s="16">
        <v>942</v>
      </c>
      <c r="B943" s="16">
        <v>193</v>
      </c>
      <c r="C943" s="16">
        <v>1107</v>
      </c>
      <c r="D943" s="16">
        <v>6.6680849770537606E-2</v>
      </c>
      <c r="E943" s="16">
        <v>6.7625000000000005E-2</v>
      </c>
      <c r="F943" s="16">
        <v>5.9016999999999999</v>
      </c>
      <c r="G943" s="16">
        <v>0.120879120879121</v>
      </c>
      <c r="H943" s="16">
        <v>10.9895</v>
      </c>
      <c r="I943" s="16">
        <v>1.0038924719270399</v>
      </c>
      <c r="J943" s="18"/>
    </row>
    <row r="944" spans="1:10" ht="15.6">
      <c r="A944" s="16">
        <v>943</v>
      </c>
      <c r="B944" s="16">
        <v>441</v>
      </c>
      <c r="C944" s="16">
        <v>1105</v>
      </c>
      <c r="D944" s="16">
        <v>6.70402241344807E-2</v>
      </c>
      <c r="E944" s="16">
        <v>6.2E-2</v>
      </c>
      <c r="F944" s="16">
        <v>5.8156639999999999</v>
      </c>
      <c r="G944" s="16">
        <v>0.11969111969111999</v>
      </c>
      <c r="H944" s="16">
        <v>11.30944</v>
      </c>
      <c r="I944" s="16">
        <v>1.0022939898766301</v>
      </c>
      <c r="J944" s="18"/>
    </row>
    <row r="945" spans="1:10" ht="15.6">
      <c r="A945" s="16">
        <v>944</v>
      </c>
      <c r="B945" s="16">
        <v>470</v>
      </c>
      <c r="C945" s="16">
        <v>1105</v>
      </c>
      <c r="D945" s="16">
        <v>6.7103109656301105E-2</v>
      </c>
      <c r="E945" s="16">
        <v>6.2191999999999997E-2</v>
      </c>
      <c r="F945" s="16">
        <v>5.8156639999999999</v>
      </c>
      <c r="G945" s="16">
        <v>0.11969111969111999</v>
      </c>
      <c r="H945" s="16">
        <v>11.30944</v>
      </c>
      <c r="I945" s="16">
        <v>1.0041523490541899</v>
      </c>
      <c r="J945" s="18"/>
    </row>
    <row r="946" spans="1:10" ht="15.6">
      <c r="A946" s="16">
        <v>945</v>
      </c>
      <c r="B946" s="16">
        <v>250</v>
      </c>
      <c r="C946" s="16">
        <v>1105</v>
      </c>
      <c r="D946" s="16">
        <v>6.72278918317913E-2</v>
      </c>
      <c r="E946" s="16">
        <v>6.2576000000000007E-2</v>
      </c>
      <c r="F946" s="16">
        <v>5.8156639999999999</v>
      </c>
      <c r="G946" s="16">
        <v>0.11969111969111999</v>
      </c>
      <c r="H946" s="16">
        <v>11.30944</v>
      </c>
      <c r="I946" s="16">
        <v>1.00786906740931</v>
      </c>
      <c r="J946" s="18"/>
    </row>
    <row r="947" spans="1:10" ht="15.6">
      <c r="A947" s="16">
        <v>946</v>
      </c>
      <c r="B947" s="16">
        <v>195</v>
      </c>
      <c r="C947" s="16">
        <v>1105</v>
      </c>
      <c r="D947" s="16">
        <v>6.7385444743935305E-2</v>
      </c>
      <c r="E947" s="16">
        <v>0.05</v>
      </c>
      <c r="F947" s="16">
        <v>6.0038999999999998</v>
      </c>
      <c r="G947" s="16">
        <v>0.120481927710843</v>
      </c>
      <c r="H947" s="16">
        <v>11.1965</v>
      </c>
      <c r="I947" s="16">
        <v>1.0083593743547801</v>
      </c>
      <c r="J947" s="18"/>
    </row>
    <row r="948" spans="1:10" ht="15.6">
      <c r="A948" s="16">
        <v>947</v>
      </c>
      <c r="B948" s="16">
        <v>400</v>
      </c>
      <c r="C948" s="16">
        <v>1105</v>
      </c>
      <c r="D948" s="16">
        <v>6.7121787197187796E-2</v>
      </c>
      <c r="E948" s="16">
        <v>5.8999999999999997E-2</v>
      </c>
      <c r="F948" s="16">
        <v>5.8627229999999999</v>
      </c>
      <c r="G948" s="16">
        <v>0.119889036304426</v>
      </c>
      <c r="H948" s="16">
        <v>11.281205</v>
      </c>
      <c r="I948" s="16">
        <v>1.00380867790572</v>
      </c>
      <c r="J948" s="18"/>
    </row>
    <row r="949" spans="1:10" ht="15.6">
      <c r="A949" s="16">
        <v>948</v>
      </c>
      <c r="B949" s="16">
        <v>350</v>
      </c>
      <c r="C949" s="16">
        <v>1105</v>
      </c>
      <c r="D949" s="16">
        <v>6.6961543187123704E-2</v>
      </c>
      <c r="E949" s="16">
        <v>6.5000000000000002E-2</v>
      </c>
      <c r="F949" s="16">
        <v>5.768605</v>
      </c>
      <c r="G949" s="16">
        <v>0.11949305974653</v>
      </c>
      <c r="H949" s="16">
        <v>11.337675000000001</v>
      </c>
      <c r="I949" s="16">
        <v>1.00078040522809</v>
      </c>
      <c r="J949" s="18"/>
    </row>
    <row r="950" spans="1:10" ht="15.6">
      <c r="A950" s="16">
        <v>949</v>
      </c>
      <c r="B950" s="16">
        <v>130</v>
      </c>
      <c r="C950" s="16">
        <v>1060</v>
      </c>
      <c r="D950" s="16">
        <v>6.71901349072513E-2</v>
      </c>
      <c r="E950" s="16">
        <v>5.3749999999999999E-2</v>
      </c>
      <c r="F950" s="16">
        <v>6.131475</v>
      </c>
      <c r="G950" s="16">
        <v>0.122124326970142</v>
      </c>
      <c r="H950" s="16">
        <v>10.825850000000001</v>
      </c>
      <c r="I950" s="16">
        <v>1.0107746842858001</v>
      </c>
      <c r="J950" s="18"/>
    </row>
    <row r="951" spans="1:10" ht="15.6">
      <c r="A951" s="16">
        <v>950</v>
      </c>
      <c r="B951" s="16">
        <v>175</v>
      </c>
      <c r="C951" s="16">
        <v>1060</v>
      </c>
      <c r="D951" s="16">
        <v>6.8799913662853499E-2</v>
      </c>
      <c r="E951" s="16">
        <v>5.3749999999999999E-2</v>
      </c>
      <c r="F951" s="16">
        <v>6.131475</v>
      </c>
      <c r="G951" s="16">
        <v>0.122124326970142</v>
      </c>
      <c r="H951" s="16">
        <v>10.825850000000001</v>
      </c>
      <c r="I951" s="16">
        <v>1.00290424187287</v>
      </c>
      <c r="J951" s="18"/>
    </row>
    <row r="952" spans="1:10" ht="15.6">
      <c r="A952" s="16">
        <v>951</v>
      </c>
      <c r="B952" s="16">
        <v>250</v>
      </c>
      <c r="C952" s="16">
        <v>1060</v>
      </c>
      <c r="D952" s="16">
        <v>6.9353785900783296E-2</v>
      </c>
      <c r="E952" s="16">
        <v>5.3749999999999999E-2</v>
      </c>
      <c r="F952" s="16">
        <v>6.131475</v>
      </c>
      <c r="G952" s="16">
        <v>0.122124326970142</v>
      </c>
      <c r="H952" s="16">
        <v>10.825850000000001</v>
      </c>
      <c r="I952" s="16">
        <v>1.00028076106855</v>
      </c>
      <c r="J952" s="18"/>
    </row>
    <row r="953" spans="1:10" ht="15.6">
      <c r="A953" s="16">
        <v>952</v>
      </c>
      <c r="B953" s="16">
        <v>287</v>
      </c>
      <c r="C953" s="16">
        <v>1060</v>
      </c>
      <c r="D953" s="16">
        <v>6.9634079737848201E-2</v>
      </c>
      <c r="E953" s="16">
        <v>5.3749999999999999E-2</v>
      </c>
      <c r="F953" s="16">
        <v>6.131475</v>
      </c>
      <c r="G953" s="16">
        <v>0.122124326970142</v>
      </c>
      <c r="H953" s="16">
        <v>10.825850000000001</v>
      </c>
      <c r="I953" s="16">
        <v>0.99896902066639504</v>
      </c>
      <c r="J953" s="18"/>
    </row>
    <row r="954" spans="1:10" ht="15.6">
      <c r="A954" s="16">
        <v>953</v>
      </c>
      <c r="B954" s="16">
        <v>225</v>
      </c>
      <c r="C954" s="16">
        <v>1060</v>
      </c>
      <c r="D954" s="16">
        <v>6.99166483878043E-2</v>
      </c>
      <c r="E954" s="16">
        <v>5.3749999999999999E-2</v>
      </c>
      <c r="F954" s="16">
        <v>6.131475</v>
      </c>
      <c r="G954" s="16">
        <v>0.122124326970142</v>
      </c>
      <c r="H954" s="16">
        <v>10.825850000000001</v>
      </c>
      <c r="I954" s="16">
        <v>0.99765728026423905</v>
      </c>
      <c r="J954" s="18"/>
    </row>
    <row r="955" spans="1:10" ht="15.6">
      <c r="A955" s="16">
        <v>954</v>
      </c>
      <c r="B955" s="16">
        <v>160</v>
      </c>
      <c r="C955" s="16">
        <v>1060</v>
      </c>
      <c r="D955" s="16">
        <v>7.0488721804511295E-2</v>
      </c>
      <c r="E955" s="16">
        <v>5.3749999999999999E-2</v>
      </c>
      <c r="F955" s="16">
        <v>6.131475</v>
      </c>
      <c r="G955" s="16">
        <v>0.122124326970142</v>
      </c>
      <c r="H955" s="16">
        <v>10.825850000000001</v>
      </c>
      <c r="I955" s="16">
        <v>0.99503379945992598</v>
      </c>
      <c r="J955" s="18"/>
    </row>
    <row r="956" spans="1:10" ht="15.6">
      <c r="A956" s="16">
        <v>955</v>
      </c>
      <c r="B956" s="16">
        <v>120</v>
      </c>
      <c r="C956" s="16">
        <v>1095</v>
      </c>
      <c r="D956" s="16">
        <v>6.6455696202531597E-2</v>
      </c>
      <c r="E956" s="16">
        <v>5.9374999999999997E-2</v>
      </c>
      <c r="F956" s="16">
        <v>6.0100749999999996</v>
      </c>
      <c r="G956" s="16">
        <v>0.122763726095003</v>
      </c>
      <c r="H956" s="16">
        <v>10.82525</v>
      </c>
      <c r="I956" s="16">
        <v>1.0108710029765</v>
      </c>
      <c r="J956" s="18"/>
    </row>
    <row r="957" spans="1:10" ht="15.6">
      <c r="A957" s="16">
        <v>956</v>
      </c>
      <c r="B957" s="16">
        <v>190</v>
      </c>
      <c r="C957" s="16">
        <v>1095</v>
      </c>
      <c r="D957" s="16">
        <v>6.7202150468815003E-2</v>
      </c>
      <c r="E957" s="16">
        <v>5.9180000000000003E-2</v>
      </c>
      <c r="F957" s="16">
        <v>6.0100749999999996</v>
      </c>
      <c r="G957" s="16">
        <v>0.122763726095003</v>
      </c>
      <c r="H957" s="16">
        <v>10.82525</v>
      </c>
      <c r="I957" s="16">
        <v>1.00299132582676</v>
      </c>
      <c r="J957" s="18"/>
    </row>
    <row r="958" spans="1:10" ht="15.6">
      <c r="A958" s="16">
        <v>957</v>
      </c>
      <c r="B958" s="16">
        <v>208</v>
      </c>
      <c r="C958" s="16">
        <v>1095</v>
      </c>
      <c r="D958" s="16">
        <v>6.7965564114182198E-2</v>
      </c>
      <c r="E958" s="16">
        <v>5.8985000000000003E-2</v>
      </c>
      <c r="F958" s="16">
        <v>6.0100749999999996</v>
      </c>
      <c r="G958" s="16">
        <v>0.122763726095003</v>
      </c>
      <c r="H958" s="16">
        <v>10.82525</v>
      </c>
      <c r="I958" s="16">
        <v>0.99511164867701496</v>
      </c>
      <c r="J958" s="18"/>
    </row>
    <row r="959" spans="1:10" ht="15.6">
      <c r="A959" s="16">
        <v>958</v>
      </c>
      <c r="B959" s="16">
        <v>165</v>
      </c>
      <c r="C959" s="16">
        <v>1095</v>
      </c>
      <c r="D959" s="16">
        <v>6.9545635183467999E-2</v>
      </c>
      <c r="E959" s="16">
        <v>5.8595000000000001E-2</v>
      </c>
      <c r="F959" s="16">
        <v>6.0100749999999996</v>
      </c>
      <c r="G959" s="16">
        <v>0.122763726095003</v>
      </c>
      <c r="H959" s="16">
        <v>10.82525</v>
      </c>
      <c r="I959" s="16">
        <v>0.97935229437753002</v>
      </c>
      <c r="J959" s="18"/>
    </row>
    <row r="960" spans="1:10" ht="15.6">
      <c r="A960" s="16">
        <v>959</v>
      </c>
      <c r="B960" s="16">
        <v>170</v>
      </c>
      <c r="C960" s="16">
        <v>1095</v>
      </c>
      <c r="D960" s="16">
        <v>7.0363544982409099E-2</v>
      </c>
      <c r="E960" s="16">
        <v>5.8400000000000001E-2</v>
      </c>
      <c r="F960" s="16">
        <v>6.0100749999999996</v>
      </c>
      <c r="G960" s="16">
        <v>0.122763726095003</v>
      </c>
      <c r="H960" s="16">
        <v>10.82525</v>
      </c>
      <c r="I960" s="16">
        <v>0.97147261722778699</v>
      </c>
      <c r="J960" s="18"/>
    </row>
    <row r="961" spans="1:10" ht="15.6">
      <c r="A961" s="16">
        <v>960</v>
      </c>
      <c r="B961" s="16">
        <v>140</v>
      </c>
      <c r="C961" s="16">
        <v>1120</v>
      </c>
      <c r="D961" s="16">
        <v>6.60140562248996E-2</v>
      </c>
      <c r="E961" s="16">
        <v>5.9749999999999998E-2</v>
      </c>
      <c r="F961" s="16">
        <v>6.0047180000000004</v>
      </c>
      <c r="G961" s="16">
        <v>0.12279662272256001</v>
      </c>
      <c r="H961" s="16">
        <v>10.825060000000001</v>
      </c>
      <c r="I961" s="16">
        <v>1.01191885831976</v>
      </c>
      <c r="J961" s="18"/>
    </row>
    <row r="962" spans="1:10" ht="15.6">
      <c r="A962" s="16">
        <v>961</v>
      </c>
      <c r="B962" s="16">
        <v>205</v>
      </c>
      <c r="C962" s="16">
        <v>1120</v>
      </c>
      <c r="D962" s="16">
        <v>6.5381800439131499E-2</v>
      </c>
      <c r="E962" s="16">
        <v>5.9749999999999998E-2</v>
      </c>
      <c r="F962" s="16">
        <v>5.9077979999999997</v>
      </c>
      <c r="G962" s="16">
        <v>0.122363286074198</v>
      </c>
      <c r="H962" s="16">
        <v>10.888859999999999</v>
      </c>
      <c r="I962" s="16">
        <v>1.01059402339938</v>
      </c>
      <c r="J962" s="18"/>
    </row>
    <row r="963" spans="1:10" ht="15.6">
      <c r="A963" s="16">
        <v>962</v>
      </c>
      <c r="B963" s="16">
        <v>300</v>
      </c>
      <c r="C963" s="16">
        <v>1120</v>
      </c>
      <c r="D963" s="16">
        <v>6.4784053156146201E-2</v>
      </c>
      <c r="E963" s="16">
        <v>5.9749999999999998E-2</v>
      </c>
      <c r="F963" s="16">
        <v>5.8108779999999998</v>
      </c>
      <c r="G963" s="16">
        <v>0.12192952107942499</v>
      </c>
      <c r="H963" s="16">
        <v>10.95266</v>
      </c>
      <c r="I963" s="16">
        <v>1.0092712827796</v>
      </c>
      <c r="J963" s="18"/>
    </row>
    <row r="964" spans="1:10" ht="15.6">
      <c r="A964" s="16">
        <v>963</v>
      </c>
      <c r="B964" s="16">
        <v>325</v>
      </c>
      <c r="C964" s="16">
        <v>1120</v>
      </c>
      <c r="D964" s="16">
        <v>6.4497249209879398E-2</v>
      </c>
      <c r="E964" s="16">
        <v>5.9749999999999998E-2</v>
      </c>
      <c r="F964" s="16">
        <v>5.7624180000000003</v>
      </c>
      <c r="G964" s="16">
        <v>0.12171247775360899</v>
      </c>
      <c r="H964" s="16">
        <v>10.98456</v>
      </c>
      <c r="I964" s="16">
        <v>1.0086106962811701</v>
      </c>
      <c r="J964" s="18"/>
    </row>
    <row r="965" spans="1:10" ht="15.6">
      <c r="A965" s="16">
        <v>964</v>
      </c>
      <c r="B965" s="16">
        <v>175</v>
      </c>
      <c r="C965" s="16">
        <v>1120</v>
      </c>
      <c r="D965" s="16">
        <v>6.4218064218064197E-2</v>
      </c>
      <c r="E965" s="16">
        <v>5.9749999999999998E-2</v>
      </c>
      <c r="F965" s="16">
        <v>5.7139579999999999</v>
      </c>
      <c r="G965" s="16">
        <v>0.121495327102804</v>
      </c>
      <c r="H965" s="16">
        <v>11.01646</v>
      </c>
      <c r="I965" s="16">
        <v>1.00795063149832</v>
      </c>
      <c r="J965" s="18"/>
    </row>
    <row r="966" spans="1:10" ht="15.6">
      <c r="A966" s="16">
        <v>965</v>
      </c>
      <c r="B966" s="16">
        <v>190</v>
      </c>
      <c r="C966" s="16">
        <v>1130</v>
      </c>
      <c r="D966" s="16">
        <v>7.0773411844638201E-2</v>
      </c>
      <c r="E966" s="16">
        <v>0.05</v>
      </c>
      <c r="F966" s="16">
        <v>5.9758800000000001</v>
      </c>
      <c r="G966" s="16">
        <v>0.120192307692308</v>
      </c>
      <c r="H966" s="16">
        <v>11.2698</v>
      </c>
      <c r="I966" s="16">
        <v>0.99208210429632404</v>
      </c>
      <c r="J966" s="18"/>
    </row>
    <row r="967" spans="1:10" ht="15.6">
      <c r="A967" s="16">
        <v>966</v>
      </c>
      <c r="B967" s="16">
        <v>230</v>
      </c>
      <c r="C967" s="16">
        <v>1130</v>
      </c>
      <c r="D967" s="16">
        <v>6.9288988380769703E-2</v>
      </c>
      <c r="E967" s="16">
        <v>5.7500000000000002E-2</v>
      </c>
      <c r="F967" s="16">
        <v>5.9349999999999996</v>
      </c>
      <c r="G967" s="16">
        <v>0.12034799420009699</v>
      </c>
      <c r="H967" s="16">
        <v>11.186999999999999</v>
      </c>
      <c r="I967" s="16">
        <v>0.99561081003193597</v>
      </c>
      <c r="J967" s="18"/>
    </row>
    <row r="968" spans="1:10" ht="15.6">
      <c r="A968" s="16">
        <v>967</v>
      </c>
      <c r="B968" s="16">
        <v>285</v>
      </c>
      <c r="C968" s="16">
        <v>1130</v>
      </c>
      <c r="D968" s="16">
        <v>6.7968986003423604E-2</v>
      </c>
      <c r="E968" s="16">
        <v>6.5000000000000002E-2</v>
      </c>
      <c r="F968" s="16">
        <v>5.89412</v>
      </c>
      <c r="G968" s="16">
        <v>0.120505344995141</v>
      </c>
      <c r="H968" s="16">
        <v>11.104200000000001</v>
      </c>
      <c r="I968" s="16">
        <v>0.99914230030551299</v>
      </c>
      <c r="J968" s="18"/>
    </row>
    <row r="969" spans="1:10" ht="15.6">
      <c r="A969" s="16">
        <v>968</v>
      </c>
      <c r="B969" s="16">
        <v>195</v>
      </c>
      <c r="C969" s="16">
        <v>1130</v>
      </c>
      <c r="D969" s="16">
        <v>6.7362335880854399E-2</v>
      </c>
      <c r="E969" s="16">
        <v>6.8750000000000006E-2</v>
      </c>
      <c r="F969" s="16">
        <v>5.8736800000000002</v>
      </c>
      <c r="G969" s="16">
        <v>0.120584652862363</v>
      </c>
      <c r="H969" s="16">
        <v>11.062799999999999</v>
      </c>
      <c r="I969" s="16">
        <v>1.00090909067423</v>
      </c>
      <c r="J969" s="18"/>
    </row>
    <row r="970" spans="1:10" ht="15.6">
      <c r="A970" s="16">
        <v>969</v>
      </c>
      <c r="B970" s="16">
        <v>252</v>
      </c>
      <c r="C970" s="16">
        <v>1000</v>
      </c>
      <c r="D970" s="16">
        <v>6.2045835662381199E-2</v>
      </c>
      <c r="E970" s="16">
        <v>6.1249999999999999E-2</v>
      </c>
      <c r="F970" s="16">
        <v>5.74099</v>
      </c>
      <c r="G970" s="16">
        <v>0.12184249628528999</v>
      </c>
      <c r="H970" s="16">
        <v>10.9838</v>
      </c>
      <c r="I970" s="16">
        <v>1.0067877805269201</v>
      </c>
      <c r="J970" s="18"/>
    </row>
    <row r="971" spans="1:10" ht="15.6">
      <c r="A971" s="16">
        <v>970</v>
      </c>
      <c r="B971" s="16">
        <v>348</v>
      </c>
      <c r="C971" s="16">
        <v>1000</v>
      </c>
      <c r="D971" s="16">
        <v>6.1043285238623797E-2</v>
      </c>
      <c r="E971" s="16">
        <v>5.7500000000000002E-2</v>
      </c>
      <c r="F971" s="16">
        <v>5.7461000000000002</v>
      </c>
      <c r="G971" s="16">
        <v>0.121301775147929</v>
      </c>
      <c r="H971" s="16">
        <v>11.0176</v>
      </c>
      <c r="I971" s="16">
        <v>1.00871167744113</v>
      </c>
      <c r="J971" s="18"/>
    </row>
    <row r="972" spans="1:10" ht="15.6">
      <c r="A972" s="16">
        <v>971</v>
      </c>
      <c r="B972" s="16">
        <v>130</v>
      </c>
      <c r="C972" s="16">
        <v>1105</v>
      </c>
      <c r="D972" s="16">
        <v>6.9719042663891798E-2</v>
      </c>
      <c r="E972" s="16">
        <v>5.0250000000000003E-2</v>
      </c>
      <c r="F972" s="16">
        <v>6.0375240000000003</v>
      </c>
      <c r="G972" s="16">
        <v>0.120831319478009</v>
      </c>
      <c r="H972" s="16">
        <v>11.10854</v>
      </c>
      <c r="I972" s="16">
        <v>1.00626707405798</v>
      </c>
      <c r="J972" s="18"/>
    </row>
    <row r="973" spans="1:10" ht="15.6">
      <c r="A973" s="16">
        <v>972</v>
      </c>
      <c r="B973" s="16">
        <v>200</v>
      </c>
      <c r="C973" s="16">
        <v>1105</v>
      </c>
      <c r="D973" s="16">
        <v>6.8985323535819695E-2</v>
      </c>
      <c r="E973" s="16">
        <v>5.7744999999999998E-2</v>
      </c>
      <c r="F973" s="16">
        <v>5.94273352</v>
      </c>
      <c r="G973" s="16">
        <v>0.12042831854982999</v>
      </c>
      <c r="H973" s="16">
        <v>11.166769199999999</v>
      </c>
      <c r="I973" s="16">
        <v>1.0043542763739399</v>
      </c>
      <c r="J973" s="18"/>
    </row>
    <row r="974" spans="1:10" ht="15.6">
      <c r="A974" s="16">
        <v>973</v>
      </c>
      <c r="B974" s="16">
        <v>300</v>
      </c>
      <c r="C974" s="16">
        <v>1105</v>
      </c>
      <c r="D974" s="16">
        <v>6.8644420163029296E-2</v>
      </c>
      <c r="E974" s="16">
        <v>6.1492499999999999E-2</v>
      </c>
      <c r="F974" s="16">
        <v>5.8953382799999998</v>
      </c>
      <c r="G974" s="16">
        <v>0.120226616285989</v>
      </c>
      <c r="H974" s="16">
        <v>11.195883800000001</v>
      </c>
      <c r="I974" s="16">
        <v>1.0033989444173199</v>
      </c>
      <c r="J974" s="18"/>
    </row>
    <row r="975" spans="1:10" ht="15.6">
      <c r="A975" s="16">
        <v>974</v>
      </c>
      <c r="B975" s="16">
        <v>400</v>
      </c>
      <c r="C975" s="16">
        <v>1105</v>
      </c>
      <c r="D975" s="16">
        <v>6.8319226118500595E-2</v>
      </c>
      <c r="E975" s="16">
        <v>6.5240000000000006E-2</v>
      </c>
      <c r="F975" s="16">
        <v>5.8479430399999996</v>
      </c>
      <c r="G975" s="16">
        <v>0.120024779309277</v>
      </c>
      <c r="H975" s="16">
        <v>11.2249984</v>
      </c>
      <c r="I975" s="16">
        <v>1.0024443226601301</v>
      </c>
      <c r="J975" s="18"/>
    </row>
    <row r="976" spans="1:10" ht="15.6">
      <c r="A976" s="16">
        <v>975</v>
      </c>
      <c r="B976" s="16">
        <v>330</v>
      </c>
      <c r="C976" s="16">
        <v>1105</v>
      </c>
      <c r="D976" s="16">
        <v>6.80086799944596E-2</v>
      </c>
      <c r="E976" s="16">
        <v>6.8987499999999993E-2</v>
      </c>
      <c r="F976" s="16">
        <v>5.8005478000000004</v>
      </c>
      <c r="G976" s="16">
        <v>0.119822807484689</v>
      </c>
      <c r="H976" s="16">
        <v>11.254113</v>
      </c>
      <c r="I976" s="16">
        <v>1.0014904103107201</v>
      </c>
      <c r="J976" s="18"/>
    </row>
    <row r="977" spans="1:10" ht="15.6">
      <c r="A977" s="16">
        <v>976</v>
      </c>
      <c r="B977" s="16">
        <v>250</v>
      </c>
      <c r="C977" s="16">
        <v>1105</v>
      </c>
      <c r="D977" s="16">
        <v>6.8319226118500595E-2</v>
      </c>
      <c r="E977" s="16">
        <v>6.5240000000000006E-2</v>
      </c>
      <c r="F977" s="16">
        <v>5.9501600000000003</v>
      </c>
      <c r="G977" s="16">
        <v>0.12109375</v>
      </c>
      <c r="H977" s="16">
        <v>10.957599999999999</v>
      </c>
      <c r="I977" s="16">
        <v>1.00461117051066</v>
      </c>
      <c r="J977" s="18"/>
    </row>
    <row r="978" spans="1:10" ht="15.6">
      <c r="A978" s="16">
        <v>977</v>
      </c>
      <c r="B978" s="16">
        <v>360</v>
      </c>
      <c r="C978" s="16">
        <v>1105</v>
      </c>
      <c r="D978" s="16">
        <v>6.8319226118500595E-2</v>
      </c>
      <c r="E978" s="16">
        <v>6.5240000000000006E-2</v>
      </c>
      <c r="F978" s="16">
        <v>5.8963615999999996</v>
      </c>
      <c r="G978" s="16">
        <v>0.12052877138413701</v>
      </c>
      <c r="H978" s="16">
        <v>11.098336</v>
      </c>
      <c r="I978" s="16">
        <v>1.0034695578988599</v>
      </c>
      <c r="J978" s="18"/>
    </row>
    <row r="979" spans="1:10" ht="15.6">
      <c r="A979" s="16">
        <v>978</v>
      </c>
      <c r="B979" s="16">
        <v>400</v>
      </c>
      <c r="C979" s="16">
        <v>1105</v>
      </c>
      <c r="D979" s="16">
        <v>6.8319226118500595E-2</v>
      </c>
      <c r="E979" s="16">
        <v>6.5240000000000006E-2</v>
      </c>
      <c r="F979" s="16">
        <v>5.8425631999999998</v>
      </c>
      <c r="G979" s="16">
        <v>0.119969040247678</v>
      </c>
      <c r="H979" s="16">
        <v>11.239072</v>
      </c>
      <c r="I979" s="16">
        <v>1.00233053693659</v>
      </c>
      <c r="J979" s="18"/>
    </row>
    <row r="980" spans="1:10" ht="15.6">
      <c r="A980" s="16">
        <v>979</v>
      </c>
      <c r="B980" s="16">
        <v>350</v>
      </c>
      <c r="C980" s="16">
        <v>1105</v>
      </c>
      <c r="D980" s="16">
        <v>6.8319226118500595E-2</v>
      </c>
      <c r="E980" s="16">
        <v>6.5240000000000006E-2</v>
      </c>
      <c r="F980" s="16">
        <v>5.7887648</v>
      </c>
      <c r="G980" s="16">
        <v>0.119414483821263</v>
      </c>
      <c r="H980" s="16">
        <v>11.379808000000001</v>
      </c>
      <c r="I980" s="16">
        <v>1.0011940988086201</v>
      </c>
      <c r="J980" s="18"/>
    </row>
    <row r="981" spans="1:10" ht="15.6">
      <c r="A981" s="16">
        <v>980</v>
      </c>
      <c r="B981" s="16">
        <v>40</v>
      </c>
      <c r="C981" s="16">
        <v>1105</v>
      </c>
      <c r="D981" s="16">
        <v>6.8319226118500595E-2</v>
      </c>
      <c r="E981" s="16">
        <v>6.5240000000000006E-2</v>
      </c>
      <c r="F981" s="16">
        <v>5.7349664000000002</v>
      </c>
      <c r="G981" s="16">
        <v>0.11886503067484699</v>
      </c>
      <c r="H981" s="16">
        <v>11.520543999999999</v>
      </c>
      <c r="I981" s="16">
        <v>1.0000602347396901</v>
      </c>
      <c r="J981" s="18"/>
    </row>
    <row r="982" spans="1:10" ht="15.6">
      <c r="A982" s="16">
        <v>981</v>
      </c>
      <c r="B982" s="16">
        <v>60</v>
      </c>
      <c r="C982" s="16">
        <v>1095</v>
      </c>
      <c r="D982" s="16">
        <v>6.7275221612494704E-2</v>
      </c>
      <c r="E982" s="16">
        <v>5.3749999999999999E-2</v>
      </c>
      <c r="F982" s="16">
        <v>6.0904299999999996</v>
      </c>
      <c r="G982" s="16">
        <v>0.12227395246263199</v>
      </c>
      <c r="H982" s="16">
        <v>10.828099999999999</v>
      </c>
      <c r="I982" s="16">
        <v>1.01047732834464</v>
      </c>
      <c r="J982" s="18"/>
    </row>
    <row r="983" spans="1:10" ht="15.6">
      <c r="A983" s="16">
        <v>982</v>
      </c>
      <c r="B983" s="16">
        <v>145</v>
      </c>
      <c r="C983" s="16">
        <v>1100</v>
      </c>
      <c r="D983" s="16">
        <v>6.7034301325508402E-2</v>
      </c>
      <c r="E983" s="16">
        <v>6.1249999999999999E-2</v>
      </c>
      <c r="F983" s="16">
        <v>5.9935099999999997</v>
      </c>
      <c r="G983" s="16">
        <v>0.121843589114979</v>
      </c>
      <c r="H983" s="16">
        <v>10.8919</v>
      </c>
      <c r="I983" s="16">
        <v>1.0075358587812999</v>
      </c>
      <c r="J983" s="18"/>
    </row>
    <row r="984" spans="1:10" ht="15.6">
      <c r="A984" s="16">
        <v>983</v>
      </c>
      <c r="B984" s="16">
        <v>275</v>
      </c>
      <c r="C984" s="16">
        <v>1105</v>
      </c>
      <c r="D984" s="16">
        <v>6.6921132206414505E-2</v>
      </c>
      <c r="E984" s="16">
        <v>6.5000000000000002E-2</v>
      </c>
      <c r="F984" s="16">
        <v>5.9450500000000002</v>
      </c>
      <c r="G984" s="16">
        <v>0.12162824914173601</v>
      </c>
      <c r="H984" s="16">
        <v>10.9238</v>
      </c>
      <c r="I984" s="16">
        <v>1.00606686791083</v>
      </c>
      <c r="J984" s="18"/>
    </row>
    <row r="985" spans="1:10" ht="15.6">
      <c r="A985" s="16">
        <v>984</v>
      </c>
      <c r="B985" s="16">
        <v>310</v>
      </c>
      <c r="C985" s="16">
        <v>1110</v>
      </c>
      <c r="D985" s="16">
        <v>6.6866242975977194E-2</v>
      </c>
      <c r="E985" s="16">
        <v>6.6875000000000004E-2</v>
      </c>
      <c r="F985" s="16">
        <v>5.92082</v>
      </c>
      <c r="G985" s="16">
        <v>0.121520539546291</v>
      </c>
      <c r="H985" s="16">
        <v>10.93975</v>
      </c>
      <c r="I985" s="16">
        <v>1.00533280785041</v>
      </c>
      <c r="J985" s="18"/>
    </row>
    <row r="986" spans="1:10" ht="15.6">
      <c r="A986" s="16">
        <v>985</v>
      </c>
      <c r="B986" s="16">
        <v>260</v>
      </c>
      <c r="C986" s="16">
        <v>1120</v>
      </c>
      <c r="D986" s="16">
        <v>6.6812439261418902E-2</v>
      </c>
      <c r="E986" s="16">
        <v>6.8750000000000006E-2</v>
      </c>
      <c r="F986" s="16">
        <v>5.8965899999999998</v>
      </c>
      <c r="G986" s="16">
        <v>0.12141280353200901</v>
      </c>
      <c r="H986" s="16">
        <v>10.9557</v>
      </c>
      <c r="I986" s="16">
        <v>1.0045990378105001</v>
      </c>
      <c r="J986" s="18"/>
    </row>
    <row r="987" spans="1:10" ht="15.6">
      <c r="A987" s="16">
        <v>986</v>
      </c>
      <c r="B987" s="16">
        <v>70</v>
      </c>
      <c r="C987" s="16">
        <v>1145</v>
      </c>
      <c r="D987" s="16">
        <v>6.6607460035523994E-2</v>
      </c>
      <c r="E987" s="16">
        <v>7.6249999999999998E-2</v>
      </c>
      <c r="F987" s="16">
        <v>5.7996699999999999</v>
      </c>
      <c r="G987" s="16">
        <v>0.120981595092025</v>
      </c>
      <c r="H987" s="16">
        <v>11.019500000000001</v>
      </c>
      <c r="I987" s="16">
        <v>1.0016668544212399</v>
      </c>
      <c r="J987" s="18"/>
    </row>
    <row r="988" spans="1:10" ht="15.6">
      <c r="A988" s="16">
        <v>987</v>
      </c>
      <c r="B988" s="16">
        <v>321</v>
      </c>
      <c r="C988" s="16">
        <v>1200</v>
      </c>
      <c r="D988" s="16">
        <v>6.1043285238623797E-2</v>
      </c>
      <c r="E988" s="16">
        <v>5.7500000000000002E-2</v>
      </c>
      <c r="F988" s="16">
        <v>5.7461000000000002</v>
      </c>
      <c r="G988" s="16">
        <v>0.121301775147929</v>
      </c>
      <c r="H988" s="16">
        <v>11.0176</v>
      </c>
      <c r="I988" s="16">
        <v>1.00871167744113</v>
      </c>
      <c r="J988" s="18"/>
    </row>
    <row r="989" spans="1:10" ht="15.6">
      <c r="A989" s="16">
        <v>988</v>
      </c>
      <c r="B989" s="16">
        <v>335</v>
      </c>
      <c r="C989" s="16">
        <v>1065</v>
      </c>
      <c r="D989" s="16">
        <v>6.7642048301433E-2</v>
      </c>
      <c r="E989" s="16">
        <v>6.5000000000000002E-2</v>
      </c>
      <c r="F989" s="16">
        <v>5.8156639999999999</v>
      </c>
      <c r="G989" s="16">
        <v>0.11969111969111999</v>
      </c>
      <c r="H989" s="16">
        <v>11.30944</v>
      </c>
      <c r="I989" s="16">
        <v>0.99832492238857795</v>
      </c>
      <c r="J989" s="18"/>
    </row>
    <row r="990" spans="1:10" ht="15.6">
      <c r="A990" s="16">
        <v>989</v>
      </c>
      <c r="B990" s="16">
        <v>380</v>
      </c>
      <c r="C990" s="16">
        <v>1065</v>
      </c>
      <c r="D990" s="16">
        <v>6.7304816033502898E-2</v>
      </c>
      <c r="E990" s="16">
        <v>6.5000000000000002E-2</v>
      </c>
      <c r="F990" s="16">
        <v>5.8156639999999999</v>
      </c>
      <c r="G990" s="16">
        <v>0.11969111969111999</v>
      </c>
      <c r="H990" s="16">
        <v>11.30944</v>
      </c>
      <c r="I990" s="16">
        <v>1.00051835442145</v>
      </c>
      <c r="J990" s="18"/>
    </row>
    <row r="991" spans="1:10" ht="15.6">
      <c r="A991" s="16">
        <v>990</v>
      </c>
      <c r="B991" s="16">
        <v>375</v>
      </c>
      <c r="C991" s="16">
        <v>1065</v>
      </c>
      <c r="D991" s="16">
        <v>6.6970929655719796E-2</v>
      </c>
      <c r="E991" s="16">
        <v>6.5000000000000002E-2</v>
      </c>
      <c r="F991" s="16">
        <v>5.8156639999999999</v>
      </c>
      <c r="G991" s="16">
        <v>0.11969111969111999</v>
      </c>
      <c r="H991" s="16">
        <v>11.30944</v>
      </c>
      <c r="I991" s="16">
        <v>1.0013887639582999</v>
      </c>
      <c r="J991" s="18"/>
    </row>
    <row r="992" spans="1:10" ht="15.6">
      <c r="A992" s="16">
        <v>991</v>
      </c>
      <c r="B992" s="16">
        <v>385</v>
      </c>
      <c r="C992" s="16">
        <v>1065</v>
      </c>
      <c r="D992" s="16">
        <v>6.72444710101614E-2</v>
      </c>
      <c r="E992" s="16">
        <v>6.5000000000000002E-2</v>
      </c>
      <c r="F992" s="16">
        <v>5.8156639999999999</v>
      </c>
      <c r="G992" s="16">
        <v>0.11969111969111999</v>
      </c>
      <c r="H992" s="16">
        <v>11.30944</v>
      </c>
      <c r="I992" s="16">
        <v>1.0006750281380801</v>
      </c>
      <c r="J992" s="18"/>
    </row>
    <row r="993" spans="1:10" ht="15.6">
      <c r="A993" s="16">
        <v>992</v>
      </c>
      <c r="B993" s="16">
        <v>390</v>
      </c>
      <c r="C993" s="16">
        <v>1065</v>
      </c>
      <c r="D993" s="16">
        <v>7.1923151940706101E-2</v>
      </c>
      <c r="E993" s="16">
        <v>6.8000000000000005E-2</v>
      </c>
      <c r="F993" s="16">
        <v>5.8156639999999999</v>
      </c>
      <c r="G993" s="16">
        <v>0.11969111969111999</v>
      </c>
      <c r="H993" s="16">
        <v>11.30944</v>
      </c>
      <c r="I993" s="16">
        <v>0.99968276126606803</v>
      </c>
      <c r="J993" s="18"/>
    </row>
    <row r="994" spans="1:10" ht="15.6">
      <c r="A994" s="16">
        <v>993</v>
      </c>
      <c r="B994" s="16">
        <v>485</v>
      </c>
      <c r="C994" s="16">
        <v>1065</v>
      </c>
      <c r="D994" s="16">
        <v>7.1574145962732899E-2</v>
      </c>
      <c r="E994" s="16">
        <v>6.8000000000000005E-2</v>
      </c>
      <c r="F994" s="16">
        <v>5.8156639999999999</v>
      </c>
      <c r="G994" s="16">
        <v>0.11969111969111999</v>
      </c>
      <c r="H994" s="16">
        <v>11.30944</v>
      </c>
      <c r="I994" s="16">
        <v>1.00187619329894</v>
      </c>
      <c r="J994" s="18"/>
    </row>
    <row r="995" spans="1:10" ht="15.6">
      <c r="A995" s="16">
        <v>994</v>
      </c>
      <c r="B995" s="16">
        <v>480</v>
      </c>
      <c r="C995" s="16">
        <v>1065</v>
      </c>
      <c r="D995" s="16">
        <v>7.1228510720494506E-2</v>
      </c>
      <c r="E995" s="16">
        <v>6.8000000000000005E-2</v>
      </c>
      <c r="F995" s="16">
        <v>5.8156639999999999</v>
      </c>
      <c r="G995" s="16">
        <v>0.11969111969111999</v>
      </c>
      <c r="H995" s="16">
        <v>11.30944</v>
      </c>
      <c r="I995" s="16">
        <v>1.0027466028357901</v>
      </c>
      <c r="J995" s="18"/>
    </row>
    <row r="996" spans="1:10" ht="15.6">
      <c r="A996" s="16">
        <v>995</v>
      </c>
      <c r="B996" s="16">
        <v>450</v>
      </c>
      <c r="C996" s="16">
        <v>1065</v>
      </c>
      <c r="D996" s="16">
        <v>7.15116842819742E-2</v>
      </c>
      <c r="E996" s="16">
        <v>6.8000000000000005E-2</v>
      </c>
      <c r="F996" s="16">
        <v>5.8156639999999999</v>
      </c>
      <c r="G996" s="16">
        <v>0.11969111969111999</v>
      </c>
      <c r="H996" s="16">
        <v>11.30944</v>
      </c>
      <c r="I996" s="16">
        <v>1.00203286701557</v>
      </c>
      <c r="J996" s="18"/>
    </row>
    <row r="997" spans="1:10" ht="15.6">
      <c r="A997" s="16">
        <v>996</v>
      </c>
      <c r="B997" s="16">
        <v>490</v>
      </c>
      <c r="C997" s="16">
        <v>1085</v>
      </c>
      <c r="D997" s="16">
        <v>6.6746512962547105E-2</v>
      </c>
      <c r="E997" s="16">
        <v>6.4500000000000002E-2</v>
      </c>
      <c r="F997" s="16">
        <v>5.8156639999999999</v>
      </c>
      <c r="G997" s="16">
        <v>0.11969111969111999</v>
      </c>
      <c r="H997" s="16">
        <v>11.30944</v>
      </c>
      <c r="I997" s="16">
        <v>0.99802898314604804</v>
      </c>
      <c r="J997" s="18"/>
    </row>
    <row r="998" spans="1:10" ht="15.6">
      <c r="A998" s="16">
        <v>997</v>
      </c>
      <c r="B998" s="16">
        <v>450</v>
      </c>
      <c r="C998" s="16">
        <v>1085</v>
      </c>
      <c r="D998" s="16">
        <v>7.5980624940640104E-2</v>
      </c>
      <c r="E998" s="16">
        <v>7.0999999999999994E-2</v>
      </c>
      <c r="F998" s="16">
        <v>5.8156639999999999</v>
      </c>
      <c r="G998" s="16">
        <v>0.11969111969111999</v>
      </c>
      <c r="H998" s="16">
        <v>11.30944</v>
      </c>
      <c r="I998" s="16">
        <v>1.0010406001435601</v>
      </c>
      <c r="J998" s="18"/>
    </row>
    <row r="999" spans="1:10" ht="15.6">
      <c r="A999" s="16">
        <v>998</v>
      </c>
      <c r="B999" s="16">
        <v>480</v>
      </c>
      <c r="C999" s="16">
        <v>1085</v>
      </c>
      <c r="D999" s="16">
        <v>6.6312997347480099E-2</v>
      </c>
      <c r="E999" s="16">
        <v>6.5000000000000002E-2</v>
      </c>
      <c r="F999" s="16">
        <v>5.8156639999999999</v>
      </c>
      <c r="G999" s="16">
        <v>0.11969111969111999</v>
      </c>
      <c r="H999" s="16">
        <v>11.30944</v>
      </c>
      <c r="I999" s="16">
        <v>1.0044526055280201</v>
      </c>
      <c r="J999" s="18"/>
    </row>
    <row r="1000" spans="1:10" ht="15.6">
      <c r="A1000" s="16">
        <v>999</v>
      </c>
      <c r="B1000" s="16">
        <v>484</v>
      </c>
      <c r="C1000" s="16">
        <v>1085</v>
      </c>
      <c r="D1000" s="16">
        <v>6.6970929655719796E-2</v>
      </c>
      <c r="E1000" s="16">
        <v>6.5000000000000002E-2</v>
      </c>
      <c r="F1000" s="16">
        <v>5.8156639999999999</v>
      </c>
      <c r="G1000" s="16">
        <v>0.11969111969111999</v>
      </c>
      <c r="H1000" s="16">
        <v>11.30944</v>
      </c>
      <c r="I1000" s="16">
        <v>1.00271178645432</v>
      </c>
      <c r="J1000" s="18"/>
    </row>
    <row r="1001" spans="1:10" ht="15.6">
      <c r="A1001" s="16">
        <v>1000</v>
      </c>
      <c r="B1001" s="16">
        <v>175</v>
      </c>
      <c r="C1001" s="16">
        <v>1090</v>
      </c>
      <c r="D1001" s="16">
        <v>7.0422535211267595E-2</v>
      </c>
      <c r="E1001" s="16">
        <v>0.05</v>
      </c>
      <c r="F1001" s="16">
        <v>6.0319200000000004</v>
      </c>
      <c r="G1001" s="16">
        <v>0.120772946859903</v>
      </c>
      <c r="H1001" s="16">
        <v>11.123200000000001</v>
      </c>
      <c r="I1001" s="16">
        <v>1.00197882157478</v>
      </c>
      <c r="J1001" s="18"/>
    </row>
    <row r="1002" spans="1:10" ht="15.6">
      <c r="A1002" s="16">
        <v>1001</v>
      </c>
      <c r="B1002" s="16">
        <v>295</v>
      </c>
      <c r="C1002" s="16">
        <v>1090</v>
      </c>
      <c r="D1002" s="16">
        <v>6.9630423138725195E-2</v>
      </c>
      <c r="E1002" s="16">
        <v>5.7500000000000002E-2</v>
      </c>
      <c r="F1002" s="16">
        <v>5.9325635999999999</v>
      </c>
      <c r="G1002" s="16">
        <v>0.120313103981446</v>
      </c>
      <c r="H1002" s="16">
        <v>11.185676000000001</v>
      </c>
      <c r="I1002" s="16">
        <v>1.00018471374553</v>
      </c>
      <c r="J1002" s="18"/>
    </row>
    <row r="1003" spans="1:10" ht="15.6">
      <c r="A1003" s="16">
        <v>1002</v>
      </c>
      <c r="B1003" s="16">
        <v>425</v>
      </c>
      <c r="C1003" s="16">
        <v>1090</v>
      </c>
      <c r="D1003" s="16">
        <v>6.9262937794040802E-2</v>
      </c>
      <c r="E1003" s="16">
        <v>6.1249999999999999E-2</v>
      </c>
      <c r="F1003" s="16">
        <v>5.8828854000000002</v>
      </c>
      <c r="G1003" s="16">
        <v>0.120083115878999</v>
      </c>
      <c r="H1003" s="16">
        <v>11.216913999999999</v>
      </c>
      <c r="I1003" s="16">
        <v>0.99928861747079401</v>
      </c>
      <c r="J1003" s="18"/>
    </row>
    <row r="1004" spans="1:10" ht="15.6">
      <c r="A1004" s="16">
        <v>1003</v>
      </c>
      <c r="B1004" s="16">
        <v>450</v>
      </c>
      <c r="C1004" s="16">
        <v>1090</v>
      </c>
      <c r="D1004" s="16">
        <v>6.8912710566615604E-2</v>
      </c>
      <c r="E1004" s="16">
        <v>6.5000000000000002E-2</v>
      </c>
      <c r="F1004" s="16">
        <v>5.8332072000000004</v>
      </c>
      <c r="G1004" s="16">
        <v>0.119853083317224</v>
      </c>
      <c r="H1004" s="16">
        <v>11.248151999999999</v>
      </c>
      <c r="I1004" s="16">
        <v>0.99839315871425005</v>
      </c>
      <c r="J1004" s="18"/>
    </row>
    <row r="1005" spans="1:10" ht="15.6">
      <c r="A1005" s="16">
        <v>1004</v>
      </c>
      <c r="B1005" s="16">
        <v>355</v>
      </c>
      <c r="C1005" s="16">
        <v>1090</v>
      </c>
      <c r="D1005" s="16">
        <v>6.8578553615960103E-2</v>
      </c>
      <c r="E1005" s="16">
        <v>6.8750000000000006E-2</v>
      </c>
      <c r="F1005" s="16">
        <v>5.7835289999999997</v>
      </c>
      <c r="G1005" s="16">
        <v>0.119623006283229</v>
      </c>
      <c r="H1005" s="16">
        <v>11.279389999999999</v>
      </c>
      <c r="I1005" s="16">
        <v>0.99749833679580402</v>
      </c>
      <c r="J1005" s="18"/>
    </row>
    <row r="1006" spans="1:10" ht="15.6">
      <c r="A1006" s="16">
        <v>1005</v>
      </c>
      <c r="B1006" s="16">
        <v>300</v>
      </c>
      <c r="C1006" s="16">
        <v>1090</v>
      </c>
      <c r="D1006" s="16">
        <v>6.8912710566615604E-2</v>
      </c>
      <c r="E1006" s="16">
        <v>6.5000000000000002E-2</v>
      </c>
      <c r="F1006" s="16">
        <v>5.8425631999999998</v>
      </c>
      <c r="G1006" s="16">
        <v>0.119969040247678</v>
      </c>
      <c r="H1006" s="16">
        <v>11.239072</v>
      </c>
      <c r="I1006" s="16">
        <v>0.99833413481689304</v>
      </c>
      <c r="J1006" s="18"/>
    </row>
    <row r="1007" spans="1:10" ht="15.6">
      <c r="A1007" s="16">
        <v>1006</v>
      </c>
      <c r="B1007" s="16">
        <v>450</v>
      </c>
      <c r="C1007" s="16">
        <v>1090</v>
      </c>
      <c r="D1007" s="16">
        <v>6.8912710566615604E-2</v>
      </c>
      <c r="E1007" s="16">
        <v>6.5000000000000002E-2</v>
      </c>
      <c r="F1007" s="16">
        <v>5.8332072000000004</v>
      </c>
      <c r="G1007" s="16">
        <v>0.119853083317224</v>
      </c>
      <c r="H1007" s="16">
        <v>11.248151999999999</v>
      </c>
      <c r="I1007" s="16">
        <v>0.99839315871425005</v>
      </c>
      <c r="J1007" s="18"/>
    </row>
    <row r="1008" spans="1:10" ht="15.6">
      <c r="A1008" s="16">
        <v>1007</v>
      </c>
      <c r="B1008" s="16">
        <v>350</v>
      </c>
      <c r="C1008" s="16">
        <v>1090</v>
      </c>
      <c r="D1008" s="16">
        <v>6.8912710566615604E-2</v>
      </c>
      <c r="E1008" s="16">
        <v>6.5000000000000002E-2</v>
      </c>
      <c r="F1008" s="16">
        <v>5.8238512</v>
      </c>
      <c r="G1008" s="16">
        <v>0.11973735032831199</v>
      </c>
      <c r="H1008" s="16">
        <v>11.257232</v>
      </c>
      <c r="I1008" s="16">
        <v>0.99845218959128701</v>
      </c>
      <c r="J1008" s="18"/>
    </row>
    <row r="1009" spans="1:10" ht="15.6">
      <c r="A1009" s="16">
        <v>1008</v>
      </c>
      <c r="B1009" s="16">
        <v>300</v>
      </c>
      <c r="C1009" s="16">
        <v>1090</v>
      </c>
      <c r="D1009" s="16">
        <v>6.8912710566615604E-2</v>
      </c>
      <c r="E1009" s="16">
        <v>6.5000000000000002E-2</v>
      </c>
      <c r="F1009" s="16">
        <v>5.8051392000000002</v>
      </c>
      <c r="G1009" s="16">
        <v>0.119506553585197</v>
      </c>
      <c r="H1009" s="16">
        <v>11.275392</v>
      </c>
      <c r="I1009" s="16">
        <v>0.99857027228935302</v>
      </c>
      <c r="J1009" s="18"/>
    </row>
    <row r="1010" spans="1:10" ht="15.6">
      <c r="A1010" s="16">
        <v>1009</v>
      </c>
      <c r="B1010" s="16">
        <v>0</v>
      </c>
      <c r="C1010" s="16">
        <v>1090</v>
      </c>
      <c r="D1010" s="16">
        <v>6.8912710566615604E-2</v>
      </c>
      <c r="E1010" s="16">
        <v>6.5000000000000002E-2</v>
      </c>
      <c r="F1010" s="16">
        <v>5.7864272000000003</v>
      </c>
      <c r="G1010" s="16">
        <v>0.119276644863409</v>
      </c>
      <c r="H1010" s="16">
        <v>11.293552</v>
      </c>
      <c r="I1010" s="16">
        <v>0.99868838292100104</v>
      </c>
      <c r="J1010" s="18"/>
    </row>
    <row r="1011" spans="1:10" ht="15.6">
      <c r="A1011" s="16">
        <v>1010</v>
      </c>
      <c r="B1011" s="16">
        <v>0</v>
      </c>
      <c r="C1011" s="16">
        <v>1090</v>
      </c>
      <c r="D1011" s="16">
        <v>6.8912710566615604E-2</v>
      </c>
      <c r="E1011" s="16">
        <v>6.5000000000000002E-2</v>
      </c>
      <c r="F1011" s="16">
        <v>5.7490031999999998</v>
      </c>
      <c r="G1011" s="16">
        <v>0.11881947106170899</v>
      </c>
      <c r="H1011" s="16">
        <v>11.329872</v>
      </c>
      <c r="I1011" s="16">
        <v>0.99892468802469903</v>
      </c>
      <c r="J1011" s="18"/>
    </row>
    <row r="1012" spans="1:10" ht="15.6">
      <c r="A1012" s="16">
        <v>1011</v>
      </c>
      <c r="B1012" s="16">
        <v>380</v>
      </c>
      <c r="C1012" s="16">
        <v>1125</v>
      </c>
      <c r="D1012" s="16">
        <v>6.6904549509366695E-2</v>
      </c>
      <c r="E1012" s="16">
        <v>6.5000000000000002E-2</v>
      </c>
      <c r="F1012" s="16">
        <v>5.8156639999999999</v>
      </c>
      <c r="G1012" s="16">
        <v>0.11969111969111999</v>
      </c>
      <c r="H1012" s="16">
        <v>11.30944</v>
      </c>
      <c r="I1012" s="16">
        <v>1.0026212638624801</v>
      </c>
      <c r="J1012" s="18"/>
    </row>
    <row r="1013" spans="1:10" ht="15.6">
      <c r="A1013" s="16">
        <v>1012</v>
      </c>
      <c r="B1013" s="16">
        <v>155</v>
      </c>
      <c r="C1013" s="16">
        <v>1105</v>
      </c>
      <c r="D1013" s="16">
        <v>6.7385444743935305E-2</v>
      </c>
      <c r="E1013" s="16">
        <v>0.05</v>
      </c>
      <c r="F1013" s="16">
        <v>6.0038999999999998</v>
      </c>
      <c r="G1013" s="16">
        <v>0.120481927710843</v>
      </c>
      <c r="H1013" s="16">
        <v>11.1965</v>
      </c>
      <c r="I1013" s="16">
        <v>1.0083593743547801</v>
      </c>
      <c r="J1013" s="18"/>
    </row>
    <row r="1014" spans="1:10" ht="15.6">
      <c r="A1014" s="16">
        <v>1013</v>
      </c>
      <c r="B1014" s="16">
        <v>305</v>
      </c>
      <c r="C1014" s="16">
        <v>1105</v>
      </c>
      <c r="D1014" s="16">
        <v>6.6976697164231894E-2</v>
      </c>
      <c r="E1014" s="16">
        <v>6.1249999999999999E-2</v>
      </c>
      <c r="F1014" s="16">
        <v>5.8627229999999999</v>
      </c>
      <c r="G1014" s="16">
        <v>0.119889036304426</v>
      </c>
      <c r="H1014" s="16">
        <v>11.281205</v>
      </c>
      <c r="I1014" s="16">
        <v>1.00435723578633</v>
      </c>
      <c r="J1014" s="18"/>
    </row>
    <row r="1015" spans="1:10" ht="15.6">
      <c r="A1015" s="16">
        <v>1014</v>
      </c>
      <c r="B1015" s="16">
        <v>495</v>
      </c>
      <c r="C1015" s="16">
        <v>1105</v>
      </c>
      <c r="D1015" s="16">
        <v>6.6851540061404396E-2</v>
      </c>
      <c r="E1015" s="16">
        <v>6.5000000000000002E-2</v>
      </c>
      <c r="F1015" s="16">
        <v>5.8156639999999999</v>
      </c>
      <c r="G1015" s="16">
        <v>0.11969111969111999</v>
      </c>
      <c r="H1015" s="16">
        <v>11.30944</v>
      </c>
      <c r="I1015" s="16">
        <v>1.00302513388758</v>
      </c>
      <c r="J1015" s="18"/>
    </row>
    <row r="1016" spans="1:10" ht="15.6">
      <c r="A1016" s="16">
        <v>1015</v>
      </c>
      <c r="B1016" s="16">
        <v>195</v>
      </c>
      <c r="C1016" s="16">
        <v>1105</v>
      </c>
      <c r="D1016" s="16">
        <v>6.6731375879640897E-2</v>
      </c>
      <c r="E1016" s="16">
        <v>6.8750000000000006E-2</v>
      </c>
      <c r="F1016" s="16">
        <v>5.768605</v>
      </c>
      <c r="G1016" s="16">
        <v>0.11949305974653</v>
      </c>
      <c r="H1016" s="16">
        <v>11.337675000000001</v>
      </c>
      <c r="I1016" s="16">
        <v>1.0016940023637999</v>
      </c>
      <c r="J1016" s="18"/>
    </row>
    <row r="1017" spans="1:10" ht="15.6">
      <c r="A1017" s="16">
        <v>1016</v>
      </c>
      <c r="B1017" s="16">
        <v>200</v>
      </c>
      <c r="C1017" s="16">
        <v>1105</v>
      </c>
      <c r="D1017" s="16">
        <v>6.6851540061404396E-2</v>
      </c>
      <c r="E1017" s="16">
        <v>6.5000000000000002E-2</v>
      </c>
      <c r="F1017" s="16">
        <v>5.9501600000000003</v>
      </c>
      <c r="G1017" s="16">
        <v>0.12109375</v>
      </c>
      <c r="H1017" s="16">
        <v>10.957599999999999</v>
      </c>
      <c r="I1017" s="16">
        <v>1.0058779014024899</v>
      </c>
      <c r="J1017" s="18"/>
    </row>
    <row r="1018" spans="1:10" ht="15.6">
      <c r="A1018" s="16">
        <v>1017</v>
      </c>
      <c r="B1018" s="16">
        <v>395</v>
      </c>
      <c r="C1018" s="16">
        <v>1105</v>
      </c>
      <c r="D1018" s="16">
        <v>6.6851540061404396E-2</v>
      </c>
      <c r="E1018" s="16">
        <v>6.5000000000000002E-2</v>
      </c>
      <c r="F1018" s="16">
        <v>5.8963615999999996</v>
      </c>
      <c r="G1018" s="16">
        <v>0.12052877138413701</v>
      </c>
      <c r="H1018" s="16">
        <v>11.098336</v>
      </c>
      <c r="I1018" s="16">
        <v>1.00473484931242</v>
      </c>
      <c r="J1018" s="18"/>
    </row>
    <row r="1019" spans="1:10" ht="15.6">
      <c r="A1019" s="16">
        <v>1018</v>
      </c>
      <c r="B1019" s="16">
        <v>495</v>
      </c>
      <c r="C1019" s="16">
        <v>1105</v>
      </c>
      <c r="D1019" s="16">
        <v>6.6851540061404396E-2</v>
      </c>
      <c r="E1019" s="16">
        <v>6.5000000000000002E-2</v>
      </c>
      <c r="F1019" s="16">
        <v>5.8156639999999999</v>
      </c>
      <c r="G1019" s="16">
        <v>0.11969111969111999</v>
      </c>
      <c r="H1019" s="16">
        <v>11.30944</v>
      </c>
      <c r="I1019" s="16">
        <v>1.00302513388758</v>
      </c>
      <c r="J1019" s="18"/>
    </row>
    <row r="1020" spans="1:10" ht="15.6">
      <c r="A1020" s="16">
        <v>1019</v>
      </c>
      <c r="B1020" s="16">
        <v>300</v>
      </c>
      <c r="C1020" s="16">
        <v>1105</v>
      </c>
      <c r="D1020" s="16">
        <v>6.6851540061404396E-2</v>
      </c>
      <c r="E1020" s="16">
        <v>6.5000000000000002E-2</v>
      </c>
      <c r="F1020" s="16">
        <v>5.7887648</v>
      </c>
      <c r="G1020" s="16">
        <v>0.119414483821263</v>
      </c>
      <c r="H1020" s="16">
        <v>11.379808000000001</v>
      </c>
      <c r="I1020" s="16">
        <v>1.0024565210580501</v>
      </c>
      <c r="J1020" s="18"/>
    </row>
    <row r="1021" spans="1:10" ht="15.6">
      <c r="A1021" s="16">
        <v>1020</v>
      </c>
      <c r="B1021" s="16">
        <v>80</v>
      </c>
      <c r="C1021" s="16">
        <v>1105</v>
      </c>
      <c r="D1021" s="16">
        <v>6.6851540061404396E-2</v>
      </c>
      <c r="E1021" s="16">
        <v>6.5000000000000002E-2</v>
      </c>
      <c r="F1021" s="16">
        <v>5.7349664000000002</v>
      </c>
      <c r="G1021" s="16">
        <v>0.11886503067484699</v>
      </c>
      <c r="H1021" s="16">
        <v>11.520543999999999</v>
      </c>
      <c r="I1021" s="16">
        <v>1.0013212272811101</v>
      </c>
      <c r="J1021" s="18"/>
    </row>
    <row r="1022" spans="1:10" ht="15.6">
      <c r="A1022" s="16">
        <v>1021</v>
      </c>
      <c r="B1022" s="16">
        <v>200</v>
      </c>
      <c r="C1022" s="16">
        <v>1105</v>
      </c>
      <c r="D1022" s="16">
        <v>6.4402251693540705E-2</v>
      </c>
      <c r="E1022" s="16">
        <v>6.5000000000000002E-2</v>
      </c>
      <c r="F1022" s="16">
        <v>5.8156639999999999</v>
      </c>
      <c r="G1022" s="16">
        <v>0.11969111969111999</v>
      </c>
      <c r="H1022" s="16">
        <v>11.30944</v>
      </c>
      <c r="I1022" s="16">
        <v>1.0097098791306101</v>
      </c>
      <c r="J1022" s="18"/>
    </row>
    <row r="1023" spans="1:10" ht="15.6">
      <c r="A1023" s="16">
        <v>1022</v>
      </c>
      <c r="B1023" s="16">
        <v>500</v>
      </c>
      <c r="C1023" s="16">
        <v>1105</v>
      </c>
      <c r="D1023" s="16">
        <v>6.6851540061404396E-2</v>
      </c>
      <c r="E1023" s="16">
        <v>6.5000000000000002E-2</v>
      </c>
      <c r="F1023" s="16">
        <v>5.8156639999999999</v>
      </c>
      <c r="G1023" s="16">
        <v>0.11969111969111999</v>
      </c>
      <c r="H1023" s="16">
        <v>11.30944</v>
      </c>
      <c r="I1023" s="16">
        <v>1.00302513388758</v>
      </c>
      <c r="J1023" s="18"/>
    </row>
    <row r="1024" spans="1:10" ht="15.6">
      <c r="A1024" s="16">
        <v>1023</v>
      </c>
      <c r="B1024" s="16">
        <v>475</v>
      </c>
      <c r="C1024" s="16">
        <v>1105</v>
      </c>
      <c r="D1024" s="16">
        <v>6.9494491918048004E-2</v>
      </c>
      <c r="E1024" s="16">
        <v>6.5000000000000002E-2</v>
      </c>
      <c r="F1024" s="16">
        <v>5.8156639999999999</v>
      </c>
      <c r="G1024" s="16">
        <v>0.11969111969111999</v>
      </c>
      <c r="H1024" s="16">
        <v>11.30944</v>
      </c>
      <c r="I1024" s="16">
        <v>0.99634038864455399</v>
      </c>
      <c r="J1024" s="18"/>
    </row>
    <row r="1025" spans="1:10" ht="15.6">
      <c r="A1025" s="16">
        <v>1024</v>
      </c>
      <c r="B1025" s="16">
        <v>95</v>
      </c>
      <c r="C1025" s="16">
        <v>1105</v>
      </c>
      <c r="D1025" s="16">
        <v>7.2355021974488204E-2</v>
      </c>
      <c r="E1025" s="16">
        <v>6.5000000000000002E-2</v>
      </c>
      <c r="F1025" s="16">
        <v>5.8156639999999999</v>
      </c>
      <c r="G1025" s="16">
        <v>0.11969111969111999</v>
      </c>
      <c r="H1025" s="16">
        <v>11.30944</v>
      </c>
      <c r="I1025" s="16">
        <v>0.98965564340152501</v>
      </c>
      <c r="J1025" s="18"/>
    </row>
    <row r="1026" spans="1:10" ht="15.6">
      <c r="A1026" s="16">
        <v>1025</v>
      </c>
      <c r="B1026" s="16">
        <v>140</v>
      </c>
      <c r="C1026" s="16">
        <v>1110</v>
      </c>
      <c r="D1026" s="16">
        <v>6.6496163682864498E-2</v>
      </c>
      <c r="E1026" s="16">
        <v>5.7500000000000002E-2</v>
      </c>
      <c r="F1026" s="16">
        <v>6.0470800000000002</v>
      </c>
      <c r="G1026" s="16">
        <v>0.121522693997072</v>
      </c>
      <c r="H1026" s="16">
        <v>10.893800000000001</v>
      </c>
      <c r="I1026" s="16">
        <v>1.01016752012858</v>
      </c>
      <c r="J1026" s="18"/>
    </row>
    <row r="1027" spans="1:10" ht="15.6">
      <c r="A1027" s="16">
        <v>1026</v>
      </c>
      <c r="B1027" s="16">
        <v>250</v>
      </c>
      <c r="C1027" s="16">
        <v>1110</v>
      </c>
      <c r="D1027" s="16">
        <v>6.6339066339066305E-2</v>
      </c>
      <c r="E1027" s="16">
        <v>6.5000000000000002E-2</v>
      </c>
      <c r="F1027" s="16">
        <v>5.9501600000000003</v>
      </c>
      <c r="G1027" s="16">
        <v>0.12109375</v>
      </c>
      <c r="H1027" s="16">
        <v>10.957599999999999</v>
      </c>
      <c r="I1027" s="16">
        <v>1.0072396021958101</v>
      </c>
      <c r="J1027" s="18"/>
    </row>
    <row r="1028" spans="1:10" ht="15.6">
      <c r="A1028" s="16">
        <v>1027</v>
      </c>
      <c r="B1028" s="16">
        <v>360</v>
      </c>
      <c r="C1028" s="16">
        <v>1110</v>
      </c>
      <c r="D1028" s="16">
        <v>6.6265060240963902E-2</v>
      </c>
      <c r="E1028" s="16">
        <v>6.8750000000000006E-2</v>
      </c>
      <c r="F1028" s="16">
        <v>5.9016999999999999</v>
      </c>
      <c r="G1028" s="16">
        <v>0.120879120879121</v>
      </c>
      <c r="H1028" s="16">
        <v>10.9895</v>
      </c>
      <c r="I1028" s="16">
        <v>1.0057773774355101</v>
      </c>
      <c r="J1028" s="18"/>
    </row>
    <row r="1029" spans="1:10" ht="15.6">
      <c r="A1029" s="16">
        <v>1028</v>
      </c>
      <c r="B1029" s="16">
        <v>65</v>
      </c>
      <c r="C1029" s="16">
        <v>1110</v>
      </c>
      <c r="D1029" s="16">
        <v>6.6193853427895993E-2</v>
      </c>
      <c r="E1029" s="16">
        <v>7.2499999999999995E-2</v>
      </c>
      <c r="F1029" s="16">
        <v>5.8532400000000004</v>
      </c>
      <c r="G1029" s="16">
        <v>0.12066438690766999</v>
      </c>
      <c r="H1029" s="16">
        <v>11.0214</v>
      </c>
      <c r="I1029" s="16">
        <v>1.0043163069872301</v>
      </c>
      <c r="J1029" s="18"/>
    </row>
    <row r="1030" spans="1:10" ht="15.6">
      <c r="A1030" s="16">
        <v>1029</v>
      </c>
      <c r="B1030" s="16">
        <v>170</v>
      </c>
      <c r="C1030" s="16">
        <v>1080</v>
      </c>
      <c r="D1030" s="16">
        <v>7.0677562229910798E-2</v>
      </c>
      <c r="E1030" s="16">
        <v>5.9374999999999997E-2</v>
      </c>
      <c r="F1030" s="16">
        <v>6.02285</v>
      </c>
      <c r="G1030" s="16">
        <v>0.12141549725442299</v>
      </c>
      <c r="H1030" s="16">
        <v>10.909750000000001</v>
      </c>
      <c r="I1030" s="16">
        <v>0.99718956488479005</v>
      </c>
      <c r="J1030" s="18"/>
    </row>
    <row r="1031" spans="1:10" ht="15.6">
      <c r="A1031" s="16">
        <v>1030</v>
      </c>
      <c r="B1031" s="16">
        <v>345</v>
      </c>
      <c r="C1031" s="16">
        <v>1080</v>
      </c>
      <c r="D1031" s="16">
        <v>7.0677562229910798E-2</v>
      </c>
      <c r="E1031" s="16">
        <v>5.9374999999999997E-2</v>
      </c>
      <c r="F1031" s="16">
        <v>5.9135720000000003</v>
      </c>
      <c r="G1031" s="16">
        <v>0.120270760304605</v>
      </c>
      <c r="H1031" s="16">
        <v>11.19562</v>
      </c>
      <c r="I1031" s="16">
        <v>0.99488912954572195</v>
      </c>
      <c r="J1031" s="18"/>
    </row>
    <row r="1032" spans="1:10" ht="15.6">
      <c r="A1032" s="16">
        <v>1031</v>
      </c>
      <c r="B1032" s="16">
        <v>390</v>
      </c>
      <c r="C1032" s="16">
        <v>1080</v>
      </c>
      <c r="D1032" s="16">
        <v>7.0677562229910798E-2</v>
      </c>
      <c r="E1032" s="16">
        <v>5.9374999999999997E-2</v>
      </c>
      <c r="F1032" s="16">
        <v>5.8589330000000004</v>
      </c>
      <c r="G1032" s="16">
        <v>0.119706448508181</v>
      </c>
      <c r="H1032" s="16">
        <v>11.338554999999999</v>
      </c>
      <c r="I1032" s="16">
        <v>0.99374288747861494</v>
      </c>
      <c r="J1032" s="18"/>
    </row>
    <row r="1033" spans="1:10" ht="15.6">
      <c r="A1033" s="16">
        <v>1032</v>
      </c>
      <c r="B1033" s="16">
        <v>350</v>
      </c>
      <c r="C1033" s="16">
        <v>1080</v>
      </c>
      <c r="D1033" s="16">
        <v>7.0677562229910798E-2</v>
      </c>
      <c r="E1033" s="16">
        <v>5.9374999999999997E-2</v>
      </c>
      <c r="F1033" s="16">
        <v>5.8042939999999996</v>
      </c>
      <c r="G1033" s="16">
        <v>0.119147407496108</v>
      </c>
      <c r="H1033" s="16">
        <v>11.481490000000001</v>
      </c>
      <c r="I1033" s="16">
        <v>0.99259928361274696</v>
      </c>
      <c r="J1033" s="18"/>
    </row>
    <row r="1034" spans="1:10" ht="15.6">
      <c r="A1034" s="16">
        <v>1033</v>
      </c>
      <c r="B1034" s="16">
        <v>85</v>
      </c>
      <c r="C1034" s="16">
        <v>1080</v>
      </c>
      <c r="D1034" s="16">
        <v>7.0677562229910798E-2</v>
      </c>
      <c r="E1034" s="16">
        <v>5.9374999999999997E-2</v>
      </c>
      <c r="F1034" s="16">
        <v>5.6950159999999999</v>
      </c>
      <c r="G1034" s="16">
        <v>0.11804484517736399</v>
      </c>
      <c r="H1034" s="16">
        <v>11.76736</v>
      </c>
      <c r="I1034" s="16">
        <v>0.99031995413574603</v>
      </c>
      <c r="J1034" s="18"/>
    </row>
    <row r="1035" spans="1:10" ht="15.6">
      <c r="A1035" s="16">
        <v>1034</v>
      </c>
      <c r="B1035" s="16">
        <v>170</v>
      </c>
      <c r="C1035" s="16">
        <v>1080</v>
      </c>
      <c r="D1035" s="16">
        <v>7.1265678449258907E-2</v>
      </c>
      <c r="E1035" s="16">
        <v>0.05</v>
      </c>
      <c r="F1035" s="16">
        <v>5.9758800000000001</v>
      </c>
      <c r="G1035" s="16">
        <v>0.120192307692308</v>
      </c>
      <c r="H1035" s="16">
        <v>11.2698</v>
      </c>
      <c r="I1035" s="16">
        <v>0.99697804864664497</v>
      </c>
      <c r="J1035" s="18"/>
    </row>
    <row r="1036" spans="1:10" ht="15.6">
      <c r="A1036" s="16">
        <v>1035</v>
      </c>
      <c r="B1036" s="16">
        <v>225</v>
      </c>
      <c r="C1036" s="16">
        <v>1080</v>
      </c>
      <c r="D1036" s="16">
        <v>7.0904800323821501E-2</v>
      </c>
      <c r="E1036" s="16">
        <v>5.5625000000000001E-2</v>
      </c>
      <c r="F1036" s="16">
        <v>5.9057117999999997</v>
      </c>
      <c r="G1036" s="16">
        <v>0.119900904367905</v>
      </c>
      <c r="H1036" s="16">
        <v>11.311052999999999</v>
      </c>
      <c r="I1036" s="16">
        <v>0.99503625592850597</v>
      </c>
      <c r="J1036" s="18"/>
    </row>
    <row r="1037" spans="1:10" ht="15.6">
      <c r="A1037" s="16">
        <v>1036</v>
      </c>
      <c r="B1037" s="16">
        <v>170</v>
      </c>
      <c r="C1037" s="16">
        <v>1080</v>
      </c>
      <c r="D1037" s="16">
        <v>7.0252056645071101E-2</v>
      </c>
      <c r="E1037" s="16">
        <v>6.6875000000000004E-2</v>
      </c>
      <c r="F1037" s="16">
        <v>5.7653753999999999</v>
      </c>
      <c r="G1037" s="16">
        <v>0.119317087266423</v>
      </c>
      <c r="H1037" s="16">
        <v>11.393559</v>
      </c>
      <c r="I1037" s="16">
        <v>0.99115893016067602</v>
      </c>
      <c r="J1037" s="18"/>
    </row>
    <row r="1038" spans="1:10" ht="15.6">
      <c r="A1038" s="16">
        <v>1037</v>
      </c>
      <c r="B1038" s="16">
        <v>225</v>
      </c>
      <c r="C1038" s="16">
        <v>1105</v>
      </c>
      <c r="D1038" s="16">
        <v>7.0403092214246302E-2</v>
      </c>
      <c r="E1038" s="16">
        <v>5.3749999999999999E-2</v>
      </c>
      <c r="F1038" s="16">
        <v>5.9984507000000002</v>
      </c>
      <c r="G1038" s="16">
        <v>0.12071655800563701</v>
      </c>
      <c r="H1038" s="16">
        <v>11.1158845</v>
      </c>
      <c r="I1038" s="16">
        <v>0.99982505321753301</v>
      </c>
      <c r="J1038" s="18"/>
    </row>
    <row r="1039" spans="1:10" ht="15.6">
      <c r="A1039" s="16">
        <v>1038</v>
      </c>
      <c r="B1039" s="16">
        <v>400</v>
      </c>
      <c r="C1039" s="16">
        <v>1105</v>
      </c>
      <c r="D1039" s="16">
        <v>7.0366436537440305E-2</v>
      </c>
      <c r="E1039" s="16">
        <v>6.1249999999999999E-2</v>
      </c>
      <c r="F1039" s="16">
        <v>5.9034921000000002</v>
      </c>
      <c r="G1039" s="16">
        <v>0.120311308536777</v>
      </c>
      <c r="H1039" s="16">
        <v>11.1745535</v>
      </c>
      <c r="I1039" s="16">
        <v>0.99492959708804996</v>
      </c>
      <c r="J1039" s="18"/>
    </row>
    <row r="1040" spans="1:10" ht="15.6">
      <c r="A1040" s="16">
        <v>1039</v>
      </c>
      <c r="B1040" s="16">
        <v>245</v>
      </c>
      <c r="C1040" s="16">
        <v>1105</v>
      </c>
      <c r="D1040" s="16">
        <v>7.0332480818414297E-2</v>
      </c>
      <c r="E1040" s="16">
        <v>6.8750000000000006E-2</v>
      </c>
      <c r="F1040" s="16">
        <v>5.8085335000000002</v>
      </c>
      <c r="G1040" s="16">
        <v>0.11990552897717</v>
      </c>
      <c r="H1040" s="16">
        <v>11.2332225</v>
      </c>
      <c r="I1040" s="16">
        <v>0.99004145282856804</v>
      </c>
      <c r="J1040" s="18"/>
    </row>
    <row r="1041" spans="1:10" ht="15.6">
      <c r="A1041" s="16">
        <v>1040</v>
      </c>
      <c r="B1041" s="16">
        <v>205</v>
      </c>
      <c r="C1041" s="16">
        <v>1150</v>
      </c>
      <c r="D1041" s="16">
        <v>7.41452170572416E-2</v>
      </c>
      <c r="E1041" s="16">
        <v>4.632E-2</v>
      </c>
      <c r="F1041" s="16">
        <v>5.1812544000000003</v>
      </c>
      <c r="G1041" s="16">
        <v>0.112213651691926</v>
      </c>
      <c r="H1041" s="16">
        <v>10.574</v>
      </c>
      <c r="I1041" s="16">
        <v>0.96645093853792496</v>
      </c>
      <c r="J1041" s="18"/>
    </row>
    <row r="1042" spans="1:10" ht="15.6">
      <c r="A1042" s="16">
        <v>1041</v>
      </c>
      <c r="B1042" s="16">
        <v>275</v>
      </c>
      <c r="C1042" s="16">
        <v>1150</v>
      </c>
      <c r="D1042" s="16">
        <v>6.9822345511420594E-2</v>
      </c>
      <c r="E1042" s="16">
        <v>4.632E-2</v>
      </c>
      <c r="F1042" s="16">
        <v>5.1604143999999996</v>
      </c>
      <c r="G1042" s="16">
        <v>0.11354460047663099</v>
      </c>
      <c r="H1042" s="16">
        <v>10.6374</v>
      </c>
      <c r="I1042" s="16">
        <v>0.971726889805681</v>
      </c>
      <c r="J1042" s="18"/>
    </row>
    <row r="1043" spans="1:10" ht="15.6">
      <c r="A1043" s="16">
        <v>1042</v>
      </c>
      <c r="B1043" s="16">
        <v>365</v>
      </c>
      <c r="C1043" s="16">
        <v>1150</v>
      </c>
      <c r="D1043" s="16">
        <v>6.8845246537476298E-2</v>
      </c>
      <c r="E1043" s="16">
        <v>4.632E-2</v>
      </c>
      <c r="F1043" s="16">
        <v>5.1552043999999997</v>
      </c>
      <c r="G1043" s="16">
        <v>0.113884123460574</v>
      </c>
      <c r="H1043" s="16">
        <v>10.65325</v>
      </c>
      <c r="I1043" s="16">
        <v>0.97304454915485705</v>
      </c>
      <c r="J1043" s="18"/>
    </row>
    <row r="1044" spans="1:10" ht="15.6">
      <c r="A1044" s="16">
        <v>1043</v>
      </c>
      <c r="B1044" s="16">
        <v>175</v>
      </c>
      <c r="C1044" s="16">
        <v>1150</v>
      </c>
      <c r="D1044" s="16">
        <v>6.6126560105101803E-2</v>
      </c>
      <c r="E1044" s="16">
        <v>4.632E-2</v>
      </c>
      <c r="F1044" s="16">
        <v>5.1395743999999999</v>
      </c>
      <c r="G1044" s="16">
        <v>0.11491951629694901</v>
      </c>
      <c r="H1044" s="16">
        <v>10.700799999999999</v>
      </c>
      <c r="I1044" s="16">
        <v>0.97699434401463203</v>
      </c>
      <c r="J1044" s="18"/>
    </row>
    <row r="1045" spans="1:10" ht="15.6">
      <c r="A1045" s="16">
        <v>1044</v>
      </c>
      <c r="B1045" s="16">
        <v>50</v>
      </c>
      <c r="C1045" s="16">
        <v>1150</v>
      </c>
      <c r="D1045" s="16">
        <v>6.2930638493339505E-2</v>
      </c>
      <c r="E1045" s="16">
        <v>4.632E-2</v>
      </c>
      <c r="F1045" s="16">
        <v>5.1187344000000001</v>
      </c>
      <c r="G1045" s="16">
        <v>0.116340614376158</v>
      </c>
      <c r="H1045" s="16">
        <v>10.764200000000001</v>
      </c>
      <c r="I1045" s="16">
        <v>0.98225332167536805</v>
      </c>
      <c r="J1045" s="18"/>
    </row>
    <row r="1046" spans="1:10" ht="15.6">
      <c r="A1046" s="16">
        <v>1045</v>
      </c>
      <c r="B1046" s="16">
        <v>400</v>
      </c>
      <c r="C1046" s="16">
        <v>1090</v>
      </c>
      <c r="D1046" s="16">
        <v>6.9637883008356494E-2</v>
      </c>
      <c r="E1046" s="16">
        <v>0.05</v>
      </c>
      <c r="F1046" s="16">
        <v>5.7777000000000003</v>
      </c>
      <c r="G1046" s="16">
        <v>0.116658889407373</v>
      </c>
      <c r="H1046" s="16">
        <v>11.4903</v>
      </c>
      <c r="I1046" s="16">
        <v>0.99679515553333797</v>
      </c>
      <c r="J1046" s="18"/>
    </row>
    <row r="1047" spans="1:10" ht="15.6">
      <c r="A1047" s="16">
        <v>1046</v>
      </c>
      <c r="B1047" s="16">
        <v>304</v>
      </c>
      <c r="C1047" s="16">
        <v>1090</v>
      </c>
      <c r="D1047" s="16">
        <v>7.0661390616167302E-2</v>
      </c>
      <c r="E1047" s="16">
        <v>0.05</v>
      </c>
      <c r="F1047" s="16">
        <v>5.8683480000000001</v>
      </c>
      <c r="G1047" s="16">
        <v>0.11688797456517699</v>
      </c>
      <c r="H1047" s="16">
        <v>11.12406</v>
      </c>
      <c r="I1047" s="16">
        <v>0.99575483056611303</v>
      </c>
      <c r="J1047" s="18"/>
    </row>
    <row r="1048" spans="1:10" ht="15.6">
      <c r="A1048" s="16">
        <v>1047</v>
      </c>
      <c r="B1048" s="16">
        <v>328</v>
      </c>
      <c r="C1048" s="16">
        <v>1090</v>
      </c>
      <c r="D1048" s="16">
        <v>7.0422535211267595E-2</v>
      </c>
      <c r="E1048" s="16">
        <v>0.05</v>
      </c>
      <c r="F1048" s="16">
        <v>5.8237199999999998</v>
      </c>
      <c r="G1048" s="16">
        <v>0.11660447761194</v>
      </c>
      <c r="H1048" s="16">
        <v>11.2706</v>
      </c>
      <c r="I1048" s="16">
        <v>0.99549706903889601</v>
      </c>
      <c r="J1048" s="18"/>
    </row>
    <row r="1049" spans="1:10" ht="15.6">
      <c r="A1049" s="16">
        <v>1048</v>
      </c>
      <c r="B1049" s="16">
        <v>376</v>
      </c>
      <c r="C1049" s="16">
        <v>1090</v>
      </c>
      <c r="D1049" s="16">
        <v>7.02247191011236E-2</v>
      </c>
      <c r="E1049" s="16">
        <v>0.05</v>
      </c>
      <c r="F1049" s="16">
        <v>5.77719</v>
      </c>
      <c r="G1049" s="16">
        <v>0.116279069767442</v>
      </c>
      <c r="H1049" s="16">
        <v>11.417149999999999</v>
      </c>
      <c r="I1049" s="16">
        <v>0.99508677269754797</v>
      </c>
      <c r="J1049" s="18"/>
    </row>
    <row r="1050" spans="1:10" ht="15.6">
      <c r="A1050" s="16">
        <v>1049</v>
      </c>
      <c r="B1050" s="16">
        <v>150</v>
      </c>
      <c r="C1050" s="16">
        <v>1065</v>
      </c>
      <c r="D1050" s="16">
        <v>6.96307862643612E-2</v>
      </c>
      <c r="E1050" s="16">
        <v>5.6000000000000001E-2</v>
      </c>
      <c r="F1050" s="16">
        <v>6.1328399999999998</v>
      </c>
      <c r="G1050" s="16">
        <v>0.12203721841332001</v>
      </c>
      <c r="H1050" s="16">
        <v>10.86336</v>
      </c>
      <c r="I1050" s="16">
        <v>0.998813531802896</v>
      </c>
      <c r="J1050" s="18"/>
    </row>
    <row r="1051" spans="1:10" ht="15.6">
      <c r="A1051" s="16">
        <v>1050</v>
      </c>
      <c r="B1051" s="16">
        <v>250</v>
      </c>
      <c r="C1051" s="16">
        <v>1075</v>
      </c>
      <c r="D1051" s="16">
        <v>6.96307862643612E-2</v>
      </c>
      <c r="E1051" s="16">
        <v>5.6000000000000001E-2</v>
      </c>
      <c r="F1051" s="16">
        <v>6.0772483199999998</v>
      </c>
      <c r="G1051" s="16">
        <v>0.12144722991149801</v>
      </c>
      <c r="H1051" s="16">
        <v>11.0087872</v>
      </c>
      <c r="I1051" s="16">
        <v>0.99763935106343504</v>
      </c>
      <c r="J1051" s="18"/>
    </row>
    <row r="1052" spans="1:10" ht="15.6">
      <c r="A1052" s="16">
        <v>1051</v>
      </c>
      <c r="B1052" s="16">
        <v>325</v>
      </c>
      <c r="C1052" s="16">
        <v>1075</v>
      </c>
      <c r="D1052" s="16">
        <v>6.96307862643612E-2</v>
      </c>
      <c r="E1052" s="16">
        <v>5.6000000000000001E-2</v>
      </c>
      <c r="F1052" s="16">
        <v>6.0633504</v>
      </c>
      <c r="G1052" s="16">
        <v>0.12130062305295899</v>
      </c>
      <c r="H1052" s="16">
        <v>11.045144000000001</v>
      </c>
      <c r="I1052" s="16">
        <v>0.99734623710750103</v>
      </c>
      <c r="J1052" s="18"/>
    </row>
    <row r="1053" spans="1:10" ht="15.6">
      <c r="A1053" s="16">
        <v>1052</v>
      </c>
      <c r="B1053" s="16">
        <v>315</v>
      </c>
      <c r="C1053" s="16">
        <v>1085</v>
      </c>
      <c r="D1053" s="16">
        <v>6.96307862643612E-2</v>
      </c>
      <c r="E1053" s="16">
        <v>5.6000000000000001E-2</v>
      </c>
      <c r="F1053" s="16">
        <v>6.0216566399999998</v>
      </c>
      <c r="G1053" s="16">
        <v>0.120862918558181</v>
      </c>
      <c r="H1053" s="16">
        <v>11.154214400000001</v>
      </c>
      <c r="I1053" s="16">
        <v>0.99646792775867299</v>
      </c>
      <c r="J1053" s="18"/>
    </row>
    <row r="1054" spans="1:10" ht="15.6">
      <c r="A1054" s="16">
        <v>1053</v>
      </c>
      <c r="B1054" s="16">
        <v>250</v>
      </c>
      <c r="C1054" s="16">
        <v>1100</v>
      </c>
      <c r="D1054" s="16">
        <v>6.96307862643612E-2</v>
      </c>
      <c r="E1054" s="16">
        <v>5.6000000000000001E-2</v>
      </c>
      <c r="F1054" s="16">
        <v>5.9382691200000002</v>
      </c>
      <c r="G1054" s="16">
        <v>0.119996918217189</v>
      </c>
      <c r="H1054" s="16">
        <v>11.372355199999999</v>
      </c>
      <c r="I1054" s="16">
        <v>0.994715941781108</v>
      </c>
      <c r="J1054" s="18"/>
    </row>
    <row r="1055" spans="1:10" ht="15.6">
      <c r="A1055" s="16">
        <v>1054</v>
      </c>
      <c r="B1055" s="16">
        <v>262</v>
      </c>
      <c r="C1055" s="16">
        <v>1120</v>
      </c>
      <c r="D1055" s="16">
        <v>6.6818121074435397E-2</v>
      </c>
      <c r="E1055" s="16">
        <v>0.05</v>
      </c>
      <c r="F1055" s="16">
        <v>5.3832000000000004</v>
      </c>
      <c r="G1055" s="16">
        <v>0.105485232067511</v>
      </c>
      <c r="H1055" s="16">
        <v>10.834</v>
      </c>
      <c r="I1055" s="16">
        <v>1.00807741046124</v>
      </c>
      <c r="J1055" s="18"/>
    </row>
    <row r="1056" spans="1:10" ht="15.6">
      <c r="A1056" s="16">
        <v>1055</v>
      </c>
      <c r="B1056" s="16">
        <v>210</v>
      </c>
      <c r="C1056" s="16">
        <v>1105</v>
      </c>
      <c r="D1056" s="16">
        <v>6.90970692868033E-2</v>
      </c>
      <c r="E1056" s="16">
        <v>5.2084999999999999E-2</v>
      </c>
      <c r="F1056" s="16">
        <v>5.3833799999999998</v>
      </c>
      <c r="G1056" s="16">
        <v>0.10570681952288601</v>
      </c>
      <c r="H1056" s="16">
        <v>10.848179999999999</v>
      </c>
      <c r="I1056" s="16">
        <v>1.0083227120049101</v>
      </c>
      <c r="J1056" s="18"/>
    </row>
    <row r="1057" spans="1:10" ht="15.6">
      <c r="A1057" s="16">
        <v>1056</v>
      </c>
      <c r="B1057" s="16">
        <v>235</v>
      </c>
      <c r="C1057" s="16">
        <v>1105</v>
      </c>
      <c r="D1057" s="16">
        <v>6.8950121613967297E-2</v>
      </c>
      <c r="E1057" s="16">
        <v>5.4484999999999999E-2</v>
      </c>
      <c r="F1057" s="16">
        <v>5.3836500000000003</v>
      </c>
      <c r="G1057" s="16">
        <v>0.106038291605302</v>
      </c>
      <c r="H1057" s="16">
        <v>10.869450000000001</v>
      </c>
      <c r="I1057" s="16">
        <v>1.00850915339904</v>
      </c>
      <c r="J1057" s="18"/>
    </row>
    <row r="1058" spans="1:10" ht="15.6">
      <c r="A1058" s="16">
        <v>1057</v>
      </c>
      <c r="B1058" s="16">
        <v>190</v>
      </c>
      <c r="C1058" s="16">
        <v>1105</v>
      </c>
      <c r="D1058" s="16">
        <v>6.8854836052067894E-2</v>
      </c>
      <c r="E1058" s="16">
        <v>5.6085000000000003E-2</v>
      </c>
      <c r="F1058" s="16">
        <v>5.3838299999999997</v>
      </c>
      <c r="G1058" s="16">
        <v>0.106258669244672</v>
      </c>
      <c r="H1058" s="16">
        <v>10.88363</v>
      </c>
      <c r="I1058" s="16">
        <v>1.00863326439642</v>
      </c>
      <c r="J1058" s="18"/>
    </row>
    <row r="1059" spans="1:10" ht="15.6">
      <c r="A1059" s="16">
        <v>1058</v>
      </c>
      <c r="B1059" s="16">
        <v>180</v>
      </c>
      <c r="C1059" s="16">
        <v>1090</v>
      </c>
      <c r="D1059" s="16">
        <v>7.0175438596491196E-2</v>
      </c>
      <c r="E1059" s="16">
        <v>4.8000000000000001E-2</v>
      </c>
      <c r="F1059" s="16">
        <v>5.9088000000000003</v>
      </c>
      <c r="G1059" s="16">
        <v>0.118203309692671</v>
      </c>
      <c r="H1059" s="16">
        <v>11.196999999999999</v>
      </c>
      <c r="I1059" s="16">
        <v>0.97781570865855705</v>
      </c>
      <c r="J1059" s="18"/>
    </row>
    <row r="1060" spans="1:10" ht="15.6">
      <c r="A1060" s="16">
        <v>1059</v>
      </c>
      <c r="B1060" s="16">
        <v>210</v>
      </c>
      <c r="C1060" s="16">
        <v>1090</v>
      </c>
      <c r="D1060" s="16">
        <v>7.1216617210682495E-2</v>
      </c>
      <c r="E1060" s="16">
        <v>4.8000000000000001E-2</v>
      </c>
      <c r="F1060" s="16">
        <v>5.8612500000000001</v>
      </c>
      <c r="G1060" s="16">
        <v>0.117096018735363</v>
      </c>
      <c r="H1060" s="16">
        <v>11.19725</v>
      </c>
      <c r="I1060" s="16">
        <v>0.97398031684738695</v>
      </c>
      <c r="J1060" s="18"/>
    </row>
    <row r="1061" spans="1:10" ht="15.6">
      <c r="A1061" s="16">
        <v>1060</v>
      </c>
      <c r="B1061" s="16">
        <v>320</v>
      </c>
      <c r="C1061" s="16">
        <v>1090</v>
      </c>
      <c r="D1061" s="16">
        <v>7.2072072072072099E-2</v>
      </c>
      <c r="E1061" s="16">
        <v>4.8000000000000001E-2</v>
      </c>
      <c r="F1061" s="16">
        <v>5.8232100000000004</v>
      </c>
      <c r="G1061" s="16">
        <v>0.116225011622501</v>
      </c>
      <c r="H1061" s="16">
        <v>11.19745</v>
      </c>
      <c r="I1061" s="16">
        <v>0.97091200339845196</v>
      </c>
      <c r="J1061" s="18"/>
    </row>
    <row r="1062" spans="1:10" ht="15.6">
      <c r="A1062" s="16">
        <v>1061</v>
      </c>
      <c r="B1062" s="16">
        <v>300</v>
      </c>
      <c r="C1062" s="16">
        <v>1090</v>
      </c>
      <c r="D1062" s="16">
        <v>6.8571428571428603E-2</v>
      </c>
      <c r="E1062" s="16">
        <v>4.8000000000000001E-2</v>
      </c>
      <c r="F1062" s="16">
        <v>5.9848800000000004</v>
      </c>
      <c r="G1062" s="16">
        <v>0.120019203072492</v>
      </c>
      <c r="H1062" s="16">
        <v>11.1966</v>
      </c>
      <c r="I1062" s="16">
        <v>0.98395233555642903</v>
      </c>
      <c r="J1062" s="18"/>
    </row>
    <row r="1063" spans="1:10" ht="15.6">
      <c r="A1063" s="16">
        <v>1062</v>
      </c>
      <c r="B1063" s="16">
        <v>142</v>
      </c>
      <c r="C1063" s="16">
        <v>1150</v>
      </c>
      <c r="D1063" s="16">
        <v>6.8119891008174394E-2</v>
      </c>
      <c r="E1063" s="16">
        <v>4.9000000000000002E-2</v>
      </c>
      <c r="F1063" s="16">
        <v>6.0879599999999998</v>
      </c>
      <c r="G1063" s="16">
        <v>0.121359223300971</v>
      </c>
      <c r="H1063" s="16">
        <v>10.976599999999999</v>
      </c>
      <c r="I1063" s="16">
        <v>0.99024289896456297</v>
      </c>
      <c r="J1063" s="18"/>
    </row>
    <row r="1064" spans="1:10" ht="15.6">
      <c r="A1064" s="16">
        <v>1063</v>
      </c>
      <c r="B1064" s="16">
        <v>76</v>
      </c>
      <c r="C1064" s="16">
        <v>1050</v>
      </c>
      <c r="D1064" s="16">
        <v>6.9219440353461004E-2</v>
      </c>
      <c r="E1064" s="16">
        <v>4.8000000000000001E-2</v>
      </c>
      <c r="F1064" s="16">
        <v>6.0368599999999999</v>
      </c>
      <c r="G1064" s="16">
        <v>0.122599704579025</v>
      </c>
      <c r="H1064" s="16">
        <v>10.8262</v>
      </c>
      <c r="I1064" s="16">
        <v>0.99158668741565803</v>
      </c>
      <c r="J1064" s="18"/>
    </row>
    <row r="1065" spans="1:10" ht="15.6">
      <c r="A1065" s="16">
        <v>1064</v>
      </c>
      <c r="B1065" s="16">
        <v>133</v>
      </c>
      <c r="C1065" s="16">
        <v>1050</v>
      </c>
      <c r="D1065" s="16">
        <v>7.0707070707070704E-2</v>
      </c>
      <c r="E1065" s="16">
        <v>4.7E-2</v>
      </c>
      <c r="F1065" s="16">
        <v>5.9832900000000002</v>
      </c>
      <c r="G1065" s="16">
        <v>0.12292851842691099</v>
      </c>
      <c r="H1065" s="16">
        <v>10.824299999999999</v>
      </c>
      <c r="I1065" s="16">
        <v>0.98082440652227398</v>
      </c>
      <c r="J1065" s="18"/>
    </row>
    <row r="1066" spans="1:10" ht="15.6">
      <c r="A1066" s="16">
        <v>1065</v>
      </c>
      <c r="B1066" s="16">
        <v>150</v>
      </c>
      <c r="C1066" s="16">
        <v>1050</v>
      </c>
      <c r="D1066" s="16">
        <v>7.6350093109869593E-2</v>
      </c>
      <c r="E1066" s="16">
        <v>4.3999999999999997E-2</v>
      </c>
      <c r="F1066" s="16">
        <v>5.8225800000000003</v>
      </c>
      <c r="G1066" s="16">
        <v>0.12393376818866</v>
      </c>
      <c r="H1066" s="16">
        <v>10.8186</v>
      </c>
      <c r="I1066" s="16">
        <v>0.94851518571461502</v>
      </c>
      <c r="J1066" s="18"/>
    </row>
    <row r="1067" spans="1:10" ht="15.6">
      <c r="A1067" s="16">
        <v>1066</v>
      </c>
      <c r="B1067" s="16">
        <v>55</v>
      </c>
      <c r="C1067" s="16">
        <v>1050</v>
      </c>
      <c r="D1067" s="16">
        <v>8.8607594936708903E-2</v>
      </c>
      <c r="E1067" s="16">
        <v>0.04</v>
      </c>
      <c r="F1067" s="16">
        <v>5.6082999999999998</v>
      </c>
      <c r="G1067" s="16">
        <v>0.12531969309462901</v>
      </c>
      <c r="H1067" s="16">
        <v>10.811</v>
      </c>
      <c r="I1067" s="16">
        <v>0.90538393657499705</v>
      </c>
      <c r="J1067" s="18"/>
    </row>
    <row r="1068" spans="1:10" ht="15.6">
      <c r="A1068" s="16">
        <v>1067</v>
      </c>
      <c r="B1068" s="16">
        <v>133</v>
      </c>
      <c r="C1068" s="16">
        <v>1050</v>
      </c>
      <c r="D1068" s="16">
        <v>6.5976714100905595E-2</v>
      </c>
      <c r="E1068" s="16">
        <v>0.05</v>
      </c>
      <c r="F1068" s="16">
        <v>6.0368599999999999</v>
      </c>
      <c r="G1068" s="16">
        <v>0.122599704579025</v>
      </c>
      <c r="H1068" s="16">
        <v>10.8262</v>
      </c>
      <c r="I1068" s="16">
        <v>1.01292617866009</v>
      </c>
      <c r="J1068" s="18"/>
    </row>
    <row r="1069" spans="1:10" ht="15.6">
      <c r="A1069" s="16">
        <v>1068</v>
      </c>
      <c r="B1069" s="16">
        <v>137</v>
      </c>
      <c r="C1069" s="16">
        <v>1050</v>
      </c>
      <c r="D1069" s="16">
        <v>6.5646908859145994E-2</v>
      </c>
      <c r="E1069" s="16">
        <v>0.05</v>
      </c>
      <c r="F1069" s="16">
        <v>5.9832900000000002</v>
      </c>
      <c r="G1069" s="16">
        <v>0.12292851842691099</v>
      </c>
      <c r="H1069" s="16">
        <v>10.824299999999999</v>
      </c>
      <c r="I1069" s="16">
        <v>1.0128391869367199</v>
      </c>
      <c r="J1069" s="18"/>
    </row>
    <row r="1070" spans="1:10" ht="15.6">
      <c r="A1070" s="16">
        <v>1069</v>
      </c>
      <c r="B1070" s="16">
        <v>155</v>
      </c>
      <c r="C1070" s="16">
        <v>1050</v>
      </c>
      <c r="D1070" s="16">
        <v>6.5326633165829207E-2</v>
      </c>
      <c r="E1070" s="16">
        <v>0.05</v>
      </c>
      <c r="F1070" s="16">
        <v>5.9297199999999997</v>
      </c>
      <c r="G1070" s="16">
        <v>0.123260437375746</v>
      </c>
      <c r="H1070" s="16">
        <v>10.8224</v>
      </c>
      <c r="I1070" s="16">
        <v>1.01275216507664</v>
      </c>
      <c r="J1070" s="18"/>
    </row>
    <row r="1071" spans="1:10" ht="15.6">
      <c r="A1071" s="16">
        <v>1070</v>
      </c>
      <c r="B1071" s="16">
        <v>195</v>
      </c>
      <c r="C1071" s="16">
        <v>1050</v>
      </c>
      <c r="D1071" s="16">
        <v>6.5015479876161006E-2</v>
      </c>
      <c r="E1071" s="16">
        <v>0.05</v>
      </c>
      <c r="F1071" s="16">
        <v>5.87615</v>
      </c>
      <c r="G1071" s="16">
        <v>0.123595505617978</v>
      </c>
      <c r="H1071" s="16">
        <v>10.820499999999999</v>
      </c>
      <c r="I1071" s="16">
        <v>1.0126651130642099</v>
      </c>
      <c r="J1071" s="18"/>
    </row>
    <row r="1072" spans="1:10" ht="15.6">
      <c r="A1072" s="16">
        <v>1071</v>
      </c>
      <c r="B1072" s="16">
        <v>104</v>
      </c>
      <c r="C1072" s="16">
        <v>1050</v>
      </c>
      <c r="D1072" s="16">
        <v>6.3583815028901702E-2</v>
      </c>
      <c r="E1072" s="16">
        <v>0.05</v>
      </c>
      <c r="F1072" s="16">
        <v>5.6082999999999998</v>
      </c>
      <c r="G1072" s="16">
        <v>0.12531969309462901</v>
      </c>
      <c r="H1072" s="16">
        <v>10.811</v>
      </c>
      <c r="I1072" s="16">
        <v>1.0122294001677099</v>
      </c>
      <c r="J1072" s="18"/>
    </row>
    <row r="1073" spans="1:10" ht="15.6">
      <c r="A1073" s="16">
        <v>1072</v>
      </c>
      <c r="B1073" s="16">
        <v>185</v>
      </c>
      <c r="C1073" s="16">
        <v>1080</v>
      </c>
      <c r="D1073" s="16">
        <v>6.6326530612244902E-2</v>
      </c>
      <c r="E1073" s="16">
        <v>5.7500000000000002E-2</v>
      </c>
      <c r="F1073" s="16">
        <v>6.0834599999999996</v>
      </c>
      <c r="G1073" s="16">
        <v>0.123133414932681</v>
      </c>
      <c r="H1073" s="16">
        <v>10.7926</v>
      </c>
      <c r="I1073" s="16">
        <v>1.01161662427002</v>
      </c>
      <c r="J1073" s="18"/>
    </row>
    <row r="1074" spans="1:10" ht="15.6">
      <c r="A1074" s="16">
        <v>1073</v>
      </c>
      <c r="B1074" s="16">
        <v>325</v>
      </c>
      <c r="C1074" s="16">
        <v>1120</v>
      </c>
      <c r="D1074" s="16">
        <v>7.02247191011236E-2</v>
      </c>
      <c r="E1074" s="16">
        <v>0.05</v>
      </c>
      <c r="F1074" s="16">
        <v>5.6916000000000002</v>
      </c>
      <c r="G1074" s="16">
        <v>0.114364135407136</v>
      </c>
      <c r="H1074" s="16">
        <v>11.4176</v>
      </c>
      <c r="I1074" s="16">
        <v>0.99508677269754797</v>
      </c>
      <c r="J1074" s="18"/>
    </row>
    <row r="1075" spans="1:10" ht="15.6">
      <c r="A1075" s="16">
        <v>1074</v>
      </c>
      <c r="B1075" s="16">
        <v>287</v>
      </c>
      <c r="C1075" s="16">
        <v>1120</v>
      </c>
      <c r="D1075" s="16">
        <v>7.3746312684365795E-2</v>
      </c>
      <c r="E1075" s="16">
        <v>0.05</v>
      </c>
      <c r="F1075" s="16">
        <v>5.8417199999999996</v>
      </c>
      <c r="G1075" s="16">
        <v>0.116279069767442</v>
      </c>
      <c r="H1075" s="16">
        <v>11.1242</v>
      </c>
      <c r="I1075" s="16">
        <v>0.98969830119893298</v>
      </c>
      <c r="J1075" s="18"/>
    </row>
    <row r="1076" spans="1:10" ht="15.6">
      <c r="A1076" s="16">
        <v>1075</v>
      </c>
      <c r="B1076" s="16">
        <v>335</v>
      </c>
      <c r="C1076" s="16">
        <v>1120</v>
      </c>
      <c r="D1076" s="16">
        <v>7.2886297376093298E-2</v>
      </c>
      <c r="E1076" s="16">
        <v>0.05</v>
      </c>
      <c r="F1076" s="16">
        <v>5.8417199999999996</v>
      </c>
      <c r="G1076" s="16">
        <v>0.116279069767442</v>
      </c>
      <c r="H1076" s="16">
        <v>11.1242</v>
      </c>
      <c r="I1076" s="16">
        <v>0.99144269329777501</v>
      </c>
      <c r="J1076" s="18"/>
    </row>
    <row r="1077" spans="1:10" ht="15.6">
      <c r="A1077" s="16">
        <v>1076</v>
      </c>
      <c r="B1077" s="16">
        <v>275</v>
      </c>
      <c r="C1077" s="16">
        <v>1120</v>
      </c>
      <c r="D1077" s="16">
        <v>7.1633237822349594E-2</v>
      </c>
      <c r="E1077" s="16">
        <v>0.05</v>
      </c>
      <c r="F1077" s="16">
        <v>5.8417199999999996</v>
      </c>
      <c r="G1077" s="16">
        <v>0.116279069767442</v>
      </c>
      <c r="H1077" s="16">
        <v>11.1242</v>
      </c>
      <c r="I1077" s="16">
        <v>0.99405928144603795</v>
      </c>
      <c r="J1077" s="18"/>
    </row>
    <row r="1078" spans="1:10" ht="15.6">
      <c r="A1078" s="16">
        <v>1077</v>
      </c>
      <c r="B1078" s="16">
        <v>225</v>
      </c>
      <c r="C1078" s="16">
        <v>1120</v>
      </c>
      <c r="D1078" s="16">
        <v>7.0422535211267595E-2</v>
      </c>
      <c r="E1078" s="16">
        <v>0.05</v>
      </c>
      <c r="F1078" s="16">
        <v>5.8417199999999996</v>
      </c>
      <c r="G1078" s="16">
        <v>0.116279069767442</v>
      </c>
      <c r="H1078" s="16">
        <v>11.1242</v>
      </c>
      <c r="I1078" s="16">
        <v>0.99667586959430099</v>
      </c>
      <c r="J1078" s="18"/>
    </row>
    <row r="1079" spans="1:10" ht="15.6">
      <c r="A1079" s="16">
        <v>1078</v>
      </c>
      <c r="B1079" s="16">
        <v>240</v>
      </c>
      <c r="C1079" s="16">
        <v>1120</v>
      </c>
      <c r="D1079" s="16">
        <v>6.8119891008174394E-2</v>
      </c>
      <c r="E1079" s="16">
        <v>0.05</v>
      </c>
      <c r="F1079" s="16">
        <v>5.8417199999999996</v>
      </c>
      <c r="G1079" s="16">
        <v>0.116279069767442</v>
      </c>
      <c r="H1079" s="16">
        <v>11.1242</v>
      </c>
      <c r="I1079" s="16">
        <v>1.00190904589083</v>
      </c>
      <c r="J1079" s="18"/>
    </row>
    <row r="1080" spans="1:10" ht="15.6">
      <c r="A1080" s="16">
        <v>1079</v>
      </c>
      <c r="B1080" s="16">
        <v>285</v>
      </c>
      <c r="C1080" s="16">
        <v>1105</v>
      </c>
      <c r="D1080" s="16">
        <v>6.6921132206414505E-2</v>
      </c>
      <c r="E1080" s="16">
        <v>6.5000000000000002E-2</v>
      </c>
      <c r="F1080" s="16">
        <v>5.9450500000000002</v>
      </c>
      <c r="G1080" s="16">
        <v>0.12162824914173601</v>
      </c>
      <c r="H1080" s="16">
        <v>10.9238</v>
      </c>
      <c r="I1080" s="16">
        <v>1.00606686791083</v>
      </c>
      <c r="J1080" s="18"/>
    </row>
    <row r="1081" spans="1:10" ht="15.6">
      <c r="A1081" s="16">
        <v>1080</v>
      </c>
      <c r="B1081" s="16">
        <v>192</v>
      </c>
      <c r="C1081" s="16">
        <v>1150</v>
      </c>
      <c r="D1081" s="16">
        <v>9.0361445783132502E-2</v>
      </c>
      <c r="E1081" s="16">
        <v>6.5000000000000002E-2</v>
      </c>
      <c r="F1081" s="16">
        <v>6.0038999999999998</v>
      </c>
      <c r="G1081" s="16">
        <v>0.120481927710843</v>
      </c>
      <c r="H1081" s="16">
        <v>11.1965</v>
      </c>
      <c r="I1081" s="16">
        <v>1.00373947058224</v>
      </c>
      <c r="J1081" s="18"/>
    </row>
    <row r="1082" spans="1:10" ht="15.6">
      <c r="A1082" s="16">
        <v>1081</v>
      </c>
      <c r="B1082" s="16">
        <v>200</v>
      </c>
      <c r="C1082" s="16">
        <v>1098</v>
      </c>
      <c r="D1082" s="16">
        <v>7.0366436537440305E-2</v>
      </c>
      <c r="E1082" s="16">
        <v>6.1249999999999999E-2</v>
      </c>
      <c r="F1082" s="16">
        <v>5.9442611999999997</v>
      </c>
      <c r="G1082" s="16">
        <v>0.12073656593139601</v>
      </c>
      <c r="H1082" s="16">
        <v>11.067902</v>
      </c>
      <c r="I1082" s="16">
        <v>0.99578671608799196</v>
      </c>
      <c r="J1082" s="18"/>
    </row>
    <row r="1083" spans="1:10" ht="15.6">
      <c r="A1083" s="16">
        <v>1082</v>
      </c>
      <c r="B1083" s="16">
        <v>310</v>
      </c>
      <c r="C1083" s="16">
        <v>1098</v>
      </c>
      <c r="D1083" s="16">
        <v>7.0366436537440305E-2</v>
      </c>
      <c r="E1083" s="16">
        <v>6.1249999999999999E-2</v>
      </c>
      <c r="F1083" s="16">
        <v>5.9170818000000001</v>
      </c>
      <c r="G1083" s="16">
        <v>0.120452727757447</v>
      </c>
      <c r="H1083" s="16">
        <v>11.139003000000001</v>
      </c>
      <c r="I1083" s="16">
        <v>0.99521513942733897</v>
      </c>
      <c r="J1083" s="18"/>
    </row>
    <row r="1084" spans="1:10" ht="15.6">
      <c r="A1084" s="16">
        <v>1083</v>
      </c>
      <c r="B1084" s="16">
        <v>395</v>
      </c>
      <c r="C1084" s="16">
        <v>1098</v>
      </c>
      <c r="D1084" s="16">
        <v>7.0366436537440305E-2</v>
      </c>
      <c r="E1084" s="16">
        <v>6.1249999999999999E-2</v>
      </c>
      <c r="F1084" s="16">
        <v>5.8899024000000004</v>
      </c>
      <c r="G1084" s="16">
        <v>0.120170220997147</v>
      </c>
      <c r="H1084" s="16">
        <v>11.210103999999999</v>
      </c>
      <c r="I1084" s="16">
        <v>0.99464421855463103</v>
      </c>
      <c r="J1084" s="18"/>
    </row>
    <row r="1085" spans="1:10" ht="15.6">
      <c r="A1085" s="16">
        <v>1084</v>
      </c>
      <c r="B1085" s="16">
        <v>400</v>
      </c>
      <c r="C1085" s="16">
        <v>1098</v>
      </c>
      <c r="D1085" s="16">
        <v>7.0366436537440305E-2</v>
      </c>
      <c r="E1085" s="16">
        <v>6.1249999999999999E-2</v>
      </c>
      <c r="F1085" s="16">
        <v>5.8355436000000003</v>
      </c>
      <c r="G1085" s="16">
        <v>0.119609164420485</v>
      </c>
      <c r="H1085" s="16">
        <v>11.352306</v>
      </c>
      <c r="I1085" s="16">
        <v>0.99350433966378804</v>
      </c>
      <c r="J1085" s="18"/>
    </row>
    <row r="1086" spans="1:10" ht="15.6">
      <c r="A1086" s="16">
        <v>1085</v>
      </c>
      <c r="B1086" s="16">
        <v>325</v>
      </c>
      <c r="C1086" s="16">
        <v>1098</v>
      </c>
      <c r="D1086" s="16">
        <v>7.0366436537440305E-2</v>
      </c>
      <c r="E1086" s="16">
        <v>6.1249999999999999E-2</v>
      </c>
      <c r="F1086" s="16">
        <v>5.7811848000000001</v>
      </c>
      <c r="G1086" s="16">
        <v>0.11905332247401</v>
      </c>
      <c r="H1086" s="16">
        <v>11.494508</v>
      </c>
      <c r="I1086" s="16">
        <v>0.99236707042274697</v>
      </c>
      <c r="J1086" s="18"/>
    </row>
    <row r="1087" spans="1:10" ht="15.6">
      <c r="A1087" s="16">
        <v>1086</v>
      </c>
      <c r="B1087" s="16">
        <v>305</v>
      </c>
      <c r="C1087" s="16">
        <v>1090</v>
      </c>
      <c r="D1087" s="16">
        <v>6.9832402234636895E-2</v>
      </c>
      <c r="E1087" s="16">
        <v>0.05</v>
      </c>
      <c r="F1087" s="16">
        <v>5.7962100000000003</v>
      </c>
      <c r="G1087" s="16">
        <v>0.11671335200747</v>
      </c>
      <c r="H1087" s="16">
        <v>11.41705</v>
      </c>
      <c r="I1087" s="16">
        <v>0.99661821089267599</v>
      </c>
      <c r="J1087" s="18"/>
    </row>
    <row r="1088" spans="1:10" ht="15.6">
      <c r="A1088" s="16">
        <v>1087</v>
      </c>
      <c r="B1088" s="16">
        <v>380</v>
      </c>
      <c r="C1088" s="16">
        <v>1090</v>
      </c>
      <c r="D1088" s="16">
        <v>7.02247191011236E-2</v>
      </c>
      <c r="E1088" s="16">
        <v>0.05</v>
      </c>
      <c r="F1088" s="16">
        <v>5.77719</v>
      </c>
      <c r="G1088" s="16">
        <v>0.116279069767442</v>
      </c>
      <c r="H1088" s="16">
        <v>11.417149999999999</v>
      </c>
      <c r="I1088" s="16">
        <v>0.99508677269754797</v>
      </c>
      <c r="J1088" s="18"/>
    </row>
    <row r="1089" spans="1:10" ht="15.6">
      <c r="A1089" s="16">
        <v>1088</v>
      </c>
      <c r="B1089" s="16">
        <v>375</v>
      </c>
      <c r="C1089" s="16">
        <v>1090</v>
      </c>
      <c r="D1089" s="16">
        <v>7.0422535211267595E-2</v>
      </c>
      <c r="E1089" s="16">
        <v>0.05</v>
      </c>
      <c r="F1089" s="16">
        <v>5.7676800000000004</v>
      </c>
      <c r="G1089" s="16">
        <v>0.11606313834726099</v>
      </c>
      <c r="H1089" s="16">
        <v>11.417199999999999</v>
      </c>
      <c r="I1089" s="16">
        <v>0.99432105359998502</v>
      </c>
      <c r="J1089" s="18"/>
    </row>
    <row r="1090" spans="1:10" ht="15.6">
      <c r="A1090" s="16">
        <v>1089</v>
      </c>
      <c r="B1090" s="16">
        <v>360</v>
      </c>
      <c r="C1090" s="16">
        <v>1090</v>
      </c>
      <c r="D1090" s="16">
        <v>7.0821529745042494E-2</v>
      </c>
      <c r="E1090" s="16">
        <v>0.05</v>
      </c>
      <c r="F1090" s="16">
        <v>5.7486600000000001</v>
      </c>
      <c r="G1090" s="16">
        <v>0.115633672525439</v>
      </c>
      <c r="H1090" s="16">
        <v>11.417299999999999</v>
      </c>
      <c r="I1090" s="16">
        <v>0.992789615404857</v>
      </c>
      <c r="J1090" s="18"/>
    </row>
    <row r="1091" spans="1:10" ht="15.6">
      <c r="A1091" s="16">
        <v>1090</v>
      </c>
      <c r="B1091" s="16">
        <v>170</v>
      </c>
      <c r="C1091" s="16">
        <v>1125</v>
      </c>
      <c r="D1091" s="16">
        <v>6.7750677506775103E-2</v>
      </c>
      <c r="E1091" s="16">
        <v>0.05</v>
      </c>
      <c r="F1091" s="16">
        <v>5.4592799999999997</v>
      </c>
      <c r="G1091" s="16">
        <v>0.10692899914456799</v>
      </c>
      <c r="H1091" s="16">
        <v>10.833600000000001</v>
      </c>
      <c r="I1091" s="16">
        <v>1.00781950183062</v>
      </c>
      <c r="J1091" s="18"/>
    </row>
    <row r="1092" spans="1:10" ht="15.6">
      <c r="A1092" s="16">
        <v>1091</v>
      </c>
      <c r="B1092" s="16">
        <v>308</v>
      </c>
      <c r="C1092" s="16">
        <v>1125</v>
      </c>
      <c r="D1092" s="16">
        <v>6.7750677506775103E-2</v>
      </c>
      <c r="E1092" s="16">
        <v>0.05</v>
      </c>
      <c r="F1092" s="16">
        <v>5.3892300000000004</v>
      </c>
      <c r="G1092" s="16">
        <v>0.106360348861944</v>
      </c>
      <c r="H1092" s="16">
        <v>11.01685</v>
      </c>
      <c r="I1092" s="16">
        <v>1.0063264359019799</v>
      </c>
      <c r="J1092" s="18"/>
    </row>
    <row r="1093" spans="1:10" ht="15.6">
      <c r="A1093" s="16">
        <v>1092</v>
      </c>
      <c r="B1093" s="16">
        <v>363</v>
      </c>
      <c r="C1093" s="16">
        <v>1125</v>
      </c>
      <c r="D1093" s="16">
        <v>6.7750677506775103E-2</v>
      </c>
      <c r="E1093" s="16">
        <v>0.05</v>
      </c>
      <c r="F1093" s="16">
        <v>5.3472</v>
      </c>
      <c r="G1093" s="16">
        <v>0.106022052586938</v>
      </c>
      <c r="H1093" s="16">
        <v>11.126799999999999</v>
      </c>
      <c r="I1093" s="16">
        <v>1.00543271793049</v>
      </c>
      <c r="J1093" s="18"/>
    </row>
    <row r="1094" spans="1:10" ht="15.6">
      <c r="A1094" s="16">
        <v>1093</v>
      </c>
      <c r="B1094" s="16">
        <v>372</v>
      </c>
      <c r="C1094" s="16">
        <v>1125</v>
      </c>
      <c r="D1094" s="16">
        <v>6.7750677506775103E-2</v>
      </c>
      <c r="E1094" s="16">
        <v>0.05</v>
      </c>
      <c r="F1094" s="16">
        <v>5.3191800000000002</v>
      </c>
      <c r="G1094" s="16">
        <v>0.10579771476936101</v>
      </c>
      <c r="H1094" s="16">
        <v>11.200100000000001</v>
      </c>
      <c r="I1094" s="16">
        <v>1.00483778732816</v>
      </c>
      <c r="J1094" s="18"/>
    </row>
    <row r="1095" spans="1:10" ht="15.6">
      <c r="A1095" s="16">
        <v>1094</v>
      </c>
      <c r="B1095" s="16">
        <v>360</v>
      </c>
      <c r="C1095" s="16">
        <v>1125</v>
      </c>
      <c r="D1095" s="16">
        <v>6.7750677506775103E-2</v>
      </c>
      <c r="E1095" s="16">
        <v>0.05</v>
      </c>
      <c r="F1095" s="16">
        <v>5.2911599999999996</v>
      </c>
      <c r="G1095" s="16">
        <v>0.105574324324324</v>
      </c>
      <c r="H1095" s="16">
        <v>11.273400000000001</v>
      </c>
      <c r="I1095" s="16">
        <v>1.00424356036936</v>
      </c>
      <c r="J1095" s="18"/>
    </row>
    <row r="1096" spans="1:10" ht="15.6">
      <c r="A1096" s="16">
        <v>1095</v>
      </c>
      <c r="B1096" s="16">
        <v>335</v>
      </c>
      <c r="C1096" s="16">
        <v>1125</v>
      </c>
      <c r="D1096" s="16">
        <v>6.7750677506775103E-2</v>
      </c>
      <c r="E1096" s="16">
        <v>0.05</v>
      </c>
      <c r="F1096" s="16">
        <v>5.2631399999999999</v>
      </c>
      <c r="G1096" s="16">
        <v>0.10535187526338</v>
      </c>
      <c r="H1096" s="16">
        <v>11.3467</v>
      </c>
      <c r="I1096" s="16">
        <v>1.0036500358064999</v>
      </c>
      <c r="J1096" s="18"/>
    </row>
    <row r="1097" spans="1:10" ht="15.6">
      <c r="A1097" s="16">
        <v>1096</v>
      </c>
      <c r="B1097" s="16">
        <v>392</v>
      </c>
      <c r="C1097" s="16">
        <v>1125</v>
      </c>
      <c r="D1097" s="16">
        <v>7.1551230681167699E-2</v>
      </c>
      <c r="E1097" s="16">
        <v>0.05</v>
      </c>
      <c r="F1097" s="16">
        <v>5.3191800000000002</v>
      </c>
      <c r="G1097" s="16">
        <v>0.10579771476936101</v>
      </c>
      <c r="H1097" s="16">
        <v>11.200100000000001</v>
      </c>
      <c r="I1097" s="16">
        <v>0.99629532374873797</v>
      </c>
      <c r="J1097" s="18"/>
    </row>
    <row r="1098" spans="1:10" ht="15.6">
      <c r="A1098" s="16">
        <v>1097</v>
      </c>
      <c r="B1098" s="16">
        <v>413</v>
      </c>
      <c r="C1098" s="16">
        <v>1125</v>
      </c>
      <c r="D1098" s="16">
        <v>6.9599109131403103E-2</v>
      </c>
      <c r="E1098" s="16">
        <v>0.05</v>
      </c>
      <c r="F1098" s="16">
        <v>5.3191800000000002</v>
      </c>
      <c r="G1098" s="16">
        <v>0.10579771476936101</v>
      </c>
      <c r="H1098" s="16">
        <v>11.200100000000001</v>
      </c>
      <c r="I1098" s="16">
        <v>1.00056655553845</v>
      </c>
      <c r="J1098" s="18"/>
    </row>
    <row r="1099" spans="1:10" ht="15.6">
      <c r="A1099" s="16">
        <v>1098</v>
      </c>
      <c r="B1099" s="16">
        <v>372</v>
      </c>
      <c r="C1099" s="16">
        <v>1125</v>
      </c>
      <c r="D1099" s="16">
        <v>6.7750677506775103E-2</v>
      </c>
      <c r="E1099" s="16">
        <v>0.05</v>
      </c>
      <c r="F1099" s="16">
        <v>5.3191800000000002</v>
      </c>
      <c r="G1099" s="16">
        <v>0.10579771476936101</v>
      </c>
      <c r="H1099" s="16">
        <v>11.200100000000001</v>
      </c>
      <c r="I1099" s="16">
        <v>1.00483778732816</v>
      </c>
      <c r="J1099" s="18"/>
    </row>
    <row r="1100" spans="1:10" ht="15.6">
      <c r="A1100" s="16">
        <v>1099</v>
      </c>
      <c r="B1100" s="16">
        <v>365</v>
      </c>
      <c r="C1100" s="16">
        <v>1125</v>
      </c>
      <c r="D1100" s="16">
        <v>6.5997888067581806E-2</v>
      </c>
      <c r="E1100" s="16">
        <v>0.05</v>
      </c>
      <c r="F1100" s="16">
        <v>5.3191800000000002</v>
      </c>
      <c r="G1100" s="16">
        <v>0.10579771476936101</v>
      </c>
      <c r="H1100" s="16">
        <v>11.200100000000001</v>
      </c>
      <c r="I1100" s="16">
        <v>1.00910901911787</v>
      </c>
      <c r="J1100" s="18"/>
    </row>
    <row r="1101" spans="1:10" ht="15.6">
      <c r="A1101" s="16">
        <v>1100</v>
      </c>
      <c r="B1101" s="16">
        <v>358</v>
      </c>
      <c r="C1101" s="16">
        <v>1125</v>
      </c>
      <c r="D1101" s="16">
        <v>6.4333504889346402E-2</v>
      </c>
      <c r="E1101" s="16">
        <v>0.05</v>
      </c>
      <c r="F1101" s="16">
        <v>5.3191800000000002</v>
      </c>
      <c r="G1101" s="16">
        <v>0.10579771476936101</v>
      </c>
      <c r="H1101" s="16">
        <v>11.200100000000001</v>
      </c>
      <c r="I1101" s="16">
        <v>1.01338025090758</v>
      </c>
      <c r="J1101" s="18"/>
    </row>
    <row r="1102" spans="1:10" ht="15.6">
      <c r="A1102" s="16">
        <v>1101</v>
      </c>
      <c r="B1102" s="16">
        <v>241</v>
      </c>
      <c r="C1102" s="16">
        <v>1160</v>
      </c>
      <c r="D1102" s="16">
        <v>7.1130253197598498E-2</v>
      </c>
      <c r="E1102" s="16">
        <v>6.3125000000000001E-2</v>
      </c>
      <c r="F1102" s="16">
        <v>5.8774699999999998</v>
      </c>
      <c r="G1102" s="16">
        <v>0.120771767004518</v>
      </c>
      <c r="H1102" s="16">
        <v>11.00545</v>
      </c>
      <c r="I1102" s="16">
        <v>0.99386293747828403</v>
      </c>
      <c r="J1102" s="18"/>
    </row>
    <row r="1103" spans="1:10" ht="15.6">
      <c r="A1103" s="16">
        <v>1102</v>
      </c>
      <c r="B1103" s="16">
        <v>254</v>
      </c>
      <c r="C1103" s="16">
        <v>1090</v>
      </c>
      <c r="D1103" s="16">
        <v>7.5980624940640104E-2</v>
      </c>
      <c r="E1103" s="16">
        <v>7.0999999999999994E-2</v>
      </c>
      <c r="F1103" s="16">
        <v>5.9501600000000003</v>
      </c>
      <c r="G1103" s="16">
        <v>0.12109375</v>
      </c>
      <c r="H1103" s="16">
        <v>10.957599999999999</v>
      </c>
      <c r="I1103" s="16">
        <v>0.98981179029579403</v>
      </c>
      <c r="J1103" s="18"/>
    </row>
    <row r="1104" spans="1:10" ht="15.6">
      <c r="A1104" s="16">
        <v>1103</v>
      </c>
      <c r="B1104" s="16">
        <v>287</v>
      </c>
      <c r="C1104" s="16">
        <v>1090</v>
      </c>
      <c r="D1104" s="16">
        <v>7.5980624940640104E-2</v>
      </c>
      <c r="E1104" s="16">
        <v>7.0999999999999994E-2</v>
      </c>
      <c r="F1104" s="16">
        <v>5.7675679999999998</v>
      </c>
      <c r="G1104" s="16">
        <v>0.11671686746988</v>
      </c>
      <c r="H1104" s="16">
        <v>10.95856</v>
      </c>
      <c r="I1104" s="16">
        <v>0.99050620555187696</v>
      </c>
      <c r="J1104" s="18"/>
    </row>
    <row r="1105" spans="1:10" ht="15.6">
      <c r="A1105" s="16">
        <v>1104</v>
      </c>
      <c r="B1105" s="16">
        <v>310</v>
      </c>
      <c r="C1105" s="16">
        <v>1090</v>
      </c>
      <c r="D1105" s="16">
        <v>7.5980624940640104E-2</v>
      </c>
      <c r="E1105" s="16">
        <v>7.0999999999999994E-2</v>
      </c>
      <c r="F1105" s="16">
        <v>5.5849760000000002</v>
      </c>
      <c r="G1105" s="16">
        <v>0.112645348837209</v>
      </c>
      <c r="H1105" s="16">
        <v>10.959519999999999</v>
      </c>
      <c r="I1105" s="16">
        <v>0.99120159584400802</v>
      </c>
      <c r="J1105" s="18"/>
    </row>
    <row r="1106" spans="1:10" ht="15.6">
      <c r="A1106" s="16">
        <v>1105</v>
      </c>
      <c r="B1106" s="16">
        <v>373</v>
      </c>
      <c r="C1106" s="16">
        <v>1090</v>
      </c>
      <c r="D1106" s="16">
        <v>7.5980624940640104E-2</v>
      </c>
      <c r="E1106" s="16">
        <v>7.0999999999999994E-2</v>
      </c>
      <c r="F1106" s="16">
        <v>5.4023839999999996</v>
      </c>
      <c r="G1106" s="16">
        <v>0.10884831460674201</v>
      </c>
      <c r="H1106" s="16">
        <v>10.96048</v>
      </c>
      <c r="I1106" s="16">
        <v>0.99189796322721602</v>
      </c>
      <c r="J1106" s="18"/>
    </row>
    <row r="1107" spans="1:10" ht="15.6">
      <c r="A1107" s="16">
        <v>1106</v>
      </c>
      <c r="B1107" s="16">
        <v>256</v>
      </c>
      <c r="C1107" s="16">
        <v>1090</v>
      </c>
      <c r="D1107" s="16">
        <v>7.5980624940640104E-2</v>
      </c>
      <c r="E1107" s="16">
        <v>7.0999999999999994E-2</v>
      </c>
      <c r="F1107" s="16">
        <v>5.219792</v>
      </c>
      <c r="G1107" s="16">
        <v>0.10529891304347801</v>
      </c>
      <c r="H1107" s="16">
        <v>10.96144</v>
      </c>
      <c r="I1107" s="16">
        <v>0.99259530976231303</v>
      </c>
      <c r="J1107" s="18"/>
    </row>
    <row r="1108" spans="1:10" ht="15.6">
      <c r="A1108" s="16">
        <v>1107</v>
      </c>
      <c r="B1108" s="16">
        <v>330</v>
      </c>
      <c r="C1108" s="16">
        <v>1085</v>
      </c>
      <c r="D1108" s="16">
        <v>6.6603654694391903E-2</v>
      </c>
      <c r="E1108" s="16">
        <v>6.0170000000000001E-2</v>
      </c>
      <c r="F1108" s="16">
        <v>5.9034921000000002</v>
      </c>
      <c r="G1108" s="16">
        <v>0.120311308536777</v>
      </c>
      <c r="H1108" s="16">
        <v>11.175572000000001</v>
      </c>
      <c r="I1108" s="16">
        <v>0.99239492027855303</v>
      </c>
      <c r="J1108" s="18"/>
    </row>
    <row r="1109" spans="1:10" ht="15.6">
      <c r="A1109" s="16">
        <v>1108</v>
      </c>
      <c r="B1109" s="16">
        <v>350</v>
      </c>
      <c r="C1109" s="16">
        <v>1085</v>
      </c>
      <c r="D1109" s="16">
        <v>6.6537548419342701E-2</v>
      </c>
      <c r="E1109" s="16">
        <v>6.1670000000000003E-2</v>
      </c>
      <c r="F1109" s="16">
        <v>5.8915802399999997</v>
      </c>
      <c r="G1109" s="16">
        <v>0.120546139907168</v>
      </c>
      <c r="H1109" s="16">
        <v>11.167576800000001</v>
      </c>
      <c r="I1109" s="16">
        <v>0.99213439551094496</v>
      </c>
      <c r="J1109" s="18"/>
    </row>
    <row r="1110" spans="1:10" ht="15.6">
      <c r="A1110" s="16">
        <v>1109</v>
      </c>
      <c r="B1110" s="16">
        <v>420</v>
      </c>
      <c r="C1110" s="16">
        <v>1085</v>
      </c>
      <c r="D1110" s="16">
        <v>6.6472556064923805E-2</v>
      </c>
      <c r="E1110" s="16">
        <v>6.3170000000000004E-2</v>
      </c>
      <c r="F1110" s="16">
        <v>5.87966838</v>
      </c>
      <c r="G1110" s="16">
        <v>0.120781320836596</v>
      </c>
      <c r="H1110" s="16">
        <v>11.159581599999999</v>
      </c>
      <c r="I1110" s="16">
        <v>0.99187383240428195</v>
      </c>
      <c r="J1110" s="18"/>
    </row>
    <row r="1111" spans="1:10" ht="15.6">
      <c r="A1111" s="16">
        <v>1110</v>
      </c>
      <c r="B1111" s="16">
        <v>465</v>
      </c>
      <c r="C1111" s="16">
        <v>1085</v>
      </c>
      <c r="D1111" s="16">
        <v>6.6440468846391099E-2</v>
      </c>
      <c r="E1111" s="16">
        <v>6.3920000000000005E-2</v>
      </c>
      <c r="F1111" s="16">
        <v>5.8737124500000002</v>
      </c>
      <c r="G1111" s="16">
        <v>0.12089904262994799</v>
      </c>
      <c r="H1111" s="16">
        <v>11.155583999999999</v>
      </c>
      <c r="I1111" s="16">
        <v>0.99174353647115898</v>
      </c>
      <c r="J1111" s="18"/>
    </row>
    <row r="1112" spans="1:10" ht="15.6">
      <c r="A1112" s="16">
        <v>1111</v>
      </c>
      <c r="B1112" s="16">
        <v>510</v>
      </c>
      <c r="C1112" s="16">
        <v>1085</v>
      </c>
      <c r="D1112" s="16">
        <v>6.6408649711266698E-2</v>
      </c>
      <c r="E1112" s="16">
        <v>6.4670000000000005E-2</v>
      </c>
      <c r="F1112" s="16">
        <v>5.8677565200000004</v>
      </c>
      <c r="G1112" s="16">
        <v>0.121016852106149</v>
      </c>
      <c r="H1112" s="16">
        <v>11.151586399999999</v>
      </c>
      <c r="I1112" s="16">
        <v>0.99161323095009901</v>
      </c>
      <c r="J1112" s="18"/>
    </row>
    <row r="1113" spans="1:10" ht="15.6">
      <c r="A1113" s="16">
        <v>1112</v>
      </c>
      <c r="B1113" s="16">
        <v>420</v>
      </c>
      <c r="C1113" s="16">
        <v>1085</v>
      </c>
      <c r="D1113" s="16">
        <v>6.6377095313838202E-2</v>
      </c>
      <c r="E1113" s="16">
        <v>6.5420000000000006E-2</v>
      </c>
      <c r="F1113" s="16">
        <v>5.8618005899999996</v>
      </c>
      <c r="G1113" s="16">
        <v>0.121134749363199</v>
      </c>
      <c r="H1113" s="16">
        <v>11.147588799999999</v>
      </c>
      <c r="I1113" s="16">
        <v>0.991482915840042</v>
      </c>
      <c r="J1113" s="18"/>
    </row>
    <row r="1114" spans="1:10" ht="15.6">
      <c r="A1114" s="16">
        <v>1113</v>
      </c>
      <c r="B1114" s="16">
        <v>375</v>
      </c>
      <c r="C1114" s="16">
        <v>1085</v>
      </c>
      <c r="D1114" s="16">
        <v>6.6345802363835693E-2</v>
      </c>
      <c r="E1114" s="16">
        <v>6.6170000000000007E-2</v>
      </c>
      <c r="F1114" s="16">
        <v>5.8558446599999998</v>
      </c>
      <c r="G1114" s="16">
        <v>0.12125273449924399</v>
      </c>
      <c r="H1114" s="16">
        <v>11.143591199999999</v>
      </c>
      <c r="I1114" s="16">
        <v>0.99135259113993002</v>
      </c>
      <c r="J1114" s="18"/>
    </row>
  </sheetData>
  <phoneticPr fontId="26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zoomScale="70" zoomScaleNormal="70" workbookViewId="0">
      <selection activeCell="F14" sqref="F14"/>
    </sheetView>
  </sheetViews>
  <sheetFormatPr defaultColWidth="9" defaultRowHeight="14.4"/>
  <cols>
    <col min="2" max="2" width="9" style="1"/>
    <col min="3" max="3" width="88.5546875" customWidth="1"/>
    <col min="4" max="5" width="6.44140625" customWidth="1"/>
    <col min="6" max="7" width="11.6640625" customWidth="1"/>
    <col min="8" max="8" width="12.77734375" customWidth="1"/>
    <col min="9" max="9" width="35.5546875" style="2" customWidth="1"/>
  </cols>
  <sheetData>
    <row r="1" spans="1:9" ht="24">
      <c r="A1" s="3" t="s">
        <v>0</v>
      </c>
      <c r="B1" s="4" t="s">
        <v>592</v>
      </c>
      <c r="C1" s="5" t="s">
        <v>593</v>
      </c>
      <c r="D1" s="6" t="s">
        <v>586</v>
      </c>
      <c r="E1" s="6" t="s">
        <v>3</v>
      </c>
      <c r="F1" s="6" t="s">
        <v>588</v>
      </c>
      <c r="G1" s="6" t="s">
        <v>589</v>
      </c>
      <c r="H1" s="6" t="s">
        <v>591</v>
      </c>
      <c r="I1" s="3" t="s">
        <v>594</v>
      </c>
    </row>
    <row r="2" spans="1:9" ht="15.6">
      <c r="A2" s="7">
        <v>1</v>
      </c>
      <c r="B2" s="8">
        <v>48</v>
      </c>
      <c r="C2" s="7" t="s">
        <v>595</v>
      </c>
      <c r="D2" s="7">
        <v>335</v>
      </c>
      <c r="E2" s="7">
        <v>1000</v>
      </c>
      <c r="F2" s="7">
        <f>0.96*0.5*(0.05+0.05)+(0.04-0)*0.05+0*0.5*(0.8+0.35)</f>
        <v>0.05</v>
      </c>
      <c r="G2" s="7">
        <v>5.7618656000000001</v>
      </c>
      <c r="H2" s="7">
        <v>11.452192</v>
      </c>
      <c r="I2" s="14">
        <f t="shared" ref="I2:I15" si="0">EXP(G2-H2)/((F2)^2*(1/E2))</f>
        <v>1351.3960200950814</v>
      </c>
    </row>
    <row r="3" spans="1:9" ht="15.6">
      <c r="A3" s="7">
        <v>2</v>
      </c>
      <c r="B3" s="8">
        <v>48</v>
      </c>
      <c r="C3" s="9" t="s">
        <v>83</v>
      </c>
      <c r="D3" s="7">
        <v>424</v>
      </c>
      <c r="E3" s="7">
        <v>1000</v>
      </c>
      <c r="F3" s="7">
        <f>0.96*0.5*(0.05+0.05)+(0.04-0.01)*0.05+0.01*0.5*(0.8+0.35)</f>
        <v>5.525E-2</v>
      </c>
      <c r="G3" s="7">
        <v>5.7618656000000001</v>
      </c>
      <c r="H3" s="7">
        <v>11.452192</v>
      </c>
      <c r="I3" s="14">
        <f t="shared" si="0"/>
        <v>1106.7717860773382</v>
      </c>
    </row>
    <row r="4" spans="1:9" ht="15.6">
      <c r="A4" s="7">
        <v>3</v>
      </c>
      <c r="B4" s="8">
        <v>48</v>
      </c>
      <c r="C4" s="9" t="s">
        <v>84</v>
      </c>
      <c r="D4" s="7">
        <v>444</v>
      </c>
      <c r="E4" s="7">
        <v>1000</v>
      </c>
      <c r="F4" s="7">
        <f>0.96*0.5*(0.05+0.05)+(0.04-0.02)*0.05+0.02*0.5*(0.8+0.35)</f>
        <v>6.0499999999999998E-2</v>
      </c>
      <c r="G4" s="7">
        <v>5.7618656000000001</v>
      </c>
      <c r="H4" s="7">
        <v>11.452192</v>
      </c>
      <c r="I4" s="14">
        <f t="shared" si="0"/>
        <v>923.02166525174641</v>
      </c>
    </row>
    <row r="5" spans="1:9" ht="15.6">
      <c r="A5" s="7">
        <v>4</v>
      </c>
      <c r="B5" s="8">
        <v>48</v>
      </c>
      <c r="C5" s="9" t="s">
        <v>85</v>
      </c>
      <c r="D5" s="7">
        <v>688</v>
      </c>
      <c r="E5" s="7">
        <v>1000</v>
      </c>
      <c r="F5" s="7">
        <f>0.96*0.5*(0.05+0.05)+(0.04-0.03)*0.05+0.03*0.5*(0.8+0.35)</f>
        <v>6.5750000000000003E-2</v>
      </c>
      <c r="G5" s="7">
        <v>5.7618656000000001</v>
      </c>
      <c r="H5" s="7">
        <v>11.452192</v>
      </c>
      <c r="I5" s="14">
        <f t="shared" si="0"/>
        <v>781.50386450293138</v>
      </c>
    </row>
    <row r="6" spans="1:9" ht="15.6">
      <c r="A6" s="7">
        <v>5</v>
      </c>
      <c r="B6" s="8">
        <v>48</v>
      </c>
      <c r="C6" s="9" t="s">
        <v>86</v>
      </c>
      <c r="D6" s="7">
        <v>570</v>
      </c>
      <c r="E6" s="7">
        <v>1000</v>
      </c>
      <c r="F6" s="7">
        <f>0.96*0.5*(0.05+0.05)+(0.04-0.04)*0.05+0.04*0.5*(0.8+0.35)</f>
        <v>7.1000000000000008E-2</v>
      </c>
      <c r="G6" s="7">
        <v>5.7618656000000001</v>
      </c>
      <c r="H6" s="7">
        <v>11.452192</v>
      </c>
      <c r="I6" s="14">
        <f t="shared" si="0"/>
        <v>670.20235077121674</v>
      </c>
    </row>
    <row r="7" spans="1:9" ht="15.6">
      <c r="A7" s="7">
        <v>6</v>
      </c>
      <c r="B7" s="8">
        <v>49</v>
      </c>
      <c r="C7" s="7" t="s">
        <v>596</v>
      </c>
      <c r="D7" s="7">
        <v>347</v>
      </c>
      <c r="E7" s="7">
        <v>1090</v>
      </c>
      <c r="F7" s="7">
        <v>6.5360000000000001E-2</v>
      </c>
      <c r="G7" s="7">
        <v>5.8425631999999998</v>
      </c>
      <c r="H7" s="7">
        <v>11.240224</v>
      </c>
      <c r="I7" s="14">
        <f t="shared" si="0"/>
        <v>1155.122678057576</v>
      </c>
    </row>
    <row r="8" spans="1:9" ht="15.6">
      <c r="A8" s="7">
        <v>7</v>
      </c>
      <c r="B8" s="8">
        <v>49</v>
      </c>
      <c r="C8" s="9" t="s">
        <v>84</v>
      </c>
      <c r="D8" s="7">
        <v>389</v>
      </c>
      <c r="E8" s="7">
        <v>1090</v>
      </c>
      <c r="F8" s="7">
        <v>6.4855999999999997E-2</v>
      </c>
      <c r="G8" s="7">
        <v>5.8425631999999998</v>
      </c>
      <c r="H8" s="7">
        <v>11.240224</v>
      </c>
      <c r="I8" s="14">
        <f t="shared" si="0"/>
        <v>1173.1454952310453</v>
      </c>
    </row>
    <row r="9" spans="1:9" ht="15.6">
      <c r="A9" s="7">
        <v>8</v>
      </c>
      <c r="B9" s="8">
        <v>49</v>
      </c>
      <c r="C9" s="9" t="s">
        <v>86</v>
      </c>
      <c r="D9" s="7">
        <v>415</v>
      </c>
      <c r="E9" s="7">
        <v>1090</v>
      </c>
      <c r="F9" s="7">
        <v>6.4352000000000006E-2</v>
      </c>
      <c r="G9" s="7">
        <v>5.8425631999999998</v>
      </c>
      <c r="H9" s="7">
        <v>11.240224</v>
      </c>
      <c r="I9" s="14">
        <f t="shared" si="0"/>
        <v>1191.593428544134</v>
      </c>
    </row>
    <row r="10" spans="1:9" ht="15.6">
      <c r="A10" s="7">
        <v>9</v>
      </c>
      <c r="B10" s="8">
        <v>49</v>
      </c>
      <c r="C10" s="9" t="s">
        <v>87</v>
      </c>
      <c r="D10" s="7">
        <v>464</v>
      </c>
      <c r="E10" s="7">
        <v>1090</v>
      </c>
      <c r="F10" s="7">
        <v>6.3848000000000002E-2</v>
      </c>
      <c r="G10" s="7">
        <v>5.8425631999999998</v>
      </c>
      <c r="H10" s="7">
        <v>11.240224</v>
      </c>
      <c r="I10" s="14">
        <f t="shared" si="0"/>
        <v>1210.4799538767581</v>
      </c>
    </row>
    <row r="11" spans="1:9" ht="15.6">
      <c r="A11" s="7">
        <v>10</v>
      </c>
      <c r="B11" s="8">
        <v>49</v>
      </c>
      <c r="C11" s="9" t="s">
        <v>215</v>
      </c>
      <c r="D11" s="7">
        <v>406</v>
      </c>
      <c r="E11" s="7">
        <v>1090</v>
      </c>
      <c r="F11" s="7">
        <v>6.3343999999999998E-2</v>
      </c>
      <c r="G11" s="7">
        <v>5.8425631999999998</v>
      </c>
      <c r="H11" s="7">
        <v>11.240224</v>
      </c>
      <c r="I11" s="14">
        <f t="shared" si="0"/>
        <v>1229.8190853411738</v>
      </c>
    </row>
    <row r="12" spans="1:9" ht="15.6">
      <c r="A12" s="7">
        <v>11</v>
      </c>
      <c r="B12" s="8">
        <v>50</v>
      </c>
      <c r="C12" s="7" t="s">
        <v>597</v>
      </c>
      <c r="D12" s="7">
        <v>210</v>
      </c>
      <c r="E12" s="7">
        <v>1145</v>
      </c>
      <c r="F12" s="7">
        <v>5.3749999999999999E-2</v>
      </c>
      <c r="G12" s="7">
        <v>5.9915706999999996</v>
      </c>
      <c r="H12" s="7">
        <v>11.110723999999999</v>
      </c>
      <c r="I12" s="14">
        <f t="shared" si="0"/>
        <v>2370.4375561511679</v>
      </c>
    </row>
    <row r="13" spans="1:9" ht="15.6">
      <c r="A13" s="7">
        <v>12</v>
      </c>
      <c r="B13" s="8">
        <v>50</v>
      </c>
      <c r="C13" s="9" t="s">
        <v>84</v>
      </c>
      <c r="D13" s="7">
        <v>237</v>
      </c>
      <c r="E13" s="7">
        <v>1145</v>
      </c>
      <c r="F13" s="7">
        <v>5.7500000000000002E-2</v>
      </c>
      <c r="G13" s="7">
        <v>5.9372113999999998</v>
      </c>
      <c r="H13" s="7">
        <v>11.133848</v>
      </c>
      <c r="I13" s="14">
        <f t="shared" si="0"/>
        <v>1916.8988527393149</v>
      </c>
    </row>
    <row r="14" spans="1:9" ht="15.6">
      <c r="A14" s="7">
        <v>13</v>
      </c>
      <c r="B14" s="8">
        <v>50</v>
      </c>
      <c r="C14" s="9" t="s">
        <v>85</v>
      </c>
      <c r="D14" s="7">
        <v>327</v>
      </c>
      <c r="E14" s="7">
        <v>1145</v>
      </c>
      <c r="F14" s="7">
        <v>6.1249999999999999E-2</v>
      </c>
      <c r="G14" s="7">
        <v>5.8828521</v>
      </c>
      <c r="H14" s="7">
        <v>11.156972</v>
      </c>
      <c r="I14" s="14">
        <f t="shared" si="0"/>
        <v>1563.4072843927174</v>
      </c>
    </row>
    <row r="15" spans="1:9" ht="15.6">
      <c r="A15" s="7">
        <v>14</v>
      </c>
      <c r="B15" s="8">
        <v>50</v>
      </c>
      <c r="C15" s="9" t="s">
        <v>86</v>
      </c>
      <c r="D15" s="7">
        <v>353</v>
      </c>
      <c r="E15" s="7">
        <v>1145</v>
      </c>
      <c r="F15" s="7">
        <v>6.5000000000000002E-2</v>
      </c>
      <c r="G15" s="7">
        <v>5.8284928000000003</v>
      </c>
      <c r="H15" s="7">
        <v>11.180096000000001</v>
      </c>
      <c r="I15" s="14">
        <f t="shared" si="0"/>
        <v>1284.7157082819476</v>
      </c>
    </row>
    <row r="16" spans="1:9" ht="15.6">
      <c r="A16" s="7">
        <v>15</v>
      </c>
      <c r="B16" s="8">
        <v>44</v>
      </c>
      <c r="C16" s="7" t="s">
        <v>598</v>
      </c>
      <c r="D16" s="7">
        <v>320</v>
      </c>
      <c r="E16" s="7">
        <v>1105</v>
      </c>
      <c r="F16" s="7">
        <v>6.7250000000000004E-2</v>
      </c>
      <c r="G16" s="7">
        <v>5.6547742400000001</v>
      </c>
      <c r="H16" s="7">
        <v>10.8438853</v>
      </c>
      <c r="I16" s="14">
        <f t="shared" ref="I16:I58" si="1">EXP(G16-H16)/((F16)^2*(1/E16))</f>
        <v>1362.6220151782584</v>
      </c>
    </row>
    <row r="17" spans="1:9" ht="15.6">
      <c r="A17" s="7">
        <v>16</v>
      </c>
      <c r="B17" s="8">
        <v>44</v>
      </c>
      <c r="C17" s="9" t="s">
        <v>188</v>
      </c>
      <c r="D17" s="7">
        <v>379</v>
      </c>
      <c r="E17" s="7">
        <v>1105</v>
      </c>
      <c r="F17" s="7">
        <v>6.7250000000000004E-2</v>
      </c>
      <c r="G17" s="7">
        <v>5.7135723199999999</v>
      </c>
      <c r="H17" s="7">
        <v>10.947528399999999</v>
      </c>
      <c r="I17" s="14">
        <f t="shared" si="1"/>
        <v>1302.8651175908635</v>
      </c>
    </row>
    <row r="18" spans="1:9" ht="15.6">
      <c r="A18" s="7">
        <v>17</v>
      </c>
      <c r="B18" s="8">
        <v>44</v>
      </c>
      <c r="C18" s="9" t="s">
        <v>83</v>
      </c>
      <c r="D18" s="7">
        <v>449</v>
      </c>
      <c r="E18" s="7">
        <v>1105</v>
      </c>
      <c r="F18" s="7">
        <v>6.7250000000000004E-2</v>
      </c>
      <c r="G18" s="7">
        <v>5.7723703999999998</v>
      </c>
      <c r="H18" s="7">
        <v>11.051171500000001</v>
      </c>
      <c r="I18" s="14">
        <f t="shared" si="1"/>
        <v>1245.7288196778402</v>
      </c>
    </row>
    <row r="19" spans="1:9" ht="15.6">
      <c r="A19" s="7">
        <v>18</v>
      </c>
      <c r="B19" s="8">
        <v>44</v>
      </c>
      <c r="C19" s="9" t="s">
        <v>84</v>
      </c>
      <c r="D19" s="7">
        <v>345</v>
      </c>
      <c r="E19" s="7">
        <v>1105</v>
      </c>
      <c r="F19" s="7">
        <v>6.7250000000000004E-2</v>
      </c>
      <c r="G19" s="7">
        <v>5.8311684799999997</v>
      </c>
      <c r="H19" s="7">
        <v>11.1548146</v>
      </c>
      <c r="I19" s="14">
        <f t="shared" si="1"/>
        <v>1191.0981967538328</v>
      </c>
    </row>
    <row r="20" spans="1:9" ht="15.6">
      <c r="A20" s="7">
        <v>19</v>
      </c>
      <c r="B20" s="8">
        <v>44</v>
      </c>
      <c r="C20" s="9" t="s">
        <v>85</v>
      </c>
      <c r="D20" s="7">
        <v>314</v>
      </c>
      <c r="E20" s="7">
        <v>1105</v>
      </c>
      <c r="F20" s="7">
        <v>6.7250000000000004E-2</v>
      </c>
      <c r="G20" s="7">
        <v>5.8899665600000004</v>
      </c>
      <c r="H20" s="7">
        <v>11.258457699999999</v>
      </c>
      <c r="I20" s="14">
        <f t="shared" si="1"/>
        <v>1138.8633640804176</v>
      </c>
    </row>
    <row r="21" spans="1:9" ht="15.6">
      <c r="A21" s="7">
        <v>20</v>
      </c>
      <c r="B21" s="8">
        <v>44</v>
      </c>
      <c r="C21" s="9" t="s">
        <v>86</v>
      </c>
      <c r="D21" s="7">
        <v>299</v>
      </c>
      <c r="E21" s="7">
        <v>1105</v>
      </c>
      <c r="F21" s="7">
        <v>6.7250000000000004E-2</v>
      </c>
      <c r="G21" s="7">
        <v>5.9487646400000003</v>
      </c>
      <c r="H21" s="7">
        <v>11.3621008</v>
      </c>
      <c r="I21" s="14">
        <f t="shared" si="1"/>
        <v>1088.9192558425295</v>
      </c>
    </row>
    <row r="22" spans="1:9" ht="15.6">
      <c r="A22" s="7">
        <v>21</v>
      </c>
      <c r="B22" s="8">
        <v>47</v>
      </c>
      <c r="C22" s="10" t="s">
        <v>599</v>
      </c>
      <c r="D22" s="7">
        <v>282</v>
      </c>
      <c r="E22" s="7">
        <v>1170</v>
      </c>
      <c r="F22" s="7">
        <f>(0.05*0.57+0.05*0.43)*0.94+0.05*0.06</f>
        <v>0.05</v>
      </c>
      <c r="G22" s="7">
        <f>(6.144*0.94+3.342*0.06)*0.95+2.34*0.05</f>
        <v>5.7940860000000001</v>
      </c>
      <c r="H22" s="7">
        <f>(10.83*0.94+18.19*0.06)*0.95+10.85*0.05</f>
        <v>11.25052</v>
      </c>
      <c r="I22" s="14">
        <f t="shared" si="1"/>
        <v>1997.7754687683171</v>
      </c>
    </row>
    <row r="23" spans="1:9" ht="15.6">
      <c r="A23" s="7">
        <v>22</v>
      </c>
      <c r="B23" s="8">
        <v>45</v>
      </c>
      <c r="C23" s="11" t="s">
        <v>600</v>
      </c>
      <c r="D23" s="7">
        <v>150</v>
      </c>
      <c r="E23" s="7">
        <v>1090</v>
      </c>
      <c r="F23" s="7">
        <f t="shared" ref="F23:F28" si="2">0.96*(0.05*0.5+0.05*0.5)+0.03*0.5*(0.8+0.35)+0.01*0.05</f>
        <v>6.5750000000000003E-2</v>
      </c>
      <c r="G23" s="7">
        <f>0.96*(6.144*1)+0.04*1.298</f>
        <v>5.9501599999999994</v>
      </c>
      <c r="H23" s="7">
        <f>0.96*(10.83*1)+0.04*14.02</f>
        <v>10.957599999999999</v>
      </c>
      <c r="I23" s="14">
        <f t="shared" si="1"/>
        <v>1686.2867329108512</v>
      </c>
    </row>
    <row r="24" spans="1:9" ht="15.6">
      <c r="A24" s="7">
        <v>23</v>
      </c>
      <c r="B24" s="8">
        <v>45</v>
      </c>
      <c r="C24" s="12" t="s">
        <v>83</v>
      </c>
      <c r="D24" s="7">
        <v>234</v>
      </c>
      <c r="E24" s="7">
        <v>1090</v>
      </c>
      <c r="F24" s="7">
        <f t="shared" si="2"/>
        <v>6.5750000000000003E-2</v>
      </c>
      <c r="G24" s="7">
        <f>0.96*(6.144*0.99+3.342*0.01)+0.04*1.298</f>
        <v>5.9232607999999995</v>
      </c>
      <c r="H24" s="7">
        <f>0.96*(10.83*0.99+18.19*0.01)+0.04*14.02</f>
        <v>11.028256000000001</v>
      </c>
      <c r="I24" s="14">
        <f t="shared" si="1"/>
        <v>1529.5502104559534</v>
      </c>
    </row>
    <row r="25" spans="1:9" ht="15.6">
      <c r="A25" s="7">
        <v>24</v>
      </c>
      <c r="B25" s="8">
        <v>45</v>
      </c>
      <c r="C25" s="9" t="s">
        <v>85</v>
      </c>
      <c r="D25" s="7">
        <v>342</v>
      </c>
      <c r="E25" s="7">
        <v>1090</v>
      </c>
      <c r="F25" s="7">
        <f t="shared" si="2"/>
        <v>6.5750000000000003E-2</v>
      </c>
      <c r="G25" s="7">
        <f>0.96*(6.144*0.97+3.342*0.03)+0.04*1.298</f>
        <v>5.8694623999999989</v>
      </c>
      <c r="H25" s="7">
        <f>0.96*(10.83*0.97+18.19*0.03)+0.04*14.02</f>
        <v>11.169568</v>
      </c>
      <c r="I25" s="14">
        <f t="shared" si="1"/>
        <v>1258.4279862811072</v>
      </c>
    </row>
    <row r="26" spans="1:9" ht="15.6">
      <c r="A26" s="7">
        <v>25</v>
      </c>
      <c r="B26" s="8">
        <v>45</v>
      </c>
      <c r="C26" s="9" t="s">
        <v>69</v>
      </c>
      <c r="D26" s="7">
        <v>450</v>
      </c>
      <c r="E26" s="7">
        <v>1090</v>
      </c>
      <c r="F26" s="7">
        <f t="shared" si="2"/>
        <v>6.5750000000000003E-2</v>
      </c>
      <c r="G26" s="7">
        <f>0.96*(6.144*0.95+3.342*0.05)+0.04*1.298</f>
        <v>5.8156639999999999</v>
      </c>
      <c r="H26" s="7">
        <f>0.96*(10.83*0.95+18.19*0.05)+0.04*14.02</f>
        <v>11.310879999999999</v>
      </c>
      <c r="I26" s="14">
        <f t="shared" si="1"/>
        <v>1035.3638513007347</v>
      </c>
    </row>
    <row r="27" spans="1:9" ht="15.6">
      <c r="A27" s="7">
        <v>26</v>
      </c>
      <c r="B27" s="8">
        <v>45</v>
      </c>
      <c r="C27" s="9" t="s">
        <v>87</v>
      </c>
      <c r="D27" s="7">
        <v>660</v>
      </c>
      <c r="E27" s="7">
        <v>1090</v>
      </c>
      <c r="F27" s="7">
        <f t="shared" si="2"/>
        <v>6.5750000000000003E-2</v>
      </c>
      <c r="G27" s="7">
        <f>0.96*(6.144*0.94+3.342*0.06)+0.04*1.298</f>
        <v>5.7887648</v>
      </c>
      <c r="H27" s="7">
        <f>0.96*(10.83*0.94+18.19*0.06)+0.04*14.02</f>
        <v>11.381535999999999</v>
      </c>
      <c r="I27" s="14">
        <f t="shared" si="1"/>
        <v>939.12913251820635</v>
      </c>
    </row>
    <row r="28" spans="1:9" ht="15.6">
      <c r="A28" s="7">
        <v>27</v>
      </c>
      <c r="B28" s="8">
        <v>45</v>
      </c>
      <c r="C28" s="9" t="s">
        <v>215</v>
      </c>
      <c r="D28" s="7">
        <v>576</v>
      </c>
      <c r="E28" s="7">
        <v>1090</v>
      </c>
      <c r="F28" s="7">
        <f t="shared" si="2"/>
        <v>6.5750000000000003E-2</v>
      </c>
      <c r="G28" s="7">
        <f>0.96*(6.144*0.92+3.342*0.08)+0.04*1.298</f>
        <v>5.7349664000000002</v>
      </c>
      <c r="H28" s="7">
        <f>0.96*(10.83*0.92+18.19*0.08)+0.04*14.02</f>
        <v>11.522848000000002</v>
      </c>
      <c r="I28" s="14">
        <f t="shared" si="1"/>
        <v>772.66269195602808</v>
      </c>
    </row>
    <row r="29" spans="1:9" ht="15.6">
      <c r="A29" s="7">
        <v>28</v>
      </c>
      <c r="B29" s="8">
        <v>56</v>
      </c>
      <c r="C29" s="10" t="s">
        <v>601</v>
      </c>
      <c r="D29" s="7">
        <v>452</v>
      </c>
      <c r="E29" s="7">
        <v>1100</v>
      </c>
      <c r="F29" s="7">
        <f>0.96*(0.48*0.05+0.52*0.05)+0.04*0.5*(0.8*0.95+0.05)</f>
        <v>6.4200000000000007E-2</v>
      </c>
      <c r="G29" s="7">
        <f t="shared" ref="G29:G34" si="3">0.96*(0.96*6.144+0.04*3.342)+0.04*1.298</f>
        <v>5.842563199999999</v>
      </c>
      <c r="H29" s="7">
        <f t="shared" ref="H29:H34" si="4">0.96*(0.96*10.83+0.04*18.19)+0.04*14.02</f>
        <v>11.240224</v>
      </c>
      <c r="I29" s="14">
        <f t="shared" si="1"/>
        <v>1208.2264207887604</v>
      </c>
    </row>
    <row r="30" spans="1:9" ht="15.6">
      <c r="A30" s="7">
        <v>29</v>
      </c>
      <c r="B30" s="8">
        <v>56</v>
      </c>
      <c r="C30" s="13" t="s">
        <v>602</v>
      </c>
      <c r="D30" s="7">
        <v>480</v>
      </c>
      <c r="E30" s="7">
        <v>1100</v>
      </c>
      <c r="F30" s="7">
        <f>0.96*(0.48*0.05+0.52*0.05)+0.04*0.5*(0.8*0.98+0.05)</f>
        <v>6.4680000000000001E-2</v>
      </c>
      <c r="G30" s="7">
        <f t="shared" si="3"/>
        <v>5.842563199999999</v>
      </c>
      <c r="H30" s="7">
        <f t="shared" si="4"/>
        <v>11.240224</v>
      </c>
      <c r="I30" s="14">
        <f t="shared" si="1"/>
        <v>1190.3601023342992</v>
      </c>
    </row>
    <row r="31" spans="1:9" ht="15.6">
      <c r="A31" s="7">
        <v>30</v>
      </c>
      <c r="B31" s="8">
        <v>56</v>
      </c>
      <c r="C31" s="13" t="s">
        <v>188</v>
      </c>
      <c r="D31" s="7">
        <v>488</v>
      </c>
      <c r="E31" s="7">
        <v>1100</v>
      </c>
      <c r="F31" s="7">
        <f>0.96*(0.48*0.05+0.52*0.05)+0.04*0.5*(0.8*1+0.05)</f>
        <v>6.5000000000000002E-2</v>
      </c>
      <c r="G31" s="7">
        <f t="shared" si="3"/>
        <v>5.842563199999999</v>
      </c>
      <c r="H31" s="7">
        <f t="shared" si="4"/>
        <v>11.240224</v>
      </c>
      <c r="I31" s="14">
        <f t="shared" si="1"/>
        <v>1178.6684840188843</v>
      </c>
    </row>
    <row r="32" spans="1:9" ht="15.6">
      <c r="A32" s="7">
        <v>31</v>
      </c>
      <c r="B32" s="8">
        <v>56</v>
      </c>
      <c r="C32" s="13" t="s">
        <v>84</v>
      </c>
      <c r="D32" s="7">
        <v>508</v>
      </c>
      <c r="E32" s="7">
        <v>1100</v>
      </c>
      <c r="F32" s="7">
        <f>0.96*(0.48*0.05+0.52*0.05)+0.04*0.5*(0.8*1.02+0.05)</f>
        <v>6.5320000000000003E-2</v>
      </c>
      <c r="G32" s="7">
        <f t="shared" si="3"/>
        <v>5.842563199999999</v>
      </c>
      <c r="H32" s="7">
        <f t="shared" si="4"/>
        <v>11.240224</v>
      </c>
      <c r="I32" s="14">
        <f t="shared" si="1"/>
        <v>1167.1482747378366</v>
      </c>
    </row>
    <row r="33" spans="1:9" ht="15.6">
      <c r="A33" s="7">
        <v>32</v>
      </c>
      <c r="B33" s="8">
        <v>56</v>
      </c>
      <c r="C33" s="13" t="s">
        <v>69</v>
      </c>
      <c r="D33" s="7">
        <v>522</v>
      </c>
      <c r="E33" s="7">
        <v>1100</v>
      </c>
      <c r="F33" s="7">
        <f>0.96*(0.48*0.05+0.52*0.05)+0.04*0.5*(0.8*1.05+0.05)</f>
        <v>6.5799999999999997E-2</v>
      </c>
      <c r="G33" s="7">
        <f t="shared" si="3"/>
        <v>5.842563199999999</v>
      </c>
      <c r="H33" s="7">
        <f t="shared" si="4"/>
        <v>11.240224</v>
      </c>
      <c r="I33" s="14">
        <f t="shared" si="1"/>
        <v>1150.1820809535636</v>
      </c>
    </row>
    <row r="34" spans="1:9" ht="15.6">
      <c r="A34" s="7">
        <v>33</v>
      </c>
      <c r="B34" s="8">
        <v>56</v>
      </c>
      <c r="C34" s="9" t="s">
        <v>215</v>
      </c>
      <c r="D34" s="7">
        <v>460</v>
      </c>
      <c r="E34" s="7">
        <v>1100</v>
      </c>
      <c r="F34" s="7">
        <f>0.96*(0.48*0.05+0.52*0.05)+0.04*0.5*(0.8*1.08+0.05)</f>
        <v>6.6280000000000006E-2</v>
      </c>
      <c r="G34" s="7">
        <f t="shared" si="3"/>
        <v>5.842563199999999</v>
      </c>
      <c r="H34" s="7">
        <f t="shared" si="4"/>
        <v>11.240224</v>
      </c>
      <c r="I34" s="14">
        <f t="shared" si="1"/>
        <v>1133.5831585218527</v>
      </c>
    </row>
    <row r="35" spans="1:9" ht="18">
      <c r="A35" s="7">
        <v>34</v>
      </c>
      <c r="B35" s="8">
        <v>57</v>
      </c>
      <c r="C35" s="10" t="s">
        <v>603</v>
      </c>
      <c r="D35" s="7">
        <v>310</v>
      </c>
      <c r="E35" s="7">
        <v>1110</v>
      </c>
      <c r="F35" s="7">
        <f>0.96*(0.05*0.5+0.05*0.5)+0.03*0.5*(0.8+(0.05*0.2+0.05*0.1+0.05*0.7)+0.01*0.8)</f>
        <v>6.087E-2</v>
      </c>
      <c r="G35" s="7">
        <f>0.96*6.144+0.03*1.298+0.01*4.749</f>
        <v>5.9846699999999995</v>
      </c>
      <c r="H35" s="7">
        <f>0.96*10.83+0.03*14.02+0.01*15</f>
        <v>10.9674</v>
      </c>
      <c r="I35" s="14">
        <f t="shared" si="1"/>
        <v>2053.7341818884647</v>
      </c>
    </row>
    <row r="36" spans="1:9" ht="15.6">
      <c r="A36" s="7">
        <v>35</v>
      </c>
      <c r="B36" s="8">
        <v>54</v>
      </c>
      <c r="C36" s="10" t="s">
        <v>604</v>
      </c>
      <c r="D36" s="7">
        <v>324</v>
      </c>
      <c r="E36" s="7">
        <v>1090</v>
      </c>
      <c r="F36" s="7">
        <f>(0.97-0)*(0.05*0.48+0.05*0.52)+0.03*0.5*(0.8+0.05)+0*0.8</f>
        <v>6.1249999999999999E-2</v>
      </c>
      <c r="G36" s="7">
        <f>(0.97-0)*(6.144*0.96+3.342*0.04)+0.03*(1.298*0.8-1.041*0.2)+0*0.09</f>
        <v>5.875868399999999</v>
      </c>
      <c r="H36" s="7">
        <f>(0.97-0)*(10.83*0.96+18.19*0.04)+0.03*(14.02*0.8+16.29*0.2)+0*7.09</f>
        <v>11.224888</v>
      </c>
      <c r="I36" s="14">
        <f t="shared" si="1"/>
        <v>1380.9075878543574</v>
      </c>
    </row>
    <row r="37" spans="1:9" ht="15.6">
      <c r="A37" s="7">
        <v>36</v>
      </c>
      <c r="B37" s="8">
        <v>54</v>
      </c>
      <c r="C37" s="13" t="s">
        <v>415</v>
      </c>
      <c r="D37" s="7">
        <v>356</v>
      </c>
      <c r="E37" s="7">
        <v>1090</v>
      </c>
      <c r="F37" s="7">
        <f>(0.97-0.001)*(0.05*0.48+0.05*0.52)+0.03*0.5*(0.8+0.05)+0.001*0.8</f>
        <v>6.2000000000000006E-2</v>
      </c>
      <c r="G37" s="7">
        <f>(0.97-0.001)*(6.144*0.96+3.342*0.04)+0.03*(1.298*0.8-1.041*0.2)+0.001*0.09</f>
        <v>5.8699264799999993</v>
      </c>
      <c r="H37" s="7">
        <f>(0.97-0.001)*(10.83*0.96+18.19*0.04)+0.03*(14.02*0.8+16.29*0.2)+0.001*7.09</f>
        <v>11.220853599999998</v>
      </c>
      <c r="I37" s="14">
        <f t="shared" si="1"/>
        <v>1345.1322886827643</v>
      </c>
    </row>
    <row r="38" spans="1:9" ht="15.6">
      <c r="A38" s="7">
        <v>37</v>
      </c>
      <c r="B38" s="8">
        <v>54</v>
      </c>
      <c r="C38" s="9" t="s">
        <v>269</v>
      </c>
      <c r="D38" s="7">
        <v>423</v>
      </c>
      <c r="E38" s="7">
        <v>1090</v>
      </c>
      <c r="F38" s="7">
        <f>(0.97-0.003)*(0.05*0.48+0.05*0.52)+0.03*0.5*(0.8+0.05)+0.003*0.8</f>
        <v>6.3500000000000001E-2</v>
      </c>
      <c r="G38" s="7">
        <f>(0.97-0.003)*(6.144*0.96+3.342*0.04)+0.03*(1.298*0.8-1.041*0.2)+0.003*0.09</f>
        <v>5.8580426399999999</v>
      </c>
      <c r="H38" s="7">
        <f>(0.97-0.003)*(10.83*0.96+18.19*0.04)+0.03*(14.02*0.8+16.29*0.2)+0.003*7.09</f>
        <v>11.212784799999998</v>
      </c>
      <c r="I38" s="14">
        <f t="shared" si="1"/>
        <v>1277.4504841811208</v>
      </c>
    </row>
    <row r="39" spans="1:9" ht="15.6">
      <c r="A39" s="7">
        <v>38</v>
      </c>
      <c r="B39" s="8">
        <v>54</v>
      </c>
      <c r="C39" s="9" t="s">
        <v>89</v>
      </c>
      <c r="D39" s="7">
        <v>467</v>
      </c>
      <c r="E39" s="7">
        <v>1090</v>
      </c>
      <c r="F39" s="7">
        <f>(0.97-0.005)*(0.05*0.48+0.05*0.52)+0.03*0.5*(0.8+0.05)+0.005*0.8</f>
        <v>6.5000000000000002E-2</v>
      </c>
      <c r="G39" s="7">
        <f>(0.97-0.005)*(6.144*0.96+3.342*0.04)+0.03*(1.298*0.8+-1.041*0.2)+0.005*0.09</f>
        <v>5.8461587999999987</v>
      </c>
      <c r="H39" s="7">
        <f>(0.97-0.005)*(10.83*0.96+18.19*0.04)+0.03*(14.02*0.8+16.29*0.2)+0.005*7.09</f>
        <v>11.204715999999999</v>
      </c>
      <c r="I39" s="14">
        <f t="shared" si="1"/>
        <v>1214.5292029476761</v>
      </c>
    </row>
    <row r="40" spans="1:9" ht="15.6">
      <c r="A40" s="7">
        <v>39</v>
      </c>
      <c r="B40" s="8">
        <v>54</v>
      </c>
      <c r="C40" s="9" t="s">
        <v>95</v>
      </c>
      <c r="D40" s="7">
        <v>419</v>
      </c>
      <c r="E40" s="7">
        <v>1090</v>
      </c>
      <c r="F40" s="7">
        <f>(0.97-0.006)*(0.05*0.48+0.05*0.52)+0.03*0.5*(0.8+0.05)+0.006*0.8</f>
        <v>6.5750000000000003E-2</v>
      </c>
      <c r="G40" s="7">
        <f>(0.97-0.006)*(6.144*0.96+3.342*0.04)+0.03*(1.298*0.8+-1.041*0.2)+0.006*0.09</f>
        <v>5.8402168799999989</v>
      </c>
      <c r="H40" s="7">
        <f>(0.97-0.006)*(10.83*0.96+18.19*0.04)+0.03*(14.02*0.8+16.29*0.2)+0.006*7.09</f>
        <v>11.200681599999999</v>
      </c>
      <c r="I40" s="14">
        <f t="shared" si="1"/>
        <v>1184.717313463814</v>
      </c>
    </row>
    <row r="41" spans="1:9" ht="15.6">
      <c r="A41" s="7">
        <v>40</v>
      </c>
      <c r="B41" s="8">
        <v>54</v>
      </c>
      <c r="C41" s="9" t="s">
        <v>502</v>
      </c>
      <c r="D41" s="7">
        <v>381</v>
      </c>
      <c r="E41" s="7">
        <v>1090</v>
      </c>
      <c r="F41" s="7">
        <f>(0.97-0.007)*(0.05*0.48+0.05*0.52)+0.03*0.5*(0.8+0.05)+0.007*0.8</f>
        <v>6.6500000000000004E-2</v>
      </c>
      <c r="G41" s="7">
        <f>(0.97-0.007)*(6.144*0.96+3.342*0.04)+0.03*(1.298*0.8+-1.041*0.2)+0.007*0.09</f>
        <v>5.8342749599999992</v>
      </c>
      <c r="H41" s="7">
        <f>(0.97-0.007)*(10.83*0.96+18.19*0.04)+0.03*(14.02*0.8+16.29*0.2)+0.007*7.09</f>
        <v>11.196647199999999</v>
      </c>
      <c r="I41" s="14">
        <f t="shared" si="1"/>
        <v>1155.9379806817667</v>
      </c>
    </row>
    <row r="42" spans="1:9" ht="15.6">
      <c r="A42" s="7">
        <v>41</v>
      </c>
      <c r="B42" s="8">
        <v>41</v>
      </c>
      <c r="C42" s="10" t="s">
        <v>605</v>
      </c>
      <c r="D42" s="7">
        <v>328</v>
      </c>
      <c r="E42" s="7">
        <v>1100</v>
      </c>
      <c r="F42" s="7">
        <f>(1-0.05)*0.49*(0.05+0.05)+0.05*0.5*(0.8+0.05)</f>
        <v>6.7799999999999999E-2</v>
      </c>
      <c r="G42" s="7">
        <f>(1-0.05)*(6.144*0.95+2.34*0.05)+0.05*1.298</f>
        <v>5.7210099999999997</v>
      </c>
      <c r="H42" s="7">
        <f>(1-0.05)*(10.83*0.95+10.85*0.05)+0.05*14.02</f>
        <v>10.990449999999999</v>
      </c>
      <c r="I42" s="14">
        <f t="shared" si="1"/>
        <v>1231.5288288872334</v>
      </c>
    </row>
    <row r="43" spans="1:9" ht="15.6">
      <c r="A43" s="7">
        <v>42</v>
      </c>
      <c r="B43" s="8">
        <v>53</v>
      </c>
      <c r="C43" s="10" t="s">
        <v>606</v>
      </c>
      <c r="D43" s="7">
        <v>152</v>
      </c>
      <c r="E43" s="7">
        <v>1170</v>
      </c>
      <c r="F43" s="7">
        <f>(1-0.01)*0.5*(0.05+0.05)+0.01*0.05</f>
        <v>0.05</v>
      </c>
      <c r="G43" s="7">
        <f>(1-0.01)*(0.95*6.144+0.05*3.342)+0.01*0.61</f>
        <v>5.9499610000000001</v>
      </c>
      <c r="H43" s="7">
        <f>(1-0.01)*(0.95*10.83+0.05*18.19)+0.01*13.4</f>
        <v>11.220019999999998</v>
      </c>
      <c r="I43" s="14">
        <f t="shared" si="1"/>
        <v>2407.067726992746</v>
      </c>
    </row>
    <row r="44" spans="1:9" ht="15.6">
      <c r="A44" s="7">
        <v>43</v>
      </c>
      <c r="B44" s="8">
        <v>53</v>
      </c>
      <c r="C44" s="9" t="s">
        <v>84</v>
      </c>
      <c r="D44" s="7">
        <v>252</v>
      </c>
      <c r="E44" s="7">
        <v>1170</v>
      </c>
      <c r="F44" s="7">
        <f>(1-0.02)*0.5*(0.05+0.05)+0.02*0.05</f>
        <v>0.05</v>
      </c>
      <c r="G44" s="7">
        <f>(1-0.02)*(0.95*6.144+0.05*3.342)+0.02*0.61</f>
        <v>5.8960219999999994</v>
      </c>
      <c r="H44" s="7">
        <f>(1-0.02)*(0.95*10.83+0.05*18.19)+0.02*13.4</f>
        <v>11.242039999999999</v>
      </c>
      <c r="I44" s="14">
        <f t="shared" si="1"/>
        <v>2231.0008488225985</v>
      </c>
    </row>
    <row r="45" spans="1:9" ht="15.6">
      <c r="A45" s="7">
        <v>44</v>
      </c>
      <c r="B45" s="8">
        <v>53</v>
      </c>
      <c r="C45" s="9" t="s">
        <v>85</v>
      </c>
      <c r="D45" s="7">
        <v>402</v>
      </c>
      <c r="E45" s="7">
        <v>1170</v>
      </c>
      <c r="F45" s="7">
        <f>(1-0.03)*0.5*(0.05+0.05)+0.03*0.05</f>
        <v>0.05</v>
      </c>
      <c r="G45" s="7">
        <f>(1-0.03)*(0.95*6.144+0.05*3.342)+0.03*0.61</f>
        <v>5.8420829999999997</v>
      </c>
      <c r="H45" s="7">
        <f>(1-0.03)*(0.95*10.83+0.05*18.19)+0.03*13.4</f>
        <v>11.264059999999997</v>
      </c>
      <c r="I45" s="14">
        <f t="shared" si="1"/>
        <v>2067.8125221119622</v>
      </c>
    </row>
    <row r="46" spans="1:9" ht="15.6">
      <c r="A46" s="7">
        <v>45</v>
      </c>
      <c r="B46" s="8">
        <v>53</v>
      </c>
      <c r="C46" s="9" t="s">
        <v>86</v>
      </c>
      <c r="D46" s="7">
        <v>340</v>
      </c>
      <c r="E46" s="7">
        <v>1170</v>
      </c>
      <c r="F46" s="7">
        <f>(1-0.04)*0.5*(0.05+0.05)+0.04*0.05</f>
        <v>0.05</v>
      </c>
      <c r="G46" s="7">
        <f>(1-0.04)*(0.95*6.144+0.05*3.342)+0.04*0.61</f>
        <v>5.788144</v>
      </c>
      <c r="H46" s="7">
        <f>(1-0.04)*(0.95*10.83+0.05*18.19)+0.04*13.4</f>
        <v>11.286079999999998</v>
      </c>
      <c r="I46" s="14">
        <f t="shared" si="1"/>
        <v>1916.5607349990828</v>
      </c>
    </row>
    <row r="47" spans="1:9" ht="15.6">
      <c r="A47" s="7">
        <v>46</v>
      </c>
      <c r="B47" s="8">
        <v>51</v>
      </c>
      <c r="C47" s="10" t="s">
        <v>607</v>
      </c>
      <c r="D47" s="7">
        <v>384</v>
      </c>
      <c r="E47" s="7">
        <v>1150</v>
      </c>
      <c r="F47" s="7">
        <f>0.95*(0.6*0.05+0.4*0.05)+0.05*0.5*(0.8+0.05)+0.01*0.05</f>
        <v>6.9250000000000006E-2</v>
      </c>
      <c r="G47" s="7">
        <f>0.95*6.144+0.05*1.298</f>
        <v>5.9016999999999999</v>
      </c>
      <c r="H47" s="7">
        <f>0.95*10.83+0.05*14.02</f>
        <v>10.9895</v>
      </c>
      <c r="I47" s="14">
        <f t="shared" si="1"/>
        <v>1479.976501380751</v>
      </c>
    </row>
    <row r="48" spans="1:9" ht="15.6">
      <c r="A48" s="7">
        <v>47</v>
      </c>
      <c r="B48" s="8">
        <v>51</v>
      </c>
      <c r="C48" s="10" t="s">
        <v>608</v>
      </c>
      <c r="D48" s="7">
        <v>340</v>
      </c>
      <c r="E48" s="7">
        <v>1150</v>
      </c>
      <c r="F48" s="7">
        <f>0.95*(0.6*0.05+0.4*0.05)+0.05*0.5*(0.8+0.05)</f>
        <v>6.8750000000000006E-2</v>
      </c>
      <c r="G48" s="7">
        <f>0.95*6.144+0.05*1.298</f>
        <v>5.9016999999999999</v>
      </c>
      <c r="H48" s="7">
        <f>0.95*10.83+0.05*14.02</f>
        <v>10.9895</v>
      </c>
      <c r="I48" s="14">
        <f t="shared" si="1"/>
        <v>1501.581712058759</v>
      </c>
    </row>
    <row r="49" spans="1:9" ht="15.6">
      <c r="A49" s="7">
        <v>48</v>
      </c>
      <c r="B49" s="8">
        <v>55</v>
      </c>
      <c r="C49" s="7" t="s">
        <v>609</v>
      </c>
      <c r="D49" s="7">
        <v>310</v>
      </c>
      <c r="E49" s="7">
        <v>1150</v>
      </c>
      <c r="F49" s="7">
        <f>(1-0.01)*(0.05*0.48+0.05*0.52)+0.01*(0.8*0.5+0.25*0.25)</f>
        <v>5.4125000000000006E-2</v>
      </c>
      <c r="G49" s="7">
        <f>(1-0.01)*(6.144*0.97+3.342*0.03)+0.01*1.298</f>
        <v>6.0123205999999989</v>
      </c>
      <c r="H49" s="7">
        <f>(1-0.01)*(10.83*0.97+18.19*0.03)+0.01*14.02</f>
        <v>11.080492000000001</v>
      </c>
      <c r="I49" s="14">
        <f t="shared" si="1"/>
        <v>2470.7178296113198</v>
      </c>
    </row>
    <row r="50" spans="1:9" ht="15.6">
      <c r="A50" s="7">
        <v>49</v>
      </c>
      <c r="B50" s="8">
        <v>55</v>
      </c>
      <c r="C50" s="9" t="s">
        <v>90</v>
      </c>
      <c r="D50" s="7">
        <v>260</v>
      </c>
      <c r="E50" s="7">
        <v>1150</v>
      </c>
      <c r="F50" s="7">
        <f>(1-0.015)*(0.05*0.48+0.05*0.52)+0.015*(0.8*0.5+0.25*0.25)</f>
        <v>5.6187500000000001E-2</v>
      </c>
      <c r="G50" s="7">
        <f>(1-0.015)*(6.144*0.97+3.342*0.03)+0.015*1.298</f>
        <v>5.9885108999999996</v>
      </c>
      <c r="H50" s="7">
        <f>(1-0.015)*(10.83*0.97+18.19*0.03)+0.015*14.02</f>
        <v>11.095338</v>
      </c>
      <c r="I50" s="14">
        <f t="shared" si="1"/>
        <v>2205.7261532267421</v>
      </c>
    </row>
    <row r="51" spans="1:9" ht="15.6">
      <c r="A51" s="7">
        <v>50</v>
      </c>
      <c r="B51" s="8">
        <v>55</v>
      </c>
      <c r="C51" s="9" t="s">
        <v>84</v>
      </c>
      <c r="D51" s="7">
        <v>255</v>
      </c>
      <c r="E51" s="7">
        <v>1150</v>
      </c>
      <c r="F51" s="7">
        <f>(1-0.02)*(0.05*0.48+0.05*0.52)+0.02*(0.8*0.5+0.25*0.25)</f>
        <v>5.8250000000000003E-2</v>
      </c>
      <c r="G51" s="7">
        <f>(1-0.02)*(6.144*0.97+3.342*0.03)+0.02*1.298</f>
        <v>5.9647011999999995</v>
      </c>
      <c r="H51" s="7">
        <f>(1-0.02)*(10.83*0.97+18.19*0.03)+0.02*14.02</f>
        <v>11.110184</v>
      </c>
      <c r="I51" s="14">
        <f t="shared" si="1"/>
        <v>1974.4729765919828</v>
      </c>
    </row>
    <row r="52" spans="1:9" ht="15.6">
      <c r="A52" s="7">
        <v>51</v>
      </c>
      <c r="B52" s="8">
        <v>42</v>
      </c>
      <c r="C52" s="10" t="s">
        <v>610</v>
      </c>
      <c r="D52" s="7">
        <v>408</v>
      </c>
      <c r="E52" s="7">
        <v>1120</v>
      </c>
      <c r="F52" s="7">
        <f>0.96*(0.95*(0.05*0.48+0.05*0.52)+0.05*0.05)+0.04*0.05</f>
        <v>0.05</v>
      </c>
      <c r="G52" s="7">
        <f>0.96*(6.144*0.93+3.342*0.07)+0.04*1.298</f>
        <v>5.7618656000000001</v>
      </c>
      <c r="H52" s="7">
        <f>0.96*(10.83*0.93+18.19*0.07)+0.04*14.02</f>
        <v>11.452192000000002</v>
      </c>
      <c r="I52" s="14">
        <f t="shared" si="1"/>
        <v>1513.5635425064888</v>
      </c>
    </row>
    <row r="53" spans="1:9" ht="15.6">
      <c r="A53" s="7">
        <v>52</v>
      </c>
      <c r="B53" s="8">
        <v>42</v>
      </c>
      <c r="C53" s="10" t="s">
        <v>170</v>
      </c>
      <c r="D53" s="7">
        <v>345</v>
      </c>
      <c r="E53" s="7">
        <v>1120</v>
      </c>
      <c r="F53" s="7">
        <f>0.96*(0.95*(0.05*0.48+0.05*0.52)+0.05*0.05)+0.04*(0.05*0.94+0.05*0.06)</f>
        <v>0.05</v>
      </c>
      <c r="G53" s="7">
        <f>0.96*(6.144*0.93+3.342*0.07)+0.04*1.298</f>
        <v>5.7618656000000001</v>
      </c>
      <c r="H53" s="7">
        <f>0.96*(10.83*0.93+18.19*0.07)+0.04*14.02</f>
        <v>11.452192000000002</v>
      </c>
      <c r="I53" s="14">
        <f t="shared" si="1"/>
        <v>1513.5635425064888</v>
      </c>
    </row>
    <row r="54" spans="1:9" ht="15.6">
      <c r="A54" s="7">
        <v>53</v>
      </c>
      <c r="B54" s="8">
        <v>43</v>
      </c>
      <c r="C54" s="10" t="s">
        <v>611</v>
      </c>
      <c r="D54" s="7">
        <v>212</v>
      </c>
      <c r="E54" s="7">
        <v>1115</v>
      </c>
      <c r="F54" s="7">
        <f>(1-0.02)*0.5*(0.05+0.05)+0.02*0.5*(0.8+0.05)</f>
        <v>5.7500000000000002E-2</v>
      </c>
      <c r="G54" s="7">
        <f>(1-0.02)*(6.144*0.96+3.342*0.04)+0.02*(1.298*0.8+0.787*0.2)</f>
        <v>5.9351975999999995</v>
      </c>
      <c r="H54" s="7">
        <f>(1-0.02)*(10.83*0.96+18.19*0.04)+0.02*(14.02*0.8+10.64*0.2)</f>
        <v>11.168792</v>
      </c>
      <c r="I54" s="14">
        <f t="shared" si="1"/>
        <v>1798.9455132552723</v>
      </c>
    </row>
    <row r="55" spans="1:9" ht="15.6">
      <c r="A55" s="7">
        <v>54</v>
      </c>
      <c r="B55" s="8">
        <v>43</v>
      </c>
      <c r="C55" s="9" t="s">
        <v>85</v>
      </c>
      <c r="D55" s="7">
        <v>325</v>
      </c>
      <c r="E55" s="7">
        <v>1115</v>
      </c>
      <c r="F55" s="7">
        <f>(1-0.03)*0.5*(0.05+0.05)+0.03*0.5*(0.8+0.05)</f>
        <v>6.1249999999999999E-2</v>
      </c>
      <c r="G55" s="7">
        <f>(1-0.03)*(6.144*0.96+3.342*0.04)+0.03*(1.298*0.8+0.787*0.2)</f>
        <v>5.8868363999999991</v>
      </c>
      <c r="H55" s="7">
        <f>(1-0.03)*(10.83*0.96+18.19*0.04)+0.03*(14.02*0.8+10.64*0.2)</f>
        <v>11.190988000000001</v>
      </c>
      <c r="I55" s="14">
        <f t="shared" si="1"/>
        <v>1477.4027744330167</v>
      </c>
    </row>
    <row r="56" spans="1:9" ht="15.6">
      <c r="A56" s="7">
        <v>55</v>
      </c>
      <c r="B56" s="8">
        <v>46</v>
      </c>
      <c r="C56" s="10" t="s">
        <v>612</v>
      </c>
      <c r="D56" s="7">
        <v>298</v>
      </c>
      <c r="E56" s="7">
        <v>1135</v>
      </c>
      <c r="F56" s="7">
        <f>(0.964-0.003)*(0.05*0.52+0.05*0.48)+0.036*0.5*(0.8+0.05)+0.003*0.05</f>
        <v>6.3500000000000001E-2</v>
      </c>
      <c r="G56" s="7">
        <f>(0.964-0.003)*(6.144*0.96+3.342*0.04)+0.036*1.298+0.003*1.298</f>
        <v>5.8472971199999995</v>
      </c>
      <c r="H56" s="7">
        <f>(0.964-0.003)*(10.83*0.96+18.19*0.04)+0.036*14.02+0.003*14.02</f>
        <v>11.237328399999999</v>
      </c>
      <c r="I56" s="14">
        <f t="shared" si="1"/>
        <v>1284.0666565231475</v>
      </c>
    </row>
    <row r="57" spans="1:9" ht="15.6">
      <c r="A57" s="7">
        <v>56</v>
      </c>
      <c r="B57" s="8">
        <v>46</v>
      </c>
      <c r="C57" s="13" t="s">
        <v>95</v>
      </c>
      <c r="D57" s="7">
        <v>358</v>
      </c>
      <c r="E57" s="7">
        <v>1135</v>
      </c>
      <c r="F57" s="7">
        <f>(0.964-0.006)*(0.05*0.52+0.05*0.48)+0.036*0.5*(0.8+0.05)+0.006*0.05</f>
        <v>6.3500000000000001E-2</v>
      </c>
      <c r="G57" s="7">
        <f>(0.964-0.006)*(6.144*0.96+3.342*0.04)+0.036*1.298+0.006*1.298</f>
        <v>5.8330953599999988</v>
      </c>
      <c r="H57" s="7">
        <f>(0.964-0.006)*(10.83*0.96+18.19*0.04)+0.036*14.02+0.006*14.02</f>
        <v>11.2460152</v>
      </c>
      <c r="I57" s="14">
        <f t="shared" si="1"/>
        <v>1255.0100206083368</v>
      </c>
    </row>
    <row r="58" spans="1:9" ht="15.6">
      <c r="A58" s="7">
        <v>57</v>
      </c>
      <c r="B58" s="8">
        <v>46</v>
      </c>
      <c r="C58" s="9" t="s">
        <v>363</v>
      </c>
      <c r="D58" s="7">
        <v>336</v>
      </c>
      <c r="E58" s="7">
        <v>1150</v>
      </c>
      <c r="F58" s="7">
        <f>(0.964-0.009)*(0.05*0.52+0.05*0.48)+0.036*0.5*(0.8+0.05)+0.009*0.05</f>
        <v>6.3500000000000001E-2</v>
      </c>
      <c r="G58" s="7">
        <f>(0.964-0.009)*(6.144*0.96+3.342*0.04)+0.036*1.298+0.009*1.298</f>
        <v>5.8188936</v>
      </c>
      <c r="H58" s="7">
        <f>(0.964-0.009)*(10.83*0.96+18.19*0.04)+0.036*14.02+0.009*14.02</f>
        <v>11.254702</v>
      </c>
      <c r="I58" s="14">
        <f t="shared" si="1"/>
        <v>1242.821612486613</v>
      </c>
    </row>
    <row r="59" spans="1:9" ht="15.6">
      <c r="A59" s="7">
        <v>58</v>
      </c>
      <c r="B59" s="8">
        <v>52</v>
      </c>
      <c r="C59" s="10" t="s">
        <v>613</v>
      </c>
      <c r="D59" s="7">
        <v>409</v>
      </c>
      <c r="E59" s="7">
        <v>1095</v>
      </c>
      <c r="F59" s="7">
        <f>0.955*0.5*(0.05+0.05)+0.045*0.5*(0.8*(1-0)+0*0.08+0.05)</f>
        <v>6.6875000000000004E-2</v>
      </c>
      <c r="G59" s="7">
        <f t="shared" ref="G59:G64" si="5">0.955*(6.144*0.965+3.342*0.035)+0.045*1.298</f>
        <v>5.8322731500000007</v>
      </c>
      <c r="H59" s="7">
        <f t="shared" ref="H59:H64" si="6">0.955*(10.83*0.965+18.19*0.035)+0.045*14.02</f>
        <v>11.219557999999999</v>
      </c>
      <c r="I59" s="14">
        <f t="shared" ref="I59:I64" si="7">EXP(G59-H59)/((F59)^2*(1/E59))</f>
        <v>1120.0010925531358</v>
      </c>
    </row>
    <row r="60" spans="1:9" ht="15.6">
      <c r="A60" s="7">
        <v>59</v>
      </c>
      <c r="B60" s="8">
        <v>52</v>
      </c>
      <c r="C60" s="13" t="s">
        <v>84</v>
      </c>
      <c r="D60" s="7">
        <v>478</v>
      </c>
      <c r="E60" s="7">
        <v>1095</v>
      </c>
      <c r="F60" s="7">
        <f>0.955*0.5*(0.05+0.05)+0.045*0.5*(0.8*(1-0.02)+0.02*0.08+0.05)</f>
        <v>6.6550999999999999E-2</v>
      </c>
      <c r="G60" s="7">
        <f t="shared" si="5"/>
        <v>5.8322731500000007</v>
      </c>
      <c r="H60" s="7">
        <f t="shared" si="6"/>
        <v>11.219557999999999</v>
      </c>
      <c r="I60" s="14">
        <f t="shared" si="7"/>
        <v>1130.9329699352381</v>
      </c>
    </row>
    <row r="61" spans="1:9" ht="15.6">
      <c r="A61" s="7">
        <v>60</v>
      </c>
      <c r="B61" s="8">
        <v>52</v>
      </c>
      <c r="C61" s="9" t="s">
        <v>86</v>
      </c>
      <c r="D61" s="7">
        <v>451</v>
      </c>
      <c r="E61" s="7">
        <v>1095</v>
      </c>
      <c r="F61" s="7">
        <f>0.955*0.5*(0.05+0.05)+0.045*0.5*(0.8*(1-0.04)+0.04*0.08+0.05)</f>
        <v>6.6227000000000008E-2</v>
      </c>
      <c r="G61" s="7">
        <f t="shared" si="5"/>
        <v>5.8322731500000007</v>
      </c>
      <c r="H61" s="7">
        <f t="shared" si="6"/>
        <v>11.219557999999999</v>
      </c>
      <c r="I61" s="14">
        <f t="shared" si="7"/>
        <v>1142.0256843755083</v>
      </c>
    </row>
    <row r="62" spans="1:9" ht="15.6">
      <c r="A62" s="7">
        <v>61</v>
      </c>
      <c r="B62" s="8">
        <v>52</v>
      </c>
      <c r="C62" s="9" t="s">
        <v>87</v>
      </c>
      <c r="D62" s="7">
        <v>503</v>
      </c>
      <c r="E62" s="7">
        <v>1095</v>
      </c>
      <c r="F62" s="7">
        <f>0.955*0.5*(0.05+0.05)+0.045*0.5*(0.8*(1-0.06)+0.06*0.08+0.05)</f>
        <v>6.5903000000000003E-2</v>
      </c>
      <c r="G62" s="7">
        <f t="shared" si="5"/>
        <v>5.8322731500000007</v>
      </c>
      <c r="H62" s="7">
        <f t="shared" si="6"/>
        <v>11.219557999999999</v>
      </c>
      <c r="I62" s="14">
        <f t="shared" si="7"/>
        <v>1153.282406539716</v>
      </c>
    </row>
    <row r="63" spans="1:9" ht="15.6">
      <c r="A63" s="7">
        <v>62</v>
      </c>
      <c r="B63" s="8">
        <v>52</v>
      </c>
      <c r="C63" s="9" t="s">
        <v>215</v>
      </c>
      <c r="D63" s="7">
        <v>501</v>
      </c>
      <c r="E63" s="7">
        <v>1095</v>
      </c>
      <c r="F63" s="7">
        <f>0.955*0.5*(0.05+0.05)+0.045*0.5*(0.8*(1-0.08)+0.08*0.08+0.05)</f>
        <v>6.5578999999999998E-2</v>
      </c>
      <c r="G63" s="7">
        <f t="shared" si="5"/>
        <v>5.8322731500000007</v>
      </c>
      <c r="H63" s="7">
        <f t="shared" si="6"/>
        <v>11.219557999999999</v>
      </c>
      <c r="I63" s="14">
        <f t="shared" si="7"/>
        <v>1164.7063856116972</v>
      </c>
    </row>
    <row r="64" spans="1:9" ht="15.6">
      <c r="A64" s="7">
        <v>63</v>
      </c>
      <c r="B64" s="8">
        <v>52</v>
      </c>
      <c r="C64" s="9" t="s">
        <v>70</v>
      </c>
      <c r="D64" s="7">
        <v>497</v>
      </c>
      <c r="E64" s="7">
        <v>1095</v>
      </c>
      <c r="F64" s="7">
        <f>0.955*0.5*(0.05+0.05)+0.045*0.5*(0.8*(1-0.1)+0.1*0.08+0.05)</f>
        <v>6.5255000000000007E-2</v>
      </c>
      <c r="G64" s="7">
        <f t="shared" si="5"/>
        <v>5.8322731500000007</v>
      </c>
      <c r="H64" s="7">
        <f t="shared" si="6"/>
        <v>11.219557999999999</v>
      </c>
      <c r="I64" s="14">
        <f t="shared" si="7"/>
        <v>1176.3009516382585</v>
      </c>
    </row>
  </sheetData>
  <phoneticPr fontId="26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feature set Φ1</vt:lpstr>
      <vt:lpstr>feature set Φ2</vt:lpstr>
      <vt:lpstr> Φ1  6-tuple feature sets</vt:lpstr>
      <vt:lpstr> Φ2 7-tuple feature sets</vt:lpstr>
      <vt:lpstr>A newly reported data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2022-12-20T14:26:00Z</dcterms:created>
  <dcterms:modified xsi:type="dcterms:W3CDTF">2023-10-19T11:52:31Z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5D1775BD133E4817AFEA94B2C267777D</vt:lpwstr>
  </property>
</Properties>
</file>